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ragleinc0-my.sharepoint.com/personal/bwatson_ragleinc_com/Documents/02. EQ FILES/AUTO FRINGE REPORTING/"/>
    </mc:Choice>
  </mc:AlternateContent>
  <xr:revisionPtr revIDLastSave="176" documentId="8_{15945568-5338-47C7-AA56-F005EBE1DEE1}" xr6:coauthVersionLast="47" xr6:coauthVersionMax="47" xr10:uidLastSave="{B782A43F-F57E-4A84-8A74-F5DA8080436B}"/>
  <bookViews>
    <workbookView xWindow="-120" yWindow="-120" windowWidth="29040" windowHeight="15720" firstSheet="6" activeTab="11" xr2:uid="{76EAFAB5-833A-4CBA-AF5E-8671E1AC3551}"/>
  </bookViews>
  <sheets>
    <sheet name="Sheet1" sheetId="1" state="hidden" r:id="rId1"/>
    <sheet name="MTMDL" sheetId="2" state="hidden" r:id="rId2"/>
    <sheet name="PT1" sheetId="5" state="hidden" r:id="rId3"/>
    <sheet name="TABLE" sheetId="6" state="hidden" r:id="rId4"/>
    <sheet name="PT2" sheetId="7" state="hidden" r:id="rId5"/>
    <sheet name="MPLM" sheetId="8" state="hidden" r:id="rId6"/>
    <sheet name="MASTER MAIN 2024" sheetId="10" r:id="rId7"/>
    <sheet name="COST" sheetId="14" r:id="rId8"/>
    <sheet name="ELIST" sheetId="4" r:id="rId9"/>
    <sheet name="ELIST RAG 12.05.2024" sheetId="15" r:id="rId10"/>
    <sheet name="EMP LOC" sheetId="17" r:id="rId11"/>
    <sheet name="JOBS" sheetId="18" r:id="rId12"/>
    <sheet name="SELECT" sheetId="11" r:id="rId13"/>
  </sheets>
  <definedNames>
    <definedName name="_xlnm._FilterDatabase" localSheetId="7" hidden="1">COST!$A$1:$B$484</definedName>
    <definedName name="_xlnm._FilterDatabase" localSheetId="9" hidden="1">'ELIST RAG 12.05.2024'!$A$1:$S$1533</definedName>
    <definedName name="_xlnm._FilterDatabase" localSheetId="10" hidden="1">'EMP LOC'!$A$1:$J$100</definedName>
    <definedName name="_xlnm._FilterDatabase" localSheetId="11" hidden="1">JOBS!$A$1:$K$72</definedName>
    <definedName name="_xlnm._FilterDatabase" localSheetId="6" hidden="1">'MASTER MAIN 2024'!$A$2:$AA$140</definedName>
    <definedName name="_xlnm._FilterDatabase" localSheetId="2" hidden="1">TABLE!$A$2:$I$282</definedName>
  </definedNames>
  <calcPr calcId="191029"/>
  <pivotCaches>
    <pivotCache cacheId="41" r:id="rId14"/>
    <pivotCache cacheId="4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3" i="10"/>
  <c r="S4" i="10"/>
  <c r="S5" i="10"/>
  <c r="S6" i="10"/>
  <c r="R6" i="10" s="1"/>
  <c r="S7" i="10"/>
  <c r="R7" i="10" s="1"/>
  <c r="S8" i="10"/>
  <c r="R8" i="10" s="1"/>
  <c r="S9" i="10"/>
  <c r="R9" i="10" s="1"/>
  <c r="S10" i="10"/>
  <c r="R10" i="10" s="1"/>
  <c r="S11" i="10"/>
  <c r="R11" i="10" s="1"/>
  <c r="S12" i="10"/>
  <c r="S13" i="10"/>
  <c r="S14" i="10"/>
  <c r="S15" i="10"/>
  <c r="S16" i="10"/>
  <c r="S17" i="10"/>
  <c r="S18" i="10"/>
  <c r="R18" i="10" s="1"/>
  <c r="S19" i="10"/>
  <c r="R19" i="10" s="1"/>
  <c r="S20" i="10"/>
  <c r="R20" i="10" s="1"/>
  <c r="S21" i="10"/>
  <c r="R21" i="10" s="1"/>
  <c r="S22" i="10"/>
  <c r="R22" i="10" s="1"/>
  <c r="S23" i="10"/>
  <c r="R23" i="10" s="1"/>
  <c r="S24" i="10"/>
  <c r="S25" i="10"/>
  <c r="S26" i="10"/>
  <c r="S27" i="10"/>
  <c r="S28" i="10"/>
  <c r="S29" i="10"/>
  <c r="S30" i="10"/>
  <c r="R30" i="10" s="1"/>
  <c r="S31" i="10"/>
  <c r="R31" i="10" s="1"/>
  <c r="S32" i="10"/>
  <c r="R32" i="10" s="1"/>
  <c r="S33" i="10"/>
  <c r="R33" i="10" s="1"/>
  <c r="S34" i="10"/>
  <c r="R34" i="10" s="1"/>
  <c r="S35" i="10"/>
  <c r="R35" i="10" s="1"/>
  <c r="S36" i="10"/>
  <c r="S37" i="10"/>
  <c r="S38" i="10"/>
  <c r="S39" i="10"/>
  <c r="S40" i="10"/>
  <c r="S41" i="10"/>
  <c r="S42" i="10"/>
  <c r="R42" i="10" s="1"/>
  <c r="S43" i="10"/>
  <c r="R43" i="10" s="1"/>
  <c r="S44" i="10"/>
  <c r="R44" i="10" s="1"/>
  <c r="S45" i="10"/>
  <c r="R45" i="10" s="1"/>
  <c r="S46" i="10"/>
  <c r="R46" i="10" s="1"/>
  <c r="S47" i="10"/>
  <c r="R47" i="10" s="1"/>
  <c r="S48" i="10"/>
  <c r="S49" i="10"/>
  <c r="S50" i="10"/>
  <c r="S51" i="10"/>
  <c r="S52" i="10"/>
  <c r="S53" i="10"/>
  <c r="S54" i="10"/>
  <c r="R54" i="10" s="1"/>
  <c r="S55" i="10"/>
  <c r="R55" i="10" s="1"/>
  <c r="S56" i="10"/>
  <c r="R56" i="10" s="1"/>
  <c r="S57" i="10"/>
  <c r="R57" i="10" s="1"/>
  <c r="S58" i="10"/>
  <c r="R58" i="10" s="1"/>
  <c r="S59" i="10"/>
  <c r="R59" i="10" s="1"/>
  <c r="S60" i="10"/>
  <c r="S61" i="10"/>
  <c r="S62" i="10"/>
  <c r="S63" i="10"/>
  <c r="S64" i="10"/>
  <c r="S65" i="10"/>
  <c r="S66" i="10"/>
  <c r="R66" i="10" s="1"/>
  <c r="S67" i="10"/>
  <c r="R67" i="10" s="1"/>
  <c r="S68" i="10"/>
  <c r="R68" i="10" s="1"/>
  <c r="S69" i="10"/>
  <c r="R69" i="10" s="1"/>
  <c r="S70" i="10"/>
  <c r="R70" i="10" s="1"/>
  <c r="S71" i="10"/>
  <c r="R71" i="10" s="1"/>
  <c r="S72" i="10"/>
  <c r="S73" i="10"/>
  <c r="S74" i="10"/>
  <c r="S75" i="10"/>
  <c r="S76" i="10"/>
  <c r="S77" i="10"/>
  <c r="S78" i="10"/>
  <c r="R78" i="10" s="1"/>
  <c r="S79" i="10"/>
  <c r="R79" i="10" s="1"/>
  <c r="S80" i="10"/>
  <c r="R80" i="10" s="1"/>
  <c r="S81" i="10"/>
  <c r="R81" i="10" s="1"/>
  <c r="S82" i="10"/>
  <c r="R82" i="10" s="1"/>
  <c r="S83" i="10"/>
  <c r="R83" i="10" s="1"/>
  <c r="S84" i="10"/>
  <c r="S85" i="10"/>
  <c r="S86" i="10"/>
  <c r="S87" i="10"/>
  <c r="S88" i="10"/>
  <c r="S89" i="10"/>
  <c r="S90" i="10"/>
  <c r="R90" i="10" s="1"/>
  <c r="S91" i="10"/>
  <c r="R91" i="10" s="1"/>
  <c r="S92" i="10"/>
  <c r="R92" i="10" s="1"/>
  <c r="S93" i="10"/>
  <c r="R93" i="10" s="1"/>
  <c r="S94" i="10"/>
  <c r="R94" i="10" s="1"/>
  <c r="S95" i="10"/>
  <c r="R95" i="10" s="1"/>
  <c r="S96" i="10"/>
  <c r="S97" i="10"/>
  <c r="S98" i="10"/>
  <c r="S99" i="10"/>
  <c r="S100" i="10"/>
  <c r="S101" i="10"/>
  <c r="S102" i="10"/>
  <c r="R102" i="10" s="1"/>
  <c r="S103" i="10"/>
  <c r="R103" i="10" s="1"/>
  <c r="S104" i="10"/>
  <c r="R104" i="10" s="1"/>
  <c r="S105" i="10"/>
  <c r="R105" i="10" s="1"/>
  <c r="S106" i="10"/>
  <c r="R106" i="10" s="1"/>
  <c r="S107" i="10"/>
  <c r="R107" i="10" s="1"/>
  <c r="S108" i="10"/>
  <c r="S109" i="10"/>
  <c r="S110" i="10"/>
  <c r="S111" i="10"/>
  <c r="S112" i="10"/>
  <c r="S113" i="10"/>
  <c r="S114" i="10"/>
  <c r="R114" i="10" s="1"/>
  <c r="S115" i="10"/>
  <c r="R115" i="10" s="1"/>
  <c r="S116" i="10"/>
  <c r="R116" i="10" s="1"/>
  <c r="S117" i="10"/>
  <c r="R117" i="10" s="1"/>
  <c r="S118" i="10"/>
  <c r="R118" i="10" s="1"/>
  <c r="S119" i="10"/>
  <c r="R119" i="10" s="1"/>
  <c r="S120" i="10"/>
  <c r="S121" i="10"/>
  <c r="S122" i="10"/>
  <c r="S123" i="10"/>
  <c r="S124" i="10"/>
  <c r="S125" i="10"/>
  <c r="S126" i="10"/>
  <c r="R126" i="10" s="1"/>
  <c r="S127" i="10"/>
  <c r="R127" i="10" s="1"/>
  <c r="S128" i="10"/>
  <c r="R128" i="10" s="1"/>
  <c r="S129" i="10"/>
  <c r="R129" i="10" s="1"/>
  <c r="S130" i="10"/>
  <c r="R130" i="10" s="1"/>
  <c r="S131" i="10"/>
  <c r="R131" i="10" s="1"/>
  <c r="S132" i="10"/>
  <c r="S133" i="10"/>
  <c r="S134" i="10"/>
  <c r="S135" i="10"/>
  <c r="S136" i="10"/>
  <c r="S137" i="10"/>
  <c r="S138" i="10"/>
  <c r="R138" i="10" s="1"/>
  <c r="S139" i="10"/>
  <c r="R139" i="10" s="1"/>
  <c r="S140" i="10"/>
  <c r="R140" i="10" s="1"/>
  <c r="S3" i="10"/>
  <c r="R4" i="10"/>
  <c r="R5" i="10"/>
  <c r="R12" i="10"/>
  <c r="R13" i="10"/>
  <c r="R14" i="10"/>
  <c r="R15" i="10"/>
  <c r="R16" i="10"/>
  <c r="R17" i="10"/>
  <c r="R24" i="10"/>
  <c r="R25" i="10"/>
  <c r="R26" i="10"/>
  <c r="R27" i="10"/>
  <c r="R28" i="10"/>
  <c r="R29" i="10"/>
  <c r="R36" i="10"/>
  <c r="R37" i="10"/>
  <c r="R38" i="10"/>
  <c r="R39" i="10"/>
  <c r="R40" i="10"/>
  <c r="R41" i="10"/>
  <c r="R48" i="10"/>
  <c r="R49" i="10"/>
  <c r="R50" i="10"/>
  <c r="R51" i="10"/>
  <c r="R52" i="10"/>
  <c r="R53" i="10"/>
  <c r="R60" i="10"/>
  <c r="R61" i="10"/>
  <c r="R62" i="10"/>
  <c r="R63" i="10"/>
  <c r="R64" i="10"/>
  <c r="R65" i="10"/>
  <c r="R72" i="10"/>
  <c r="R73" i="10"/>
  <c r="R74" i="10"/>
  <c r="R75" i="10"/>
  <c r="R76" i="10"/>
  <c r="R77" i="10"/>
  <c r="R84" i="10"/>
  <c r="R85" i="10"/>
  <c r="R86" i="10"/>
  <c r="R87" i="10"/>
  <c r="R88" i="10"/>
  <c r="R89" i="10"/>
  <c r="R96" i="10"/>
  <c r="R97" i="10"/>
  <c r="R98" i="10"/>
  <c r="R99" i="10"/>
  <c r="R100" i="10"/>
  <c r="R101" i="10"/>
  <c r="R108" i="10"/>
  <c r="R109" i="10"/>
  <c r="R110" i="10"/>
  <c r="R111" i="10"/>
  <c r="R112" i="10"/>
  <c r="R113" i="10"/>
  <c r="R120" i="10"/>
  <c r="R121" i="10"/>
  <c r="R122" i="10"/>
  <c r="R123" i="10"/>
  <c r="R124" i="10"/>
  <c r="R125" i="10"/>
  <c r="R132" i="10"/>
  <c r="R133" i="10"/>
  <c r="R134" i="10"/>
  <c r="R135" i="10"/>
  <c r="R136" i="10"/>
  <c r="R137" i="10"/>
  <c r="R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3" i="10"/>
  <c r="H3" i="17"/>
  <c r="I3" i="17"/>
  <c r="H4" i="17"/>
  <c r="I4" i="17"/>
  <c r="H5" i="17"/>
  <c r="I5" i="17"/>
  <c r="H6" i="17"/>
  <c r="I6" i="17"/>
  <c r="H7" i="17"/>
  <c r="I7" i="17"/>
  <c r="H8" i="17"/>
  <c r="I8" i="17"/>
  <c r="H9" i="17"/>
  <c r="I9" i="17"/>
  <c r="H10" i="17"/>
  <c r="I10" i="17"/>
  <c r="H11" i="17"/>
  <c r="I11" i="17"/>
  <c r="H12" i="17"/>
  <c r="I12" i="17"/>
  <c r="H13" i="17"/>
  <c r="I13" i="17"/>
  <c r="H14" i="17"/>
  <c r="I14" i="17"/>
  <c r="H15" i="17"/>
  <c r="I15" i="17"/>
  <c r="H16" i="17"/>
  <c r="I16" i="17"/>
  <c r="H17" i="17"/>
  <c r="I17" i="17"/>
  <c r="H18" i="17"/>
  <c r="I18" i="17"/>
  <c r="H19" i="17"/>
  <c r="I19" i="17"/>
  <c r="H20" i="17"/>
  <c r="I20" i="17"/>
  <c r="H21" i="17"/>
  <c r="I21" i="17"/>
  <c r="H22" i="17"/>
  <c r="I22" i="17"/>
  <c r="H23" i="17"/>
  <c r="I23" i="17"/>
  <c r="H24" i="17"/>
  <c r="I24" i="17"/>
  <c r="H25" i="17"/>
  <c r="I25" i="17"/>
  <c r="H26" i="17"/>
  <c r="I26" i="17"/>
  <c r="H27" i="17"/>
  <c r="I27" i="17"/>
  <c r="H28" i="17"/>
  <c r="I28" i="17"/>
  <c r="H29" i="17"/>
  <c r="I29" i="17"/>
  <c r="H30" i="17"/>
  <c r="I30" i="17"/>
  <c r="H31" i="17"/>
  <c r="I31" i="17"/>
  <c r="H32" i="17"/>
  <c r="I32" i="17"/>
  <c r="H33" i="17"/>
  <c r="I33" i="17"/>
  <c r="H34" i="17"/>
  <c r="I34" i="17"/>
  <c r="H35" i="17"/>
  <c r="I35" i="17"/>
  <c r="H36" i="17"/>
  <c r="I36" i="17"/>
  <c r="H37" i="17"/>
  <c r="I37" i="17"/>
  <c r="H38" i="17"/>
  <c r="I38" i="17"/>
  <c r="H39" i="17"/>
  <c r="I39" i="17"/>
  <c r="H40" i="17"/>
  <c r="I40" i="17"/>
  <c r="H41" i="17"/>
  <c r="I41" i="17"/>
  <c r="H42" i="17"/>
  <c r="I42" i="17"/>
  <c r="H43" i="17"/>
  <c r="I43" i="17"/>
  <c r="H44" i="17"/>
  <c r="I44" i="17"/>
  <c r="H45" i="17"/>
  <c r="I45" i="17"/>
  <c r="H46" i="17"/>
  <c r="I46" i="17"/>
  <c r="H47" i="17"/>
  <c r="I47" i="17"/>
  <c r="H48" i="17"/>
  <c r="I48" i="17"/>
  <c r="H49" i="17"/>
  <c r="I49" i="17"/>
  <c r="H50" i="17"/>
  <c r="I50" i="17"/>
  <c r="H51" i="17"/>
  <c r="I51" i="17"/>
  <c r="H52" i="17"/>
  <c r="I52" i="17"/>
  <c r="H53" i="17"/>
  <c r="I53" i="17"/>
  <c r="H54" i="17"/>
  <c r="I54" i="17"/>
  <c r="H55" i="17"/>
  <c r="I55" i="17"/>
  <c r="H56" i="17"/>
  <c r="I56" i="17"/>
  <c r="H57" i="17"/>
  <c r="I57" i="17"/>
  <c r="H58" i="17"/>
  <c r="I58" i="17"/>
  <c r="H59" i="17"/>
  <c r="I59" i="17"/>
  <c r="H60" i="17"/>
  <c r="I60" i="17"/>
  <c r="H61" i="17"/>
  <c r="I61" i="17"/>
  <c r="H62" i="17"/>
  <c r="I62" i="17"/>
  <c r="H63" i="17"/>
  <c r="I63" i="17"/>
  <c r="H64" i="17"/>
  <c r="I64" i="17"/>
  <c r="H65" i="17"/>
  <c r="I65" i="17"/>
  <c r="H66" i="17"/>
  <c r="I66" i="17"/>
  <c r="H67" i="17"/>
  <c r="I67" i="17"/>
  <c r="H68" i="17"/>
  <c r="I68" i="17"/>
  <c r="H69" i="17"/>
  <c r="I69" i="17"/>
  <c r="H70" i="17"/>
  <c r="I70" i="17"/>
  <c r="H71" i="17"/>
  <c r="I71" i="17"/>
  <c r="H72" i="17"/>
  <c r="I72" i="17"/>
  <c r="H73" i="17"/>
  <c r="I73" i="17"/>
  <c r="H74" i="17"/>
  <c r="I74" i="17"/>
  <c r="H75" i="17"/>
  <c r="I75" i="17"/>
  <c r="H76" i="17"/>
  <c r="I76" i="17"/>
  <c r="H77" i="17"/>
  <c r="I77" i="17"/>
  <c r="H78" i="17"/>
  <c r="I78" i="17"/>
  <c r="H79" i="17"/>
  <c r="I79" i="17"/>
  <c r="H80" i="17"/>
  <c r="I80" i="17"/>
  <c r="H81" i="17"/>
  <c r="I81" i="17"/>
  <c r="H82" i="17"/>
  <c r="I82" i="17"/>
  <c r="H83" i="17"/>
  <c r="I83" i="17"/>
  <c r="H84" i="17"/>
  <c r="I84" i="17"/>
  <c r="H85" i="17"/>
  <c r="I85" i="17"/>
  <c r="H86" i="17"/>
  <c r="I86" i="17"/>
  <c r="H87" i="17"/>
  <c r="I87" i="17"/>
  <c r="H88" i="17"/>
  <c r="I88" i="17"/>
  <c r="H89" i="17"/>
  <c r="I89" i="17"/>
  <c r="H90" i="17"/>
  <c r="I90" i="17"/>
  <c r="H91" i="17"/>
  <c r="I91" i="17"/>
  <c r="H92" i="17"/>
  <c r="I92" i="17"/>
  <c r="H93" i="17"/>
  <c r="I93" i="17"/>
  <c r="H94" i="17"/>
  <c r="I94" i="17"/>
  <c r="H95" i="17"/>
  <c r="I95" i="17"/>
  <c r="H96" i="17"/>
  <c r="I96" i="17"/>
  <c r="H97" i="17"/>
  <c r="I97" i="17"/>
  <c r="H98" i="17"/>
  <c r="I98" i="17"/>
  <c r="H99" i="17"/>
  <c r="I99" i="17"/>
  <c r="H100" i="17"/>
  <c r="I100" i="17"/>
  <c r="I2" i="17"/>
  <c r="H2" i="17"/>
  <c r="B54" i="18"/>
  <c r="B81" i="18"/>
  <c r="B77" i="18"/>
  <c r="B175" i="18"/>
  <c r="B4" i="18"/>
  <c r="B71" i="18"/>
  <c r="B72" i="18"/>
  <c r="B75" i="18"/>
  <c r="B78" i="18"/>
  <c r="B82" i="18"/>
  <c r="B85" i="18"/>
  <c r="B87" i="18"/>
  <c r="B89" i="18"/>
  <c r="B90" i="18"/>
  <c r="B91" i="18"/>
  <c r="B92" i="18"/>
  <c r="B97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6" i="18"/>
  <c r="B128" i="18"/>
  <c r="B129" i="18"/>
  <c r="B130" i="18"/>
  <c r="B133" i="18"/>
  <c r="B135" i="18"/>
  <c r="B136" i="18"/>
  <c r="B137" i="18"/>
  <c r="B138" i="18"/>
  <c r="B139" i="18"/>
  <c r="B140" i="18"/>
  <c r="B141" i="18"/>
  <c r="B142" i="18"/>
  <c r="B143" i="18"/>
  <c r="B144" i="18"/>
  <c r="B145" i="18"/>
  <c r="B147" i="18"/>
  <c r="B149" i="18"/>
  <c r="B150" i="18"/>
  <c r="B153" i="18"/>
  <c r="B155" i="18"/>
  <c r="B157" i="18"/>
  <c r="B158" i="18"/>
  <c r="B161" i="18"/>
  <c r="B162" i="18"/>
  <c r="B163" i="18"/>
  <c r="B164" i="18"/>
  <c r="B165" i="18"/>
  <c r="B166" i="18"/>
  <c r="B167" i="18"/>
  <c r="B168" i="18"/>
  <c r="B169" i="18"/>
  <c r="B2" i="18"/>
  <c r="B3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3" i="18"/>
  <c r="B74" i="18"/>
  <c r="B76" i="18"/>
  <c r="B79" i="18"/>
  <c r="B80" i="18"/>
  <c r="B83" i="18"/>
  <c r="B84" i="18"/>
  <c r="B86" i="18"/>
  <c r="B88" i="18"/>
  <c r="B93" i="18"/>
  <c r="B94" i="18"/>
  <c r="B95" i="18"/>
  <c r="B96" i="18"/>
  <c r="B98" i="18"/>
  <c r="B122" i="18"/>
  <c r="B123" i="18"/>
  <c r="B124" i="18"/>
  <c r="B125" i="18"/>
  <c r="B127" i="18"/>
  <c r="B131" i="18"/>
  <c r="B132" i="18"/>
  <c r="B134" i="18"/>
  <c r="B146" i="18"/>
  <c r="B148" i="18"/>
  <c r="B151" i="18"/>
  <c r="B152" i="18"/>
  <c r="B154" i="18"/>
  <c r="B156" i="18"/>
  <c r="B159" i="18"/>
  <c r="B160" i="18"/>
  <c r="B170" i="18"/>
  <c r="B171" i="18"/>
  <c r="B172" i="18"/>
  <c r="B173" i="18"/>
  <c r="B174" i="18"/>
  <c r="B176" i="18"/>
  <c r="B177" i="18"/>
  <c r="B178" i="18"/>
  <c r="B179" i="18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3" i="10"/>
  <c r="P142" i="10" l="1"/>
  <c r="J1533" i="15"/>
  <c r="J1532" i="15"/>
  <c r="J1531" i="15"/>
  <c r="J1530" i="15"/>
  <c r="J1529" i="15"/>
  <c r="J1528" i="15"/>
  <c r="J1527" i="15"/>
  <c r="J1526" i="15"/>
  <c r="J1525" i="15"/>
  <c r="J1524" i="15"/>
  <c r="J1523" i="15"/>
  <c r="J1522" i="15"/>
  <c r="J1521" i="15"/>
  <c r="J1520" i="15"/>
  <c r="J1519" i="15"/>
  <c r="J1518" i="15"/>
  <c r="J1517" i="15"/>
  <c r="J1516" i="15"/>
  <c r="J1515" i="15"/>
  <c r="J1514" i="15"/>
  <c r="J1513" i="15"/>
  <c r="J1512" i="15"/>
  <c r="J1511" i="15"/>
  <c r="J1510" i="15"/>
  <c r="J1509" i="15"/>
  <c r="J1508" i="15"/>
  <c r="J1507" i="15"/>
  <c r="J1506" i="15"/>
  <c r="J1505" i="15"/>
  <c r="J1504" i="15"/>
  <c r="J1503" i="15"/>
  <c r="J1502" i="15"/>
  <c r="J1501" i="15"/>
  <c r="J1500" i="15"/>
  <c r="J1499" i="15"/>
  <c r="J1498" i="15"/>
  <c r="J1497" i="15"/>
  <c r="J1496" i="15"/>
  <c r="J1495" i="15"/>
  <c r="J1494" i="15"/>
  <c r="J1493" i="15"/>
  <c r="J1492" i="15"/>
  <c r="J1491" i="15"/>
  <c r="J1490" i="15"/>
  <c r="J1489" i="15"/>
  <c r="J1488" i="15"/>
  <c r="J1487" i="15"/>
  <c r="J1486" i="15"/>
  <c r="J1485" i="15"/>
  <c r="J1484" i="15"/>
  <c r="J1483" i="15"/>
  <c r="J1482" i="15"/>
  <c r="J1481" i="15"/>
  <c r="J1480" i="15"/>
  <c r="J1479" i="15"/>
  <c r="J1478" i="15"/>
  <c r="J1477" i="15"/>
  <c r="J1476" i="15"/>
  <c r="J1475" i="15"/>
  <c r="J1474" i="15"/>
  <c r="J1473" i="15"/>
  <c r="J1472" i="15"/>
  <c r="J1471" i="15"/>
  <c r="J1470" i="15"/>
  <c r="J1469" i="15"/>
  <c r="J1468" i="15"/>
  <c r="J1467" i="15"/>
  <c r="J1466" i="15"/>
  <c r="J1465" i="15"/>
  <c r="J1464" i="15"/>
  <c r="J1463" i="15"/>
  <c r="J1462" i="15"/>
  <c r="J1461" i="15"/>
  <c r="J1460" i="15"/>
  <c r="J1459" i="15"/>
  <c r="J1458" i="15"/>
  <c r="J1457" i="15"/>
  <c r="J1456" i="15"/>
  <c r="J1455" i="15"/>
  <c r="J1454" i="15"/>
  <c r="J1453" i="15"/>
  <c r="J1452" i="15"/>
  <c r="J1451" i="15"/>
  <c r="J1450" i="15"/>
  <c r="J1449" i="15"/>
  <c r="J1448" i="15"/>
  <c r="J1447" i="15"/>
  <c r="J1446" i="15"/>
  <c r="J1445" i="15"/>
  <c r="J1444" i="15"/>
  <c r="J1443" i="15"/>
  <c r="J1442" i="15"/>
  <c r="J1441" i="15"/>
  <c r="J1440" i="15"/>
  <c r="J1439" i="15"/>
  <c r="J1438" i="15"/>
  <c r="J1437" i="15"/>
  <c r="J1436" i="15"/>
  <c r="J1435" i="15"/>
  <c r="J1434" i="15"/>
  <c r="J1433" i="15"/>
  <c r="J1432" i="15"/>
  <c r="J1431" i="15"/>
  <c r="J1430" i="15"/>
  <c r="J1429" i="15"/>
  <c r="J1428" i="15"/>
  <c r="J1427" i="15"/>
  <c r="J1426" i="15"/>
  <c r="J1425" i="15"/>
  <c r="J1424" i="15"/>
  <c r="J1423" i="15"/>
  <c r="J1422" i="15"/>
  <c r="J1421" i="15"/>
  <c r="J1420" i="15"/>
  <c r="J1419" i="15"/>
  <c r="J1418" i="15"/>
  <c r="J1417" i="15"/>
  <c r="J1416" i="15"/>
  <c r="J1415" i="15"/>
  <c r="J1414" i="15"/>
  <c r="J1413" i="15"/>
  <c r="J1412" i="15"/>
  <c r="J1411" i="15"/>
  <c r="J1410" i="15"/>
  <c r="J1409" i="15"/>
  <c r="J1408" i="15"/>
  <c r="J1407" i="15"/>
  <c r="J1406" i="15"/>
  <c r="J1405" i="15"/>
  <c r="J1404" i="15"/>
  <c r="J1403" i="15"/>
  <c r="J1402" i="15"/>
  <c r="J1401" i="15"/>
  <c r="J1400" i="15"/>
  <c r="J1399" i="15"/>
  <c r="J1398" i="15"/>
  <c r="J1397" i="15"/>
  <c r="J1396" i="15"/>
  <c r="J1395" i="15"/>
  <c r="J1394" i="15"/>
  <c r="J1393" i="15"/>
  <c r="J1392" i="15"/>
  <c r="J1391" i="15"/>
  <c r="J1390" i="15"/>
  <c r="J1389" i="15"/>
  <c r="J1388" i="15"/>
  <c r="J1387" i="15"/>
  <c r="J1386" i="15"/>
  <c r="J1385" i="15"/>
  <c r="J1384" i="15"/>
  <c r="J1383" i="15"/>
  <c r="J1382" i="15"/>
  <c r="J1381" i="15"/>
  <c r="J1380" i="15"/>
  <c r="J1379" i="15"/>
  <c r="J1378" i="15"/>
  <c r="J1377" i="15"/>
  <c r="J1376" i="15"/>
  <c r="J1375" i="15"/>
  <c r="J1374" i="15"/>
  <c r="J1373" i="15"/>
  <c r="J1372" i="15"/>
  <c r="J1371" i="15"/>
  <c r="J1370" i="15"/>
  <c r="J1369" i="15"/>
  <c r="J1368" i="15"/>
  <c r="J1367" i="15"/>
  <c r="J1366" i="15"/>
  <c r="J1365" i="15"/>
  <c r="J1364" i="15"/>
  <c r="J1363" i="15"/>
  <c r="J1362" i="15"/>
  <c r="J1361" i="15"/>
  <c r="J1360" i="15"/>
  <c r="J1359" i="15"/>
  <c r="J1358" i="15"/>
  <c r="J1357" i="15"/>
  <c r="J1356" i="15"/>
  <c r="J1355" i="15"/>
  <c r="J1354" i="15"/>
  <c r="J1353" i="15"/>
  <c r="J1352" i="15"/>
  <c r="J1351" i="15"/>
  <c r="J1350" i="15"/>
  <c r="J1349" i="15"/>
  <c r="J1348" i="15"/>
  <c r="J1347" i="15"/>
  <c r="J1346" i="15"/>
  <c r="J1345" i="15"/>
  <c r="J1344" i="15"/>
  <c r="J1343" i="15"/>
  <c r="J1342" i="15"/>
  <c r="J1341" i="15"/>
  <c r="J1340" i="15"/>
  <c r="J1339" i="15"/>
  <c r="J1338" i="15"/>
  <c r="J1337" i="15"/>
  <c r="J1336" i="15"/>
  <c r="J1335" i="15"/>
  <c r="J1334" i="15"/>
  <c r="J1333" i="15"/>
  <c r="J1332" i="15"/>
  <c r="J1331" i="15"/>
  <c r="J1330" i="15"/>
  <c r="J1329" i="15"/>
  <c r="J1328" i="15"/>
  <c r="J1327" i="15"/>
  <c r="J1326" i="15"/>
  <c r="J1325" i="15"/>
  <c r="J1324" i="15"/>
  <c r="J1323" i="15"/>
  <c r="J1322" i="15"/>
  <c r="J1321" i="15"/>
  <c r="J1320" i="15"/>
  <c r="J1319" i="15"/>
  <c r="J1318" i="15"/>
  <c r="J1317" i="15"/>
  <c r="J1316" i="15"/>
  <c r="J1315" i="15"/>
  <c r="J1314" i="15"/>
  <c r="J1313" i="15"/>
  <c r="J1312" i="15"/>
  <c r="J1311" i="15"/>
  <c r="J1310" i="15"/>
  <c r="J1309" i="15"/>
  <c r="J1308" i="15"/>
  <c r="J1307" i="15"/>
  <c r="J1306" i="15"/>
  <c r="J1305" i="15"/>
  <c r="J1304" i="15"/>
  <c r="J1303" i="15"/>
  <c r="J1302" i="15"/>
  <c r="J1301" i="15"/>
  <c r="J1300" i="15"/>
  <c r="J1299" i="15"/>
  <c r="J1298" i="15"/>
  <c r="J1297" i="15"/>
  <c r="J1296" i="15"/>
  <c r="J1295" i="15"/>
  <c r="J1294" i="15"/>
  <c r="J1293" i="15"/>
  <c r="J1292" i="15"/>
  <c r="J1291" i="15"/>
  <c r="J1290" i="15"/>
  <c r="J1289" i="15"/>
  <c r="J1288" i="15"/>
  <c r="J1287" i="15"/>
  <c r="J1286" i="15"/>
  <c r="J1285" i="15"/>
  <c r="J1284" i="15"/>
  <c r="J1283" i="15"/>
  <c r="J1282" i="15"/>
  <c r="J1281" i="15"/>
  <c r="J1280" i="15"/>
  <c r="J1279" i="15"/>
  <c r="J1278" i="15"/>
  <c r="J1277" i="15"/>
  <c r="J1276" i="15"/>
  <c r="J1275" i="15"/>
  <c r="J1274" i="15"/>
  <c r="J1273" i="15"/>
  <c r="J1272" i="15"/>
  <c r="J1271" i="15"/>
  <c r="J1270" i="15"/>
  <c r="J1269" i="15"/>
  <c r="J1268" i="15"/>
  <c r="J1267" i="15"/>
  <c r="J1266" i="15"/>
  <c r="J1265" i="15"/>
  <c r="J1264" i="15"/>
  <c r="J1263" i="15"/>
  <c r="J1262" i="15"/>
  <c r="J1261" i="15"/>
  <c r="J1260" i="15"/>
  <c r="J1259" i="15"/>
  <c r="J1258" i="15"/>
  <c r="J1257" i="15"/>
  <c r="J1256" i="15"/>
  <c r="J1255" i="15"/>
  <c r="J1254" i="15"/>
  <c r="J1253" i="15"/>
  <c r="J1252" i="15"/>
  <c r="J1251" i="15"/>
  <c r="J1250" i="15"/>
  <c r="J1249" i="15"/>
  <c r="J1248" i="15"/>
  <c r="J1247" i="15"/>
  <c r="J1246" i="15"/>
  <c r="J1245" i="15"/>
  <c r="J1244" i="15"/>
  <c r="J1243" i="15"/>
  <c r="J1242" i="15"/>
  <c r="J1241" i="15"/>
  <c r="J1240" i="15"/>
  <c r="J1239" i="15"/>
  <c r="J1238" i="15"/>
  <c r="J1237" i="15"/>
  <c r="J1236" i="15"/>
  <c r="J1235" i="15"/>
  <c r="J1234" i="15"/>
  <c r="J1233" i="15"/>
  <c r="J1232" i="15"/>
  <c r="J1231" i="15"/>
  <c r="J1230" i="15"/>
  <c r="J1229" i="15"/>
  <c r="J1228" i="15"/>
  <c r="J1227" i="15"/>
  <c r="J1226" i="15"/>
  <c r="J1225" i="15"/>
  <c r="J1224" i="15"/>
  <c r="J1223" i="15"/>
  <c r="J1222" i="15"/>
  <c r="J1221" i="15"/>
  <c r="J1220" i="15"/>
  <c r="J1219" i="15"/>
  <c r="J1218" i="15"/>
  <c r="J1217" i="15"/>
  <c r="J1216" i="15"/>
  <c r="J1215" i="15"/>
  <c r="J1214" i="15"/>
  <c r="J1213" i="15"/>
  <c r="J1212" i="15"/>
  <c r="J1211" i="15"/>
  <c r="J1210" i="15"/>
  <c r="J1209" i="15"/>
  <c r="J1208" i="15"/>
  <c r="J1207" i="15"/>
  <c r="J1206" i="15"/>
  <c r="J1205" i="15"/>
  <c r="J1204" i="15"/>
  <c r="J1203" i="15"/>
  <c r="J1202" i="15"/>
  <c r="J1201" i="15"/>
  <c r="J1200" i="15"/>
  <c r="J1199" i="15"/>
  <c r="J1198" i="15"/>
  <c r="J1197" i="15"/>
  <c r="J1196" i="15"/>
  <c r="J1195" i="15"/>
  <c r="J1194" i="15"/>
  <c r="J1193" i="15"/>
  <c r="J1192" i="15"/>
  <c r="J1191" i="15"/>
  <c r="J1190" i="15"/>
  <c r="J1189" i="15"/>
  <c r="J1188" i="15"/>
  <c r="J1187" i="15"/>
  <c r="J1186" i="15"/>
  <c r="J1185" i="15"/>
  <c r="J1184" i="15"/>
  <c r="J1183" i="15"/>
  <c r="J1182" i="15"/>
  <c r="J1181" i="15"/>
  <c r="J1180" i="15"/>
  <c r="J1179" i="15"/>
  <c r="J1178" i="15"/>
  <c r="J1177" i="15"/>
  <c r="J1176" i="15"/>
  <c r="J1175" i="15"/>
  <c r="J1174" i="15"/>
  <c r="J1173" i="15"/>
  <c r="J1172" i="15"/>
  <c r="J1171" i="15"/>
  <c r="J1170" i="15"/>
  <c r="J1169" i="15"/>
  <c r="J1168" i="15"/>
  <c r="J1167" i="15"/>
  <c r="J1166" i="15"/>
  <c r="J1165" i="15"/>
  <c r="J1164" i="15"/>
  <c r="J1163" i="15"/>
  <c r="J1162" i="15"/>
  <c r="J1161" i="15"/>
  <c r="J1160" i="15"/>
  <c r="J1159" i="15"/>
  <c r="J1158" i="15"/>
  <c r="J1157" i="15"/>
  <c r="J1156" i="15"/>
  <c r="J1155" i="15"/>
  <c r="J1154" i="15"/>
  <c r="J1153" i="15"/>
  <c r="J1152" i="15"/>
  <c r="J1151" i="15"/>
  <c r="J1150" i="15"/>
  <c r="J1149" i="15"/>
  <c r="J1148" i="15"/>
  <c r="J1147" i="15"/>
  <c r="J1146" i="15"/>
  <c r="J1145" i="15"/>
  <c r="J1144" i="15"/>
  <c r="J1143" i="15"/>
  <c r="J1142" i="15"/>
  <c r="J1141" i="15"/>
  <c r="J1140" i="15"/>
  <c r="J1139" i="15"/>
  <c r="J1138" i="15"/>
  <c r="J1137" i="15"/>
  <c r="J1136" i="15"/>
  <c r="J1135" i="15"/>
  <c r="J1134" i="15"/>
  <c r="J1133" i="15"/>
  <c r="J1132" i="15"/>
  <c r="J1131" i="15"/>
  <c r="J1130" i="15"/>
  <c r="J1129" i="15"/>
  <c r="J1128" i="15"/>
  <c r="J1127" i="15"/>
  <c r="J1126" i="15"/>
  <c r="J1125" i="15"/>
  <c r="J1124" i="15"/>
  <c r="J1123" i="15"/>
  <c r="J1122" i="15"/>
  <c r="J1121" i="15"/>
  <c r="J1120" i="15"/>
  <c r="J1119" i="15"/>
  <c r="J1118" i="15"/>
  <c r="J1117" i="15"/>
  <c r="J1116" i="15"/>
  <c r="J1115" i="15"/>
  <c r="J1114" i="15"/>
  <c r="J1113" i="15"/>
  <c r="J1112" i="15"/>
  <c r="J1111" i="15"/>
  <c r="J1110" i="15"/>
  <c r="J1109" i="15"/>
  <c r="J1108" i="15"/>
  <c r="J1107" i="15"/>
  <c r="J1106" i="15"/>
  <c r="J1105" i="15"/>
  <c r="J1104" i="15"/>
  <c r="J1103" i="15"/>
  <c r="J1102" i="15"/>
  <c r="J1101" i="15"/>
  <c r="J1100" i="15"/>
  <c r="J1099" i="15"/>
  <c r="J1098" i="15"/>
  <c r="J1097" i="15"/>
  <c r="J1096" i="15"/>
  <c r="J1095" i="15"/>
  <c r="J1094" i="15"/>
  <c r="J1093" i="15"/>
  <c r="J1092" i="15"/>
  <c r="J1091" i="15"/>
  <c r="J1090" i="15"/>
  <c r="J1089" i="15"/>
  <c r="J1088" i="15"/>
  <c r="J1087" i="15"/>
  <c r="J1086" i="15"/>
  <c r="J1085" i="15"/>
  <c r="J1084" i="15"/>
  <c r="J1083" i="15"/>
  <c r="J1082" i="15"/>
  <c r="J1081" i="15"/>
  <c r="J1080" i="15"/>
  <c r="J1079" i="15"/>
  <c r="J1078" i="15"/>
  <c r="J1077" i="15"/>
  <c r="J1076" i="15"/>
  <c r="J1075" i="15"/>
  <c r="J1074" i="15"/>
  <c r="J1073" i="15"/>
  <c r="J1072" i="15"/>
  <c r="J1071" i="15"/>
  <c r="J1070" i="15"/>
  <c r="J1069" i="15"/>
  <c r="J1068" i="15"/>
  <c r="J1067" i="15"/>
  <c r="J1066" i="15"/>
  <c r="J1065" i="15"/>
  <c r="J1064" i="15"/>
  <c r="J1063" i="15"/>
  <c r="J1062" i="15"/>
  <c r="J1061" i="15"/>
  <c r="J1060" i="15"/>
  <c r="J1059" i="15"/>
  <c r="J1058" i="15"/>
  <c r="J1057" i="15"/>
  <c r="J1056" i="15"/>
  <c r="J1055" i="15"/>
  <c r="J1054" i="15"/>
  <c r="J1053" i="15"/>
  <c r="J1052" i="15"/>
  <c r="J1051" i="15"/>
  <c r="J1050" i="15"/>
  <c r="J1049" i="15"/>
  <c r="J1048" i="15"/>
  <c r="J1047" i="15"/>
  <c r="J1046" i="15"/>
  <c r="J1045" i="15"/>
  <c r="J1044" i="15"/>
  <c r="J1043" i="15"/>
  <c r="J1042" i="15"/>
  <c r="J1041" i="15"/>
  <c r="J1040" i="15"/>
  <c r="J1039" i="15"/>
  <c r="J1038" i="15"/>
  <c r="J1037" i="15"/>
  <c r="J1036" i="15"/>
  <c r="J1035" i="15"/>
  <c r="J1034" i="15"/>
  <c r="J1033" i="15"/>
  <c r="J1032" i="15"/>
  <c r="J1031" i="15"/>
  <c r="J1030" i="15"/>
  <c r="J1029" i="15"/>
  <c r="J1028" i="15"/>
  <c r="J1027" i="15"/>
  <c r="J1026" i="15"/>
  <c r="J1025" i="15"/>
  <c r="J1024" i="15"/>
  <c r="J1023" i="15"/>
  <c r="J1022" i="15"/>
  <c r="J1021" i="15"/>
  <c r="J1020" i="15"/>
  <c r="J1019" i="15"/>
  <c r="J1018" i="15"/>
  <c r="J1017" i="15"/>
  <c r="J1016" i="15"/>
  <c r="J1015" i="15"/>
  <c r="J1014" i="15"/>
  <c r="J1013" i="15"/>
  <c r="J1012" i="15"/>
  <c r="J1011" i="15"/>
  <c r="J1010" i="15"/>
  <c r="J1009" i="15"/>
  <c r="J1008" i="15"/>
  <c r="J1007" i="15"/>
  <c r="J1006" i="15"/>
  <c r="J1005" i="15"/>
  <c r="J1004" i="15"/>
  <c r="J1003" i="15"/>
  <c r="J1002" i="15"/>
  <c r="J1001" i="15"/>
  <c r="J1000" i="15"/>
  <c r="J999" i="15"/>
  <c r="J998" i="15"/>
  <c r="J997" i="15"/>
  <c r="J996" i="15"/>
  <c r="J995" i="15"/>
  <c r="J994" i="15"/>
  <c r="J993" i="15"/>
  <c r="J992" i="15"/>
  <c r="J991" i="15"/>
  <c r="J990" i="15"/>
  <c r="J989" i="15"/>
  <c r="J988" i="15"/>
  <c r="J987" i="15"/>
  <c r="J986" i="15"/>
  <c r="J985" i="15"/>
  <c r="J984" i="15"/>
  <c r="J983" i="15"/>
  <c r="J982" i="15"/>
  <c r="J981" i="15"/>
  <c r="J980" i="15"/>
  <c r="J979" i="15"/>
  <c r="J978" i="15"/>
  <c r="J977" i="15"/>
  <c r="J976" i="15"/>
  <c r="J975" i="15"/>
  <c r="J974" i="15"/>
  <c r="J973" i="15"/>
  <c r="J972" i="15"/>
  <c r="J971" i="15"/>
  <c r="J970" i="15"/>
  <c r="J969" i="15"/>
  <c r="J968" i="15"/>
  <c r="J967" i="15"/>
  <c r="J966" i="15"/>
  <c r="J965" i="15"/>
  <c r="J964" i="15"/>
  <c r="J963" i="15"/>
  <c r="J962" i="15"/>
  <c r="J961" i="15"/>
  <c r="J960" i="15"/>
  <c r="J959" i="15"/>
  <c r="J958" i="15"/>
  <c r="J957" i="15"/>
  <c r="J956" i="15"/>
  <c r="J955" i="15"/>
  <c r="J954" i="15"/>
  <c r="J953" i="15"/>
  <c r="J952" i="15"/>
  <c r="J951" i="15"/>
  <c r="J950" i="15"/>
  <c r="J949" i="15"/>
  <c r="J948" i="15"/>
  <c r="J947" i="15"/>
  <c r="J946" i="15"/>
  <c r="J945" i="15"/>
  <c r="J944" i="15"/>
  <c r="J943" i="15"/>
  <c r="J942" i="15"/>
  <c r="J941" i="15"/>
  <c r="J940" i="15"/>
  <c r="J939" i="15"/>
  <c r="J938" i="15"/>
  <c r="J937" i="15"/>
  <c r="J936" i="15"/>
  <c r="J935" i="15"/>
  <c r="J934" i="15"/>
  <c r="J933" i="15"/>
  <c r="J932" i="15"/>
  <c r="J931" i="15"/>
  <c r="J930" i="15"/>
  <c r="J929" i="15"/>
  <c r="J928" i="15"/>
  <c r="J927" i="15"/>
  <c r="J926" i="15"/>
  <c r="J925" i="15"/>
  <c r="J924" i="15"/>
  <c r="J923" i="15"/>
  <c r="J922" i="15"/>
  <c r="J921" i="15"/>
  <c r="J920" i="15"/>
  <c r="J919" i="15"/>
  <c r="J918" i="15"/>
  <c r="J917" i="15"/>
  <c r="J916" i="15"/>
  <c r="J915" i="15"/>
  <c r="J914" i="15"/>
  <c r="J913" i="15"/>
  <c r="J912" i="15"/>
  <c r="J911" i="15"/>
  <c r="J910" i="15"/>
  <c r="J909" i="15"/>
  <c r="J908" i="15"/>
  <c r="J907" i="15"/>
  <c r="J906" i="15"/>
  <c r="J905" i="15"/>
  <c r="J904" i="15"/>
  <c r="J903" i="15"/>
  <c r="J902" i="15"/>
  <c r="J901" i="15"/>
  <c r="J900" i="15"/>
  <c r="J899" i="15"/>
  <c r="J898" i="15"/>
  <c r="J897" i="15"/>
  <c r="J896" i="15"/>
  <c r="J895" i="15"/>
  <c r="J894" i="15"/>
  <c r="J893" i="15"/>
  <c r="J892" i="15"/>
  <c r="J891" i="15"/>
  <c r="J890" i="15"/>
  <c r="J889" i="15"/>
  <c r="J888" i="15"/>
  <c r="J887" i="15"/>
  <c r="J886" i="15"/>
  <c r="J885" i="15"/>
  <c r="J884" i="15"/>
  <c r="J883" i="15"/>
  <c r="J882" i="15"/>
  <c r="J881" i="15"/>
  <c r="J880" i="15"/>
  <c r="J879" i="15"/>
  <c r="J878" i="15"/>
  <c r="J877" i="15"/>
  <c r="J876" i="15"/>
  <c r="J875" i="15"/>
  <c r="J874" i="15"/>
  <c r="J873" i="15"/>
  <c r="J872" i="15"/>
  <c r="J871" i="15"/>
  <c r="J870" i="15"/>
  <c r="J869" i="15"/>
  <c r="J868" i="15"/>
  <c r="J867" i="15"/>
  <c r="J866" i="15"/>
  <c r="J865" i="15"/>
  <c r="J864" i="15"/>
  <c r="J863" i="15"/>
  <c r="J862" i="15"/>
  <c r="J861" i="15"/>
  <c r="J860" i="15"/>
  <c r="J859" i="15"/>
  <c r="J858" i="15"/>
  <c r="J857" i="15"/>
  <c r="J856" i="15"/>
  <c r="J855" i="15"/>
  <c r="J854" i="15"/>
  <c r="J853" i="15"/>
  <c r="J852" i="15"/>
  <c r="J851" i="15"/>
  <c r="J850" i="15"/>
  <c r="J849" i="15"/>
  <c r="J848" i="15"/>
  <c r="J847" i="15"/>
  <c r="J846" i="15"/>
  <c r="J845" i="15"/>
  <c r="J844" i="15"/>
  <c r="J843" i="15"/>
  <c r="J842" i="15"/>
  <c r="J841" i="15"/>
  <c r="J840" i="15"/>
  <c r="J839" i="15"/>
  <c r="J838" i="15"/>
  <c r="J837" i="15"/>
  <c r="J836" i="15"/>
  <c r="J835" i="15"/>
  <c r="J834" i="15"/>
  <c r="J833" i="15"/>
  <c r="J832" i="15"/>
  <c r="J831" i="15"/>
  <c r="J830" i="15"/>
  <c r="J829" i="15"/>
  <c r="J828" i="15"/>
  <c r="J827" i="15"/>
  <c r="J826" i="15"/>
  <c r="J825" i="15"/>
  <c r="J824" i="15"/>
  <c r="J823" i="15"/>
  <c r="J822" i="15"/>
  <c r="J821" i="15"/>
  <c r="J820" i="15"/>
  <c r="J819" i="15"/>
  <c r="J818" i="15"/>
  <c r="J817" i="15"/>
  <c r="J816" i="15"/>
  <c r="J815" i="15"/>
  <c r="J814" i="15"/>
  <c r="J813" i="15"/>
  <c r="J812" i="15"/>
  <c r="J811" i="15"/>
  <c r="J810" i="15"/>
  <c r="J809" i="15"/>
  <c r="J808" i="15"/>
  <c r="J807" i="15"/>
  <c r="J806" i="15"/>
  <c r="J805" i="15"/>
  <c r="J804" i="15"/>
  <c r="J803" i="15"/>
  <c r="J802" i="15"/>
  <c r="J801" i="15"/>
  <c r="J800" i="15"/>
  <c r="J799" i="15"/>
  <c r="J798" i="15"/>
  <c r="J797" i="15"/>
  <c r="J796" i="15"/>
  <c r="J795" i="15"/>
  <c r="J794" i="15"/>
  <c r="J793" i="15"/>
  <c r="J792" i="15"/>
  <c r="J791" i="15"/>
  <c r="J790" i="15"/>
  <c r="J789" i="15"/>
  <c r="J788" i="15"/>
  <c r="J787" i="15"/>
  <c r="J786" i="15"/>
  <c r="J785" i="15"/>
  <c r="J784" i="15"/>
  <c r="J783" i="15"/>
  <c r="J782" i="15"/>
  <c r="J781" i="15"/>
  <c r="J780" i="15"/>
  <c r="J779" i="15"/>
  <c r="J778" i="15"/>
  <c r="J777" i="15"/>
  <c r="J776" i="15"/>
  <c r="J775" i="15"/>
  <c r="J774" i="15"/>
  <c r="J773" i="15"/>
  <c r="J772" i="15"/>
  <c r="J771" i="15"/>
  <c r="J770" i="15"/>
  <c r="J769" i="15"/>
  <c r="J768" i="15"/>
  <c r="J767" i="15"/>
  <c r="J766" i="15"/>
  <c r="J765" i="15"/>
  <c r="J764" i="15"/>
  <c r="J763" i="15"/>
  <c r="J762" i="15"/>
  <c r="J761" i="15"/>
  <c r="J760" i="15"/>
  <c r="J759" i="15"/>
  <c r="J758" i="15"/>
  <c r="J757" i="15"/>
  <c r="J756" i="15"/>
  <c r="J755" i="15"/>
  <c r="J754" i="15"/>
  <c r="J753" i="15"/>
  <c r="J752" i="15"/>
  <c r="J751" i="15"/>
  <c r="J750" i="15"/>
  <c r="J749" i="15"/>
  <c r="J748" i="15"/>
  <c r="J747" i="15"/>
  <c r="J746" i="15"/>
  <c r="J745" i="15"/>
  <c r="J744" i="15"/>
  <c r="J743" i="15"/>
  <c r="J742" i="15"/>
  <c r="J741" i="15"/>
  <c r="J740" i="15"/>
  <c r="J739" i="15"/>
  <c r="J738" i="15"/>
  <c r="J737" i="15"/>
  <c r="J736" i="15"/>
  <c r="J735" i="15"/>
  <c r="J734" i="15"/>
  <c r="J733" i="15"/>
  <c r="J732" i="15"/>
  <c r="J731" i="15"/>
  <c r="J730" i="15"/>
  <c r="J729" i="15"/>
  <c r="J728" i="15"/>
  <c r="J727" i="15"/>
  <c r="J726" i="15"/>
  <c r="J725" i="15"/>
  <c r="J724" i="15"/>
  <c r="J723" i="15"/>
  <c r="J722" i="15"/>
  <c r="J721" i="15"/>
  <c r="J720" i="15"/>
  <c r="J719" i="15"/>
  <c r="J718" i="15"/>
  <c r="J717" i="15"/>
  <c r="J716" i="15"/>
  <c r="J715" i="15"/>
  <c r="J714" i="15"/>
  <c r="J713" i="15"/>
  <c r="J712" i="15"/>
  <c r="J711" i="15"/>
  <c r="J710" i="15"/>
  <c r="J709" i="15"/>
  <c r="J708" i="15"/>
  <c r="J707" i="15"/>
  <c r="J706" i="15"/>
  <c r="J705" i="15"/>
  <c r="J704" i="15"/>
  <c r="J703" i="15"/>
  <c r="J702" i="15"/>
  <c r="J701" i="15"/>
  <c r="J700" i="15"/>
  <c r="J699" i="15"/>
  <c r="J698" i="15"/>
  <c r="J697" i="15"/>
  <c r="J696" i="15"/>
  <c r="J695" i="15"/>
  <c r="J694" i="15"/>
  <c r="J693" i="15"/>
  <c r="J692" i="15"/>
  <c r="J691" i="15"/>
  <c r="J690" i="15"/>
  <c r="J689" i="15"/>
  <c r="J688" i="15"/>
  <c r="J687" i="15"/>
  <c r="J686" i="15"/>
  <c r="J685" i="15"/>
  <c r="J684" i="15"/>
  <c r="J683" i="15"/>
  <c r="J682" i="15"/>
  <c r="J681" i="15"/>
  <c r="J680" i="15"/>
  <c r="J679" i="15"/>
  <c r="J678" i="15"/>
  <c r="J677" i="15"/>
  <c r="J676" i="15"/>
  <c r="J675" i="15"/>
  <c r="J674" i="15"/>
  <c r="J673" i="15"/>
  <c r="J672" i="15"/>
  <c r="J671" i="15"/>
  <c r="J670" i="15"/>
  <c r="J669" i="15"/>
  <c r="J668" i="15"/>
  <c r="J667" i="15"/>
  <c r="J666" i="15"/>
  <c r="J665" i="15"/>
  <c r="J664" i="15"/>
  <c r="J663" i="15"/>
  <c r="J662" i="15"/>
  <c r="J661" i="15"/>
  <c r="J660" i="15"/>
  <c r="J659" i="15"/>
  <c r="J658" i="15"/>
  <c r="J657" i="15"/>
  <c r="J656" i="15"/>
  <c r="J655" i="15"/>
  <c r="J654" i="15"/>
  <c r="J653" i="15"/>
  <c r="J652" i="15"/>
  <c r="J651" i="15"/>
  <c r="J650" i="15"/>
  <c r="J649" i="15"/>
  <c r="J648" i="15"/>
  <c r="J647" i="15"/>
  <c r="J646" i="15"/>
  <c r="J645" i="15"/>
  <c r="J644" i="15"/>
  <c r="J643" i="15"/>
  <c r="J642" i="15"/>
  <c r="J641" i="15"/>
  <c r="J640" i="15"/>
  <c r="J639" i="15"/>
  <c r="J638" i="15"/>
  <c r="J637" i="15"/>
  <c r="J636" i="15"/>
  <c r="J635" i="15"/>
  <c r="J634" i="15"/>
  <c r="J633" i="15"/>
  <c r="J632" i="15"/>
  <c r="J631" i="15"/>
  <c r="J630" i="15"/>
  <c r="J629" i="15"/>
  <c r="J628" i="15"/>
  <c r="J627" i="15"/>
  <c r="J626" i="15"/>
  <c r="J625" i="15"/>
  <c r="J624" i="15"/>
  <c r="J623" i="15"/>
  <c r="J622" i="15"/>
  <c r="J621" i="15"/>
  <c r="J620" i="15"/>
  <c r="J619" i="15"/>
  <c r="J618" i="15"/>
  <c r="J617" i="15"/>
  <c r="J616" i="15"/>
  <c r="J615" i="15"/>
  <c r="J614" i="15"/>
  <c r="J613" i="15"/>
  <c r="J612" i="15"/>
  <c r="J611" i="15"/>
  <c r="J610" i="15"/>
  <c r="J609" i="15"/>
  <c r="J608" i="15"/>
  <c r="J607" i="15"/>
  <c r="J606" i="15"/>
  <c r="J605" i="15"/>
  <c r="J604" i="15"/>
  <c r="J603" i="15"/>
  <c r="J602" i="15"/>
  <c r="J601" i="15"/>
  <c r="J600" i="15"/>
  <c r="J599" i="15"/>
  <c r="J598" i="15"/>
  <c r="J597" i="15"/>
  <c r="J596" i="15"/>
  <c r="J595" i="15"/>
  <c r="J594" i="15"/>
  <c r="J593" i="15"/>
  <c r="J592" i="15"/>
  <c r="J591" i="15"/>
  <c r="J590" i="15"/>
  <c r="J589" i="15"/>
  <c r="J588" i="15"/>
  <c r="J587" i="15"/>
  <c r="J586" i="15"/>
  <c r="J585" i="15"/>
  <c r="J584" i="15"/>
  <c r="J583" i="15"/>
  <c r="J582" i="15"/>
  <c r="J581" i="15"/>
  <c r="J580" i="15"/>
  <c r="J579" i="15"/>
  <c r="J578" i="15"/>
  <c r="J577" i="15"/>
  <c r="J576" i="15"/>
  <c r="J575" i="15"/>
  <c r="J574" i="15"/>
  <c r="J573" i="15"/>
  <c r="J572" i="15"/>
  <c r="J571" i="15"/>
  <c r="J570" i="15"/>
  <c r="J569" i="15"/>
  <c r="J568" i="15"/>
  <c r="J567" i="15"/>
  <c r="J566" i="15"/>
  <c r="J565" i="15"/>
  <c r="J564" i="15"/>
  <c r="J563" i="15"/>
  <c r="J562" i="15"/>
  <c r="J561" i="15"/>
  <c r="J560" i="15"/>
  <c r="J559" i="15"/>
  <c r="J558" i="15"/>
  <c r="J557" i="15"/>
  <c r="J556" i="15"/>
  <c r="J555" i="15"/>
  <c r="J554" i="15"/>
  <c r="J553" i="15"/>
  <c r="J552" i="15"/>
  <c r="J551" i="15"/>
  <c r="J550" i="15"/>
  <c r="J549" i="15"/>
  <c r="J548" i="15"/>
  <c r="J547" i="15"/>
  <c r="J546" i="15"/>
  <c r="J545" i="15"/>
  <c r="J544" i="15"/>
  <c r="J543" i="15"/>
  <c r="J542" i="15"/>
  <c r="J541" i="15"/>
  <c r="J540" i="15"/>
  <c r="J539" i="15"/>
  <c r="J538" i="15"/>
  <c r="J537" i="15"/>
  <c r="J536" i="15"/>
  <c r="J535" i="15"/>
  <c r="J534" i="15"/>
  <c r="J533" i="15"/>
  <c r="J532" i="15"/>
  <c r="J531" i="15"/>
  <c r="J530" i="15"/>
  <c r="J529" i="15"/>
  <c r="J528" i="15"/>
  <c r="J527" i="15"/>
  <c r="J526" i="15"/>
  <c r="J525" i="15"/>
  <c r="J524" i="15"/>
  <c r="J523" i="15"/>
  <c r="J522" i="15"/>
  <c r="J521" i="15"/>
  <c r="J520" i="15"/>
  <c r="J519" i="15"/>
  <c r="J518" i="15"/>
  <c r="J517" i="15"/>
  <c r="J516" i="15"/>
  <c r="J515" i="15"/>
  <c r="J514" i="15"/>
  <c r="J513" i="15"/>
  <c r="J512" i="15"/>
  <c r="J511" i="15"/>
  <c r="J510" i="15"/>
  <c r="J509" i="15"/>
  <c r="J508" i="15"/>
  <c r="J507" i="15"/>
  <c r="J506" i="15"/>
  <c r="J505" i="15"/>
  <c r="J504" i="15"/>
  <c r="J503" i="15"/>
  <c r="J502" i="15"/>
  <c r="J501" i="15"/>
  <c r="J500" i="15"/>
  <c r="J499" i="15"/>
  <c r="J498" i="15"/>
  <c r="J497" i="15"/>
  <c r="J496" i="15"/>
  <c r="J495" i="15"/>
  <c r="J494" i="15"/>
  <c r="J493" i="15"/>
  <c r="J492" i="15"/>
  <c r="J491" i="15"/>
  <c r="J490" i="15"/>
  <c r="J489" i="15"/>
  <c r="J488" i="15"/>
  <c r="J487" i="15"/>
  <c r="J486" i="15"/>
  <c r="J485" i="15"/>
  <c r="J484" i="15"/>
  <c r="J483" i="15"/>
  <c r="J482" i="15"/>
  <c r="J481" i="15"/>
  <c r="J480" i="15"/>
  <c r="J479" i="15"/>
  <c r="J478" i="15"/>
  <c r="J477" i="15"/>
  <c r="J476" i="15"/>
  <c r="J475" i="15"/>
  <c r="J474" i="15"/>
  <c r="J473" i="15"/>
  <c r="J472" i="15"/>
  <c r="J471" i="15"/>
  <c r="J470" i="15"/>
  <c r="J469" i="15"/>
  <c r="J468" i="15"/>
  <c r="J467" i="15"/>
  <c r="J466" i="15"/>
  <c r="J465" i="15"/>
  <c r="J464" i="15"/>
  <c r="J463" i="15"/>
  <c r="J462" i="15"/>
  <c r="J461" i="15"/>
  <c r="J460" i="15"/>
  <c r="J459" i="15"/>
  <c r="J458" i="15"/>
  <c r="J457" i="15"/>
  <c r="J456" i="15"/>
  <c r="J455" i="15"/>
  <c r="J454" i="15"/>
  <c r="J453" i="15"/>
  <c r="J452" i="15"/>
  <c r="J451" i="15"/>
  <c r="J450" i="15"/>
  <c r="J449" i="15"/>
  <c r="J448" i="15"/>
  <c r="J447" i="15"/>
  <c r="J446" i="15"/>
  <c r="J445" i="15"/>
  <c r="J444" i="15"/>
  <c r="J443" i="15"/>
  <c r="J442" i="15"/>
  <c r="J441" i="15"/>
  <c r="J440" i="15"/>
  <c r="J439" i="15"/>
  <c r="J438" i="15"/>
  <c r="J437" i="15"/>
  <c r="J436" i="15"/>
  <c r="J435" i="15"/>
  <c r="J434" i="15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J2" i="15"/>
  <c r="V8" i="10"/>
  <c r="U13" i="10"/>
  <c r="V13" i="10"/>
  <c r="V27" i="10"/>
  <c r="V55" i="10"/>
  <c r="V65" i="10"/>
  <c r="V79" i="10"/>
  <c r="V127" i="10"/>
  <c r="U137" i="10"/>
  <c r="T4" i="10"/>
  <c r="V4" i="10" s="1"/>
  <c r="T5" i="10"/>
  <c r="T6" i="10"/>
  <c r="T7" i="10"/>
  <c r="V7" i="10" s="1"/>
  <c r="T8" i="10"/>
  <c r="U8" i="10" s="1"/>
  <c r="T9" i="10"/>
  <c r="U9" i="10" s="1"/>
  <c r="T10" i="10"/>
  <c r="V10" i="10" s="1"/>
  <c r="T11" i="10"/>
  <c r="U11" i="10" s="1"/>
  <c r="T12" i="10"/>
  <c r="U12" i="10" s="1"/>
  <c r="T13" i="10"/>
  <c r="T14" i="10"/>
  <c r="U14" i="10" s="1"/>
  <c r="T15" i="10"/>
  <c r="V15" i="10" s="1"/>
  <c r="T16" i="10"/>
  <c r="U16" i="10" s="1"/>
  <c r="T17" i="10"/>
  <c r="V17" i="10" s="1"/>
  <c r="T18" i="10"/>
  <c r="T19" i="10"/>
  <c r="T20" i="10"/>
  <c r="U20" i="10" s="1"/>
  <c r="T21" i="10"/>
  <c r="U21" i="10" s="1"/>
  <c r="T22" i="10"/>
  <c r="V22" i="10" s="1"/>
  <c r="T23" i="10"/>
  <c r="V23" i="10" s="1"/>
  <c r="T24" i="10"/>
  <c r="U24" i="10" s="1"/>
  <c r="T25" i="10"/>
  <c r="U25" i="10" s="1"/>
  <c r="T26" i="10"/>
  <c r="U26" i="10" s="1"/>
  <c r="T27" i="10"/>
  <c r="U27" i="10" s="1"/>
  <c r="T28" i="10"/>
  <c r="V28" i="10" s="1"/>
  <c r="T29" i="10"/>
  <c r="T30" i="10"/>
  <c r="T31" i="10"/>
  <c r="V31" i="10" s="1"/>
  <c r="T32" i="10"/>
  <c r="U32" i="10" s="1"/>
  <c r="T33" i="10"/>
  <c r="U33" i="10" s="1"/>
  <c r="T34" i="10"/>
  <c r="V34" i="10" s="1"/>
  <c r="T35" i="10"/>
  <c r="U35" i="10" s="1"/>
  <c r="T36" i="10"/>
  <c r="U36" i="10" s="1"/>
  <c r="T37" i="10"/>
  <c r="U37" i="10" s="1"/>
  <c r="T38" i="10"/>
  <c r="U38" i="10" s="1"/>
  <c r="T39" i="10"/>
  <c r="V39" i="10" s="1"/>
  <c r="T40" i="10"/>
  <c r="U40" i="10" s="1"/>
  <c r="T41" i="10"/>
  <c r="V41" i="10" s="1"/>
  <c r="T42" i="10"/>
  <c r="T43" i="10"/>
  <c r="T44" i="10"/>
  <c r="U44" i="10" s="1"/>
  <c r="T45" i="10"/>
  <c r="U45" i="10" s="1"/>
  <c r="T46" i="10"/>
  <c r="U46" i="10" s="1"/>
  <c r="T47" i="10"/>
  <c r="V47" i="10" s="1"/>
  <c r="T48" i="10"/>
  <c r="U48" i="10" s="1"/>
  <c r="T49" i="10"/>
  <c r="U49" i="10" s="1"/>
  <c r="T50" i="10"/>
  <c r="U50" i="10" s="1"/>
  <c r="T51" i="10"/>
  <c r="U51" i="10" s="1"/>
  <c r="T52" i="10"/>
  <c r="V52" i="10" s="1"/>
  <c r="T53" i="10"/>
  <c r="T54" i="10"/>
  <c r="T55" i="10"/>
  <c r="U55" i="10" s="1"/>
  <c r="T56" i="10"/>
  <c r="U56" i="10" s="1"/>
  <c r="T57" i="10"/>
  <c r="U57" i="10" s="1"/>
  <c r="T58" i="10"/>
  <c r="V58" i="10" s="1"/>
  <c r="T59" i="10"/>
  <c r="U59" i="10" s="1"/>
  <c r="T60" i="10"/>
  <c r="U60" i="10" s="1"/>
  <c r="T61" i="10"/>
  <c r="U61" i="10" s="1"/>
  <c r="T62" i="10"/>
  <c r="U62" i="10" s="1"/>
  <c r="T63" i="10"/>
  <c r="V63" i="10" s="1"/>
  <c r="T64" i="10"/>
  <c r="U64" i="10" s="1"/>
  <c r="T65" i="10"/>
  <c r="U65" i="10" s="1"/>
  <c r="T66" i="10"/>
  <c r="T67" i="10"/>
  <c r="T68" i="10"/>
  <c r="U68" i="10" s="1"/>
  <c r="T69" i="10"/>
  <c r="U69" i="10" s="1"/>
  <c r="T70" i="10"/>
  <c r="U70" i="10" s="1"/>
  <c r="T71" i="10"/>
  <c r="V71" i="10" s="1"/>
  <c r="T72" i="10"/>
  <c r="U72" i="10" s="1"/>
  <c r="T73" i="10"/>
  <c r="U73" i="10" s="1"/>
  <c r="T74" i="10"/>
  <c r="U74" i="10" s="1"/>
  <c r="T75" i="10"/>
  <c r="U75" i="10" s="1"/>
  <c r="T76" i="10"/>
  <c r="V76" i="10" s="1"/>
  <c r="T77" i="10"/>
  <c r="T78" i="10"/>
  <c r="T79" i="10"/>
  <c r="U79" i="10" s="1"/>
  <c r="T80" i="10"/>
  <c r="U80" i="10" s="1"/>
  <c r="T81" i="10"/>
  <c r="U81" i="10" s="1"/>
  <c r="T82" i="10"/>
  <c r="V82" i="10" s="1"/>
  <c r="T83" i="10"/>
  <c r="U83" i="10" s="1"/>
  <c r="T84" i="10"/>
  <c r="U84" i="10" s="1"/>
  <c r="T85" i="10"/>
  <c r="U85" i="10" s="1"/>
  <c r="T86" i="10"/>
  <c r="U86" i="10" s="1"/>
  <c r="T87" i="10"/>
  <c r="V87" i="10" s="1"/>
  <c r="T88" i="10"/>
  <c r="U88" i="10" s="1"/>
  <c r="T89" i="10"/>
  <c r="U89" i="10" s="1"/>
  <c r="T90" i="10"/>
  <c r="T91" i="10"/>
  <c r="T92" i="10"/>
  <c r="U92" i="10" s="1"/>
  <c r="T93" i="10"/>
  <c r="U93" i="10" s="1"/>
  <c r="T94" i="10"/>
  <c r="U94" i="10" s="1"/>
  <c r="T95" i="10"/>
  <c r="V95" i="10" s="1"/>
  <c r="T96" i="10"/>
  <c r="U96" i="10" s="1"/>
  <c r="T97" i="10"/>
  <c r="U97" i="10" s="1"/>
  <c r="T98" i="10"/>
  <c r="U98" i="10" s="1"/>
  <c r="T99" i="10"/>
  <c r="U99" i="10" s="1"/>
  <c r="T100" i="10"/>
  <c r="V100" i="10" s="1"/>
  <c r="T101" i="10"/>
  <c r="T102" i="10"/>
  <c r="T103" i="10"/>
  <c r="U103" i="10" s="1"/>
  <c r="T104" i="10"/>
  <c r="U104" i="10" s="1"/>
  <c r="T105" i="10"/>
  <c r="U105" i="10" s="1"/>
  <c r="T106" i="10"/>
  <c r="V106" i="10" s="1"/>
  <c r="T107" i="10"/>
  <c r="U107" i="10" s="1"/>
  <c r="T108" i="10"/>
  <c r="U108" i="10" s="1"/>
  <c r="T109" i="10"/>
  <c r="U109" i="10" s="1"/>
  <c r="T110" i="10"/>
  <c r="U110" i="10" s="1"/>
  <c r="T111" i="10"/>
  <c r="V111" i="10" s="1"/>
  <c r="T112" i="10"/>
  <c r="U112" i="10" s="1"/>
  <c r="T113" i="10"/>
  <c r="U113" i="10" s="1"/>
  <c r="T114" i="10"/>
  <c r="T115" i="10"/>
  <c r="T116" i="10"/>
  <c r="U116" i="10" s="1"/>
  <c r="T117" i="10"/>
  <c r="U117" i="10" s="1"/>
  <c r="T118" i="10"/>
  <c r="V118" i="10" s="1"/>
  <c r="T119" i="10"/>
  <c r="V119" i="10" s="1"/>
  <c r="T120" i="10"/>
  <c r="U120" i="10" s="1"/>
  <c r="T121" i="10"/>
  <c r="U121" i="10" s="1"/>
  <c r="T122" i="10"/>
  <c r="U122" i="10" s="1"/>
  <c r="T123" i="10"/>
  <c r="V123" i="10" s="1"/>
  <c r="T124" i="10"/>
  <c r="V124" i="10" s="1"/>
  <c r="T125" i="10"/>
  <c r="T126" i="10"/>
  <c r="T127" i="10"/>
  <c r="U127" i="10" s="1"/>
  <c r="T128" i="10"/>
  <c r="U128" i="10" s="1"/>
  <c r="T129" i="10"/>
  <c r="U129" i="10" s="1"/>
  <c r="T130" i="10"/>
  <c r="V130" i="10" s="1"/>
  <c r="T131" i="10"/>
  <c r="U131" i="10" s="1"/>
  <c r="T132" i="10"/>
  <c r="U132" i="10" s="1"/>
  <c r="T133" i="10"/>
  <c r="U133" i="10" s="1"/>
  <c r="T134" i="10"/>
  <c r="U134" i="10" s="1"/>
  <c r="T135" i="10"/>
  <c r="V135" i="10" s="1"/>
  <c r="T136" i="10"/>
  <c r="U136" i="10" s="1"/>
  <c r="T137" i="10"/>
  <c r="V137" i="10" s="1"/>
  <c r="T138" i="10"/>
  <c r="T139" i="10"/>
  <c r="T140" i="10"/>
  <c r="U140" i="10" s="1"/>
  <c r="T3" i="10"/>
  <c r="U3" i="10" s="1"/>
  <c r="V3" i="10"/>
  <c r="Q142" i="10" l="1"/>
  <c r="V113" i="10"/>
  <c r="W113" i="10" s="1"/>
  <c r="U22" i="10"/>
  <c r="W22" i="10" s="1"/>
  <c r="V103" i="10"/>
  <c r="W103" i="10" s="1"/>
  <c r="V14" i="10"/>
  <c r="V89" i="10"/>
  <c r="V12" i="10"/>
  <c r="V128" i="10"/>
  <c r="W128" i="10" s="1"/>
  <c r="W46" i="10"/>
  <c r="W65" i="10"/>
  <c r="W14" i="10"/>
  <c r="V112" i="10"/>
  <c r="W112" i="10" s="1"/>
  <c r="V64" i="10"/>
  <c r="W64" i="10" s="1"/>
  <c r="V131" i="10"/>
  <c r="W131" i="10" s="1"/>
  <c r="U118" i="10"/>
  <c r="W118" i="10" s="1"/>
  <c r="U106" i="10"/>
  <c r="W106" i="10" s="1"/>
  <c r="U82" i="10"/>
  <c r="W82" i="10" s="1"/>
  <c r="U58" i="10"/>
  <c r="W58" i="10" s="1"/>
  <c r="V45" i="10"/>
  <c r="U31" i="10"/>
  <c r="W31" i="10" s="1"/>
  <c r="V16" i="10"/>
  <c r="U130" i="10"/>
  <c r="V117" i="10"/>
  <c r="V104" i="10"/>
  <c r="V93" i="10"/>
  <c r="W93" i="10" s="1"/>
  <c r="V80" i="10"/>
  <c r="W80" i="10" s="1"/>
  <c r="V69" i="10"/>
  <c r="W69" i="10" s="1"/>
  <c r="V56" i="10"/>
  <c r="W56" i="10" s="1"/>
  <c r="U41" i="10"/>
  <c r="U28" i="10"/>
  <c r="W28" i="10" s="1"/>
  <c r="U15" i="10"/>
  <c r="W15" i="10" s="1"/>
  <c r="U39" i="10"/>
  <c r="W39" i="10" s="1"/>
  <c r="U100" i="10"/>
  <c r="W100" i="10" s="1"/>
  <c r="V38" i="10"/>
  <c r="W38" i="10" s="1"/>
  <c r="W11" i="10"/>
  <c r="V134" i="10"/>
  <c r="W134" i="10" s="1"/>
  <c r="U123" i="10"/>
  <c r="W123" i="10" s="1"/>
  <c r="V109" i="10"/>
  <c r="W109" i="10" s="1"/>
  <c r="V98" i="10"/>
  <c r="W98" i="10" s="1"/>
  <c r="V85" i="10"/>
  <c r="W85" i="10" s="1"/>
  <c r="V74" i="10"/>
  <c r="W74" i="10" s="1"/>
  <c r="V61" i="10"/>
  <c r="W61" i="10" s="1"/>
  <c r="V50" i="10"/>
  <c r="W50" i="10" s="1"/>
  <c r="V36" i="10"/>
  <c r="W36" i="10" s="1"/>
  <c r="U23" i="10"/>
  <c r="V11" i="10"/>
  <c r="W127" i="10"/>
  <c r="U76" i="10"/>
  <c r="U52" i="10"/>
  <c r="W52" i="10" s="1"/>
  <c r="W13" i="10"/>
  <c r="V136" i="10"/>
  <c r="W136" i="10" s="1"/>
  <c r="U124" i="10"/>
  <c r="W124" i="10" s="1"/>
  <c r="U111" i="10"/>
  <c r="W111" i="10" s="1"/>
  <c r="V99" i="10"/>
  <c r="W99" i="10" s="1"/>
  <c r="U87" i="10"/>
  <c r="V75" i="10"/>
  <c r="W75" i="10" s="1"/>
  <c r="U63" i="10"/>
  <c r="V51" i="10"/>
  <c r="V37" i="10"/>
  <c r="W37" i="10" s="1"/>
  <c r="V26" i="10"/>
  <c r="W26" i="10" s="1"/>
  <c r="W12" i="10"/>
  <c r="V133" i="10"/>
  <c r="W133" i="10" s="1"/>
  <c r="V122" i="10"/>
  <c r="W122" i="10" s="1"/>
  <c r="U10" i="10"/>
  <c r="W55" i="10"/>
  <c r="W137" i="10"/>
  <c r="V88" i="10"/>
  <c r="W88" i="10" s="1"/>
  <c r="U135" i="10"/>
  <c r="W135" i="10" s="1"/>
  <c r="V110" i="10"/>
  <c r="W110" i="10" s="1"/>
  <c r="V86" i="10"/>
  <c r="W86" i="10" s="1"/>
  <c r="V62" i="10"/>
  <c r="W62" i="10" s="1"/>
  <c r="W117" i="10"/>
  <c r="W45" i="10"/>
  <c r="V108" i="10"/>
  <c r="W108" i="10" s="1"/>
  <c r="U95" i="10"/>
  <c r="W95" i="10" s="1"/>
  <c r="V84" i="10"/>
  <c r="W84" i="10" s="1"/>
  <c r="U71" i="10"/>
  <c r="W71" i="10" s="1"/>
  <c r="V60" i="10"/>
  <c r="W60" i="10" s="1"/>
  <c r="U47" i="10"/>
  <c r="V35" i="10"/>
  <c r="W35" i="10" s="1"/>
  <c r="V40" i="10"/>
  <c r="W40" i="10" s="1"/>
  <c r="V132" i="10"/>
  <c r="W132" i="10" s="1"/>
  <c r="U119" i="10"/>
  <c r="W119" i="10" s="1"/>
  <c r="V94" i="10"/>
  <c r="W94" i="10" s="1"/>
  <c r="V70" i="10"/>
  <c r="W70" i="10" s="1"/>
  <c r="V46" i="10"/>
  <c r="U34" i="10"/>
  <c r="V21" i="10"/>
  <c r="W21" i="10" s="1"/>
  <c r="U7" i="10"/>
  <c r="W76" i="10"/>
  <c r="V107" i="10"/>
  <c r="W107" i="10" s="1"/>
  <c r="V83" i="10"/>
  <c r="W83" i="10" s="1"/>
  <c r="V59" i="10"/>
  <c r="V32" i="10"/>
  <c r="U17" i="10"/>
  <c r="W17" i="10" s="1"/>
  <c r="U4" i="10"/>
  <c r="W4" i="10" s="1"/>
  <c r="W7" i="10"/>
  <c r="W16" i="10"/>
  <c r="W59" i="10"/>
  <c r="W89" i="10"/>
  <c r="W79" i="10"/>
  <c r="W129" i="10"/>
  <c r="W105" i="10"/>
  <c r="W34" i="10"/>
  <c r="U139" i="10"/>
  <c r="V139" i="10"/>
  <c r="U115" i="10"/>
  <c r="V115" i="10"/>
  <c r="U91" i="10"/>
  <c r="V91" i="10"/>
  <c r="U67" i="10"/>
  <c r="V67" i="10"/>
  <c r="U43" i="10"/>
  <c r="V43" i="10"/>
  <c r="U19" i="10"/>
  <c r="V19" i="10"/>
  <c r="W10" i="10"/>
  <c r="V138" i="10"/>
  <c r="U138" i="10"/>
  <c r="W138" i="10" s="1"/>
  <c r="U126" i="10"/>
  <c r="V126" i="10"/>
  <c r="V114" i="10"/>
  <c r="U114" i="10"/>
  <c r="U102" i="10"/>
  <c r="V102" i="10"/>
  <c r="V90" i="10"/>
  <c r="U90" i="10"/>
  <c r="U78" i="10"/>
  <c r="V78" i="10"/>
  <c r="V66" i="10"/>
  <c r="U66" i="10"/>
  <c r="W66" i="10" s="1"/>
  <c r="U54" i="10"/>
  <c r="V54" i="10"/>
  <c r="V42" i="10"/>
  <c r="U42" i="10"/>
  <c r="U30" i="10"/>
  <c r="V30" i="10"/>
  <c r="V18" i="10"/>
  <c r="U18" i="10"/>
  <c r="U6" i="10"/>
  <c r="V6" i="10"/>
  <c r="W41" i="10"/>
  <c r="U125" i="10"/>
  <c r="V125" i="10"/>
  <c r="U101" i="10"/>
  <c r="V101" i="10"/>
  <c r="U77" i="10"/>
  <c r="V77" i="10"/>
  <c r="U53" i="10"/>
  <c r="V53" i="10"/>
  <c r="U29" i="10"/>
  <c r="V29" i="10"/>
  <c r="U5" i="10"/>
  <c r="V5" i="10"/>
  <c r="W130" i="10"/>
  <c r="W3" i="10"/>
  <c r="W104" i="10"/>
  <c r="W32" i="10"/>
  <c r="W8" i="10"/>
  <c r="W51" i="10"/>
  <c r="W27" i="10"/>
  <c r="V140" i="10"/>
  <c r="W140" i="10" s="1"/>
  <c r="V121" i="10"/>
  <c r="W121" i="10" s="1"/>
  <c r="V116" i="10"/>
  <c r="W116" i="10" s="1"/>
  <c r="V97" i="10"/>
  <c r="W97" i="10" s="1"/>
  <c r="V92" i="10"/>
  <c r="W92" i="10" s="1"/>
  <c r="V73" i="10"/>
  <c r="W73" i="10" s="1"/>
  <c r="V68" i="10"/>
  <c r="W68" i="10" s="1"/>
  <c r="V49" i="10"/>
  <c r="W49" i="10" s="1"/>
  <c r="V44" i="10"/>
  <c r="W44" i="10" s="1"/>
  <c r="V25" i="10"/>
  <c r="W25" i="10" s="1"/>
  <c r="V20" i="10"/>
  <c r="W20" i="10" s="1"/>
  <c r="W87" i="10"/>
  <c r="W63" i="10"/>
  <c r="V120" i="10"/>
  <c r="W120" i="10" s="1"/>
  <c r="V96" i="10"/>
  <c r="W96" i="10" s="1"/>
  <c r="V72" i="10"/>
  <c r="W72" i="10" s="1"/>
  <c r="V48" i="10"/>
  <c r="W48" i="10" s="1"/>
  <c r="V24" i="10"/>
  <c r="W24" i="10" s="1"/>
  <c r="V129" i="10"/>
  <c r="V105" i="10"/>
  <c r="V81" i="10"/>
  <c r="W81" i="10" s="1"/>
  <c r="V57" i="10"/>
  <c r="W57" i="10" s="1"/>
  <c r="V33" i="10"/>
  <c r="W33" i="10" s="1"/>
  <c r="V9" i="10"/>
  <c r="W9" i="10" s="1"/>
  <c r="W47" i="10"/>
  <c r="W23" i="10"/>
  <c r="H9" i="10"/>
  <c r="W102" i="10" l="1"/>
  <c r="W77" i="10"/>
  <c r="W30" i="10"/>
  <c r="W53" i="10"/>
  <c r="W101" i="10"/>
  <c r="W115" i="10"/>
  <c r="W42" i="10"/>
  <c r="W114" i="10"/>
  <c r="W91" i="10"/>
  <c r="W139" i="10"/>
  <c r="W19" i="10"/>
  <c r="W125" i="10"/>
  <c r="W126" i="10"/>
  <c r="W29" i="10"/>
  <c r="W6" i="10"/>
  <c r="W78" i="10"/>
  <c r="W5" i="10"/>
  <c r="W18" i="10"/>
  <c r="W90" i="10"/>
  <c r="W43" i="10"/>
  <c r="W54" i="10"/>
  <c r="W67" i="10"/>
  <c r="AM2" i="10"/>
  <c r="AJ2" i="10"/>
  <c r="K40" i="10"/>
  <c r="K12" i="10"/>
  <c r="K113" i="10"/>
  <c r="K110" i="10"/>
  <c r="K55" i="10"/>
  <c r="K134" i="10"/>
  <c r="K74" i="10"/>
  <c r="K103" i="10"/>
  <c r="K39" i="10"/>
  <c r="K21" i="10"/>
  <c r="K22" i="10"/>
  <c r="K8" i="10"/>
  <c r="K112" i="10"/>
  <c r="K6" i="10"/>
  <c r="K14" i="10"/>
  <c r="K38" i="10"/>
  <c r="K7" i="10"/>
  <c r="K136" i="10"/>
  <c r="K28" i="10"/>
  <c r="K82" i="10"/>
  <c r="K17" i="10"/>
  <c r="K34" i="10"/>
  <c r="K76" i="10"/>
  <c r="K140" i="10"/>
  <c r="K138" i="10"/>
  <c r="K99" i="10"/>
  <c r="K111" i="10"/>
  <c r="K139" i="10"/>
  <c r="K5" i="10"/>
  <c r="K97" i="10"/>
  <c r="K61" i="10"/>
  <c r="K100" i="10"/>
  <c r="K92" i="10"/>
  <c r="K63" i="10"/>
  <c r="K89" i="10"/>
  <c r="K106" i="10"/>
  <c r="K93" i="10"/>
  <c r="K58" i="10"/>
  <c r="K64" i="10"/>
  <c r="K95" i="10"/>
  <c r="K115" i="10"/>
  <c r="K50" i="10"/>
  <c r="K126" i="10"/>
  <c r="K52" i="10"/>
  <c r="K117" i="10"/>
  <c r="K85" i="10"/>
  <c r="K31" i="10"/>
  <c r="K23" i="10"/>
  <c r="K9" i="10"/>
  <c r="K36" i="10"/>
  <c r="K13" i="10"/>
  <c r="K37" i="10"/>
  <c r="K16" i="10"/>
  <c r="K129" i="10"/>
  <c r="K42" i="10"/>
  <c r="K86" i="10"/>
  <c r="K77" i="10"/>
  <c r="K70" i="10"/>
  <c r="K121" i="10"/>
  <c r="K116" i="10"/>
  <c r="K69" i="10"/>
  <c r="K10" i="10"/>
  <c r="K79" i="10"/>
  <c r="K71" i="10"/>
  <c r="K81" i="10"/>
  <c r="K123" i="10"/>
  <c r="K35" i="10"/>
  <c r="K68" i="10"/>
  <c r="K19" i="10"/>
  <c r="K80" i="10"/>
  <c r="K118" i="10"/>
  <c r="K65" i="10"/>
  <c r="K78" i="10"/>
  <c r="K84" i="10"/>
  <c r="K75" i="10"/>
  <c r="K56" i="10"/>
  <c r="K127" i="10"/>
  <c r="K91" i="10"/>
  <c r="K90" i="10"/>
  <c r="K73" i="10"/>
  <c r="K105" i="10"/>
  <c r="K72" i="10"/>
  <c r="K62" i="10"/>
  <c r="K132" i="10"/>
  <c r="K128" i="10"/>
  <c r="K32" i="10"/>
  <c r="K24" i="10"/>
  <c r="K57" i="10"/>
  <c r="K125" i="10"/>
  <c r="K51" i="10"/>
  <c r="K44" i="10"/>
  <c r="K107" i="10"/>
  <c r="K94" i="10"/>
  <c r="K102" i="10"/>
  <c r="K29" i="10"/>
  <c r="K104" i="10"/>
  <c r="K25" i="10"/>
  <c r="K53" i="10"/>
  <c r="K101" i="10"/>
  <c r="K45" i="10"/>
  <c r="K48" i="10"/>
  <c r="K83" i="10"/>
  <c r="K96" i="10"/>
  <c r="K43" i="10"/>
  <c r="K59" i="10"/>
  <c r="K4" i="10"/>
  <c r="K49" i="10"/>
  <c r="K46" i="10"/>
  <c r="K54" i="10"/>
  <c r="K119" i="10"/>
  <c r="K122" i="10"/>
  <c r="K108" i="10"/>
  <c r="K124" i="10"/>
  <c r="K98" i="10"/>
  <c r="K88" i="10"/>
  <c r="K87" i="10"/>
  <c r="K20" i="10"/>
  <c r="K41" i="10"/>
  <c r="K15" i="10"/>
  <c r="K66" i="10"/>
  <c r="K3" i="10"/>
  <c r="K109" i="10"/>
  <c r="K18" i="10"/>
  <c r="K114" i="10"/>
  <c r="K67" i="10"/>
  <c r="K60" i="10"/>
  <c r="K130" i="10"/>
  <c r="K133" i="10"/>
  <c r="K47" i="10"/>
  <c r="K137" i="10"/>
  <c r="K26" i="10"/>
  <c r="K33" i="10"/>
  <c r="K135" i="10"/>
  <c r="K120" i="10"/>
  <c r="K11" i="10"/>
  <c r="K131" i="10"/>
  <c r="K30" i="10"/>
  <c r="J131" i="10"/>
  <c r="J11" i="10"/>
  <c r="J120" i="10"/>
  <c r="J135" i="10"/>
  <c r="J33" i="10"/>
  <c r="J26" i="10"/>
  <c r="J137" i="10"/>
  <c r="J47" i="10"/>
  <c r="J133" i="10"/>
  <c r="J130" i="10"/>
  <c r="J60" i="10"/>
  <c r="J67" i="10"/>
  <c r="J114" i="10"/>
  <c r="J18" i="10"/>
  <c r="J109" i="10"/>
  <c r="J3" i="10"/>
  <c r="J66" i="10"/>
  <c r="J15" i="10"/>
  <c r="J41" i="10"/>
  <c r="J20" i="10"/>
  <c r="J87" i="10"/>
  <c r="J88" i="10"/>
  <c r="J98" i="10"/>
  <c r="J124" i="10"/>
  <c r="J108" i="10"/>
  <c r="J122" i="10"/>
  <c r="J119" i="10"/>
  <c r="J54" i="10"/>
  <c r="J46" i="10"/>
  <c r="J49" i="10"/>
  <c r="J4" i="10"/>
  <c r="J59" i="10"/>
  <c r="J43" i="10"/>
  <c r="J96" i="10"/>
  <c r="J83" i="10"/>
  <c r="J48" i="10"/>
  <c r="J45" i="10"/>
  <c r="J101" i="10"/>
  <c r="J53" i="10"/>
  <c r="J25" i="10"/>
  <c r="J104" i="10"/>
  <c r="J29" i="10"/>
  <c r="J102" i="10"/>
  <c r="J94" i="10"/>
  <c r="J107" i="10"/>
  <c r="J44" i="10"/>
  <c r="J51" i="10"/>
  <c r="J125" i="10"/>
  <c r="J57" i="10"/>
  <c r="J24" i="10"/>
  <c r="J32" i="10"/>
  <c r="J128" i="10"/>
  <c r="J132" i="10"/>
  <c r="J62" i="10"/>
  <c r="J72" i="10"/>
  <c r="J105" i="10"/>
  <c r="J73" i="10"/>
  <c r="J90" i="10"/>
  <c r="J91" i="10"/>
  <c r="J127" i="10"/>
  <c r="J56" i="10"/>
  <c r="J75" i="10"/>
  <c r="J84" i="10"/>
  <c r="J78" i="10"/>
  <c r="J65" i="10"/>
  <c r="J118" i="10"/>
  <c r="J80" i="10"/>
  <c r="J19" i="10"/>
  <c r="J68" i="10"/>
  <c r="J35" i="10"/>
  <c r="J123" i="10"/>
  <c r="J81" i="10"/>
  <c r="J71" i="10"/>
  <c r="J79" i="10"/>
  <c r="J10" i="10"/>
  <c r="J69" i="10"/>
  <c r="J116" i="10"/>
  <c r="J121" i="10"/>
  <c r="J70" i="10"/>
  <c r="J77" i="10"/>
  <c r="J86" i="10"/>
  <c r="J42" i="10"/>
  <c r="J129" i="10"/>
  <c r="J16" i="10"/>
  <c r="J37" i="10"/>
  <c r="J13" i="10"/>
  <c r="J36" i="10"/>
  <c r="J9" i="10"/>
  <c r="J23" i="10"/>
  <c r="J31" i="10"/>
  <c r="J85" i="10"/>
  <c r="J117" i="10"/>
  <c r="J52" i="10"/>
  <c r="J126" i="10"/>
  <c r="J50" i="10"/>
  <c r="J115" i="10"/>
  <c r="J95" i="10"/>
  <c r="J64" i="10"/>
  <c r="J58" i="10"/>
  <c r="J93" i="10"/>
  <c r="J106" i="10"/>
  <c r="J89" i="10"/>
  <c r="J63" i="10"/>
  <c r="J92" i="10"/>
  <c r="J100" i="10"/>
  <c r="J61" i="10"/>
  <c r="J97" i="10"/>
  <c r="J5" i="10"/>
  <c r="J139" i="10"/>
  <c r="J111" i="10"/>
  <c r="J99" i="10"/>
  <c r="J138" i="10"/>
  <c r="J140" i="10"/>
  <c r="J76" i="10"/>
  <c r="J34" i="10"/>
  <c r="J17" i="10"/>
  <c r="J82" i="10"/>
  <c r="J28" i="10"/>
  <c r="J136" i="10"/>
  <c r="J7" i="10"/>
  <c r="J38" i="10"/>
  <c r="J14" i="10"/>
  <c r="J6" i="10"/>
  <c r="J112" i="10"/>
  <c r="J8" i="10"/>
  <c r="J22" i="10"/>
  <c r="J21" i="10"/>
  <c r="J39" i="10"/>
  <c r="J103" i="10"/>
  <c r="J74" i="10"/>
  <c r="J134" i="10"/>
  <c r="J55" i="10"/>
  <c r="J110" i="10"/>
  <c r="J113" i="10"/>
  <c r="J12" i="10"/>
  <c r="J40" i="10"/>
  <c r="J27" i="10"/>
  <c r="J30" i="10"/>
  <c r="K27" i="10"/>
  <c r="J2" i="8"/>
  <c r="J40" i="8"/>
  <c r="D42" i="10"/>
  <c r="E42" i="10"/>
  <c r="D119" i="10"/>
  <c r="E119" i="10"/>
  <c r="D58" i="10"/>
  <c r="E58" i="10"/>
  <c r="D131" i="10"/>
  <c r="E131" i="10"/>
  <c r="D130" i="10"/>
  <c r="E130" i="10"/>
  <c r="D96" i="10"/>
  <c r="E96" i="10"/>
  <c r="D76" i="10"/>
  <c r="E76" i="10"/>
  <c r="D64" i="10"/>
  <c r="E64" i="10"/>
  <c r="D128" i="10"/>
  <c r="E128" i="10"/>
  <c r="D32" i="10"/>
  <c r="E32" i="10"/>
  <c r="D86" i="10"/>
  <c r="E86" i="10"/>
  <c r="D122" i="10"/>
  <c r="E122" i="10"/>
  <c r="D60" i="10"/>
  <c r="E60" i="10"/>
  <c r="D108" i="10"/>
  <c r="E108" i="10"/>
  <c r="D47" i="10"/>
  <c r="E47" i="10"/>
  <c r="D140" i="10"/>
  <c r="E140" i="10"/>
  <c r="D138" i="10"/>
  <c r="E138" i="10"/>
  <c r="D77" i="10"/>
  <c r="E77" i="10"/>
  <c r="D99" i="10"/>
  <c r="E99" i="10"/>
  <c r="D104" i="10"/>
  <c r="E104" i="10"/>
  <c r="D124" i="10"/>
  <c r="E124" i="10"/>
  <c r="D111" i="10"/>
  <c r="E111" i="10"/>
  <c r="D95" i="10"/>
  <c r="E95" i="10"/>
  <c r="D30" i="10"/>
  <c r="E30" i="10"/>
  <c r="D100" i="10"/>
  <c r="E100" i="10"/>
  <c r="D52" i="10"/>
  <c r="E52" i="10"/>
  <c r="D20" i="10"/>
  <c r="E20" i="10"/>
  <c r="D70" i="10"/>
  <c r="E70" i="10"/>
  <c r="D18" i="10"/>
  <c r="E18" i="10"/>
  <c r="D75" i="10"/>
  <c r="E75" i="10"/>
  <c r="D44" i="10"/>
  <c r="E44" i="10"/>
  <c r="D115" i="10"/>
  <c r="E115" i="10"/>
  <c r="D92" i="10"/>
  <c r="E92" i="10"/>
  <c r="D63" i="10"/>
  <c r="E63" i="10"/>
  <c r="D84" i="10"/>
  <c r="E84" i="10"/>
  <c r="D107" i="10"/>
  <c r="E107" i="10"/>
  <c r="D121" i="10"/>
  <c r="E121" i="10"/>
  <c r="D98" i="10"/>
  <c r="E98" i="10"/>
  <c r="D94" i="10"/>
  <c r="E94" i="10"/>
  <c r="D116" i="10"/>
  <c r="E116" i="10"/>
  <c r="D102" i="10"/>
  <c r="E102" i="10"/>
  <c r="D139" i="10"/>
  <c r="E139" i="10"/>
  <c r="G96" i="8"/>
  <c r="I23" i="8"/>
  <c r="J23" i="8"/>
  <c r="I135" i="8"/>
  <c r="J135" i="8"/>
  <c r="I134" i="8"/>
  <c r="J134" i="8"/>
  <c r="I6" i="8"/>
  <c r="J6" i="8"/>
  <c r="I5" i="8"/>
  <c r="J5" i="8"/>
  <c r="I170" i="8"/>
  <c r="J170" i="8"/>
  <c r="I190" i="8"/>
  <c r="J190" i="8"/>
  <c r="I92" i="8"/>
  <c r="J92" i="8"/>
  <c r="I106" i="8"/>
  <c r="J106" i="8"/>
  <c r="I120" i="8"/>
  <c r="J120" i="8"/>
  <c r="I13" i="8"/>
  <c r="J13" i="8"/>
  <c r="I99" i="8"/>
  <c r="J99" i="8"/>
  <c r="I122" i="8"/>
  <c r="J122" i="8"/>
  <c r="I48" i="8"/>
  <c r="J48" i="8"/>
  <c r="I77" i="8"/>
  <c r="J77" i="8"/>
  <c r="I143" i="8"/>
  <c r="J143" i="8"/>
  <c r="I32" i="8"/>
  <c r="J32" i="8"/>
  <c r="I133" i="8"/>
  <c r="J133" i="8"/>
  <c r="I21" i="8"/>
  <c r="J21" i="8"/>
  <c r="I105" i="8"/>
  <c r="J105" i="8"/>
  <c r="I121" i="8"/>
  <c r="J121" i="8"/>
  <c r="I4" i="8"/>
  <c r="J4" i="8"/>
  <c r="I93" i="8"/>
  <c r="J93" i="8"/>
  <c r="I137" i="8"/>
  <c r="J137" i="8"/>
  <c r="I88" i="8"/>
  <c r="J88" i="8"/>
  <c r="I152" i="8"/>
  <c r="J152" i="8"/>
  <c r="I2" i="8"/>
  <c r="I36" i="8"/>
  <c r="J36" i="8"/>
  <c r="I182" i="8"/>
  <c r="J182" i="8"/>
  <c r="I91" i="8"/>
  <c r="J91" i="8"/>
  <c r="I66" i="8"/>
  <c r="J66" i="8"/>
  <c r="I136" i="8"/>
  <c r="J136" i="8"/>
  <c r="I138" i="8"/>
  <c r="J138" i="8"/>
  <c r="I112" i="8"/>
  <c r="J112" i="8"/>
  <c r="I157" i="8"/>
  <c r="J157" i="8"/>
  <c r="I98" i="8"/>
  <c r="J98" i="8"/>
  <c r="I95" i="8"/>
  <c r="J95" i="8"/>
  <c r="I110" i="8"/>
  <c r="J110" i="8"/>
  <c r="I94" i="8"/>
  <c r="J94" i="8"/>
  <c r="I119" i="8"/>
  <c r="J119" i="8"/>
  <c r="I28" i="8"/>
  <c r="J28" i="8"/>
  <c r="I158" i="8"/>
  <c r="J158" i="8"/>
  <c r="I82" i="8"/>
  <c r="J82" i="8"/>
  <c r="I163" i="8"/>
  <c r="J163" i="8"/>
  <c r="I70" i="8"/>
  <c r="J70" i="8"/>
  <c r="I76" i="8"/>
  <c r="J76" i="8"/>
  <c r="I81" i="8"/>
  <c r="J81" i="8"/>
  <c r="I67" i="8"/>
  <c r="J67" i="8"/>
  <c r="I74" i="8"/>
  <c r="J74" i="8"/>
  <c r="I68" i="8"/>
  <c r="J68" i="8"/>
  <c r="I97" i="8"/>
  <c r="J97" i="8"/>
  <c r="I73" i="8"/>
  <c r="J73" i="8"/>
  <c r="I75" i="8"/>
  <c r="J75" i="8"/>
  <c r="I19" i="8"/>
  <c r="J19" i="8"/>
  <c r="I57" i="8"/>
  <c r="J57" i="8"/>
  <c r="I58" i="8"/>
  <c r="J58" i="8"/>
  <c r="I59" i="8"/>
  <c r="J59" i="8"/>
  <c r="I60" i="8"/>
  <c r="J60" i="8"/>
  <c r="I61" i="8"/>
  <c r="J61" i="8"/>
  <c r="I62" i="8"/>
  <c r="J62" i="8"/>
  <c r="I63" i="8"/>
  <c r="J63" i="8"/>
  <c r="I20" i="8"/>
  <c r="J20" i="8"/>
  <c r="I65" i="8"/>
  <c r="J65" i="8"/>
  <c r="I117" i="8"/>
  <c r="J117" i="8"/>
  <c r="I118" i="8"/>
  <c r="J118" i="8"/>
  <c r="I22" i="8"/>
  <c r="J22" i="8"/>
  <c r="I69" i="8"/>
  <c r="J69" i="8"/>
  <c r="I24" i="8"/>
  <c r="J24" i="8"/>
  <c r="I71" i="8"/>
  <c r="J71" i="8"/>
  <c r="I72" i="8"/>
  <c r="J72" i="8"/>
  <c r="I49" i="8"/>
  <c r="J49" i="8"/>
  <c r="I159" i="8"/>
  <c r="J159" i="8"/>
  <c r="I52" i="8"/>
  <c r="J52" i="8"/>
  <c r="I160" i="8"/>
  <c r="J160" i="8"/>
  <c r="I25" i="8"/>
  <c r="J25" i="8"/>
  <c r="I78" i="8"/>
  <c r="J78" i="8"/>
  <c r="I3" i="8"/>
  <c r="J3" i="8"/>
  <c r="I80" i="8"/>
  <c r="J80" i="8"/>
  <c r="I139" i="8"/>
  <c r="J139" i="8"/>
  <c r="I18" i="8"/>
  <c r="J18" i="8"/>
  <c r="I51" i="8"/>
  <c r="J51" i="8"/>
  <c r="I161" i="8"/>
  <c r="J161" i="8"/>
  <c r="I35" i="8"/>
  <c r="J35" i="8"/>
  <c r="I12" i="8"/>
  <c r="J12" i="8"/>
  <c r="I17" i="8"/>
  <c r="J17" i="8"/>
  <c r="I15" i="8"/>
  <c r="J15" i="8"/>
  <c r="I89" i="8"/>
  <c r="J89" i="8"/>
  <c r="I90" i="8"/>
  <c r="J90" i="8"/>
  <c r="I38" i="8"/>
  <c r="J38" i="8"/>
  <c r="I180" i="8"/>
  <c r="J180" i="8"/>
  <c r="I29" i="8"/>
  <c r="J29" i="8"/>
  <c r="I34" i="8"/>
  <c r="J34" i="8"/>
  <c r="I109" i="8"/>
  <c r="J109" i="8"/>
  <c r="I155" i="8"/>
  <c r="J155" i="8"/>
  <c r="I83" i="8"/>
  <c r="J83" i="8"/>
  <c r="I148" i="8"/>
  <c r="J148" i="8"/>
  <c r="I87" i="8"/>
  <c r="J87" i="8"/>
  <c r="I86" i="8"/>
  <c r="J86" i="8"/>
  <c r="I142" i="8"/>
  <c r="J142" i="8"/>
  <c r="I102" i="8"/>
  <c r="J102" i="8"/>
  <c r="I103" i="8"/>
  <c r="J103" i="8"/>
  <c r="I104" i="8"/>
  <c r="J104" i="8"/>
  <c r="I16" i="8"/>
  <c r="J16" i="8"/>
  <c r="I7" i="8"/>
  <c r="J7" i="8"/>
  <c r="I114" i="8"/>
  <c r="J114" i="8"/>
  <c r="I113" i="8"/>
  <c r="J113" i="8"/>
  <c r="I85" i="8"/>
  <c r="J85" i="8"/>
  <c r="I149" i="8"/>
  <c r="J149" i="8"/>
  <c r="I111" i="8"/>
  <c r="J111" i="8"/>
  <c r="I96" i="8"/>
  <c r="J96" i="8"/>
  <c r="I172" i="8"/>
  <c r="J172" i="8"/>
  <c r="I47" i="8"/>
  <c r="J47" i="8"/>
  <c r="I188" i="8"/>
  <c r="J188" i="8"/>
  <c r="I46" i="8"/>
  <c r="J46" i="8"/>
  <c r="I187" i="8"/>
  <c r="J187" i="8"/>
  <c r="I167" i="8"/>
  <c r="J167" i="8"/>
  <c r="I27" i="8"/>
  <c r="J27" i="8"/>
  <c r="I37" i="8"/>
  <c r="J37" i="8"/>
  <c r="I181" i="8"/>
  <c r="J181" i="8"/>
  <c r="I100" i="8"/>
  <c r="J100" i="8"/>
  <c r="I14" i="8"/>
  <c r="J14" i="8"/>
  <c r="I124" i="8"/>
  <c r="J124" i="8"/>
  <c r="I125" i="8"/>
  <c r="J125" i="8"/>
  <c r="I126" i="8"/>
  <c r="J126" i="8"/>
  <c r="I127" i="8"/>
  <c r="J127" i="8"/>
  <c r="I64" i="8"/>
  <c r="J64" i="8"/>
  <c r="I150" i="8"/>
  <c r="J150" i="8"/>
  <c r="I130" i="8"/>
  <c r="J130" i="8"/>
  <c r="I43" i="8"/>
  <c r="J43" i="8"/>
  <c r="I183" i="8"/>
  <c r="J183" i="8"/>
  <c r="I169" i="8"/>
  <c r="J169" i="8"/>
  <c r="I140" i="8"/>
  <c r="J140" i="8"/>
  <c r="I10" i="8"/>
  <c r="J10" i="8"/>
  <c r="I42" i="8"/>
  <c r="J42" i="8"/>
  <c r="I116" i="8"/>
  <c r="J116" i="8"/>
  <c r="I115" i="8"/>
  <c r="J115" i="8"/>
  <c r="I55" i="8"/>
  <c r="J55" i="8"/>
  <c r="I151" i="8"/>
  <c r="J151" i="8"/>
  <c r="I168" i="8"/>
  <c r="J168" i="8"/>
  <c r="I147" i="8"/>
  <c r="J147" i="8"/>
  <c r="I171" i="8"/>
  <c r="J171" i="8"/>
  <c r="I144" i="8"/>
  <c r="J144" i="8"/>
  <c r="I145" i="8"/>
  <c r="J145" i="8"/>
  <c r="I146" i="8"/>
  <c r="J146" i="8"/>
  <c r="I26" i="8"/>
  <c r="J26" i="8"/>
  <c r="I31" i="8"/>
  <c r="J31" i="8"/>
  <c r="I53" i="8"/>
  <c r="J53" i="8"/>
  <c r="I11" i="8"/>
  <c r="J11" i="8"/>
  <c r="I132" i="8"/>
  <c r="J132" i="8"/>
  <c r="I141" i="8"/>
  <c r="J141" i="8"/>
  <c r="I33" i="8"/>
  <c r="J33" i="8"/>
  <c r="I154" i="8"/>
  <c r="J154" i="8"/>
  <c r="I44" i="8"/>
  <c r="J44" i="8"/>
  <c r="I177" i="8"/>
  <c r="J177" i="8"/>
  <c r="I39" i="8"/>
  <c r="J39" i="8"/>
  <c r="I179" i="8"/>
  <c r="J179" i="8"/>
  <c r="I50" i="8"/>
  <c r="J50" i="8"/>
  <c r="I156" i="8"/>
  <c r="J156" i="8"/>
  <c r="I84" i="8"/>
  <c r="J84" i="8"/>
  <c r="I162" i="8"/>
  <c r="J162" i="8"/>
  <c r="I178" i="8"/>
  <c r="J178" i="8"/>
  <c r="I164" i="8"/>
  <c r="J164" i="8"/>
  <c r="I165" i="8"/>
  <c r="J165" i="8"/>
  <c r="I166" i="8"/>
  <c r="J166" i="8"/>
  <c r="I108" i="8"/>
  <c r="J108" i="8"/>
  <c r="I128" i="8"/>
  <c r="J128" i="8"/>
  <c r="I45" i="8"/>
  <c r="J45" i="8"/>
  <c r="I189" i="8"/>
  <c r="J189" i="8"/>
  <c r="I40" i="8"/>
  <c r="I174" i="8"/>
  <c r="J174" i="8"/>
  <c r="I173" i="8"/>
  <c r="J173" i="8"/>
  <c r="I8" i="8"/>
  <c r="J8" i="8"/>
  <c r="I175" i="8"/>
  <c r="J175" i="8"/>
  <c r="I176" i="8"/>
  <c r="J176" i="8"/>
  <c r="I79" i="8"/>
  <c r="J79" i="8"/>
  <c r="I41" i="8"/>
  <c r="J41" i="8"/>
  <c r="I186" i="8"/>
  <c r="J186" i="8"/>
  <c r="I101" i="8"/>
  <c r="J101" i="8"/>
  <c r="I129" i="8"/>
  <c r="J129" i="8"/>
  <c r="I54" i="8"/>
  <c r="J54" i="8"/>
  <c r="I153" i="8"/>
  <c r="J153" i="8"/>
  <c r="I184" i="8"/>
  <c r="J184" i="8"/>
  <c r="I185" i="8"/>
  <c r="J185" i="8"/>
  <c r="I107" i="8"/>
  <c r="J107" i="8"/>
  <c r="I131" i="8"/>
  <c r="J131" i="8"/>
  <c r="I56" i="8"/>
  <c r="J56" i="8"/>
  <c r="I123" i="8"/>
  <c r="J123" i="8"/>
  <c r="I9" i="8"/>
  <c r="J9" i="8"/>
  <c r="J30" i="8"/>
  <c r="D186" i="8"/>
  <c r="E186" i="8"/>
  <c r="I30" i="8"/>
  <c r="D2" i="8"/>
  <c r="D190" i="8"/>
  <c r="D120" i="8"/>
  <c r="D119" i="8"/>
  <c r="D53" i="8"/>
  <c r="D141" i="8"/>
  <c r="D3" i="8"/>
  <c r="D8" i="8"/>
  <c r="D54" i="8"/>
  <c r="D142" i="8"/>
  <c r="D55" i="8"/>
  <c r="D121" i="8"/>
  <c r="D94" i="8"/>
  <c r="D4" i="8"/>
  <c r="D5" i="8"/>
  <c r="D134" i="8"/>
  <c r="D132" i="8"/>
  <c r="D122" i="8"/>
  <c r="D110" i="8"/>
  <c r="D6" i="8"/>
  <c r="D61" i="8"/>
  <c r="D107" i="8"/>
  <c r="D36" i="8"/>
  <c r="D172" i="8"/>
  <c r="D143" i="8"/>
  <c r="D112" i="8"/>
  <c r="D7" i="8"/>
  <c r="D9" i="8"/>
  <c r="D56" i="8"/>
  <c r="D10" i="8"/>
  <c r="D11" i="8"/>
  <c r="D135" i="8"/>
  <c r="D123" i="8"/>
  <c r="D124" i="8"/>
  <c r="D169" i="8"/>
  <c r="D12" i="8"/>
  <c r="D42" i="8"/>
  <c r="D14" i="8"/>
  <c r="D15" i="8"/>
  <c r="D37" i="8"/>
  <c r="D64" i="8"/>
  <c r="D147" i="8"/>
  <c r="D51" i="8"/>
  <c r="D38" i="8"/>
  <c r="D43" i="8"/>
  <c r="D44" i="8"/>
  <c r="D49" i="8"/>
  <c r="D45" i="8"/>
  <c r="D52" i="8"/>
  <c r="D39" i="8"/>
  <c r="D46" i="8"/>
  <c r="D66" i="8"/>
  <c r="D93" i="8"/>
  <c r="D170" i="8"/>
  <c r="D13" i="8"/>
  <c r="D98" i="8"/>
  <c r="D99" i="8"/>
  <c r="D95" i="8"/>
  <c r="D67" i="8"/>
  <c r="D68" i="8"/>
  <c r="D70" i="8"/>
  <c r="D73" i="8"/>
  <c r="D74" i="8"/>
  <c r="D75" i="8"/>
  <c r="D76" i="8"/>
  <c r="D77" i="8"/>
  <c r="D125" i="8"/>
  <c r="D184" i="8"/>
  <c r="D165" i="8"/>
  <c r="D173" i="8"/>
  <c r="D79" i="8"/>
  <c r="D81" i="8"/>
  <c r="D60" i="8"/>
  <c r="D175" i="8"/>
  <c r="D82" i="8"/>
  <c r="D174" i="8"/>
  <c r="D163" i="8"/>
  <c r="D187" i="8"/>
  <c r="D62" i="8"/>
  <c r="D113" i="8"/>
  <c r="D89" i="8"/>
  <c r="D83" i="8"/>
  <c r="D176" i="8"/>
  <c r="D90" i="8"/>
  <c r="D177" i="8"/>
  <c r="D84" i="8"/>
  <c r="D166" i="8"/>
  <c r="D80" i="8"/>
  <c r="D145" i="8"/>
  <c r="D155" i="8"/>
  <c r="D92" i="8"/>
  <c r="D85" i="8"/>
  <c r="D148" i="8"/>
  <c r="D96" i="8"/>
  <c r="D157" i="8"/>
  <c r="D109" i="8"/>
  <c r="D178" i="8"/>
  <c r="D133" i="8"/>
  <c r="D71" i="8"/>
  <c r="D149" i="8"/>
  <c r="D127" i="8"/>
  <c r="D126" i="8"/>
  <c r="D179" i="8"/>
  <c r="D180" i="8"/>
  <c r="D114" i="8"/>
  <c r="D188" i="8"/>
  <c r="D16" i="8"/>
  <c r="D158" i="8"/>
  <c r="D139" i="8"/>
  <c r="D189" i="8"/>
  <c r="D21" i="8"/>
  <c r="D57" i="8"/>
  <c r="D181" i="8"/>
  <c r="D100" i="8"/>
  <c r="D86" i="8"/>
  <c r="D168" i="8"/>
  <c r="D87" i="8"/>
  <c r="D17" i="8"/>
  <c r="D101" i="8"/>
  <c r="D164" i="8"/>
  <c r="D40" i="8"/>
  <c r="D137" i="8"/>
  <c r="D136" i="8"/>
  <c r="D104" i="8"/>
  <c r="D185" i="8"/>
  <c r="D18" i="8"/>
  <c r="D154" i="8"/>
  <c r="D128" i="8"/>
  <c r="D102" i="8"/>
  <c r="D144" i="8"/>
  <c r="D159" i="8"/>
  <c r="D19" i="8"/>
  <c r="D150" i="8"/>
  <c r="D115" i="8"/>
  <c r="D171" i="8"/>
  <c r="D146" i="8"/>
  <c r="D182" i="8"/>
  <c r="D103" i="8"/>
  <c r="D151" i="8"/>
  <c r="D88" i="8"/>
  <c r="D58" i="8"/>
  <c r="D160" i="8"/>
  <c r="D116" i="8"/>
  <c r="D20" i="8"/>
  <c r="D22" i="8"/>
  <c r="D47" i="8"/>
  <c r="D183" i="8"/>
  <c r="D97" i="8"/>
  <c r="D161" i="8"/>
  <c r="D111" i="8"/>
  <c r="D78" i="8"/>
  <c r="D23" i="8"/>
  <c r="D24" i="8"/>
  <c r="D63" i="8"/>
  <c r="D65" i="8"/>
  <c r="D117" i="8"/>
  <c r="D25" i="8"/>
  <c r="D50" i="8"/>
  <c r="D162" i="8"/>
  <c r="D26" i="8"/>
  <c r="D140" i="8"/>
  <c r="D108" i="8"/>
  <c r="D27" i="8"/>
  <c r="D105" i="8"/>
  <c r="D167" i="8"/>
  <c r="D28" i="8"/>
  <c r="D48" i="8"/>
  <c r="D29" i="8"/>
  <c r="D30" i="8"/>
  <c r="D31" i="8"/>
  <c r="D32" i="8"/>
  <c r="D33" i="8"/>
  <c r="D34" i="8"/>
  <c r="D35" i="8"/>
  <c r="D41" i="8"/>
  <c r="D129" i="8"/>
  <c r="D118" i="8"/>
  <c r="D131" i="8"/>
  <c r="D152" i="8"/>
  <c r="D138" i="8"/>
  <c r="D153" i="8"/>
  <c r="D59" i="8"/>
  <c r="D156" i="8"/>
  <c r="D106" i="8"/>
  <c r="D69" i="8"/>
  <c r="D72" i="8"/>
  <c r="D130" i="8"/>
  <c r="D91" i="8"/>
  <c r="E67" i="10"/>
  <c r="E85" i="10"/>
  <c r="E83" i="10"/>
  <c r="E113" i="10"/>
  <c r="E7" i="10"/>
  <c r="E38" i="10"/>
  <c r="E134" i="10"/>
  <c r="E17" i="10"/>
  <c r="E137" i="10"/>
  <c r="E28" i="10"/>
  <c r="E90" i="10"/>
  <c r="E22" i="10"/>
  <c r="E69" i="10"/>
  <c r="E136" i="10"/>
  <c r="E5" i="10"/>
  <c r="E26" i="10"/>
  <c r="E31" i="10"/>
  <c r="E65" i="10"/>
  <c r="E49" i="10"/>
  <c r="E50" i="10"/>
  <c r="E74" i="10"/>
  <c r="E34" i="10"/>
  <c r="E39" i="10"/>
  <c r="E106" i="10"/>
  <c r="E66" i="10"/>
  <c r="E105" i="10"/>
  <c r="E3" i="10"/>
  <c r="E127" i="10"/>
  <c r="E82" i="10"/>
  <c r="E13" i="10"/>
  <c r="E93" i="10"/>
  <c r="E55" i="10"/>
  <c r="E129" i="10"/>
  <c r="E54" i="10"/>
  <c r="E23" i="10"/>
  <c r="E59" i="10"/>
  <c r="E16" i="10"/>
  <c r="E88" i="10"/>
  <c r="E21" i="10"/>
  <c r="E73" i="10"/>
  <c r="E10" i="10"/>
  <c r="E27" i="10"/>
  <c r="E29" i="10"/>
  <c r="E48" i="10"/>
  <c r="E125" i="10"/>
  <c r="E11" i="10"/>
  <c r="E41" i="10"/>
  <c r="E87" i="10"/>
  <c r="E24" i="10"/>
  <c r="E46" i="10"/>
  <c r="E4" i="10"/>
  <c r="E6" i="10"/>
  <c r="E12" i="10"/>
  <c r="E132" i="10"/>
  <c r="E123" i="10"/>
  <c r="E45" i="10"/>
  <c r="E36" i="10"/>
  <c r="E61" i="10"/>
  <c r="E62" i="10"/>
  <c r="E33" i="10"/>
  <c r="E110" i="10"/>
  <c r="E37" i="10"/>
  <c r="E80" i="10"/>
  <c r="E68" i="10"/>
  <c r="E126" i="10"/>
  <c r="E101" i="10"/>
  <c r="E133" i="10"/>
  <c r="E112" i="10"/>
  <c r="E135" i="10"/>
  <c r="E118" i="10"/>
  <c r="E78" i="10"/>
  <c r="E117" i="10"/>
  <c r="E43" i="10"/>
  <c r="E14" i="10"/>
  <c r="E8" i="10"/>
  <c r="E91" i="10"/>
  <c r="E79" i="10"/>
  <c r="E103" i="10"/>
  <c r="E120" i="10"/>
  <c r="E53" i="10"/>
  <c r="E109" i="10"/>
  <c r="E71" i="10"/>
  <c r="E19" i="10"/>
  <c r="E89" i="10"/>
  <c r="E81" i="10"/>
  <c r="E9" i="10"/>
  <c r="E25" i="10"/>
  <c r="E97" i="10"/>
  <c r="E72" i="10"/>
  <c r="E51" i="10"/>
  <c r="E114" i="10"/>
  <c r="E15" i="10"/>
  <c r="E56" i="10"/>
  <c r="E40" i="10"/>
  <c r="E57" i="10"/>
  <c r="E35" i="10"/>
  <c r="D126" i="10"/>
  <c r="D34" i="10"/>
  <c r="D38" i="10"/>
  <c r="D48" i="10"/>
  <c r="D3" i="10"/>
  <c r="D43" i="10"/>
  <c r="D4" i="10"/>
  <c r="D123" i="10"/>
  <c r="D54" i="10"/>
  <c r="D82" i="10"/>
  <c r="D39" i="10"/>
  <c r="D73" i="10"/>
  <c r="D109" i="10"/>
  <c r="D129" i="10"/>
  <c r="D135" i="10"/>
  <c r="D13" i="10"/>
  <c r="D80" i="10"/>
  <c r="D11" i="10"/>
  <c r="D56" i="10"/>
  <c r="D7" i="10"/>
  <c r="D90" i="10"/>
  <c r="D53" i="10"/>
  <c r="D127" i="10"/>
  <c r="D112" i="10"/>
  <c r="D91" i="10"/>
  <c r="D14" i="10"/>
  <c r="D134" i="10"/>
  <c r="D37" i="10"/>
  <c r="D50" i="10"/>
  <c r="D46" i="10"/>
  <c r="D40" i="10"/>
  <c r="D62" i="10"/>
  <c r="D110" i="10"/>
  <c r="D10" i="10"/>
  <c r="D66" i="10"/>
  <c r="D29" i="10"/>
  <c r="D72" i="10"/>
  <c r="D118" i="10"/>
  <c r="D8" i="10"/>
  <c r="D51" i="10"/>
  <c r="D78" i="10"/>
  <c r="D101" i="10"/>
  <c r="D85" i="10"/>
  <c r="D17" i="10"/>
  <c r="D41" i="10"/>
  <c r="D83" i="10"/>
  <c r="D59" i="10"/>
  <c r="D71" i="10"/>
  <c r="D97" i="10"/>
  <c r="D6" i="10"/>
  <c r="D132" i="10"/>
  <c r="D23" i="10"/>
  <c r="D35" i="10"/>
  <c r="D36" i="10"/>
  <c r="D24" i="10"/>
  <c r="D120" i="10"/>
  <c r="D105" i="10"/>
  <c r="D136" i="10"/>
  <c r="D88" i="10"/>
  <c r="D67" i="10"/>
  <c r="D16" i="10"/>
  <c r="D65" i="10"/>
  <c r="D68" i="10"/>
  <c r="D5" i="10"/>
  <c r="D15" i="10"/>
  <c r="D33" i="10"/>
  <c r="D21" i="10"/>
  <c r="D28" i="10"/>
  <c r="D87" i="10"/>
  <c r="D106" i="10"/>
  <c r="D93" i="10"/>
  <c r="D89" i="10"/>
  <c r="D74" i="10"/>
  <c r="D27" i="10"/>
  <c r="D113" i="10"/>
  <c r="D114" i="10"/>
  <c r="D49" i="10"/>
  <c r="D117" i="10"/>
  <c r="D31" i="10"/>
  <c r="D22" i="10"/>
  <c r="D9" i="10"/>
  <c r="D137" i="10"/>
  <c r="D57" i="10"/>
  <c r="D79" i="10"/>
  <c r="D81" i="10"/>
  <c r="D61" i="10"/>
  <c r="D103" i="10"/>
  <c r="D133" i="10"/>
  <c r="D45" i="10"/>
  <c r="D19" i="10"/>
  <c r="D69" i="10"/>
  <c r="D55" i="10"/>
  <c r="D26" i="10"/>
  <c r="D125" i="10"/>
  <c r="D12" i="10"/>
  <c r="D25" i="10"/>
  <c r="E98" i="8"/>
  <c r="E67" i="8"/>
  <c r="E172" i="8"/>
  <c r="E151" i="8"/>
  <c r="E171" i="8"/>
  <c r="E105" i="8"/>
  <c r="E106" i="8"/>
  <c r="E104" i="8"/>
  <c r="E131" i="8"/>
  <c r="E28" i="8"/>
  <c r="J142" i="10" l="1"/>
  <c r="K142" i="10"/>
  <c r="J191" i="8"/>
  <c r="E1389" i="6" l="1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F1389" i="6"/>
  <c r="J1389" i="6" s="1"/>
  <c r="F1390" i="6"/>
  <c r="J1390" i="6" s="1"/>
  <c r="F1391" i="6"/>
  <c r="J1391" i="6" s="1"/>
  <c r="F1392" i="6"/>
  <c r="J1392" i="6" s="1"/>
  <c r="F1393" i="6"/>
  <c r="J1393" i="6" s="1"/>
  <c r="F1394" i="6"/>
  <c r="J1394" i="6" s="1"/>
  <c r="F1395" i="6"/>
  <c r="J1395" i="6" s="1"/>
  <c r="F1396" i="6"/>
  <c r="J1396" i="6" s="1"/>
  <c r="F1397" i="6"/>
  <c r="J1397" i="6" s="1"/>
  <c r="F1398" i="6"/>
  <c r="J1398" i="6" s="1"/>
  <c r="F1399" i="6"/>
  <c r="F1400" i="6"/>
  <c r="J1400" i="6" s="1"/>
  <c r="F1401" i="6"/>
  <c r="J1401" i="6" s="1"/>
  <c r="F1402" i="6"/>
  <c r="J1402" i="6" s="1"/>
  <c r="F1403" i="6"/>
  <c r="J1403" i="6" s="1"/>
  <c r="F1404" i="6"/>
  <c r="J1404" i="6" s="1"/>
  <c r="F1405" i="6"/>
  <c r="J1405" i="6" s="1"/>
  <c r="F1406" i="6"/>
  <c r="J1406" i="6" s="1"/>
  <c r="F1407" i="6"/>
  <c r="J1407" i="6" s="1"/>
  <c r="F1408" i="6"/>
  <c r="J1408" i="6" s="1"/>
  <c r="F1409" i="6"/>
  <c r="J1409" i="6" s="1"/>
  <c r="F1410" i="6"/>
  <c r="J1410" i="6" s="1"/>
  <c r="F1411" i="6"/>
  <c r="J1411" i="6" s="1"/>
  <c r="F1412" i="6"/>
  <c r="J1412" i="6" s="1"/>
  <c r="F1413" i="6"/>
  <c r="J1413" i="6" s="1"/>
  <c r="F1414" i="6"/>
  <c r="J1414" i="6" s="1"/>
  <c r="F1415" i="6"/>
  <c r="J1415" i="6" s="1"/>
  <c r="F1416" i="6"/>
  <c r="J1416" i="6" s="1"/>
  <c r="F1417" i="6"/>
  <c r="J1417" i="6" s="1"/>
  <c r="F1418" i="6"/>
  <c r="J1418" i="6" s="1"/>
  <c r="F1419" i="6"/>
  <c r="J1419" i="6" s="1"/>
  <c r="F1420" i="6"/>
  <c r="J1420" i="6" s="1"/>
  <c r="F1421" i="6"/>
  <c r="J1421" i="6" s="1"/>
  <c r="F1422" i="6"/>
  <c r="J1422" i="6" s="1"/>
  <c r="F1423" i="6"/>
  <c r="F1424" i="6"/>
  <c r="J1424" i="6" s="1"/>
  <c r="F1425" i="6"/>
  <c r="J1425" i="6" s="1"/>
  <c r="F1426" i="6"/>
  <c r="J1426" i="6" s="1"/>
  <c r="F1427" i="6"/>
  <c r="J1427" i="6" s="1"/>
  <c r="F1428" i="6"/>
  <c r="J1428" i="6" s="1"/>
  <c r="F1429" i="6"/>
  <c r="J1429" i="6" s="1"/>
  <c r="F1430" i="6"/>
  <c r="J1430" i="6" s="1"/>
  <c r="F1431" i="6"/>
  <c r="J1431" i="6" s="1"/>
  <c r="F1432" i="6"/>
  <c r="J1432" i="6" s="1"/>
  <c r="F1433" i="6"/>
  <c r="J1433" i="6" s="1"/>
  <c r="F1434" i="6"/>
  <c r="J1434" i="6" s="1"/>
  <c r="F1435" i="6"/>
  <c r="J1435" i="6" s="1"/>
  <c r="F1436" i="6"/>
  <c r="J1436" i="6" s="1"/>
  <c r="F1437" i="6"/>
  <c r="J1437" i="6" s="1"/>
  <c r="F1438" i="6"/>
  <c r="J1438" i="6" s="1"/>
  <c r="F1439" i="6"/>
  <c r="J1439" i="6" s="1"/>
  <c r="F1440" i="6"/>
  <c r="J1440" i="6" s="1"/>
  <c r="F1441" i="6"/>
  <c r="J1441" i="6" s="1"/>
  <c r="F1442" i="6"/>
  <c r="J1442" i="6" s="1"/>
  <c r="F1443" i="6"/>
  <c r="J1443" i="6" s="1"/>
  <c r="F1444" i="6"/>
  <c r="F1445" i="6"/>
  <c r="J1445" i="6" s="1"/>
  <c r="F1446" i="6"/>
  <c r="J1446" i="6" s="1"/>
  <c r="F1447" i="6"/>
  <c r="F1448" i="6"/>
  <c r="F1449" i="6"/>
  <c r="J1449" i="6" s="1"/>
  <c r="F1450" i="6"/>
  <c r="J1450" i="6" s="1"/>
  <c r="F1451" i="6"/>
  <c r="J1451" i="6" s="1"/>
  <c r="F1452" i="6"/>
  <c r="J1452" i="6" s="1"/>
  <c r="F1453" i="6"/>
  <c r="J1453" i="6" s="1"/>
  <c r="F1454" i="6"/>
  <c r="J1454" i="6" s="1"/>
  <c r="F1455" i="6"/>
  <c r="J1455" i="6" s="1"/>
  <c r="F1456" i="6"/>
  <c r="F1457" i="6"/>
  <c r="J1457" i="6" s="1"/>
  <c r="F1458" i="6"/>
  <c r="J1458" i="6" s="1"/>
  <c r="F1459" i="6"/>
  <c r="J1459" i="6" s="1"/>
  <c r="F1460" i="6"/>
  <c r="J1460" i="6" s="1"/>
  <c r="F1461" i="6"/>
  <c r="J1461" i="6" s="1"/>
  <c r="F1462" i="6"/>
  <c r="J1462" i="6" s="1"/>
  <c r="F1463" i="6"/>
  <c r="J1463" i="6" s="1"/>
  <c r="F1464" i="6"/>
  <c r="J1464" i="6" s="1"/>
  <c r="F1465" i="6"/>
  <c r="J1465" i="6" s="1"/>
  <c r="F1466" i="6"/>
  <c r="J1466" i="6" s="1"/>
  <c r="F1467" i="6"/>
  <c r="J1467" i="6" s="1"/>
  <c r="F1468" i="6"/>
  <c r="J1468" i="6" s="1"/>
  <c r="F1469" i="6"/>
  <c r="J1469" i="6" s="1"/>
  <c r="F1470" i="6"/>
  <c r="J1470" i="6" s="1"/>
  <c r="F1471" i="6"/>
  <c r="J1471" i="6" s="1"/>
  <c r="F1472" i="6"/>
  <c r="J1472" i="6" s="1"/>
  <c r="F1473" i="6"/>
  <c r="J1473" i="6" s="1"/>
  <c r="F1474" i="6"/>
  <c r="J1474" i="6" s="1"/>
  <c r="F1475" i="6"/>
  <c r="J1475" i="6" s="1"/>
  <c r="F1476" i="6"/>
  <c r="J1476" i="6" s="1"/>
  <c r="F1477" i="6"/>
  <c r="J1477" i="6" s="1"/>
  <c r="F1478" i="6"/>
  <c r="J1478" i="6" s="1"/>
  <c r="F1479" i="6"/>
  <c r="J1479" i="6" s="1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J1399" i="6"/>
  <c r="J1423" i="6"/>
  <c r="J1444" i="6"/>
  <c r="J1447" i="6"/>
  <c r="J1448" i="6"/>
  <c r="J1456" i="6"/>
  <c r="E7" i="8"/>
  <c r="E182" i="8"/>
  <c r="E159" i="8"/>
  <c r="E22" i="8"/>
  <c r="T10" i="6"/>
  <c r="R10" i="6" s="1"/>
  <c r="T51" i="6"/>
  <c r="T157" i="6"/>
  <c r="T173" i="6"/>
  <c r="T301" i="6"/>
  <c r="T273" i="6"/>
  <c r="T214" i="6"/>
  <c r="T229" i="6"/>
  <c r="T80" i="6"/>
  <c r="T252" i="6"/>
  <c r="T235" i="6"/>
  <c r="T3" i="6"/>
  <c r="T41" i="6"/>
  <c r="T42" i="6"/>
  <c r="T162" i="6"/>
  <c r="T315" i="6"/>
  <c r="T59" i="6"/>
  <c r="T175" i="6"/>
  <c r="T203" i="6"/>
  <c r="T14" i="6"/>
  <c r="T292" i="6"/>
  <c r="T182" i="6"/>
  <c r="T267" i="6"/>
  <c r="T95" i="6"/>
  <c r="T321" i="6"/>
  <c r="T160" i="6"/>
  <c r="T151" i="6"/>
  <c r="T23" i="6"/>
  <c r="T275" i="6"/>
  <c r="T178" i="6"/>
  <c r="T43" i="6"/>
  <c r="T244" i="6"/>
  <c r="T268" i="6"/>
  <c r="T253" i="6"/>
  <c r="T64" i="6"/>
  <c r="T291" i="6"/>
  <c r="T24" i="6"/>
  <c r="T186" i="6"/>
  <c r="T11" i="6"/>
  <c r="T144" i="6"/>
  <c r="T35" i="6"/>
  <c r="T116" i="6"/>
  <c r="T216" i="6"/>
  <c r="T79" i="6"/>
  <c r="T73" i="6"/>
  <c r="T277" i="6"/>
  <c r="T145" i="6"/>
  <c r="T330" i="6"/>
  <c r="T205" i="6"/>
  <c r="T90" i="6"/>
  <c r="T25" i="6"/>
  <c r="T331" i="6"/>
  <c r="T196" i="6"/>
  <c r="T311" i="6"/>
  <c r="T255" i="6"/>
  <c r="T111" i="6"/>
  <c r="T104" i="6"/>
  <c r="T82" i="6"/>
  <c r="T240" i="6"/>
  <c r="T17" i="6"/>
  <c r="T27" i="6"/>
  <c r="T286" i="6"/>
  <c r="T62" i="6"/>
  <c r="T185" i="6"/>
  <c r="T246" i="6"/>
  <c r="T112" i="6"/>
  <c r="T130" i="6"/>
  <c r="T287" i="6"/>
  <c r="T133" i="6"/>
  <c r="T314" i="6"/>
  <c r="T89" i="6"/>
  <c r="T91" i="6"/>
  <c r="T327" i="6"/>
  <c r="T152" i="6"/>
  <c r="T158" i="6"/>
  <c r="T53" i="6"/>
  <c r="T247" i="6"/>
  <c r="T26" i="6"/>
  <c r="T135" i="6"/>
  <c r="T328" i="6"/>
  <c r="T137" i="6"/>
  <c r="T248" i="6"/>
  <c r="T71" i="6"/>
  <c r="T274" i="6"/>
  <c r="T197" i="6"/>
  <c r="T44" i="6"/>
  <c r="T332" i="6"/>
  <c r="T103" i="6"/>
  <c r="T187" i="6"/>
  <c r="T183" i="6"/>
  <c r="T83" i="6"/>
  <c r="T337" i="6"/>
  <c r="T217" i="6"/>
  <c r="T302" i="6"/>
  <c r="T303" i="6"/>
  <c r="T105" i="6"/>
  <c r="T12" i="6"/>
  <c r="T304" i="6"/>
  <c r="T293" i="6"/>
  <c r="T87" i="6"/>
  <c r="T189" i="6"/>
  <c r="T31" i="6"/>
  <c r="T125" i="6"/>
  <c r="T220" i="6"/>
  <c r="T333" i="6"/>
  <c r="T163" i="6"/>
  <c r="T18" i="6"/>
  <c r="T126" i="6"/>
  <c r="T243" i="6"/>
  <c r="T47" i="6"/>
  <c r="T204" i="6"/>
  <c r="T117" i="6"/>
  <c r="T50" i="6"/>
  <c r="T179" i="6"/>
  <c r="T233" i="6"/>
  <c r="T191" i="6"/>
  <c r="T305" i="6"/>
  <c r="T215" i="6"/>
  <c r="T127" i="6"/>
  <c r="T306" i="6"/>
  <c r="T93" i="6"/>
  <c r="T32" i="6"/>
  <c r="T28" i="6"/>
  <c r="T100" i="6"/>
  <c r="T280" i="6"/>
  <c r="T136" i="6"/>
  <c r="T195" i="6"/>
  <c r="T210" i="6"/>
  <c r="T49" i="6"/>
  <c r="T148" i="6"/>
  <c r="T132" i="6"/>
  <c r="T221" i="6"/>
  <c r="T250" i="6"/>
  <c r="T226" i="6"/>
  <c r="T19" i="6"/>
  <c r="T338" i="6"/>
  <c r="T296" i="6"/>
  <c r="T334" i="6"/>
  <c r="T106" i="6"/>
  <c r="T324" i="6"/>
  <c r="T154" i="6"/>
  <c r="T339" i="6"/>
  <c r="T294" i="6"/>
  <c r="T340" i="6"/>
  <c r="T33" i="6"/>
  <c r="T281" i="6"/>
  <c r="T194" i="6"/>
  <c r="T198" i="6"/>
  <c r="T180" i="6"/>
  <c r="T102" i="6"/>
  <c r="T261" i="6"/>
  <c r="T297" i="6"/>
  <c r="T63" i="6"/>
  <c r="T138" i="6"/>
  <c r="T84" i="6"/>
  <c r="T110" i="6"/>
  <c r="T230" i="6"/>
  <c r="T319" i="6"/>
  <c r="T184" i="6"/>
  <c r="T141" i="6"/>
  <c r="T142" i="6"/>
  <c r="T237" i="6"/>
  <c r="T171" i="6"/>
  <c r="T20" i="6"/>
  <c r="T45" i="6"/>
  <c r="T322" i="6"/>
  <c r="T146" i="6"/>
  <c r="T153" i="6"/>
  <c r="T13" i="6"/>
  <c r="T72" i="6"/>
  <c r="T249" i="6"/>
  <c r="T341" i="6"/>
  <c r="T75" i="6"/>
  <c r="T206" i="6"/>
  <c r="T128" i="6"/>
  <c r="T199" i="6"/>
  <c r="R199" i="6" s="1"/>
  <c r="T295" i="6"/>
  <c r="T129" i="6"/>
  <c r="T165" i="6"/>
  <c r="T225" i="6"/>
  <c r="T48" i="6"/>
  <c r="T161" i="6"/>
  <c r="T81" i="6"/>
  <c r="T88" i="6"/>
  <c r="T57" i="6"/>
  <c r="T316" i="6"/>
  <c r="T113" i="6"/>
  <c r="T60" i="6"/>
  <c r="T139" i="6"/>
  <c r="T107" i="6"/>
  <c r="T150" i="6"/>
  <c r="T269" i="6"/>
  <c r="T258" i="6"/>
  <c r="T76" i="6"/>
  <c r="T29" i="6"/>
  <c r="T234" i="6"/>
  <c r="T108" i="6"/>
  <c r="T312" i="6"/>
  <c r="T272" i="6"/>
  <c r="T122" i="6"/>
  <c r="T4" i="6"/>
  <c r="T289" i="6"/>
  <c r="T236" i="6"/>
  <c r="T121" i="6"/>
  <c r="T143" i="6"/>
  <c r="T282" i="6"/>
  <c r="T92" i="6"/>
  <c r="T238" i="6"/>
  <c r="T177" i="6"/>
  <c r="T200" i="6"/>
  <c r="T68" i="6"/>
  <c r="T155" i="6"/>
  <c r="T218" i="6"/>
  <c r="T96" i="6"/>
  <c r="T21" i="6"/>
  <c r="T211" i="6"/>
  <c r="T176" i="6"/>
  <c r="T222" i="6"/>
  <c r="T342" i="6"/>
  <c r="T298" i="6"/>
  <c r="T109" i="6"/>
  <c r="T5" i="6"/>
  <c r="T123" i="6"/>
  <c r="T101" i="6"/>
  <c r="T192" i="6"/>
  <c r="T172" i="6"/>
  <c r="T299" i="6"/>
  <c r="T55" i="6"/>
  <c r="T318" i="6"/>
  <c r="T239" i="6"/>
  <c r="T7" i="6"/>
  <c r="T228" i="6"/>
  <c r="T164" i="6"/>
  <c r="T114" i="6"/>
  <c r="T8" i="6"/>
  <c r="T193" i="6"/>
  <c r="T208" i="6"/>
  <c r="T115" i="6"/>
  <c r="T213" i="6"/>
  <c r="T94" i="6"/>
  <c r="T231" i="6"/>
  <c r="T86" i="6"/>
  <c r="T40" i="6"/>
  <c r="T232" i="6"/>
  <c r="T99" i="6"/>
  <c r="T46" i="6"/>
  <c r="T147" i="6"/>
  <c r="T325" i="6"/>
  <c r="T67" i="6"/>
  <c r="T223" i="6"/>
  <c r="T256" i="6"/>
  <c r="T219" i="6"/>
  <c r="T15" i="6"/>
  <c r="T266" i="6"/>
  <c r="T245" i="6"/>
  <c r="T263" i="6"/>
  <c r="T307" i="6"/>
  <c r="T264" i="6"/>
  <c r="T276" i="6"/>
  <c r="T257" i="6"/>
  <c r="T265" i="6"/>
  <c r="T69" i="6"/>
  <c r="T313" i="6"/>
  <c r="T254" i="6"/>
  <c r="T190" i="6"/>
  <c r="T66" i="6"/>
  <c r="T58" i="6"/>
  <c r="T308" i="6"/>
  <c r="T343" i="6"/>
  <c r="T131" i="6"/>
  <c r="T124" i="6"/>
  <c r="T166" i="6"/>
  <c r="T167" i="6"/>
  <c r="T78" i="6"/>
  <c r="T16" i="6"/>
  <c r="T262" i="6"/>
  <c r="T320" i="6"/>
  <c r="T61" i="6"/>
  <c r="T156" i="6"/>
  <c r="T181" i="6"/>
  <c r="T134" i="6"/>
  <c r="T170" i="6"/>
  <c r="T207" i="6"/>
  <c r="T36" i="6"/>
  <c r="T52" i="6"/>
  <c r="T168" i="6"/>
  <c r="T54" i="6"/>
  <c r="T97" i="6"/>
  <c r="T65" i="6"/>
  <c r="T335" i="6"/>
  <c r="T188" i="6"/>
  <c r="T270" i="6"/>
  <c r="T202" i="6"/>
  <c r="T201" i="6"/>
  <c r="T326" i="6"/>
  <c r="T77" i="6"/>
  <c r="T310" i="6"/>
  <c r="T6" i="6"/>
  <c r="T336" i="6"/>
  <c r="T34" i="6"/>
  <c r="T30" i="6"/>
  <c r="T317" i="6"/>
  <c r="T98" i="6"/>
  <c r="T290" i="6"/>
  <c r="T37" i="6"/>
  <c r="T224" i="6"/>
  <c r="T159" i="6"/>
  <c r="T174" i="6"/>
  <c r="T140" i="6"/>
  <c r="T227" i="6"/>
  <c r="T70" i="6"/>
  <c r="T9" i="6"/>
  <c r="T259" i="6"/>
  <c r="T271" i="6"/>
  <c r="T118" i="6"/>
  <c r="T120" i="6"/>
  <c r="T344" i="6"/>
  <c r="T38" i="6"/>
  <c r="T323" i="6"/>
  <c r="T279" i="6"/>
  <c r="T212" i="6"/>
  <c r="T56" i="6"/>
  <c r="T209" i="6"/>
  <c r="T22" i="6"/>
  <c r="T283" i="6"/>
  <c r="R283" i="6" s="1"/>
  <c r="U283" i="6" s="1"/>
  <c r="T284" i="6"/>
  <c r="R284" i="6" s="1"/>
  <c r="U284" i="6" s="1"/>
  <c r="T119" i="6"/>
  <c r="T74" i="6"/>
  <c r="R74" i="6" s="1"/>
  <c r="U74" i="6" s="1"/>
  <c r="T288" i="6"/>
  <c r="R288" i="6" s="1"/>
  <c r="U288" i="6" s="1"/>
  <c r="T309" i="6"/>
  <c r="R309" i="6" s="1"/>
  <c r="U309" i="6" s="1"/>
  <c r="T241" i="6"/>
  <c r="T39" i="6"/>
  <c r="R39" i="6" s="1"/>
  <c r="U39" i="6" s="1"/>
  <c r="T278" i="6"/>
  <c r="R278" i="6" s="1"/>
  <c r="U278" i="6" s="1"/>
  <c r="T251" i="6"/>
  <c r="R251" i="6" s="1"/>
  <c r="U251" i="6" s="1"/>
  <c r="T169" i="6"/>
  <c r="R169" i="6" s="1"/>
  <c r="U169" i="6" s="1"/>
  <c r="T242" i="6"/>
  <c r="T285" i="6"/>
  <c r="T329" i="6"/>
  <c r="R329" i="6" s="1"/>
  <c r="U329" i="6" s="1"/>
  <c r="T260" i="6"/>
  <c r="T85" i="6"/>
  <c r="R85" i="6" s="1"/>
  <c r="U85" i="6" s="1"/>
  <c r="T300" i="6"/>
  <c r="R300" i="6" s="1"/>
  <c r="U300" i="6" s="1"/>
  <c r="T345" i="6"/>
  <c r="R345" i="6" s="1"/>
  <c r="U345" i="6" s="1"/>
  <c r="T149" i="6"/>
  <c r="S10" i="6"/>
  <c r="S51" i="6"/>
  <c r="S157" i="6"/>
  <c r="S173" i="6"/>
  <c r="S301" i="6"/>
  <c r="S273" i="6"/>
  <c r="S214" i="6"/>
  <c r="S229" i="6"/>
  <c r="S80" i="6"/>
  <c r="S252" i="6"/>
  <c r="S235" i="6"/>
  <c r="S3" i="6"/>
  <c r="S41" i="6"/>
  <c r="S42" i="6"/>
  <c r="S162" i="6"/>
  <c r="S315" i="6"/>
  <c r="S59" i="6"/>
  <c r="S175" i="6"/>
  <c r="S203" i="6"/>
  <c r="S14" i="6"/>
  <c r="S292" i="6"/>
  <c r="S182" i="6"/>
  <c r="S267" i="6"/>
  <c r="S95" i="6"/>
  <c r="S321" i="6"/>
  <c r="S160" i="6"/>
  <c r="S151" i="6"/>
  <c r="S23" i="6"/>
  <c r="S275" i="6"/>
  <c r="S178" i="6"/>
  <c r="S43" i="6"/>
  <c r="S244" i="6"/>
  <c r="S268" i="6"/>
  <c r="S253" i="6"/>
  <c r="S64" i="6"/>
  <c r="S291" i="6"/>
  <c r="S24" i="6"/>
  <c r="S186" i="6"/>
  <c r="S11" i="6"/>
  <c r="S144" i="6"/>
  <c r="S35" i="6"/>
  <c r="S116" i="6"/>
  <c r="S216" i="6"/>
  <c r="S79" i="6"/>
  <c r="S73" i="6"/>
  <c r="S277" i="6"/>
  <c r="S145" i="6"/>
  <c r="S330" i="6"/>
  <c r="S205" i="6"/>
  <c r="S90" i="6"/>
  <c r="S25" i="6"/>
  <c r="S331" i="6"/>
  <c r="S196" i="6"/>
  <c r="S311" i="6"/>
  <c r="S255" i="6"/>
  <c r="S111" i="6"/>
  <c r="S104" i="6"/>
  <c r="S82" i="6"/>
  <c r="S240" i="6"/>
  <c r="S17" i="6"/>
  <c r="S27" i="6"/>
  <c r="S286" i="6"/>
  <c r="S62" i="6"/>
  <c r="S185" i="6"/>
  <c r="S246" i="6"/>
  <c r="S112" i="6"/>
  <c r="S130" i="6"/>
  <c r="S287" i="6"/>
  <c r="S133" i="6"/>
  <c r="S314" i="6"/>
  <c r="S89" i="6"/>
  <c r="S91" i="6"/>
  <c r="S327" i="6"/>
  <c r="S152" i="6"/>
  <c r="S158" i="6"/>
  <c r="S53" i="6"/>
  <c r="S247" i="6"/>
  <c r="S26" i="6"/>
  <c r="S135" i="6"/>
  <c r="S328" i="6"/>
  <c r="S137" i="6"/>
  <c r="S248" i="6"/>
  <c r="S71" i="6"/>
  <c r="S274" i="6"/>
  <c r="S197" i="6"/>
  <c r="S44" i="6"/>
  <c r="S332" i="6"/>
  <c r="S103" i="6"/>
  <c r="S187" i="6"/>
  <c r="S183" i="6"/>
  <c r="S83" i="6"/>
  <c r="S337" i="6"/>
  <c r="S217" i="6"/>
  <c r="S302" i="6"/>
  <c r="S303" i="6"/>
  <c r="S105" i="6"/>
  <c r="S12" i="6"/>
  <c r="S304" i="6"/>
  <c r="S293" i="6"/>
  <c r="S87" i="6"/>
  <c r="S189" i="6"/>
  <c r="S31" i="6"/>
  <c r="S125" i="6"/>
  <c r="S220" i="6"/>
  <c r="S333" i="6"/>
  <c r="S163" i="6"/>
  <c r="S18" i="6"/>
  <c r="S126" i="6"/>
  <c r="S243" i="6"/>
  <c r="S47" i="6"/>
  <c r="S204" i="6"/>
  <c r="S117" i="6"/>
  <c r="S50" i="6"/>
  <c r="S179" i="6"/>
  <c r="S233" i="6"/>
  <c r="S191" i="6"/>
  <c r="S305" i="6"/>
  <c r="S215" i="6"/>
  <c r="S127" i="6"/>
  <c r="S306" i="6"/>
  <c r="S93" i="6"/>
  <c r="S32" i="6"/>
  <c r="S28" i="6"/>
  <c r="S100" i="6"/>
  <c r="S280" i="6"/>
  <c r="S136" i="6"/>
  <c r="S195" i="6"/>
  <c r="S210" i="6"/>
  <c r="S49" i="6"/>
  <c r="S148" i="6"/>
  <c r="S132" i="6"/>
  <c r="S221" i="6"/>
  <c r="S250" i="6"/>
  <c r="S226" i="6"/>
  <c r="S19" i="6"/>
  <c r="S338" i="6"/>
  <c r="S296" i="6"/>
  <c r="S334" i="6"/>
  <c r="S106" i="6"/>
  <c r="S324" i="6"/>
  <c r="S154" i="6"/>
  <c r="S339" i="6"/>
  <c r="S294" i="6"/>
  <c r="S340" i="6"/>
  <c r="S33" i="6"/>
  <c r="S281" i="6"/>
  <c r="S194" i="6"/>
  <c r="S198" i="6"/>
  <c r="S180" i="6"/>
  <c r="S102" i="6"/>
  <c r="S261" i="6"/>
  <c r="S297" i="6"/>
  <c r="S63" i="6"/>
  <c r="S138" i="6"/>
  <c r="S84" i="6"/>
  <c r="S110" i="6"/>
  <c r="S230" i="6"/>
  <c r="S319" i="6"/>
  <c r="S184" i="6"/>
  <c r="S141" i="6"/>
  <c r="S142" i="6"/>
  <c r="S237" i="6"/>
  <c r="S171" i="6"/>
  <c r="S20" i="6"/>
  <c r="S45" i="6"/>
  <c r="S322" i="6"/>
  <c r="S146" i="6"/>
  <c r="S153" i="6"/>
  <c r="S13" i="6"/>
  <c r="S72" i="6"/>
  <c r="S249" i="6"/>
  <c r="S341" i="6"/>
  <c r="S75" i="6"/>
  <c r="S206" i="6"/>
  <c r="S128" i="6"/>
  <c r="S199" i="6"/>
  <c r="S295" i="6"/>
  <c r="S129" i="6"/>
  <c r="S165" i="6"/>
  <c r="S225" i="6"/>
  <c r="S48" i="6"/>
  <c r="S161" i="6"/>
  <c r="S81" i="6"/>
  <c r="S88" i="6"/>
  <c r="S57" i="6"/>
  <c r="S316" i="6"/>
  <c r="S113" i="6"/>
  <c r="S60" i="6"/>
  <c r="S139" i="6"/>
  <c r="S107" i="6"/>
  <c r="S150" i="6"/>
  <c r="S269" i="6"/>
  <c r="S258" i="6"/>
  <c r="S76" i="6"/>
  <c r="S29" i="6"/>
  <c r="S234" i="6"/>
  <c r="S108" i="6"/>
  <c r="S312" i="6"/>
  <c r="S272" i="6"/>
  <c r="S122" i="6"/>
  <c r="S4" i="6"/>
  <c r="S289" i="6"/>
  <c r="S236" i="6"/>
  <c r="S121" i="6"/>
  <c r="S143" i="6"/>
  <c r="S282" i="6"/>
  <c r="S92" i="6"/>
  <c r="S238" i="6"/>
  <c r="S177" i="6"/>
  <c r="S200" i="6"/>
  <c r="S68" i="6"/>
  <c r="S155" i="6"/>
  <c r="S218" i="6"/>
  <c r="S96" i="6"/>
  <c r="S21" i="6"/>
  <c r="S211" i="6"/>
  <c r="S176" i="6"/>
  <c r="S222" i="6"/>
  <c r="S342" i="6"/>
  <c r="S298" i="6"/>
  <c r="S109" i="6"/>
  <c r="S5" i="6"/>
  <c r="S123" i="6"/>
  <c r="S101" i="6"/>
  <c r="S192" i="6"/>
  <c r="S172" i="6"/>
  <c r="S299" i="6"/>
  <c r="S55" i="6"/>
  <c r="S318" i="6"/>
  <c r="S239" i="6"/>
  <c r="S7" i="6"/>
  <c r="S228" i="6"/>
  <c r="S164" i="6"/>
  <c r="S114" i="6"/>
  <c r="S8" i="6"/>
  <c r="S193" i="6"/>
  <c r="S208" i="6"/>
  <c r="S115" i="6"/>
  <c r="S213" i="6"/>
  <c r="S94" i="6"/>
  <c r="S231" i="6"/>
  <c r="S86" i="6"/>
  <c r="S40" i="6"/>
  <c r="S232" i="6"/>
  <c r="S99" i="6"/>
  <c r="S46" i="6"/>
  <c r="S147" i="6"/>
  <c r="S325" i="6"/>
  <c r="S67" i="6"/>
  <c r="S223" i="6"/>
  <c r="S256" i="6"/>
  <c r="S219" i="6"/>
  <c r="S15" i="6"/>
  <c r="S266" i="6"/>
  <c r="S245" i="6"/>
  <c r="S263" i="6"/>
  <c r="S307" i="6"/>
  <c r="S264" i="6"/>
  <c r="S276" i="6"/>
  <c r="S257" i="6"/>
  <c r="S265" i="6"/>
  <c r="S69" i="6"/>
  <c r="S313" i="6"/>
  <c r="S254" i="6"/>
  <c r="S190" i="6"/>
  <c r="S66" i="6"/>
  <c r="S58" i="6"/>
  <c r="S308" i="6"/>
  <c r="S343" i="6"/>
  <c r="S131" i="6"/>
  <c r="S124" i="6"/>
  <c r="S166" i="6"/>
  <c r="S167" i="6"/>
  <c r="S78" i="6"/>
  <c r="S16" i="6"/>
  <c r="S262" i="6"/>
  <c r="S320" i="6"/>
  <c r="S61" i="6"/>
  <c r="S156" i="6"/>
  <c r="S181" i="6"/>
  <c r="S134" i="6"/>
  <c r="S170" i="6"/>
  <c r="S207" i="6"/>
  <c r="S36" i="6"/>
  <c r="S52" i="6"/>
  <c r="S168" i="6"/>
  <c r="S54" i="6"/>
  <c r="S97" i="6"/>
  <c r="S65" i="6"/>
  <c r="S335" i="6"/>
  <c r="S188" i="6"/>
  <c r="S270" i="6"/>
  <c r="S202" i="6"/>
  <c r="S201" i="6"/>
  <c r="S326" i="6"/>
  <c r="S77" i="6"/>
  <c r="S310" i="6"/>
  <c r="S6" i="6"/>
  <c r="S336" i="6"/>
  <c r="S34" i="6"/>
  <c r="S30" i="6"/>
  <c r="S317" i="6"/>
  <c r="S98" i="6"/>
  <c r="S290" i="6"/>
  <c r="S37" i="6"/>
  <c r="S224" i="6"/>
  <c r="S159" i="6"/>
  <c r="S174" i="6"/>
  <c r="S140" i="6"/>
  <c r="S227" i="6"/>
  <c r="S70" i="6"/>
  <c r="S9" i="6"/>
  <c r="S259" i="6"/>
  <c r="S271" i="6"/>
  <c r="S118" i="6"/>
  <c r="S120" i="6"/>
  <c r="S344" i="6"/>
  <c r="S38" i="6"/>
  <c r="S323" i="6"/>
  <c r="S279" i="6"/>
  <c r="S212" i="6"/>
  <c r="S56" i="6"/>
  <c r="S209" i="6"/>
  <c r="S22" i="6"/>
  <c r="S283" i="6"/>
  <c r="S284" i="6"/>
  <c r="S119" i="6"/>
  <c r="S74" i="6"/>
  <c r="S288" i="6"/>
  <c r="S309" i="6"/>
  <c r="S241" i="6"/>
  <c r="S39" i="6"/>
  <c r="S278" i="6"/>
  <c r="S251" i="6"/>
  <c r="S169" i="6"/>
  <c r="S242" i="6"/>
  <c r="S285" i="6"/>
  <c r="S329" i="6"/>
  <c r="S260" i="6"/>
  <c r="S85" i="6"/>
  <c r="S300" i="6"/>
  <c r="S345" i="6"/>
  <c r="S149" i="6"/>
  <c r="Q22" i="6"/>
  <c r="Q283" i="6"/>
  <c r="Q284" i="6"/>
  <c r="Q119" i="6"/>
  <c r="Q74" i="6"/>
  <c r="Q288" i="6"/>
  <c r="Q309" i="6"/>
  <c r="Q241" i="6"/>
  <c r="Q39" i="6"/>
  <c r="Q278" i="6"/>
  <c r="Q251" i="6"/>
  <c r="Q169" i="6"/>
  <c r="Q242" i="6"/>
  <c r="Q285" i="6"/>
  <c r="Q329" i="6"/>
  <c r="Q260" i="6"/>
  <c r="Q85" i="6"/>
  <c r="Q300" i="6"/>
  <c r="Q345" i="6"/>
  <c r="Q149" i="6"/>
  <c r="R22" i="6"/>
  <c r="U22" i="6" s="1"/>
  <c r="R119" i="6"/>
  <c r="U119" i="6" s="1"/>
  <c r="R241" i="6"/>
  <c r="U241" i="6" s="1"/>
  <c r="R242" i="6"/>
  <c r="U242" i="6" s="1"/>
  <c r="R285" i="6"/>
  <c r="U285" i="6" s="1"/>
  <c r="R260" i="6"/>
  <c r="U260" i="6" s="1"/>
  <c r="R149" i="6"/>
  <c r="U149" i="6" s="1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F1311" i="6"/>
  <c r="F1312" i="6"/>
  <c r="F1313" i="6"/>
  <c r="F1314" i="6"/>
  <c r="F1315" i="6"/>
  <c r="F1316" i="6"/>
  <c r="F1317" i="6"/>
  <c r="F1318" i="6"/>
  <c r="J1318" i="6" s="1"/>
  <c r="F1319" i="6"/>
  <c r="J1319" i="6" s="1"/>
  <c r="F1320" i="6"/>
  <c r="J1320" i="6" s="1"/>
  <c r="F1321" i="6"/>
  <c r="J1321" i="6" s="1"/>
  <c r="F1322" i="6"/>
  <c r="F1323" i="6"/>
  <c r="F1324" i="6"/>
  <c r="J1324" i="6" s="1"/>
  <c r="F1325" i="6"/>
  <c r="J1325" i="6" s="1"/>
  <c r="F1326" i="6"/>
  <c r="J1326" i="6" s="1"/>
  <c r="F1327" i="6"/>
  <c r="J1327" i="6" s="1"/>
  <c r="F1328" i="6"/>
  <c r="F1329" i="6"/>
  <c r="J1329" i="6" s="1"/>
  <c r="F1330" i="6"/>
  <c r="J1330" i="6" s="1"/>
  <c r="F1331" i="6"/>
  <c r="J1331" i="6" s="1"/>
  <c r="F1332" i="6"/>
  <c r="J1332" i="6" s="1"/>
  <c r="F1333" i="6"/>
  <c r="J1333" i="6" s="1"/>
  <c r="F1334" i="6"/>
  <c r="J1334" i="6" s="1"/>
  <c r="F1335" i="6"/>
  <c r="J1335" i="6" s="1"/>
  <c r="F1336" i="6"/>
  <c r="J1336" i="6" s="1"/>
  <c r="F1337" i="6"/>
  <c r="J1337" i="6" s="1"/>
  <c r="F1338" i="6"/>
  <c r="J1338" i="6" s="1"/>
  <c r="F1339" i="6"/>
  <c r="J1339" i="6" s="1"/>
  <c r="F1340" i="6"/>
  <c r="J1340" i="6" s="1"/>
  <c r="F1341" i="6"/>
  <c r="J1341" i="6" s="1"/>
  <c r="F1342" i="6"/>
  <c r="J1342" i="6" s="1"/>
  <c r="F1343" i="6"/>
  <c r="J1343" i="6" s="1"/>
  <c r="F1344" i="6"/>
  <c r="J1344" i="6" s="1"/>
  <c r="F1345" i="6"/>
  <c r="J1345" i="6" s="1"/>
  <c r="F1346" i="6"/>
  <c r="J1346" i="6" s="1"/>
  <c r="F1347" i="6"/>
  <c r="J1347" i="6" s="1"/>
  <c r="F1348" i="6"/>
  <c r="J1348" i="6" s="1"/>
  <c r="F1349" i="6"/>
  <c r="J1349" i="6" s="1"/>
  <c r="F1350" i="6"/>
  <c r="J1350" i="6" s="1"/>
  <c r="F1351" i="6"/>
  <c r="J1351" i="6" s="1"/>
  <c r="F1352" i="6"/>
  <c r="J1352" i="6" s="1"/>
  <c r="F1353" i="6"/>
  <c r="J1353" i="6" s="1"/>
  <c r="F1354" i="6"/>
  <c r="J1354" i="6" s="1"/>
  <c r="F1355" i="6"/>
  <c r="J1355" i="6" s="1"/>
  <c r="F1356" i="6"/>
  <c r="J1356" i="6" s="1"/>
  <c r="F1357" i="6"/>
  <c r="J1357" i="6" s="1"/>
  <c r="F1358" i="6"/>
  <c r="J1358" i="6" s="1"/>
  <c r="F1359" i="6"/>
  <c r="J1359" i="6" s="1"/>
  <c r="F1360" i="6"/>
  <c r="J1360" i="6" s="1"/>
  <c r="F1361" i="6"/>
  <c r="J1361" i="6" s="1"/>
  <c r="F1362" i="6"/>
  <c r="J1362" i="6" s="1"/>
  <c r="F1363" i="6"/>
  <c r="J1363" i="6" s="1"/>
  <c r="F1364" i="6"/>
  <c r="J1364" i="6" s="1"/>
  <c r="F1365" i="6"/>
  <c r="J1365" i="6" s="1"/>
  <c r="F1366" i="6"/>
  <c r="J1366" i="6" s="1"/>
  <c r="F1367" i="6"/>
  <c r="J1367" i="6" s="1"/>
  <c r="F1368" i="6"/>
  <c r="J1368" i="6" s="1"/>
  <c r="F1369" i="6"/>
  <c r="J1369" i="6" s="1"/>
  <c r="F1370" i="6"/>
  <c r="J1370" i="6" s="1"/>
  <c r="F1371" i="6"/>
  <c r="J1371" i="6" s="1"/>
  <c r="F1372" i="6"/>
  <c r="J1372" i="6" s="1"/>
  <c r="F1373" i="6"/>
  <c r="J1373" i="6" s="1"/>
  <c r="F1374" i="6"/>
  <c r="J1374" i="6" s="1"/>
  <c r="F1375" i="6"/>
  <c r="J1375" i="6" s="1"/>
  <c r="F1376" i="6"/>
  <c r="J1376" i="6" s="1"/>
  <c r="F1377" i="6"/>
  <c r="J1377" i="6" s="1"/>
  <c r="F1378" i="6"/>
  <c r="J1378" i="6" s="1"/>
  <c r="F1379" i="6"/>
  <c r="J1379" i="6" s="1"/>
  <c r="F1380" i="6"/>
  <c r="J1380" i="6" s="1"/>
  <c r="F1381" i="6"/>
  <c r="J1381" i="6" s="1"/>
  <c r="F1382" i="6"/>
  <c r="J1382" i="6" s="1"/>
  <c r="F1383" i="6"/>
  <c r="J1383" i="6" s="1"/>
  <c r="F1384" i="6"/>
  <c r="J1384" i="6" s="1"/>
  <c r="F1385" i="6"/>
  <c r="J1385" i="6" s="1"/>
  <c r="F1386" i="6"/>
  <c r="J1386" i="6" s="1"/>
  <c r="F1387" i="6"/>
  <c r="J1387" i="6" s="1"/>
  <c r="F1388" i="6"/>
  <c r="J1388" i="6" s="1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J1311" i="6"/>
  <c r="J1312" i="6"/>
  <c r="J1313" i="6"/>
  <c r="J1314" i="6"/>
  <c r="J1315" i="6"/>
  <c r="J1316" i="6"/>
  <c r="J1317" i="6"/>
  <c r="J1322" i="6"/>
  <c r="J1323" i="6"/>
  <c r="J1328" i="6"/>
  <c r="I191" i="8" l="1"/>
  <c r="Q10" i="6"/>
  <c r="Q68" i="6"/>
  <c r="Q31" i="6"/>
  <c r="Q179" i="6"/>
  <c r="Q155" i="6"/>
  <c r="Q82" i="6"/>
  <c r="Q141" i="6"/>
  <c r="Q218" i="6"/>
  <c r="Q71" i="6"/>
  <c r="Q96" i="6"/>
  <c r="Q233" i="6"/>
  <c r="Q330" i="6"/>
  <c r="Q21" i="6"/>
  <c r="Q191" i="6"/>
  <c r="Q133" i="6"/>
  <c r="Q274" i="6"/>
  <c r="Q125" i="6"/>
  <c r="Q51" i="6"/>
  <c r="Q157" i="6"/>
  <c r="Q197" i="6"/>
  <c r="Q305" i="6"/>
  <c r="Q211" i="6"/>
  <c r="Q87" i="6"/>
  <c r="Q117" i="6"/>
  <c r="Q3" i="6"/>
  <c r="Q323" i="6"/>
  <c r="Q137" i="6"/>
  <c r="Q319" i="6"/>
  <c r="Q279" i="6"/>
  <c r="Q248" i="6"/>
  <c r="Q176" i="6"/>
  <c r="Q222" i="6"/>
  <c r="Q226" i="6"/>
  <c r="Q44" i="6"/>
  <c r="Q342" i="6"/>
  <c r="Q298" i="6"/>
  <c r="Q173" i="6"/>
  <c r="Q301" i="6"/>
  <c r="Q205" i="6"/>
  <c r="Q177" i="6"/>
  <c r="Q273" i="6"/>
  <c r="Q214" i="6"/>
  <c r="Q220" i="6"/>
  <c r="Q215" i="6"/>
  <c r="Q142" i="6"/>
  <c r="Q332" i="6"/>
  <c r="Q19" i="6"/>
  <c r="Q109" i="6"/>
  <c r="Q5" i="6"/>
  <c r="Q229" i="6"/>
  <c r="Q80" i="6"/>
  <c r="Q252" i="6"/>
  <c r="Q162" i="6"/>
  <c r="Q315" i="6"/>
  <c r="Q189" i="6"/>
  <c r="Q338" i="6"/>
  <c r="Q90" i="6"/>
  <c r="Q59" i="6"/>
  <c r="Q175" i="6"/>
  <c r="Q203" i="6"/>
  <c r="Q25" i="6"/>
  <c r="Q14" i="6"/>
  <c r="Q331" i="6"/>
  <c r="Q292" i="6"/>
  <c r="Q182" i="6"/>
  <c r="Q240" i="6"/>
  <c r="Q314" i="6"/>
  <c r="Q237" i="6"/>
  <c r="Q296" i="6"/>
  <c r="Q89" i="6"/>
  <c r="Q103" i="6"/>
  <c r="Q187" i="6"/>
  <c r="Q123" i="6"/>
  <c r="Q17" i="6"/>
  <c r="Q127" i="6"/>
  <c r="Q183" i="6"/>
  <c r="Q91" i="6"/>
  <c r="Q171" i="6"/>
  <c r="Q333" i="6"/>
  <c r="Q101" i="6"/>
  <c r="Q192" i="6"/>
  <c r="Q20" i="6"/>
  <c r="Q172" i="6"/>
  <c r="Q299" i="6"/>
  <c r="Q27" i="6"/>
  <c r="Q55" i="6"/>
  <c r="Q45" i="6"/>
  <c r="Q318" i="6"/>
  <c r="Q239" i="6"/>
  <c r="Q7" i="6"/>
  <c r="Q228" i="6"/>
  <c r="Q164" i="6"/>
  <c r="Q83" i="6"/>
  <c r="Q114" i="6"/>
  <c r="Q334" i="6"/>
  <c r="Q8" i="6"/>
  <c r="Q193" i="6"/>
  <c r="Q208" i="6"/>
  <c r="Q322" i="6"/>
  <c r="Q184" i="6"/>
  <c r="Q282" i="6"/>
  <c r="Q41" i="6"/>
  <c r="Q111" i="6"/>
  <c r="Q42" i="6"/>
  <c r="Q104" i="6"/>
  <c r="Q146" i="6"/>
  <c r="Q115" i="6"/>
  <c r="Q286" i="6"/>
  <c r="Q153" i="6"/>
  <c r="Q213" i="6"/>
  <c r="Q106" i="6"/>
  <c r="Q94" i="6"/>
  <c r="Q13" i="6"/>
  <c r="Q231" i="6"/>
  <c r="Q72" i="6"/>
  <c r="Q86" i="6"/>
  <c r="Q40" i="6"/>
  <c r="Q62" i="6"/>
  <c r="Q249" i="6"/>
  <c r="Q163" i="6"/>
  <c r="Q324" i="6"/>
  <c r="Q232" i="6"/>
  <c r="Q99" i="6"/>
  <c r="Q341" i="6"/>
  <c r="Q267" i="6"/>
  <c r="Q75" i="6"/>
  <c r="Q46" i="6"/>
  <c r="Q147" i="6"/>
  <c r="Q325" i="6"/>
  <c r="Q67" i="6"/>
  <c r="Q154" i="6"/>
  <c r="Q223" i="6"/>
  <c r="Q256" i="6"/>
  <c r="Q339" i="6"/>
  <c r="Q219" i="6"/>
  <c r="Q15" i="6"/>
  <c r="Q266" i="6"/>
  <c r="Q294" i="6"/>
  <c r="Q245" i="6"/>
  <c r="Q327" i="6"/>
  <c r="Q121" i="6"/>
  <c r="Q143" i="6"/>
  <c r="Q145" i="6"/>
  <c r="Q263" i="6"/>
  <c r="Q152" i="6"/>
  <c r="Q307" i="6"/>
  <c r="Q264" i="6"/>
  <c r="Q18" i="6"/>
  <c r="Q276" i="6"/>
  <c r="Q340" i="6"/>
  <c r="Q257" i="6"/>
  <c r="Q158" i="6"/>
  <c r="Q265" i="6"/>
  <c r="Q69" i="6"/>
  <c r="Q306" i="6"/>
  <c r="Q93" i="6"/>
  <c r="Q313" i="6"/>
  <c r="Q254" i="6"/>
  <c r="Q185" i="6"/>
  <c r="Q190" i="6"/>
  <c r="Q53" i="6"/>
  <c r="Q66" i="6"/>
  <c r="Q209" i="6"/>
  <c r="Q200" i="6"/>
  <c r="Q95" i="6"/>
  <c r="Q58" i="6"/>
  <c r="Q247" i="6"/>
  <c r="Q33" i="6"/>
  <c r="Q281" i="6"/>
  <c r="Q26" i="6"/>
  <c r="Q308" i="6"/>
  <c r="Q337" i="6"/>
  <c r="Q343" i="6"/>
  <c r="Q131" i="6"/>
  <c r="Q124" i="6"/>
  <c r="Q126" i="6"/>
  <c r="Q206" i="6"/>
  <c r="Q166" i="6"/>
  <c r="Q167" i="6"/>
  <c r="Q78" i="6"/>
  <c r="Q246" i="6"/>
  <c r="Q194" i="6"/>
  <c r="Q321" i="6"/>
  <c r="Q160" i="6"/>
  <c r="Q16" i="6"/>
  <c r="Q262" i="6"/>
  <c r="Q243" i="6"/>
  <c r="Q128" i="6"/>
  <c r="Q198" i="6"/>
  <c r="Q320" i="6"/>
  <c r="Q61" i="6"/>
  <c r="Q156" i="6"/>
  <c r="Q181" i="6"/>
  <c r="Q134" i="6"/>
  <c r="Q170" i="6"/>
  <c r="Q180" i="6"/>
  <c r="Q217" i="6"/>
  <c r="Q207" i="6"/>
  <c r="Q151" i="6"/>
  <c r="Q199" i="6"/>
  <c r="Q32" i="6"/>
  <c r="Q295" i="6"/>
  <c r="Q36" i="6"/>
  <c r="Q52" i="6"/>
  <c r="Q129" i="6"/>
  <c r="Q165" i="6"/>
  <c r="Q168" i="6"/>
  <c r="Q47" i="6"/>
  <c r="Q112" i="6"/>
  <c r="Q225" i="6"/>
  <c r="Q130" i="6"/>
  <c r="Q48" i="6"/>
  <c r="Q23" i="6"/>
  <c r="Q302" i="6"/>
  <c r="Q54" i="6"/>
  <c r="Q97" i="6"/>
  <c r="Q28" i="6"/>
  <c r="Q161" i="6"/>
  <c r="Q65" i="6"/>
  <c r="Q100" i="6"/>
  <c r="Q303" i="6"/>
  <c r="Q280" i="6"/>
  <c r="Q136" i="6"/>
  <c r="Q335" i="6"/>
  <c r="Q81" i="6"/>
  <c r="Q88" i="6"/>
  <c r="Q188" i="6"/>
  <c r="Q270" i="6"/>
  <c r="Q202" i="6"/>
  <c r="Q275" i="6"/>
  <c r="Q102" i="6"/>
  <c r="Q195" i="6"/>
  <c r="Q201" i="6"/>
  <c r="Q57" i="6"/>
  <c r="Q316" i="6"/>
  <c r="Q261" i="6"/>
  <c r="Q92" i="6"/>
  <c r="Q212" i="6"/>
  <c r="Q56" i="6"/>
  <c r="Q326" i="6"/>
  <c r="Q250" i="6"/>
  <c r="Q113" i="6"/>
  <c r="Q77" i="6"/>
  <c r="Q60" i="6"/>
  <c r="Q196" i="6"/>
  <c r="Q297" i="6"/>
  <c r="Q210" i="6"/>
  <c r="Q139" i="6"/>
  <c r="Q310" i="6"/>
  <c r="Q6" i="6"/>
  <c r="Q107" i="6"/>
  <c r="Q63" i="6"/>
  <c r="Q336" i="6"/>
  <c r="Q34" i="6"/>
  <c r="Q287" i="6"/>
  <c r="Q138" i="6"/>
  <c r="Q150" i="6"/>
  <c r="Q204" i="6"/>
  <c r="Q178" i="6"/>
  <c r="Q49" i="6"/>
  <c r="Q43" i="6"/>
  <c r="Q311" i="6"/>
  <c r="Q30" i="6"/>
  <c r="Q105" i="6"/>
  <c r="Q269" i="6"/>
  <c r="Q317" i="6"/>
  <c r="Q98" i="6"/>
  <c r="Q244" i="6"/>
  <c r="Q290" i="6"/>
  <c r="Q258" i="6"/>
  <c r="Q268" i="6"/>
  <c r="Q253" i="6"/>
  <c r="Q37" i="6"/>
  <c r="Q84" i="6"/>
  <c r="Q12" i="6"/>
  <c r="Q64" i="6"/>
  <c r="Q255" i="6"/>
  <c r="Q224" i="6"/>
  <c r="Q291" i="6"/>
  <c r="Q110" i="6"/>
  <c r="Q135" i="6"/>
  <c r="Q24" i="6"/>
  <c r="Q304" i="6"/>
  <c r="Q76" i="6"/>
  <c r="Q159" i="6"/>
  <c r="Q174" i="6"/>
  <c r="Q186" i="6"/>
  <c r="Q11" i="6"/>
  <c r="Q144" i="6"/>
  <c r="Q35" i="6"/>
  <c r="Q235" i="6"/>
  <c r="Q116" i="6"/>
  <c r="Q216" i="6"/>
  <c r="Q79" i="6"/>
  <c r="Q73" i="6"/>
  <c r="Q140" i="6"/>
  <c r="Q293" i="6"/>
  <c r="Q148" i="6"/>
  <c r="Q227" i="6"/>
  <c r="Q132" i="6"/>
  <c r="Q221" i="6"/>
  <c r="Q50" i="6"/>
  <c r="Q238" i="6"/>
  <c r="Q70" i="6"/>
  <c r="Q9" i="6"/>
  <c r="Q259" i="6"/>
  <c r="Q277" i="6"/>
  <c r="Q271" i="6"/>
  <c r="Q118" i="6"/>
  <c r="Q328" i="6"/>
  <c r="Q120" i="6"/>
  <c r="Q344" i="6"/>
  <c r="Q38" i="6"/>
  <c r="Q230" i="6"/>
  <c r="Q29" i="6"/>
  <c r="Q234" i="6"/>
  <c r="Q108" i="6"/>
  <c r="Q312" i="6"/>
  <c r="Q272" i="6"/>
  <c r="Q122" i="6"/>
  <c r="Q4" i="6"/>
  <c r="Q289" i="6"/>
  <c r="Q236" i="6"/>
  <c r="U10" i="6"/>
  <c r="R68" i="6"/>
  <c r="U68" i="6" s="1"/>
  <c r="R31" i="6"/>
  <c r="U31" i="6" s="1"/>
  <c r="R179" i="6"/>
  <c r="U179" i="6" s="1"/>
  <c r="R155" i="6"/>
  <c r="U155" i="6" s="1"/>
  <c r="R82" i="6"/>
  <c r="U82" i="6" s="1"/>
  <c r="R141" i="6"/>
  <c r="U141" i="6" s="1"/>
  <c r="R218" i="6"/>
  <c r="U218" i="6" s="1"/>
  <c r="R71" i="6"/>
  <c r="U71" i="6" s="1"/>
  <c r="R96" i="6"/>
  <c r="U96" i="6" s="1"/>
  <c r="R233" i="6"/>
  <c r="U233" i="6" s="1"/>
  <c r="R330" i="6"/>
  <c r="U330" i="6" s="1"/>
  <c r="R21" i="6"/>
  <c r="U21" i="6" s="1"/>
  <c r="R191" i="6"/>
  <c r="U191" i="6" s="1"/>
  <c r="R133" i="6"/>
  <c r="U133" i="6" s="1"/>
  <c r="R274" i="6"/>
  <c r="U274" i="6" s="1"/>
  <c r="R125" i="6"/>
  <c r="U125" i="6" s="1"/>
  <c r="R51" i="6"/>
  <c r="U51" i="6" s="1"/>
  <c r="R157" i="6"/>
  <c r="U157" i="6" s="1"/>
  <c r="R197" i="6"/>
  <c r="U197" i="6" s="1"/>
  <c r="R305" i="6"/>
  <c r="U305" i="6" s="1"/>
  <c r="R211" i="6"/>
  <c r="U211" i="6" s="1"/>
  <c r="R87" i="6"/>
  <c r="U87" i="6" s="1"/>
  <c r="R117" i="6"/>
  <c r="U117" i="6" s="1"/>
  <c r="R3" i="6"/>
  <c r="U3" i="6" s="1"/>
  <c r="R323" i="6"/>
  <c r="U323" i="6" s="1"/>
  <c r="R137" i="6"/>
  <c r="U137" i="6" s="1"/>
  <c r="R319" i="6"/>
  <c r="U319" i="6" s="1"/>
  <c r="R279" i="6"/>
  <c r="U279" i="6" s="1"/>
  <c r="R248" i="6"/>
  <c r="U248" i="6" s="1"/>
  <c r="R176" i="6"/>
  <c r="U176" i="6" s="1"/>
  <c r="R222" i="6"/>
  <c r="U222" i="6" s="1"/>
  <c r="R226" i="6"/>
  <c r="U226" i="6" s="1"/>
  <c r="R44" i="6"/>
  <c r="U44" i="6" s="1"/>
  <c r="R342" i="6"/>
  <c r="U342" i="6" s="1"/>
  <c r="R298" i="6"/>
  <c r="U298" i="6" s="1"/>
  <c r="R173" i="6"/>
  <c r="U173" i="6" s="1"/>
  <c r="R301" i="6"/>
  <c r="U301" i="6" s="1"/>
  <c r="R205" i="6"/>
  <c r="U205" i="6" s="1"/>
  <c r="R177" i="6"/>
  <c r="U177" i="6" s="1"/>
  <c r="R273" i="6"/>
  <c r="U273" i="6" s="1"/>
  <c r="R214" i="6"/>
  <c r="U214" i="6" s="1"/>
  <c r="R220" i="6"/>
  <c r="U220" i="6" s="1"/>
  <c r="R215" i="6"/>
  <c r="U215" i="6" s="1"/>
  <c r="R142" i="6"/>
  <c r="U142" i="6" s="1"/>
  <c r="R332" i="6"/>
  <c r="U332" i="6" s="1"/>
  <c r="R19" i="6"/>
  <c r="U19" i="6" s="1"/>
  <c r="R109" i="6"/>
  <c r="U109" i="6" s="1"/>
  <c r="R5" i="6"/>
  <c r="U5" i="6" s="1"/>
  <c r="R229" i="6"/>
  <c r="U229" i="6" s="1"/>
  <c r="R80" i="6"/>
  <c r="U80" i="6" s="1"/>
  <c r="R252" i="6"/>
  <c r="U252" i="6" s="1"/>
  <c r="R162" i="6"/>
  <c r="U162" i="6" s="1"/>
  <c r="R315" i="6"/>
  <c r="U315" i="6" s="1"/>
  <c r="R189" i="6"/>
  <c r="U189" i="6" s="1"/>
  <c r="R338" i="6"/>
  <c r="U338" i="6" s="1"/>
  <c r="R90" i="6"/>
  <c r="U90" i="6" s="1"/>
  <c r="R59" i="6"/>
  <c r="U59" i="6" s="1"/>
  <c r="R175" i="6"/>
  <c r="U175" i="6" s="1"/>
  <c r="R203" i="6"/>
  <c r="U203" i="6" s="1"/>
  <c r="R25" i="6"/>
  <c r="U25" i="6" s="1"/>
  <c r="R14" i="6"/>
  <c r="U14" i="6" s="1"/>
  <c r="R331" i="6"/>
  <c r="U331" i="6" s="1"/>
  <c r="R292" i="6"/>
  <c r="U292" i="6" s="1"/>
  <c r="R182" i="6"/>
  <c r="U182" i="6" s="1"/>
  <c r="R240" i="6"/>
  <c r="U240" i="6" s="1"/>
  <c r="R314" i="6"/>
  <c r="U314" i="6" s="1"/>
  <c r="R237" i="6"/>
  <c r="U237" i="6" s="1"/>
  <c r="R296" i="6"/>
  <c r="U296" i="6" s="1"/>
  <c r="R89" i="6"/>
  <c r="U89" i="6" s="1"/>
  <c r="R103" i="6"/>
  <c r="U103" i="6" s="1"/>
  <c r="R187" i="6"/>
  <c r="U187" i="6" s="1"/>
  <c r="R123" i="6"/>
  <c r="U123" i="6" s="1"/>
  <c r="R17" i="6"/>
  <c r="U17" i="6" s="1"/>
  <c r="R127" i="6"/>
  <c r="U127" i="6" s="1"/>
  <c r="R183" i="6"/>
  <c r="U183" i="6" s="1"/>
  <c r="R91" i="6"/>
  <c r="U91" i="6" s="1"/>
  <c r="R171" i="6"/>
  <c r="U171" i="6" s="1"/>
  <c r="R333" i="6"/>
  <c r="U333" i="6" s="1"/>
  <c r="R101" i="6"/>
  <c r="U101" i="6" s="1"/>
  <c r="R192" i="6"/>
  <c r="U192" i="6" s="1"/>
  <c r="R20" i="6"/>
  <c r="U20" i="6" s="1"/>
  <c r="R172" i="6"/>
  <c r="U172" i="6" s="1"/>
  <c r="R299" i="6"/>
  <c r="U299" i="6" s="1"/>
  <c r="R27" i="6"/>
  <c r="U27" i="6" s="1"/>
  <c r="R55" i="6"/>
  <c r="U55" i="6" s="1"/>
  <c r="R45" i="6"/>
  <c r="U45" i="6" s="1"/>
  <c r="R318" i="6"/>
  <c r="U318" i="6" s="1"/>
  <c r="R239" i="6"/>
  <c r="U239" i="6" s="1"/>
  <c r="R7" i="6"/>
  <c r="U7" i="6" s="1"/>
  <c r="R228" i="6"/>
  <c r="U228" i="6" s="1"/>
  <c r="R164" i="6"/>
  <c r="U164" i="6" s="1"/>
  <c r="R83" i="6"/>
  <c r="U83" i="6" s="1"/>
  <c r="R114" i="6"/>
  <c r="U114" i="6" s="1"/>
  <c r="R334" i="6"/>
  <c r="U334" i="6" s="1"/>
  <c r="R8" i="6"/>
  <c r="U8" i="6" s="1"/>
  <c r="R193" i="6"/>
  <c r="U193" i="6" s="1"/>
  <c r="R208" i="6"/>
  <c r="U208" i="6" s="1"/>
  <c r="R322" i="6"/>
  <c r="U322" i="6" s="1"/>
  <c r="R184" i="6"/>
  <c r="U184" i="6" s="1"/>
  <c r="R282" i="6"/>
  <c r="U282" i="6" s="1"/>
  <c r="R41" i="6"/>
  <c r="U41" i="6" s="1"/>
  <c r="R111" i="6"/>
  <c r="U111" i="6" s="1"/>
  <c r="R42" i="6"/>
  <c r="U42" i="6" s="1"/>
  <c r="R104" i="6"/>
  <c r="U104" i="6" s="1"/>
  <c r="R146" i="6"/>
  <c r="U146" i="6" s="1"/>
  <c r="R115" i="6"/>
  <c r="U115" i="6" s="1"/>
  <c r="R286" i="6"/>
  <c r="U286" i="6" s="1"/>
  <c r="R153" i="6"/>
  <c r="U153" i="6" s="1"/>
  <c r="R213" i="6"/>
  <c r="U213" i="6" s="1"/>
  <c r="R106" i="6"/>
  <c r="U106" i="6" s="1"/>
  <c r="R94" i="6"/>
  <c r="U94" i="6" s="1"/>
  <c r="R13" i="6"/>
  <c r="U13" i="6" s="1"/>
  <c r="R231" i="6"/>
  <c r="U231" i="6" s="1"/>
  <c r="R72" i="6"/>
  <c r="U72" i="6" s="1"/>
  <c r="R86" i="6"/>
  <c r="U86" i="6" s="1"/>
  <c r="R40" i="6"/>
  <c r="U40" i="6" s="1"/>
  <c r="R62" i="6"/>
  <c r="U62" i="6" s="1"/>
  <c r="R249" i="6"/>
  <c r="U249" i="6" s="1"/>
  <c r="R163" i="6"/>
  <c r="U163" i="6" s="1"/>
  <c r="R324" i="6"/>
  <c r="U324" i="6" s="1"/>
  <c r="R232" i="6"/>
  <c r="U232" i="6" s="1"/>
  <c r="R99" i="6"/>
  <c r="U99" i="6" s="1"/>
  <c r="R341" i="6"/>
  <c r="U341" i="6" s="1"/>
  <c r="R267" i="6"/>
  <c r="U267" i="6" s="1"/>
  <c r="R75" i="6"/>
  <c r="U75" i="6" s="1"/>
  <c r="R46" i="6"/>
  <c r="U46" i="6" s="1"/>
  <c r="R147" i="6"/>
  <c r="U147" i="6" s="1"/>
  <c r="R325" i="6"/>
  <c r="U325" i="6" s="1"/>
  <c r="R67" i="6"/>
  <c r="U67" i="6" s="1"/>
  <c r="R154" i="6"/>
  <c r="U154" i="6" s="1"/>
  <c r="R223" i="6"/>
  <c r="U223" i="6" s="1"/>
  <c r="R256" i="6"/>
  <c r="U256" i="6" s="1"/>
  <c r="R339" i="6"/>
  <c r="U339" i="6" s="1"/>
  <c r="R219" i="6"/>
  <c r="U219" i="6" s="1"/>
  <c r="R15" i="6"/>
  <c r="U15" i="6" s="1"/>
  <c r="R266" i="6"/>
  <c r="U266" i="6" s="1"/>
  <c r="R294" i="6"/>
  <c r="U294" i="6" s="1"/>
  <c r="R245" i="6"/>
  <c r="U245" i="6" s="1"/>
  <c r="R327" i="6"/>
  <c r="U327" i="6" s="1"/>
  <c r="R121" i="6"/>
  <c r="U121" i="6" s="1"/>
  <c r="R143" i="6"/>
  <c r="U143" i="6" s="1"/>
  <c r="R145" i="6"/>
  <c r="U145" i="6" s="1"/>
  <c r="R263" i="6"/>
  <c r="U263" i="6" s="1"/>
  <c r="R152" i="6"/>
  <c r="U152" i="6" s="1"/>
  <c r="R307" i="6"/>
  <c r="U307" i="6" s="1"/>
  <c r="R264" i="6"/>
  <c r="U264" i="6" s="1"/>
  <c r="R18" i="6"/>
  <c r="U18" i="6" s="1"/>
  <c r="R276" i="6"/>
  <c r="U276" i="6" s="1"/>
  <c r="R340" i="6"/>
  <c r="U340" i="6" s="1"/>
  <c r="R257" i="6"/>
  <c r="U257" i="6" s="1"/>
  <c r="R158" i="6"/>
  <c r="U158" i="6" s="1"/>
  <c r="R265" i="6"/>
  <c r="U265" i="6" s="1"/>
  <c r="R69" i="6"/>
  <c r="U69" i="6" s="1"/>
  <c r="R306" i="6"/>
  <c r="U306" i="6" s="1"/>
  <c r="R93" i="6"/>
  <c r="U93" i="6" s="1"/>
  <c r="R313" i="6"/>
  <c r="U313" i="6" s="1"/>
  <c r="R254" i="6"/>
  <c r="U254" i="6" s="1"/>
  <c r="R185" i="6"/>
  <c r="U185" i="6" s="1"/>
  <c r="R190" i="6"/>
  <c r="U190" i="6" s="1"/>
  <c r="R53" i="6"/>
  <c r="U53" i="6" s="1"/>
  <c r="R66" i="6"/>
  <c r="U66" i="6" s="1"/>
  <c r="R209" i="6"/>
  <c r="U209" i="6" s="1"/>
  <c r="R200" i="6"/>
  <c r="U200" i="6" s="1"/>
  <c r="R95" i="6"/>
  <c r="U95" i="6" s="1"/>
  <c r="R58" i="6"/>
  <c r="U58" i="6" s="1"/>
  <c r="R247" i="6"/>
  <c r="U247" i="6" s="1"/>
  <c r="R33" i="6"/>
  <c r="U33" i="6" s="1"/>
  <c r="R281" i="6"/>
  <c r="U281" i="6" s="1"/>
  <c r="R26" i="6"/>
  <c r="U26" i="6" s="1"/>
  <c r="R308" i="6"/>
  <c r="U308" i="6" s="1"/>
  <c r="R337" i="6"/>
  <c r="U337" i="6" s="1"/>
  <c r="R343" i="6"/>
  <c r="U343" i="6" s="1"/>
  <c r="R131" i="6"/>
  <c r="U131" i="6" s="1"/>
  <c r="R124" i="6"/>
  <c r="U124" i="6" s="1"/>
  <c r="R126" i="6"/>
  <c r="U126" i="6" s="1"/>
  <c r="R206" i="6"/>
  <c r="U206" i="6" s="1"/>
  <c r="R166" i="6"/>
  <c r="U166" i="6" s="1"/>
  <c r="R167" i="6"/>
  <c r="U167" i="6" s="1"/>
  <c r="R78" i="6"/>
  <c r="U78" i="6" s="1"/>
  <c r="R246" i="6"/>
  <c r="U246" i="6" s="1"/>
  <c r="R194" i="6"/>
  <c r="U194" i="6" s="1"/>
  <c r="R321" i="6"/>
  <c r="U321" i="6" s="1"/>
  <c r="R160" i="6"/>
  <c r="U160" i="6" s="1"/>
  <c r="R16" i="6"/>
  <c r="U16" i="6" s="1"/>
  <c r="R262" i="6"/>
  <c r="U262" i="6" s="1"/>
  <c r="R243" i="6"/>
  <c r="U243" i="6" s="1"/>
  <c r="R128" i="6"/>
  <c r="U128" i="6" s="1"/>
  <c r="R198" i="6"/>
  <c r="U198" i="6" s="1"/>
  <c r="R320" i="6"/>
  <c r="U320" i="6" s="1"/>
  <c r="R61" i="6"/>
  <c r="U61" i="6" s="1"/>
  <c r="R156" i="6"/>
  <c r="U156" i="6" s="1"/>
  <c r="R181" i="6"/>
  <c r="U181" i="6" s="1"/>
  <c r="R134" i="6"/>
  <c r="U134" i="6" s="1"/>
  <c r="R170" i="6"/>
  <c r="U170" i="6" s="1"/>
  <c r="R180" i="6"/>
  <c r="U180" i="6" s="1"/>
  <c r="R217" i="6"/>
  <c r="U217" i="6" s="1"/>
  <c r="R207" i="6"/>
  <c r="U207" i="6" s="1"/>
  <c r="R151" i="6"/>
  <c r="U151" i="6" s="1"/>
  <c r="U199" i="6"/>
  <c r="R32" i="6"/>
  <c r="U32" i="6" s="1"/>
  <c r="R295" i="6"/>
  <c r="U295" i="6" s="1"/>
  <c r="R36" i="6"/>
  <c r="U36" i="6" s="1"/>
  <c r="R52" i="6"/>
  <c r="U52" i="6" s="1"/>
  <c r="R129" i="6"/>
  <c r="U129" i="6" s="1"/>
  <c r="R165" i="6"/>
  <c r="U165" i="6" s="1"/>
  <c r="R168" i="6"/>
  <c r="U168" i="6" s="1"/>
  <c r="R47" i="6"/>
  <c r="U47" i="6" s="1"/>
  <c r="R112" i="6"/>
  <c r="U112" i="6" s="1"/>
  <c r="R225" i="6"/>
  <c r="U225" i="6" s="1"/>
  <c r="R130" i="6"/>
  <c r="U130" i="6" s="1"/>
  <c r="R48" i="6"/>
  <c r="U48" i="6" s="1"/>
  <c r="R23" i="6"/>
  <c r="U23" i="6" s="1"/>
  <c r="R302" i="6"/>
  <c r="U302" i="6" s="1"/>
  <c r="R54" i="6"/>
  <c r="U54" i="6" s="1"/>
  <c r="R97" i="6"/>
  <c r="U97" i="6" s="1"/>
  <c r="R28" i="6"/>
  <c r="U28" i="6" s="1"/>
  <c r="R161" i="6"/>
  <c r="U161" i="6" s="1"/>
  <c r="R65" i="6"/>
  <c r="U65" i="6" s="1"/>
  <c r="R100" i="6"/>
  <c r="U100" i="6" s="1"/>
  <c r="R303" i="6"/>
  <c r="U303" i="6" s="1"/>
  <c r="R280" i="6"/>
  <c r="U280" i="6" s="1"/>
  <c r="R136" i="6"/>
  <c r="U136" i="6" s="1"/>
  <c r="R335" i="6"/>
  <c r="U335" i="6" s="1"/>
  <c r="R81" i="6"/>
  <c r="U81" i="6" s="1"/>
  <c r="R88" i="6"/>
  <c r="U88" i="6" s="1"/>
  <c r="R188" i="6"/>
  <c r="U188" i="6" s="1"/>
  <c r="R270" i="6"/>
  <c r="U270" i="6" s="1"/>
  <c r="R202" i="6"/>
  <c r="U202" i="6" s="1"/>
  <c r="R275" i="6"/>
  <c r="U275" i="6" s="1"/>
  <c r="R102" i="6"/>
  <c r="U102" i="6" s="1"/>
  <c r="R195" i="6"/>
  <c r="U195" i="6" s="1"/>
  <c r="R201" i="6"/>
  <c r="U201" i="6" s="1"/>
  <c r="R57" i="6"/>
  <c r="U57" i="6" s="1"/>
  <c r="R316" i="6"/>
  <c r="U316" i="6" s="1"/>
  <c r="R261" i="6"/>
  <c r="U261" i="6" s="1"/>
  <c r="R92" i="6"/>
  <c r="U92" i="6" s="1"/>
  <c r="R212" i="6"/>
  <c r="U212" i="6" s="1"/>
  <c r="R56" i="6"/>
  <c r="U56" i="6" s="1"/>
  <c r="R326" i="6"/>
  <c r="U326" i="6" s="1"/>
  <c r="R250" i="6"/>
  <c r="U250" i="6" s="1"/>
  <c r="R113" i="6"/>
  <c r="U113" i="6" s="1"/>
  <c r="R77" i="6"/>
  <c r="U77" i="6" s="1"/>
  <c r="R60" i="6"/>
  <c r="U60" i="6" s="1"/>
  <c r="R196" i="6"/>
  <c r="U196" i="6" s="1"/>
  <c r="R297" i="6"/>
  <c r="U297" i="6" s="1"/>
  <c r="R210" i="6"/>
  <c r="U210" i="6" s="1"/>
  <c r="R139" i="6"/>
  <c r="U139" i="6" s="1"/>
  <c r="R310" i="6"/>
  <c r="U310" i="6" s="1"/>
  <c r="R6" i="6"/>
  <c r="U6" i="6" s="1"/>
  <c r="R107" i="6"/>
  <c r="U107" i="6" s="1"/>
  <c r="R63" i="6"/>
  <c r="U63" i="6" s="1"/>
  <c r="R336" i="6"/>
  <c r="U336" i="6" s="1"/>
  <c r="R34" i="6"/>
  <c r="U34" i="6" s="1"/>
  <c r="R287" i="6"/>
  <c r="U287" i="6" s="1"/>
  <c r="R138" i="6"/>
  <c r="U138" i="6" s="1"/>
  <c r="R150" i="6"/>
  <c r="U150" i="6" s="1"/>
  <c r="R204" i="6"/>
  <c r="U204" i="6" s="1"/>
  <c r="R178" i="6"/>
  <c r="U178" i="6" s="1"/>
  <c r="R49" i="6"/>
  <c r="U49" i="6" s="1"/>
  <c r="R43" i="6"/>
  <c r="U43" i="6" s="1"/>
  <c r="R311" i="6"/>
  <c r="U311" i="6" s="1"/>
  <c r="R30" i="6"/>
  <c r="U30" i="6" s="1"/>
  <c r="R105" i="6"/>
  <c r="U105" i="6" s="1"/>
  <c r="R269" i="6"/>
  <c r="U269" i="6" s="1"/>
  <c r="R317" i="6"/>
  <c r="U317" i="6" s="1"/>
  <c r="R98" i="6"/>
  <c r="U98" i="6" s="1"/>
  <c r="R244" i="6"/>
  <c r="U244" i="6" s="1"/>
  <c r="R290" i="6"/>
  <c r="U290" i="6" s="1"/>
  <c r="R258" i="6"/>
  <c r="U258" i="6" s="1"/>
  <c r="R268" i="6"/>
  <c r="U268" i="6" s="1"/>
  <c r="R253" i="6"/>
  <c r="U253" i="6" s="1"/>
  <c r="R37" i="6"/>
  <c r="U37" i="6" s="1"/>
  <c r="R84" i="6"/>
  <c r="U84" i="6" s="1"/>
  <c r="R12" i="6"/>
  <c r="U12" i="6" s="1"/>
  <c r="R64" i="6"/>
  <c r="U64" i="6" s="1"/>
  <c r="R255" i="6"/>
  <c r="U255" i="6" s="1"/>
  <c r="R224" i="6"/>
  <c r="U224" i="6" s="1"/>
  <c r="R291" i="6"/>
  <c r="U291" i="6" s="1"/>
  <c r="R110" i="6"/>
  <c r="U110" i="6" s="1"/>
  <c r="R135" i="6"/>
  <c r="U135" i="6" s="1"/>
  <c r="R24" i="6"/>
  <c r="U24" i="6" s="1"/>
  <c r="R304" i="6"/>
  <c r="U304" i="6" s="1"/>
  <c r="R76" i="6"/>
  <c r="U76" i="6" s="1"/>
  <c r="R159" i="6"/>
  <c r="U159" i="6" s="1"/>
  <c r="R174" i="6"/>
  <c r="U174" i="6" s="1"/>
  <c r="R186" i="6"/>
  <c r="U186" i="6" s="1"/>
  <c r="R11" i="6"/>
  <c r="U11" i="6" s="1"/>
  <c r="R144" i="6"/>
  <c r="U144" i="6" s="1"/>
  <c r="R35" i="6"/>
  <c r="U35" i="6" s="1"/>
  <c r="R235" i="6"/>
  <c r="U235" i="6" s="1"/>
  <c r="R116" i="6"/>
  <c r="U116" i="6" s="1"/>
  <c r="R216" i="6"/>
  <c r="U216" i="6" s="1"/>
  <c r="R79" i="6"/>
  <c r="U79" i="6" s="1"/>
  <c r="R73" i="6"/>
  <c r="U73" i="6" s="1"/>
  <c r="R140" i="6"/>
  <c r="U140" i="6" s="1"/>
  <c r="R293" i="6"/>
  <c r="U293" i="6" s="1"/>
  <c r="R148" i="6"/>
  <c r="U148" i="6" s="1"/>
  <c r="R227" i="6"/>
  <c r="U227" i="6" s="1"/>
  <c r="R132" i="6"/>
  <c r="U132" i="6" s="1"/>
  <c r="R221" i="6"/>
  <c r="U221" i="6" s="1"/>
  <c r="R50" i="6"/>
  <c r="U50" i="6" s="1"/>
  <c r="R238" i="6"/>
  <c r="U238" i="6" s="1"/>
  <c r="R70" i="6"/>
  <c r="U70" i="6" s="1"/>
  <c r="R9" i="6"/>
  <c r="U9" i="6" s="1"/>
  <c r="R259" i="6"/>
  <c r="U259" i="6" s="1"/>
  <c r="R277" i="6"/>
  <c r="U277" i="6" s="1"/>
  <c r="R271" i="6"/>
  <c r="U271" i="6" s="1"/>
  <c r="R118" i="6"/>
  <c r="U118" i="6" s="1"/>
  <c r="R328" i="6"/>
  <c r="U328" i="6" s="1"/>
  <c r="R120" i="6"/>
  <c r="U120" i="6" s="1"/>
  <c r="R344" i="6"/>
  <c r="U344" i="6" s="1"/>
  <c r="R38" i="6"/>
  <c r="U38" i="6" s="1"/>
  <c r="R230" i="6"/>
  <c r="U230" i="6" s="1"/>
  <c r="R29" i="6"/>
  <c r="U29" i="6" s="1"/>
  <c r="R234" i="6"/>
  <c r="U234" i="6" s="1"/>
  <c r="R108" i="6"/>
  <c r="U108" i="6" s="1"/>
  <c r="R312" i="6"/>
  <c r="U312" i="6" s="1"/>
  <c r="R272" i="6"/>
  <c r="U272" i="6" s="1"/>
  <c r="R122" i="6"/>
  <c r="U122" i="6" s="1"/>
  <c r="R4" i="6"/>
  <c r="U4" i="6" s="1"/>
  <c r="R289" i="6"/>
  <c r="U289" i="6" s="1"/>
  <c r="R236" i="6"/>
  <c r="U236" i="6" s="1"/>
  <c r="E1310" i="6"/>
  <c r="F1310" i="6"/>
  <c r="J1310" i="6" s="1"/>
  <c r="I1310" i="6"/>
  <c r="E705" i="6"/>
  <c r="E704" i="6"/>
  <c r="E703" i="6"/>
  <c r="F708" i="6"/>
  <c r="I1301" i="6"/>
  <c r="I1300" i="6"/>
  <c r="I1188" i="6"/>
  <c r="F1188" i="6"/>
  <c r="J1188" i="6" s="1"/>
  <c r="E1188" i="6"/>
  <c r="E11" i="8" l="1"/>
  <c r="E70" i="8"/>
  <c r="E65" i="8"/>
  <c r="E109" i="8"/>
  <c r="E31" i="8"/>
  <c r="E161" i="8"/>
  <c r="E115" i="8"/>
  <c r="E183" i="8"/>
  <c r="E174" i="8"/>
  <c r="E139" i="8"/>
  <c r="E82" i="8"/>
  <c r="E146" i="8"/>
  <c r="E96" i="8"/>
  <c r="E47" i="8"/>
  <c r="E25" i="8"/>
  <c r="E74" i="8"/>
  <c r="E113" i="8"/>
  <c r="E54" i="8"/>
  <c r="E81" i="8"/>
  <c r="E157" i="8"/>
  <c r="E27" i="8"/>
  <c r="E170" i="8"/>
  <c r="E46" i="8"/>
  <c r="E76" i="8"/>
  <c r="E55" i="8"/>
  <c r="E45" i="8"/>
  <c r="E99" i="8"/>
  <c r="E141" i="8"/>
  <c r="E95" i="8"/>
  <c r="E57" i="8"/>
  <c r="E136" i="8"/>
  <c r="E132" i="8"/>
  <c r="E138" i="8"/>
  <c r="E111" i="8"/>
  <c r="E66" i="8"/>
  <c r="E83" i="8"/>
  <c r="E102" i="8"/>
  <c r="E144" i="8"/>
  <c r="E116" i="8"/>
  <c r="E153" i="8"/>
  <c r="E103" i="8"/>
  <c r="E162" i="8"/>
  <c r="E53" i="8"/>
  <c r="E61" i="8"/>
  <c r="E187" i="8"/>
  <c r="E23" i="8"/>
  <c r="E59" i="8"/>
  <c r="E150" i="8"/>
  <c r="E177" i="8"/>
  <c r="E149" i="8"/>
  <c r="E112" i="8"/>
  <c r="E147" i="8"/>
  <c r="E88" i="8"/>
  <c r="E24" i="8"/>
  <c r="E37" i="8"/>
  <c r="E8" i="8"/>
  <c r="E41" i="8"/>
  <c r="E118" i="8"/>
  <c r="E52" i="8"/>
  <c r="E20" i="8"/>
  <c r="E38" i="8"/>
  <c r="E35" i="8"/>
  <c r="E165" i="8"/>
  <c r="E91" i="8"/>
  <c r="E108" i="8"/>
  <c r="E169" i="8"/>
  <c r="E56" i="8"/>
  <c r="E127" i="8"/>
  <c r="E71" i="8"/>
  <c r="E34" i="8"/>
  <c r="E148" i="8"/>
  <c r="E176" i="8"/>
  <c r="E3" i="8"/>
  <c r="E101" i="8"/>
  <c r="E168" i="8"/>
  <c r="E44" i="8"/>
  <c r="E130" i="8"/>
  <c r="E128" i="8"/>
  <c r="E13" i="8"/>
  <c r="E68" i="8"/>
  <c r="E140" i="8"/>
  <c r="E155" i="8"/>
  <c r="E87" i="8"/>
  <c r="E188" i="8"/>
  <c r="E62" i="8"/>
  <c r="E48" i="8"/>
  <c r="E164" i="8"/>
  <c r="E190" i="8"/>
  <c r="E85" i="8"/>
  <c r="E19" i="8"/>
  <c r="E51" i="8"/>
  <c r="E107" i="8"/>
  <c r="E134" i="8"/>
  <c r="E80" i="8"/>
  <c r="E72" i="8"/>
  <c r="E90" i="8"/>
  <c r="E154" i="8"/>
  <c r="E100" i="8"/>
  <c r="E173" i="8"/>
  <c r="E137" i="8"/>
  <c r="E43" i="8"/>
  <c r="E93" i="8"/>
  <c r="E40" i="8"/>
  <c r="E12" i="8"/>
  <c r="E60" i="8"/>
  <c r="E64" i="8"/>
  <c r="E4" i="8"/>
  <c r="E110" i="8"/>
  <c r="E9" i="8"/>
  <c r="E180" i="8"/>
  <c r="E78" i="8"/>
  <c r="E119" i="8"/>
  <c r="E94" i="8"/>
  <c r="E33" i="8"/>
  <c r="E14" i="8"/>
  <c r="E175" i="8"/>
  <c r="E156" i="8"/>
  <c r="E29" i="8"/>
  <c r="E86" i="8"/>
  <c r="E30" i="8"/>
  <c r="E126" i="8"/>
  <c r="E10" i="8"/>
  <c r="E2" i="8"/>
  <c r="E89" i="8"/>
  <c r="E92" i="8"/>
  <c r="E84" i="8"/>
  <c r="E6" i="8"/>
  <c r="E129" i="8"/>
  <c r="E73" i="8"/>
  <c r="E133" i="8"/>
  <c r="E77" i="8"/>
  <c r="E58" i="8"/>
  <c r="E179" i="8"/>
  <c r="E152" i="8"/>
  <c r="E16" i="8"/>
  <c r="E184" i="8"/>
  <c r="E69" i="8"/>
  <c r="E166" i="8"/>
  <c r="E117" i="8"/>
  <c r="E181" i="8"/>
  <c r="E120" i="8"/>
  <c r="E49" i="8"/>
  <c r="E114" i="8"/>
  <c r="E122" i="8"/>
  <c r="E158" i="8"/>
  <c r="E21" i="8"/>
  <c r="E39" i="8"/>
  <c r="E121" i="8"/>
  <c r="E123" i="8"/>
  <c r="E79" i="8"/>
  <c r="E15" i="8"/>
  <c r="E125" i="8"/>
  <c r="E17" i="8"/>
  <c r="E36" i="8"/>
  <c r="E50" i="8"/>
  <c r="E145" i="8"/>
  <c r="E143" i="8"/>
  <c r="E75" i="8"/>
  <c r="E135" i="8"/>
  <c r="E185" i="8"/>
  <c r="E160" i="8"/>
  <c r="E32" i="8"/>
  <c r="E26" i="8"/>
  <c r="E142" i="8"/>
  <c r="E163" i="8"/>
  <c r="E42" i="8"/>
  <c r="E63" i="8"/>
  <c r="E124" i="8"/>
  <c r="E167" i="8"/>
  <c r="E18" i="8"/>
  <c r="E97" i="8"/>
  <c r="E5" i="8"/>
  <c r="E178" i="8"/>
  <c r="E189" i="8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I1279" i="6"/>
  <c r="F329" i="6"/>
  <c r="J329" i="6" s="1"/>
  <c r="F330" i="6"/>
  <c r="J330" i="6" s="1"/>
  <c r="F331" i="6"/>
  <c r="J331" i="6" s="1"/>
  <c r="F332" i="6"/>
  <c r="J332" i="6" s="1"/>
  <c r="F333" i="6"/>
  <c r="F334" i="6"/>
  <c r="F335" i="6"/>
  <c r="F336" i="6"/>
  <c r="J336" i="6" s="1"/>
  <c r="F337" i="6"/>
  <c r="J337" i="6" s="1"/>
  <c r="F338" i="6"/>
  <c r="J338" i="6" s="1"/>
  <c r="F339" i="6"/>
  <c r="J339" i="6" s="1"/>
  <c r="F340" i="6"/>
  <c r="J340" i="6" s="1"/>
  <c r="F341" i="6"/>
  <c r="J341" i="6" s="1"/>
  <c r="F342" i="6"/>
  <c r="J342" i="6" s="1"/>
  <c r="F343" i="6"/>
  <c r="J343" i="6" s="1"/>
  <c r="F344" i="6"/>
  <c r="J344" i="6" s="1"/>
  <c r="F345" i="6"/>
  <c r="F346" i="6"/>
  <c r="J346" i="6" s="1"/>
  <c r="F347" i="6"/>
  <c r="J347" i="6" s="1"/>
  <c r="F348" i="6"/>
  <c r="J348" i="6" s="1"/>
  <c r="F349" i="6"/>
  <c r="J349" i="6" s="1"/>
  <c r="F350" i="6"/>
  <c r="J350" i="6" s="1"/>
  <c r="F351" i="6"/>
  <c r="J351" i="6" s="1"/>
  <c r="F352" i="6"/>
  <c r="J352" i="6" s="1"/>
  <c r="F353" i="6"/>
  <c r="F354" i="6"/>
  <c r="J354" i="6" s="1"/>
  <c r="F355" i="6"/>
  <c r="J355" i="6" s="1"/>
  <c r="F356" i="6"/>
  <c r="J356" i="6" s="1"/>
  <c r="F357" i="6"/>
  <c r="J357" i="6" s="1"/>
  <c r="F358" i="6"/>
  <c r="J358" i="6" s="1"/>
  <c r="F359" i="6"/>
  <c r="J359" i="6" s="1"/>
  <c r="F360" i="6"/>
  <c r="J360" i="6" s="1"/>
  <c r="F361" i="6"/>
  <c r="J361" i="6" s="1"/>
  <c r="F362" i="6"/>
  <c r="J362" i="6" s="1"/>
  <c r="F363" i="6"/>
  <c r="J363" i="6" s="1"/>
  <c r="F364" i="6"/>
  <c r="J364" i="6" s="1"/>
  <c r="F365" i="6"/>
  <c r="J365" i="6" s="1"/>
  <c r="F366" i="6"/>
  <c r="J366" i="6" s="1"/>
  <c r="F367" i="6"/>
  <c r="J367" i="6" s="1"/>
  <c r="F368" i="6"/>
  <c r="F369" i="6"/>
  <c r="J369" i="6" s="1"/>
  <c r="F370" i="6"/>
  <c r="J370" i="6" s="1"/>
  <c r="F371" i="6"/>
  <c r="J371" i="6" s="1"/>
  <c r="F372" i="6"/>
  <c r="J372" i="6" s="1"/>
  <c r="F373" i="6"/>
  <c r="J373" i="6" s="1"/>
  <c r="F374" i="6"/>
  <c r="J374" i="6" s="1"/>
  <c r="F375" i="6"/>
  <c r="J375" i="6" s="1"/>
  <c r="F376" i="6"/>
  <c r="J376" i="6" s="1"/>
  <c r="F377" i="6"/>
  <c r="J377" i="6" s="1"/>
  <c r="F378" i="6"/>
  <c r="J378" i="6" s="1"/>
  <c r="F379" i="6"/>
  <c r="J379" i="6" s="1"/>
  <c r="F380" i="6"/>
  <c r="J380" i="6" s="1"/>
  <c r="F381" i="6"/>
  <c r="J381" i="6" s="1"/>
  <c r="F382" i="6"/>
  <c r="J382" i="6" s="1"/>
  <c r="F383" i="6"/>
  <c r="F384" i="6"/>
  <c r="J384" i="6" s="1"/>
  <c r="F385" i="6"/>
  <c r="J385" i="6" s="1"/>
  <c r="F386" i="6"/>
  <c r="J386" i="6" s="1"/>
  <c r="F387" i="6"/>
  <c r="J387" i="6" s="1"/>
  <c r="F388" i="6"/>
  <c r="J388" i="6" s="1"/>
  <c r="F389" i="6"/>
  <c r="J389" i="6" s="1"/>
  <c r="F390" i="6"/>
  <c r="J390" i="6" s="1"/>
  <c r="F391" i="6"/>
  <c r="J391" i="6" s="1"/>
  <c r="F392" i="6"/>
  <c r="J392" i="6" s="1"/>
  <c r="F393" i="6"/>
  <c r="J393" i="6" s="1"/>
  <c r="F394" i="6"/>
  <c r="J394" i="6" s="1"/>
  <c r="F395" i="6"/>
  <c r="J395" i="6" s="1"/>
  <c r="F396" i="6"/>
  <c r="J396" i="6" s="1"/>
  <c r="F397" i="6"/>
  <c r="J397" i="6" s="1"/>
  <c r="F398" i="6"/>
  <c r="J398" i="6" s="1"/>
  <c r="F399" i="6"/>
  <c r="J399" i="6" s="1"/>
  <c r="F400" i="6"/>
  <c r="J400" i="6" s="1"/>
  <c r="F401" i="6"/>
  <c r="J401" i="6" s="1"/>
  <c r="F402" i="6"/>
  <c r="J402" i="6" s="1"/>
  <c r="F403" i="6"/>
  <c r="J403" i="6" s="1"/>
  <c r="F404" i="6"/>
  <c r="J404" i="6" s="1"/>
  <c r="F405" i="6"/>
  <c r="J405" i="6" s="1"/>
  <c r="F406" i="6"/>
  <c r="J406" i="6" s="1"/>
  <c r="F407" i="6"/>
  <c r="J407" i="6" s="1"/>
  <c r="F408" i="6"/>
  <c r="J408" i="6" s="1"/>
  <c r="F409" i="6"/>
  <c r="J409" i="6" s="1"/>
  <c r="F410" i="6"/>
  <c r="J410" i="6" s="1"/>
  <c r="F411" i="6"/>
  <c r="J411" i="6" s="1"/>
  <c r="F412" i="6"/>
  <c r="J412" i="6" s="1"/>
  <c r="F413" i="6"/>
  <c r="F414" i="6"/>
  <c r="J414" i="6" s="1"/>
  <c r="F415" i="6"/>
  <c r="J415" i="6" s="1"/>
  <c r="F416" i="6"/>
  <c r="J416" i="6" s="1"/>
  <c r="F417" i="6"/>
  <c r="J417" i="6" s="1"/>
  <c r="F418" i="6"/>
  <c r="J418" i="6" s="1"/>
  <c r="F419" i="6"/>
  <c r="F420" i="6"/>
  <c r="J420" i="6" s="1"/>
  <c r="F421" i="6"/>
  <c r="J421" i="6" s="1"/>
  <c r="F422" i="6"/>
  <c r="J422" i="6" s="1"/>
  <c r="F423" i="6"/>
  <c r="J423" i="6" s="1"/>
  <c r="F424" i="6"/>
  <c r="J424" i="6" s="1"/>
  <c r="F425" i="6"/>
  <c r="J425" i="6" s="1"/>
  <c r="F426" i="6"/>
  <c r="J426" i="6" s="1"/>
  <c r="F427" i="6"/>
  <c r="J427" i="6" s="1"/>
  <c r="F428" i="6"/>
  <c r="J428" i="6" s="1"/>
  <c r="F429" i="6"/>
  <c r="J429" i="6" s="1"/>
  <c r="F430" i="6"/>
  <c r="J430" i="6" s="1"/>
  <c r="F431" i="6"/>
  <c r="J431" i="6" s="1"/>
  <c r="F432" i="6"/>
  <c r="J432" i="6" s="1"/>
  <c r="F433" i="6"/>
  <c r="J433" i="6" s="1"/>
  <c r="F434" i="6"/>
  <c r="J434" i="6" s="1"/>
  <c r="F435" i="6"/>
  <c r="J435" i="6" s="1"/>
  <c r="F436" i="6"/>
  <c r="J436" i="6" s="1"/>
  <c r="F437" i="6"/>
  <c r="J437" i="6" s="1"/>
  <c r="F438" i="6"/>
  <c r="J438" i="6" s="1"/>
  <c r="F439" i="6"/>
  <c r="J439" i="6" s="1"/>
  <c r="F440" i="6"/>
  <c r="J440" i="6" s="1"/>
  <c r="F441" i="6"/>
  <c r="J441" i="6" s="1"/>
  <c r="F442" i="6"/>
  <c r="J442" i="6" s="1"/>
  <c r="F443" i="6"/>
  <c r="J443" i="6" s="1"/>
  <c r="F444" i="6"/>
  <c r="J444" i="6" s="1"/>
  <c r="F445" i="6"/>
  <c r="J445" i="6" s="1"/>
  <c r="F446" i="6"/>
  <c r="J446" i="6" s="1"/>
  <c r="F447" i="6"/>
  <c r="J447" i="6" s="1"/>
  <c r="F448" i="6"/>
  <c r="J448" i="6" s="1"/>
  <c r="F449" i="6"/>
  <c r="J449" i="6" s="1"/>
  <c r="F450" i="6"/>
  <c r="J450" i="6" s="1"/>
  <c r="F451" i="6"/>
  <c r="J451" i="6" s="1"/>
  <c r="F452" i="6"/>
  <c r="J452" i="6" s="1"/>
  <c r="F453" i="6"/>
  <c r="J453" i="6" s="1"/>
  <c r="F454" i="6"/>
  <c r="J454" i="6" s="1"/>
  <c r="F455" i="6"/>
  <c r="J455" i="6" s="1"/>
  <c r="F456" i="6"/>
  <c r="J456" i="6" s="1"/>
  <c r="F457" i="6"/>
  <c r="J457" i="6" s="1"/>
  <c r="F458" i="6"/>
  <c r="J458" i="6" s="1"/>
  <c r="F459" i="6"/>
  <c r="J459" i="6" s="1"/>
  <c r="F460" i="6"/>
  <c r="J460" i="6" s="1"/>
  <c r="F461" i="6"/>
  <c r="F462" i="6"/>
  <c r="J462" i="6" s="1"/>
  <c r="F463" i="6"/>
  <c r="J463" i="6" s="1"/>
  <c r="F464" i="6"/>
  <c r="J464" i="6" s="1"/>
  <c r="F465" i="6"/>
  <c r="J465" i="6" s="1"/>
  <c r="F466" i="6"/>
  <c r="J466" i="6" s="1"/>
  <c r="F467" i="6"/>
  <c r="J467" i="6" s="1"/>
  <c r="F468" i="6"/>
  <c r="J468" i="6" s="1"/>
  <c r="F469" i="6"/>
  <c r="J469" i="6" s="1"/>
  <c r="F470" i="6"/>
  <c r="J470" i="6" s="1"/>
  <c r="F471" i="6"/>
  <c r="J471" i="6" s="1"/>
  <c r="F472" i="6"/>
  <c r="J472" i="6" s="1"/>
  <c r="F473" i="6"/>
  <c r="J473" i="6" s="1"/>
  <c r="F474" i="6"/>
  <c r="J474" i="6" s="1"/>
  <c r="F475" i="6"/>
  <c r="J475" i="6" s="1"/>
  <c r="F476" i="6"/>
  <c r="J476" i="6" s="1"/>
  <c r="F477" i="6"/>
  <c r="J477" i="6" s="1"/>
  <c r="F478" i="6"/>
  <c r="J478" i="6" s="1"/>
  <c r="F479" i="6"/>
  <c r="J479" i="6" s="1"/>
  <c r="F480" i="6"/>
  <c r="J480" i="6" s="1"/>
  <c r="F481" i="6"/>
  <c r="J481" i="6" s="1"/>
  <c r="F482" i="6"/>
  <c r="J482" i="6" s="1"/>
  <c r="F483" i="6"/>
  <c r="J483" i="6" s="1"/>
  <c r="F484" i="6"/>
  <c r="J484" i="6" s="1"/>
  <c r="F485" i="6"/>
  <c r="J485" i="6" s="1"/>
  <c r="F486" i="6"/>
  <c r="J486" i="6" s="1"/>
  <c r="F487" i="6"/>
  <c r="J487" i="6" s="1"/>
  <c r="F488" i="6"/>
  <c r="J488" i="6" s="1"/>
  <c r="F489" i="6"/>
  <c r="J489" i="6" s="1"/>
  <c r="F490" i="6"/>
  <c r="J490" i="6" s="1"/>
  <c r="F491" i="6"/>
  <c r="J491" i="6" s="1"/>
  <c r="F492" i="6"/>
  <c r="J492" i="6" s="1"/>
  <c r="F493" i="6"/>
  <c r="J493" i="6" s="1"/>
  <c r="F494" i="6"/>
  <c r="J494" i="6" s="1"/>
  <c r="F495" i="6"/>
  <c r="J495" i="6" s="1"/>
  <c r="F496" i="6"/>
  <c r="J496" i="6" s="1"/>
  <c r="F497" i="6"/>
  <c r="F498" i="6"/>
  <c r="J498" i="6" s="1"/>
  <c r="F499" i="6"/>
  <c r="J499" i="6" s="1"/>
  <c r="F500" i="6"/>
  <c r="J500" i="6" s="1"/>
  <c r="F501" i="6"/>
  <c r="J501" i="6" s="1"/>
  <c r="F502" i="6"/>
  <c r="J502" i="6" s="1"/>
  <c r="F503" i="6"/>
  <c r="F504" i="6"/>
  <c r="F505" i="6"/>
  <c r="J505" i="6" s="1"/>
  <c r="F506" i="6"/>
  <c r="J506" i="6" s="1"/>
  <c r="F507" i="6"/>
  <c r="J507" i="6" s="1"/>
  <c r="F508" i="6"/>
  <c r="J508" i="6" s="1"/>
  <c r="F509" i="6"/>
  <c r="J509" i="6" s="1"/>
  <c r="F510" i="6"/>
  <c r="J510" i="6" s="1"/>
  <c r="F511" i="6"/>
  <c r="J511" i="6" s="1"/>
  <c r="F512" i="6"/>
  <c r="J512" i="6" s="1"/>
  <c r="F513" i="6"/>
  <c r="J513" i="6" s="1"/>
  <c r="F514" i="6"/>
  <c r="J514" i="6" s="1"/>
  <c r="F515" i="6"/>
  <c r="J515" i="6" s="1"/>
  <c r="F516" i="6"/>
  <c r="J516" i="6" s="1"/>
  <c r="F517" i="6"/>
  <c r="J517" i="6" s="1"/>
  <c r="F518" i="6"/>
  <c r="J518" i="6" s="1"/>
  <c r="F519" i="6"/>
  <c r="J519" i="6" s="1"/>
  <c r="F520" i="6"/>
  <c r="J520" i="6" s="1"/>
  <c r="F521" i="6"/>
  <c r="J521" i="6" s="1"/>
  <c r="F522" i="6"/>
  <c r="J522" i="6" s="1"/>
  <c r="F523" i="6"/>
  <c r="J523" i="6" s="1"/>
  <c r="F524" i="6"/>
  <c r="J524" i="6" s="1"/>
  <c r="F525" i="6"/>
  <c r="J525" i="6" s="1"/>
  <c r="F526" i="6"/>
  <c r="J526" i="6" s="1"/>
  <c r="F527" i="6"/>
  <c r="J527" i="6" s="1"/>
  <c r="F528" i="6"/>
  <c r="J528" i="6" s="1"/>
  <c r="F529" i="6"/>
  <c r="J529" i="6" s="1"/>
  <c r="F530" i="6"/>
  <c r="J530" i="6" s="1"/>
  <c r="F531" i="6"/>
  <c r="J531" i="6" s="1"/>
  <c r="F532" i="6"/>
  <c r="J532" i="6" s="1"/>
  <c r="F533" i="6"/>
  <c r="F534" i="6"/>
  <c r="J534" i="6" s="1"/>
  <c r="F535" i="6"/>
  <c r="J535" i="6" s="1"/>
  <c r="F536" i="6"/>
  <c r="J536" i="6" s="1"/>
  <c r="F537" i="6"/>
  <c r="J537" i="6" s="1"/>
  <c r="F538" i="6"/>
  <c r="J538" i="6" s="1"/>
  <c r="F539" i="6"/>
  <c r="J539" i="6" s="1"/>
  <c r="F540" i="6"/>
  <c r="J540" i="6" s="1"/>
  <c r="F541" i="6"/>
  <c r="J541" i="6" s="1"/>
  <c r="F542" i="6"/>
  <c r="J542" i="6" s="1"/>
  <c r="F543" i="6"/>
  <c r="J543" i="6" s="1"/>
  <c r="F544" i="6"/>
  <c r="J544" i="6" s="1"/>
  <c r="F545" i="6"/>
  <c r="J545" i="6" s="1"/>
  <c r="F546" i="6"/>
  <c r="J546" i="6" s="1"/>
  <c r="F547" i="6"/>
  <c r="J547" i="6" s="1"/>
  <c r="F548" i="6"/>
  <c r="J548" i="6" s="1"/>
  <c r="F549" i="6"/>
  <c r="J549" i="6" s="1"/>
  <c r="F550" i="6"/>
  <c r="J550" i="6" s="1"/>
  <c r="F551" i="6"/>
  <c r="J551" i="6" s="1"/>
  <c r="F552" i="6"/>
  <c r="J552" i="6" s="1"/>
  <c r="F553" i="6"/>
  <c r="J553" i="6" s="1"/>
  <c r="F554" i="6"/>
  <c r="J554" i="6" s="1"/>
  <c r="F555" i="6"/>
  <c r="J555" i="6" s="1"/>
  <c r="F556" i="6"/>
  <c r="J556" i="6" s="1"/>
  <c r="F557" i="6"/>
  <c r="J557" i="6" s="1"/>
  <c r="F558" i="6"/>
  <c r="J558" i="6" s="1"/>
  <c r="F559" i="6"/>
  <c r="J559" i="6" s="1"/>
  <c r="F560" i="6"/>
  <c r="J560" i="6" s="1"/>
  <c r="F561" i="6"/>
  <c r="J561" i="6" s="1"/>
  <c r="F562" i="6"/>
  <c r="J562" i="6" s="1"/>
  <c r="F563" i="6"/>
  <c r="J563" i="6" s="1"/>
  <c r="F564" i="6"/>
  <c r="J564" i="6" s="1"/>
  <c r="F565" i="6"/>
  <c r="J565" i="6" s="1"/>
  <c r="F566" i="6"/>
  <c r="J566" i="6" s="1"/>
  <c r="F567" i="6"/>
  <c r="J567" i="6" s="1"/>
  <c r="F568" i="6"/>
  <c r="J568" i="6" s="1"/>
  <c r="F569" i="6"/>
  <c r="J569" i="6" s="1"/>
  <c r="F570" i="6"/>
  <c r="J570" i="6" s="1"/>
  <c r="F571" i="6"/>
  <c r="J571" i="6" s="1"/>
  <c r="F572" i="6"/>
  <c r="J572" i="6" s="1"/>
  <c r="F573" i="6"/>
  <c r="J573" i="6" s="1"/>
  <c r="F574" i="6"/>
  <c r="J574" i="6" s="1"/>
  <c r="F575" i="6"/>
  <c r="J575" i="6" s="1"/>
  <c r="F576" i="6"/>
  <c r="J576" i="6" s="1"/>
  <c r="F577" i="6"/>
  <c r="J577" i="6" s="1"/>
  <c r="F578" i="6"/>
  <c r="J578" i="6" s="1"/>
  <c r="F579" i="6"/>
  <c r="J579" i="6" s="1"/>
  <c r="F580" i="6"/>
  <c r="J580" i="6" s="1"/>
  <c r="F581" i="6"/>
  <c r="J581" i="6" s="1"/>
  <c r="F582" i="6"/>
  <c r="J582" i="6" s="1"/>
  <c r="F583" i="6"/>
  <c r="J583" i="6" s="1"/>
  <c r="F584" i="6"/>
  <c r="J584" i="6" s="1"/>
  <c r="F585" i="6"/>
  <c r="J585" i="6" s="1"/>
  <c r="F586" i="6"/>
  <c r="J586" i="6" s="1"/>
  <c r="F587" i="6"/>
  <c r="J587" i="6" s="1"/>
  <c r="F588" i="6"/>
  <c r="J588" i="6" s="1"/>
  <c r="F589" i="6"/>
  <c r="J589" i="6" s="1"/>
  <c r="F590" i="6"/>
  <c r="J590" i="6" s="1"/>
  <c r="F591" i="6"/>
  <c r="J591" i="6" s="1"/>
  <c r="F592" i="6"/>
  <c r="J592" i="6" s="1"/>
  <c r="F593" i="6"/>
  <c r="J593" i="6" s="1"/>
  <c r="F594" i="6"/>
  <c r="J594" i="6" s="1"/>
  <c r="F595" i="6"/>
  <c r="J595" i="6" s="1"/>
  <c r="F596" i="6"/>
  <c r="J596" i="6" s="1"/>
  <c r="F597" i="6"/>
  <c r="J597" i="6" s="1"/>
  <c r="F598" i="6"/>
  <c r="J598" i="6" s="1"/>
  <c r="F599" i="6"/>
  <c r="J599" i="6" s="1"/>
  <c r="F600" i="6"/>
  <c r="J600" i="6" s="1"/>
  <c r="F601" i="6"/>
  <c r="J601" i="6" s="1"/>
  <c r="F602" i="6"/>
  <c r="J602" i="6" s="1"/>
  <c r="F603" i="6"/>
  <c r="J603" i="6" s="1"/>
  <c r="F604" i="6"/>
  <c r="J604" i="6" s="1"/>
  <c r="F605" i="6"/>
  <c r="J605" i="6" s="1"/>
  <c r="F606" i="6"/>
  <c r="J606" i="6" s="1"/>
  <c r="F607" i="6"/>
  <c r="J607" i="6" s="1"/>
  <c r="F608" i="6"/>
  <c r="J608" i="6" s="1"/>
  <c r="F609" i="6"/>
  <c r="J609" i="6" s="1"/>
  <c r="F610" i="6"/>
  <c r="J610" i="6" s="1"/>
  <c r="F611" i="6"/>
  <c r="F612" i="6"/>
  <c r="J612" i="6" s="1"/>
  <c r="F613" i="6"/>
  <c r="J613" i="6" s="1"/>
  <c r="F614" i="6"/>
  <c r="J614" i="6" s="1"/>
  <c r="F615" i="6"/>
  <c r="J615" i="6" s="1"/>
  <c r="F616" i="6"/>
  <c r="J616" i="6" s="1"/>
  <c r="F617" i="6"/>
  <c r="J617" i="6" s="1"/>
  <c r="F618" i="6"/>
  <c r="J618" i="6" s="1"/>
  <c r="F619" i="6"/>
  <c r="J619" i="6" s="1"/>
  <c r="F620" i="6"/>
  <c r="J620" i="6" s="1"/>
  <c r="F621" i="6"/>
  <c r="J621" i="6" s="1"/>
  <c r="F622" i="6"/>
  <c r="J622" i="6" s="1"/>
  <c r="F623" i="6"/>
  <c r="J623" i="6" s="1"/>
  <c r="F624" i="6"/>
  <c r="J624" i="6" s="1"/>
  <c r="F625" i="6"/>
  <c r="J625" i="6" s="1"/>
  <c r="F626" i="6"/>
  <c r="J626" i="6" s="1"/>
  <c r="F627" i="6"/>
  <c r="J627" i="6" s="1"/>
  <c r="F628" i="6"/>
  <c r="J628" i="6" s="1"/>
  <c r="F629" i="6"/>
  <c r="F630" i="6"/>
  <c r="J630" i="6" s="1"/>
  <c r="F631" i="6"/>
  <c r="J631" i="6" s="1"/>
  <c r="F632" i="6"/>
  <c r="J632" i="6" s="1"/>
  <c r="F633" i="6"/>
  <c r="J633" i="6" s="1"/>
  <c r="F634" i="6"/>
  <c r="J634" i="6" s="1"/>
  <c r="F635" i="6"/>
  <c r="J635" i="6" s="1"/>
  <c r="F636" i="6"/>
  <c r="J636" i="6" s="1"/>
  <c r="F637" i="6"/>
  <c r="J637" i="6" s="1"/>
  <c r="F638" i="6"/>
  <c r="J638" i="6" s="1"/>
  <c r="F639" i="6"/>
  <c r="J639" i="6" s="1"/>
  <c r="F640" i="6"/>
  <c r="J640" i="6" s="1"/>
  <c r="F641" i="6"/>
  <c r="J641" i="6" s="1"/>
  <c r="F642" i="6"/>
  <c r="J642" i="6" s="1"/>
  <c r="F643" i="6"/>
  <c r="J643" i="6" s="1"/>
  <c r="F644" i="6"/>
  <c r="J644" i="6" s="1"/>
  <c r="F645" i="6"/>
  <c r="J645" i="6" s="1"/>
  <c r="F646" i="6"/>
  <c r="J646" i="6" s="1"/>
  <c r="F647" i="6"/>
  <c r="F648" i="6"/>
  <c r="J648" i="6" s="1"/>
  <c r="F649" i="6"/>
  <c r="J649" i="6" s="1"/>
  <c r="F650" i="6"/>
  <c r="J650" i="6" s="1"/>
  <c r="F651" i="6"/>
  <c r="J651" i="6" s="1"/>
  <c r="F652" i="6"/>
  <c r="J652" i="6" s="1"/>
  <c r="F653" i="6"/>
  <c r="J653" i="6" s="1"/>
  <c r="F654" i="6"/>
  <c r="J654" i="6" s="1"/>
  <c r="F655" i="6"/>
  <c r="J655" i="6" s="1"/>
  <c r="F656" i="6"/>
  <c r="J656" i="6" s="1"/>
  <c r="F657" i="6"/>
  <c r="J657" i="6" s="1"/>
  <c r="F658" i="6"/>
  <c r="J658" i="6" s="1"/>
  <c r="F659" i="6"/>
  <c r="J659" i="6" s="1"/>
  <c r="F660" i="6"/>
  <c r="J660" i="6" s="1"/>
  <c r="F661" i="6"/>
  <c r="J661" i="6" s="1"/>
  <c r="F662" i="6"/>
  <c r="J662" i="6" s="1"/>
  <c r="F663" i="6"/>
  <c r="J663" i="6" s="1"/>
  <c r="F664" i="6"/>
  <c r="J664" i="6" s="1"/>
  <c r="F665" i="6"/>
  <c r="J665" i="6" s="1"/>
  <c r="F666" i="6"/>
  <c r="J666" i="6" s="1"/>
  <c r="F667" i="6"/>
  <c r="J667" i="6" s="1"/>
  <c r="F668" i="6"/>
  <c r="J668" i="6" s="1"/>
  <c r="F669" i="6"/>
  <c r="J669" i="6" s="1"/>
  <c r="F670" i="6"/>
  <c r="J670" i="6" s="1"/>
  <c r="F671" i="6"/>
  <c r="J671" i="6" s="1"/>
  <c r="F672" i="6"/>
  <c r="J672" i="6" s="1"/>
  <c r="F673" i="6"/>
  <c r="J673" i="6" s="1"/>
  <c r="F674" i="6"/>
  <c r="J674" i="6" s="1"/>
  <c r="F675" i="6"/>
  <c r="J675" i="6" s="1"/>
  <c r="F676" i="6"/>
  <c r="J676" i="6" s="1"/>
  <c r="F677" i="6"/>
  <c r="J677" i="6" s="1"/>
  <c r="F678" i="6"/>
  <c r="J678" i="6" s="1"/>
  <c r="F679" i="6"/>
  <c r="J679" i="6" s="1"/>
  <c r="F680" i="6"/>
  <c r="J680" i="6" s="1"/>
  <c r="F681" i="6"/>
  <c r="J681" i="6" s="1"/>
  <c r="F682" i="6"/>
  <c r="J682" i="6" s="1"/>
  <c r="F683" i="6"/>
  <c r="J683" i="6" s="1"/>
  <c r="F684" i="6"/>
  <c r="J684" i="6" s="1"/>
  <c r="F685" i="6"/>
  <c r="J685" i="6" s="1"/>
  <c r="F686" i="6"/>
  <c r="J686" i="6" s="1"/>
  <c r="F687" i="6"/>
  <c r="J687" i="6" s="1"/>
  <c r="F688" i="6"/>
  <c r="J688" i="6" s="1"/>
  <c r="F689" i="6"/>
  <c r="J689" i="6" s="1"/>
  <c r="F690" i="6"/>
  <c r="J690" i="6" s="1"/>
  <c r="F691" i="6"/>
  <c r="J691" i="6" s="1"/>
  <c r="F692" i="6"/>
  <c r="J692" i="6" s="1"/>
  <c r="F693" i="6"/>
  <c r="J693" i="6" s="1"/>
  <c r="F694" i="6"/>
  <c r="J694" i="6" s="1"/>
  <c r="F695" i="6"/>
  <c r="J695" i="6" s="1"/>
  <c r="F696" i="6"/>
  <c r="J696" i="6" s="1"/>
  <c r="F697" i="6"/>
  <c r="J697" i="6" s="1"/>
  <c r="F698" i="6"/>
  <c r="J698" i="6" s="1"/>
  <c r="F699" i="6"/>
  <c r="J699" i="6" s="1"/>
  <c r="F700" i="6"/>
  <c r="J700" i="6" s="1"/>
  <c r="F701" i="6"/>
  <c r="J701" i="6" s="1"/>
  <c r="F702" i="6"/>
  <c r="J702" i="6" s="1"/>
  <c r="F703" i="6"/>
  <c r="J703" i="6" s="1"/>
  <c r="F704" i="6"/>
  <c r="J704" i="6" s="1"/>
  <c r="F705" i="6"/>
  <c r="J705" i="6" s="1"/>
  <c r="F706" i="6"/>
  <c r="J706" i="6" s="1"/>
  <c r="F707" i="6"/>
  <c r="J707" i="6" s="1"/>
  <c r="F709" i="6"/>
  <c r="J709" i="6" s="1"/>
  <c r="F710" i="6"/>
  <c r="J710" i="6" s="1"/>
  <c r="F711" i="6"/>
  <c r="J711" i="6" s="1"/>
  <c r="F712" i="6"/>
  <c r="J712" i="6" s="1"/>
  <c r="F713" i="6"/>
  <c r="J713" i="6" s="1"/>
  <c r="F714" i="6"/>
  <c r="J714" i="6" s="1"/>
  <c r="F715" i="6"/>
  <c r="J715" i="6" s="1"/>
  <c r="F716" i="6"/>
  <c r="J716" i="6" s="1"/>
  <c r="F717" i="6"/>
  <c r="J717" i="6" s="1"/>
  <c r="F718" i="6"/>
  <c r="J718" i="6" s="1"/>
  <c r="F719" i="6"/>
  <c r="J719" i="6" s="1"/>
  <c r="F720" i="6"/>
  <c r="J720" i="6" s="1"/>
  <c r="F721" i="6"/>
  <c r="J721" i="6" s="1"/>
  <c r="F722" i="6"/>
  <c r="J722" i="6" s="1"/>
  <c r="F723" i="6"/>
  <c r="J723" i="6" s="1"/>
  <c r="F724" i="6"/>
  <c r="J724" i="6" s="1"/>
  <c r="F725" i="6"/>
  <c r="J725" i="6" s="1"/>
  <c r="F726" i="6"/>
  <c r="J726" i="6" s="1"/>
  <c r="F727" i="6"/>
  <c r="J727" i="6" s="1"/>
  <c r="F728" i="6"/>
  <c r="J728" i="6" s="1"/>
  <c r="F729" i="6"/>
  <c r="J729" i="6" s="1"/>
  <c r="F730" i="6"/>
  <c r="J730" i="6" s="1"/>
  <c r="F731" i="6"/>
  <c r="J731" i="6" s="1"/>
  <c r="F732" i="6"/>
  <c r="J732" i="6" s="1"/>
  <c r="F733" i="6"/>
  <c r="J733" i="6" s="1"/>
  <c r="F734" i="6"/>
  <c r="J734" i="6" s="1"/>
  <c r="F735" i="6"/>
  <c r="J735" i="6" s="1"/>
  <c r="F736" i="6"/>
  <c r="J736" i="6" s="1"/>
  <c r="F737" i="6"/>
  <c r="J737" i="6" s="1"/>
  <c r="F738" i="6"/>
  <c r="J738" i="6" s="1"/>
  <c r="F739" i="6"/>
  <c r="J739" i="6" s="1"/>
  <c r="F740" i="6"/>
  <c r="J740" i="6" s="1"/>
  <c r="F741" i="6"/>
  <c r="J741" i="6" s="1"/>
  <c r="F742" i="6"/>
  <c r="J742" i="6" s="1"/>
  <c r="F743" i="6"/>
  <c r="J743" i="6" s="1"/>
  <c r="F744" i="6"/>
  <c r="J744" i="6" s="1"/>
  <c r="F745" i="6"/>
  <c r="J745" i="6" s="1"/>
  <c r="F746" i="6"/>
  <c r="J746" i="6" s="1"/>
  <c r="F747" i="6"/>
  <c r="J747" i="6" s="1"/>
  <c r="F748" i="6"/>
  <c r="J748" i="6" s="1"/>
  <c r="F749" i="6"/>
  <c r="J749" i="6" s="1"/>
  <c r="F750" i="6"/>
  <c r="J750" i="6" s="1"/>
  <c r="F751" i="6"/>
  <c r="J751" i="6" s="1"/>
  <c r="F752" i="6"/>
  <c r="J752" i="6" s="1"/>
  <c r="F753" i="6"/>
  <c r="J753" i="6" s="1"/>
  <c r="F754" i="6"/>
  <c r="J754" i="6" s="1"/>
  <c r="F755" i="6"/>
  <c r="J755" i="6" s="1"/>
  <c r="F756" i="6"/>
  <c r="J756" i="6" s="1"/>
  <c r="F757" i="6"/>
  <c r="J757" i="6" s="1"/>
  <c r="F758" i="6"/>
  <c r="J758" i="6" s="1"/>
  <c r="F759" i="6"/>
  <c r="J759" i="6" s="1"/>
  <c r="F760" i="6"/>
  <c r="J760" i="6" s="1"/>
  <c r="F761" i="6"/>
  <c r="J761" i="6" s="1"/>
  <c r="F762" i="6"/>
  <c r="J762" i="6" s="1"/>
  <c r="F763" i="6"/>
  <c r="J763" i="6" s="1"/>
  <c r="F764" i="6"/>
  <c r="J764" i="6" s="1"/>
  <c r="F765" i="6"/>
  <c r="J765" i="6" s="1"/>
  <c r="F766" i="6"/>
  <c r="J766" i="6" s="1"/>
  <c r="F767" i="6"/>
  <c r="J767" i="6" s="1"/>
  <c r="F768" i="6"/>
  <c r="J768" i="6" s="1"/>
  <c r="F769" i="6"/>
  <c r="J769" i="6" s="1"/>
  <c r="F770" i="6"/>
  <c r="J770" i="6" s="1"/>
  <c r="F771" i="6"/>
  <c r="J771" i="6" s="1"/>
  <c r="F772" i="6"/>
  <c r="J772" i="6" s="1"/>
  <c r="F773" i="6"/>
  <c r="J773" i="6" s="1"/>
  <c r="F774" i="6"/>
  <c r="J774" i="6" s="1"/>
  <c r="F775" i="6"/>
  <c r="J775" i="6" s="1"/>
  <c r="F776" i="6"/>
  <c r="J776" i="6" s="1"/>
  <c r="F777" i="6"/>
  <c r="J777" i="6" s="1"/>
  <c r="F778" i="6"/>
  <c r="J778" i="6" s="1"/>
  <c r="F779" i="6"/>
  <c r="J779" i="6" s="1"/>
  <c r="F780" i="6"/>
  <c r="J780" i="6" s="1"/>
  <c r="F781" i="6"/>
  <c r="J781" i="6" s="1"/>
  <c r="F782" i="6"/>
  <c r="J782" i="6" s="1"/>
  <c r="F783" i="6"/>
  <c r="J783" i="6" s="1"/>
  <c r="F784" i="6"/>
  <c r="J784" i="6" s="1"/>
  <c r="F785" i="6"/>
  <c r="J785" i="6" s="1"/>
  <c r="F786" i="6"/>
  <c r="J786" i="6" s="1"/>
  <c r="F787" i="6"/>
  <c r="J787" i="6" s="1"/>
  <c r="F788" i="6"/>
  <c r="J788" i="6" s="1"/>
  <c r="F789" i="6"/>
  <c r="J789" i="6" s="1"/>
  <c r="F790" i="6"/>
  <c r="J790" i="6" s="1"/>
  <c r="F791" i="6"/>
  <c r="J791" i="6" s="1"/>
  <c r="F792" i="6"/>
  <c r="J792" i="6" s="1"/>
  <c r="F793" i="6"/>
  <c r="J793" i="6" s="1"/>
  <c r="F794" i="6"/>
  <c r="J794" i="6" s="1"/>
  <c r="F795" i="6"/>
  <c r="J795" i="6" s="1"/>
  <c r="F796" i="6"/>
  <c r="J796" i="6" s="1"/>
  <c r="F797" i="6"/>
  <c r="J797" i="6" s="1"/>
  <c r="F798" i="6"/>
  <c r="J798" i="6" s="1"/>
  <c r="F799" i="6"/>
  <c r="J799" i="6" s="1"/>
  <c r="F800" i="6"/>
  <c r="J800" i="6" s="1"/>
  <c r="F801" i="6"/>
  <c r="J801" i="6" s="1"/>
  <c r="F802" i="6"/>
  <c r="J802" i="6" s="1"/>
  <c r="F803" i="6"/>
  <c r="J803" i="6" s="1"/>
  <c r="F804" i="6"/>
  <c r="J804" i="6" s="1"/>
  <c r="F805" i="6"/>
  <c r="J805" i="6" s="1"/>
  <c r="F806" i="6"/>
  <c r="J806" i="6" s="1"/>
  <c r="F807" i="6"/>
  <c r="J807" i="6" s="1"/>
  <c r="F808" i="6"/>
  <c r="J808" i="6" s="1"/>
  <c r="F809" i="6"/>
  <c r="J809" i="6" s="1"/>
  <c r="F810" i="6"/>
  <c r="J810" i="6" s="1"/>
  <c r="F811" i="6"/>
  <c r="J811" i="6" s="1"/>
  <c r="F812" i="6"/>
  <c r="J812" i="6" s="1"/>
  <c r="F813" i="6"/>
  <c r="J813" i="6" s="1"/>
  <c r="F814" i="6"/>
  <c r="J814" i="6" s="1"/>
  <c r="F815" i="6"/>
  <c r="J815" i="6" s="1"/>
  <c r="F816" i="6"/>
  <c r="F817" i="6"/>
  <c r="J817" i="6" s="1"/>
  <c r="F818" i="6"/>
  <c r="J818" i="6" s="1"/>
  <c r="F819" i="6"/>
  <c r="J819" i="6" s="1"/>
  <c r="F820" i="6"/>
  <c r="J820" i="6" s="1"/>
  <c r="F821" i="6"/>
  <c r="J821" i="6" s="1"/>
  <c r="F822" i="6"/>
  <c r="J822" i="6" s="1"/>
  <c r="F823" i="6"/>
  <c r="J823" i="6" s="1"/>
  <c r="F824" i="6"/>
  <c r="J824" i="6" s="1"/>
  <c r="F825" i="6"/>
  <c r="J825" i="6" s="1"/>
  <c r="F826" i="6"/>
  <c r="J826" i="6" s="1"/>
  <c r="F827" i="6"/>
  <c r="J827" i="6" s="1"/>
  <c r="F828" i="6"/>
  <c r="J828" i="6" s="1"/>
  <c r="F829" i="6"/>
  <c r="J829" i="6" s="1"/>
  <c r="F830" i="6"/>
  <c r="J830" i="6" s="1"/>
  <c r="F831" i="6"/>
  <c r="J831" i="6" s="1"/>
  <c r="F832" i="6"/>
  <c r="J832" i="6" s="1"/>
  <c r="F833" i="6"/>
  <c r="J833" i="6" s="1"/>
  <c r="F834" i="6"/>
  <c r="J834" i="6" s="1"/>
  <c r="F835" i="6"/>
  <c r="J835" i="6" s="1"/>
  <c r="F836" i="6"/>
  <c r="J836" i="6" s="1"/>
  <c r="F837" i="6"/>
  <c r="J837" i="6" s="1"/>
  <c r="F838" i="6"/>
  <c r="J838" i="6" s="1"/>
  <c r="F839" i="6"/>
  <c r="J839" i="6" s="1"/>
  <c r="F840" i="6"/>
  <c r="J840" i="6" s="1"/>
  <c r="F841" i="6"/>
  <c r="J841" i="6" s="1"/>
  <c r="F842" i="6"/>
  <c r="J842" i="6" s="1"/>
  <c r="F843" i="6"/>
  <c r="J843" i="6" s="1"/>
  <c r="F844" i="6"/>
  <c r="J844" i="6" s="1"/>
  <c r="F845" i="6"/>
  <c r="J845" i="6" s="1"/>
  <c r="F846" i="6"/>
  <c r="J846" i="6" s="1"/>
  <c r="F847" i="6"/>
  <c r="J847" i="6" s="1"/>
  <c r="F848" i="6"/>
  <c r="J848" i="6" s="1"/>
  <c r="F849" i="6"/>
  <c r="J849" i="6" s="1"/>
  <c r="F850" i="6"/>
  <c r="J850" i="6" s="1"/>
  <c r="F851" i="6"/>
  <c r="J851" i="6" s="1"/>
  <c r="F852" i="6"/>
  <c r="J852" i="6" s="1"/>
  <c r="F853" i="6"/>
  <c r="J853" i="6" s="1"/>
  <c r="F854" i="6"/>
  <c r="J854" i="6" s="1"/>
  <c r="F855" i="6"/>
  <c r="J855" i="6" s="1"/>
  <c r="F856" i="6"/>
  <c r="J856" i="6" s="1"/>
  <c r="F857" i="6"/>
  <c r="J857" i="6" s="1"/>
  <c r="F858" i="6"/>
  <c r="J858" i="6" s="1"/>
  <c r="F859" i="6"/>
  <c r="J859" i="6" s="1"/>
  <c r="F860" i="6"/>
  <c r="J860" i="6" s="1"/>
  <c r="F861" i="6"/>
  <c r="J861" i="6" s="1"/>
  <c r="F862" i="6"/>
  <c r="J862" i="6" s="1"/>
  <c r="F863" i="6"/>
  <c r="J863" i="6" s="1"/>
  <c r="F864" i="6"/>
  <c r="J864" i="6" s="1"/>
  <c r="F865" i="6"/>
  <c r="J865" i="6" s="1"/>
  <c r="F866" i="6"/>
  <c r="J866" i="6" s="1"/>
  <c r="F867" i="6"/>
  <c r="J867" i="6" s="1"/>
  <c r="F868" i="6"/>
  <c r="J868" i="6" s="1"/>
  <c r="F869" i="6"/>
  <c r="J869" i="6" s="1"/>
  <c r="F870" i="6"/>
  <c r="J870" i="6" s="1"/>
  <c r="F871" i="6"/>
  <c r="J871" i="6" s="1"/>
  <c r="F872" i="6"/>
  <c r="J872" i="6" s="1"/>
  <c r="F873" i="6"/>
  <c r="J873" i="6" s="1"/>
  <c r="F874" i="6"/>
  <c r="J874" i="6" s="1"/>
  <c r="F875" i="6"/>
  <c r="J875" i="6" s="1"/>
  <c r="F876" i="6"/>
  <c r="J876" i="6" s="1"/>
  <c r="F877" i="6"/>
  <c r="J877" i="6" s="1"/>
  <c r="F878" i="6"/>
  <c r="J878" i="6" s="1"/>
  <c r="F879" i="6"/>
  <c r="J879" i="6" s="1"/>
  <c r="F880" i="6"/>
  <c r="J880" i="6" s="1"/>
  <c r="F881" i="6"/>
  <c r="J881" i="6" s="1"/>
  <c r="F882" i="6"/>
  <c r="J882" i="6" s="1"/>
  <c r="F883" i="6"/>
  <c r="J883" i="6" s="1"/>
  <c r="F884" i="6"/>
  <c r="J884" i="6" s="1"/>
  <c r="F885" i="6"/>
  <c r="J885" i="6" s="1"/>
  <c r="F886" i="6"/>
  <c r="J886" i="6" s="1"/>
  <c r="F887" i="6"/>
  <c r="J887" i="6" s="1"/>
  <c r="F888" i="6"/>
  <c r="J888" i="6" s="1"/>
  <c r="F889" i="6"/>
  <c r="J889" i="6" s="1"/>
  <c r="F890" i="6"/>
  <c r="J890" i="6" s="1"/>
  <c r="F891" i="6"/>
  <c r="J891" i="6" s="1"/>
  <c r="F892" i="6"/>
  <c r="J892" i="6" s="1"/>
  <c r="F893" i="6"/>
  <c r="J893" i="6" s="1"/>
  <c r="F894" i="6"/>
  <c r="J894" i="6" s="1"/>
  <c r="F895" i="6"/>
  <c r="J895" i="6" s="1"/>
  <c r="F896" i="6"/>
  <c r="J896" i="6" s="1"/>
  <c r="F897" i="6"/>
  <c r="J897" i="6" s="1"/>
  <c r="F898" i="6"/>
  <c r="J898" i="6" s="1"/>
  <c r="F899" i="6"/>
  <c r="J899" i="6" s="1"/>
  <c r="F900" i="6"/>
  <c r="J900" i="6" s="1"/>
  <c r="F901" i="6"/>
  <c r="J901" i="6" s="1"/>
  <c r="F902" i="6"/>
  <c r="J902" i="6" s="1"/>
  <c r="F903" i="6"/>
  <c r="J903" i="6" s="1"/>
  <c r="F904" i="6"/>
  <c r="J904" i="6" s="1"/>
  <c r="F905" i="6"/>
  <c r="J905" i="6" s="1"/>
  <c r="F906" i="6"/>
  <c r="J906" i="6" s="1"/>
  <c r="F907" i="6"/>
  <c r="J907" i="6" s="1"/>
  <c r="F908" i="6"/>
  <c r="J908" i="6" s="1"/>
  <c r="F909" i="6"/>
  <c r="J909" i="6" s="1"/>
  <c r="F910" i="6"/>
  <c r="J910" i="6" s="1"/>
  <c r="F911" i="6"/>
  <c r="J911" i="6" s="1"/>
  <c r="F912" i="6"/>
  <c r="J912" i="6" s="1"/>
  <c r="F913" i="6"/>
  <c r="J913" i="6" s="1"/>
  <c r="F914" i="6"/>
  <c r="J914" i="6" s="1"/>
  <c r="F915" i="6"/>
  <c r="J915" i="6" s="1"/>
  <c r="F916" i="6"/>
  <c r="J916" i="6" s="1"/>
  <c r="F917" i="6"/>
  <c r="J917" i="6" s="1"/>
  <c r="F918" i="6"/>
  <c r="J918" i="6" s="1"/>
  <c r="F919" i="6"/>
  <c r="J919" i="6" s="1"/>
  <c r="F920" i="6"/>
  <c r="J920" i="6" s="1"/>
  <c r="F921" i="6"/>
  <c r="J921" i="6" s="1"/>
  <c r="F922" i="6"/>
  <c r="J922" i="6" s="1"/>
  <c r="F923" i="6"/>
  <c r="J923" i="6" s="1"/>
  <c r="F924" i="6"/>
  <c r="J924" i="6" s="1"/>
  <c r="F925" i="6"/>
  <c r="J925" i="6" s="1"/>
  <c r="F926" i="6"/>
  <c r="J926" i="6" s="1"/>
  <c r="F927" i="6"/>
  <c r="J927" i="6" s="1"/>
  <c r="F928" i="6"/>
  <c r="J928" i="6" s="1"/>
  <c r="F929" i="6"/>
  <c r="J929" i="6" s="1"/>
  <c r="F930" i="6"/>
  <c r="J930" i="6" s="1"/>
  <c r="F931" i="6"/>
  <c r="J931" i="6" s="1"/>
  <c r="F932" i="6"/>
  <c r="J932" i="6" s="1"/>
  <c r="F933" i="6"/>
  <c r="J933" i="6" s="1"/>
  <c r="F934" i="6"/>
  <c r="J934" i="6" s="1"/>
  <c r="F935" i="6"/>
  <c r="J935" i="6" s="1"/>
  <c r="F936" i="6"/>
  <c r="J936" i="6" s="1"/>
  <c r="F937" i="6"/>
  <c r="J937" i="6" s="1"/>
  <c r="F938" i="6"/>
  <c r="J938" i="6" s="1"/>
  <c r="F939" i="6"/>
  <c r="J939" i="6" s="1"/>
  <c r="F940" i="6"/>
  <c r="J940" i="6" s="1"/>
  <c r="F941" i="6"/>
  <c r="J941" i="6" s="1"/>
  <c r="F942" i="6"/>
  <c r="J942" i="6" s="1"/>
  <c r="F943" i="6"/>
  <c r="F944" i="6"/>
  <c r="J944" i="6" s="1"/>
  <c r="F945" i="6"/>
  <c r="J945" i="6" s="1"/>
  <c r="F946" i="6"/>
  <c r="J946" i="6" s="1"/>
  <c r="F947" i="6"/>
  <c r="J947" i="6" s="1"/>
  <c r="F948" i="6"/>
  <c r="J948" i="6" s="1"/>
  <c r="F949" i="6"/>
  <c r="J949" i="6" s="1"/>
  <c r="F950" i="6"/>
  <c r="J950" i="6" s="1"/>
  <c r="F951" i="6"/>
  <c r="J951" i="6" s="1"/>
  <c r="F952" i="6"/>
  <c r="J952" i="6" s="1"/>
  <c r="F953" i="6"/>
  <c r="J953" i="6" s="1"/>
  <c r="F954" i="6"/>
  <c r="J954" i="6" s="1"/>
  <c r="F955" i="6"/>
  <c r="J955" i="6" s="1"/>
  <c r="F956" i="6"/>
  <c r="J956" i="6" s="1"/>
  <c r="F957" i="6"/>
  <c r="J957" i="6" s="1"/>
  <c r="F958" i="6"/>
  <c r="J958" i="6" s="1"/>
  <c r="F959" i="6"/>
  <c r="J959" i="6" s="1"/>
  <c r="F960" i="6"/>
  <c r="J960" i="6" s="1"/>
  <c r="F961" i="6"/>
  <c r="J961" i="6" s="1"/>
  <c r="F962" i="6"/>
  <c r="J962" i="6" s="1"/>
  <c r="F963" i="6"/>
  <c r="J963" i="6" s="1"/>
  <c r="F964" i="6"/>
  <c r="J964" i="6" s="1"/>
  <c r="F965" i="6"/>
  <c r="J965" i="6" s="1"/>
  <c r="F966" i="6"/>
  <c r="J966" i="6" s="1"/>
  <c r="F967" i="6"/>
  <c r="J967" i="6" s="1"/>
  <c r="F968" i="6"/>
  <c r="J968" i="6" s="1"/>
  <c r="F969" i="6"/>
  <c r="J969" i="6" s="1"/>
  <c r="F970" i="6"/>
  <c r="J970" i="6" s="1"/>
  <c r="F971" i="6"/>
  <c r="J971" i="6" s="1"/>
  <c r="F972" i="6"/>
  <c r="J972" i="6" s="1"/>
  <c r="F973" i="6"/>
  <c r="J973" i="6" s="1"/>
  <c r="F974" i="6"/>
  <c r="J974" i="6" s="1"/>
  <c r="F975" i="6"/>
  <c r="J975" i="6" s="1"/>
  <c r="F976" i="6"/>
  <c r="J976" i="6" s="1"/>
  <c r="F977" i="6"/>
  <c r="J977" i="6" s="1"/>
  <c r="F978" i="6"/>
  <c r="J978" i="6" s="1"/>
  <c r="F979" i="6"/>
  <c r="J979" i="6" s="1"/>
  <c r="F980" i="6"/>
  <c r="J980" i="6" s="1"/>
  <c r="F981" i="6"/>
  <c r="J981" i="6" s="1"/>
  <c r="F982" i="6"/>
  <c r="J982" i="6" s="1"/>
  <c r="F983" i="6"/>
  <c r="J983" i="6" s="1"/>
  <c r="F984" i="6"/>
  <c r="J984" i="6" s="1"/>
  <c r="F985" i="6"/>
  <c r="J985" i="6" s="1"/>
  <c r="F986" i="6"/>
  <c r="J986" i="6" s="1"/>
  <c r="F987" i="6"/>
  <c r="J987" i="6" s="1"/>
  <c r="F988" i="6"/>
  <c r="J988" i="6" s="1"/>
  <c r="F989" i="6"/>
  <c r="J989" i="6" s="1"/>
  <c r="F990" i="6"/>
  <c r="J990" i="6" s="1"/>
  <c r="F991" i="6"/>
  <c r="J991" i="6" s="1"/>
  <c r="F992" i="6"/>
  <c r="J992" i="6" s="1"/>
  <c r="F993" i="6"/>
  <c r="J993" i="6" s="1"/>
  <c r="F994" i="6"/>
  <c r="J994" i="6" s="1"/>
  <c r="F995" i="6"/>
  <c r="J995" i="6" s="1"/>
  <c r="F996" i="6"/>
  <c r="J996" i="6" s="1"/>
  <c r="F997" i="6"/>
  <c r="J997" i="6" s="1"/>
  <c r="F998" i="6"/>
  <c r="J998" i="6" s="1"/>
  <c r="F999" i="6"/>
  <c r="J999" i="6" s="1"/>
  <c r="F1000" i="6"/>
  <c r="J1000" i="6" s="1"/>
  <c r="F1001" i="6"/>
  <c r="J1001" i="6" s="1"/>
  <c r="F1002" i="6"/>
  <c r="J1002" i="6" s="1"/>
  <c r="F1003" i="6"/>
  <c r="J1003" i="6" s="1"/>
  <c r="F1004" i="6"/>
  <c r="J1004" i="6" s="1"/>
  <c r="F1005" i="6"/>
  <c r="J1005" i="6" s="1"/>
  <c r="F1006" i="6"/>
  <c r="J1006" i="6" s="1"/>
  <c r="F1007" i="6"/>
  <c r="J1007" i="6" s="1"/>
  <c r="F1008" i="6"/>
  <c r="J1008" i="6" s="1"/>
  <c r="F1009" i="6"/>
  <c r="J1009" i="6" s="1"/>
  <c r="F1010" i="6"/>
  <c r="J1010" i="6" s="1"/>
  <c r="F1011" i="6"/>
  <c r="J1011" i="6" s="1"/>
  <c r="F1012" i="6"/>
  <c r="J1012" i="6" s="1"/>
  <c r="F1013" i="6"/>
  <c r="J1013" i="6" s="1"/>
  <c r="F1014" i="6"/>
  <c r="J1014" i="6" s="1"/>
  <c r="F1015" i="6"/>
  <c r="J1015" i="6" s="1"/>
  <c r="F1016" i="6"/>
  <c r="J1016" i="6" s="1"/>
  <c r="F1017" i="6"/>
  <c r="J1017" i="6" s="1"/>
  <c r="F1018" i="6"/>
  <c r="J1018" i="6" s="1"/>
  <c r="F1019" i="6"/>
  <c r="J1019" i="6" s="1"/>
  <c r="F1020" i="6"/>
  <c r="J1020" i="6" s="1"/>
  <c r="F1021" i="6"/>
  <c r="J1021" i="6" s="1"/>
  <c r="F1022" i="6"/>
  <c r="J1022" i="6" s="1"/>
  <c r="F1023" i="6"/>
  <c r="J1023" i="6" s="1"/>
  <c r="F1024" i="6"/>
  <c r="J1024" i="6" s="1"/>
  <c r="F1025" i="6"/>
  <c r="J1025" i="6" s="1"/>
  <c r="F1026" i="6"/>
  <c r="J1026" i="6" s="1"/>
  <c r="F1027" i="6"/>
  <c r="J1027" i="6" s="1"/>
  <c r="F1028" i="6"/>
  <c r="J1028" i="6" s="1"/>
  <c r="F1029" i="6"/>
  <c r="J1029" i="6" s="1"/>
  <c r="F1030" i="6"/>
  <c r="J1030" i="6" s="1"/>
  <c r="F1031" i="6"/>
  <c r="J1031" i="6" s="1"/>
  <c r="F1032" i="6"/>
  <c r="J1032" i="6" s="1"/>
  <c r="F1033" i="6"/>
  <c r="J1033" i="6" s="1"/>
  <c r="F1034" i="6"/>
  <c r="J1034" i="6" s="1"/>
  <c r="F1035" i="6"/>
  <c r="J1035" i="6" s="1"/>
  <c r="F1036" i="6"/>
  <c r="J1036" i="6" s="1"/>
  <c r="F1037" i="6"/>
  <c r="J1037" i="6" s="1"/>
  <c r="F1038" i="6"/>
  <c r="J1038" i="6" s="1"/>
  <c r="F1039" i="6"/>
  <c r="J1039" i="6" s="1"/>
  <c r="F1040" i="6"/>
  <c r="J1040" i="6" s="1"/>
  <c r="F1041" i="6"/>
  <c r="J1041" i="6" s="1"/>
  <c r="F1042" i="6"/>
  <c r="J1042" i="6" s="1"/>
  <c r="F1043" i="6"/>
  <c r="J1043" i="6" s="1"/>
  <c r="F1044" i="6"/>
  <c r="J1044" i="6" s="1"/>
  <c r="F1045" i="6"/>
  <c r="J1045" i="6" s="1"/>
  <c r="F1046" i="6"/>
  <c r="J1046" i="6" s="1"/>
  <c r="F1047" i="6"/>
  <c r="J1047" i="6" s="1"/>
  <c r="F1048" i="6"/>
  <c r="J1048" i="6" s="1"/>
  <c r="F1049" i="6"/>
  <c r="J1049" i="6" s="1"/>
  <c r="F1050" i="6"/>
  <c r="J1050" i="6" s="1"/>
  <c r="F1051" i="6"/>
  <c r="J1051" i="6" s="1"/>
  <c r="F1052" i="6"/>
  <c r="J1052" i="6" s="1"/>
  <c r="F1053" i="6"/>
  <c r="J1053" i="6" s="1"/>
  <c r="F1054" i="6"/>
  <c r="J1054" i="6" s="1"/>
  <c r="F1055" i="6"/>
  <c r="J1055" i="6" s="1"/>
  <c r="F1056" i="6"/>
  <c r="J1056" i="6" s="1"/>
  <c r="F1057" i="6"/>
  <c r="J1057" i="6" s="1"/>
  <c r="F1058" i="6"/>
  <c r="J1058" i="6" s="1"/>
  <c r="F1059" i="6"/>
  <c r="J1059" i="6" s="1"/>
  <c r="F1060" i="6"/>
  <c r="J1060" i="6" s="1"/>
  <c r="F1061" i="6"/>
  <c r="J1061" i="6" s="1"/>
  <c r="F1062" i="6"/>
  <c r="J1062" i="6" s="1"/>
  <c r="F1063" i="6"/>
  <c r="J1063" i="6" s="1"/>
  <c r="F1064" i="6"/>
  <c r="J1064" i="6" s="1"/>
  <c r="F1065" i="6"/>
  <c r="J1065" i="6" s="1"/>
  <c r="F1066" i="6"/>
  <c r="J1066" i="6" s="1"/>
  <c r="F1067" i="6"/>
  <c r="J1067" i="6" s="1"/>
  <c r="F1068" i="6"/>
  <c r="J1068" i="6" s="1"/>
  <c r="F1069" i="6"/>
  <c r="J1069" i="6" s="1"/>
  <c r="F1070" i="6"/>
  <c r="J1070" i="6" s="1"/>
  <c r="F1071" i="6"/>
  <c r="J1071" i="6" s="1"/>
  <c r="F1072" i="6"/>
  <c r="J1072" i="6" s="1"/>
  <c r="F1073" i="6"/>
  <c r="J1073" i="6" s="1"/>
  <c r="F1074" i="6"/>
  <c r="J1074" i="6" s="1"/>
  <c r="F1075" i="6"/>
  <c r="J1075" i="6" s="1"/>
  <c r="F1076" i="6"/>
  <c r="J1076" i="6" s="1"/>
  <c r="F1077" i="6"/>
  <c r="J1077" i="6" s="1"/>
  <c r="F1078" i="6"/>
  <c r="J1078" i="6" s="1"/>
  <c r="F1079" i="6"/>
  <c r="J1079" i="6" s="1"/>
  <c r="F1080" i="6"/>
  <c r="J1080" i="6" s="1"/>
  <c r="F1081" i="6"/>
  <c r="J1081" i="6" s="1"/>
  <c r="F1082" i="6"/>
  <c r="J1082" i="6" s="1"/>
  <c r="F1083" i="6"/>
  <c r="J1083" i="6" s="1"/>
  <c r="F1084" i="6"/>
  <c r="J1084" i="6" s="1"/>
  <c r="F1085" i="6"/>
  <c r="J1085" i="6" s="1"/>
  <c r="F1086" i="6"/>
  <c r="J1086" i="6" s="1"/>
  <c r="F1087" i="6"/>
  <c r="J1087" i="6" s="1"/>
  <c r="F1088" i="6"/>
  <c r="J1088" i="6" s="1"/>
  <c r="F1089" i="6"/>
  <c r="J1089" i="6" s="1"/>
  <c r="F1090" i="6"/>
  <c r="J1090" i="6" s="1"/>
  <c r="F1091" i="6"/>
  <c r="J1091" i="6" s="1"/>
  <c r="F1092" i="6"/>
  <c r="J1092" i="6" s="1"/>
  <c r="F1093" i="6"/>
  <c r="J1093" i="6" s="1"/>
  <c r="F1094" i="6"/>
  <c r="J1094" i="6" s="1"/>
  <c r="F1095" i="6"/>
  <c r="J1095" i="6" s="1"/>
  <c r="F1096" i="6"/>
  <c r="J1096" i="6" s="1"/>
  <c r="F1097" i="6"/>
  <c r="J1097" i="6" s="1"/>
  <c r="F1098" i="6"/>
  <c r="J1098" i="6" s="1"/>
  <c r="F1099" i="6"/>
  <c r="J1099" i="6" s="1"/>
  <c r="F1100" i="6"/>
  <c r="J1100" i="6" s="1"/>
  <c r="F1101" i="6"/>
  <c r="J1101" i="6" s="1"/>
  <c r="F1102" i="6"/>
  <c r="J1102" i="6" s="1"/>
  <c r="F1103" i="6"/>
  <c r="J1103" i="6" s="1"/>
  <c r="F1104" i="6"/>
  <c r="J1104" i="6" s="1"/>
  <c r="F1105" i="6"/>
  <c r="J1105" i="6" s="1"/>
  <c r="F1106" i="6"/>
  <c r="J1106" i="6" s="1"/>
  <c r="F1107" i="6"/>
  <c r="J1107" i="6" s="1"/>
  <c r="F1111" i="6"/>
  <c r="J1111" i="6" s="1"/>
  <c r="F1112" i="6"/>
  <c r="J1112" i="6" s="1"/>
  <c r="F1113" i="6"/>
  <c r="J1113" i="6" s="1"/>
  <c r="F1114" i="6"/>
  <c r="J1114" i="6" s="1"/>
  <c r="F1115" i="6"/>
  <c r="J1115" i="6" s="1"/>
  <c r="F1116" i="6"/>
  <c r="J1116" i="6" s="1"/>
  <c r="F1117" i="6"/>
  <c r="J1117" i="6" s="1"/>
  <c r="F1118" i="6"/>
  <c r="J1118" i="6" s="1"/>
  <c r="F1119" i="6"/>
  <c r="J1119" i="6" s="1"/>
  <c r="F1120" i="6"/>
  <c r="J1120" i="6" s="1"/>
  <c r="F1121" i="6"/>
  <c r="J1121" i="6" s="1"/>
  <c r="F1122" i="6"/>
  <c r="J1122" i="6" s="1"/>
  <c r="F1123" i="6"/>
  <c r="J1123" i="6" s="1"/>
  <c r="F1124" i="6"/>
  <c r="J1124" i="6" s="1"/>
  <c r="F1125" i="6"/>
  <c r="J1125" i="6" s="1"/>
  <c r="F1126" i="6"/>
  <c r="J1126" i="6" s="1"/>
  <c r="F1127" i="6"/>
  <c r="J1127" i="6" s="1"/>
  <c r="F1128" i="6"/>
  <c r="J1128" i="6" s="1"/>
  <c r="F1129" i="6"/>
  <c r="J1129" i="6" s="1"/>
  <c r="F1130" i="6"/>
  <c r="J1130" i="6" s="1"/>
  <c r="F1131" i="6"/>
  <c r="J1131" i="6" s="1"/>
  <c r="F1132" i="6"/>
  <c r="J1132" i="6" s="1"/>
  <c r="F1133" i="6"/>
  <c r="J1133" i="6" s="1"/>
  <c r="F1134" i="6"/>
  <c r="J1134" i="6" s="1"/>
  <c r="F1135" i="6"/>
  <c r="J1135" i="6" s="1"/>
  <c r="F1136" i="6"/>
  <c r="J1136" i="6" s="1"/>
  <c r="F1137" i="6"/>
  <c r="J1137" i="6" s="1"/>
  <c r="F1138" i="6"/>
  <c r="J1138" i="6" s="1"/>
  <c r="F1139" i="6"/>
  <c r="J1139" i="6" s="1"/>
  <c r="F1140" i="6"/>
  <c r="J1140" i="6" s="1"/>
  <c r="F1141" i="6"/>
  <c r="J1141" i="6" s="1"/>
  <c r="F1142" i="6"/>
  <c r="J1142" i="6" s="1"/>
  <c r="F1143" i="6"/>
  <c r="J1143" i="6" s="1"/>
  <c r="F1144" i="6"/>
  <c r="J1144" i="6" s="1"/>
  <c r="F1145" i="6"/>
  <c r="J1145" i="6" s="1"/>
  <c r="F1146" i="6"/>
  <c r="J1146" i="6" s="1"/>
  <c r="F1147" i="6"/>
  <c r="J1147" i="6" s="1"/>
  <c r="F1148" i="6"/>
  <c r="J1148" i="6" s="1"/>
  <c r="F1149" i="6"/>
  <c r="J1149" i="6" s="1"/>
  <c r="F1150" i="6"/>
  <c r="J1150" i="6" s="1"/>
  <c r="F1151" i="6"/>
  <c r="J1151" i="6" s="1"/>
  <c r="F1152" i="6"/>
  <c r="J1152" i="6" s="1"/>
  <c r="F1153" i="6"/>
  <c r="J1153" i="6" s="1"/>
  <c r="F1154" i="6"/>
  <c r="J1154" i="6" s="1"/>
  <c r="F1155" i="6"/>
  <c r="J1155" i="6" s="1"/>
  <c r="F1156" i="6"/>
  <c r="J1156" i="6" s="1"/>
  <c r="F1157" i="6"/>
  <c r="J1157" i="6" s="1"/>
  <c r="F1158" i="6"/>
  <c r="J1158" i="6" s="1"/>
  <c r="F1159" i="6"/>
  <c r="J1159" i="6" s="1"/>
  <c r="F1160" i="6"/>
  <c r="J1160" i="6" s="1"/>
  <c r="F1161" i="6"/>
  <c r="J1161" i="6" s="1"/>
  <c r="F1162" i="6"/>
  <c r="J1162" i="6" s="1"/>
  <c r="F1163" i="6"/>
  <c r="J1163" i="6" s="1"/>
  <c r="F1164" i="6"/>
  <c r="J1164" i="6" s="1"/>
  <c r="F1165" i="6"/>
  <c r="J1165" i="6" s="1"/>
  <c r="F1166" i="6"/>
  <c r="J1166" i="6" s="1"/>
  <c r="F1167" i="6"/>
  <c r="J1167" i="6" s="1"/>
  <c r="F1168" i="6"/>
  <c r="J1168" i="6" s="1"/>
  <c r="F1169" i="6"/>
  <c r="J1169" i="6" s="1"/>
  <c r="F1170" i="6"/>
  <c r="J1170" i="6" s="1"/>
  <c r="F1171" i="6"/>
  <c r="J1171" i="6" s="1"/>
  <c r="F1172" i="6"/>
  <c r="J1172" i="6" s="1"/>
  <c r="F1173" i="6"/>
  <c r="J1173" i="6" s="1"/>
  <c r="F1174" i="6"/>
  <c r="J1174" i="6" s="1"/>
  <c r="F1175" i="6"/>
  <c r="J1175" i="6" s="1"/>
  <c r="F1176" i="6"/>
  <c r="J1176" i="6" s="1"/>
  <c r="F1177" i="6"/>
  <c r="J1177" i="6" s="1"/>
  <c r="F1178" i="6"/>
  <c r="J1178" i="6" s="1"/>
  <c r="F1179" i="6"/>
  <c r="J1179" i="6" s="1"/>
  <c r="F1180" i="6"/>
  <c r="J1180" i="6" s="1"/>
  <c r="F1181" i="6"/>
  <c r="J1181" i="6" s="1"/>
  <c r="F1182" i="6"/>
  <c r="J1182" i="6" s="1"/>
  <c r="F1183" i="6"/>
  <c r="J1183" i="6" s="1"/>
  <c r="F1184" i="6"/>
  <c r="J1184" i="6" s="1"/>
  <c r="F1185" i="6"/>
  <c r="J1185" i="6" s="1"/>
  <c r="F1186" i="6"/>
  <c r="J1186" i="6" s="1"/>
  <c r="F1187" i="6"/>
  <c r="J1187" i="6" s="1"/>
  <c r="F1189" i="6"/>
  <c r="J1189" i="6" s="1"/>
  <c r="F1190" i="6"/>
  <c r="J1190" i="6" s="1"/>
  <c r="F1191" i="6"/>
  <c r="J1191" i="6" s="1"/>
  <c r="F1192" i="6"/>
  <c r="J1192" i="6" s="1"/>
  <c r="F1193" i="6"/>
  <c r="J1193" i="6" s="1"/>
  <c r="F1194" i="6"/>
  <c r="J1194" i="6" s="1"/>
  <c r="F1195" i="6"/>
  <c r="J1195" i="6" s="1"/>
  <c r="F1196" i="6"/>
  <c r="J1196" i="6" s="1"/>
  <c r="F1197" i="6"/>
  <c r="J1197" i="6" s="1"/>
  <c r="F1198" i="6"/>
  <c r="J1198" i="6" s="1"/>
  <c r="F1199" i="6"/>
  <c r="J1199" i="6" s="1"/>
  <c r="F1200" i="6"/>
  <c r="J1200" i="6" s="1"/>
  <c r="F1201" i="6"/>
  <c r="J1201" i="6" s="1"/>
  <c r="F1202" i="6"/>
  <c r="J1202" i="6" s="1"/>
  <c r="F1203" i="6"/>
  <c r="J1203" i="6" s="1"/>
  <c r="F1204" i="6"/>
  <c r="J1204" i="6" s="1"/>
  <c r="F1205" i="6"/>
  <c r="J1205" i="6" s="1"/>
  <c r="F1206" i="6"/>
  <c r="J1206" i="6" s="1"/>
  <c r="F1207" i="6"/>
  <c r="J1207" i="6" s="1"/>
  <c r="F1208" i="6"/>
  <c r="J1208" i="6" s="1"/>
  <c r="F1209" i="6"/>
  <c r="J1209" i="6" s="1"/>
  <c r="F1210" i="6"/>
  <c r="J1210" i="6" s="1"/>
  <c r="F1211" i="6"/>
  <c r="J1211" i="6" s="1"/>
  <c r="F1212" i="6"/>
  <c r="J1212" i="6" s="1"/>
  <c r="F1213" i="6"/>
  <c r="J1213" i="6" s="1"/>
  <c r="F1214" i="6"/>
  <c r="J1214" i="6" s="1"/>
  <c r="F1215" i="6"/>
  <c r="J1215" i="6" s="1"/>
  <c r="F1216" i="6"/>
  <c r="J1216" i="6" s="1"/>
  <c r="F1217" i="6"/>
  <c r="J1217" i="6" s="1"/>
  <c r="F1218" i="6"/>
  <c r="J1218" i="6" s="1"/>
  <c r="F1219" i="6"/>
  <c r="J1219" i="6" s="1"/>
  <c r="F1220" i="6"/>
  <c r="J1220" i="6" s="1"/>
  <c r="F1221" i="6"/>
  <c r="J1221" i="6" s="1"/>
  <c r="F1222" i="6"/>
  <c r="J1222" i="6" s="1"/>
  <c r="F1223" i="6"/>
  <c r="J1223" i="6" s="1"/>
  <c r="F1224" i="6"/>
  <c r="J1224" i="6" s="1"/>
  <c r="F1225" i="6"/>
  <c r="J1225" i="6" s="1"/>
  <c r="F1226" i="6"/>
  <c r="J1226" i="6" s="1"/>
  <c r="F1227" i="6"/>
  <c r="J1227" i="6" s="1"/>
  <c r="F1228" i="6"/>
  <c r="J1228" i="6" s="1"/>
  <c r="F1229" i="6"/>
  <c r="J1229" i="6" s="1"/>
  <c r="F1230" i="6"/>
  <c r="J1230" i="6" s="1"/>
  <c r="F1231" i="6"/>
  <c r="J1231" i="6" s="1"/>
  <c r="F1232" i="6"/>
  <c r="J1232" i="6" s="1"/>
  <c r="F1233" i="6"/>
  <c r="J1233" i="6" s="1"/>
  <c r="F1234" i="6"/>
  <c r="J1234" i="6" s="1"/>
  <c r="F1235" i="6"/>
  <c r="J1235" i="6" s="1"/>
  <c r="F1236" i="6"/>
  <c r="J1236" i="6" s="1"/>
  <c r="F1237" i="6"/>
  <c r="J1237" i="6" s="1"/>
  <c r="F1238" i="6"/>
  <c r="J1238" i="6" s="1"/>
  <c r="F1239" i="6"/>
  <c r="J1239" i="6" s="1"/>
  <c r="F1240" i="6"/>
  <c r="J1240" i="6" s="1"/>
  <c r="F1241" i="6"/>
  <c r="J1241" i="6" s="1"/>
  <c r="F1242" i="6"/>
  <c r="J1242" i="6" s="1"/>
  <c r="F1243" i="6"/>
  <c r="J1243" i="6" s="1"/>
  <c r="F1244" i="6"/>
  <c r="J1244" i="6" s="1"/>
  <c r="F1245" i="6"/>
  <c r="J1245" i="6" s="1"/>
  <c r="F1246" i="6"/>
  <c r="J1246" i="6" s="1"/>
  <c r="F1247" i="6"/>
  <c r="J1247" i="6" s="1"/>
  <c r="F1248" i="6"/>
  <c r="J1248" i="6" s="1"/>
  <c r="F1249" i="6"/>
  <c r="J1249" i="6" s="1"/>
  <c r="F1250" i="6"/>
  <c r="J1250" i="6" s="1"/>
  <c r="F1251" i="6"/>
  <c r="J1251" i="6" s="1"/>
  <c r="F1252" i="6"/>
  <c r="J1252" i="6" s="1"/>
  <c r="F1253" i="6"/>
  <c r="J1253" i="6" s="1"/>
  <c r="F1254" i="6"/>
  <c r="J1254" i="6" s="1"/>
  <c r="F1255" i="6"/>
  <c r="J1255" i="6" s="1"/>
  <c r="F1256" i="6"/>
  <c r="J1256" i="6" s="1"/>
  <c r="F1257" i="6"/>
  <c r="J1257" i="6" s="1"/>
  <c r="F1258" i="6"/>
  <c r="J1258" i="6" s="1"/>
  <c r="F1259" i="6"/>
  <c r="J1259" i="6" s="1"/>
  <c r="F1260" i="6"/>
  <c r="J1260" i="6" s="1"/>
  <c r="F1261" i="6"/>
  <c r="J1261" i="6" s="1"/>
  <c r="F1280" i="6"/>
  <c r="J1280" i="6" s="1"/>
  <c r="F1281" i="6"/>
  <c r="J1281" i="6" s="1"/>
  <c r="F1282" i="6"/>
  <c r="J1282" i="6" s="1"/>
  <c r="F1283" i="6"/>
  <c r="J1283" i="6" s="1"/>
  <c r="F1284" i="6"/>
  <c r="J1284" i="6" s="1"/>
  <c r="F1285" i="6"/>
  <c r="J1285" i="6" s="1"/>
  <c r="F1286" i="6"/>
  <c r="J1286" i="6" s="1"/>
  <c r="F1287" i="6"/>
  <c r="J1287" i="6" s="1"/>
  <c r="F1288" i="6"/>
  <c r="J1288" i="6" s="1"/>
  <c r="F1289" i="6"/>
  <c r="J1289" i="6" s="1"/>
  <c r="F1290" i="6"/>
  <c r="J1290" i="6" s="1"/>
  <c r="F1291" i="6"/>
  <c r="J1291" i="6" s="1"/>
  <c r="F1292" i="6"/>
  <c r="J1292" i="6" s="1"/>
  <c r="F1293" i="6"/>
  <c r="J1293" i="6" s="1"/>
  <c r="F1294" i="6"/>
  <c r="J1294" i="6" s="1"/>
  <c r="F1295" i="6"/>
  <c r="J1295" i="6" s="1"/>
  <c r="F1296" i="6"/>
  <c r="J1296" i="6" s="1"/>
  <c r="F1297" i="6"/>
  <c r="J1297" i="6" s="1"/>
  <c r="F1298" i="6"/>
  <c r="J1298" i="6" s="1"/>
  <c r="F1299" i="6"/>
  <c r="J1299" i="6" s="1"/>
  <c r="F1300" i="6"/>
  <c r="J1300" i="6" s="1"/>
  <c r="F1301" i="6"/>
  <c r="J1301" i="6" s="1"/>
  <c r="F1302" i="6"/>
  <c r="J1302" i="6" s="1"/>
  <c r="F1303" i="6"/>
  <c r="J1303" i="6" s="1"/>
  <c r="F1304" i="6"/>
  <c r="J1304" i="6" s="1"/>
  <c r="F1305" i="6"/>
  <c r="J1305" i="6" s="1"/>
  <c r="F1306" i="6"/>
  <c r="J1306" i="6" s="1"/>
  <c r="F1307" i="6"/>
  <c r="J1307" i="6" s="1"/>
  <c r="F1308" i="6"/>
  <c r="J1308" i="6" s="1"/>
  <c r="F1309" i="6"/>
  <c r="J1309" i="6" s="1"/>
  <c r="F3" i="6"/>
  <c r="J3" i="6" s="1"/>
  <c r="F4" i="6"/>
  <c r="J4" i="6" s="1"/>
  <c r="F1108" i="6"/>
  <c r="J1108" i="6" s="1"/>
  <c r="F1109" i="6"/>
  <c r="J1109" i="6" s="1"/>
  <c r="F1110" i="6"/>
  <c r="J1110" i="6" s="1"/>
  <c r="F1262" i="6"/>
  <c r="J1262" i="6" s="1"/>
  <c r="F1263" i="6"/>
  <c r="J1263" i="6" s="1"/>
  <c r="F1264" i="6"/>
  <c r="J1264" i="6" s="1"/>
  <c r="F1265" i="6"/>
  <c r="J1265" i="6" s="1"/>
  <c r="F1266" i="6"/>
  <c r="J1266" i="6" s="1"/>
  <c r="F1267" i="6"/>
  <c r="J1267" i="6" s="1"/>
  <c r="F1268" i="6"/>
  <c r="J1268" i="6" s="1"/>
  <c r="F1269" i="6"/>
  <c r="J1269" i="6" s="1"/>
  <c r="F1270" i="6"/>
  <c r="J1270" i="6" s="1"/>
  <c r="F1271" i="6"/>
  <c r="J1271" i="6" s="1"/>
  <c r="F1272" i="6"/>
  <c r="J1272" i="6" s="1"/>
  <c r="F1273" i="6"/>
  <c r="J1273" i="6" s="1"/>
  <c r="F1274" i="6"/>
  <c r="J1274" i="6" s="1"/>
  <c r="F1275" i="6"/>
  <c r="J1275" i="6" s="1"/>
  <c r="F1276" i="6"/>
  <c r="J1276" i="6" s="1"/>
  <c r="F1277" i="6"/>
  <c r="J1277" i="6" s="1"/>
  <c r="F1278" i="6"/>
  <c r="J1278" i="6" s="1"/>
  <c r="F1279" i="6"/>
  <c r="J1279" i="6" s="1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2" i="6"/>
  <c r="I1303" i="6"/>
  <c r="I1304" i="6"/>
  <c r="I1305" i="6"/>
  <c r="I1306" i="6"/>
  <c r="I1307" i="6"/>
  <c r="I1308" i="6"/>
  <c r="I1309" i="6"/>
  <c r="I3" i="6"/>
  <c r="I4" i="6"/>
  <c r="I1108" i="6"/>
  <c r="I1109" i="6"/>
  <c r="I1110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J333" i="6"/>
  <c r="J334" i="6"/>
  <c r="J335" i="6"/>
  <c r="J345" i="6"/>
  <c r="J353" i="6"/>
  <c r="J368" i="6"/>
  <c r="J383" i="6"/>
  <c r="J413" i="6"/>
  <c r="J419" i="6"/>
  <c r="J461" i="6"/>
  <c r="J497" i="6"/>
  <c r="J503" i="6"/>
  <c r="J504" i="6"/>
  <c r="J533" i="6"/>
  <c r="J611" i="6"/>
  <c r="J629" i="6"/>
  <c r="J647" i="6"/>
  <c r="J708" i="6"/>
  <c r="J816" i="6"/>
  <c r="J943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J88" i="6" s="1"/>
  <c r="F89" i="6"/>
  <c r="F90" i="6"/>
  <c r="F91" i="6"/>
  <c r="J91" i="6" s="1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J5" i="6" l="1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9" i="6"/>
  <c r="J90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536" i="4"/>
  <c r="I214" i="6"/>
  <c r="I213" i="6"/>
  <c r="I212" i="6"/>
  <c r="I211" i="6"/>
  <c r="I210" i="6"/>
  <c r="I209" i="6"/>
  <c r="I208" i="6"/>
  <c r="I207" i="6"/>
  <c r="I206" i="6"/>
  <c r="I163" i="6"/>
  <c r="I328" i="6"/>
  <c r="I327" i="6"/>
  <c r="I326" i="6"/>
  <c r="I86" i="6"/>
  <c r="I325" i="6"/>
  <c r="I324" i="6"/>
  <c r="I51" i="6"/>
  <c r="I323" i="6"/>
  <c r="I322" i="6"/>
  <c r="I321" i="6"/>
  <c r="I205" i="6"/>
  <c r="I117" i="6"/>
  <c r="I137" i="6"/>
  <c r="I136" i="6"/>
  <c r="I320" i="6"/>
  <c r="I135" i="6"/>
  <c r="I105" i="6"/>
  <c r="I319" i="6"/>
  <c r="I50" i="6"/>
  <c r="I49" i="6"/>
  <c r="I48" i="6"/>
  <c r="I47" i="6"/>
  <c r="I46" i="6"/>
  <c r="I45" i="6"/>
  <c r="I44" i="6"/>
  <c r="I43" i="6"/>
  <c r="I42" i="6"/>
  <c r="I318" i="6"/>
  <c r="I317" i="6"/>
  <c r="I204" i="6"/>
  <c r="I104" i="6"/>
  <c r="I41" i="6"/>
  <c r="I85" i="6"/>
  <c r="I162" i="6"/>
  <c r="I40" i="6"/>
  <c r="I316" i="6"/>
  <c r="I60" i="6"/>
  <c r="I39" i="6"/>
  <c r="I103" i="6"/>
  <c r="I161" i="6"/>
  <c r="I315" i="6"/>
  <c r="I38" i="6"/>
  <c r="I37" i="6"/>
  <c r="I203" i="6"/>
  <c r="I314" i="6"/>
  <c r="I36" i="6"/>
  <c r="I313" i="6"/>
  <c r="I312" i="6"/>
  <c r="I202" i="6"/>
  <c r="I102" i="6"/>
  <c r="I311" i="6"/>
  <c r="I59" i="6"/>
  <c r="I35" i="6"/>
  <c r="I134" i="6"/>
  <c r="I34" i="6"/>
  <c r="I116" i="6"/>
  <c r="I201" i="6"/>
  <c r="I160" i="6"/>
  <c r="I72" i="6"/>
  <c r="I310" i="6"/>
  <c r="I309" i="6"/>
  <c r="I159" i="6"/>
  <c r="I200" i="6"/>
  <c r="I308" i="6"/>
  <c r="I307" i="6"/>
  <c r="I199" i="6"/>
  <c r="I133" i="6"/>
  <c r="I158" i="6"/>
  <c r="I58" i="6"/>
  <c r="I198" i="6"/>
  <c r="I306" i="6"/>
  <c r="I197" i="6"/>
  <c r="I132" i="6"/>
  <c r="I305" i="6"/>
  <c r="I304" i="6"/>
  <c r="I303" i="6"/>
  <c r="I196" i="6"/>
  <c r="I157" i="6"/>
  <c r="I195" i="6"/>
  <c r="I194" i="6"/>
  <c r="I302" i="6"/>
  <c r="I131" i="6"/>
  <c r="I156" i="6"/>
  <c r="I33" i="6"/>
  <c r="I301" i="6"/>
  <c r="I300" i="6"/>
  <c r="I299" i="6"/>
  <c r="I193" i="6"/>
  <c r="I192" i="6"/>
  <c r="I298" i="6"/>
  <c r="I130" i="6"/>
  <c r="I129" i="6"/>
  <c r="I101" i="6"/>
  <c r="I128" i="6"/>
  <c r="I297" i="6"/>
  <c r="I191" i="6"/>
  <c r="I127" i="6"/>
  <c r="I296" i="6"/>
  <c r="I295" i="6"/>
  <c r="I100" i="6"/>
  <c r="I32" i="6"/>
  <c r="I190" i="6"/>
  <c r="I71" i="6"/>
  <c r="I189" i="6"/>
  <c r="I70" i="6"/>
  <c r="I115" i="6"/>
  <c r="I294" i="6"/>
  <c r="I188" i="6"/>
  <c r="I187" i="6"/>
  <c r="I293" i="6"/>
  <c r="I292" i="6"/>
  <c r="I186" i="6"/>
  <c r="I126" i="6"/>
  <c r="I185" i="6"/>
  <c r="I31" i="6"/>
  <c r="I291" i="6"/>
  <c r="I99" i="6"/>
  <c r="I155" i="6"/>
  <c r="I290" i="6"/>
  <c r="I289" i="6"/>
  <c r="I288" i="6"/>
  <c r="I287" i="6"/>
  <c r="I286" i="6"/>
  <c r="I285" i="6"/>
  <c r="I154" i="6"/>
  <c r="I184" i="6"/>
  <c r="I114" i="6"/>
  <c r="I284" i="6"/>
  <c r="I283" i="6"/>
  <c r="I30" i="6"/>
  <c r="I29" i="6"/>
  <c r="I153" i="6"/>
  <c r="I69" i="6"/>
  <c r="I282" i="6"/>
  <c r="I281" i="6"/>
  <c r="I280" i="6"/>
  <c r="I183" i="6"/>
  <c r="I113" i="6"/>
  <c r="I279" i="6"/>
  <c r="I278" i="6"/>
  <c r="I277" i="6"/>
  <c r="I98" i="6"/>
  <c r="I276" i="6"/>
  <c r="I84" i="6"/>
  <c r="I152" i="6"/>
  <c r="I151" i="6"/>
  <c r="I83" i="6"/>
  <c r="I275" i="6"/>
  <c r="I57" i="6"/>
  <c r="I182" i="6"/>
  <c r="I274" i="6"/>
  <c r="I273" i="6"/>
  <c r="I82" i="6"/>
  <c r="I272" i="6"/>
  <c r="I68" i="6"/>
  <c r="I271" i="6"/>
  <c r="I270" i="6"/>
  <c r="I125" i="6"/>
  <c r="I124" i="6"/>
  <c r="I269" i="6"/>
  <c r="I268" i="6"/>
  <c r="I81" i="6"/>
  <c r="I267" i="6"/>
  <c r="I150" i="6"/>
  <c r="I266" i="6"/>
  <c r="I112" i="6"/>
  <c r="I265" i="6"/>
  <c r="I264" i="6"/>
  <c r="I80" i="6"/>
  <c r="I263" i="6"/>
  <c r="I28" i="6"/>
  <c r="I181" i="6"/>
  <c r="I180" i="6"/>
  <c r="I79" i="6"/>
  <c r="I262" i="6"/>
  <c r="I149" i="6"/>
  <c r="I261" i="6"/>
  <c r="I260" i="6"/>
  <c r="I259" i="6"/>
  <c r="I148" i="6"/>
  <c r="I258" i="6"/>
  <c r="I257" i="6"/>
  <c r="I147" i="6"/>
  <c r="I256" i="6"/>
  <c r="I255" i="6"/>
  <c r="I254" i="6"/>
  <c r="I253" i="6"/>
  <c r="I179" i="6"/>
  <c r="I27" i="6"/>
  <c r="I178" i="6"/>
  <c r="I252" i="6"/>
  <c r="I251" i="6"/>
  <c r="I146" i="6"/>
  <c r="I111" i="6"/>
  <c r="I177" i="6"/>
  <c r="I67" i="6"/>
  <c r="I250" i="6"/>
  <c r="I249" i="6"/>
  <c r="I176" i="6"/>
  <c r="I248" i="6"/>
  <c r="I175" i="6"/>
  <c r="I247" i="6"/>
  <c r="I145" i="6"/>
  <c r="I246" i="6"/>
  <c r="I174" i="6"/>
  <c r="I66" i="6"/>
  <c r="I245" i="6"/>
  <c r="I173" i="6"/>
  <c r="I56" i="6"/>
  <c r="I17" i="6"/>
  <c r="I65" i="6"/>
  <c r="I244" i="6"/>
  <c r="I16" i="6"/>
  <c r="I172" i="6"/>
  <c r="I144" i="6"/>
  <c r="I171" i="6"/>
  <c r="I243" i="6"/>
  <c r="I242" i="6"/>
  <c r="I241" i="6"/>
  <c r="I143" i="6"/>
  <c r="I240" i="6"/>
  <c r="I97" i="6"/>
  <c r="I239" i="6"/>
  <c r="I238" i="6"/>
  <c r="I237" i="6"/>
  <c r="I236" i="6"/>
  <c r="I235" i="6"/>
  <c r="I170" i="6"/>
  <c r="I234" i="6"/>
  <c r="I64" i="6"/>
  <c r="I233" i="6"/>
  <c r="I232" i="6"/>
  <c r="I169" i="6"/>
  <c r="I231" i="6"/>
  <c r="I230" i="6"/>
  <c r="I110" i="6"/>
  <c r="I168" i="6"/>
  <c r="I78" i="6"/>
  <c r="I96" i="6"/>
  <c r="I123" i="6"/>
  <c r="I63" i="6"/>
  <c r="I229" i="6"/>
  <c r="I95" i="6"/>
  <c r="I94" i="6"/>
  <c r="I77" i="6"/>
  <c r="I142" i="6"/>
  <c r="I167" i="6"/>
  <c r="I76" i="6"/>
  <c r="I62" i="6"/>
  <c r="I26" i="6"/>
  <c r="I25" i="6"/>
  <c r="I55" i="6"/>
  <c r="I24" i="6"/>
  <c r="I54" i="6"/>
  <c r="I23" i="6"/>
  <c r="I22" i="6"/>
  <c r="I21" i="6"/>
  <c r="I53" i="6"/>
  <c r="I141" i="6"/>
  <c r="I93" i="6"/>
  <c r="I20" i="6"/>
  <c r="I19" i="6"/>
  <c r="I15" i="6"/>
  <c r="I14" i="6"/>
  <c r="I13" i="6"/>
  <c r="I228" i="6"/>
  <c r="I227" i="6"/>
  <c r="I140" i="6"/>
  <c r="I92" i="6"/>
  <c r="I166" i="6"/>
  <c r="I122" i="6"/>
  <c r="I109" i="6"/>
  <c r="I12" i="6"/>
  <c r="I11" i="6"/>
  <c r="I165" i="6"/>
  <c r="I52" i="6"/>
  <c r="I10" i="6"/>
  <c r="I9" i="6"/>
  <c r="I226" i="6"/>
  <c r="I225" i="6"/>
  <c r="I91" i="6"/>
  <c r="I139" i="6"/>
  <c r="I224" i="6"/>
  <c r="I223" i="6"/>
  <c r="I75" i="6"/>
  <c r="I222" i="6"/>
  <c r="I138" i="6"/>
  <c r="I74" i="6"/>
  <c r="I221" i="6"/>
  <c r="I8" i="6"/>
  <c r="I108" i="6"/>
  <c r="I90" i="6"/>
  <c r="I220" i="6"/>
  <c r="I121" i="6"/>
  <c r="I89" i="6"/>
  <c r="I7" i="6"/>
  <c r="I6" i="6"/>
  <c r="I107" i="6"/>
  <c r="I88" i="6"/>
  <c r="I73" i="6"/>
  <c r="I120" i="6"/>
  <c r="I219" i="6"/>
  <c r="I18" i="6"/>
  <c r="I119" i="6"/>
  <c r="I218" i="6"/>
  <c r="I87" i="6"/>
  <c r="I217" i="6"/>
  <c r="I164" i="6"/>
  <c r="I61" i="6"/>
  <c r="I216" i="6"/>
  <c r="I118" i="6"/>
  <c r="I106" i="6"/>
  <c r="I215" i="6"/>
  <c r="I5" i="6"/>
  <c r="N1864" i="4"/>
  <c r="M1864" i="4"/>
  <c r="N1863" i="4"/>
  <c r="M1863" i="4"/>
  <c r="N1862" i="4"/>
  <c r="M1862" i="4"/>
  <c r="N1861" i="4"/>
  <c r="M1861" i="4"/>
  <c r="N1860" i="4"/>
  <c r="M1860" i="4"/>
  <c r="N1859" i="4"/>
  <c r="M1859" i="4"/>
  <c r="N1858" i="4"/>
  <c r="M1858" i="4"/>
  <c r="N1857" i="4"/>
  <c r="M1857" i="4"/>
  <c r="N1856" i="4"/>
  <c r="M1856" i="4"/>
  <c r="N1855" i="4"/>
  <c r="M1855" i="4"/>
  <c r="N1854" i="4"/>
  <c r="M1854" i="4"/>
  <c r="N1853" i="4"/>
  <c r="M1853" i="4"/>
  <c r="N1852" i="4"/>
  <c r="M1852" i="4"/>
  <c r="N1851" i="4"/>
  <c r="M1851" i="4"/>
  <c r="N1850" i="4"/>
  <c r="M1850" i="4"/>
  <c r="N1849" i="4"/>
  <c r="M1849" i="4"/>
  <c r="N1848" i="4"/>
  <c r="M1848" i="4"/>
  <c r="N1847" i="4"/>
  <c r="M1847" i="4"/>
  <c r="N1846" i="4"/>
  <c r="M1846" i="4"/>
  <c r="N1845" i="4"/>
  <c r="M1845" i="4"/>
  <c r="N1844" i="4"/>
  <c r="M1844" i="4"/>
  <c r="N1843" i="4"/>
  <c r="M1843" i="4"/>
  <c r="N1842" i="4"/>
  <c r="M1842" i="4"/>
  <c r="N1841" i="4"/>
  <c r="M1841" i="4"/>
  <c r="N1840" i="4"/>
  <c r="M1840" i="4"/>
  <c r="N1839" i="4"/>
  <c r="M1839" i="4"/>
  <c r="N1838" i="4"/>
  <c r="M1838" i="4"/>
  <c r="N1837" i="4"/>
  <c r="M1837" i="4"/>
  <c r="N1836" i="4"/>
  <c r="M1836" i="4"/>
  <c r="N1835" i="4"/>
  <c r="M1835" i="4"/>
  <c r="N1834" i="4"/>
  <c r="M1834" i="4"/>
  <c r="N1833" i="4"/>
  <c r="M1833" i="4"/>
  <c r="N1832" i="4"/>
  <c r="M1832" i="4"/>
  <c r="N1831" i="4"/>
  <c r="M1831" i="4"/>
  <c r="N1830" i="4"/>
  <c r="M1830" i="4"/>
  <c r="N1829" i="4"/>
  <c r="M1829" i="4"/>
  <c r="N1828" i="4"/>
  <c r="M1828" i="4"/>
  <c r="N1827" i="4"/>
  <c r="M1827" i="4"/>
  <c r="N1826" i="4"/>
  <c r="M1826" i="4"/>
  <c r="N1825" i="4"/>
  <c r="M1825" i="4"/>
  <c r="N1824" i="4"/>
  <c r="M1824" i="4"/>
  <c r="N1823" i="4"/>
  <c r="M1823" i="4"/>
  <c r="N1822" i="4"/>
  <c r="M1822" i="4"/>
  <c r="N1821" i="4"/>
  <c r="M1821" i="4"/>
  <c r="N1820" i="4"/>
  <c r="M1820" i="4"/>
  <c r="N1819" i="4"/>
  <c r="M1819" i="4"/>
  <c r="N1818" i="4"/>
  <c r="M1818" i="4"/>
  <c r="N1817" i="4"/>
  <c r="M1817" i="4"/>
  <c r="N1816" i="4"/>
  <c r="M1816" i="4"/>
  <c r="N1815" i="4"/>
  <c r="M1815" i="4"/>
  <c r="N1814" i="4"/>
  <c r="M1814" i="4"/>
  <c r="N1813" i="4"/>
  <c r="M1813" i="4"/>
  <c r="N1812" i="4"/>
  <c r="M1812" i="4"/>
  <c r="N1811" i="4"/>
  <c r="M1811" i="4"/>
  <c r="N1810" i="4"/>
  <c r="M1810" i="4"/>
  <c r="N1809" i="4"/>
  <c r="M1809" i="4"/>
  <c r="N1808" i="4"/>
  <c r="M1808" i="4"/>
  <c r="N1807" i="4"/>
  <c r="M1807" i="4"/>
  <c r="N1806" i="4"/>
  <c r="M1806" i="4"/>
  <c r="N1805" i="4"/>
  <c r="M1805" i="4"/>
  <c r="N1804" i="4"/>
  <c r="M1804" i="4"/>
  <c r="N1803" i="4"/>
  <c r="M1803" i="4"/>
  <c r="N1802" i="4"/>
  <c r="M1802" i="4"/>
  <c r="N1801" i="4"/>
  <c r="M1801" i="4"/>
  <c r="N1800" i="4"/>
  <c r="M1800" i="4"/>
  <c r="N1799" i="4"/>
  <c r="M1799" i="4"/>
  <c r="N1798" i="4"/>
  <c r="M1798" i="4"/>
  <c r="N1797" i="4"/>
  <c r="M1797" i="4"/>
  <c r="N1796" i="4"/>
  <c r="M1796" i="4"/>
  <c r="N1795" i="4"/>
  <c r="M1795" i="4"/>
  <c r="N1794" i="4"/>
  <c r="M1794" i="4"/>
  <c r="N1793" i="4"/>
  <c r="M1793" i="4"/>
  <c r="N1792" i="4"/>
  <c r="M1792" i="4"/>
  <c r="N1791" i="4"/>
  <c r="M1791" i="4"/>
  <c r="N1790" i="4"/>
  <c r="M1790" i="4"/>
  <c r="N1789" i="4"/>
  <c r="M1789" i="4"/>
  <c r="N1788" i="4"/>
  <c r="M1788" i="4"/>
  <c r="N1787" i="4"/>
  <c r="M1787" i="4"/>
  <c r="N1786" i="4"/>
  <c r="M1786" i="4"/>
  <c r="N1785" i="4"/>
  <c r="M1785" i="4"/>
  <c r="N1784" i="4"/>
  <c r="M1784" i="4"/>
  <c r="N1783" i="4"/>
  <c r="M1783" i="4"/>
  <c r="N1782" i="4"/>
  <c r="M1782" i="4"/>
  <c r="N1781" i="4"/>
  <c r="M1781" i="4"/>
  <c r="N1780" i="4"/>
  <c r="M1780" i="4"/>
  <c r="N1779" i="4"/>
  <c r="M1779" i="4"/>
  <c r="N1778" i="4"/>
  <c r="M1778" i="4"/>
  <c r="N1777" i="4"/>
  <c r="M1777" i="4"/>
  <c r="N1776" i="4"/>
  <c r="M1776" i="4"/>
  <c r="N1775" i="4"/>
  <c r="M1775" i="4"/>
  <c r="N1774" i="4"/>
  <c r="M1774" i="4"/>
  <c r="N1773" i="4"/>
  <c r="M1773" i="4"/>
  <c r="N1772" i="4"/>
  <c r="M1772" i="4"/>
  <c r="N1771" i="4"/>
  <c r="M1771" i="4"/>
  <c r="N1770" i="4"/>
  <c r="M1770" i="4"/>
  <c r="N1769" i="4"/>
  <c r="M1769" i="4"/>
  <c r="N1768" i="4"/>
  <c r="M1768" i="4"/>
  <c r="N1767" i="4"/>
  <c r="M1767" i="4"/>
  <c r="N1766" i="4"/>
  <c r="M1766" i="4"/>
  <c r="N1765" i="4"/>
  <c r="M1765" i="4"/>
  <c r="N1764" i="4"/>
  <c r="M1764" i="4"/>
  <c r="N1763" i="4"/>
  <c r="M1763" i="4"/>
  <c r="N1762" i="4"/>
  <c r="M1762" i="4"/>
  <c r="N1761" i="4"/>
  <c r="M1761" i="4"/>
  <c r="N1760" i="4"/>
  <c r="M1760" i="4"/>
  <c r="N1759" i="4"/>
  <c r="M1759" i="4"/>
  <c r="N1758" i="4"/>
  <c r="M1758" i="4"/>
  <c r="N1757" i="4"/>
  <c r="M1757" i="4"/>
  <c r="N1756" i="4"/>
  <c r="M1756" i="4"/>
  <c r="N1755" i="4"/>
  <c r="M1755" i="4"/>
  <c r="N1754" i="4"/>
  <c r="M1754" i="4"/>
  <c r="N1753" i="4"/>
  <c r="M1753" i="4"/>
  <c r="N1752" i="4"/>
  <c r="M1752" i="4"/>
  <c r="N1751" i="4"/>
  <c r="M1751" i="4"/>
  <c r="N1750" i="4"/>
  <c r="M1750" i="4"/>
  <c r="N1749" i="4"/>
  <c r="M1749" i="4"/>
  <c r="N1748" i="4"/>
  <c r="M1748" i="4"/>
  <c r="N1747" i="4"/>
  <c r="M1747" i="4"/>
  <c r="N1746" i="4"/>
  <c r="M1746" i="4"/>
  <c r="N1745" i="4"/>
  <c r="M1745" i="4"/>
  <c r="N1744" i="4"/>
  <c r="M1744" i="4"/>
  <c r="N1743" i="4"/>
  <c r="M1743" i="4"/>
  <c r="N1742" i="4"/>
  <c r="M1742" i="4"/>
  <c r="N1741" i="4"/>
  <c r="M1741" i="4"/>
  <c r="N1740" i="4"/>
  <c r="M1740" i="4"/>
  <c r="N1739" i="4"/>
  <c r="M1739" i="4"/>
  <c r="N1738" i="4"/>
  <c r="M1738" i="4"/>
  <c r="N1737" i="4"/>
  <c r="M1737" i="4"/>
  <c r="N1736" i="4"/>
  <c r="M1736" i="4"/>
  <c r="N1735" i="4"/>
  <c r="M1735" i="4"/>
  <c r="N1734" i="4"/>
  <c r="M1734" i="4"/>
  <c r="N1733" i="4"/>
  <c r="M1733" i="4"/>
  <c r="N1732" i="4"/>
  <c r="M1732" i="4"/>
  <c r="N1731" i="4"/>
  <c r="M1731" i="4"/>
  <c r="N1730" i="4"/>
  <c r="M1730" i="4"/>
  <c r="N1729" i="4"/>
  <c r="M1729" i="4"/>
  <c r="N1728" i="4"/>
  <c r="M1728" i="4"/>
  <c r="N1727" i="4"/>
  <c r="M1727" i="4"/>
  <c r="N1726" i="4"/>
  <c r="M1726" i="4"/>
  <c r="N1725" i="4"/>
  <c r="M1725" i="4"/>
  <c r="N1724" i="4"/>
  <c r="M1724" i="4"/>
  <c r="N1723" i="4"/>
  <c r="M1723" i="4"/>
  <c r="N1722" i="4"/>
  <c r="M1722" i="4"/>
  <c r="N1721" i="4"/>
  <c r="M1721" i="4"/>
  <c r="N1720" i="4"/>
  <c r="M1720" i="4"/>
  <c r="N1719" i="4"/>
  <c r="M1719" i="4"/>
  <c r="N1718" i="4"/>
  <c r="M1718" i="4"/>
  <c r="N1717" i="4"/>
  <c r="M1717" i="4"/>
  <c r="N1716" i="4"/>
  <c r="M1716" i="4"/>
  <c r="N1715" i="4"/>
  <c r="M1715" i="4"/>
  <c r="N1714" i="4"/>
  <c r="M1714" i="4"/>
  <c r="N1713" i="4"/>
  <c r="M1713" i="4"/>
  <c r="N1712" i="4"/>
  <c r="M1712" i="4"/>
  <c r="N1711" i="4"/>
  <c r="M1711" i="4"/>
  <c r="N1710" i="4"/>
  <c r="M1710" i="4"/>
  <c r="N1709" i="4"/>
  <c r="M1709" i="4"/>
  <c r="N1708" i="4"/>
  <c r="M1708" i="4"/>
  <c r="N1707" i="4"/>
  <c r="M1707" i="4"/>
  <c r="N1706" i="4"/>
  <c r="M1706" i="4"/>
  <c r="N1705" i="4"/>
  <c r="M1705" i="4"/>
  <c r="N1704" i="4"/>
  <c r="M1704" i="4"/>
  <c r="N1703" i="4"/>
  <c r="M1703" i="4"/>
  <c r="N1702" i="4"/>
  <c r="M1702" i="4"/>
  <c r="N1701" i="4"/>
  <c r="M1701" i="4"/>
  <c r="N1700" i="4"/>
  <c r="M1700" i="4"/>
  <c r="N1699" i="4"/>
  <c r="M1699" i="4"/>
  <c r="N1698" i="4"/>
  <c r="M1698" i="4"/>
  <c r="N1697" i="4"/>
  <c r="M1697" i="4"/>
  <c r="N1696" i="4"/>
  <c r="M1696" i="4"/>
  <c r="N1695" i="4"/>
  <c r="M1695" i="4"/>
  <c r="N1694" i="4"/>
  <c r="M1694" i="4"/>
  <c r="N1693" i="4"/>
  <c r="M1693" i="4"/>
  <c r="N1692" i="4"/>
  <c r="M1692" i="4"/>
  <c r="N1691" i="4"/>
  <c r="M1691" i="4"/>
  <c r="N1690" i="4"/>
  <c r="M1690" i="4"/>
  <c r="N1689" i="4"/>
  <c r="M1689" i="4"/>
  <c r="N1688" i="4"/>
  <c r="M1688" i="4"/>
  <c r="N1687" i="4"/>
  <c r="M1687" i="4"/>
  <c r="N1686" i="4"/>
  <c r="M1686" i="4"/>
  <c r="N1685" i="4"/>
  <c r="M1685" i="4"/>
  <c r="N1684" i="4"/>
  <c r="M1684" i="4"/>
  <c r="N1683" i="4"/>
  <c r="M1683" i="4"/>
  <c r="N1682" i="4"/>
  <c r="M1682" i="4"/>
  <c r="N1681" i="4"/>
  <c r="M1681" i="4"/>
  <c r="N1680" i="4"/>
  <c r="M1680" i="4"/>
  <c r="N1679" i="4"/>
  <c r="M1679" i="4"/>
  <c r="N1678" i="4"/>
  <c r="M1678" i="4"/>
  <c r="N1677" i="4"/>
  <c r="M1677" i="4"/>
  <c r="N1676" i="4"/>
  <c r="M1676" i="4"/>
  <c r="N1675" i="4"/>
  <c r="M1675" i="4"/>
  <c r="N1674" i="4"/>
  <c r="M1674" i="4"/>
  <c r="N1673" i="4"/>
  <c r="M1673" i="4"/>
  <c r="N1672" i="4"/>
  <c r="M1672" i="4"/>
  <c r="N1671" i="4"/>
  <c r="M1671" i="4"/>
  <c r="N1670" i="4"/>
  <c r="M1670" i="4"/>
  <c r="N1669" i="4"/>
  <c r="M1669" i="4"/>
  <c r="N1668" i="4"/>
  <c r="M1668" i="4"/>
  <c r="N1667" i="4"/>
  <c r="M1667" i="4"/>
  <c r="N1666" i="4"/>
  <c r="M1666" i="4"/>
  <c r="N1665" i="4"/>
  <c r="M1665" i="4"/>
  <c r="N1664" i="4"/>
  <c r="M1664" i="4"/>
  <c r="N1663" i="4"/>
  <c r="M1663" i="4"/>
  <c r="N1662" i="4"/>
  <c r="M1662" i="4"/>
  <c r="N1661" i="4"/>
  <c r="M1661" i="4"/>
  <c r="N1660" i="4"/>
  <c r="M1660" i="4"/>
  <c r="N1659" i="4"/>
  <c r="M1659" i="4"/>
  <c r="N1658" i="4"/>
  <c r="M1658" i="4"/>
  <c r="N1657" i="4"/>
  <c r="M1657" i="4"/>
  <c r="N1656" i="4"/>
  <c r="M1656" i="4"/>
  <c r="N1655" i="4"/>
  <c r="M1655" i="4"/>
  <c r="N1654" i="4"/>
  <c r="M1654" i="4"/>
  <c r="N1653" i="4"/>
  <c r="M1653" i="4"/>
  <c r="N1652" i="4"/>
  <c r="M1652" i="4"/>
  <c r="N1651" i="4"/>
  <c r="M1651" i="4"/>
  <c r="N1650" i="4"/>
  <c r="M1650" i="4"/>
  <c r="N1649" i="4"/>
  <c r="M1649" i="4"/>
  <c r="N1648" i="4"/>
  <c r="M1648" i="4"/>
  <c r="N1647" i="4"/>
  <c r="M1647" i="4"/>
  <c r="N1646" i="4"/>
  <c r="M1646" i="4"/>
  <c r="N1645" i="4"/>
  <c r="M1645" i="4"/>
  <c r="N1644" i="4"/>
  <c r="M1644" i="4"/>
  <c r="N1643" i="4"/>
  <c r="M1643" i="4"/>
  <c r="N1642" i="4"/>
  <c r="M1642" i="4"/>
  <c r="N1641" i="4"/>
  <c r="M1641" i="4"/>
  <c r="N1640" i="4"/>
  <c r="M1640" i="4"/>
  <c r="N1639" i="4"/>
  <c r="M1639" i="4"/>
  <c r="N1638" i="4"/>
  <c r="M1638" i="4"/>
  <c r="N1637" i="4"/>
  <c r="M1637" i="4"/>
  <c r="N1636" i="4"/>
  <c r="M1636" i="4"/>
  <c r="N1635" i="4"/>
  <c r="M1635" i="4"/>
  <c r="N1634" i="4"/>
  <c r="M1634" i="4"/>
  <c r="N1633" i="4"/>
  <c r="M1633" i="4"/>
  <c r="N1632" i="4"/>
  <c r="M1632" i="4"/>
  <c r="N1631" i="4"/>
  <c r="M1631" i="4"/>
  <c r="N1630" i="4"/>
  <c r="M1630" i="4"/>
  <c r="N1629" i="4"/>
  <c r="M1629" i="4"/>
  <c r="N1628" i="4"/>
  <c r="M1628" i="4"/>
  <c r="N1627" i="4"/>
  <c r="M1627" i="4"/>
  <c r="N1626" i="4"/>
  <c r="M1626" i="4"/>
  <c r="N1625" i="4"/>
  <c r="M1625" i="4"/>
  <c r="N1624" i="4"/>
  <c r="M1624" i="4"/>
  <c r="N1623" i="4"/>
  <c r="M1623" i="4"/>
  <c r="N1622" i="4"/>
  <c r="M1622" i="4"/>
  <c r="N1621" i="4"/>
  <c r="M1621" i="4"/>
  <c r="N1620" i="4"/>
  <c r="M1620" i="4"/>
  <c r="N1619" i="4"/>
  <c r="M1619" i="4"/>
  <c r="N1618" i="4"/>
  <c r="M1618" i="4"/>
  <c r="N1617" i="4"/>
  <c r="M1617" i="4"/>
  <c r="N1616" i="4"/>
  <c r="M1616" i="4"/>
  <c r="N1615" i="4"/>
  <c r="M1615" i="4"/>
  <c r="N1614" i="4"/>
  <c r="M1614" i="4"/>
  <c r="N1613" i="4"/>
  <c r="M1613" i="4"/>
  <c r="N1612" i="4"/>
  <c r="M1612" i="4"/>
  <c r="N1611" i="4"/>
  <c r="M1611" i="4"/>
  <c r="N1610" i="4"/>
  <c r="M1610" i="4"/>
  <c r="N1609" i="4"/>
  <c r="M1609" i="4"/>
  <c r="N1608" i="4"/>
  <c r="M1608" i="4"/>
  <c r="N1607" i="4"/>
  <c r="M1607" i="4"/>
  <c r="N1606" i="4"/>
  <c r="M1606" i="4"/>
  <c r="N1605" i="4"/>
  <c r="M1605" i="4"/>
  <c r="N1604" i="4"/>
  <c r="M1604" i="4"/>
  <c r="N1603" i="4"/>
  <c r="M1603" i="4"/>
  <c r="N1602" i="4"/>
  <c r="M1602" i="4"/>
  <c r="N1601" i="4"/>
  <c r="M1601" i="4"/>
  <c r="N1600" i="4"/>
  <c r="M1600" i="4"/>
  <c r="N1599" i="4"/>
  <c r="M1599" i="4"/>
  <c r="N1598" i="4"/>
  <c r="M1598" i="4"/>
  <c r="N1597" i="4"/>
  <c r="M1597" i="4"/>
  <c r="N1596" i="4"/>
  <c r="M1596" i="4"/>
  <c r="N1595" i="4"/>
  <c r="M1595" i="4"/>
  <c r="N1594" i="4"/>
  <c r="M1594" i="4"/>
  <c r="N1593" i="4"/>
  <c r="M1593" i="4"/>
  <c r="N1592" i="4"/>
  <c r="M1592" i="4"/>
  <c r="N1591" i="4"/>
  <c r="M1591" i="4"/>
  <c r="N1590" i="4"/>
  <c r="M1590" i="4"/>
  <c r="N1589" i="4"/>
  <c r="M1589" i="4"/>
  <c r="N1588" i="4"/>
  <c r="M1588" i="4"/>
  <c r="N1587" i="4"/>
  <c r="M1587" i="4"/>
  <c r="N1586" i="4"/>
  <c r="M1586" i="4"/>
  <c r="N1585" i="4"/>
  <c r="M1585" i="4"/>
  <c r="N1584" i="4"/>
  <c r="M1584" i="4"/>
  <c r="N1583" i="4"/>
  <c r="M1583" i="4"/>
  <c r="N1582" i="4"/>
  <c r="M1582" i="4"/>
  <c r="N1581" i="4"/>
  <c r="M1581" i="4"/>
  <c r="N1580" i="4"/>
  <c r="M1580" i="4"/>
  <c r="N1579" i="4"/>
  <c r="M1579" i="4"/>
  <c r="N1578" i="4"/>
  <c r="M1578" i="4"/>
  <c r="N1577" i="4"/>
  <c r="M1577" i="4"/>
  <c r="N1576" i="4"/>
  <c r="M1576" i="4"/>
  <c r="N1575" i="4"/>
  <c r="M1575" i="4"/>
  <c r="N1574" i="4"/>
  <c r="M1574" i="4"/>
  <c r="N1573" i="4"/>
  <c r="M1573" i="4"/>
  <c r="N1572" i="4"/>
  <c r="M1572" i="4"/>
  <c r="N1571" i="4"/>
  <c r="M1571" i="4"/>
  <c r="N1570" i="4"/>
  <c r="M1570" i="4"/>
  <c r="N1569" i="4"/>
  <c r="M1569" i="4"/>
  <c r="N1568" i="4"/>
  <c r="M1568" i="4"/>
  <c r="N1567" i="4"/>
  <c r="M1567" i="4"/>
  <c r="N1566" i="4"/>
  <c r="M1566" i="4"/>
  <c r="N1565" i="4"/>
  <c r="M1565" i="4"/>
  <c r="N1564" i="4"/>
  <c r="M1564" i="4"/>
  <c r="N1563" i="4"/>
  <c r="M1563" i="4"/>
  <c r="N1562" i="4"/>
  <c r="M1562" i="4"/>
  <c r="N1561" i="4"/>
  <c r="M1561" i="4"/>
  <c r="N1560" i="4"/>
  <c r="M1560" i="4"/>
  <c r="N1559" i="4"/>
  <c r="M1559" i="4"/>
  <c r="N1558" i="4"/>
  <c r="M1558" i="4"/>
  <c r="N1557" i="4"/>
  <c r="M1557" i="4"/>
  <c r="N1556" i="4"/>
  <c r="M1556" i="4"/>
  <c r="N1555" i="4"/>
  <c r="M1555" i="4"/>
  <c r="N1554" i="4"/>
  <c r="M1554" i="4"/>
  <c r="N1553" i="4"/>
  <c r="M1553" i="4"/>
  <c r="N1552" i="4"/>
  <c r="M1552" i="4"/>
  <c r="N1551" i="4"/>
  <c r="M1551" i="4"/>
  <c r="N1550" i="4"/>
  <c r="M1550" i="4"/>
  <c r="N1549" i="4"/>
  <c r="M1549" i="4"/>
  <c r="N1548" i="4"/>
  <c r="M1548" i="4"/>
  <c r="N1547" i="4"/>
  <c r="M1547" i="4"/>
  <c r="N1546" i="4"/>
  <c r="M1546" i="4"/>
  <c r="N1545" i="4"/>
  <c r="M1545" i="4"/>
  <c r="N1544" i="4"/>
  <c r="M1544" i="4"/>
  <c r="N1543" i="4"/>
  <c r="M1543" i="4"/>
  <c r="N1542" i="4"/>
  <c r="M1542" i="4"/>
  <c r="N1541" i="4"/>
  <c r="M1541" i="4"/>
  <c r="N1540" i="4"/>
  <c r="M1540" i="4"/>
  <c r="N1539" i="4"/>
  <c r="M1539" i="4"/>
  <c r="N1538" i="4"/>
  <c r="M1538" i="4"/>
  <c r="N1537" i="4"/>
  <c r="M1537" i="4"/>
  <c r="M1536" i="4"/>
  <c r="N1536" i="4"/>
  <c r="L1514" i="4"/>
  <c r="M1514" i="4"/>
  <c r="N1514" i="4"/>
  <c r="O1514" i="4"/>
  <c r="L1515" i="4"/>
  <c r="M1515" i="4"/>
  <c r="N1515" i="4"/>
  <c r="O1515" i="4"/>
  <c r="L1516" i="4"/>
  <c r="M1516" i="4"/>
  <c r="N1516" i="4"/>
  <c r="O1516" i="4"/>
  <c r="L1517" i="4"/>
  <c r="M1517" i="4"/>
  <c r="N1517" i="4"/>
  <c r="O1517" i="4"/>
  <c r="L1518" i="4"/>
  <c r="M1518" i="4"/>
  <c r="N1518" i="4"/>
  <c r="O1518" i="4"/>
  <c r="L1519" i="4"/>
  <c r="M1519" i="4"/>
  <c r="N1519" i="4"/>
  <c r="O1519" i="4"/>
  <c r="L1520" i="4"/>
  <c r="M1520" i="4"/>
  <c r="N1520" i="4"/>
  <c r="O1520" i="4"/>
  <c r="L1521" i="4"/>
  <c r="M1521" i="4"/>
  <c r="N1521" i="4"/>
  <c r="O1521" i="4"/>
  <c r="L1522" i="4"/>
  <c r="M1522" i="4"/>
  <c r="N1522" i="4"/>
  <c r="O1522" i="4"/>
  <c r="L1523" i="4"/>
  <c r="M1523" i="4"/>
  <c r="N1523" i="4"/>
  <c r="O1523" i="4"/>
  <c r="L1524" i="4"/>
  <c r="M1524" i="4"/>
  <c r="N1524" i="4"/>
  <c r="O1524" i="4"/>
  <c r="L1525" i="4"/>
  <c r="M1525" i="4"/>
  <c r="N1525" i="4"/>
  <c r="O1525" i="4"/>
  <c r="L1526" i="4"/>
  <c r="M1526" i="4"/>
  <c r="N1526" i="4"/>
  <c r="O1526" i="4"/>
  <c r="L1527" i="4"/>
  <c r="M1527" i="4"/>
  <c r="N1527" i="4"/>
  <c r="O1527" i="4"/>
  <c r="L1528" i="4"/>
  <c r="M1528" i="4"/>
  <c r="N1528" i="4"/>
  <c r="O1528" i="4"/>
  <c r="L1529" i="4"/>
  <c r="M1529" i="4"/>
  <c r="N1529" i="4"/>
  <c r="O1529" i="4"/>
  <c r="L1530" i="4"/>
  <c r="M1530" i="4"/>
  <c r="N1530" i="4"/>
  <c r="O1530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2" i="4"/>
  <c r="J81" i="17" l="1"/>
  <c r="G109" i="10" s="1"/>
  <c r="J35" i="17"/>
  <c r="G45" i="10" s="1"/>
  <c r="J66" i="17"/>
  <c r="J97" i="17" l="1"/>
  <c r="G136" i="10" s="1"/>
  <c r="J14" i="17"/>
  <c r="G18" i="10" s="1"/>
  <c r="Y18" i="10" s="1"/>
  <c r="J55" i="17"/>
  <c r="G72" i="10" s="1"/>
  <c r="Y72" i="10" s="1"/>
  <c r="J82" i="17"/>
  <c r="G110" i="10" s="1"/>
  <c r="Z110" i="10" s="1"/>
  <c r="J53" i="17"/>
  <c r="G68" i="10" s="1"/>
  <c r="J45" i="17"/>
  <c r="G58" i="10" s="1"/>
  <c r="G90" i="10"/>
  <c r="G89" i="10"/>
  <c r="Y45" i="10"/>
  <c r="Z45" i="10"/>
  <c r="Y109" i="10"/>
  <c r="Z109" i="10"/>
  <c r="J3" i="17"/>
  <c r="G4" i="10" s="1"/>
  <c r="J31" i="17"/>
  <c r="G41" i="10" s="1"/>
  <c r="J85" i="17"/>
  <c r="G113" i="10" s="1"/>
  <c r="J20" i="17"/>
  <c r="G27" i="10" s="1"/>
  <c r="J2" i="17"/>
  <c r="G3" i="10" s="1"/>
  <c r="J10" i="17"/>
  <c r="J94" i="17"/>
  <c r="J5" i="17"/>
  <c r="G6" i="10" s="1"/>
  <c r="J99" i="17"/>
  <c r="G139" i="10" s="1"/>
  <c r="J19" i="17"/>
  <c r="J37" i="17"/>
  <c r="G48" i="10" s="1"/>
  <c r="J61" i="17"/>
  <c r="J22" i="17"/>
  <c r="G30" i="10" s="1"/>
  <c r="J69" i="17"/>
  <c r="J30" i="17"/>
  <c r="G40" i="10" s="1"/>
  <c r="J52" i="17"/>
  <c r="G67" i="10" s="1"/>
  <c r="J46" i="17"/>
  <c r="G60" i="10" s="1"/>
  <c r="J44" i="17"/>
  <c r="G57" i="10" s="1"/>
  <c r="J76" i="17"/>
  <c r="G102" i="10" s="1"/>
  <c r="J49" i="17"/>
  <c r="G63" i="10" s="1"/>
  <c r="J91" i="17"/>
  <c r="J100" i="17"/>
  <c r="G140" i="10" s="1"/>
  <c r="J13" i="17"/>
  <c r="J26" i="17"/>
  <c r="G36" i="10" s="1"/>
  <c r="J96" i="17"/>
  <c r="J40" i="17"/>
  <c r="J80" i="17"/>
  <c r="G108" i="10" s="1"/>
  <c r="J75" i="17"/>
  <c r="G101" i="10" s="1"/>
  <c r="J12" i="17"/>
  <c r="G15" i="10" s="1"/>
  <c r="J95" i="17"/>
  <c r="J56" i="17"/>
  <c r="J39" i="17"/>
  <c r="J47" i="17"/>
  <c r="G61" i="10" s="1"/>
  <c r="J64" i="17"/>
  <c r="G87" i="10" s="1"/>
  <c r="J28" i="17"/>
  <c r="G38" i="10" s="1"/>
  <c r="J7" i="17"/>
  <c r="G8" i="10" s="1"/>
  <c r="J74" i="17"/>
  <c r="G100" i="10" s="1"/>
  <c r="J21" i="17"/>
  <c r="J98" i="17"/>
  <c r="G138" i="10" s="1"/>
  <c r="J88" i="17"/>
  <c r="J83" i="17"/>
  <c r="G111" i="10" s="1"/>
  <c r="J63" i="17"/>
  <c r="J43" i="17"/>
  <c r="G56" i="10" s="1"/>
  <c r="J33" i="17"/>
  <c r="G43" i="10" s="1"/>
  <c r="J8" i="17"/>
  <c r="G9" i="10" s="1"/>
  <c r="J79" i="17"/>
  <c r="J59" i="17"/>
  <c r="J9" i="17"/>
  <c r="G10" i="10" s="1"/>
  <c r="J27" i="17"/>
  <c r="G37" i="10" s="1"/>
  <c r="J57" i="17"/>
  <c r="G75" i="10" s="1"/>
  <c r="J6" i="17"/>
  <c r="G7" i="10" s="1"/>
  <c r="J23" i="17"/>
  <c r="G31" i="10" s="1"/>
  <c r="J78" i="17"/>
  <c r="G105" i="10" s="1"/>
  <c r="J32" i="17"/>
  <c r="G42" i="10" s="1"/>
  <c r="J25" i="17"/>
  <c r="J73" i="17"/>
  <c r="G99" i="10" s="1"/>
  <c r="J29" i="17"/>
  <c r="G39" i="10" s="1"/>
  <c r="J38" i="17"/>
  <c r="G49" i="10" s="1"/>
  <c r="J50" i="17"/>
  <c r="J68" i="17"/>
  <c r="G92" i="10" s="1"/>
  <c r="J89" i="17"/>
  <c r="J65" i="17"/>
  <c r="G88" i="10" s="1"/>
  <c r="J90" i="17"/>
  <c r="J92" i="17"/>
  <c r="J54" i="17"/>
  <c r="J87" i="17"/>
  <c r="J36" i="17"/>
  <c r="J34" i="17"/>
  <c r="G44" i="10" s="1"/>
  <c r="J51" i="17"/>
  <c r="G66" i="10" s="1"/>
  <c r="J70" i="17"/>
  <c r="J24" i="17"/>
  <c r="J18" i="17"/>
  <c r="J62" i="17"/>
  <c r="J60" i="17"/>
  <c r="J42" i="17"/>
  <c r="G55" i="10" s="1"/>
  <c r="J86" i="17"/>
  <c r="G114" i="10" s="1"/>
  <c r="J17" i="17"/>
  <c r="G22" i="10" s="1"/>
  <c r="J77" i="17"/>
  <c r="J41" i="17"/>
  <c r="G54" i="10" s="1"/>
  <c r="J15" i="17"/>
  <c r="G19" i="10" s="1"/>
  <c r="J11" i="17"/>
  <c r="J84" i="17"/>
  <c r="G112" i="10" s="1"/>
  <c r="J16" i="17"/>
  <c r="J93" i="17"/>
  <c r="J48" i="17"/>
  <c r="G62" i="10" s="1"/>
  <c r="J58" i="17"/>
  <c r="G76" i="10" s="1"/>
  <c r="J67" i="17"/>
  <c r="G91" i="10" s="1"/>
  <c r="J4" i="17"/>
  <c r="G5" i="10" s="1"/>
  <c r="J71" i="17"/>
  <c r="G97" i="10" s="1"/>
  <c r="J72" i="17"/>
  <c r="G98" i="10" s="1"/>
  <c r="G137" i="10" l="1"/>
  <c r="Z137" i="10" s="1"/>
  <c r="Z18" i="10"/>
  <c r="AA18" i="10" s="1"/>
  <c r="L18" i="10" s="1"/>
  <c r="G69" i="10"/>
  <c r="Z69" i="10" s="1"/>
  <c r="Y110" i="10"/>
  <c r="AA110" i="10" s="1"/>
  <c r="L110" i="10" s="1"/>
  <c r="Z72" i="10"/>
  <c r="AA72" i="10" s="1"/>
  <c r="L72" i="10" s="1"/>
  <c r="G59" i="10"/>
  <c r="Z59" i="10" s="1"/>
  <c r="AA109" i="10"/>
  <c r="L109" i="10" s="1"/>
  <c r="Y68" i="10"/>
  <c r="Z68" i="10"/>
  <c r="G127" i="10"/>
  <c r="G126" i="10"/>
  <c r="Z31" i="10"/>
  <c r="Y31" i="10"/>
  <c r="G118" i="10"/>
  <c r="G117" i="10"/>
  <c r="Z101" i="10"/>
  <c r="Y101" i="10"/>
  <c r="Z67" i="10"/>
  <c r="Y67" i="10"/>
  <c r="Z27" i="10"/>
  <c r="Y27" i="10"/>
  <c r="Y22" i="10"/>
  <c r="Z22" i="10"/>
  <c r="Y15" i="10"/>
  <c r="Z15" i="10"/>
  <c r="G122" i="10"/>
  <c r="G123" i="10"/>
  <c r="G121" i="10"/>
  <c r="Z138" i="10"/>
  <c r="Y138" i="10"/>
  <c r="Y108" i="10"/>
  <c r="Z108" i="10"/>
  <c r="Z40" i="10"/>
  <c r="Y40" i="10"/>
  <c r="Z113" i="10"/>
  <c r="Y113" i="10"/>
  <c r="G79" i="10"/>
  <c r="G80" i="10"/>
  <c r="Z88" i="10"/>
  <c r="Y88" i="10"/>
  <c r="Z75" i="10"/>
  <c r="Y75" i="10"/>
  <c r="G28" i="10"/>
  <c r="G29" i="10"/>
  <c r="G52" i="10"/>
  <c r="G53" i="10"/>
  <c r="G94" i="10"/>
  <c r="G93" i="10"/>
  <c r="Z41" i="10"/>
  <c r="Y41" i="10"/>
  <c r="G70" i="10"/>
  <c r="G71" i="10"/>
  <c r="G120" i="10"/>
  <c r="G119" i="10"/>
  <c r="Z100" i="10"/>
  <c r="Y100" i="10"/>
  <c r="G134" i="10"/>
  <c r="G135" i="10"/>
  <c r="Z30" i="10"/>
  <c r="Y30" i="10"/>
  <c r="Z4" i="10"/>
  <c r="Y4" i="10"/>
  <c r="Y105" i="10"/>
  <c r="Z105" i="10"/>
  <c r="Z55" i="10"/>
  <c r="Y55" i="10"/>
  <c r="Y8" i="10"/>
  <c r="Z8" i="10"/>
  <c r="Y36" i="10"/>
  <c r="Z36" i="10"/>
  <c r="G82" i="10"/>
  <c r="G81" i="10"/>
  <c r="Z89" i="10"/>
  <c r="Y89" i="10"/>
  <c r="Y3" i="10"/>
  <c r="Z3" i="10"/>
  <c r="Z7" i="10"/>
  <c r="Y7" i="10"/>
  <c r="G128" i="10"/>
  <c r="G129" i="10"/>
  <c r="G32" i="10"/>
  <c r="G33" i="10"/>
  <c r="G16" i="10"/>
  <c r="G17" i="10"/>
  <c r="Y48" i="10"/>
  <c r="Z48" i="10"/>
  <c r="Z90" i="10"/>
  <c r="Y90" i="10"/>
  <c r="Y60" i="10"/>
  <c r="Z60" i="10"/>
  <c r="Y62" i="10"/>
  <c r="Z62" i="10"/>
  <c r="Y38" i="10"/>
  <c r="Z38" i="10"/>
  <c r="G96" i="10"/>
  <c r="G95" i="10"/>
  <c r="G106" i="10"/>
  <c r="G107" i="10"/>
  <c r="Z87" i="10"/>
  <c r="Y87" i="10"/>
  <c r="Y140" i="10"/>
  <c r="Z140" i="10"/>
  <c r="G26" i="10"/>
  <c r="G25" i="10"/>
  <c r="Y97" i="10"/>
  <c r="Z97" i="10"/>
  <c r="Z91" i="10"/>
  <c r="Y91" i="10"/>
  <c r="Y92" i="10"/>
  <c r="Z92" i="10"/>
  <c r="Z112" i="10"/>
  <c r="Y112" i="10"/>
  <c r="Z39" i="10"/>
  <c r="Y39" i="10"/>
  <c r="Y9" i="10"/>
  <c r="Z9" i="10"/>
  <c r="Y61" i="10"/>
  <c r="Z61" i="10"/>
  <c r="G124" i="10"/>
  <c r="G125" i="10"/>
  <c r="Z139" i="10"/>
  <c r="Y139" i="10"/>
  <c r="AA45" i="10"/>
  <c r="L45" i="10" s="1"/>
  <c r="Z5" i="10"/>
  <c r="Y5" i="10"/>
  <c r="Z76" i="10"/>
  <c r="Y76" i="10"/>
  <c r="G24" i="10"/>
  <c r="G23" i="10"/>
  <c r="G64" i="10"/>
  <c r="G65" i="10"/>
  <c r="Z19" i="10"/>
  <c r="Y19" i="10"/>
  <c r="Z43" i="10"/>
  <c r="Y43" i="10"/>
  <c r="Z63" i="10"/>
  <c r="Y63" i="10"/>
  <c r="Z6" i="10"/>
  <c r="Y6" i="10"/>
  <c r="Z111" i="10"/>
  <c r="Y111" i="10"/>
  <c r="Z114" i="10"/>
  <c r="Y114" i="10"/>
  <c r="Y37" i="10"/>
  <c r="Z37" i="10"/>
  <c r="G20" i="10"/>
  <c r="G21" i="10"/>
  <c r="Z66" i="10"/>
  <c r="Y66" i="10"/>
  <c r="Z54" i="10"/>
  <c r="Y54" i="10"/>
  <c r="Y56" i="10"/>
  <c r="Z56" i="10"/>
  <c r="G74" i="10"/>
  <c r="G73" i="10"/>
  <c r="Z102" i="10"/>
  <c r="Y102" i="10"/>
  <c r="G130" i="10"/>
  <c r="G131" i="10"/>
  <c r="Y58" i="10"/>
  <c r="Z58" i="10"/>
  <c r="G84" i="10"/>
  <c r="G83" i="10"/>
  <c r="Y10" i="10"/>
  <c r="Z10" i="10"/>
  <c r="G77" i="10"/>
  <c r="G78" i="10"/>
  <c r="Y49" i="10"/>
  <c r="Z49" i="10"/>
  <c r="G14" i="10"/>
  <c r="G13" i="10"/>
  <c r="Y44" i="10"/>
  <c r="Z44" i="10"/>
  <c r="Z99" i="10"/>
  <c r="Y99" i="10"/>
  <c r="G50" i="10"/>
  <c r="G51" i="10"/>
  <c r="G46" i="10"/>
  <c r="G47" i="10"/>
  <c r="G34" i="10"/>
  <c r="G35" i="10"/>
  <c r="Y98" i="10"/>
  <c r="Z98" i="10"/>
  <c r="G103" i="10"/>
  <c r="G104" i="10"/>
  <c r="G115" i="10"/>
  <c r="G116" i="10"/>
  <c r="Z42" i="10"/>
  <c r="Y42" i="10"/>
  <c r="G86" i="10"/>
  <c r="G85" i="10"/>
  <c r="G133" i="10"/>
  <c r="G132" i="10"/>
  <c r="Y57" i="10"/>
  <c r="Z57" i="10"/>
  <c r="G11" i="10"/>
  <c r="G12" i="10"/>
  <c r="Z136" i="10"/>
  <c r="Y136" i="10"/>
  <c r="M109" i="10" l="1"/>
  <c r="N109" i="10"/>
  <c r="N72" i="10"/>
  <c r="M72" i="10"/>
  <c r="N110" i="10"/>
  <c r="M110" i="10"/>
  <c r="O110" i="10" s="1"/>
  <c r="M45" i="10"/>
  <c r="N45" i="10"/>
  <c r="M18" i="10"/>
  <c r="N18" i="10"/>
  <c r="Y137" i="10"/>
  <c r="AA137" i="10" s="1"/>
  <c r="L137" i="10" s="1"/>
  <c r="AA113" i="10"/>
  <c r="L113" i="10" s="1"/>
  <c r="Y69" i="10"/>
  <c r="AA69" i="10" s="1"/>
  <c r="L69" i="10" s="1"/>
  <c r="AA40" i="10"/>
  <c r="L40" i="10" s="1"/>
  <c r="AA39" i="10"/>
  <c r="L39" i="10" s="1"/>
  <c r="AA67" i="10"/>
  <c r="L67" i="10" s="1"/>
  <c r="AA66" i="10"/>
  <c r="L66" i="10" s="1"/>
  <c r="Y59" i="10"/>
  <c r="AA59" i="10" s="1"/>
  <c r="L59" i="10" s="1"/>
  <c r="AA92" i="10"/>
  <c r="L92" i="10" s="1"/>
  <c r="AA27" i="10"/>
  <c r="L27" i="10" s="1"/>
  <c r="AA111" i="10"/>
  <c r="L111" i="10" s="1"/>
  <c r="AA75" i="10"/>
  <c r="L75" i="10" s="1"/>
  <c r="AA19" i="10"/>
  <c r="L19" i="10" s="1"/>
  <c r="AA89" i="10"/>
  <c r="L89" i="10" s="1"/>
  <c r="AA56" i="10"/>
  <c r="L56" i="10" s="1"/>
  <c r="AA102" i="10"/>
  <c r="L102" i="10" s="1"/>
  <c r="AA87" i="10"/>
  <c r="L87" i="10" s="1"/>
  <c r="AA90" i="10"/>
  <c r="L90" i="10" s="1"/>
  <c r="AA99" i="10"/>
  <c r="L99" i="10" s="1"/>
  <c r="AA138" i="10"/>
  <c r="L138" i="10" s="1"/>
  <c r="AA101" i="10"/>
  <c r="L101" i="10" s="1"/>
  <c r="AA30" i="10"/>
  <c r="L30" i="10" s="1"/>
  <c r="AA140" i="10"/>
  <c r="L140" i="10" s="1"/>
  <c r="AA98" i="10"/>
  <c r="L98" i="10" s="1"/>
  <c r="AA105" i="10"/>
  <c r="L105" i="10" s="1"/>
  <c r="AA31" i="10"/>
  <c r="L31" i="10" s="1"/>
  <c r="AA7" i="10"/>
  <c r="L7" i="10" s="1"/>
  <c r="AA61" i="10"/>
  <c r="L61" i="10" s="1"/>
  <c r="AA4" i="10"/>
  <c r="L4" i="10" s="1"/>
  <c r="AA41" i="10"/>
  <c r="L41" i="10" s="1"/>
  <c r="AA38" i="10"/>
  <c r="L38" i="10" s="1"/>
  <c r="AA63" i="10"/>
  <c r="L63" i="10" s="1"/>
  <c r="AA5" i="10"/>
  <c r="L5" i="10" s="1"/>
  <c r="AA58" i="10"/>
  <c r="L58" i="10" s="1"/>
  <c r="AA15" i="10"/>
  <c r="L15" i="10" s="1"/>
  <c r="AA49" i="10"/>
  <c r="L49" i="10" s="1"/>
  <c r="AA136" i="10"/>
  <c r="L136" i="10" s="1"/>
  <c r="AA42" i="10"/>
  <c r="L42" i="10" s="1"/>
  <c r="AA6" i="10"/>
  <c r="L6" i="10" s="1"/>
  <c r="AA76" i="10"/>
  <c r="L76" i="10" s="1"/>
  <c r="AA9" i="10"/>
  <c r="L9" i="10" s="1"/>
  <c r="AA97" i="10"/>
  <c r="L97" i="10" s="1"/>
  <c r="AA88" i="10"/>
  <c r="L88" i="10" s="1"/>
  <c r="AA10" i="10"/>
  <c r="L10" i="10" s="1"/>
  <c r="AA114" i="10"/>
  <c r="L114" i="10" s="1"/>
  <c r="AA60" i="10"/>
  <c r="L60" i="10" s="1"/>
  <c r="AA44" i="10"/>
  <c r="L44" i="10" s="1"/>
  <c r="AA55" i="10"/>
  <c r="L55" i="10" s="1"/>
  <c r="Y13" i="10"/>
  <c r="Z13" i="10"/>
  <c r="Y85" i="10"/>
  <c r="Z85" i="10"/>
  <c r="Y35" i="10"/>
  <c r="Z35" i="10"/>
  <c r="Y14" i="10"/>
  <c r="Z14" i="10"/>
  <c r="AA43" i="10"/>
  <c r="L43" i="10" s="1"/>
  <c r="AA112" i="10"/>
  <c r="L112" i="10" s="1"/>
  <c r="AA62" i="10"/>
  <c r="L62" i="10" s="1"/>
  <c r="Y33" i="10"/>
  <c r="Z33" i="10"/>
  <c r="Z120" i="10"/>
  <c r="Y120" i="10"/>
  <c r="Y117" i="10"/>
  <c r="Z117" i="10"/>
  <c r="Y133" i="10"/>
  <c r="Z133" i="10"/>
  <c r="Z16" i="10"/>
  <c r="Y16" i="10"/>
  <c r="Y119" i="10"/>
  <c r="Z119" i="10"/>
  <c r="Y86" i="10"/>
  <c r="Z86" i="10"/>
  <c r="Y34" i="10"/>
  <c r="Z34" i="10"/>
  <c r="AA54" i="10"/>
  <c r="L54" i="10" s="1"/>
  <c r="AA139" i="10"/>
  <c r="L139" i="10" s="1"/>
  <c r="Y32" i="10"/>
  <c r="Z32" i="10"/>
  <c r="Y81" i="10"/>
  <c r="Z81" i="10"/>
  <c r="Y71" i="10"/>
  <c r="Z71" i="10"/>
  <c r="Y118" i="10"/>
  <c r="Z118" i="10"/>
  <c r="Y131" i="10"/>
  <c r="Z131" i="10"/>
  <c r="Y46" i="10"/>
  <c r="Z46" i="10"/>
  <c r="Z78" i="10"/>
  <c r="Y78" i="10"/>
  <c r="Y130" i="10"/>
  <c r="Z130" i="10"/>
  <c r="Z125" i="10"/>
  <c r="Y125" i="10"/>
  <c r="Y128" i="10"/>
  <c r="Z128" i="10"/>
  <c r="AA108" i="10"/>
  <c r="L108" i="10" s="1"/>
  <c r="AA22" i="10"/>
  <c r="L22" i="10" s="1"/>
  <c r="Z51" i="10"/>
  <c r="Y51" i="10"/>
  <c r="Z77" i="10"/>
  <c r="Y77" i="10"/>
  <c r="Z65" i="10"/>
  <c r="Y65" i="10"/>
  <c r="Z124" i="10"/>
  <c r="Y124" i="10"/>
  <c r="AA36" i="10"/>
  <c r="L36" i="10" s="1"/>
  <c r="Y80" i="10"/>
  <c r="Z80" i="10"/>
  <c r="Z126" i="10"/>
  <c r="Y126" i="10"/>
  <c r="Y70" i="10"/>
  <c r="Z70" i="10"/>
  <c r="Y116" i="10"/>
  <c r="Z116" i="10"/>
  <c r="Y50" i="10"/>
  <c r="Z50" i="10"/>
  <c r="Z64" i="10"/>
  <c r="Y64" i="10"/>
  <c r="AA91" i="10"/>
  <c r="L91" i="10" s="1"/>
  <c r="Y107" i="10"/>
  <c r="Z107" i="10"/>
  <c r="Y93" i="10"/>
  <c r="Z93" i="10"/>
  <c r="Z79" i="10"/>
  <c r="Y79" i="10"/>
  <c r="Z127" i="10"/>
  <c r="Y127" i="10"/>
  <c r="Y12" i="10"/>
  <c r="Z12" i="10"/>
  <c r="Z115" i="10"/>
  <c r="Y115" i="10"/>
  <c r="Y21" i="10"/>
  <c r="Z21" i="10"/>
  <c r="Y23" i="10"/>
  <c r="Z23" i="10"/>
  <c r="Y106" i="10"/>
  <c r="Z106" i="10"/>
  <c r="AA8" i="10"/>
  <c r="L8" i="10" s="1"/>
  <c r="Y94" i="10"/>
  <c r="Z94" i="10"/>
  <c r="Y129" i="10"/>
  <c r="Z129" i="10"/>
  <c r="Y11" i="10"/>
  <c r="Z11" i="10"/>
  <c r="Y104" i="10"/>
  <c r="Z104" i="10"/>
  <c r="Y83" i="10"/>
  <c r="Z83" i="10"/>
  <c r="Y73" i="10"/>
  <c r="Z73" i="10"/>
  <c r="Y20" i="10"/>
  <c r="Z20" i="10"/>
  <c r="Y24" i="10"/>
  <c r="Z24" i="10"/>
  <c r="Y95" i="10"/>
  <c r="Z95" i="10"/>
  <c r="AA3" i="10"/>
  <c r="L3" i="10" s="1"/>
  <c r="Z135" i="10"/>
  <c r="Y135" i="10"/>
  <c r="Z53" i="10"/>
  <c r="Y53" i="10"/>
  <c r="AA68" i="10"/>
  <c r="L68" i="10" s="1"/>
  <c r="Y47" i="10"/>
  <c r="Z47" i="10"/>
  <c r="Z103" i="10"/>
  <c r="Y103" i="10"/>
  <c r="Y84" i="10"/>
  <c r="Z84" i="10"/>
  <c r="Y74" i="10"/>
  <c r="Z74" i="10"/>
  <c r="Y96" i="10"/>
  <c r="Z96" i="10"/>
  <c r="Y134" i="10"/>
  <c r="Z134" i="10"/>
  <c r="Z52" i="10"/>
  <c r="Y52" i="10"/>
  <c r="Y121" i="10"/>
  <c r="Z121" i="10"/>
  <c r="Y82" i="10"/>
  <c r="Z82" i="10"/>
  <c r="AA57" i="10"/>
  <c r="L57" i="10" s="1"/>
  <c r="AA37" i="10"/>
  <c r="L37" i="10" s="1"/>
  <c r="Y25" i="10"/>
  <c r="Z25" i="10"/>
  <c r="AA48" i="10"/>
  <c r="L48" i="10" s="1"/>
  <c r="S142" i="10"/>
  <c r="AA100" i="10"/>
  <c r="L100" i="10" s="1"/>
  <c r="Z29" i="10"/>
  <c r="Y29" i="10"/>
  <c r="Y123" i="10"/>
  <c r="Z123" i="10"/>
  <c r="Z132" i="10"/>
  <c r="Y132" i="10"/>
  <c r="Y26" i="10"/>
  <c r="Z26" i="10"/>
  <c r="Z17" i="10"/>
  <c r="Y17" i="10"/>
  <c r="Z28" i="10"/>
  <c r="Y28" i="10"/>
  <c r="Y122" i="10"/>
  <c r="Z122" i="10"/>
  <c r="O72" i="10" l="1"/>
  <c r="O18" i="10"/>
  <c r="O45" i="10"/>
  <c r="O109" i="10"/>
  <c r="N100" i="10"/>
  <c r="M100" i="10"/>
  <c r="M43" i="10"/>
  <c r="N43" i="10"/>
  <c r="M114" i="10"/>
  <c r="N114" i="10"/>
  <c r="M5" i="10"/>
  <c r="O5" i="10" s="1"/>
  <c r="N5" i="10"/>
  <c r="M101" i="10"/>
  <c r="N101" i="10"/>
  <c r="M92" i="10"/>
  <c r="N92" i="10"/>
  <c r="N68" i="10"/>
  <c r="M68" i="10"/>
  <c r="N8" i="10"/>
  <c r="M8" i="10"/>
  <c r="O8" i="10" s="1"/>
  <c r="N10" i="10"/>
  <c r="M10" i="10"/>
  <c r="N63" i="10"/>
  <c r="M63" i="10"/>
  <c r="O63" i="10" s="1"/>
  <c r="M138" i="10"/>
  <c r="N138" i="10"/>
  <c r="M59" i="10"/>
  <c r="N59" i="10"/>
  <c r="M48" i="10"/>
  <c r="N48" i="10"/>
  <c r="N88" i="10"/>
  <c r="M88" i="10"/>
  <c r="N38" i="10"/>
  <c r="M38" i="10"/>
  <c r="M99" i="10"/>
  <c r="N99" i="10"/>
  <c r="O99" i="10" s="1"/>
  <c r="M66" i="10"/>
  <c r="N66" i="10"/>
  <c r="M97" i="10"/>
  <c r="N97" i="10"/>
  <c r="M41" i="10"/>
  <c r="N41" i="10"/>
  <c r="M90" i="10"/>
  <c r="N90" i="10"/>
  <c r="M67" i="10"/>
  <c r="N67" i="10"/>
  <c r="M139" i="10"/>
  <c r="N139" i="10"/>
  <c r="M9" i="10"/>
  <c r="N9" i="10"/>
  <c r="N4" i="10"/>
  <c r="M4" i="10"/>
  <c r="M87" i="10"/>
  <c r="N87" i="10"/>
  <c r="N39" i="10"/>
  <c r="M39" i="10"/>
  <c r="M37" i="10"/>
  <c r="N37" i="10"/>
  <c r="N54" i="10"/>
  <c r="M54" i="10"/>
  <c r="O54" i="10" s="1"/>
  <c r="N76" i="10"/>
  <c r="M76" i="10"/>
  <c r="M61" i="10"/>
  <c r="N61" i="10"/>
  <c r="M102" i="10"/>
  <c r="N102" i="10"/>
  <c r="O102" i="10"/>
  <c r="N40" i="10"/>
  <c r="M40" i="10"/>
  <c r="M57" i="10"/>
  <c r="N57" i="10"/>
  <c r="N22" i="10"/>
  <c r="M22" i="10"/>
  <c r="O22" i="10" s="1"/>
  <c r="M6" i="10"/>
  <c r="N6" i="10"/>
  <c r="M7" i="10"/>
  <c r="N7" i="10"/>
  <c r="N56" i="10"/>
  <c r="M56" i="10"/>
  <c r="O56" i="10" s="1"/>
  <c r="M69" i="10"/>
  <c r="N69" i="10"/>
  <c r="N108" i="10"/>
  <c r="M108" i="10"/>
  <c r="M42" i="10"/>
  <c r="N42" i="10"/>
  <c r="M31" i="10"/>
  <c r="N31" i="10"/>
  <c r="M89" i="10"/>
  <c r="N89" i="10"/>
  <c r="M113" i="10"/>
  <c r="N113" i="10"/>
  <c r="M91" i="10"/>
  <c r="N91" i="10"/>
  <c r="N136" i="10"/>
  <c r="M136" i="10"/>
  <c r="N105" i="10"/>
  <c r="M105" i="10"/>
  <c r="O105" i="10" s="1"/>
  <c r="M19" i="10"/>
  <c r="N19" i="10"/>
  <c r="O19" i="10" s="1"/>
  <c r="M137" i="10"/>
  <c r="O137" i="10" s="1"/>
  <c r="N137" i="10"/>
  <c r="M36" i="10"/>
  <c r="N36" i="10"/>
  <c r="M55" i="10"/>
  <c r="N55" i="10"/>
  <c r="M49" i="10"/>
  <c r="N49" i="10"/>
  <c r="N98" i="10"/>
  <c r="M98" i="10"/>
  <c r="M75" i="10"/>
  <c r="N75" i="10"/>
  <c r="N62" i="10"/>
  <c r="M62" i="10"/>
  <c r="N44" i="10"/>
  <c r="M44" i="10"/>
  <c r="O44" i="10" s="1"/>
  <c r="M15" i="10"/>
  <c r="N15" i="10"/>
  <c r="O15" i="10" s="1"/>
  <c r="N140" i="10"/>
  <c r="M140" i="10"/>
  <c r="M111" i="10"/>
  <c r="N111" i="10"/>
  <c r="O111" i="10" s="1"/>
  <c r="N112" i="10"/>
  <c r="M112" i="10"/>
  <c r="N60" i="10"/>
  <c r="M60" i="10"/>
  <c r="N58" i="10"/>
  <c r="M58" i="10"/>
  <c r="M30" i="10"/>
  <c r="N30" i="10"/>
  <c r="M27" i="10"/>
  <c r="N27" i="10"/>
  <c r="N3" i="10"/>
  <c r="M3" i="10"/>
  <c r="AA51" i="10"/>
  <c r="L51" i="10" s="1"/>
  <c r="AA126" i="10"/>
  <c r="L126" i="10" s="1"/>
  <c r="AA78" i="10"/>
  <c r="L78" i="10" s="1"/>
  <c r="AA32" i="10"/>
  <c r="L32" i="10" s="1"/>
  <c r="AA47" i="10"/>
  <c r="L47" i="10" s="1"/>
  <c r="AA52" i="10"/>
  <c r="L52" i="10" s="1"/>
  <c r="AA65" i="10"/>
  <c r="L65" i="10" s="1"/>
  <c r="AA80" i="10"/>
  <c r="L80" i="10" s="1"/>
  <c r="AA35" i="10"/>
  <c r="L35" i="10" s="1"/>
  <c r="AA50" i="10"/>
  <c r="L50" i="10" s="1"/>
  <c r="AA131" i="10"/>
  <c r="L131" i="10" s="1"/>
  <c r="AA122" i="10"/>
  <c r="L122" i="10" s="1"/>
  <c r="AA121" i="10"/>
  <c r="L121" i="10" s="1"/>
  <c r="AA96" i="10"/>
  <c r="L96" i="10" s="1"/>
  <c r="AA77" i="10"/>
  <c r="L77" i="10" s="1"/>
  <c r="AA118" i="10"/>
  <c r="L118" i="10" s="1"/>
  <c r="AA34" i="10"/>
  <c r="L34" i="10" s="1"/>
  <c r="AA117" i="10"/>
  <c r="L117" i="10" s="1"/>
  <c r="AA53" i="10"/>
  <c r="L53" i="10" s="1"/>
  <c r="AA135" i="10"/>
  <c r="L135" i="10" s="1"/>
  <c r="AA79" i="10"/>
  <c r="L79" i="10" s="1"/>
  <c r="AA83" i="10"/>
  <c r="L83" i="10" s="1"/>
  <c r="AA33" i="10"/>
  <c r="L33" i="10" s="1"/>
  <c r="AA13" i="10"/>
  <c r="L13" i="10" s="1"/>
  <c r="Z142" i="10"/>
  <c r="AA103" i="10"/>
  <c r="L103" i="10" s="1"/>
  <c r="AA123" i="10"/>
  <c r="L123" i="10" s="1"/>
  <c r="AA73" i="10"/>
  <c r="L73" i="10" s="1"/>
  <c r="AA29" i="10"/>
  <c r="L29" i="10" s="1"/>
  <c r="AA104" i="10"/>
  <c r="L104" i="10" s="1"/>
  <c r="AA130" i="10"/>
  <c r="L130" i="10" s="1"/>
  <c r="AA71" i="10"/>
  <c r="L71" i="10" s="1"/>
  <c r="AA23" i="10"/>
  <c r="L23" i="10" s="1"/>
  <c r="AA17" i="10"/>
  <c r="L17" i="10" s="1"/>
  <c r="AA134" i="10"/>
  <c r="L134" i="10" s="1"/>
  <c r="AA95" i="10"/>
  <c r="L95" i="10" s="1"/>
  <c r="R142" i="10"/>
  <c r="AA84" i="10"/>
  <c r="L84" i="10" s="1"/>
  <c r="AA24" i="10"/>
  <c r="L24" i="10" s="1"/>
  <c r="AA129" i="10"/>
  <c r="L129" i="10" s="1"/>
  <c r="AA70" i="10"/>
  <c r="L70" i="10" s="1"/>
  <c r="AA124" i="10"/>
  <c r="L124" i="10" s="1"/>
  <c r="AA26" i="10"/>
  <c r="L26" i="10" s="1"/>
  <c r="Y142" i="10"/>
  <c r="AA82" i="10"/>
  <c r="L82" i="10" s="1"/>
  <c r="AA11" i="10"/>
  <c r="L11" i="10" s="1"/>
  <c r="AA115" i="10"/>
  <c r="L115" i="10" s="1"/>
  <c r="AA133" i="10"/>
  <c r="L133" i="10" s="1"/>
  <c r="AA20" i="10"/>
  <c r="L20" i="10" s="1"/>
  <c r="AA21" i="10"/>
  <c r="L21" i="10" s="1"/>
  <c r="AA12" i="10"/>
  <c r="L12" i="10" s="1"/>
  <c r="AA128" i="10"/>
  <c r="L128" i="10" s="1"/>
  <c r="AA46" i="10"/>
  <c r="L46" i="10" s="1"/>
  <c r="AA81" i="10"/>
  <c r="L81" i="10" s="1"/>
  <c r="AA86" i="10"/>
  <c r="L86" i="10" s="1"/>
  <c r="AA94" i="10"/>
  <c r="L94" i="10" s="1"/>
  <c r="AA116" i="10"/>
  <c r="L116" i="10" s="1"/>
  <c r="AA125" i="10"/>
  <c r="L125" i="10" s="1"/>
  <c r="AA119" i="10"/>
  <c r="L119" i="10" s="1"/>
  <c r="AA14" i="10"/>
  <c r="L14" i="10" s="1"/>
  <c r="AA74" i="10"/>
  <c r="L74" i="10" s="1"/>
  <c r="AA93" i="10"/>
  <c r="L93" i="10" s="1"/>
  <c r="AA16" i="10"/>
  <c r="L16" i="10" s="1"/>
  <c r="AA120" i="10"/>
  <c r="L120" i="10" s="1"/>
  <c r="AA132" i="10"/>
  <c r="L132" i="10" s="1"/>
  <c r="AA25" i="10"/>
  <c r="L25" i="10" s="1"/>
  <c r="AA106" i="10"/>
  <c r="L106" i="10" s="1"/>
  <c r="AA107" i="10"/>
  <c r="L107" i="10" s="1"/>
  <c r="AA85" i="10"/>
  <c r="L85" i="10" s="1"/>
  <c r="AA28" i="10"/>
  <c r="L28" i="10" s="1"/>
  <c r="AA127" i="10"/>
  <c r="L127" i="10" s="1"/>
  <c r="AA64" i="10"/>
  <c r="L64" i="10" s="1"/>
  <c r="O39" i="10" l="1"/>
  <c r="O88" i="10"/>
  <c r="O62" i="10"/>
  <c r="O100" i="10"/>
  <c r="O76" i="10"/>
  <c r="O9" i="10"/>
  <c r="O138" i="10"/>
  <c r="O140" i="10"/>
  <c r="O136" i="10"/>
  <c r="O108" i="10"/>
  <c r="O57" i="10"/>
  <c r="O58" i="10"/>
  <c r="O38" i="10"/>
  <c r="O10" i="10"/>
  <c r="O101" i="10"/>
  <c r="O113" i="10"/>
  <c r="O37" i="10"/>
  <c r="O36" i="10"/>
  <c r="O112" i="10"/>
  <c r="O89" i="10"/>
  <c r="O90" i="10"/>
  <c r="O87" i="10"/>
  <c r="O61" i="10"/>
  <c r="O41" i="10"/>
  <c r="O139" i="10"/>
  <c r="O31" i="10"/>
  <c r="O6" i="10"/>
  <c r="O68" i="10"/>
  <c r="O27" i="10"/>
  <c r="O92" i="10"/>
  <c r="O30" i="10"/>
  <c r="O49" i="10"/>
  <c r="O42" i="10"/>
  <c r="O4" i="10"/>
  <c r="O55" i="10"/>
  <c r="O48" i="10"/>
  <c r="O114" i="10"/>
  <c r="O60" i="10"/>
  <c r="O91" i="10"/>
  <c r="O69" i="10"/>
  <c r="O97" i="10"/>
  <c r="O40" i="10"/>
  <c r="O66" i="10"/>
  <c r="O59" i="10"/>
  <c r="O43" i="10"/>
  <c r="O67" i="10"/>
  <c r="O75" i="10"/>
  <c r="O7" i="10"/>
  <c r="O98" i="10"/>
  <c r="O3" i="10"/>
  <c r="N122" i="10"/>
  <c r="M122" i="10"/>
  <c r="M24" i="10"/>
  <c r="N24" i="10"/>
  <c r="N20" i="10"/>
  <c r="M20" i="10"/>
  <c r="O20" i="10" s="1"/>
  <c r="N64" i="10"/>
  <c r="M64" i="10"/>
  <c r="N14" i="10"/>
  <c r="M14" i="10"/>
  <c r="M95" i="10"/>
  <c r="N95" i="10"/>
  <c r="M13" i="10"/>
  <c r="N13" i="10"/>
  <c r="M127" i="10"/>
  <c r="N127" i="10"/>
  <c r="M119" i="10"/>
  <c r="N119" i="10"/>
  <c r="M115" i="10"/>
  <c r="N115" i="10"/>
  <c r="N134" i="10"/>
  <c r="M134" i="10"/>
  <c r="M33" i="10"/>
  <c r="N33" i="10"/>
  <c r="M131" i="10"/>
  <c r="N131" i="10"/>
  <c r="M51" i="10"/>
  <c r="N51" i="10"/>
  <c r="N28" i="10"/>
  <c r="M28" i="10"/>
  <c r="M125" i="10"/>
  <c r="N125" i="10"/>
  <c r="O125" i="10" s="1"/>
  <c r="M11" i="10"/>
  <c r="N11" i="10"/>
  <c r="M17" i="10"/>
  <c r="N17" i="10"/>
  <c r="M83" i="10"/>
  <c r="N83" i="10"/>
  <c r="N50" i="10"/>
  <c r="M50" i="10"/>
  <c r="M121" i="10"/>
  <c r="N121" i="10"/>
  <c r="M133" i="10"/>
  <c r="N133" i="10"/>
  <c r="O133" i="10" s="1"/>
  <c r="M85" i="10"/>
  <c r="N85" i="10"/>
  <c r="N116" i="10"/>
  <c r="M116" i="10"/>
  <c r="N82" i="10"/>
  <c r="M82" i="10"/>
  <c r="M23" i="10"/>
  <c r="N23" i="10"/>
  <c r="M79" i="10"/>
  <c r="N79" i="10"/>
  <c r="M35" i="10"/>
  <c r="N35" i="10"/>
  <c r="O35" i="10" s="1"/>
  <c r="M12" i="10"/>
  <c r="N12" i="10"/>
  <c r="M71" i="10"/>
  <c r="N71" i="10"/>
  <c r="M135" i="10"/>
  <c r="N135" i="10"/>
  <c r="N80" i="10"/>
  <c r="M80" i="10"/>
  <c r="N74" i="10"/>
  <c r="M74" i="10"/>
  <c r="M107" i="10"/>
  <c r="N107" i="10"/>
  <c r="O107" i="10" s="1"/>
  <c r="N94" i="10"/>
  <c r="M94" i="10"/>
  <c r="N106" i="10"/>
  <c r="M106" i="10"/>
  <c r="O106" i="10" s="1"/>
  <c r="N86" i="10"/>
  <c r="M86" i="10"/>
  <c r="N26" i="10"/>
  <c r="M26" i="10"/>
  <c r="N130" i="10"/>
  <c r="M130" i="10"/>
  <c r="M53" i="10"/>
  <c r="N53" i="10"/>
  <c r="O53" i="10"/>
  <c r="M65" i="10"/>
  <c r="N65" i="10"/>
  <c r="M25" i="10"/>
  <c r="N25" i="10"/>
  <c r="N124" i="10"/>
  <c r="M124" i="10"/>
  <c r="M117" i="10"/>
  <c r="N117" i="10"/>
  <c r="O117" i="10" s="1"/>
  <c r="N52" i="10"/>
  <c r="M52" i="10"/>
  <c r="N132" i="10"/>
  <c r="M132" i="10"/>
  <c r="O132" i="10" s="1"/>
  <c r="N46" i="10"/>
  <c r="M46" i="10"/>
  <c r="N70" i="10"/>
  <c r="M70" i="10"/>
  <c r="M29" i="10"/>
  <c r="N29" i="10"/>
  <c r="N34" i="10"/>
  <c r="M34" i="10"/>
  <c r="M47" i="10"/>
  <c r="N47" i="10"/>
  <c r="N16" i="10"/>
  <c r="M16" i="10"/>
  <c r="O16" i="10" s="1"/>
  <c r="N81" i="10"/>
  <c r="M81" i="10"/>
  <c r="N104" i="10"/>
  <c r="M104" i="10"/>
  <c r="N120" i="10"/>
  <c r="M120" i="10"/>
  <c r="N128" i="10"/>
  <c r="M128" i="10"/>
  <c r="O128" i="10"/>
  <c r="N129" i="10"/>
  <c r="M129" i="10"/>
  <c r="O129" i="10" s="1"/>
  <c r="M73" i="10"/>
  <c r="N73" i="10"/>
  <c r="N118" i="10"/>
  <c r="M118" i="10"/>
  <c r="O118" i="10" s="1"/>
  <c r="N32" i="10"/>
  <c r="M32" i="10"/>
  <c r="M123" i="10"/>
  <c r="N123" i="10"/>
  <c r="M77" i="10"/>
  <c r="O77" i="10" s="1"/>
  <c r="N77" i="10"/>
  <c r="M78" i="10"/>
  <c r="N78" i="10"/>
  <c r="M93" i="10"/>
  <c r="N93" i="10"/>
  <c r="M21" i="10"/>
  <c r="N21" i="10"/>
  <c r="N84" i="10"/>
  <c r="M84" i="10"/>
  <c r="M103" i="10"/>
  <c r="N103" i="10"/>
  <c r="N96" i="10"/>
  <c r="M96" i="10"/>
  <c r="M126" i="10"/>
  <c r="N126" i="10"/>
  <c r="AA142" i="10"/>
  <c r="L142" i="10"/>
  <c r="O33" i="10" l="1"/>
  <c r="O78" i="10"/>
  <c r="O96" i="10"/>
  <c r="O52" i="10"/>
  <c r="O123" i="10"/>
  <c r="O120" i="10"/>
  <c r="O32" i="10"/>
  <c r="O104" i="10"/>
  <c r="O70" i="10"/>
  <c r="O115" i="10"/>
  <c r="O64" i="10"/>
  <c r="O26" i="10"/>
  <c r="O80" i="10"/>
  <c r="O135" i="10"/>
  <c r="O93" i="10"/>
  <c r="O17" i="10"/>
  <c r="O95" i="10"/>
  <c r="O34" i="10"/>
  <c r="O130" i="10"/>
  <c r="O74" i="10"/>
  <c r="O134" i="10"/>
  <c r="O14" i="10"/>
  <c r="O124" i="10"/>
  <c r="O23" i="10"/>
  <c r="O116" i="10"/>
  <c r="O127" i="10"/>
  <c r="O47" i="10"/>
  <c r="O24" i="10"/>
  <c r="O29" i="10"/>
  <c r="O122" i="10"/>
  <c r="O79" i="10"/>
  <c r="O13" i="10"/>
  <c r="O126" i="10"/>
  <c r="O121" i="10"/>
  <c r="O21" i="10"/>
  <c r="O12" i="10"/>
  <c r="O85" i="10"/>
  <c r="O11" i="10"/>
  <c r="O73" i="10"/>
  <c r="O81" i="10"/>
  <c r="O46" i="10"/>
  <c r="O25" i="10"/>
  <c r="O86" i="10"/>
  <c r="O50" i="10"/>
  <c r="O28" i="10"/>
  <c r="O131" i="10"/>
  <c r="O103" i="10"/>
  <c r="O82" i="10"/>
  <c r="O119" i="10"/>
  <c r="O84" i="10"/>
  <c r="O65" i="10"/>
  <c r="O94" i="10"/>
  <c r="O71" i="10"/>
  <c r="O83" i="10"/>
  <c r="O51" i="10"/>
  <c r="N142" i="10"/>
  <c r="M142" i="10"/>
  <c r="O142" i="10" l="1"/>
</calcChain>
</file>

<file path=xl/sharedStrings.xml><?xml version="1.0" encoding="utf-8"?>
<sst xmlns="http://schemas.openxmlformats.org/spreadsheetml/2006/main" count="51539" uniqueCount="6828">
  <si>
    <t>EQ MONTHLY BILLINGS DRIVER LIST - MONTH OVER MONTH</t>
  </si>
  <si>
    <t>WILLIAM RATHER</t>
  </si>
  <si>
    <t>RATHER, WILLIAM</t>
  </si>
  <si>
    <t>SV-08</t>
  </si>
  <si>
    <t>RICHARD REDSTONE</t>
  </si>
  <si>
    <t>REDSTONE, RICHARD</t>
  </si>
  <si>
    <t>S-09</t>
  </si>
  <si>
    <t>ALBERT PERRY</t>
  </si>
  <si>
    <t>PERRY, ALBERT</t>
  </si>
  <si>
    <t>S-07</t>
  </si>
  <si>
    <t>ALBERT MENDIETA</t>
  </si>
  <si>
    <t>MENDAL</t>
  </si>
  <si>
    <t>Mendieta, Albert A</t>
  </si>
  <si>
    <t>PT-10S</t>
  </si>
  <si>
    <t>STONIE BROWN</t>
  </si>
  <si>
    <t>BROWN, STONIE</t>
  </si>
  <si>
    <t>PT-92</t>
  </si>
  <si>
    <t>ROBERT BERRYHILL</t>
  </si>
  <si>
    <t>BERROB</t>
  </si>
  <si>
    <t>Berryhill, Robert P</t>
  </si>
  <si>
    <t>PT-02S</t>
  </si>
  <si>
    <t xml:space="preserve">CATALINO FLORES SR </t>
  </si>
  <si>
    <t>FLORES SR, CATALINO</t>
  </si>
  <si>
    <t>PT-89</t>
  </si>
  <si>
    <t>Redstone, Richard D</t>
  </si>
  <si>
    <t>JUAN C. REYES DIAZ 9/12</t>
  </si>
  <si>
    <t>REYES DIAZ, JUAN</t>
  </si>
  <si>
    <t>PT-252</t>
  </si>
  <si>
    <t>Brown, Stonie B</t>
  </si>
  <si>
    <t>MARTIN SANCHEZ</t>
  </si>
  <si>
    <t>SANCHEZ, MARTIN</t>
  </si>
  <si>
    <t>PT-247</t>
  </si>
  <si>
    <t>JUAN REYES DIAZ</t>
  </si>
  <si>
    <t>Reyes Diaz, Juan C</t>
  </si>
  <si>
    <t>PHILLIP SABAJ</t>
  </si>
  <si>
    <t>SABAJ, PHILLIP</t>
  </si>
  <si>
    <t>PT-246</t>
  </si>
  <si>
    <t>Sanchez, Martin</t>
  </si>
  <si>
    <t>JARED RUHRUP</t>
  </si>
  <si>
    <t>RUHRUP, JARED</t>
  </si>
  <si>
    <t>PT-245</t>
  </si>
  <si>
    <t>Sabaj, Phillip A</t>
  </si>
  <si>
    <t>SAM ABUNEMEH</t>
  </si>
  <si>
    <t>ABUNEMEH, OSAMA</t>
  </si>
  <si>
    <t>PT-244</t>
  </si>
  <si>
    <t>Ruhrup, Jared K</t>
  </si>
  <si>
    <t>RAMESH BOBBA</t>
  </si>
  <si>
    <t>BOBBA, RAMESH</t>
  </si>
  <si>
    <t>PT-243</t>
  </si>
  <si>
    <t>Abunemeh, Osama M</t>
  </si>
  <si>
    <t>HECTOR SANCHEZ</t>
  </si>
  <si>
    <t>SANCHEZ, HECTOR</t>
  </si>
  <si>
    <t>PT-242</t>
  </si>
  <si>
    <t>Bobba, Ramesh</t>
  </si>
  <si>
    <t>MARK GARCIA</t>
  </si>
  <si>
    <t>GARCIA, MARK</t>
  </si>
  <si>
    <t>PT-241</t>
  </si>
  <si>
    <t>Sanchez, Hector</t>
  </si>
  <si>
    <t xml:space="preserve">CLINT MIZE </t>
  </si>
  <si>
    <t>MIZE, CLINT</t>
  </si>
  <si>
    <t>PT-240</t>
  </si>
  <si>
    <t>Garcia, Mark E</t>
  </si>
  <si>
    <t>JOHNNY PEREIRA-VIERA</t>
  </si>
  <si>
    <t>PEREIRA-VIERA, JOHNNY</t>
  </si>
  <si>
    <t>PT-239</t>
  </si>
  <si>
    <t>CLINT MIZE</t>
  </si>
  <si>
    <t>Mize, Clint</t>
  </si>
  <si>
    <t>JUAN C. MIRAMONTES JR</t>
  </si>
  <si>
    <t>MIRAMONTES JR, JUAN</t>
  </si>
  <si>
    <t>PT-237</t>
  </si>
  <si>
    <t>Pereira-Viera, Johnny</t>
  </si>
  <si>
    <t>CHASE JONES</t>
  </si>
  <si>
    <t>JONES, BRANDON</t>
  </si>
  <si>
    <t>PT-236</t>
  </si>
  <si>
    <t>JUAN MIRAMONTES JR</t>
  </si>
  <si>
    <t>Miramontes Jr, Juan C</t>
  </si>
  <si>
    <t>LUIS MORALES</t>
  </si>
  <si>
    <t>MORALES, LUIS</t>
  </si>
  <si>
    <t>PT-235</t>
  </si>
  <si>
    <t>BRANDON JONES</t>
  </si>
  <si>
    <t>Jones, Brandon C</t>
  </si>
  <si>
    <t>ANDRES BLANCO</t>
  </si>
  <si>
    <t>BLANCO, ANDRES</t>
  </si>
  <si>
    <t>PT-229</t>
  </si>
  <si>
    <t>Morales, Luis A</t>
  </si>
  <si>
    <t>DANIEL LOPEZ</t>
  </si>
  <si>
    <t>LOPEZ, DANIEL</t>
  </si>
  <si>
    <t>PT-228</t>
  </si>
  <si>
    <t>Blanco, Andres E</t>
  </si>
  <si>
    <t>HECTOR J. CLAUDIO</t>
  </si>
  <si>
    <t>CLAUDIO, HECTOR J.</t>
  </si>
  <si>
    <t>PT-227</t>
  </si>
  <si>
    <t>Lopez, Daniel</t>
  </si>
  <si>
    <t>CATALINO FLORES SR</t>
  </si>
  <si>
    <t>PT-226</t>
  </si>
  <si>
    <t>Claudio, Hector J</t>
  </si>
  <si>
    <t>NAGESH KUMAR</t>
  </si>
  <si>
    <t>KUMAR, NAGESH</t>
  </si>
  <si>
    <t>PT-224</t>
  </si>
  <si>
    <t>Flores Sr, Catalino</t>
  </si>
  <si>
    <t>VALENTIN LOPEZ</t>
  </si>
  <si>
    <t>LOPEZ, VALENTIN</t>
  </si>
  <si>
    <t>PT-219</t>
  </si>
  <si>
    <t>JOSE RANGEL</t>
  </si>
  <si>
    <t>RANGEL, JOSE</t>
  </si>
  <si>
    <t>PT-218</t>
  </si>
  <si>
    <t>Lopez, Valentin</t>
  </si>
  <si>
    <t>ERNEST LEMON JR</t>
  </si>
  <si>
    <t>LEMON JR, ERNEST</t>
  </si>
  <si>
    <t>PT-215</t>
  </si>
  <si>
    <t>12 DAYS</t>
  </si>
  <si>
    <t>Rangel, Jose M</t>
  </si>
  <si>
    <t>CATALINO FLORES JR</t>
  </si>
  <si>
    <t>FLORES JR, CATALINO</t>
  </si>
  <si>
    <t>PT-213</t>
  </si>
  <si>
    <t>Lemon Jr, Ernest S</t>
  </si>
  <si>
    <t>SALVADOR AGUILLON</t>
  </si>
  <si>
    <t>AGUILLON, SALVADOR</t>
  </si>
  <si>
    <t>PT-208</t>
  </si>
  <si>
    <t>Flores Jr, Catalino</t>
  </si>
  <si>
    <t>JESUS LOPEZ SOTO</t>
  </si>
  <si>
    <t>LOPEZ SOTO, JESUS</t>
  </si>
  <si>
    <t>PT-207</t>
  </si>
  <si>
    <t>Aguillon, Salvador</t>
  </si>
  <si>
    <t>GERALD EHIMHEN</t>
  </si>
  <si>
    <t>EHIMHEN, GERALD</t>
  </si>
  <si>
    <t>PT-206</t>
  </si>
  <si>
    <t>Ehimhen, Gerald A</t>
  </si>
  <si>
    <t xml:space="preserve">ESTEBAN RODRIGUEZ PEREZ </t>
  </si>
  <si>
    <t>RODRIGUEZ PEREZ, ESTEBAN</t>
  </si>
  <si>
    <t>PT-205</t>
  </si>
  <si>
    <t>Rodriguez Perez, Esteban</t>
  </si>
  <si>
    <t>JERRAD DUNN</t>
  </si>
  <si>
    <t>DUNN, JERRAD</t>
  </si>
  <si>
    <t>PT-202</t>
  </si>
  <si>
    <t>JORGE FLORES</t>
  </si>
  <si>
    <t>Flores, Jorge L</t>
  </si>
  <si>
    <t>AARON CONCHA</t>
  </si>
  <si>
    <t>CONCHA, AARON</t>
  </si>
  <si>
    <t>PT-201</t>
  </si>
  <si>
    <t>15 DAYS</t>
  </si>
  <si>
    <t>JOSE LOPEZ LIRA</t>
  </si>
  <si>
    <t>Lopez Lira, Jose P</t>
  </si>
  <si>
    <t>PT-200</t>
  </si>
  <si>
    <t>JOSE P. LOPEZ LIRA</t>
  </si>
  <si>
    <t>LOPEZ LIRA, JOSE</t>
  </si>
  <si>
    <t>FRANCISCO PENA</t>
  </si>
  <si>
    <t>Pena, Francisco</t>
  </si>
  <si>
    <t>PT-199</t>
  </si>
  <si>
    <t>PENA, FRANCISCO</t>
  </si>
  <si>
    <t>ROLANDO COLMENERO-GARCIA</t>
  </si>
  <si>
    <t>Colmenero-Garcia, Rolando</t>
  </si>
  <si>
    <t>PT-194</t>
  </si>
  <si>
    <t>COLMENERO-GARCIA, ROLANDO</t>
  </si>
  <si>
    <t>JOSE I. RAMIREZ</t>
  </si>
  <si>
    <t>Ramirez, Jose I</t>
  </si>
  <si>
    <t>PT-193</t>
  </si>
  <si>
    <t>JOSE I RAMIREZ</t>
  </si>
  <si>
    <t>RAMIREZ, JOSE I.</t>
  </si>
  <si>
    <t>JOSE BAUTISTA</t>
  </si>
  <si>
    <t>Bautista, Jose A</t>
  </si>
  <si>
    <t>PT-192</t>
  </si>
  <si>
    <t xml:space="preserve">WTX OFFICE TRUCK </t>
  </si>
  <si>
    <t>BAUTISTA, JOSE A</t>
  </si>
  <si>
    <t>JOSE TERRAZAS</t>
  </si>
  <si>
    <t>Terrazas Melendez, Jose R</t>
  </si>
  <si>
    <t>PT-191</t>
  </si>
  <si>
    <t>TERRAZAS, JOSE</t>
  </si>
  <si>
    <t>JOSE TURRUBIARTES JR</t>
  </si>
  <si>
    <t>Turrubiartes Jr, Jose G</t>
  </si>
  <si>
    <t>PT-190</t>
  </si>
  <si>
    <t>JOSE TURRUBIARTES</t>
  </si>
  <si>
    <t>TURRUBIARTES, JOSE</t>
  </si>
  <si>
    <t xml:space="preserve">CHRISTOPHER BELFLOWER </t>
  </si>
  <si>
    <t>Belflower, Christopher W</t>
  </si>
  <si>
    <t>PT-189</t>
  </si>
  <si>
    <t>BELFLOWER, CHRISTOPHER</t>
  </si>
  <si>
    <t>MIGUEL RIVERA-CRUZ</t>
  </si>
  <si>
    <t>Rivera-Cruz, Miguel A</t>
  </si>
  <si>
    <t>PT-188</t>
  </si>
  <si>
    <t>RIVERA-CRUZ, MIGUEL</t>
  </si>
  <si>
    <t>JUAN LOPEZ</t>
  </si>
  <si>
    <t>Lopez, Juan</t>
  </si>
  <si>
    <t>PT-187</t>
  </si>
  <si>
    <t>BRIDGE CREW WTX</t>
  </si>
  <si>
    <t>WTX, BRIDGE CREW</t>
  </si>
  <si>
    <t>31 DAYS</t>
  </si>
  <si>
    <t>PT-185</t>
  </si>
  <si>
    <t>EDGAR MEDRANO</t>
  </si>
  <si>
    <t>MEDRANO, EDGAR</t>
  </si>
  <si>
    <t>Concha, Aaron</t>
  </si>
  <si>
    <t>PT-183</t>
  </si>
  <si>
    <t>ROBERTO LUMBRERAS</t>
  </si>
  <si>
    <t>Lumbreras, Roberto</t>
  </si>
  <si>
    <t>PT-180</t>
  </si>
  <si>
    <t>AURELIANO REYES</t>
  </si>
  <si>
    <t>REYES, AURELIANO</t>
  </si>
  <si>
    <t>PT-182</t>
  </si>
  <si>
    <t>5 DAYS</t>
  </si>
  <si>
    <t>PT-178</t>
  </si>
  <si>
    <t>LUMBRERAS, ROBERTO</t>
  </si>
  <si>
    <t>JOBSITE TK</t>
  </si>
  <si>
    <t>RONTEZ MANNING</t>
  </si>
  <si>
    <t>Manning, Rontez L</t>
  </si>
  <si>
    <t>PT-177</t>
  </si>
  <si>
    <t>TROY RAGLE</t>
  </si>
  <si>
    <t>RAGLE, TROY</t>
  </si>
  <si>
    <t>PT-179</t>
  </si>
  <si>
    <t>JUAN L. RUIZ</t>
  </si>
  <si>
    <t>Ruiz, Juan L</t>
  </si>
  <si>
    <t>PT-176</t>
  </si>
  <si>
    <t>open TO SELL</t>
  </si>
  <si>
    <t>JUAN B. HERNANDEZ</t>
  </si>
  <si>
    <t>Hernandez, Juan B</t>
  </si>
  <si>
    <t>PT-173</t>
  </si>
  <si>
    <t>JOBSITE TRUCK</t>
  </si>
  <si>
    <t>MANNING, RONTEZ</t>
  </si>
  <si>
    <t>FRANCISCO DIAZ SERNA</t>
  </si>
  <si>
    <t>Diaz Serna, Francisco</t>
  </si>
  <si>
    <t>PT-172</t>
  </si>
  <si>
    <t>HERNANDEZ, JUAN B.</t>
  </si>
  <si>
    <t>JUAN LUEVANO</t>
  </si>
  <si>
    <t>Luevano, Juan M</t>
  </si>
  <si>
    <t>PT-171</t>
  </si>
  <si>
    <t>DIAZ SERNA, FRANCISCO</t>
  </si>
  <si>
    <t>ISAAC ROMERO</t>
  </si>
  <si>
    <t>ROMISA</t>
  </si>
  <si>
    <t>Romero, Isaac F</t>
  </si>
  <si>
    <t>PT-16S</t>
  </si>
  <si>
    <t>LUEVANO, JUAN</t>
  </si>
  <si>
    <t>PT-169</t>
  </si>
  <si>
    <t>ALFRED TULLOS</t>
  </si>
  <si>
    <t>Tullos, Alfred O</t>
  </si>
  <si>
    <t>PT-168</t>
  </si>
  <si>
    <t>OPEN</t>
  </si>
  <si>
    <t>CABALLERO, REYNERI</t>
  </si>
  <si>
    <t>ALAN MEZA TORRES</t>
  </si>
  <si>
    <t>Meza Torres, Alan A</t>
  </si>
  <si>
    <t>PT-167</t>
  </si>
  <si>
    <t>ALAN A. MEZA TORRES</t>
  </si>
  <si>
    <t>MEZA TORRES, ALAN</t>
  </si>
  <si>
    <t>CARLOS GARCIA JR</t>
  </si>
  <si>
    <t>GACARL</t>
  </si>
  <si>
    <t>Garcia Jr, Carlos</t>
  </si>
  <si>
    <t>PT-166</t>
  </si>
  <si>
    <t>GARCIA JR, CARLOS</t>
  </si>
  <si>
    <t>TYNOR LARSON</t>
  </si>
  <si>
    <t>Larson, Tynor J</t>
  </si>
  <si>
    <t>PT-165</t>
  </si>
  <si>
    <t>LARSON, TYNOR</t>
  </si>
  <si>
    <t>19 DAYS</t>
  </si>
  <si>
    <t>PT-164</t>
  </si>
  <si>
    <t>TULLOS, ALFRED</t>
  </si>
  <si>
    <t>9 DAYS</t>
  </si>
  <si>
    <t>PT-163</t>
  </si>
  <si>
    <t>PLANO JOBSITE TRUCK</t>
  </si>
  <si>
    <t>REYNERI CABALLERO</t>
  </si>
  <si>
    <t>PT-160</t>
  </si>
  <si>
    <t>JOHNNY PEAVY</t>
  </si>
  <si>
    <t>PEAVY, JOHNNY L</t>
  </si>
  <si>
    <t>PT-159</t>
  </si>
  <si>
    <t>RODRIGUEZ, JUAN P.</t>
  </si>
  <si>
    <t>SALVADOR RODRIGUEZ JR</t>
  </si>
  <si>
    <t>Rodriguez Jr, Salvador</t>
  </si>
  <si>
    <t>PT-156</t>
  </si>
  <si>
    <t>RODRIGUEZ JR, SALVADOR</t>
  </si>
  <si>
    <t>PT-14S</t>
  </si>
  <si>
    <t>JAVIER MAGALLANES</t>
  </si>
  <si>
    <t>MAGJAV</t>
  </si>
  <si>
    <t>MAGALLANES, JAVIER</t>
  </si>
  <si>
    <t>PT-13S</t>
  </si>
  <si>
    <t>Magallanes, Javier</t>
  </si>
  <si>
    <t>MICHEAL CASEY</t>
  </si>
  <si>
    <t>CASEY, MICHEAL</t>
  </si>
  <si>
    <t>PT-139</t>
  </si>
  <si>
    <t>ROMERO, ISAAC</t>
  </si>
  <si>
    <t>PT-12S</t>
  </si>
  <si>
    <t>SEYMORE HUNT</t>
  </si>
  <si>
    <t>HUNSEY</t>
  </si>
  <si>
    <t>HUNT, SEYMORE</t>
  </si>
  <si>
    <t>PT-125</t>
  </si>
  <si>
    <t>PARTS RUNNER TRUCK</t>
  </si>
  <si>
    <t>PT-124</t>
  </si>
  <si>
    <t>RAFAEL MURATALLA-CEJA</t>
  </si>
  <si>
    <t>MURRAF</t>
  </si>
  <si>
    <t>Muratalla-Ceja, Rafael</t>
  </si>
  <si>
    <t>PT-11S</t>
  </si>
  <si>
    <t>JOHNY PEAVY</t>
  </si>
  <si>
    <t>PEAVY, JOHNNY</t>
  </si>
  <si>
    <t>PT-121</t>
  </si>
  <si>
    <t>ADAM GOODE</t>
  </si>
  <si>
    <t>Goode, Adam H</t>
  </si>
  <si>
    <t>MURATALLA-CEJA, RAFAEL</t>
  </si>
  <si>
    <t xml:space="preserve">AARON CONCHA </t>
  </si>
  <si>
    <t>PT-115</t>
  </si>
  <si>
    <t>IVAN TORRES</t>
  </si>
  <si>
    <t>Torres, Ivan</t>
  </si>
  <si>
    <t>PT-111</t>
  </si>
  <si>
    <t>Ivan Torres Temp</t>
  </si>
  <si>
    <t>TORRES, IVAN</t>
  </si>
  <si>
    <t>MENDIETA, ALBERT</t>
  </si>
  <si>
    <t>PT-108</t>
  </si>
  <si>
    <t>CHRISTOPHER ROBERTSON</t>
  </si>
  <si>
    <t>Robertson, Christopher D</t>
  </si>
  <si>
    <t>PT-107</t>
  </si>
  <si>
    <t xml:space="preserve">DFW OFFICE TRUCK </t>
  </si>
  <si>
    <t>ROBERTSON, CHRISTOPHER</t>
  </si>
  <si>
    <t>MARTIN ESCOBEDO JR</t>
  </si>
  <si>
    <t>Escobedo Jr, Martin</t>
  </si>
  <si>
    <t>PT-104</t>
  </si>
  <si>
    <t>JESUS O. RODARTE SERRANO</t>
  </si>
  <si>
    <t>RODARTE SERRANO, JESUS</t>
  </si>
  <si>
    <t>JOVAN ESPINOZA-CASILLAS</t>
  </si>
  <si>
    <t>ESPJOV</t>
  </si>
  <si>
    <t>Espinoza-Casillas, Jovan</t>
  </si>
  <si>
    <t>PT-09S</t>
  </si>
  <si>
    <t>ESPINOZA-CASILLAS, JOVAN</t>
  </si>
  <si>
    <t>JAMES GABE</t>
  </si>
  <si>
    <t>GABJAM</t>
  </si>
  <si>
    <t>Gabe, James P</t>
  </si>
  <si>
    <t>PT-08S</t>
  </si>
  <si>
    <t>ROGER DODDY</t>
  </si>
  <si>
    <t>DODROG</t>
  </si>
  <si>
    <t>DODDY, ROGER</t>
  </si>
  <si>
    <t>PT-07S</t>
  </si>
  <si>
    <t>Doddy, Roger W</t>
  </si>
  <si>
    <t>SELECT CREW TRUCK</t>
  </si>
  <si>
    <t>PT-06S</t>
  </si>
  <si>
    <t>EDGAR LUNA LARA</t>
  </si>
  <si>
    <t>LUNEDG</t>
  </si>
  <si>
    <t>Luna Lara, Edgar E</t>
  </si>
  <si>
    <t>PT-04S</t>
  </si>
  <si>
    <t>PT-05S</t>
  </si>
  <si>
    <t>RODRIGO LOPEZ JR</t>
  </si>
  <si>
    <t>LOPROD</t>
  </si>
  <si>
    <t>Lopez Jr, Rodrigo</t>
  </si>
  <si>
    <t>PT-01S</t>
  </si>
  <si>
    <t>LUNA LARA, EDGAR</t>
  </si>
  <si>
    <t>COREY TORGERSON</t>
  </si>
  <si>
    <t>Torgerson, Corey A</t>
  </si>
  <si>
    <t>MT-13</t>
  </si>
  <si>
    <t>PT-03S</t>
  </si>
  <si>
    <t>FRANCISCO ZAMORA</t>
  </si>
  <si>
    <t>Zamora, Francisco M</t>
  </si>
  <si>
    <t>MT-11</t>
  </si>
  <si>
    <t>BERRYHILL, ROBERT</t>
  </si>
  <si>
    <t>SABINO IBARRA</t>
  </si>
  <si>
    <t>Ibarra, Sabino</t>
  </si>
  <si>
    <t>ET-37</t>
  </si>
  <si>
    <t>RODRIGO LOPEZ</t>
  </si>
  <si>
    <t>LOPEZ, RODRIGO</t>
  </si>
  <si>
    <t>ALONZO GONZALEZ</t>
  </si>
  <si>
    <t>Gonzalez, Alonzo</t>
  </si>
  <si>
    <t>ET-36</t>
  </si>
  <si>
    <t xml:space="preserve">OFFICE VEHICLE </t>
  </si>
  <si>
    <t>OFFICE VEHICLE</t>
  </si>
  <si>
    <t>OV-01</t>
  </si>
  <si>
    <t>Lopez Soto, Jesus</t>
  </si>
  <si>
    <t>ET-35</t>
  </si>
  <si>
    <t>ZAMORA, FRANCISCO</t>
  </si>
  <si>
    <t>Reyes, Aureliano</t>
  </si>
  <si>
    <t>ET-34</t>
  </si>
  <si>
    <t>MT-09</t>
  </si>
  <si>
    <t>ET-33</t>
  </si>
  <si>
    <t>IBARRA, SABINO</t>
  </si>
  <si>
    <t>URIEL GARCIA-ANDRADE</t>
  </si>
  <si>
    <t>Garcia-Andrade, Uriel</t>
  </si>
  <si>
    <t>ET-32</t>
  </si>
  <si>
    <t>GONZALEZ, ALONZO</t>
  </si>
  <si>
    <t>RAMIRO VAZQUEZ DE LA CRUZ</t>
  </si>
  <si>
    <t>Vazquez De La Cruz, Ramiro</t>
  </si>
  <si>
    <t>ET-31</t>
  </si>
  <si>
    <t>ET-30</t>
  </si>
  <si>
    <t>GARCIA-ANDRADE, URIEL</t>
  </si>
  <si>
    <t>ET-29</t>
  </si>
  <si>
    <t>VAZQUEZ DE LA CRUZ, RAMIRO</t>
  </si>
  <si>
    <t>Dunn, Jerrad M</t>
  </si>
  <si>
    <t>ET-28</t>
  </si>
  <si>
    <t>RUIZ, JUAN L.</t>
  </si>
  <si>
    <t>ALONSO MIRAMONTES</t>
  </si>
  <si>
    <t>Miramontes, Alonso</t>
  </si>
  <si>
    <t>ET-27</t>
  </si>
  <si>
    <t>MIRAMONTES, ALONSO</t>
  </si>
  <si>
    <t>JUAN P. RODRIGUEZ</t>
  </si>
  <si>
    <t>Rodriguez, Juan P</t>
  </si>
  <si>
    <t>ET-26</t>
  </si>
  <si>
    <t>ALEJANDRO LOZANO ACOSTA</t>
  </si>
  <si>
    <t>Lozano Acosta, Alejandro</t>
  </si>
  <si>
    <t>ET-25</t>
  </si>
  <si>
    <t>LOZANO ACOSTA, ALEJANDRO</t>
  </si>
  <si>
    <t>Troy Malette</t>
  </si>
  <si>
    <t>Malette, Troy S</t>
  </si>
  <si>
    <t>ET-24</t>
  </si>
  <si>
    <t>MALETTE, TROY</t>
  </si>
  <si>
    <t>JOSE J. RIVERA</t>
  </si>
  <si>
    <t>Rivera, Jose J</t>
  </si>
  <si>
    <t>ET-23</t>
  </si>
  <si>
    <t>RIVERA, JOSE J.</t>
  </si>
  <si>
    <t>ERICK E. RODRIGUEZ JORGE</t>
  </si>
  <si>
    <t>Rodriguez Jorge, Erick E</t>
  </si>
  <si>
    <t>ET-22</t>
  </si>
  <si>
    <t>RODRIGUEZ JORGE, ERICK</t>
  </si>
  <si>
    <t>MATT SHAYLOR</t>
  </si>
  <si>
    <t>Shaylor, Matthew C</t>
  </si>
  <si>
    <t>ET-21</t>
  </si>
  <si>
    <t>SHAYLOR, MATT</t>
  </si>
  <si>
    <t>JUAN LOPEZ-VAZQUEZ</t>
  </si>
  <si>
    <t>Lopez-Vazquez, Juan M</t>
  </si>
  <si>
    <t>ET-20</t>
  </si>
  <si>
    <t>LOPEZ-VAZQUEZ, JUAN</t>
  </si>
  <si>
    <t>LEROY ARNOLD</t>
  </si>
  <si>
    <t>Arnold, LeRoy B</t>
  </si>
  <si>
    <t>ET-19</t>
  </si>
  <si>
    <t>ARNOLD, LEROY</t>
  </si>
  <si>
    <t>JESSE MOORE</t>
  </si>
  <si>
    <t>Moore, Jesse A</t>
  </si>
  <si>
    <t>ET-18</t>
  </si>
  <si>
    <t>OPEN?</t>
  </si>
  <si>
    <t>COOPER LINK</t>
  </si>
  <si>
    <t>Link, Cooper E</t>
  </si>
  <si>
    <t>ET-17</t>
  </si>
  <si>
    <t>LINK, COOPER</t>
  </si>
  <si>
    <t>LUIS MURCIA ORELLANA</t>
  </si>
  <si>
    <t>Murcia Orellana, Luis E</t>
  </si>
  <si>
    <t>ET-16</t>
  </si>
  <si>
    <t>MURCIA ORELLANA, LUIS</t>
  </si>
  <si>
    <t>ESCOBEDO JR, MARTIN</t>
  </si>
  <si>
    <t>ET-15</t>
  </si>
  <si>
    <t>JAIME LIEBHART</t>
  </si>
  <si>
    <t>INDIANA</t>
  </si>
  <si>
    <t>LIEBHART, JAIME</t>
  </si>
  <si>
    <t>ET-14</t>
  </si>
  <si>
    <t>EDGAR GARCIA MANCILLA</t>
  </si>
  <si>
    <t>GARCIA MANCILLA, EDGAR</t>
  </si>
  <si>
    <t>ET-13</t>
  </si>
  <si>
    <t>Garcia Mancilla, Edgar</t>
  </si>
  <si>
    <t>ALBERTO ZUNIGA</t>
  </si>
  <si>
    <t>ZUNIGA, ALBERTO</t>
  </si>
  <si>
    <t>ET-12</t>
  </si>
  <si>
    <t>Zuniga, Alberto</t>
  </si>
  <si>
    <t>JUAN C. BERJES RUIZ</t>
  </si>
  <si>
    <t>BERJES RUIZ, JUAN</t>
  </si>
  <si>
    <t>ET-11</t>
  </si>
  <si>
    <t>Berjes Ruiz, Juan C</t>
  </si>
  <si>
    <t>JOSE F. VEGA-MALDONADO</t>
  </si>
  <si>
    <t>VEGA-MALDONADO, JOSE</t>
  </si>
  <si>
    <t>ET-10</t>
  </si>
  <si>
    <t>Vega-Maldonado, Jose F</t>
  </si>
  <si>
    <t>JOSE C. RAMIREZ</t>
  </si>
  <si>
    <t>RAMIREZ, JOSE C.</t>
  </si>
  <si>
    <t>ET-09</t>
  </si>
  <si>
    <t>Ramirez, Jose C</t>
  </si>
  <si>
    <t>JORGE L. MARTINEZ</t>
  </si>
  <si>
    <t>MARTINEZ, JORGE L.</t>
  </si>
  <si>
    <t>ET-08</t>
  </si>
  <si>
    <t>Martinez, Jorge L</t>
  </si>
  <si>
    <t>ALEJANDRO RODRIGUEZ</t>
  </si>
  <si>
    <t>RODRIGUEZ-AYALA, ALEJANDRO</t>
  </si>
  <si>
    <t>ET-07</t>
  </si>
  <si>
    <t>Rodriguez-Ayala, Alejandro J</t>
  </si>
  <si>
    <t>ET-06</t>
  </si>
  <si>
    <t>YPOLITO PAZ</t>
  </si>
  <si>
    <t>PAZ, YPOLITO</t>
  </si>
  <si>
    <t>ET-05</t>
  </si>
  <si>
    <t>Paz, Ypolito</t>
  </si>
  <si>
    <t>ET-04</t>
  </si>
  <si>
    <t>BRIGHT ILOCHE</t>
  </si>
  <si>
    <t>ILOCHE, BRIGHT</t>
  </si>
  <si>
    <t>ET-03</t>
  </si>
  <si>
    <t>Ilochi, Bright A</t>
  </si>
  <si>
    <t>DEZIREE THOMAS</t>
  </si>
  <si>
    <t>THOMAS, DEZIREE</t>
  </si>
  <si>
    <t>ET-02</t>
  </si>
  <si>
    <t>Thomas, Deziree L</t>
  </si>
  <si>
    <t>SAUL MARTINEZ ALVAREZ</t>
  </si>
  <si>
    <t>MARTINEZ ALVAREZ, SAUL</t>
  </si>
  <si>
    <t>ET-01</t>
  </si>
  <si>
    <t>Martinez Alvarez, Saul</t>
  </si>
  <si>
    <t>FIRST LAST</t>
  </si>
  <si>
    <t>EMP ID2</t>
  </si>
  <si>
    <t>LAST, FIRST</t>
  </si>
  <si>
    <t>UNIT</t>
  </si>
  <si>
    <t>Column1</t>
  </si>
  <si>
    <t>FEBRUARY 2024 DRIVERS</t>
  </si>
  <si>
    <t>MARCH 2024 DRIVERS</t>
  </si>
  <si>
    <t>ASSET ID</t>
  </si>
  <si>
    <t>UNIT #</t>
  </si>
  <si>
    <t>EMPLOYEE ID</t>
  </si>
  <si>
    <t>EMPLOYEE</t>
  </si>
  <si>
    <t>ET-41 (AARON AUSTIN RKD04440)</t>
  </si>
  <si>
    <t>ET-41</t>
  </si>
  <si>
    <t>PT-201 (AARON CONCHA)</t>
  </si>
  <si>
    <t>ET-18 (AARON MOORE)</t>
  </si>
  <si>
    <t>PT-159 (ALAN A. MEZA TORRES)</t>
  </si>
  <si>
    <t>PT-14S (ALBERT MENDIETA)</t>
  </si>
  <si>
    <t>ET-12 (ALBERTO ZUNIGA )</t>
  </si>
  <si>
    <t>ET-25 (ALEJANDRO LOZANO ACOSTA)</t>
  </si>
  <si>
    <t>PT-239 (ALEJANDRO RODRIGUEZ)</t>
  </si>
  <si>
    <t>PT-168 (ALFRED TULLOS)</t>
  </si>
  <si>
    <t>ET-27 (ALONSO MIRAMONTES)</t>
  </si>
  <si>
    <t>ET-36 (ALONZO GONZALEZ)</t>
  </si>
  <si>
    <t>PT-229 (ANDRES BLANCO)</t>
  </si>
  <si>
    <t>ET-02 (Anthony Hardimon)</t>
  </si>
  <si>
    <t>ET-34 (AURELIANO REYES)</t>
  </si>
  <si>
    <t>ET-10 (Aydin Akhtarpour)</t>
  </si>
  <si>
    <t>ET-03 (BRIGHT ILOCHE)</t>
  </si>
  <si>
    <t>PT-19S (BRYAN FIGUEROA)</t>
  </si>
  <si>
    <t>PT-19S</t>
  </si>
  <si>
    <t>FIGBRY</t>
  </si>
  <si>
    <t>PT-20S (C50027)</t>
  </si>
  <si>
    <t>PT-20S</t>
  </si>
  <si>
    <t>SELECT</t>
  </si>
  <si>
    <t>ET-14 (Caleb Kocmick)</t>
  </si>
  <si>
    <t>ET-38 (Caleb Padgett)</t>
  </si>
  <si>
    <t>ET-38</t>
  </si>
  <si>
    <t>PT-17S (CARLOS GARCIA JR)</t>
  </si>
  <si>
    <t>PT-17S</t>
  </si>
  <si>
    <t>PT-213 (CATALINO FLORES JR)</t>
  </si>
  <si>
    <t>PT-226 (CATALINO FLORES SR)</t>
  </si>
  <si>
    <t>PT-169 (CATALINO FLORES SR loaner)</t>
  </si>
  <si>
    <t>PT-268 (CHRISTOPHER BELFLOWER)</t>
  </si>
  <si>
    <t>PT-268</t>
  </si>
  <si>
    <t xml:space="preserve">PT-240 (CLINT MIZE) </t>
  </si>
  <si>
    <t>ET-21 (OPEN)</t>
  </si>
  <si>
    <t>ET-17 (COOPER LINK)</t>
  </si>
  <si>
    <t>MT-13 (Corey Torgerson)</t>
  </si>
  <si>
    <t>PT-228 (DANIEL LOPEZ)</t>
  </si>
  <si>
    <t>ET-40 (DEZIREE THOMAS)</t>
  </si>
  <si>
    <t>ET-40</t>
  </si>
  <si>
    <t xml:space="preserve">PT-89 (DEZIREE THOMAS LOANER) </t>
  </si>
  <si>
    <t xml:space="preserve">PT-107 (DFW OFFICE TRUCK) </t>
  </si>
  <si>
    <t>PT-270 (EDGAR GARCIA MANCILLA)</t>
  </si>
  <si>
    <t>PT-270</t>
  </si>
  <si>
    <t>ET-43 (Eric Giebelhaus A02973)</t>
  </si>
  <si>
    <t>ET-43</t>
  </si>
  <si>
    <t>PT-215 (ERNEST LEMON JR)</t>
  </si>
  <si>
    <t>ET-06 (ESTEBAN RODRIGUEZ PEREZ)</t>
  </si>
  <si>
    <t>PT-172 (FRANCISCO DIAZ SERNA)</t>
  </si>
  <si>
    <t>PT-206 (GERALD EHIMHEN)</t>
  </si>
  <si>
    <t>ET-07 (HAYS, PAXTON C)</t>
  </si>
  <si>
    <t>HAYS, PAXTON C</t>
  </si>
  <si>
    <t>PT-269(Hector Claudio)</t>
  </si>
  <si>
    <t>PT-269</t>
  </si>
  <si>
    <t>PT-242 (HECTOR SANCHEZ)</t>
  </si>
  <si>
    <t>PT-16S (ISAAC ROMERO)</t>
  </si>
  <si>
    <t>MT-14 (Ivan Torres)</t>
  </si>
  <si>
    <t>MT-14</t>
  </si>
  <si>
    <t>PT-08S (JAMES GABE)</t>
  </si>
  <si>
    <t>PT-245 (JARED RUHRUP)</t>
  </si>
  <si>
    <t>PT-13S (JAVIER MAGALLANES)</t>
  </si>
  <si>
    <t>ET-35 (JESUS LOPEZ SOTO)</t>
  </si>
  <si>
    <t>ET-22 (JESUS O. RODARTE SERRANO)</t>
  </si>
  <si>
    <t>PT-124 (JOB SITE TRUCK)</t>
  </si>
  <si>
    <t>JST</t>
  </si>
  <si>
    <t>PT-194 (JOB SITE TRUCK)</t>
  </si>
  <si>
    <t>PT-199 (JOB SITE TRUCK)</t>
  </si>
  <si>
    <t>PT-190 (JONATHAN SALINAS)</t>
  </si>
  <si>
    <t>ET-28 (JORGE L. FLORES)</t>
  </si>
  <si>
    <t>ET-08 (JORGE L. MARTINEZ)</t>
  </si>
  <si>
    <t>PT-185 (JOSE BAUTISTA)</t>
  </si>
  <si>
    <t>ET-09 (JOSE C. RAMIREZ)</t>
  </si>
  <si>
    <t>PT-193 (JOSE I RAMIREZ)</t>
  </si>
  <si>
    <t>ET-23 (JOSE J. RIVERA)</t>
  </si>
  <si>
    <t>PT-202 (Jose L. Montante)</t>
  </si>
  <si>
    <t>ET-33 (JOSE P. LOPEZ LIRA)</t>
  </si>
  <si>
    <t>ET-29 (JOSE RANGEL)</t>
  </si>
  <si>
    <t>ET-39 (JOSE TERRAZAS)</t>
  </si>
  <si>
    <t>ET-39</t>
  </si>
  <si>
    <t>PT-183 (JOSUE MARTINEZ)</t>
  </si>
  <si>
    <t>PT-09S (JOVAN ESPINOZA-CASILLAS)</t>
  </si>
  <si>
    <t>PT-173 (JUAN B. HERNANDEZ)</t>
  </si>
  <si>
    <t>ET-42 (JUAN C. BERJES RUIZ)</t>
  </si>
  <si>
    <t>ET-42</t>
  </si>
  <si>
    <t>PT-237 (JUAN C. MIRAMONTES JR)</t>
  </si>
  <si>
    <t>PT-252 (JUAN C. REYES DIAZ)</t>
  </si>
  <si>
    <t>PT-207 (JUAN CARLOS VAZQUEZ)</t>
  </si>
  <si>
    <t>ET-30 (JUAN L. RUIZ)</t>
  </si>
  <si>
    <t>PT-187 (JUAN LOPEZ)</t>
  </si>
  <si>
    <t>ET-20 (JUAN LOPEZ-VAZQUEZ)</t>
  </si>
  <si>
    <t>PT-166 (JUAN LUEVANO)</t>
  </si>
  <si>
    <t>ET-26 (JUAN P. RODRIGUEZ)</t>
  </si>
  <si>
    <t>MT-11 (Korbin Gee)</t>
  </si>
  <si>
    <t>PT-182 (Leonel Munoz)</t>
  </si>
  <si>
    <t>ET-19 (LEROY ARNOLD)</t>
  </si>
  <si>
    <t>MT-09 (LORENZO APARICIO)</t>
  </si>
  <si>
    <t>PT-235 (LUIS MORALES)</t>
  </si>
  <si>
    <t>ET-16 (LUIS MURCIA ORELLANA)</t>
  </si>
  <si>
    <t>ET-15 (Luis Ramirez)</t>
  </si>
  <si>
    <t>PT-241 (MARK GARCIA)</t>
  </si>
  <si>
    <t>PT-104 (MARTIN ESCOBEDO JR)</t>
  </si>
  <si>
    <t>PT-247 (MARTIN SANCHEZ)</t>
  </si>
  <si>
    <t>PT-218 (Michael Hammons)</t>
  </si>
  <si>
    <t>SV-08 (MICHAEL RIEDER)</t>
  </si>
  <si>
    <t>PT-188 (MIGUEL RIVERA-CRUZ)</t>
  </si>
  <si>
    <t>PT-224 (NAGESH KUMAR)</t>
  </si>
  <si>
    <t>PT-18S (OBALDO CHAVEZ)</t>
  </si>
  <si>
    <t>PT-18S</t>
  </si>
  <si>
    <t>CHAOBA</t>
  </si>
  <si>
    <t xml:space="preserve">OV-01 (OFFICE VEHICLE) </t>
  </si>
  <si>
    <t>OFFICE</t>
  </si>
  <si>
    <t>PT-167 (OMAR RAMIREZ)</t>
  </si>
  <si>
    <t>ET-13 (open)</t>
  </si>
  <si>
    <t>TEXDIST</t>
  </si>
  <si>
    <t>PT-108 (open)</t>
  </si>
  <si>
    <t>HOUOH-HH</t>
  </si>
  <si>
    <t>PT-156 (open)</t>
  </si>
  <si>
    <t>TRAFFIC</t>
  </si>
  <si>
    <t>PT-15S</t>
  </si>
  <si>
    <t xml:space="preserve">PT-189 (open) </t>
  </si>
  <si>
    <t>FIVE STAR FORD - RECALLS</t>
  </si>
  <si>
    <t xml:space="preserve">PT-192 (OPEN) </t>
  </si>
  <si>
    <t>OPEN F150</t>
  </si>
  <si>
    <t>WTOH-HH</t>
  </si>
  <si>
    <t>PT-191 (PATRICHIA HANNA)</t>
  </si>
  <si>
    <t>PT-246 (PHILLIP SABAJ)</t>
  </si>
  <si>
    <t>PT-125 (PLANO JOBSITE TRUCK)</t>
  </si>
  <si>
    <t>PLANO COLLIN CREEK</t>
  </si>
  <si>
    <t>PT-11S (RAFAEL MURATALLA-CEJA)</t>
  </si>
  <si>
    <t>PT-243 (RAMESH BOBBA)</t>
  </si>
  <si>
    <t>ET-31 (RAMIRO VAZQUEZ DE LA CRUZ)</t>
  </si>
  <si>
    <t>PT-21S (RED44664)</t>
  </si>
  <si>
    <t>PT-21S</t>
  </si>
  <si>
    <t>PT-160 (REYNERI CABALLERO)</t>
  </si>
  <si>
    <t>PT-10S (ROBERT BERRYHILL)</t>
  </si>
  <si>
    <t>ET-11 (Roberto Guerrero Jr.)</t>
  </si>
  <si>
    <t>PT-180 (ROBERTO LUMBRERAS)</t>
  </si>
  <si>
    <t>PT-01S (RODRIGO LOPEZ)</t>
  </si>
  <si>
    <t>PT-07S (ROGER DODDY)</t>
  </si>
  <si>
    <t>PT-236 (ROLANDO COLMENERO-GARCIA)</t>
  </si>
  <si>
    <t>ET-37 (SABINO IBARRA)</t>
  </si>
  <si>
    <t>PT-208 (SALVADOR AGUILLON)</t>
  </si>
  <si>
    <t>PT-227 (SALVADOR AGUILLON loaner)</t>
  </si>
  <si>
    <t>PT-177 (SALVADOR RODRIGUEZ JR)</t>
  </si>
  <si>
    <t>PT-244 (SAM ABUNEMEH)</t>
  </si>
  <si>
    <t>ET-01 (SAUL MARTINEZ ALVAREZ)</t>
  </si>
  <si>
    <t>PT-06S (SELECT CREW TRUCK)</t>
  </si>
  <si>
    <t>PT-12S (SEYMORE HUNT)</t>
  </si>
  <si>
    <t>PT-111 (shop mech loaner)</t>
  </si>
  <si>
    <t>EQUIP DFW</t>
  </si>
  <si>
    <t>PT-92 (STONIE BROWN)</t>
  </si>
  <si>
    <t>ET-24 (Troy Malette)</t>
  </si>
  <si>
    <t>PT-179 (TROY RAGLE)</t>
  </si>
  <si>
    <t>TROY</t>
  </si>
  <si>
    <t>PT-165 (TYNOR LARSON)</t>
  </si>
  <si>
    <t>ET-32 (URIEL GARCIA-ANDRADE)</t>
  </si>
  <si>
    <t>ET-04 (VALENTIN LOPEZ)</t>
  </si>
  <si>
    <t>PT-219 (VALENTIN LOPEZ)</t>
  </si>
  <si>
    <t>PT-163 (WILLIAM PERSINGER)</t>
  </si>
  <si>
    <t>ET-05 (YPOLITO PAZ)</t>
  </si>
  <si>
    <t>MONTH</t>
  </si>
  <si>
    <t>08. AUGUST</t>
  </si>
  <si>
    <t>ASSIGNED DRIVER</t>
  </si>
  <si>
    <t>ET-04 (PLANO JOBSITE TRUCK)</t>
  </si>
  <si>
    <t>Guerrero Jr, Roberto</t>
  </si>
  <si>
    <t>ET-13 (EDGAR GARCIA MANCILLA)</t>
  </si>
  <si>
    <t>Kocmick, Caleb S</t>
  </si>
  <si>
    <t>Ramirez, Luis F</t>
  </si>
  <si>
    <t>Rodarte Serrano, Jesus O</t>
  </si>
  <si>
    <t>Padgett, Caleb L</t>
  </si>
  <si>
    <t>Austin, Aaron</t>
  </si>
  <si>
    <t>Giebelhaus, Eric</t>
  </si>
  <si>
    <t>Aparicio, Lorenzo</t>
  </si>
  <si>
    <t>Gee, Korbin E</t>
  </si>
  <si>
    <t>OV-01 (OFFICE VEHICLE )</t>
  </si>
  <si>
    <t>PT-04S (ISAAC ROMERO)</t>
  </si>
  <si>
    <t>PT-107 (DFW OFFICE TRUCK )</t>
  </si>
  <si>
    <t>PT-108 (JONATHAN SALINAS)</t>
  </si>
  <si>
    <t>Salinas, Jonathan M</t>
  </si>
  <si>
    <t>PT-111 (Ivan Torres)</t>
  </si>
  <si>
    <t>Hunt, Seymore</t>
  </si>
  <si>
    <t>PT-15S (Daniel Barcenas Solis)</t>
  </si>
  <si>
    <t>BARDAN</t>
  </si>
  <si>
    <t>Barcenas Solis, Daniel</t>
  </si>
  <si>
    <t>Caballero, Reyneri M</t>
  </si>
  <si>
    <t>PERSINGER, WILLIAM</t>
  </si>
  <si>
    <t>Ramirez, Omar</t>
  </si>
  <si>
    <t>Martinez Salazar, Josue</t>
  </si>
  <si>
    <t>PT-189 (CHRISTOPHER BELFLOWER )</t>
  </si>
  <si>
    <t>Chavez, Obaldo S</t>
  </si>
  <si>
    <t>PT-190 (JOSE TURRUBIARTES)</t>
  </si>
  <si>
    <t>Hanna, Patrichia N</t>
  </si>
  <si>
    <t>PT-19S (PT-19S)</t>
  </si>
  <si>
    <t>PT-202 (Richard Rank)</t>
  </si>
  <si>
    <t>Rank, Richard R</t>
  </si>
  <si>
    <t>Vasquez, Juan C</t>
  </si>
  <si>
    <t>Hammons, Michael A</t>
  </si>
  <si>
    <t>Pachipulusu Sreedhar, Nagesh Kumar</t>
  </si>
  <si>
    <t>PT-227 (HECTOR J. CLAUDIO)</t>
  </si>
  <si>
    <t>PT-240 (CLINT MIZE )</t>
  </si>
  <si>
    <t>PT-260 (WILLIAM RATHER)</t>
  </si>
  <si>
    <t>PT-260</t>
  </si>
  <si>
    <t>Rather, William H</t>
  </si>
  <si>
    <t>PT-268 (XLT MAVERICK)</t>
  </si>
  <si>
    <t>PT-89 (DEZIREE THOMAS LOANER )</t>
  </si>
  <si>
    <t>RIEDER, MICHAEL A</t>
  </si>
  <si>
    <t>07. JULY</t>
  </si>
  <si>
    <t>PT-04S (EDGAR LUNA LARA)</t>
  </si>
  <si>
    <t>2023-006</t>
  </si>
  <si>
    <t>PT-156 (SALVADOR RODRIGUEZ JR)</t>
  </si>
  <si>
    <t>PT-177 (OPEN)</t>
  </si>
  <si>
    <t xml:space="preserve">PT-189 (CHRISTOPHER BELFLOWER) </t>
  </si>
  <si>
    <t>PT-202 (OPEN)</t>
  </si>
  <si>
    <t xml:space="preserve">PT-89 (YPOLITO PAZ LOANER) </t>
  </si>
  <si>
    <t>06. JUNE</t>
  </si>
  <si>
    <t>PT-207 (AARON CONCHA)</t>
  </si>
  <si>
    <t>ET-07 (ALEJANDRO RODRIGUEZ)</t>
  </si>
  <si>
    <t>PT-05S (CARLOS GARCIA JR)</t>
  </si>
  <si>
    <t>PT-182 (SHOP TRUCK)</t>
  </si>
  <si>
    <t>ET-02 (DEZIREE THOMAS)</t>
  </si>
  <si>
    <t>PT-202 (JORGE L. FLORES)</t>
  </si>
  <si>
    <t>ET-10 (JOSE F. VEGA-MALDONADO)</t>
  </si>
  <si>
    <t>ET-11 (JUAN C. BERJES RUIZ)</t>
  </si>
  <si>
    <t>PT-239 (OPEN)</t>
  </si>
  <si>
    <t xml:space="preserve">PT-89 (OPEN) </t>
  </si>
  <si>
    <t>PT-191 (JOSE TERRAZAS MELENDEZ)</t>
  </si>
  <si>
    <t>PT-194 (ROLANDO COLMENERO-GARCIA)</t>
  </si>
  <si>
    <t>PT-169 (RONTEZ MANNING)</t>
  </si>
  <si>
    <t>05. MAY</t>
  </si>
  <si>
    <t>2021-017</t>
  </si>
  <si>
    <t>ET-06 (JOSE BAUTISTA)</t>
  </si>
  <si>
    <t>ET-14 (OMAR RAMIREZ)</t>
  </si>
  <si>
    <t>ET-15 (OPEN)</t>
  </si>
  <si>
    <t>ET-21 (MATT SHAYLOR)</t>
  </si>
  <si>
    <t>ET-28 (JERRAD DUNN)</t>
  </si>
  <si>
    <t>MT-11 (FRANCISCO ZAMORA)</t>
  </si>
  <si>
    <t>EXCLUDE</t>
  </si>
  <si>
    <t>PT-02S (OPEN TO SELL)</t>
  </si>
  <si>
    <t>PT-03S (SELECT CREW TRUCK)</t>
  </si>
  <si>
    <t>PT-108 (OPEN F150 TO SELL)</t>
  </si>
  <si>
    <t/>
  </si>
  <si>
    <t>PT-124 (OPEN F-150 TO SELL)</t>
  </si>
  <si>
    <t>PT-159 (JOHNNY L. PEAVY)</t>
  </si>
  <si>
    <t>PT-163 (OPEN)</t>
  </si>
  <si>
    <t>PT-166 (CARLOS GARCIA JR)</t>
  </si>
  <si>
    <t>PT-167 (ALAN A. MEZA TORRES)</t>
  </si>
  <si>
    <t>PT-171 (JUAN LUEVANO)</t>
  </si>
  <si>
    <t>SHOP</t>
  </si>
  <si>
    <t>PT-183 (AARON CONCHA)</t>
  </si>
  <si>
    <t>PT-185 (OPEN JOSE BAUTISTA)</t>
  </si>
  <si>
    <t>PT-191 (JOSE TERRAZAS)</t>
  </si>
  <si>
    <t xml:space="preserve">PT-192 (WTX OFFICE TRUCK) </t>
  </si>
  <si>
    <t>2023-007</t>
  </si>
  <si>
    <t>PT-199 (FRANCISCO PENA)</t>
  </si>
  <si>
    <t xml:space="preserve">PT-205 (ESTEBAN RODRIGUEZ PEREZ) </t>
  </si>
  <si>
    <t>PT-218 (JUAN LUEVANO)</t>
  </si>
  <si>
    <t>PT-236 (CHASE JONES)</t>
  </si>
  <si>
    <t>04. APRIL</t>
  </si>
  <si>
    <t>03. MARCH</t>
  </si>
  <si>
    <t>02. FEBRUARY</t>
  </si>
  <si>
    <t>OPEN RAM 1500</t>
  </si>
  <si>
    <t>PT-105</t>
  </si>
  <si>
    <t>PT-145</t>
  </si>
  <si>
    <t>PT-174</t>
  </si>
  <si>
    <t>PT-255</t>
  </si>
  <si>
    <t>01. JANUARY</t>
  </si>
  <si>
    <t xml:space="preserve"> =IF(ISNUMBER(FIND("(", $A514)), MID($A514, FIND("(", $A514) + 1, FIND(")", $A514) - FIND("(", $A514) - 1), "")</t>
  </si>
  <si>
    <t>Kimberly</t>
  </si>
  <si>
    <t>Y</t>
  </si>
  <si>
    <t>Vasquez</t>
  </si>
  <si>
    <t>F</t>
  </si>
  <si>
    <t xml:space="preserve">  999</t>
  </si>
  <si>
    <t xml:space="preserve">HIS  </t>
  </si>
  <si>
    <t>S</t>
  </si>
  <si>
    <t>W</t>
  </si>
  <si>
    <t>N</t>
  </si>
  <si>
    <t>Vanessa</t>
  </si>
  <si>
    <t>J</t>
  </si>
  <si>
    <t>Lopez</t>
  </si>
  <si>
    <t>Alana</t>
  </si>
  <si>
    <t>L</t>
  </si>
  <si>
    <t>Patten</t>
  </si>
  <si>
    <t xml:space="preserve">BLK  </t>
  </si>
  <si>
    <t>H</t>
  </si>
  <si>
    <t>Cade</t>
  </si>
  <si>
    <t>Q</t>
  </si>
  <si>
    <t>Blake</t>
  </si>
  <si>
    <t>M</t>
  </si>
  <si>
    <t>Scot</t>
  </si>
  <si>
    <t>A</t>
  </si>
  <si>
    <t>Carl Jr</t>
  </si>
  <si>
    <t>Hilda</t>
  </si>
  <si>
    <t>Salazar</t>
  </si>
  <si>
    <t>Claudia</t>
  </si>
  <si>
    <t>Karla</t>
  </si>
  <si>
    <t>P</t>
  </si>
  <si>
    <t>Reyes</t>
  </si>
  <si>
    <t>Cynthia</t>
  </si>
  <si>
    <t>Chavez</t>
  </si>
  <si>
    <t>Vicky</t>
  </si>
  <si>
    <t>Montez</t>
  </si>
  <si>
    <t>Tristan</t>
  </si>
  <si>
    <t>E</t>
  </si>
  <si>
    <t>Pinzon</t>
  </si>
  <si>
    <t>Rachel</t>
  </si>
  <si>
    <t>Rodriguez</t>
  </si>
  <si>
    <t>Christine</t>
  </si>
  <si>
    <t>Noe</t>
  </si>
  <si>
    <t>Yenci</t>
  </si>
  <si>
    <t>Benitez</t>
  </si>
  <si>
    <t>Austin</t>
  </si>
  <si>
    <t>Alexander</t>
  </si>
  <si>
    <t>Nader</t>
  </si>
  <si>
    <t>Khanmohammadi</t>
  </si>
  <si>
    <t xml:space="preserve"> 1900</t>
  </si>
  <si>
    <t xml:space="preserve">ASI  </t>
  </si>
  <si>
    <t>Ana</t>
  </si>
  <si>
    <t>Vazquez-Gonzalez</t>
  </si>
  <si>
    <t>Hortencia</t>
  </si>
  <si>
    <t>Llanas</t>
  </si>
  <si>
    <t>Brad</t>
  </si>
  <si>
    <t>C</t>
  </si>
  <si>
    <t>Buckner</t>
  </si>
  <si>
    <t xml:space="preserve">  906</t>
  </si>
  <si>
    <t>Hector</t>
  </si>
  <si>
    <t>Bonilla</t>
  </si>
  <si>
    <t>Ammar</t>
  </si>
  <si>
    <t>I</t>
  </si>
  <si>
    <t>Elhamad</t>
  </si>
  <si>
    <t xml:space="preserve"> 1905</t>
  </si>
  <si>
    <t>Nishant</t>
  </si>
  <si>
    <t>Gupta</t>
  </si>
  <si>
    <t>Zabih</t>
  </si>
  <si>
    <t>Kocer</t>
  </si>
  <si>
    <t>Richardson</t>
  </si>
  <si>
    <t>Rahul</t>
  </si>
  <si>
    <t>Patil</t>
  </si>
  <si>
    <t>Eric</t>
  </si>
  <si>
    <t>Romo</t>
  </si>
  <si>
    <t xml:space="preserve">  902</t>
  </si>
  <si>
    <t>Jeffrey</t>
  </si>
  <si>
    <t>Sienkiewicz</t>
  </si>
  <si>
    <t>Tyler</t>
  </si>
  <si>
    <t>K</t>
  </si>
  <si>
    <t>Terashima</t>
  </si>
  <si>
    <t>Ramesh</t>
  </si>
  <si>
    <t>Bobba</t>
  </si>
  <si>
    <t>Fresnillo</t>
  </si>
  <si>
    <t xml:space="preserve">  905</t>
  </si>
  <si>
    <t>Nagesh Kumar</t>
  </si>
  <si>
    <t>Pachipulusu Sreedhar</t>
  </si>
  <si>
    <t xml:space="preserve"> 1904</t>
  </si>
  <si>
    <t>Matthew</t>
  </si>
  <si>
    <t>Shaylor</t>
  </si>
  <si>
    <t xml:space="preserve"> 1906</t>
  </si>
  <si>
    <t>Ramses</t>
  </si>
  <si>
    <t>D</t>
  </si>
  <si>
    <t>Nimpa-Lonlack</t>
  </si>
  <si>
    <t>Jonathon</t>
  </si>
  <si>
    <t>R</t>
  </si>
  <si>
    <t>Whisnant</t>
  </si>
  <si>
    <t>Jay</t>
  </si>
  <si>
    <t>Franks</t>
  </si>
  <si>
    <t>Terry</t>
  </si>
  <si>
    <t>Z</t>
  </si>
  <si>
    <t>Franklin</t>
  </si>
  <si>
    <t>Samuel</t>
  </si>
  <si>
    <t>Bach</t>
  </si>
  <si>
    <t>Daniel</t>
  </si>
  <si>
    <t>Quarve</t>
  </si>
  <si>
    <t>Oscar</t>
  </si>
  <si>
    <t>Vega-Rayas</t>
  </si>
  <si>
    <t>Edgar</t>
  </si>
  <si>
    <t>Gonzalez</t>
  </si>
  <si>
    <t>Sangramsingh</t>
  </si>
  <si>
    <t>Lewis</t>
  </si>
  <si>
    <t>Robson</t>
  </si>
  <si>
    <t>Nipun</t>
  </si>
  <si>
    <t>Gadhok</t>
  </si>
  <si>
    <t>Victor</t>
  </si>
  <si>
    <t>Erazo-Pineda</t>
  </si>
  <si>
    <t>Laith</t>
  </si>
  <si>
    <t>Samara</t>
  </si>
  <si>
    <t>Danaher Jr</t>
  </si>
  <si>
    <t>Mauricio</t>
  </si>
  <si>
    <t>Oseguera Adame</t>
  </si>
  <si>
    <t>Akram</t>
  </si>
  <si>
    <t>Omar</t>
  </si>
  <si>
    <t>Jose</t>
  </si>
  <si>
    <t>Vega-Maldonado</t>
  </si>
  <si>
    <t>Alberto</t>
  </si>
  <si>
    <t>Zuniga</t>
  </si>
  <si>
    <t>Syed</t>
  </si>
  <si>
    <t>Shoaib</t>
  </si>
  <si>
    <t>Russell</t>
  </si>
  <si>
    <t>Gammon</t>
  </si>
  <si>
    <t>Ghassan</t>
  </si>
  <si>
    <t>Diwan</t>
  </si>
  <si>
    <t>Andres</t>
  </si>
  <si>
    <t>Gonzalez Rincon</t>
  </si>
  <si>
    <t>Ramirez</t>
  </si>
  <si>
    <t>Piland</t>
  </si>
  <si>
    <t>Ricardo</t>
  </si>
  <si>
    <t>Beltran Jr</t>
  </si>
  <si>
    <t>Wail Ali Abdel</t>
  </si>
  <si>
    <t>Mutwali</t>
  </si>
  <si>
    <t>Tynor</t>
  </si>
  <si>
    <t>Larson</t>
  </si>
  <si>
    <t>Deziree</t>
  </si>
  <si>
    <t>Thomas</t>
  </si>
  <si>
    <t>Darian</t>
  </si>
  <si>
    <t>G</t>
  </si>
  <si>
    <t>Escorza</t>
  </si>
  <si>
    <t>Alexis</t>
  </si>
  <si>
    <t>Negrete</t>
  </si>
  <si>
    <t>Joseph</t>
  </si>
  <si>
    <t>Yourkoski</t>
  </si>
  <si>
    <t>Edwin</t>
  </si>
  <si>
    <t>Martinez</t>
  </si>
  <si>
    <t>Juan</t>
  </si>
  <si>
    <t>Berjes Ruiz</t>
  </si>
  <si>
    <t>Cory</t>
  </si>
  <si>
    <t>Judkins</t>
  </si>
  <si>
    <t>Mark</t>
  </si>
  <si>
    <t>Garcia</t>
  </si>
  <si>
    <t>Martin</t>
  </si>
  <si>
    <t>Escobedo Jr</t>
  </si>
  <si>
    <t>Christopher</t>
  </si>
  <si>
    <t>Hernandez</t>
  </si>
  <si>
    <t>Jared</t>
  </si>
  <si>
    <t>Ruhrup</t>
  </si>
  <si>
    <t>Eladio</t>
  </si>
  <si>
    <t>Adam</t>
  </si>
  <si>
    <t>Goode</t>
  </si>
  <si>
    <t>Rontez</t>
  </si>
  <si>
    <t>Manning</t>
  </si>
  <si>
    <t>Costa</t>
  </si>
  <si>
    <t>Evan</t>
  </si>
  <si>
    <t>Belt</t>
  </si>
  <si>
    <t>Jorge</t>
  </si>
  <si>
    <t>Baquier Carrillo</t>
  </si>
  <si>
    <t>Rene</t>
  </si>
  <si>
    <t>Borunda Jr</t>
  </si>
  <si>
    <t>Timothy</t>
  </si>
  <si>
    <t>Hicks</t>
  </si>
  <si>
    <t>Stevens</t>
  </si>
  <si>
    <t>Merilan</t>
  </si>
  <si>
    <t>Audrey</t>
  </si>
  <si>
    <t>Saldana</t>
  </si>
  <si>
    <t>Alejandro</t>
  </si>
  <si>
    <t>Rodriguez-Ayala</t>
  </si>
  <si>
    <t>V</t>
  </si>
  <si>
    <t>Rhodes</t>
  </si>
  <si>
    <t>Heber</t>
  </si>
  <si>
    <t>Asencio</t>
  </si>
  <si>
    <t>Terrazas Melendez</t>
  </si>
  <si>
    <t>Teresa</t>
  </si>
  <si>
    <t>Hilario</t>
  </si>
  <si>
    <t>Gerald</t>
  </si>
  <si>
    <t>Ehimhen</t>
  </si>
  <si>
    <t>Courtney</t>
  </si>
  <si>
    <t>B</t>
  </si>
  <si>
    <t>Scasta</t>
  </si>
  <si>
    <t>Bikhyat</t>
  </si>
  <si>
    <t>Adhikari</t>
  </si>
  <si>
    <t>Saul</t>
  </si>
  <si>
    <t>Martinez Alvarez</t>
  </si>
  <si>
    <t>Jofre</t>
  </si>
  <si>
    <t>Obrador Riera</t>
  </si>
  <si>
    <t>Caleb</t>
  </si>
  <si>
    <t>Kocmick</t>
  </si>
  <si>
    <t>MICHAEL</t>
  </si>
  <si>
    <t>RIEDER</t>
  </si>
  <si>
    <t>Padgett</t>
  </si>
  <si>
    <t>Amber</t>
  </si>
  <si>
    <t>Woods</t>
  </si>
  <si>
    <t>Clay</t>
  </si>
  <si>
    <t>Sumbera</t>
  </si>
  <si>
    <t>Emily</t>
  </si>
  <si>
    <t>Cardenas</t>
  </si>
  <si>
    <t>Eduardo</t>
  </si>
  <si>
    <t>Jantzen</t>
  </si>
  <si>
    <t>Weiss</t>
  </si>
  <si>
    <t>Patrichia</t>
  </si>
  <si>
    <t>Hanna</t>
  </si>
  <si>
    <t>Luis</t>
  </si>
  <si>
    <t>Diego</t>
  </si>
  <si>
    <t>Mena</t>
  </si>
  <si>
    <t>Aaron</t>
  </si>
  <si>
    <t>Giebelhaus</t>
  </si>
  <si>
    <t>Roberto</t>
  </si>
  <si>
    <t>Guerrero Jr</t>
  </si>
  <si>
    <t>PAXTON</t>
  </si>
  <si>
    <t>HAYS</t>
  </si>
  <si>
    <t>ANTHONY</t>
  </si>
  <si>
    <t>HARDIMON</t>
  </si>
  <si>
    <t>McCoy</t>
  </si>
  <si>
    <t xml:space="preserve">  901</t>
  </si>
  <si>
    <t>Moses</t>
  </si>
  <si>
    <t>Villanueva</t>
  </si>
  <si>
    <t xml:space="preserve"> 1172</t>
  </si>
  <si>
    <t>Dylan</t>
  </si>
  <si>
    <t>McCann</t>
  </si>
  <si>
    <t>Clint</t>
  </si>
  <si>
    <t>Mize</t>
  </si>
  <si>
    <t xml:space="preserve"> 1902</t>
  </si>
  <si>
    <t>Bautista Sr.</t>
  </si>
  <si>
    <t xml:space="preserve"> 1609</t>
  </si>
  <si>
    <t>Gedeon</t>
  </si>
  <si>
    <t>Tshiendele</t>
  </si>
  <si>
    <t>Michael</t>
  </si>
  <si>
    <t>Casey</t>
  </si>
  <si>
    <t>Norris</t>
  </si>
  <si>
    <t>Jaime</t>
  </si>
  <si>
    <t>Schultz</t>
  </si>
  <si>
    <t>Alexandro</t>
  </si>
  <si>
    <t>Chavarria</t>
  </si>
  <si>
    <t>Francisco</t>
  </si>
  <si>
    <t>Zamora</t>
  </si>
  <si>
    <t xml:space="preserve"> 1187</t>
  </si>
  <si>
    <t>Max</t>
  </si>
  <si>
    <t>Keller</t>
  </si>
  <si>
    <t>Ivan</t>
  </si>
  <si>
    <t>Torres</t>
  </si>
  <si>
    <t xml:space="preserve"> 1901</t>
  </si>
  <si>
    <t>Corey</t>
  </si>
  <si>
    <t>Torgerson</t>
  </si>
  <si>
    <t>Lorenzo</t>
  </si>
  <si>
    <t>Aparicio</t>
  </si>
  <si>
    <t>Hammons</t>
  </si>
  <si>
    <t>Korbin</t>
  </si>
  <si>
    <t>Gee</t>
  </si>
  <si>
    <t>Cornejo Rosales</t>
  </si>
  <si>
    <t xml:space="preserve"> 1124</t>
  </si>
  <si>
    <t>Guillermo</t>
  </si>
  <si>
    <t>Alaniz</t>
  </si>
  <si>
    <t xml:space="preserve">  908</t>
  </si>
  <si>
    <t>Ambrosio</t>
  </si>
  <si>
    <t xml:space="preserve">  107</t>
  </si>
  <si>
    <t>Espinosa</t>
  </si>
  <si>
    <t>Celerino</t>
  </si>
  <si>
    <t>Concha</t>
  </si>
  <si>
    <t xml:space="preserve"> 1911</t>
  </si>
  <si>
    <t>Corona</t>
  </si>
  <si>
    <t>Julio</t>
  </si>
  <si>
    <t>Eliam</t>
  </si>
  <si>
    <t>Carlos</t>
  </si>
  <si>
    <t>Lojero Olvera</t>
  </si>
  <si>
    <t xml:space="preserve">  904</t>
  </si>
  <si>
    <t>Sandro</t>
  </si>
  <si>
    <t>T</t>
  </si>
  <si>
    <t>Paredes-Trejo</t>
  </si>
  <si>
    <t xml:space="preserve">  907</t>
  </si>
  <si>
    <t>Paulin</t>
  </si>
  <si>
    <t>Ramon</t>
  </si>
  <si>
    <t>Perez Sr</t>
  </si>
  <si>
    <t>Rios</t>
  </si>
  <si>
    <t xml:space="preserve">  111</t>
  </si>
  <si>
    <t>O</t>
  </si>
  <si>
    <t xml:space="preserve"> 1348</t>
  </si>
  <si>
    <t>Mauro</t>
  </si>
  <si>
    <t>Salinas</t>
  </si>
  <si>
    <t>Vidal</t>
  </si>
  <si>
    <t>Benito</t>
  </si>
  <si>
    <t>Aguillon</t>
  </si>
  <si>
    <t xml:space="preserve"> 1151</t>
  </si>
  <si>
    <t>Librado</t>
  </si>
  <si>
    <t>Salvador</t>
  </si>
  <si>
    <t xml:space="preserve"> 1921</t>
  </si>
  <si>
    <t>Barcenas</t>
  </si>
  <si>
    <t xml:space="preserve"> 1000</t>
  </si>
  <si>
    <t>Bautista</t>
  </si>
  <si>
    <t>Miguel</t>
  </si>
  <si>
    <t>Mendoza-Benitez</t>
  </si>
  <si>
    <t>Nemesio</t>
  </si>
  <si>
    <t>Cabrera</t>
  </si>
  <si>
    <t>Candelaria</t>
  </si>
  <si>
    <t>Cardoso</t>
  </si>
  <si>
    <t xml:space="preserve"> 1347</t>
  </si>
  <si>
    <t>Kevin</t>
  </si>
  <si>
    <t>Clare</t>
  </si>
  <si>
    <t>Claudio</t>
  </si>
  <si>
    <t>Rafael</t>
  </si>
  <si>
    <t>James</t>
  </si>
  <si>
    <t>Crain</t>
  </si>
  <si>
    <t>Paulin Cruz</t>
  </si>
  <si>
    <t>Cuna</t>
  </si>
  <si>
    <t>Deanda</t>
  </si>
  <si>
    <t>Favela</t>
  </si>
  <si>
    <t>Octavio</t>
  </si>
  <si>
    <t>Felix</t>
  </si>
  <si>
    <t>Catalino</t>
  </si>
  <si>
    <t>Flores Jr</t>
  </si>
  <si>
    <t xml:space="preserve"> 1910</t>
  </si>
  <si>
    <t>Flores Sr</t>
  </si>
  <si>
    <t>Amner</t>
  </si>
  <si>
    <t>Flores</t>
  </si>
  <si>
    <t xml:space="preserve">  307</t>
  </si>
  <si>
    <t>Humberto</t>
  </si>
  <si>
    <t>Frayre Rodriguez</t>
  </si>
  <si>
    <t>Manuel</t>
  </si>
  <si>
    <t>Frayre</t>
  </si>
  <si>
    <t xml:space="preserve"> 1160</t>
  </si>
  <si>
    <t>Artemio</t>
  </si>
  <si>
    <t>Floriberto</t>
  </si>
  <si>
    <t>Govea</t>
  </si>
  <si>
    <t xml:space="preserve"> 1344</t>
  </si>
  <si>
    <t>Leif</t>
  </si>
  <si>
    <t>Hamm</t>
  </si>
  <si>
    <t>Huerta</t>
  </si>
  <si>
    <t>Johnson</t>
  </si>
  <si>
    <t xml:space="preserve"> 1150</t>
  </si>
  <si>
    <t>Lopez Lira</t>
  </si>
  <si>
    <t>Jesus</t>
  </si>
  <si>
    <t>Lopez Soto</t>
  </si>
  <si>
    <t>Valentin</t>
  </si>
  <si>
    <t>SALVADOR</t>
  </si>
  <si>
    <t>MONCADA PUGA</t>
  </si>
  <si>
    <t>Leonel</t>
  </si>
  <si>
    <t>Munoz</t>
  </si>
  <si>
    <t>Murillo</t>
  </si>
  <si>
    <t>Nino</t>
  </si>
  <si>
    <t>Gaudencio</t>
  </si>
  <si>
    <t>Ortiz</t>
  </si>
  <si>
    <t>Osorio-Ortiz</t>
  </si>
  <si>
    <t>Perez</t>
  </si>
  <si>
    <t xml:space="preserve">  122</t>
  </si>
  <si>
    <t>Rangel</t>
  </si>
  <si>
    <t>Reyes Diaz</t>
  </si>
  <si>
    <t>Rivera</t>
  </si>
  <si>
    <t>Rivera-Cruz</t>
  </si>
  <si>
    <t xml:space="preserve"> 1941</t>
  </si>
  <si>
    <t>Rodriguez Flores</t>
  </si>
  <si>
    <t>Fernando</t>
  </si>
  <si>
    <t>Romo-Mendez</t>
  </si>
  <si>
    <t>Marco</t>
  </si>
  <si>
    <t>Ruiz</t>
  </si>
  <si>
    <t>Gardley</t>
  </si>
  <si>
    <t>Sanchez</t>
  </si>
  <si>
    <t xml:space="preserve">  115</t>
  </si>
  <si>
    <t>Juvenal</t>
  </si>
  <si>
    <t xml:space="preserve"> 1920</t>
  </si>
  <si>
    <t>Garcia Sandoval</t>
  </si>
  <si>
    <t>Javier</t>
  </si>
  <si>
    <t>Silva</t>
  </si>
  <si>
    <t>Sotelo</t>
  </si>
  <si>
    <t>TinaJero</t>
  </si>
  <si>
    <t>Alfred</t>
  </si>
  <si>
    <t>Tullos</t>
  </si>
  <si>
    <t>Ismael</t>
  </si>
  <si>
    <t>Vazquez</t>
  </si>
  <si>
    <t>Abel</t>
  </si>
  <si>
    <t>Solis</t>
  </si>
  <si>
    <t>Macias</t>
  </si>
  <si>
    <t>Salazar-Garcia</t>
  </si>
  <si>
    <t>Agustin</t>
  </si>
  <si>
    <t>Dominguez</t>
  </si>
  <si>
    <t xml:space="preserve">0000 </t>
  </si>
  <si>
    <t>Arreola</t>
  </si>
  <si>
    <t>Arnulfo</t>
  </si>
  <si>
    <t>Fabian</t>
  </si>
  <si>
    <t>Cedillo</t>
  </si>
  <si>
    <t>Edwardo</t>
  </si>
  <si>
    <t>Daniels-Rivera</t>
  </si>
  <si>
    <t>Nunez</t>
  </si>
  <si>
    <t xml:space="preserve">  903</t>
  </si>
  <si>
    <t>Alanis</t>
  </si>
  <si>
    <t>Xavier</t>
  </si>
  <si>
    <t>Winland</t>
  </si>
  <si>
    <t>Gerardo</t>
  </si>
  <si>
    <t>Valdez</t>
  </si>
  <si>
    <t>Sigala Munoz</t>
  </si>
  <si>
    <t>Marvin</t>
  </si>
  <si>
    <t>Duckett</t>
  </si>
  <si>
    <t>Alan</t>
  </si>
  <si>
    <t>Meza Torres</t>
  </si>
  <si>
    <t xml:space="preserve"> 1520</t>
  </si>
  <si>
    <t>Gregorio</t>
  </si>
  <si>
    <t>Vasquez Chavez</t>
  </si>
  <si>
    <t>Gumaro</t>
  </si>
  <si>
    <t>Castro</t>
  </si>
  <si>
    <t>J Carlos</t>
  </si>
  <si>
    <t>Melton</t>
  </si>
  <si>
    <t>Collins</t>
  </si>
  <si>
    <t>Rodolfo</t>
  </si>
  <si>
    <t>Fraire</t>
  </si>
  <si>
    <t>Jason</t>
  </si>
  <si>
    <t>Lara</t>
  </si>
  <si>
    <t>Micheal</t>
  </si>
  <si>
    <t>Moran Dominguez</t>
  </si>
  <si>
    <t>Garduno-Noguez</t>
  </si>
  <si>
    <t>Alex</t>
  </si>
  <si>
    <t>Padron</t>
  </si>
  <si>
    <t>Jerry</t>
  </si>
  <si>
    <t>Amie</t>
  </si>
  <si>
    <t>Cesar</t>
  </si>
  <si>
    <t>Derek</t>
  </si>
  <si>
    <t>Harris</t>
  </si>
  <si>
    <t>Gabriel</t>
  </si>
  <si>
    <t>Sigala</t>
  </si>
  <si>
    <t>Carbajal</t>
  </si>
  <si>
    <t>Garrison</t>
  </si>
  <si>
    <t>Nestor</t>
  </si>
  <si>
    <t>Aguirre</t>
  </si>
  <si>
    <t>Adrian</t>
  </si>
  <si>
    <t>Marron</t>
  </si>
  <si>
    <t>Joe</t>
  </si>
  <si>
    <t>Vasquez Jr</t>
  </si>
  <si>
    <t>Calixto-Garcia</t>
  </si>
  <si>
    <t>William</t>
  </si>
  <si>
    <t>Brookshire</t>
  </si>
  <si>
    <t>Vega</t>
  </si>
  <si>
    <t>Galarza</t>
  </si>
  <si>
    <t>Albert</t>
  </si>
  <si>
    <t>Olmedo Blas</t>
  </si>
  <si>
    <t>Watkins</t>
  </si>
  <si>
    <t>Anthony</t>
  </si>
  <si>
    <t>Jordan</t>
  </si>
  <si>
    <t>Harper</t>
  </si>
  <si>
    <t>Sias-Garcia</t>
  </si>
  <si>
    <t>Gustavo</t>
  </si>
  <si>
    <t>Acosta-Marquez</t>
  </si>
  <si>
    <t>Valengcia-Escogido</t>
  </si>
  <si>
    <t>David</t>
  </si>
  <si>
    <t>Parra</t>
  </si>
  <si>
    <t>Heriberto</t>
  </si>
  <si>
    <t>Chairez</t>
  </si>
  <si>
    <t>Velasquez-Bonilla</t>
  </si>
  <si>
    <t>Eusebio</t>
  </si>
  <si>
    <t>Perez-Aguilar</t>
  </si>
  <si>
    <t>Myers</t>
  </si>
  <si>
    <t>Melesio</t>
  </si>
  <si>
    <t>Perez Jr</t>
  </si>
  <si>
    <t>Noel</t>
  </si>
  <si>
    <t>Estrada</t>
  </si>
  <si>
    <t>Troy</t>
  </si>
  <si>
    <t>Dorsey</t>
  </si>
  <si>
    <t>Kristopher</t>
  </si>
  <si>
    <t>Brandon</t>
  </si>
  <si>
    <t>Webb</t>
  </si>
  <si>
    <t>Aguilar Rico</t>
  </si>
  <si>
    <t>Reynaldo</t>
  </si>
  <si>
    <t>Smith Jr</t>
  </si>
  <si>
    <t>Lumbreras</t>
  </si>
  <si>
    <t>Murcia Orellana</t>
  </si>
  <si>
    <t>Bernardino</t>
  </si>
  <si>
    <t>Suarez-Osornio</t>
  </si>
  <si>
    <t>Gomez Jr</t>
  </si>
  <si>
    <t>Vigil</t>
  </si>
  <si>
    <t>Prado-Muniz</t>
  </si>
  <si>
    <t>Isaac</t>
  </si>
  <si>
    <t>Chavez-Arrellano</t>
  </si>
  <si>
    <t>Emilian</t>
  </si>
  <si>
    <t>Anguiano</t>
  </si>
  <si>
    <t>Romero</t>
  </si>
  <si>
    <t xml:space="preserve">  110</t>
  </si>
  <si>
    <t>Angel</t>
  </si>
  <si>
    <t>Soto-Puentes</t>
  </si>
  <si>
    <t>Adolfo</t>
  </si>
  <si>
    <t>Acosta-Gonzalez</t>
  </si>
  <si>
    <t>Barrera</t>
  </si>
  <si>
    <t>Alvarenga</t>
  </si>
  <si>
    <t>Valles</t>
  </si>
  <si>
    <t>Rodriguez-Segovia</t>
  </si>
  <si>
    <t>Alfredo</t>
  </si>
  <si>
    <t>Becerra</t>
  </si>
  <si>
    <t>Robinson</t>
  </si>
  <si>
    <t>Amaya</t>
  </si>
  <si>
    <t>Louis</t>
  </si>
  <si>
    <t>Cruz</t>
  </si>
  <si>
    <t>Cameron</t>
  </si>
  <si>
    <t>Lee</t>
  </si>
  <si>
    <t>Jaylen</t>
  </si>
  <si>
    <t>Washington</t>
  </si>
  <si>
    <t>Hugo</t>
  </si>
  <si>
    <t>Raymundo</t>
  </si>
  <si>
    <t>Jeremiah</t>
  </si>
  <si>
    <t>Acevedo</t>
  </si>
  <si>
    <t>Aguilar-Morales</t>
  </si>
  <si>
    <t>Arechar-Navarro</t>
  </si>
  <si>
    <t>Fidel</t>
  </si>
  <si>
    <t xml:space="preserve">  104</t>
  </si>
  <si>
    <t>Silva-Reyes</t>
  </si>
  <si>
    <t>Harvey</t>
  </si>
  <si>
    <t>Skinner</t>
  </si>
  <si>
    <t>Allen</t>
  </si>
  <si>
    <t>Ipina Jr</t>
  </si>
  <si>
    <t>Velazquez</t>
  </si>
  <si>
    <t>Richard</t>
  </si>
  <si>
    <t>Garcia-Segovia</t>
  </si>
  <si>
    <t>Alden</t>
  </si>
  <si>
    <t>Orona</t>
  </si>
  <si>
    <t>Alfaro-Sanchez</t>
  </si>
  <si>
    <t>Phillip</t>
  </si>
  <si>
    <t>Gonzales</t>
  </si>
  <si>
    <t>Diaz</t>
  </si>
  <si>
    <t>Horacio</t>
  </si>
  <si>
    <t>Garcia-Garcia</t>
  </si>
  <si>
    <t>Gomez</t>
  </si>
  <si>
    <t>Mendez Jr</t>
  </si>
  <si>
    <t>Fabela</t>
  </si>
  <si>
    <t>J Trinidad</t>
  </si>
  <si>
    <t>Peres-Rangel</t>
  </si>
  <si>
    <t>Pralon</t>
  </si>
  <si>
    <t>Lincoln</t>
  </si>
  <si>
    <t>Kristian</t>
  </si>
  <si>
    <t>Skellen</t>
  </si>
  <si>
    <t>Rojelio</t>
  </si>
  <si>
    <t>Galindo Carranza</t>
  </si>
  <si>
    <t>Raul</t>
  </si>
  <si>
    <t>Brayan</t>
  </si>
  <si>
    <t>Canelo</t>
  </si>
  <si>
    <t>Joel</t>
  </si>
  <si>
    <t>Ramirez-Hernandez</t>
  </si>
  <si>
    <t>Galvan-Hernandez</t>
  </si>
  <si>
    <t>Ignacio</t>
  </si>
  <si>
    <t>Galvan</t>
  </si>
  <si>
    <t>Demetrio</t>
  </si>
  <si>
    <t>Guevara</t>
  </si>
  <si>
    <t>Joshua</t>
  </si>
  <si>
    <t>Callaway</t>
  </si>
  <si>
    <t>Herrera-Rosas</t>
  </si>
  <si>
    <t>Bryan</t>
  </si>
  <si>
    <t>Roy</t>
  </si>
  <si>
    <t>Romero-Morales</t>
  </si>
  <si>
    <t>Lizandro</t>
  </si>
  <si>
    <t>Guia-Lopez</t>
  </si>
  <si>
    <t>Guzman-Rosiles</t>
  </si>
  <si>
    <t>Moreno</t>
  </si>
  <si>
    <t>Rakan</t>
  </si>
  <si>
    <t>El hamad</t>
  </si>
  <si>
    <t>Efrain</t>
  </si>
  <si>
    <t>Calderon-Zavala</t>
  </si>
  <si>
    <t>Andrew</t>
  </si>
  <si>
    <t>Fuentes</t>
  </si>
  <si>
    <t>Jonathan</t>
  </si>
  <si>
    <t xml:space="preserve"> 1346</t>
  </si>
  <si>
    <t>Alvarez</t>
  </si>
  <si>
    <t>Rebolledo</t>
  </si>
  <si>
    <t>Castillo</t>
  </si>
  <si>
    <t>Valles-Cordero</t>
  </si>
  <si>
    <t>Rangel Jr</t>
  </si>
  <si>
    <t>Rodriguez Jr</t>
  </si>
  <si>
    <t>Luevano</t>
  </si>
  <si>
    <t>J Guadalupe</t>
  </si>
  <si>
    <t>Vic</t>
  </si>
  <si>
    <t>Bryant</t>
  </si>
  <si>
    <t>Dunn</t>
  </si>
  <si>
    <t xml:space="preserve"> 1940</t>
  </si>
  <si>
    <t xml:space="preserve">  126</t>
  </si>
  <si>
    <t>Tafolla</t>
  </si>
  <si>
    <t>Lopez-Rosa</t>
  </si>
  <si>
    <t>Ernest</t>
  </si>
  <si>
    <t>Lemon Jr</t>
  </si>
  <si>
    <t>Hernandez-Espinoza</t>
  </si>
  <si>
    <t>Paolo Phillip Derek</t>
  </si>
  <si>
    <t>Salazar-Palma</t>
  </si>
  <si>
    <t>Salomon</t>
  </si>
  <si>
    <t>Angeles</t>
  </si>
  <si>
    <t>Yanez</t>
  </si>
  <si>
    <t>Astolfo</t>
  </si>
  <si>
    <t>Maldonado Jr.</t>
  </si>
  <si>
    <t>Montenegro</t>
  </si>
  <si>
    <t xml:space="preserve">  125</t>
  </si>
  <si>
    <t>Weil</t>
  </si>
  <si>
    <t>Antonio</t>
  </si>
  <si>
    <t>Jimenez</t>
  </si>
  <si>
    <t>Esparza-Lopez</t>
  </si>
  <si>
    <t>Garcia Jr.</t>
  </si>
  <si>
    <t>Esparza-Camos</t>
  </si>
  <si>
    <t>George</t>
  </si>
  <si>
    <t>Oliva</t>
  </si>
  <si>
    <t>Jacob</t>
  </si>
  <si>
    <t>Poteet</t>
  </si>
  <si>
    <t>Andre</t>
  </si>
  <si>
    <t>Smith</t>
  </si>
  <si>
    <t>Otoniel</t>
  </si>
  <si>
    <t>Onofre-Alas</t>
  </si>
  <si>
    <t>Avina-Talavera</t>
  </si>
  <si>
    <t>Celio</t>
  </si>
  <si>
    <t>Martinez-Ramirez</t>
  </si>
  <si>
    <t>Ochoa</t>
  </si>
  <si>
    <t>Leopoldo</t>
  </si>
  <si>
    <t>Sosa</t>
  </si>
  <si>
    <t>Moore</t>
  </si>
  <si>
    <t>John</t>
  </si>
  <si>
    <t>Moore III</t>
  </si>
  <si>
    <t>Allan</t>
  </si>
  <si>
    <t>Arturo</t>
  </si>
  <si>
    <t>Claudio-Martinez</t>
  </si>
  <si>
    <t>Armadillo-Arias</t>
  </si>
  <si>
    <t>Esteban</t>
  </si>
  <si>
    <t>Amador-Zubieta</t>
  </si>
  <si>
    <t>Garza</t>
  </si>
  <si>
    <t>Caamal</t>
  </si>
  <si>
    <t>Cuba</t>
  </si>
  <si>
    <t>Jowdy</t>
  </si>
  <si>
    <t>Brian</t>
  </si>
  <si>
    <t>Lipina</t>
  </si>
  <si>
    <t>Jackson</t>
  </si>
  <si>
    <t>Salazar-Sorto</t>
  </si>
  <si>
    <t>Brent</t>
  </si>
  <si>
    <t>Murphy</t>
  </si>
  <si>
    <t>Erasmo</t>
  </si>
  <si>
    <t>San Juan-Ramirez</t>
  </si>
  <si>
    <t>Medina</t>
  </si>
  <si>
    <t>Vicente</t>
  </si>
  <si>
    <t>Sorio-Anguiano</t>
  </si>
  <si>
    <t>Oviedo</t>
  </si>
  <si>
    <t>Manzo-Martinez</t>
  </si>
  <si>
    <t>Zeferino</t>
  </si>
  <si>
    <t>Manzo Torres</t>
  </si>
  <si>
    <t>Armando</t>
  </si>
  <si>
    <t>Valdez-Reivera</t>
  </si>
  <si>
    <t>Arellano-Aguilar</t>
  </si>
  <si>
    <t>Luna-Cisneros</t>
  </si>
  <si>
    <t>McCarthy</t>
  </si>
  <si>
    <t>Hernandez-Gonzalez</t>
  </si>
  <si>
    <t xml:space="preserve">  321</t>
  </si>
  <si>
    <t>Pintor-Guzman</t>
  </si>
  <si>
    <t>Peter</t>
  </si>
  <si>
    <t>Guajardo</t>
  </si>
  <si>
    <t>Adame</t>
  </si>
  <si>
    <t>Balthrope</t>
  </si>
  <si>
    <t>Munoz-Ortiz</t>
  </si>
  <si>
    <t>Brooks</t>
  </si>
  <si>
    <t>Pecina</t>
  </si>
  <si>
    <t>Moises</t>
  </si>
  <si>
    <t>Pesina-Acosta</t>
  </si>
  <si>
    <t>Everardo</t>
  </si>
  <si>
    <t>Esparza</t>
  </si>
  <si>
    <t>Rubio</t>
  </si>
  <si>
    <t>Ramirez Jr.</t>
  </si>
  <si>
    <t>Vera-Ramos</t>
  </si>
  <si>
    <t>Giovanni</t>
  </si>
  <si>
    <t>Cardoso-Cardoso</t>
  </si>
  <si>
    <t>Prado-Soto</t>
  </si>
  <si>
    <t>Torres Jr.</t>
  </si>
  <si>
    <t>Ortega</t>
  </si>
  <si>
    <t>Ramirez-Padron</t>
  </si>
  <si>
    <t>Nicantro</t>
  </si>
  <si>
    <t>Medaries</t>
  </si>
  <si>
    <t>German</t>
  </si>
  <si>
    <t>Lazo-McGarry</t>
  </si>
  <si>
    <t>Scott</t>
  </si>
  <si>
    <t>Cadena-Barcenas</t>
  </si>
  <si>
    <t>Ramirez-Rivera</t>
  </si>
  <si>
    <t>Ramiro</t>
  </si>
  <si>
    <t>Ibarra</t>
  </si>
  <si>
    <t>Bueno-Ibarra</t>
  </si>
  <si>
    <t>Sabino</t>
  </si>
  <si>
    <t>Rolando</t>
  </si>
  <si>
    <t>Bueno-Lozano</t>
  </si>
  <si>
    <t>Julian</t>
  </si>
  <si>
    <t>Timoteo</t>
  </si>
  <si>
    <t>Negrete-Herrera</t>
  </si>
  <si>
    <t>Ibarra-Guzman</t>
  </si>
  <si>
    <t>Refugio</t>
  </si>
  <si>
    <t>Ibarra-Avila</t>
  </si>
  <si>
    <t>Gonzalez-Ibarra</t>
  </si>
  <si>
    <t>Henry</t>
  </si>
  <si>
    <t>Rivera-Zamora</t>
  </si>
  <si>
    <t>Contreras</t>
  </si>
  <si>
    <t>Trevor</t>
  </si>
  <si>
    <t>Gonzalez Ibarra</t>
  </si>
  <si>
    <t xml:space="preserve">  106</t>
  </si>
  <si>
    <t>Luz</t>
  </si>
  <si>
    <t>Rangel Rodriguez</t>
  </si>
  <si>
    <t>Alfonso</t>
  </si>
  <si>
    <t>Zuniga Contreras</t>
  </si>
  <si>
    <t>Barco Perez</t>
  </si>
  <si>
    <t>Vitela</t>
  </si>
  <si>
    <t>Zamora-Espinoza</t>
  </si>
  <si>
    <t>Salas-Espinoza</t>
  </si>
  <si>
    <t>Nelson</t>
  </si>
  <si>
    <t>Samot Arce</t>
  </si>
  <si>
    <t>Emmanuel</t>
  </si>
  <si>
    <t>Villa</t>
  </si>
  <si>
    <t>J De Jesus</t>
  </si>
  <si>
    <t>Del Toro</t>
  </si>
  <si>
    <t>Damian</t>
  </si>
  <si>
    <t>Miramontes</t>
  </si>
  <si>
    <t>Calcanas Cisneros</t>
  </si>
  <si>
    <t>Flores-Oliva</t>
  </si>
  <si>
    <t>Fausto</t>
  </si>
  <si>
    <t>Montoya Morales</t>
  </si>
  <si>
    <t>Cuevas</t>
  </si>
  <si>
    <t>Del Toro Ontiveros</t>
  </si>
  <si>
    <t>Perez Escalera</t>
  </si>
  <si>
    <t>Montes Torres</t>
  </si>
  <si>
    <t>Dubose</t>
  </si>
  <si>
    <t>Ernesto</t>
  </si>
  <si>
    <t>Perez Martinez</t>
  </si>
  <si>
    <t>Melendez</t>
  </si>
  <si>
    <t>Torres Rivera</t>
  </si>
  <si>
    <t>Roman</t>
  </si>
  <si>
    <t>Rodriguez Perez</t>
  </si>
  <si>
    <t>Steven</t>
  </si>
  <si>
    <t>Hull</t>
  </si>
  <si>
    <t>Workman</t>
  </si>
  <si>
    <t>Alba</t>
  </si>
  <si>
    <t>Acel</t>
  </si>
  <si>
    <t>Mendoza</t>
  </si>
  <si>
    <t>Natividad</t>
  </si>
  <si>
    <t>Herrera</t>
  </si>
  <si>
    <t>Juarez Monjaras</t>
  </si>
  <si>
    <t>Guevara Bolanos</t>
  </si>
  <si>
    <t>Gilberto</t>
  </si>
  <si>
    <t>Guevara Bustos</t>
  </si>
  <si>
    <t>Alvarado</t>
  </si>
  <si>
    <t>Pedro</t>
  </si>
  <si>
    <t>Acosta Marquez</t>
  </si>
  <si>
    <t>Johnny</t>
  </si>
  <si>
    <t>Pereira-Viera</t>
  </si>
  <si>
    <t>Mario</t>
  </si>
  <si>
    <t>Gallardo</t>
  </si>
  <si>
    <t>Erit</t>
  </si>
  <si>
    <t>Molina Arteaga</t>
  </si>
  <si>
    <t>Murray</t>
  </si>
  <si>
    <t>Cecilio</t>
  </si>
  <si>
    <t>Garcia Jr</t>
  </si>
  <si>
    <t>Tremillo</t>
  </si>
  <si>
    <t>Perez Ramirez</t>
  </si>
  <si>
    <t>Ancelmo</t>
  </si>
  <si>
    <t>Diaz Rosas</t>
  </si>
  <si>
    <t>Abelino</t>
  </si>
  <si>
    <t>Diaz Jr</t>
  </si>
  <si>
    <t>Elier</t>
  </si>
  <si>
    <t>Padilla</t>
  </si>
  <si>
    <t>Domingo</t>
  </si>
  <si>
    <t>Hernandez-Santos</t>
  </si>
  <si>
    <t>Felipe</t>
  </si>
  <si>
    <t>Casco</t>
  </si>
  <si>
    <t>Sergio</t>
  </si>
  <si>
    <t>Rodriguez-Alvarado</t>
  </si>
  <si>
    <t>Ramirez-Gonzalez</t>
  </si>
  <si>
    <t>Jary</t>
  </si>
  <si>
    <t>Vejar Jr</t>
  </si>
  <si>
    <t>Vences Tavira</t>
  </si>
  <si>
    <t>Billy</t>
  </si>
  <si>
    <t>McCormick</t>
  </si>
  <si>
    <t>Claudio Martinez</t>
  </si>
  <si>
    <t>Martinez Lozano</t>
  </si>
  <si>
    <t>Duarte</t>
  </si>
  <si>
    <t>Carrera</t>
  </si>
  <si>
    <t>Marron Jr</t>
  </si>
  <si>
    <t>Vejar</t>
  </si>
  <si>
    <t>Miramontes Jr</t>
  </si>
  <si>
    <t>Alonso</t>
  </si>
  <si>
    <t>Miramontes Marquez</t>
  </si>
  <si>
    <t>Josue</t>
  </si>
  <si>
    <t>Martinez Salazar</t>
  </si>
  <si>
    <t>Calixto Flores</t>
  </si>
  <si>
    <t>Lozano Acosta</t>
  </si>
  <si>
    <t>Calzada</t>
  </si>
  <si>
    <t>Jabri</t>
  </si>
  <si>
    <t>White</t>
  </si>
  <si>
    <t>Margarito</t>
  </si>
  <si>
    <t>Balleza De Leon</t>
  </si>
  <si>
    <t>Marsial</t>
  </si>
  <si>
    <t>Zavala</t>
  </si>
  <si>
    <t>Jaimes-Denova</t>
  </si>
  <si>
    <t>Flores Rodriguez</t>
  </si>
  <si>
    <t>Rodarte Serrano</t>
  </si>
  <si>
    <t>Jimenez-Orona</t>
  </si>
  <si>
    <t>Garrett</t>
  </si>
  <si>
    <t>Martinez Arriaga</t>
  </si>
  <si>
    <t>Mateo</t>
  </si>
  <si>
    <t>Restrepo</t>
  </si>
  <si>
    <t>Tilley</t>
  </si>
  <si>
    <t>Rodriguez Ortiz</t>
  </si>
  <si>
    <t>Mendez</t>
  </si>
  <si>
    <t>Mendoza Mendez</t>
  </si>
  <si>
    <t>Caraballo Jr</t>
  </si>
  <si>
    <t>Ezequiel</t>
  </si>
  <si>
    <t>Oviedo Quintana</t>
  </si>
  <si>
    <t>Guardiola</t>
  </si>
  <si>
    <t>Anselmo</t>
  </si>
  <si>
    <t>Guardiola Hernandez</t>
  </si>
  <si>
    <t>Orosco Jr</t>
  </si>
  <si>
    <t>Covington</t>
  </si>
  <si>
    <t>Bernardo</t>
  </si>
  <si>
    <t>Garcia Lara</t>
  </si>
  <si>
    <t>Simon</t>
  </si>
  <si>
    <t>Salome</t>
  </si>
  <si>
    <t>Duran Sandoval</t>
  </si>
  <si>
    <t>Quincy</t>
  </si>
  <si>
    <t>Haynes</t>
  </si>
  <si>
    <t>Elias</t>
  </si>
  <si>
    <t>Palacio Muniz</t>
  </si>
  <si>
    <t>Martinez Hernandez</t>
  </si>
  <si>
    <t>Rosas Rivera</t>
  </si>
  <si>
    <t>Steve</t>
  </si>
  <si>
    <t>Mancha</t>
  </si>
  <si>
    <t>Natanael</t>
  </si>
  <si>
    <t>Bermudez</t>
  </si>
  <si>
    <t>Valladares Jr</t>
  </si>
  <si>
    <t>Resendiz</t>
  </si>
  <si>
    <t>Endy</t>
  </si>
  <si>
    <t>Ramos Magdaleno</t>
  </si>
  <si>
    <t>Guzman</t>
  </si>
  <si>
    <t>Luciano</t>
  </si>
  <si>
    <t>Navarrete Torrez</t>
  </si>
  <si>
    <t>Aleman Gonzalez</t>
  </si>
  <si>
    <t>Jesse</t>
  </si>
  <si>
    <t>Garnica</t>
  </si>
  <si>
    <t>Solorzano</t>
  </si>
  <si>
    <t>Ruben</t>
  </si>
  <si>
    <t xml:space="preserve"> 1115</t>
  </si>
  <si>
    <t>Valenzuela Martinez</t>
  </si>
  <si>
    <t>Rangel Guzman</t>
  </si>
  <si>
    <t>Cardoso Chavez</t>
  </si>
  <si>
    <t>Rodriguez Avelar</t>
  </si>
  <si>
    <t>Lozano De La Torre</t>
  </si>
  <si>
    <t>Loredo</t>
  </si>
  <si>
    <t>Braulio</t>
  </si>
  <si>
    <t>Salazar Balderas</t>
  </si>
  <si>
    <t>Rocha Jr</t>
  </si>
  <si>
    <t>Avalos</t>
  </si>
  <si>
    <t>X</t>
  </si>
  <si>
    <t>Hernandez Gonzalez</t>
  </si>
  <si>
    <t>Lester</t>
  </si>
  <si>
    <t>Hernandez Roman</t>
  </si>
  <si>
    <t>Marron Ramirez</t>
  </si>
  <si>
    <t>Marshall</t>
  </si>
  <si>
    <t>Thompson</t>
  </si>
  <si>
    <t>Rivera Munoz</t>
  </si>
  <si>
    <t>Silvano</t>
  </si>
  <si>
    <t>Diaz Ontiveros</t>
  </si>
  <si>
    <t>Baez</t>
  </si>
  <si>
    <t>Gonzalez Pedroza</t>
  </si>
  <si>
    <t>Wilkerson</t>
  </si>
  <si>
    <t>Lopez Sanchez</t>
  </si>
  <si>
    <t>Torres-Hernandez</t>
  </si>
  <si>
    <t>Montoya Torrez</t>
  </si>
  <si>
    <t>Gaona</t>
  </si>
  <si>
    <t>Alvin</t>
  </si>
  <si>
    <t>Toliver</t>
  </si>
  <si>
    <t>Marzo</t>
  </si>
  <si>
    <t>Ramos</t>
  </si>
  <si>
    <t>Johny</t>
  </si>
  <si>
    <t>Martinez Diaz</t>
  </si>
  <si>
    <t>Concepcion</t>
  </si>
  <si>
    <t>Jovel-Lopez</t>
  </si>
  <si>
    <t>Sandoval</t>
  </si>
  <si>
    <t>Escobar</t>
  </si>
  <si>
    <t>Netro</t>
  </si>
  <si>
    <t>Martinez-Luna</t>
  </si>
  <si>
    <t>Diaz Serna</t>
  </si>
  <si>
    <t>Lamonjhay</t>
  </si>
  <si>
    <t>Mitchell</t>
  </si>
  <si>
    <t>Garcia Cruz</t>
  </si>
  <si>
    <t>Soto-Soto Jr</t>
  </si>
  <si>
    <t>Goodman</t>
  </si>
  <si>
    <t>J Luis</t>
  </si>
  <si>
    <t>Tejamanil-Dominguez</t>
  </si>
  <si>
    <t>Guadalupe</t>
  </si>
  <si>
    <t>Reyes Zelaya</t>
  </si>
  <si>
    <t>Silvestre</t>
  </si>
  <si>
    <t>Renovato</t>
  </si>
  <si>
    <t>Bahena</t>
  </si>
  <si>
    <t>Negron Caraballo</t>
  </si>
  <si>
    <t>Pina</t>
  </si>
  <si>
    <t>Clayton</t>
  </si>
  <si>
    <t>Amendson</t>
  </si>
  <si>
    <t>Payen Ugarte</t>
  </si>
  <si>
    <t>Ruvalcaba Murillo</t>
  </si>
  <si>
    <t>Hernandez Garnica</t>
  </si>
  <si>
    <t>Felix Gutierrez</t>
  </si>
  <si>
    <t>Adan</t>
  </si>
  <si>
    <t>Portillo</t>
  </si>
  <si>
    <t>Portillo Luevano</t>
  </si>
  <si>
    <t>Morales</t>
  </si>
  <si>
    <t>Donald</t>
  </si>
  <si>
    <t>Leifer II</t>
  </si>
  <si>
    <t>Javas</t>
  </si>
  <si>
    <t>Mcintyre</t>
  </si>
  <si>
    <t>Galvan Lopez</t>
  </si>
  <si>
    <t>Cornejo-Gasca</t>
  </si>
  <si>
    <t>Dooley</t>
  </si>
  <si>
    <t>Abraham</t>
  </si>
  <si>
    <t>Barrientos</t>
  </si>
  <si>
    <t>Magdaleno</t>
  </si>
  <si>
    <t>Guzman Mendoza</t>
  </si>
  <si>
    <t>Mendoza Ibarra</t>
  </si>
  <si>
    <t>Rivera Jr</t>
  </si>
  <si>
    <t>Eliseo</t>
  </si>
  <si>
    <t>Mendoza Acosta</t>
  </si>
  <si>
    <t>Ruiz Anaya</t>
  </si>
  <si>
    <t>Mitchel</t>
  </si>
  <si>
    <t>Defilippo</t>
  </si>
  <si>
    <t>Yahir</t>
  </si>
  <si>
    <t>Moran-Dominguez</t>
  </si>
  <si>
    <t>Erick</t>
  </si>
  <si>
    <t>Barcenas Solis</t>
  </si>
  <si>
    <t>Perez Diaz</t>
  </si>
  <si>
    <t>Gordon</t>
  </si>
  <si>
    <t>Nicholas</t>
  </si>
  <si>
    <t>Provost</t>
  </si>
  <si>
    <t>Cornelius</t>
  </si>
  <si>
    <t>Brewer</t>
  </si>
  <si>
    <t>Ryan</t>
  </si>
  <si>
    <t>Lyons</t>
  </si>
  <si>
    <t>Pescador</t>
  </si>
  <si>
    <t>Malcolm</t>
  </si>
  <si>
    <t>Paige</t>
  </si>
  <si>
    <t>Silva Fernandez</t>
  </si>
  <si>
    <t>Ramirez Montoya</t>
  </si>
  <si>
    <t>Mayorquin</t>
  </si>
  <si>
    <t>Roger</t>
  </si>
  <si>
    <t>Alvarenga Marquez</t>
  </si>
  <si>
    <t>Belis</t>
  </si>
  <si>
    <t>Howard</t>
  </si>
  <si>
    <t>Wright</t>
  </si>
  <si>
    <t>Fermin</t>
  </si>
  <si>
    <t>Bugarin Garcia</t>
  </si>
  <si>
    <t>Carrillo</t>
  </si>
  <si>
    <t>Rodriquez-Valdez</t>
  </si>
  <si>
    <t>Lucas</t>
  </si>
  <si>
    <t>Leal</t>
  </si>
  <si>
    <t>Garcia Hernandez</t>
  </si>
  <si>
    <t>Vladimere</t>
  </si>
  <si>
    <t>Bohemond</t>
  </si>
  <si>
    <t>Lucero</t>
  </si>
  <si>
    <t>Orrostieta Hernandez</t>
  </si>
  <si>
    <t>Martinez Gonzalez</t>
  </si>
  <si>
    <t>Beremundo</t>
  </si>
  <si>
    <t>Rosalez Perez</t>
  </si>
  <si>
    <t>Glasco</t>
  </si>
  <si>
    <t>Huizar</t>
  </si>
  <si>
    <t>Travis</t>
  </si>
  <si>
    <t>Moland</t>
  </si>
  <si>
    <t>Micah</t>
  </si>
  <si>
    <t>Russel</t>
  </si>
  <si>
    <t>Vaughn</t>
  </si>
  <si>
    <t>Williams II</t>
  </si>
  <si>
    <t>Douglas</t>
  </si>
  <si>
    <t>McCarley</t>
  </si>
  <si>
    <t>Ibe</t>
  </si>
  <si>
    <t>Leon</t>
  </si>
  <si>
    <t>Medina Trujillo</t>
  </si>
  <si>
    <t>Stonie</t>
  </si>
  <si>
    <t>Brown</t>
  </si>
  <si>
    <t>Sanchez Jr</t>
  </si>
  <si>
    <t>Flores Amezquita</t>
  </si>
  <si>
    <t>Natalio</t>
  </si>
  <si>
    <t>Garcia Arenas</t>
  </si>
  <si>
    <t>Rodriguez Rodriguez</t>
  </si>
  <si>
    <t>Vazquez De La Cruz</t>
  </si>
  <si>
    <t>Rivas</t>
  </si>
  <si>
    <t>Coto</t>
  </si>
  <si>
    <t>Castillo Ferreira</t>
  </si>
  <si>
    <t>Gonzalo</t>
  </si>
  <si>
    <t>Maldonado Alicea</t>
  </si>
  <si>
    <t xml:space="preserve"> 1205</t>
  </si>
  <si>
    <t>Sigfredo</t>
  </si>
  <si>
    <t>Acevedo Cordero</t>
  </si>
  <si>
    <t>Cristhian</t>
  </si>
  <si>
    <t>Lebron Delgado</t>
  </si>
  <si>
    <t>Hernandez Bonilla</t>
  </si>
  <si>
    <t>Jashuomy</t>
  </si>
  <si>
    <t>Santos Ruiz</t>
  </si>
  <si>
    <t>Jean</t>
  </si>
  <si>
    <t>Acevedo-Torres</t>
  </si>
  <si>
    <t>Vazquez Orench</t>
  </si>
  <si>
    <t>Rodriguez Jorge</t>
  </si>
  <si>
    <t>Barba Galvan</t>
  </si>
  <si>
    <t>Santos Santiago</t>
  </si>
  <si>
    <t>Kennedy</t>
  </si>
  <si>
    <t>Gonzalez Chaparro</t>
  </si>
  <si>
    <t>Ayala Rodriguez</t>
  </si>
  <si>
    <t>Norberto</t>
  </si>
  <si>
    <t>Suares</t>
  </si>
  <si>
    <t>Puente Perez</t>
  </si>
  <si>
    <t>Carmona</t>
  </si>
  <si>
    <t>Vargas</t>
  </si>
  <si>
    <t>Marcus</t>
  </si>
  <si>
    <t>Jeffreys</t>
  </si>
  <si>
    <t>Bishop</t>
  </si>
  <si>
    <t>Ford</t>
  </si>
  <si>
    <t>Lopez Rodriguez</t>
  </si>
  <si>
    <t>Campos</t>
  </si>
  <si>
    <t>Isiah</t>
  </si>
  <si>
    <t>Palmerin</t>
  </si>
  <si>
    <t>Osiel</t>
  </si>
  <si>
    <t>Marquez Estupinan</t>
  </si>
  <si>
    <t>Guerrero</t>
  </si>
  <si>
    <t>Balderas</t>
  </si>
  <si>
    <t>Balderas Rodriguez</t>
  </si>
  <si>
    <t>Serna</t>
  </si>
  <si>
    <t>Izaiah</t>
  </si>
  <si>
    <t>Casas</t>
  </si>
  <si>
    <t>Romero Robles</t>
  </si>
  <si>
    <t>Pulido</t>
  </si>
  <si>
    <t xml:space="preserve"> 1950</t>
  </si>
  <si>
    <t>SAUL</t>
  </si>
  <si>
    <t>MENDOZA IBARRA</t>
  </si>
  <si>
    <t>JOSE</t>
  </si>
  <si>
    <t>VELASQUEZ</t>
  </si>
  <si>
    <t>ALEJANDRO</t>
  </si>
  <si>
    <t>SOTO MARIN</t>
  </si>
  <si>
    <t>Jones</t>
  </si>
  <si>
    <t xml:space="preserve"> 1930</t>
  </si>
  <si>
    <t>Ayala</t>
  </si>
  <si>
    <t>Marcos</t>
  </si>
  <si>
    <t>Garcia Alas</t>
  </si>
  <si>
    <t>DAMIAN</t>
  </si>
  <si>
    <t>MORALES</t>
  </si>
  <si>
    <t>Cordova</t>
  </si>
  <si>
    <t>Hodges</t>
  </si>
  <si>
    <t>Garcia Rocha</t>
  </si>
  <si>
    <t>Rogelio</t>
  </si>
  <si>
    <t>Renteria</t>
  </si>
  <si>
    <t>Cobian Jr</t>
  </si>
  <si>
    <t>LeRoy</t>
  </si>
  <si>
    <t>Arnold</t>
  </si>
  <si>
    <t>Elijah</t>
  </si>
  <si>
    <t>Subia</t>
  </si>
  <si>
    <t>Gonzalez Gonzalez</t>
  </si>
  <si>
    <t>Eligio</t>
  </si>
  <si>
    <t>Dustin</t>
  </si>
  <si>
    <t>Conatser</t>
  </si>
  <si>
    <t>Isidro</t>
  </si>
  <si>
    <t>Lira Jr</t>
  </si>
  <si>
    <t>Barron Ibarra</t>
  </si>
  <si>
    <t>Becerra-Mosqueida</t>
  </si>
  <si>
    <t>Cornell</t>
  </si>
  <si>
    <t>Alviz</t>
  </si>
  <si>
    <t>Aldana Jr</t>
  </si>
  <si>
    <t>Jehu</t>
  </si>
  <si>
    <t>Guevara Tovar</t>
  </si>
  <si>
    <t>Alejo</t>
  </si>
  <si>
    <t>Becerra Balderas</t>
  </si>
  <si>
    <t>Quiroga</t>
  </si>
  <si>
    <t>Malette</t>
  </si>
  <si>
    <t>Zamarripa</t>
  </si>
  <si>
    <t>Hill</t>
  </si>
  <si>
    <t>Rueda</t>
  </si>
  <si>
    <t>Guzman Medrano</t>
  </si>
  <si>
    <t>Diogo</t>
  </si>
  <si>
    <t>Roldan</t>
  </si>
  <si>
    <t>Redstone</t>
  </si>
  <si>
    <t>Salazar Moreno</t>
  </si>
  <si>
    <t>Aguillon-Huerta</t>
  </si>
  <si>
    <t>Ruiz Ledesma</t>
  </si>
  <si>
    <t>Ybarra</t>
  </si>
  <si>
    <t>Juarez Torres</t>
  </si>
  <si>
    <t>Montalvo</t>
  </si>
  <si>
    <t>Olivorio</t>
  </si>
  <si>
    <t>Loredo Jr</t>
  </si>
  <si>
    <t>Granados Cerritos</t>
  </si>
  <si>
    <t>Mason</t>
  </si>
  <si>
    <t>Beatty</t>
  </si>
  <si>
    <t>Barrientos Otero</t>
  </si>
  <si>
    <t>Casarez</t>
  </si>
  <si>
    <t>ALVAREZ FLORES</t>
  </si>
  <si>
    <t>ADRIAN</t>
  </si>
  <si>
    <t>FUENTES</t>
  </si>
  <si>
    <t>Daigoro</t>
  </si>
  <si>
    <t>Delgado</t>
  </si>
  <si>
    <t>Loya Jr</t>
  </si>
  <si>
    <t>Jimmy</t>
  </si>
  <si>
    <t>Lucio</t>
  </si>
  <si>
    <t>Ramirez Rodriguez</t>
  </si>
  <si>
    <t>Huerta Gamboa</t>
  </si>
  <si>
    <t>Salas</t>
  </si>
  <si>
    <t>Davion</t>
  </si>
  <si>
    <t>Williams</t>
  </si>
  <si>
    <t>Vazquez Reyes</t>
  </si>
  <si>
    <t xml:space="preserve"> 1706</t>
  </si>
  <si>
    <t>ANGEL</t>
  </si>
  <si>
    <t>QUIROGA</t>
  </si>
  <si>
    <t>Gil</t>
  </si>
  <si>
    <t>Queruin</t>
  </si>
  <si>
    <t>Romero Gale</t>
  </si>
  <si>
    <t>Mendoza Rincon</t>
  </si>
  <si>
    <t>Santiago</t>
  </si>
  <si>
    <t>Arreola Murillo</t>
  </si>
  <si>
    <t>Meraz</t>
  </si>
  <si>
    <t>Santana Solis</t>
  </si>
  <si>
    <t>Gerso</t>
  </si>
  <si>
    <t>Rosas Chirinos</t>
  </si>
  <si>
    <t>Lara Carreno</t>
  </si>
  <si>
    <t>Soriano Chacon</t>
  </si>
  <si>
    <t>Jeremy</t>
  </si>
  <si>
    <t>Hernan</t>
  </si>
  <si>
    <t>Soto Aguilar</t>
  </si>
  <si>
    <t>Cabral</t>
  </si>
  <si>
    <t>Ben</t>
  </si>
  <si>
    <t>Liserio</t>
  </si>
  <si>
    <t>Varela</t>
  </si>
  <si>
    <t>Rodriguez Quilo</t>
  </si>
  <si>
    <t>Selvin</t>
  </si>
  <si>
    <t>Miranda Miranda</t>
  </si>
  <si>
    <t>Karim</t>
  </si>
  <si>
    <t>Lio</t>
  </si>
  <si>
    <t>Barletta</t>
  </si>
  <si>
    <t>Portillo Guzman</t>
  </si>
  <si>
    <t>Rodrigo</t>
  </si>
  <si>
    <t>Riojas Jr</t>
  </si>
  <si>
    <t>FABIAN</t>
  </si>
  <si>
    <t>SERRANO URIBE</t>
  </si>
  <si>
    <t>Yomar</t>
  </si>
  <si>
    <t>Lomas Campos</t>
  </si>
  <si>
    <t>Atanacio</t>
  </si>
  <si>
    <t>Romero Vazquez</t>
  </si>
  <si>
    <t>Lisandro</t>
  </si>
  <si>
    <t>Alvarado Alvarado</t>
  </si>
  <si>
    <t>Montante</t>
  </si>
  <si>
    <t>Elizalde</t>
  </si>
  <si>
    <t>Gutierrez Alejandre</t>
  </si>
  <si>
    <t>Faustino</t>
  </si>
  <si>
    <t>Josiah</t>
  </si>
  <si>
    <t>HUGO</t>
  </si>
  <si>
    <t>SALINAS GONZALEZ</t>
  </si>
  <si>
    <t>Orlando</t>
  </si>
  <si>
    <t>Jimenez Rayo</t>
  </si>
  <si>
    <t>Bravo Martinez</t>
  </si>
  <si>
    <t>Santos</t>
  </si>
  <si>
    <t>Montes Catin</t>
  </si>
  <si>
    <t>De La Paz</t>
  </si>
  <si>
    <t>Koby</t>
  </si>
  <si>
    <t>Guevara Mercado</t>
  </si>
  <si>
    <t>Ochoa Silva</t>
  </si>
  <si>
    <t>Abarca Paramo</t>
  </si>
  <si>
    <t>Garcia Prendis</t>
  </si>
  <si>
    <t>Luna</t>
  </si>
  <si>
    <t>Maldonado</t>
  </si>
  <si>
    <t>Torres Lopez</t>
  </si>
  <si>
    <t>Worthington</t>
  </si>
  <si>
    <t>Medrano</t>
  </si>
  <si>
    <t>Keith</t>
  </si>
  <si>
    <t>Timmy</t>
  </si>
  <si>
    <t>Kirkland</t>
  </si>
  <si>
    <t>Cody</t>
  </si>
  <si>
    <t>Don</t>
  </si>
  <si>
    <t>Waldner</t>
  </si>
  <si>
    <t>Jerald</t>
  </si>
  <si>
    <t>Steiner</t>
  </si>
  <si>
    <t>Mccaig</t>
  </si>
  <si>
    <t>Ekberg</t>
  </si>
  <si>
    <t>Jerrad</t>
  </si>
  <si>
    <t xml:space="preserve"> 1912</t>
  </si>
  <si>
    <t>Eubank</t>
  </si>
  <si>
    <t>Florencio</t>
  </si>
  <si>
    <t>Madrid</t>
  </si>
  <si>
    <t>Rogers</t>
  </si>
  <si>
    <t>Ferguson</t>
  </si>
  <si>
    <t>Zano</t>
  </si>
  <si>
    <t>Gregory</t>
  </si>
  <si>
    <t>Frazier</t>
  </si>
  <si>
    <t>Fernandez Jr</t>
  </si>
  <si>
    <t>Berumen Prieto</t>
  </si>
  <si>
    <t>Mercado</t>
  </si>
  <si>
    <t>Moats</t>
  </si>
  <si>
    <t>Teran</t>
  </si>
  <si>
    <t>Robert</t>
  </si>
  <si>
    <t>Chandler III</t>
  </si>
  <si>
    <t>Armenta Jr</t>
  </si>
  <si>
    <t>Henriquez</t>
  </si>
  <si>
    <t>Camacho Regalado</t>
  </si>
  <si>
    <t>Barragan</t>
  </si>
  <si>
    <t>Galindo</t>
  </si>
  <si>
    <t>Edward</t>
  </si>
  <si>
    <t>Hunt</t>
  </si>
  <si>
    <t>Pena</t>
  </si>
  <si>
    <t xml:space="preserve"> 1393</t>
  </si>
  <si>
    <t>Lujan</t>
  </si>
  <si>
    <t>Ornelas</t>
  </si>
  <si>
    <t>Keevin</t>
  </si>
  <si>
    <t>Long</t>
  </si>
  <si>
    <t xml:space="preserve">IND  </t>
  </si>
  <si>
    <t>Salas Balleza</t>
  </si>
  <si>
    <t>Justus</t>
  </si>
  <si>
    <t>Hood-Lopez</t>
  </si>
  <si>
    <t>Zubia</t>
  </si>
  <si>
    <t>Isaiah</t>
  </si>
  <si>
    <t>Jacobo</t>
  </si>
  <si>
    <t>Roe</t>
  </si>
  <si>
    <t>Gabilondo</t>
  </si>
  <si>
    <t>Hildebrand</t>
  </si>
  <si>
    <t>Burnell</t>
  </si>
  <si>
    <t>Booker</t>
  </si>
  <si>
    <t>Saida</t>
  </si>
  <si>
    <t>Mata Mendez</t>
  </si>
  <si>
    <t>Ugochukwu</t>
  </si>
  <si>
    <t>Anyanwu</t>
  </si>
  <si>
    <t>WILLIAM</t>
  </si>
  <si>
    <t>PERSINGER</t>
  </si>
  <si>
    <t>OMAR</t>
  </si>
  <si>
    <t>ESPINOZA</t>
  </si>
  <si>
    <t>Greene</t>
  </si>
  <si>
    <t>Irael</t>
  </si>
  <si>
    <t>Perez Leyva</t>
  </si>
  <si>
    <t>ABRAHAM</t>
  </si>
  <si>
    <t>VILLA</t>
  </si>
  <si>
    <t>Castillo Andrade</t>
  </si>
  <si>
    <t>Ruiz Avila</t>
  </si>
  <si>
    <t>Aranda</t>
  </si>
  <si>
    <t>Rank</t>
  </si>
  <si>
    <t>MINJAREZ</t>
  </si>
  <si>
    <t>Leslie</t>
  </si>
  <si>
    <t>Paez</t>
  </si>
  <si>
    <t>Lesbia</t>
  </si>
  <si>
    <t>Salgado</t>
  </si>
  <si>
    <t>Emmy</t>
  </si>
  <si>
    <t>Diana</t>
  </si>
  <si>
    <t>Jacqueline</t>
  </si>
  <si>
    <t>Vela Pena</t>
  </si>
  <si>
    <t>Ivette</t>
  </si>
  <si>
    <t>Pinales-Gonzales</t>
  </si>
  <si>
    <t>Gabe</t>
  </si>
  <si>
    <t>Isaias</t>
  </si>
  <si>
    <t>Esquivel</t>
  </si>
  <si>
    <t>Valeria</t>
  </si>
  <si>
    <t>Gary</t>
  </si>
  <si>
    <t>Endler</t>
  </si>
  <si>
    <t>Vaibhav</t>
  </si>
  <si>
    <t>Dhamangaonkar</t>
  </si>
  <si>
    <t>Zoe</t>
  </si>
  <si>
    <t>Southwick</t>
  </si>
  <si>
    <t>U</t>
  </si>
  <si>
    <t>Derrick</t>
  </si>
  <si>
    <t>Flowers</t>
  </si>
  <si>
    <t>Brittney</t>
  </si>
  <si>
    <t>Dowdy</t>
  </si>
  <si>
    <t>Osama</t>
  </si>
  <si>
    <t>Abunemeh</t>
  </si>
  <si>
    <t>Imer</t>
  </si>
  <si>
    <t>Nunez-Torres</t>
  </si>
  <si>
    <t>Arias</t>
  </si>
  <si>
    <t>Carranza</t>
  </si>
  <si>
    <t>Barco-Balderrama</t>
  </si>
  <si>
    <t>Aldo</t>
  </si>
  <si>
    <t>Velasco</t>
  </si>
  <si>
    <t>Pablo</t>
  </si>
  <si>
    <t>Cobos</t>
  </si>
  <si>
    <t>Griffin</t>
  </si>
  <si>
    <t>Serrano</t>
  </si>
  <si>
    <t>Abdul</t>
  </si>
  <si>
    <t>Ayash</t>
  </si>
  <si>
    <t>Thoutt</t>
  </si>
  <si>
    <t>Ruiz De La Cruz</t>
  </si>
  <si>
    <t>Bright</t>
  </si>
  <si>
    <t>Ilochi</t>
  </si>
  <si>
    <t>Lopez-Vazquez</t>
  </si>
  <si>
    <t>Luna Carreno</t>
  </si>
  <si>
    <t>Aydin</t>
  </si>
  <si>
    <t>Akhtarpour</t>
  </si>
  <si>
    <t>Sean</t>
  </si>
  <si>
    <t>Freeman</t>
  </si>
  <si>
    <t>Muskwinsky</t>
  </si>
  <si>
    <t>Marcelo</t>
  </si>
  <si>
    <t>Chapa</t>
  </si>
  <si>
    <t>Olvera</t>
  </si>
  <si>
    <t>Perez Moreno</t>
  </si>
  <si>
    <t xml:space="preserve">  600</t>
  </si>
  <si>
    <t>Leonardo</t>
  </si>
  <si>
    <t>Valadez</t>
  </si>
  <si>
    <t>Arratia</t>
  </si>
  <si>
    <t xml:space="preserve">  314</t>
  </si>
  <si>
    <t>Cedillo Jr</t>
  </si>
  <si>
    <t>Cedillo Sr</t>
  </si>
  <si>
    <t>Cristian</t>
  </si>
  <si>
    <t>Frausto</t>
  </si>
  <si>
    <t>Garcia Ruiz</t>
  </si>
  <si>
    <t>Gutierrez</t>
  </si>
  <si>
    <t>Jalomo</t>
  </si>
  <si>
    <t>Juarez</t>
  </si>
  <si>
    <t>Marc</t>
  </si>
  <si>
    <t>Mendieta</t>
  </si>
  <si>
    <t>Nieto</t>
  </si>
  <si>
    <t>Palomares</t>
  </si>
  <si>
    <t xml:space="preserve">  407</t>
  </si>
  <si>
    <t>Pineda</t>
  </si>
  <si>
    <t>Pasqual</t>
  </si>
  <si>
    <t>Sabaj</t>
  </si>
  <si>
    <t>Osvaldo</t>
  </si>
  <si>
    <t>Presiliano</t>
  </si>
  <si>
    <t>Velasquez</t>
  </si>
  <si>
    <t>Villamizar</t>
  </si>
  <si>
    <t>Villareal</t>
  </si>
  <si>
    <t>Perry</t>
  </si>
  <si>
    <t>Serrano Gomez</t>
  </si>
  <si>
    <t>Gonzalez Rivera</t>
  </si>
  <si>
    <t>Ojeda</t>
  </si>
  <si>
    <t>Magallon</t>
  </si>
  <si>
    <t>Yosbel</t>
  </si>
  <si>
    <t>Reinoso-Cruz</t>
  </si>
  <si>
    <t>Magollon-Mendoza jr</t>
  </si>
  <si>
    <t>Amado</t>
  </si>
  <si>
    <t>Delgado Victorin</t>
  </si>
  <si>
    <t>Castro Gomez</t>
  </si>
  <si>
    <t>Mykel</t>
  </si>
  <si>
    <t>Hereida Martinez</t>
  </si>
  <si>
    <t>Zepeda</t>
  </si>
  <si>
    <t>Uriel</t>
  </si>
  <si>
    <t>Garcia-Andrade</t>
  </si>
  <si>
    <t>Santiago-Ortiz</t>
  </si>
  <si>
    <t>Orlian</t>
  </si>
  <si>
    <t>Leyva</t>
  </si>
  <si>
    <t>Chagolla-Razo</t>
  </si>
  <si>
    <t>Martha</t>
  </si>
  <si>
    <t>Lopez-Orozco</t>
  </si>
  <si>
    <t>Dilver</t>
  </si>
  <si>
    <t>Rodriguez-Guevarra</t>
  </si>
  <si>
    <t>Malfavon</t>
  </si>
  <si>
    <t>Jose  Luis</t>
  </si>
  <si>
    <t>Burgos-Zepeda</t>
  </si>
  <si>
    <t>Frayle Andrade</t>
  </si>
  <si>
    <t>Lasalle Olivo</t>
  </si>
  <si>
    <t>Alonzo</t>
  </si>
  <si>
    <t>Rocha</t>
  </si>
  <si>
    <t>Rodriguez-Hernandez</t>
  </si>
  <si>
    <t>Ramirez-Rodriguez</t>
  </si>
  <si>
    <t>Cristobal</t>
  </si>
  <si>
    <t>Magana</t>
  </si>
  <si>
    <t>Gonzalez-Villa</t>
  </si>
  <si>
    <t>Cervantes Jr</t>
  </si>
  <si>
    <t>Blanco</t>
  </si>
  <si>
    <t>Segovia</t>
  </si>
  <si>
    <t>Navarro</t>
  </si>
  <si>
    <t>Reyneri</t>
  </si>
  <si>
    <t>Caballero</t>
  </si>
  <si>
    <t>Banne</t>
  </si>
  <si>
    <t>Cortez</t>
  </si>
  <si>
    <t>Donziel</t>
  </si>
  <si>
    <t>Galveston</t>
  </si>
  <si>
    <t>Resendez</t>
  </si>
  <si>
    <t>Olivas</t>
  </si>
  <si>
    <t>Segura</t>
  </si>
  <si>
    <t>Dieguez</t>
  </si>
  <si>
    <t>Tovar</t>
  </si>
  <si>
    <t>Earnest</t>
  </si>
  <si>
    <t>Wyatt</t>
  </si>
  <si>
    <t>Funes</t>
  </si>
  <si>
    <t>Ariste-Herrera</t>
  </si>
  <si>
    <t>Maximino</t>
  </si>
  <si>
    <t>Andrade</t>
  </si>
  <si>
    <t>Turrubiates</t>
  </si>
  <si>
    <t>Johnathan</t>
  </si>
  <si>
    <t>Ines</t>
  </si>
  <si>
    <t>Bernal-Torres</t>
  </si>
  <si>
    <t>Dana</t>
  </si>
  <si>
    <t>Barr</t>
  </si>
  <si>
    <t>Esau</t>
  </si>
  <si>
    <t>Argelio</t>
  </si>
  <si>
    <t>Ronnie</t>
  </si>
  <si>
    <t>Botello</t>
  </si>
  <si>
    <t>Diosdado</t>
  </si>
  <si>
    <t>Rivera-Beltran</t>
  </si>
  <si>
    <t>Fonseca-Resto</t>
  </si>
  <si>
    <t>Charles</t>
  </si>
  <si>
    <t>Killingsworth</t>
  </si>
  <si>
    <t xml:space="preserve">  210</t>
  </si>
  <si>
    <t>Green</t>
  </si>
  <si>
    <t>Cabrera-Moreno</t>
  </si>
  <si>
    <t>Baena</t>
  </si>
  <si>
    <t>Holland</t>
  </si>
  <si>
    <t>Isom</t>
  </si>
  <si>
    <t>Young III</t>
  </si>
  <si>
    <t>Lino</t>
  </si>
  <si>
    <t>Rubio-Velasquez</t>
  </si>
  <si>
    <t>Cuitlahuac</t>
  </si>
  <si>
    <t>Alonso-Flores</t>
  </si>
  <si>
    <t>Liborio</t>
  </si>
  <si>
    <t>Raymund</t>
  </si>
  <si>
    <t>Barron</t>
  </si>
  <si>
    <t>Estebon</t>
  </si>
  <si>
    <t>Sepulveda</t>
  </si>
  <si>
    <t>Larry</t>
  </si>
  <si>
    <t>Rusbel</t>
  </si>
  <si>
    <t>Sepulveda-Garza</t>
  </si>
  <si>
    <t>Oneil</t>
  </si>
  <si>
    <t>Puga</t>
  </si>
  <si>
    <t>Gutierrez Jr</t>
  </si>
  <si>
    <t>Eujenio</t>
  </si>
  <si>
    <t>Umanzor</t>
  </si>
  <si>
    <t>Villa-Tirado Jr</t>
  </si>
  <si>
    <t>Eskew</t>
  </si>
  <si>
    <t>Lerma</t>
  </si>
  <si>
    <t>Fredy</t>
  </si>
  <si>
    <t>Limon</t>
  </si>
  <si>
    <t>Marin-Cabrera</t>
  </si>
  <si>
    <t>Spears</t>
  </si>
  <si>
    <t>Niccolas</t>
  </si>
  <si>
    <t>Mojica</t>
  </si>
  <si>
    <t>Maldonado Jr</t>
  </si>
  <si>
    <t>Abram</t>
  </si>
  <si>
    <t>Domineek</t>
  </si>
  <si>
    <t>Angell</t>
  </si>
  <si>
    <t>Castellanos</t>
  </si>
  <si>
    <t>Nilson</t>
  </si>
  <si>
    <t>Moran</t>
  </si>
  <si>
    <t>Colunga</t>
  </si>
  <si>
    <t>Sebastian</t>
  </si>
  <si>
    <t>Tejada</t>
  </si>
  <si>
    <t>Batista-Lopez</t>
  </si>
  <si>
    <t>Mercedes-Rodriguez</t>
  </si>
  <si>
    <t>ReyesMaradiaga</t>
  </si>
  <si>
    <t>Eder</t>
  </si>
  <si>
    <t>Pileta-Mondeja</t>
  </si>
  <si>
    <t>Nava-Hernandez</t>
  </si>
  <si>
    <t>Sanchez-Leal</t>
  </si>
  <si>
    <t>Hernandez-Buentello</t>
  </si>
  <si>
    <t>Johel</t>
  </si>
  <si>
    <t>Rumaldo</t>
  </si>
  <si>
    <t>Rodriguez-Villanueva</t>
  </si>
  <si>
    <t>Reyna</t>
  </si>
  <si>
    <t>Martinez Rivera</t>
  </si>
  <si>
    <t>Castaneda-Gonzalez</t>
  </si>
  <si>
    <t>Vega-Gonzales</t>
  </si>
  <si>
    <t>Perez-Pena</t>
  </si>
  <si>
    <t>Zaragoza</t>
  </si>
  <si>
    <t>Moreno De Hoyos</t>
  </si>
  <si>
    <t>Primitivo</t>
  </si>
  <si>
    <t>Barrera-Penaloza</t>
  </si>
  <si>
    <t>Diosdado-Gonzalez</t>
  </si>
  <si>
    <t>Cardenas jr.</t>
  </si>
  <si>
    <t>Bonifacio</t>
  </si>
  <si>
    <t>Vazquez-Rodriguez</t>
  </si>
  <si>
    <t>Chrystian</t>
  </si>
  <si>
    <t>Sanchez-Diaz</t>
  </si>
  <si>
    <t>Idilio</t>
  </si>
  <si>
    <t>Perez-Moreira</t>
  </si>
  <si>
    <t>Taylor</t>
  </si>
  <si>
    <t>Gundlefinger</t>
  </si>
  <si>
    <t>Antunez-Vinas</t>
  </si>
  <si>
    <t>Rivaldo</t>
  </si>
  <si>
    <t>Hernandez-Jimenez</t>
  </si>
  <si>
    <t>Cristofer</t>
  </si>
  <si>
    <t>Robles</t>
  </si>
  <si>
    <t>Escalante</t>
  </si>
  <si>
    <t>Garcia-Ramos</t>
  </si>
  <si>
    <t>Thoms-Varga</t>
  </si>
  <si>
    <t>Thoms-Jimenez</t>
  </si>
  <si>
    <t>Varona-Arostequi</t>
  </si>
  <si>
    <t>Bazan</t>
  </si>
  <si>
    <t>Vega-Marrero</t>
  </si>
  <si>
    <t>Moreno-Facundo</t>
  </si>
  <si>
    <t>Elva</t>
  </si>
  <si>
    <t>Espinoza-Ponce</t>
  </si>
  <si>
    <t>Delfino</t>
  </si>
  <si>
    <t>Varela-Fuertes</t>
  </si>
  <si>
    <t>Arteaga</t>
  </si>
  <si>
    <t>Odin</t>
  </si>
  <si>
    <t>Mejia-Ramirez</t>
  </si>
  <si>
    <t>Rodisney</t>
  </si>
  <si>
    <t>Dominguez-Figueredo</t>
  </si>
  <si>
    <t>Mendoza-Hernandez</t>
  </si>
  <si>
    <t>Pizzarro</t>
  </si>
  <si>
    <t>Christian</t>
  </si>
  <si>
    <t>Banda</t>
  </si>
  <si>
    <t>Jovani</t>
  </si>
  <si>
    <t>Jamal</t>
  </si>
  <si>
    <t>Daugherty</t>
  </si>
  <si>
    <t>Jawon</t>
  </si>
  <si>
    <t>Stephanie</t>
  </si>
  <si>
    <t>Santos-Gonzalez</t>
  </si>
  <si>
    <t>Paredes</t>
  </si>
  <si>
    <t>Martell</t>
  </si>
  <si>
    <t>Quintanilla-Zelaya</t>
  </si>
  <si>
    <t>Quirez</t>
  </si>
  <si>
    <t>Guerrero-Zaragoza</t>
  </si>
  <si>
    <t>Acevedo-Jaime</t>
  </si>
  <si>
    <t>Joya</t>
  </si>
  <si>
    <t>Arreguin-Gonzalez</t>
  </si>
  <si>
    <t>Figueroa-Vazquez</t>
  </si>
  <si>
    <t>Betancourt-Preciado</t>
  </si>
  <si>
    <t>Betancourt-Vega</t>
  </si>
  <si>
    <t>Rivera-Moreno</t>
  </si>
  <si>
    <t>Publio</t>
  </si>
  <si>
    <t>Mendez-Alvarez</t>
  </si>
  <si>
    <t>Colmenero-Garcia</t>
  </si>
  <si>
    <t>Wilson-Allen</t>
  </si>
  <si>
    <t>Caballero-Anaya</t>
  </si>
  <si>
    <t>Newsome</t>
  </si>
  <si>
    <t>Baena-Jesus</t>
  </si>
  <si>
    <t>Karen</t>
  </si>
  <si>
    <t>Flores-Calderon</t>
  </si>
  <si>
    <t>Nathan</t>
  </si>
  <si>
    <t>Powell Jr</t>
  </si>
  <si>
    <t>Quinones Sr.</t>
  </si>
  <si>
    <t>Quinones-Zapata</t>
  </si>
  <si>
    <t xml:space="preserve">  211</t>
  </si>
  <si>
    <t>Aldair</t>
  </si>
  <si>
    <t>Alvaro</t>
  </si>
  <si>
    <t>Inostroza</t>
  </si>
  <si>
    <t>Aureliano</t>
  </si>
  <si>
    <t>Ayala-Nava</t>
  </si>
  <si>
    <t>Garcia-Medellin</t>
  </si>
  <si>
    <t>Alcantara</t>
  </si>
  <si>
    <t>Maurilio</t>
  </si>
  <si>
    <t>Hurtado-Guillen</t>
  </si>
  <si>
    <t>Florentino</t>
  </si>
  <si>
    <t>Borjas-Urbina</t>
  </si>
  <si>
    <t>Kalipe</t>
  </si>
  <si>
    <t>Matthews</t>
  </si>
  <si>
    <t>Del Villar</t>
  </si>
  <si>
    <t>Badillo</t>
  </si>
  <si>
    <t>Oziel</t>
  </si>
  <si>
    <t>Mendoza-Nagera</t>
  </si>
  <si>
    <t>Munro</t>
  </si>
  <si>
    <t>Santiago-Lopez</t>
  </si>
  <si>
    <t>Rosas Jr</t>
  </si>
  <si>
    <t>Romero-Castaneda</t>
  </si>
  <si>
    <t>Argueta</t>
  </si>
  <si>
    <t>Welch</t>
  </si>
  <si>
    <t>Aguayo Osorio</t>
  </si>
  <si>
    <t>Rosas Ayala</t>
  </si>
  <si>
    <t>Eugenio</t>
  </si>
  <si>
    <t>Arroyo Lanuza</t>
  </si>
  <si>
    <t>Torres Aguilar</t>
  </si>
  <si>
    <t>Wilder</t>
  </si>
  <si>
    <t>Otuc Ordonez</t>
  </si>
  <si>
    <t>Rodriguez-Guzman</t>
  </si>
  <si>
    <t>Agapito</t>
  </si>
  <si>
    <t>Castaneda Alonso</t>
  </si>
  <si>
    <t>Nazario</t>
  </si>
  <si>
    <t>Zamudio Rojas</t>
  </si>
  <si>
    <t>Farias</t>
  </si>
  <si>
    <t>Arellano Murillo</t>
  </si>
  <si>
    <t>Rigo</t>
  </si>
  <si>
    <t>Andrade Mejia</t>
  </si>
  <si>
    <t>Efren</t>
  </si>
  <si>
    <t>Soto Garcia</t>
  </si>
  <si>
    <t>Gonzalez Luna</t>
  </si>
  <si>
    <t>Mondragon</t>
  </si>
  <si>
    <t>Arrez</t>
  </si>
  <si>
    <t>Tony</t>
  </si>
  <si>
    <t>Leija</t>
  </si>
  <si>
    <t>Carmen</t>
  </si>
  <si>
    <t>Velasquez Jr</t>
  </si>
  <si>
    <t>Hurtado Guillen</t>
  </si>
  <si>
    <t>Eliazar</t>
  </si>
  <si>
    <t>Barriga</t>
  </si>
  <si>
    <t>Turrubiartes Cruz</t>
  </si>
  <si>
    <t>Arredondo Rangel</t>
  </si>
  <si>
    <t>Ortiz Mejia</t>
  </si>
  <si>
    <t>Cardenas-Cervantes</t>
  </si>
  <si>
    <t>Ulysses</t>
  </si>
  <si>
    <t>Miron Ramos</t>
  </si>
  <si>
    <t>Walter</t>
  </si>
  <si>
    <t>Aguayo Alfaro</t>
  </si>
  <si>
    <t>Talamantes</t>
  </si>
  <si>
    <t>Santiago Perales</t>
  </si>
  <si>
    <t>Mireles Hernandez</t>
  </si>
  <si>
    <t>Villa-Rodriguez</t>
  </si>
  <si>
    <t>Ramos Guido</t>
  </si>
  <si>
    <t>Luisangel</t>
  </si>
  <si>
    <t>Castaneda</t>
  </si>
  <si>
    <t>Acosta</t>
  </si>
  <si>
    <t>Acension</t>
  </si>
  <si>
    <t>Berrones</t>
  </si>
  <si>
    <t>Eleazar</t>
  </si>
  <si>
    <t>Guzman Orozco</t>
  </si>
  <si>
    <t>Blanca</t>
  </si>
  <si>
    <t>Abad</t>
  </si>
  <si>
    <t>Merlin</t>
  </si>
  <si>
    <t>Guzman Rodriguez</t>
  </si>
  <si>
    <t>Zackry</t>
  </si>
  <si>
    <t>Turrubiartes Jr</t>
  </si>
  <si>
    <t>Reyes Ibarra</t>
  </si>
  <si>
    <t>Robledo</t>
  </si>
  <si>
    <t>Cortez Avila</t>
  </si>
  <si>
    <t>Ramirez Martell</t>
  </si>
  <si>
    <t>Gomez Morales</t>
  </si>
  <si>
    <t>Salas Hernandez</t>
  </si>
  <si>
    <t>Granados Aguilera</t>
  </si>
  <si>
    <t>Joaquin</t>
  </si>
  <si>
    <t>Lunar Delgado</t>
  </si>
  <si>
    <t>Ramirez Vazquez</t>
  </si>
  <si>
    <t>Chapa Gutierrez</t>
  </si>
  <si>
    <t>Perez Blanco</t>
  </si>
  <si>
    <t>Grenados Enriquez</t>
  </si>
  <si>
    <t>Conejo</t>
  </si>
  <si>
    <t>Abidas</t>
  </si>
  <si>
    <t>Martinez-Castillo</t>
  </si>
  <si>
    <t>Enamorado</t>
  </si>
  <si>
    <t>Zamora Navarro</t>
  </si>
  <si>
    <t>Hernandez Jr</t>
  </si>
  <si>
    <t>Delasbour</t>
  </si>
  <si>
    <t>Angello</t>
  </si>
  <si>
    <t>Falconi</t>
  </si>
  <si>
    <t>Beltran</t>
  </si>
  <si>
    <t>Alipio</t>
  </si>
  <si>
    <t>Araujo Ortiz</t>
  </si>
  <si>
    <t>Serrano Medrano</t>
  </si>
  <si>
    <t>Hidalgo-Aldama</t>
  </si>
  <si>
    <t>Rocky</t>
  </si>
  <si>
    <t>Ureste Jr</t>
  </si>
  <si>
    <t>Wilfredo</t>
  </si>
  <si>
    <t>Luiton</t>
  </si>
  <si>
    <t>Issac</t>
  </si>
  <si>
    <t>Segovia Vasquez</t>
  </si>
  <si>
    <t>Trejo Gonzalez</t>
  </si>
  <si>
    <t>Orozco Orozco</t>
  </si>
  <si>
    <t>Rufino</t>
  </si>
  <si>
    <t>Rosales Meza</t>
  </si>
  <si>
    <t>Herminio</t>
  </si>
  <si>
    <t>Linares Fabian</t>
  </si>
  <si>
    <t>Aguilar Fabian</t>
  </si>
  <si>
    <t>Guerrero Brito</t>
  </si>
  <si>
    <t>Leon Chavez</t>
  </si>
  <si>
    <t>Enriquez Ramirez</t>
  </si>
  <si>
    <t>Anibal</t>
  </si>
  <si>
    <t>Ponce</t>
  </si>
  <si>
    <t>Sanchez Martinez</t>
  </si>
  <si>
    <t>Santa Cruz</t>
  </si>
  <si>
    <t>Herrera Rivera</t>
  </si>
  <si>
    <t>Echeverria Benitez</t>
  </si>
  <si>
    <t>Riqui</t>
  </si>
  <si>
    <t>Echeverria Echeverri</t>
  </si>
  <si>
    <t>Servin Barriga</t>
  </si>
  <si>
    <t>Yepez</t>
  </si>
  <si>
    <t>Hurtado</t>
  </si>
  <si>
    <t>Eulalio</t>
  </si>
  <si>
    <t>Arellanes Angeles</t>
  </si>
  <si>
    <t>Rouse</t>
  </si>
  <si>
    <t>Enrique</t>
  </si>
  <si>
    <t>Guereca</t>
  </si>
  <si>
    <t>Jasma</t>
  </si>
  <si>
    <t>Elzy</t>
  </si>
  <si>
    <t>Guandique</t>
  </si>
  <si>
    <t>Juventino</t>
  </si>
  <si>
    <t>Marquez Garcia</t>
  </si>
  <si>
    <t>Ruiz Almanza</t>
  </si>
  <si>
    <t>JOHNNY</t>
  </si>
  <si>
    <t>PEAVY</t>
  </si>
  <si>
    <t>Ruiz Blanco</t>
  </si>
  <si>
    <t>Hernandez Mendoza</t>
  </si>
  <si>
    <t>Juarez Guzman</t>
  </si>
  <si>
    <t>Garcia Arreguin</t>
  </si>
  <si>
    <t>SEYMORE</t>
  </si>
  <si>
    <t>HUNT</t>
  </si>
  <si>
    <t>Velazquez Mastache</t>
  </si>
  <si>
    <t>Franco-Bonilla</t>
  </si>
  <si>
    <t>Gonzalez Rios</t>
  </si>
  <si>
    <t>Tonche</t>
  </si>
  <si>
    <t>Jackson III</t>
  </si>
  <si>
    <t>Velasquez Romero</t>
  </si>
  <si>
    <t>Charlotte</t>
  </si>
  <si>
    <t>Patterson</t>
  </si>
  <si>
    <t>Rather</t>
  </si>
  <si>
    <t>Rodriquez</t>
  </si>
  <si>
    <t>Nancy</t>
  </si>
  <si>
    <t>Mayra</t>
  </si>
  <si>
    <t>Edina</t>
  </si>
  <si>
    <t>Haracic</t>
  </si>
  <si>
    <t>Henga Batomen</t>
  </si>
  <si>
    <t>Oroni</t>
  </si>
  <si>
    <t>Erin</t>
  </si>
  <si>
    <t>Livingston</t>
  </si>
  <si>
    <t>Armenta</t>
  </si>
  <si>
    <t>Schneemann</t>
  </si>
  <si>
    <t>Samantha</t>
  </si>
  <si>
    <t>Ernie</t>
  </si>
  <si>
    <t>Maria</t>
  </si>
  <si>
    <t>Nitzia</t>
  </si>
  <si>
    <t>Teshia</t>
  </si>
  <si>
    <t>Sims</t>
  </si>
  <si>
    <t>Avila</t>
  </si>
  <si>
    <t>Vandana</t>
  </si>
  <si>
    <t>Holalu Nanda</t>
  </si>
  <si>
    <t>Evelina</t>
  </si>
  <si>
    <t>Cerda-Aguilar</t>
  </si>
  <si>
    <t>Brett</t>
  </si>
  <si>
    <t>Watson</t>
  </si>
  <si>
    <t>Patrick</t>
  </si>
  <si>
    <t>Leclerc</t>
  </si>
  <si>
    <t>Phuong</t>
  </si>
  <si>
    <t>LE</t>
  </si>
  <si>
    <t>Wendy</t>
  </si>
  <si>
    <t>Kate</t>
  </si>
  <si>
    <t>Daniella</t>
  </si>
  <si>
    <t>Lana</t>
  </si>
  <si>
    <t>Legkiy</t>
  </si>
  <si>
    <t>Britney</t>
  </si>
  <si>
    <t>Pan</t>
  </si>
  <si>
    <t>Lucinda</t>
  </si>
  <si>
    <t>Anzaldua</t>
  </si>
  <si>
    <t>Belflower</t>
  </si>
  <si>
    <t>Payton</t>
  </si>
  <si>
    <t>Harp</t>
  </si>
  <si>
    <t>Buckley</t>
  </si>
  <si>
    <t>Logyn</t>
  </si>
  <si>
    <t>Aguilar</t>
  </si>
  <si>
    <t>Wilmer</t>
  </si>
  <si>
    <t>Priscilla</t>
  </si>
  <si>
    <t>Rendon</t>
  </si>
  <si>
    <t>McAlister</t>
  </si>
  <si>
    <t>Christa</t>
  </si>
  <si>
    <t>Geter</t>
  </si>
  <si>
    <t>Ameneiro Camalleris</t>
  </si>
  <si>
    <t>Marcela</t>
  </si>
  <si>
    <t>Suarez</t>
  </si>
  <si>
    <t>Mirna</t>
  </si>
  <si>
    <t>Ypolito</t>
  </si>
  <si>
    <t>Paz</t>
  </si>
  <si>
    <t>Graciela</t>
  </si>
  <si>
    <t>Villa Fraga</t>
  </si>
  <si>
    <t>Robertson</t>
  </si>
  <si>
    <t>Alondra</t>
  </si>
  <si>
    <t>Cazarez</t>
  </si>
  <si>
    <t>Estefania</t>
  </si>
  <si>
    <t>Scarborough</t>
  </si>
  <si>
    <t>Reppeto</t>
  </si>
  <si>
    <t>Liza</t>
  </si>
  <si>
    <t>Maynez</t>
  </si>
  <si>
    <t>Garcia Mancilla</t>
  </si>
  <si>
    <t>Shalonda</t>
  </si>
  <si>
    <t>Sifuentes</t>
  </si>
  <si>
    <t>Candy</t>
  </si>
  <si>
    <t>Isla</t>
  </si>
  <si>
    <t>De Salas</t>
  </si>
  <si>
    <t>Luke</t>
  </si>
  <si>
    <t>MELANIE</t>
  </si>
  <si>
    <t>JOHNS</t>
  </si>
  <si>
    <t>Cole</t>
  </si>
  <si>
    <t>Hyun</t>
  </si>
  <si>
    <t>Shanna</t>
  </si>
  <si>
    <t>Ellis</t>
  </si>
  <si>
    <t>Quinones Yanez</t>
  </si>
  <si>
    <t>Hallman</t>
  </si>
  <si>
    <t>Brent Jr</t>
  </si>
  <si>
    <t>Cooper</t>
  </si>
  <si>
    <t>Link</t>
  </si>
  <si>
    <t>EMP ID</t>
  </si>
  <si>
    <t>MI</t>
  </si>
  <si>
    <t>TRADE</t>
  </si>
  <si>
    <t>MIN</t>
  </si>
  <si>
    <t>TERMINATED</t>
  </si>
  <si>
    <t>-</t>
  </si>
  <si>
    <t>FULL NAME</t>
  </si>
  <si>
    <t>TIMECARD NAME FORMAT</t>
  </si>
  <si>
    <t>EMP ID5</t>
  </si>
  <si>
    <t>N/A</t>
  </si>
  <si>
    <t>MASON</t>
  </si>
  <si>
    <t xml:space="preserve">CARP </t>
  </si>
  <si>
    <t xml:space="preserve">LAB  </t>
  </si>
  <si>
    <t>Odilon</t>
  </si>
  <si>
    <t>Alvear</t>
  </si>
  <si>
    <t xml:space="preserve">FRM  </t>
  </si>
  <si>
    <t xml:space="preserve">OP   </t>
  </si>
  <si>
    <t>Jovanny</t>
  </si>
  <si>
    <t>Barajas</t>
  </si>
  <si>
    <t>Batchelor III</t>
  </si>
  <si>
    <t>Bell</t>
  </si>
  <si>
    <t>Berryhill</t>
  </si>
  <si>
    <t>Dillon</t>
  </si>
  <si>
    <t>Boyd</t>
  </si>
  <si>
    <t>Briggs</t>
  </si>
  <si>
    <t xml:space="preserve">FIN  </t>
  </si>
  <si>
    <t>DUSTIN</t>
  </si>
  <si>
    <t>CASTILLO</t>
  </si>
  <si>
    <t>Castaneda Hernandez</t>
  </si>
  <si>
    <t>Chaves</t>
  </si>
  <si>
    <t>Obaldo</t>
  </si>
  <si>
    <t xml:space="preserve">ELEC </t>
  </si>
  <si>
    <t xml:space="preserve">SUPR </t>
  </si>
  <si>
    <t>Clark</t>
  </si>
  <si>
    <t>Savion</t>
  </si>
  <si>
    <t>Cleckley</t>
  </si>
  <si>
    <t>CARLOS</t>
  </si>
  <si>
    <t>COOK</t>
  </si>
  <si>
    <t>Corral Jr</t>
  </si>
  <si>
    <t>Jazer</t>
  </si>
  <si>
    <t>Davis</t>
  </si>
  <si>
    <t>Doddy</t>
  </si>
  <si>
    <t xml:space="preserve">PM   </t>
  </si>
  <si>
    <t xml:space="preserve">EST  </t>
  </si>
  <si>
    <t>Brionna</t>
  </si>
  <si>
    <t>Emerson</t>
  </si>
  <si>
    <t>Jayson</t>
  </si>
  <si>
    <t>Engles Jr</t>
  </si>
  <si>
    <t>Elliut</t>
  </si>
  <si>
    <t>Escabar</t>
  </si>
  <si>
    <t>Jovan</t>
  </si>
  <si>
    <t>Espinoza-Casillas</t>
  </si>
  <si>
    <t>Nicolas</t>
  </si>
  <si>
    <t>Espino</t>
  </si>
  <si>
    <t>Evans</t>
  </si>
  <si>
    <t>Reginald</t>
  </si>
  <si>
    <t>Favila Lara</t>
  </si>
  <si>
    <t>Figueroa</t>
  </si>
  <si>
    <t>Fleming</t>
  </si>
  <si>
    <t xml:space="preserve">FLGR </t>
  </si>
  <si>
    <t xml:space="preserve">OFCR </t>
  </si>
  <si>
    <t>Galindo-Carranza</t>
  </si>
  <si>
    <t>Gurley</t>
  </si>
  <si>
    <t>Otis</t>
  </si>
  <si>
    <t>Hall</t>
  </si>
  <si>
    <t>Gene</t>
  </si>
  <si>
    <t>Hartsfield</t>
  </si>
  <si>
    <t>Bruno</t>
  </si>
  <si>
    <t>Herrera Cervantes</t>
  </si>
  <si>
    <t xml:space="preserve">CLER </t>
  </si>
  <si>
    <t>JUSTIN</t>
  </si>
  <si>
    <t>HOCKING</t>
  </si>
  <si>
    <t>Seymore</t>
  </si>
  <si>
    <t>Juarez Carrizales</t>
  </si>
  <si>
    <t>Seth</t>
  </si>
  <si>
    <t>TRE'KIESE</t>
  </si>
  <si>
    <t>KING</t>
  </si>
  <si>
    <t>Devin</t>
  </si>
  <si>
    <t>Dunham</t>
  </si>
  <si>
    <t>Audon</t>
  </si>
  <si>
    <t>Lara Rodriguez</t>
  </si>
  <si>
    <t>Lemon Jr.</t>
  </si>
  <si>
    <t>Lira</t>
  </si>
  <si>
    <t>ERIN</t>
  </si>
  <si>
    <t>LIVINGSTON</t>
  </si>
  <si>
    <t>Josh</t>
  </si>
  <si>
    <t>Lopez Jr</t>
  </si>
  <si>
    <t>Luna Lara</t>
  </si>
  <si>
    <t>Magallanes</t>
  </si>
  <si>
    <t>Malin</t>
  </si>
  <si>
    <t>SHELLY</t>
  </si>
  <si>
    <t>MALIN</t>
  </si>
  <si>
    <t>Mancilla Quiroz</t>
  </si>
  <si>
    <t>Manzo-Torres</t>
  </si>
  <si>
    <t xml:space="preserve">PIPE </t>
  </si>
  <si>
    <t>Massaquoi Jr</t>
  </si>
  <si>
    <t>McDowell</t>
  </si>
  <si>
    <t>Mills</t>
  </si>
  <si>
    <t>Moifolley</t>
  </si>
  <si>
    <t>Moncada</t>
  </si>
  <si>
    <t>Bernabe</t>
  </si>
  <si>
    <t>Yesca</t>
  </si>
  <si>
    <t>Muratalla-Ceja</t>
  </si>
  <si>
    <t>Orduna</t>
  </si>
  <si>
    <t>Pardo</t>
  </si>
  <si>
    <t>Ronald</t>
  </si>
  <si>
    <t>Phifer</t>
  </si>
  <si>
    <t>Quintanilla-Alaniz</t>
  </si>
  <si>
    <t>RAMIREZ</t>
  </si>
  <si>
    <t>Carnell</t>
  </si>
  <si>
    <t>Randolph</t>
  </si>
  <si>
    <t>Felicitos</t>
  </si>
  <si>
    <t>Reyes Mendez</t>
  </si>
  <si>
    <t>Rodriguez Reyes</t>
  </si>
  <si>
    <t>Shaquille</t>
  </si>
  <si>
    <t>Rollins</t>
  </si>
  <si>
    <t>Rosales Padilla</t>
  </si>
  <si>
    <t>Samot-Arce</t>
  </si>
  <si>
    <t>Sauceda</t>
  </si>
  <si>
    <t>Ranjit</t>
  </si>
  <si>
    <t>Sawant</t>
  </si>
  <si>
    <t>Aremus</t>
  </si>
  <si>
    <t>Seward</t>
  </si>
  <si>
    <t>Rodney</t>
  </si>
  <si>
    <t>Simmons</t>
  </si>
  <si>
    <t>Serena</t>
  </si>
  <si>
    <t>Spencer</t>
  </si>
  <si>
    <t>Tullas</t>
  </si>
  <si>
    <t>Tarver Jr</t>
  </si>
  <si>
    <t>Kamaury</t>
  </si>
  <si>
    <t>Thorpe</t>
  </si>
  <si>
    <t>Turnbow</t>
  </si>
  <si>
    <t>Jahmal</t>
  </si>
  <si>
    <t>Turner</t>
  </si>
  <si>
    <t>Lacoya</t>
  </si>
  <si>
    <t>Turner Johnson</t>
  </si>
  <si>
    <t>Ferman</t>
  </si>
  <si>
    <t>Urista</t>
  </si>
  <si>
    <t>Valencia-Escogido</t>
  </si>
  <si>
    <t>Ricky</t>
  </si>
  <si>
    <t>Ventura Avila</t>
  </si>
  <si>
    <t>Wall</t>
  </si>
  <si>
    <t>Theodis</t>
  </si>
  <si>
    <t>Ware</t>
  </si>
  <si>
    <t>Jessica</t>
  </si>
  <si>
    <t>Darion</t>
  </si>
  <si>
    <t>Wise</t>
  </si>
  <si>
    <t>York</t>
  </si>
  <si>
    <t>AGULIB</t>
  </si>
  <si>
    <t>AGUMIG</t>
  </si>
  <si>
    <t>ALAGUI</t>
  </si>
  <si>
    <t>ALBJOS</t>
  </si>
  <si>
    <t>ALFJES</t>
  </si>
  <si>
    <t>ALVBRY</t>
  </si>
  <si>
    <t>ALVMIC</t>
  </si>
  <si>
    <t>ALVODI</t>
  </si>
  <si>
    <t>AMBVIC</t>
  </si>
  <si>
    <t>AMIJER</t>
  </si>
  <si>
    <t>AREROB</t>
  </si>
  <si>
    <t>ARRJOS</t>
  </si>
  <si>
    <t>ARRROB</t>
  </si>
  <si>
    <t>AVIALF</t>
  </si>
  <si>
    <t>BADGER</t>
  </si>
  <si>
    <t>BALMAR</t>
  </si>
  <si>
    <t>BARABR</t>
  </si>
  <si>
    <t>BARERI</t>
  </si>
  <si>
    <t>BARJOV</t>
  </si>
  <si>
    <t>BARLUI</t>
  </si>
  <si>
    <t>BATJOH</t>
  </si>
  <si>
    <t>BECALF</t>
  </si>
  <si>
    <t>BELCHR</t>
  </si>
  <si>
    <t>BENMIG</t>
  </si>
  <si>
    <t>BOTJOS</t>
  </si>
  <si>
    <t>BOYDIL</t>
  </si>
  <si>
    <t>BRIDER</t>
  </si>
  <si>
    <t>BROWIL</t>
  </si>
  <si>
    <t>CABNEM</t>
  </si>
  <si>
    <t>CABREY</t>
  </si>
  <si>
    <t>CALDOM</t>
  </si>
  <si>
    <t>CALJOS</t>
  </si>
  <si>
    <t>CALOSC</t>
  </si>
  <si>
    <t>CALRIC</t>
  </si>
  <si>
    <t>CANJUA</t>
  </si>
  <si>
    <t>CARROB</t>
  </si>
  <si>
    <t>CASDUS</t>
  </si>
  <si>
    <t>CASFER</t>
  </si>
  <si>
    <t>CASMIG</t>
  </si>
  <si>
    <t>CHAADR</t>
  </si>
  <si>
    <t>CHAHER</t>
  </si>
  <si>
    <t>CLAANT</t>
  </si>
  <si>
    <t>CLACAR</t>
  </si>
  <si>
    <t>CLAHEC</t>
  </si>
  <si>
    <t>CLAJER</t>
  </si>
  <si>
    <t>CLARAF</t>
  </si>
  <si>
    <t>CLESAV</t>
  </si>
  <si>
    <t>CONAAR</t>
  </si>
  <si>
    <t>COOCAR</t>
  </si>
  <si>
    <t>CORJOS</t>
  </si>
  <si>
    <t>CORMAN</t>
  </si>
  <si>
    <t>CRAJAM</t>
  </si>
  <si>
    <t>CRUHEC</t>
  </si>
  <si>
    <t>CUEFAB</t>
  </si>
  <si>
    <t>DAVJAZ</t>
  </si>
  <si>
    <t>DEARAM</t>
  </si>
  <si>
    <t>DELOMA</t>
  </si>
  <si>
    <t>DIEMIC</t>
  </si>
  <si>
    <t>ELHAMM</t>
  </si>
  <si>
    <t>ELZJAS</t>
  </si>
  <si>
    <t>EMEBRI</t>
  </si>
  <si>
    <t>ENGJAY</t>
  </si>
  <si>
    <t>ESCELL</t>
  </si>
  <si>
    <t>ESPNIC</t>
  </si>
  <si>
    <t>EVABRA</t>
  </si>
  <si>
    <t>EVAREG</t>
  </si>
  <si>
    <t>FABROB</t>
  </si>
  <si>
    <t>FAVANG</t>
  </si>
  <si>
    <t>FELOCT</t>
  </si>
  <si>
    <t>FLESTE</t>
  </si>
  <si>
    <t>FLOANG</t>
  </si>
  <si>
    <t>FLOCAR</t>
  </si>
  <si>
    <t>FLOCATJ</t>
  </si>
  <si>
    <t>FLOCATS</t>
  </si>
  <si>
    <t>FLOFID</t>
  </si>
  <si>
    <t>FLOJON</t>
  </si>
  <si>
    <t>FLOLOU</t>
  </si>
  <si>
    <t>FLORAU</t>
  </si>
  <si>
    <t>FRAJAY</t>
  </si>
  <si>
    <t>GALROJ</t>
  </si>
  <si>
    <t>GARARN</t>
  </si>
  <si>
    <t>GARART</t>
  </si>
  <si>
    <t>GARBER</t>
  </si>
  <si>
    <t>GARCAR</t>
  </si>
  <si>
    <t>GARCES</t>
  </si>
  <si>
    <t>GARDEM</t>
  </si>
  <si>
    <t>GARFRA</t>
  </si>
  <si>
    <t>GARGER</t>
  </si>
  <si>
    <t>GARHEC</t>
  </si>
  <si>
    <t>GARJES</t>
  </si>
  <si>
    <t>GARPET</t>
  </si>
  <si>
    <t>GARRIC</t>
  </si>
  <si>
    <t>GOMCHR</t>
  </si>
  <si>
    <t>GOMJOS</t>
  </si>
  <si>
    <t>GOMJUA</t>
  </si>
  <si>
    <t>GONDAV</t>
  </si>
  <si>
    <t>GONJES</t>
  </si>
  <si>
    <t>GOVFLO</t>
  </si>
  <si>
    <t>GURJOS</t>
  </si>
  <si>
    <t>HALOTI</t>
  </si>
  <si>
    <t>HAMLEI</t>
  </si>
  <si>
    <t>HARGEN</t>
  </si>
  <si>
    <t>HERBRU</t>
  </si>
  <si>
    <t>HERELI</t>
  </si>
  <si>
    <t>HERJES</t>
  </si>
  <si>
    <t>HERJOS</t>
  </si>
  <si>
    <t>HERJUA</t>
  </si>
  <si>
    <t>HERMIG</t>
  </si>
  <si>
    <t>HERVIC</t>
  </si>
  <si>
    <t>HILRAC</t>
  </si>
  <si>
    <t>HOCJUS</t>
  </si>
  <si>
    <t>HUENOE</t>
  </si>
  <si>
    <t>IPIJOS</t>
  </si>
  <si>
    <t>JACCHR</t>
  </si>
  <si>
    <t>JIMANT</t>
  </si>
  <si>
    <t>JOHCHR</t>
  </si>
  <si>
    <t>JONCOD</t>
  </si>
  <si>
    <t>JOSALL</t>
  </si>
  <si>
    <t>JOWJOS</t>
  </si>
  <si>
    <t>JUAFRA</t>
  </si>
  <si>
    <t>KELSET</t>
  </si>
  <si>
    <t>KINTRE</t>
  </si>
  <si>
    <t>LAMDUN</t>
  </si>
  <si>
    <t>LARAUD</t>
  </si>
  <si>
    <t>LARJAS</t>
  </si>
  <si>
    <t>LEECAM</t>
  </si>
  <si>
    <t>LEMERN</t>
  </si>
  <si>
    <t>LEOROM</t>
  </si>
  <si>
    <t>LINPRA</t>
  </si>
  <si>
    <t>LIPBRI</t>
  </si>
  <si>
    <t>LIRJUA</t>
  </si>
  <si>
    <t>LIVERI</t>
  </si>
  <si>
    <t>LONJOS</t>
  </si>
  <si>
    <t>LOPDAN</t>
  </si>
  <si>
    <t>LOPJES</t>
  </si>
  <si>
    <t>LOPJON</t>
  </si>
  <si>
    <t>LOPJOS</t>
  </si>
  <si>
    <t>LOPJUA</t>
  </si>
  <si>
    <t>LOPKRI</t>
  </si>
  <si>
    <t>LOPVAL</t>
  </si>
  <si>
    <t>LOZALE</t>
  </si>
  <si>
    <t>LOZDIE</t>
  </si>
  <si>
    <t>LUEJUA</t>
  </si>
  <si>
    <t>LUMROB</t>
  </si>
  <si>
    <t>MALDEV</t>
  </si>
  <si>
    <t>MALERI</t>
  </si>
  <si>
    <t>MALSHE</t>
  </si>
  <si>
    <t>MANLUI</t>
  </si>
  <si>
    <t>MANMAN</t>
  </si>
  <si>
    <t>MANZEF</t>
  </si>
  <si>
    <t>MARADR</t>
  </si>
  <si>
    <t>MARALE</t>
  </si>
  <si>
    <t>MARCEL</t>
  </si>
  <si>
    <t>MAREDG</t>
  </si>
  <si>
    <t>MARJES</t>
  </si>
  <si>
    <t>MASEMA</t>
  </si>
  <si>
    <t>MATKAL</t>
  </si>
  <si>
    <t>MCCJAM</t>
  </si>
  <si>
    <t>MCDCHR</t>
  </si>
  <si>
    <t>MEDDAN</t>
  </si>
  <si>
    <t>MELPER</t>
  </si>
  <si>
    <t>MENALB</t>
  </si>
  <si>
    <t>MEZALA</t>
  </si>
  <si>
    <t>MILMAR</t>
  </si>
  <si>
    <t>MITJAW</t>
  </si>
  <si>
    <t>MOIMIC</t>
  </si>
  <si>
    <t>MOJDOM</t>
  </si>
  <si>
    <t>MONJES</t>
  </si>
  <si>
    <t>MONSAL</t>
  </si>
  <si>
    <t>MONTJE</t>
  </si>
  <si>
    <t>MOOALE</t>
  </si>
  <si>
    <t>MOOJOH</t>
  </si>
  <si>
    <t>MORBER</t>
  </si>
  <si>
    <t>MORGUI</t>
  </si>
  <si>
    <t>MORJAI</t>
  </si>
  <si>
    <t>MUNJOS</t>
  </si>
  <si>
    <t>MUNMIC</t>
  </si>
  <si>
    <t>MURLUI</t>
  </si>
  <si>
    <t>OCHJOS</t>
  </si>
  <si>
    <t>ONOOTO</t>
  </si>
  <si>
    <t>ORDDIE</t>
  </si>
  <si>
    <t>OROGEO</t>
  </si>
  <si>
    <t>ORTGAU</t>
  </si>
  <si>
    <t>OSOROB</t>
  </si>
  <si>
    <t>OVIFRA</t>
  </si>
  <si>
    <t>PANBRI</t>
  </si>
  <si>
    <t>PARJOS</t>
  </si>
  <si>
    <t>PARSAN</t>
  </si>
  <si>
    <t>PATRAH</t>
  </si>
  <si>
    <t>PATSAN</t>
  </si>
  <si>
    <t>PERJES</t>
  </si>
  <si>
    <t>PERJOS</t>
  </si>
  <si>
    <t>PERRON</t>
  </si>
  <si>
    <t>PERTRI</t>
  </si>
  <si>
    <t>PESMOI</t>
  </si>
  <si>
    <t>PHIJOH</t>
  </si>
  <si>
    <t>PINOSC</t>
  </si>
  <si>
    <t>PINTRI</t>
  </si>
  <si>
    <t>POTJAC</t>
  </si>
  <si>
    <t>PRAEDU</t>
  </si>
  <si>
    <t>QUIALE</t>
  </si>
  <si>
    <t>RAMARM</t>
  </si>
  <si>
    <t>RAMCAR</t>
  </si>
  <si>
    <t>RAMFEL</t>
  </si>
  <si>
    <t>RAMJOE</t>
  </si>
  <si>
    <t>RAMJOS</t>
  </si>
  <si>
    <t>RAMJUA</t>
  </si>
  <si>
    <t>RAMOMA</t>
  </si>
  <si>
    <t>RANCAR</t>
  </si>
  <si>
    <t>RATWIL</t>
  </si>
  <si>
    <t>REBANG</t>
  </si>
  <si>
    <t>REYFEL</t>
  </si>
  <si>
    <t>REYGUA</t>
  </si>
  <si>
    <t>REYHEC</t>
  </si>
  <si>
    <t>REYJUA</t>
  </si>
  <si>
    <t>REYRAM</t>
  </si>
  <si>
    <t>RIOGRE</t>
  </si>
  <si>
    <t>RIOJES</t>
  </si>
  <si>
    <t>RIOJUA</t>
  </si>
  <si>
    <t>RIVMIG</t>
  </si>
  <si>
    <t>ROBJAM</t>
  </si>
  <si>
    <t>RODAJE</t>
  </si>
  <si>
    <t>RODCYN</t>
  </si>
  <si>
    <t>RODDAN</t>
  </si>
  <si>
    <t>RODFEL</t>
  </si>
  <si>
    <t>RODFRA</t>
  </si>
  <si>
    <t>RODHEC</t>
  </si>
  <si>
    <t>RODJES</t>
  </si>
  <si>
    <t>RODJUA</t>
  </si>
  <si>
    <t>RODRMI</t>
  </si>
  <si>
    <t>RODSAL</t>
  </si>
  <si>
    <t>ROLSHA</t>
  </si>
  <si>
    <t>ROMERI</t>
  </si>
  <si>
    <t>ROMFER</t>
  </si>
  <si>
    <t>ROMJOS</t>
  </si>
  <si>
    <t>ROSFRA</t>
  </si>
  <si>
    <t>ROUGAB</t>
  </si>
  <si>
    <t>RUIJUA</t>
  </si>
  <si>
    <t>SABPHI</t>
  </si>
  <si>
    <t>SALCAR</t>
  </si>
  <si>
    <t>SALDAV</t>
  </si>
  <si>
    <t>SALEDW</t>
  </si>
  <si>
    <t>SALGAR</t>
  </si>
  <si>
    <t>SALHIL</t>
  </si>
  <si>
    <t>SALJOH</t>
  </si>
  <si>
    <t>SALJON</t>
  </si>
  <si>
    <t>SALMAU</t>
  </si>
  <si>
    <t>SALPAO</t>
  </si>
  <si>
    <t>SALRAF</t>
  </si>
  <si>
    <t>SAMNEL</t>
  </si>
  <si>
    <t>SANALE</t>
  </si>
  <si>
    <t>SANAND</t>
  </si>
  <si>
    <t>SANANT</t>
  </si>
  <si>
    <t>SANGIO</t>
  </si>
  <si>
    <t>SANHEC</t>
  </si>
  <si>
    <t>SANHOR</t>
  </si>
  <si>
    <t>SANJUL</t>
  </si>
  <si>
    <t>SANJUV</t>
  </si>
  <si>
    <t>SANMAR</t>
  </si>
  <si>
    <t>SAUJOS</t>
  </si>
  <si>
    <t>SAWRAN</t>
  </si>
  <si>
    <t>SCOARE</t>
  </si>
  <si>
    <t>SERLUI</t>
  </si>
  <si>
    <t>SEWAUS</t>
  </si>
  <si>
    <t>SHAMAT</t>
  </si>
  <si>
    <t>SIAJUA</t>
  </si>
  <si>
    <t>SIFROD</t>
  </si>
  <si>
    <t>SIGGAB</t>
  </si>
  <si>
    <t>SILOSC</t>
  </si>
  <si>
    <t>SIMDAV</t>
  </si>
  <si>
    <t>SKEJOS</t>
  </si>
  <si>
    <t>SKEKRI</t>
  </si>
  <si>
    <t>SKIVIC</t>
  </si>
  <si>
    <t>SMIKEI</t>
  </si>
  <si>
    <t>SOLABE</t>
  </si>
  <si>
    <t>SORVIC</t>
  </si>
  <si>
    <t>SOSLEO</t>
  </si>
  <si>
    <t>SOSSAL</t>
  </si>
  <si>
    <t>SOTJES</t>
  </si>
  <si>
    <t>SOTMIG</t>
  </si>
  <si>
    <t>SPESER</t>
  </si>
  <si>
    <t>TAFJOS</t>
  </si>
  <si>
    <t>TALALF</t>
  </si>
  <si>
    <t>TARANT</t>
  </si>
  <si>
    <t>THOJAS</t>
  </si>
  <si>
    <t>THOKAM</t>
  </si>
  <si>
    <t>TINJUL</t>
  </si>
  <si>
    <t>TORAJOS</t>
  </si>
  <si>
    <t>TOREFR</t>
  </si>
  <si>
    <t>TORJOS</t>
  </si>
  <si>
    <t>TSHGED</t>
  </si>
  <si>
    <t>TURGRE</t>
  </si>
  <si>
    <t>TURJAH</t>
  </si>
  <si>
    <t>TURJOS</t>
  </si>
  <si>
    <t>TURLAC</t>
  </si>
  <si>
    <t>URIFER</t>
  </si>
  <si>
    <t>VALMAN</t>
  </si>
  <si>
    <t>VASJUA</t>
  </si>
  <si>
    <t>VASMAR</t>
  </si>
  <si>
    <t>VASRIC</t>
  </si>
  <si>
    <t>VAZISM</t>
  </si>
  <si>
    <t>VENSTE</t>
  </si>
  <si>
    <t>WALTHO</t>
  </si>
  <si>
    <t>WARTHE</t>
  </si>
  <si>
    <t>WATBRE</t>
  </si>
  <si>
    <t>WEIJEF</t>
  </si>
  <si>
    <t>WEITRE</t>
  </si>
  <si>
    <t>WILJES</t>
  </si>
  <si>
    <t>WISDAR</t>
  </si>
  <si>
    <t>WORTHO</t>
  </si>
  <si>
    <t>YORTYL</t>
  </si>
  <si>
    <t>ZAMCHR</t>
  </si>
  <si>
    <t>ZAMJOS</t>
  </si>
  <si>
    <t>ZUBEST</t>
  </si>
  <si>
    <t>Piland, Samuel R</t>
  </si>
  <si>
    <t>HARDIMON, ANTHONY J</t>
  </si>
  <si>
    <t>Casey, Michael K</t>
  </si>
  <si>
    <t>Munoz, Leonel</t>
  </si>
  <si>
    <t>Montante, Jose L</t>
  </si>
  <si>
    <t>Medrano, Edgar</t>
  </si>
  <si>
    <t>Akhtarpour, Aydin</t>
  </si>
  <si>
    <t>Perry, Albert D</t>
  </si>
  <si>
    <t>Delasbour, Antonio D</t>
  </si>
  <si>
    <t>Escobar, Jose</t>
  </si>
  <si>
    <t>Hyun, Cole H</t>
  </si>
  <si>
    <t>Figueroa, Bryan</t>
  </si>
  <si>
    <t>Smith, Keith A</t>
  </si>
  <si>
    <t>EID</t>
  </si>
  <si>
    <t>NOT ASSIGNED THIS MONTH</t>
  </si>
  <si>
    <t>ET-21 (OPEN) (Cole Hyun)</t>
  </si>
  <si>
    <t>PT-15S (OPEN) (RODRIGO LOPEZ)</t>
  </si>
  <si>
    <t>PT-205 (OPEN) (OPEN F150)</t>
  </si>
  <si>
    <t>ET-42 (JUAN C. BERJES RUIZ) (JUAN BERJES RUIZ)</t>
  </si>
  <si>
    <t>PT-239 (ALEJANDRO RODRIGUEZ) (ALEJANDRO RODRIGUEZ-AYALA)</t>
  </si>
  <si>
    <t>ET-08 (JORGE L. MARTINEZ) (JORGE MARTINEZ)</t>
  </si>
  <si>
    <t>ET-39 (JOSE TERRAZAS) (JOSE TERRAZAS MELENDEZ)</t>
  </si>
  <si>
    <t>PT-205 (OPEN/iNTERN USING ) (Caleb Kocmick)</t>
  </si>
  <si>
    <t>ET-15 (Luis Ramirez) (Luis F. Ramirez)</t>
  </si>
  <si>
    <t>ET-07 (HAYS, PAXTON C) (PAXTON HAYS)</t>
  </si>
  <si>
    <t>PT-227 (HECTOR J. CLAUDIO) (HECTOR CLAUDIO)</t>
  </si>
  <si>
    <t>ET-04 (PLANO JOBSITE TRUCK) (VALENTIN LOPEZ)</t>
  </si>
  <si>
    <t>PT-193 (JOSE I RAMIREZ) (JOSE I. RAMIREZ)</t>
  </si>
  <si>
    <t>ET-23 (JOSE J. RIVERA) (JOSE RIVERA)</t>
  </si>
  <si>
    <t>ET-26 (JUAN P. RODRIGUEZ) (JUAN RODRIGUEZ)</t>
  </si>
  <si>
    <t>ET-30 (JUAN L. RUIZ) (JUAN RUIZ)</t>
  </si>
  <si>
    <t>PT-159 (ALAN A. MEZA TORRES) (ALAN MEZA TORRES)</t>
  </si>
  <si>
    <t>PT-237 (JUAN C. MIRAMONTES JR) (JUAN MIRAMONTES JR)</t>
  </si>
  <si>
    <t>PT-183 (Jouse Martinez) (Josue Martinez Salazar)</t>
  </si>
  <si>
    <t>ET-22 (JESUS O. RODARTE SERRANO) (JESUS RODARTE SERRANO)</t>
  </si>
  <si>
    <t>PT-173 (JUAN B. HERNANDEZ) (JUAN HERNANDEZ)</t>
  </si>
  <si>
    <t>ET-28 (JORGE L. FLORES) (JORGE FLORES)</t>
  </si>
  <si>
    <t>PT-207 (JUAN CARLOS VAZQUEZ) (JUAN VASQUEZ)</t>
  </si>
  <si>
    <t>ET-03 (BRIGHT ILOCHE) (BRIGHT ILOCHI)</t>
  </si>
  <si>
    <t>PT-190 (JOSE TURRUBIARTES) (JOSE TURRUBIARTES JR)</t>
  </si>
  <si>
    <t>PT-107 (DFW OFFICE TRUCK ) (CHRISTOPHER ROBERTSON)</t>
  </si>
  <si>
    <t>PT-01S (RODRIGO LOPEZ) (RODRIGO LOPEZ JR)</t>
  </si>
  <si>
    <t>PT-11S (RAFAEL MURATALLA-CEJA) (RAFAEL MURTALLA-CEJA)</t>
  </si>
  <si>
    <t>ET-02 (OPEN RAM 1500) (OPEN @ TEXDIST)</t>
  </si>
  <si>
    <t>ET-10 (OPEN) (OPEN @ TEXDIST)</t>
  </si>
  <si>
    <t>ET-21 (OPEN) (OPEN @ TEXDIST)</t>
  </si>
  <si>
    <t>PT-124 (JOB SITE TRUCK) (JOB SITE TRUCK - 2023-006)</t>
  </si>
  <si>
    <t>PT-156 (open) (OPEN @ TRAFFIC YARD)</t>
  </si>
  <si>
    <t>PT-169 (OPEN) (OPEN @ TEXDIST)</t>
  </si>
  <si>
    <t>PT-182 (OPEN) (OPEN @ ???)</t>
  </si>
  <si>
    <t>PT-192 (OPEN ) (OPEN @ TEXDIST)</t>
  </si>
  <si>
    <t>PT-194 (JOB SITE TRUCK) (JOB SITE TRUCK - HTX)</t>
  </si>
  <si>
    <t>PT-199 (JOB SITE TRUCK) (JOB SITE TRUCK - WTX)</t>
  </si>
  <si>
    <t>ET-10 (OPEN) (JOSE F. VEGA-MALDONADO)</t>
  </si>
  <si>
    <t>ET-02 (OPEN RAM 1500) (DEZIREE THOMAS)</t>
  </si>
  <si>
    <t>ET-11 (OPEN) (JUAN C. BERJES RUIZ)</t>
  </si>
  <si>
    <t>ET-04 (PLANO JOBSITE TRUCK) (ADAM GOODE)</t>
  </si>
  <si>
    <t>PT-169 (OPEN) (RONTEZ MANNING)</t>
  </si>
  <si>
    <t>PT-183 (Job site truck) (JST 2022-008)</t>
  </si>
  <si>
    <t>ET-07 (OPEN) (ALEJANDRO RODRIGUEZ-AYALA)</t>
  </si>
  <si>
    <t>ET-15 (Luis Ramirez) (LUIS RAMIREZ)</t>
  </si>
  <si>
    <t>ET-43 (Eric Giebelhaus A02973) (ERIC GIEBELHAUS)</t>
  </si>
  <si>
    <t>PT-182 (OPEN) (CLINT MIZE)</t>
  </si>
  <si>
    <t>PT-240 (CLINT MIZE)  (CLINT MIZE )</t>
  </si>
  <si>
    <t>MT-13 (Corey Torgerson) (COREY TORGERSON)</t>
  </si>
  <si>
    <t>PT-218 (Michael Hammons) (MICHAEL HAMMONS)</t>
  </si>
  <si>
    <t>MT-11 (Korbin Gee) (KORBIN GEE)</t>
  </si>
  <si>
    <t>PT-207 (loaner) (OPEN)</t>
  </si>
  <si>
    <t>PT-205 (OPEN/iNTERN USING)  (JST - WTX)</t>
  </si>
  <si>
    <t>ET-24 (Troy Malette) (TROY MALETTE)</t>
  </si>
  <si>
    <t>PT-189 (CHRISTOPHER BELFLOWER)  (CHRISTOPHER BELFLOWER )</t>
  </si>
  <si>
    <t>PT-107 (DFW OFFICE TRUCK)  (DFW OFFICE TRUCK )</t>
  </si>
  <si>
    <t>PT-192 (OPEN)  (OPEN )</t>
  </si>
  <si>
    <t>PT-124 (JOB SITE TRUCK) (OPEN)</t>
  </si>
  <si>
    <t>PT-18S (OPEN) (OBALDO CHAVEZ)</t>
  </si>
  <si>
    <t>PT-19S (OPEN)</t>
  </si>
  <si>
    <t>ET-21 (OPEN) (MATTHEW SHAYLOR)</t>
  </si>
  <si>
    <t>ET-10 (JOSE F. VEGA-MALDONADO) (JOSE VEGA-MALDONADO)</t>
  </si>
  <si>
    <t>ET-40 (D04439) (SAM PILAND)</t>
  </si>
  <si>
    <t>ET-11 (JUAN C. BERJES RUIZ) (JUAN BERJES RUIZ)</t>
  </si>
  <si>
    <t>PT-125 (PLANO JOBSITE TRUCK) (ADAM GOODE)</t>
  </si>
  <si>
    <t>PT-183 (Job site truck) (RONTEZ MANNING)</t>
  </si>
  <si>
    <t>ET-07 (ALEJANDRO RODRIGUEZ) (ALEJANDRO RODRIGUEZ-AYALA)</t>
  </si>
  <si>
    <t>ET-15 (Luis Ramirez) (LUIS F. RAMIREZ)</t>
  </si>
  <si>
    <t>PT-182 (SHOP TRUCK) (CLINT MIZE)</t>
  </si>
  <si>
    <t>MT-11 (OPEN) (FRANCISCO ZAMORA)</t>
  </si>
  <si>
    <t>PT-89 (OPEN)  (CATALINO FLORES JR)</t>
  </si>
  <si>
    <t>PT-199 (OPEN) (JOSE BAUTISTA)</t>
  </si>
  <si>
    <t>PT-205 (OPEN)  (JOSE BAUTISTA)</t>
  </si>
  <si>
    <t>PT-202 (JORGE L. FLORES) (JORGE FLORES)</t>
  </si>
  <si>
    <t>ET-28 (OPEN) (JERRAD DUNN)</t>
  </si>
  <si>
    <t>PT-236 (OPEN) (ROLANDO COLMENERO-GARCIA)</t>
  </si>
  <si>
    <t>PT-107 (DFW OFFICE TRUCK)  (CHRISTOPHER ROBERTSON)</t>
  </si>
  <si>
    <t>PT-192 (OPEN)  (CHRISTOPHER ROBERTSON)</t>
  </si>
  <si>
    <t>PT-06S (SELECT CREW TRUCK) (ISAAC ROMERO)</t>
  </si>
  <si>
    <t>PT-239 (OPEN) (OPEN - TEXDIST)</t>
  </si>
  <si>
    <t>PT-218 (OPEN) (OPEN - DFW YARD)</t>
  </si>
  <si>
    <t>PT-124 (OPEN) (JOBSITE TRUCK 2023-006)</t>
  </si>
  <si>
    <t>PT-177 (OPEN) (OPEN - DFW YARD)</t>
  </si>
  <si>
    <t>ET-12 (ALBERTO ZUNIGA)</t>
  </si>
  <si>
    <t>ET-15 (MARTIN ESCOBEDO JR)</t>
  </si>
  <si>
    <t>MT-13 (COREY TORGERSON)</t>
  </si>
  <si>
    <t>ET-22 (ERICK E. RODRIGUEZ JORGE)</t>
  </si>
  <si>
    <t>ET-34 (ALONZO GONZALEZ)</t>
  </si>
  <si>
    <t>PT-108 (SEYMORE HUNT)</t>
  </si>
  <si>
    <t>PT-124 (PARTS RUNNER TRUCK)</t>
  </si>
  <si>
    <t>PT-139 (MICHEAL CASEY)</t>
  </si>
  <si>
    <t>MT-09 (IVAN TORRES)</t>
  </si>
  <si>
    <t>PT-111 (Ivan Torres Temp)</t>
  </si>
  <si>
    <t>PT-115 (AARON CONCHA )</t>
  </si>
  <si>
    <t>PT-89 (CATALINO FLORES SR )</t>
  </si>
  <si>
    <t>PT-200 (JOSE P. LOPEZ LIRA)</t>
  </si>
  <si>
    <t>PT-207 (JESUS LOPEZ SOTO)</t>
  </si>
  <si>
    <t>PT-218 (JOSE RANGEL)</t>
  </si>
  <si>
    <t>PT-164 (ALFRED TULLOS)</t>
  </si>
  <si>
    <t>PT-192 (WTX OFFICE TRUCK )</t>
  </si>
  <si>
    <t>PT-239 (JOHNNY PEREIRA-VIERA)</t>
  </si>
  <si>
    <t>PT-104 (JESUS O. RODARTE SERRANO)</t>
  </si>
  <si>
    <t>PT-205 (ESTEBAN RODRIGUEZ PEREZ )</t>
  </si>
  <si>
    <t>PT-185 (EDGAR MEDRANO)</t>
  </si>
  <si>
    <t>PT-202 (JERRAD DUNN)</t>
  </si>
  <si>
    <t>PT-182 (AURELIANO REYES)</t>
  </si>
  <si>
    <t>PT-125 (OPEN)</t>
  </si>
  <si>
    <t>PT-121 (JOHNY PEAVY)</t>
  </si>
  <si>
    <t>SV-08 (WILLIAM RATHER)</t>
  </si>
  <si>
    <t>PT-02S (ROBERT BERRYHILL)</t>
  </si>
  <si>
    <t>PT-10S (ALBERT MENDIETA)</t>
  </si>
  <si>
    <t>PT-12S (ISAAC ROMERO)</t>
  </si>
  <si>
    <t>ET-18 (OPEN?)</t>
  </si>
  <si>
    <t>PT-159 (OPEN)</t>
  </si>
  <si>
    <t>PT-163 (PLANO JOBSITE TRUCK)</t>
  </si>
  <si>
    <t>PT-168 (OPEN)</t>
  </si>
  <si>
    <t>PT-177 (JOBSITE TRUCK)</t>
  </si>
  <si>
    <t>PT-178 (open TO SELL)</t>
  </si>
  <si>
    <t>PT-187 (BRIDGE CREW WTX)</t>
  </si>
  <si>
    <t>ET-21 (MATTHEW SHAYLOR)</t>
  </si>
  <si>
    <t>PT-105 (PLANO JOBSITE TRUCK)</t>
  </si>
  <si>
    <t>PT-240 (CLINT MIZE)</t>
  </si>
  <si>
    <t>PT-159 (JUAN P. RODRIGUEZ)</t>
  </si>
  <si>
    <t>PT-176 (JUAN L. RUIZ)</t>
  </si>
  <si>
    <t>PT-178 (ERNEST LEMON JR)</t>
  </si>
  <si>
    <t>PT-145 (SABINO IBARRA)</t>
  </si>
  <si>
    <t>PT-183 (ALONSO MIRAMONTES)</t>
  </si>
  <si>
    <t>PT-215 (RAMIRO VAZQUEZ DE LA CRUZ)</t>
  </si>
  <si>
    <t>ET-03 (BRIGHT ILOCHI)</t>
  </si>
  <si>
    <t>PT-160 (URIEL GARCIA-ANDRADE)</t>
  </si>
  <si>
    <t>PT-174 (ALONZO GONZALEZ)</t>
  </si>
  <si>
    <t>PT-168 (REYNERI CABALLERO)</t>
  </si>
  <si>
    <t>PT-189 (CHRISTOPHER BELFLOWER)</t>
  </si>
  <si>
    <t>PT-163 (VALENTIN LOPEZ (SWAP TO PT-219))</t>
  </si>
  <si>
    <t>PT-167 (ALAN MEZA)</t>
  </si>
  <si>
    <t>PT-192 (WTX OFFICE TRUCK)</t>
  </si>
  <si>
    <t>PT-107 (DFW OFFICE TRUCK)</t>
  </si>
  <si>
    <t>ET-04 (JOSE ESCOBAR)</t>
  </si>
  <si>
    <t>ET-07 (ALEJANDRO RODRIGUEZ AYALA)</t>
  </si>
  <si>
    <t>ET-14 (OPEN RAM 1500)</t>
  </si>
  <si>
    <t>ET-18 (OPEN RAM 1500)</t>
  </si>
  <si>
    <t>ET-22 (ERICK RODRIGUEZ)</t>
  </si>
  <si>
    <t>PT-111 (OPEN F-350)</t>
  </si>
  <si>
    <t>PT-115 (LOANER AARON CONCHA)</t>
  </si>
  <si>
    <t>PT-125 (JOSE TURRUBIARTES OLD UNIT )</t>
  </si>
  <si>
    <t>PT-205 (ESTEBAN PEREZ)</t>
  </si>
  <si>
    <t>PT-219 (VALENTIN LOPEZ (2/13/24))</t>
  </si>
  <si>
    <t>PT-241 (MARK GARCIA XL )</t>
  </si>
  <si>
    <t>PT-255 (OPEN 2024 F-250 XL)</t>
  </si>
  <si>
    <t>PT-89 (LOANER F-150 XL)</t>
  </si>
  <si>
    <t>Grand Total</t>
  </si>
  <si>
    <t>Count of MONTH</t>
  </si>
  <si>
    <t>ET-01 (Martinez Alvarez, Saul)</t>
  </si>
  <si>
    <t>ET-02 (HARDIMON, ANTHONY J)</t>
  </si>
  <si>
    <t>ET-03 (NOT ASSIGNED)</t>
  </si>
  <si>
    <t>ET-04 (Lopez, Valentin)</t>
  </si>
  <si>
    <t>ET-05 (Flores Jr, Catalino)</t>
  </si>
  <si>
    <t>ET-06 (Rodriguez Perez, Esteban)</t>
  </si>
  <si>
    <t>ET-08 (Martinez, Jorge L)</t>
  </si>
  <si>
    <t>ET-09 (Ramirez, Jose C)</t>
  </si>
  <si>
    <t>ET-10 (Akhtarpour, Aydin)</t>
  </si>
  <si>
    <t>ET-11 (Guerrero Jr, Roberto)</t>
  </si>
  <si>
    <t>ET-12 (Zuniga, Alberto)</t>
  </si>
  <si>
    <t>ET-13 (Concha, Aaron)</t>
  </si>
  <si>
    <t>ET-14 (Kocmick, Caleb S)</t>
  </si>
  <si>
    <t>ET-15 (Ramirez, Luis F)</t>
  </si>
  <si>
    <t>ET-16 (Murcia Orellana, Luis E)</t>
  </si>
  <si>
    <t>ET-17 (Link, Cooper E)</t>
  </si>
  <si>
    <t>ET-18 (Moore, Jesse A)</t>
  </si>
  <si>
    <t>ET-19 (Arnold, LeRoy B)</t>
  </si>
  <si>
    <t>ET-20 (Lopez-Vazquez, Juan M)</t>
  </si>
  <si>
    <t>ET-21 (Hyun, Cole H)</t>
  </si>
  <si>
    <t>ET-22 (NOT ASSIGNED)</t>
  </si>
  <si>
    <t>ET-23 (Rivera, Jose J)</t>
  </si>
  <si>
    <t>ET-24 (Malette, Troy S)</t>
  </si>
  <si>
    <t>ET-25 (Lozano Acosta, Alejandro)</t>
  </si>
  <si>
    <t>ET-26 (Rodriguez, Juan P)</t>
  </si>
  <si>
    <t>ET-27 (Miramontes, Alonso)</t>
  </si>
  <si>
    <t>ET-28 (Flores, Jorge L)</t>
  </si>
  <si>
    <t>ET-29 (Rangel, Jose M)</t>
  </si>
  <si>
    <t>ET-30 (Ruiz, Juan L)</t>
  </si>
  <si>
    <t>ET-31 (Vazquez De La Cruz, Ramiro)</t>
  </si>
  <si>
    <t>ET-32 (Garcia-Andrade, Uriel)</t>
  </si>
  <si>
    <t>ET-33 (Lopez Lira, Jose P)</t>
  </si>
  <si>
    <t>ET-34 (Reyes, Aureliano)</t>
  </si>
  <si>
    <t>ET-35 (Lopez Soto, Jesus)</t>
  </si>
  <si>
    <t>ET-36 (Gonzalez, Alonzo)</t>
  </si>
  <si>
    <t>ET-37 (Ibarra, Sabino)</t>
  </si>
  <si>
    <t>ET-38 (Padgett, Caleb L)</t>
  </si>
  <si>
    <t>ET-39 (Terrazas Melendez, Jose R)</t>
  </si>
  <si>
    <t>ET-40 (Thomas, Deziree L)</t>
  </si>
  <si>
    <t>ET-41 (Austin, Aaron)</t>
  </si>
  <si>
    <t>ET-42 (Berjes Ruiz, Juan C)</t>
  </si>
  <si>
    <t>ET-43 (Giebelhaus, Eric)</t>
  </si>
  <si>
    <t>MT-09 (Aparicio, Lorenzo)</t>
  </si>
  <si>
    <t>MT-11 (Gee, Korbin E)</t>
  </si>
  <si>
    <t>MT-13 (Torgerson, Corey A)</t>
  </si>
  <si>
    <t>MT-14 (Torres, Ivan)</t>
  </si>
  <si>
    <t>OV-01 (NOT ASSIGNED)</t>
  </si>
  <si>
    <t>PT-06S (NOT ASSIGNED THIS MONTH)</t>
  </si>
  <si>
    <t>PT-07S (Doddy, Roger W)</t>
  </si>
  <si>
    <t>PT-09S (Espinoza-Casillas, Jovan)</t>
  </si>
  <si>
    <t>PT-104 (Escobedo Jr, Martin)</t>
  </si>
  <si>
    <t>PT-107 (NOT ASSIGNED)</t>
  </si>
  <si>
    <t>PT-108 (NOT ASSIGNED)</t>
  </si>
  <si>
    <t>PT-10S (Berryhill, Robert P)</t>
  </si>
  <si>
    <t>PT-111 (NOT ASSIGNED THIS MONTH)</t>
  </si>
  <si>
    <t>PT-11S (Muratalla-Ceja, Rafael)</t>
  </si>
  <si>
    <t>PT-124 (NOT ASSIGNED)</t>
  </si>
  <si>
    <t>PT-125 (NOT ASSIGNED THIS MONTH)</t>
  </si>
  <si>
    <t>PT-12S (HUNT, SEYMORE)</t>
  </si>
  <si>
    <t>PT-13S (Magallanes, Javier)</t>
  </si>
  <si>
    <t>PT-14S (SMITH, KEITH A)</t>
  </si>
  <si>
    <t>PT-156 (Concha, Aaron)</t>
  </si>
  <si>
    <t>PT-159 (Meza Torres, Alan A)</t>
  </si>
  <si>
    <t>PT-15S (Lopez Jr, Rodrigo)</t>
  </si>
  <si>
    <t>PT-160 (Caballero, Reyneri M)</t>
  </si>
  <si>
    <t>PT-163 (PERSINGER, WILLIAM)</t>
  </si>
  <si>
    <t>PT-165 (NOT ASSIGNED)</t>
  </si>
  <si>
    <t>PT-166 (Luevano, Juan M)</t>
  </si>
  <si>
    <t>PT-167 (Ramirez, Omar)</t>
  </si>
  <si>
    <t>PT-168 (NOT ASSIGNED)</t>
  </si>
  <si>
    <t>PT-169 (NOT ASSIGNED)</t>
  </si>
  <si>
    <t>PT-16S (Romero, Isaac F)</t>
  </si>
  <si>
    <t>PT-172 (Diaz Serna, Francisco)</t>
  </si>
  <si>
    <t>PT-173 (Hernandez, Juan B)</t>
  </si>
  <si>
    <t>PT-177 (Rodriguez Jr, Salvador)</t>
  </si>
  <si>
    <t>PT-179 (NOT ASSIGNED THIS MONTH)</t>
  </si>
  <si>
    <t>PT-17S (Garcia Jr, Carlos)</t>
  </si>
  <si>
    <t>PT-180 (Lumbreras, Roberto)</t>
  </si>
  <si>
    <t>PT-182 (Munoz, Leonel)</t>
  </si>
  <si>
    <t>PT-183 (Martinez Salazar, Josue)</t>
  </si>
  <si>
    <t>PT-185 (Bautista, Jose A)</t>
  </si>
  <si>
    <t>PT-187 (Lopez, Juan)</t>
  </si>
  <si>
    <t>PT-188 (Rivera-Cruz, Miguel A)</t>
  </si>
  <si>
    <t>PT-189 (NOT ASSIGNED)</t>
  </si>
  <si>
    <t>PT-18S (NOT ASSIGNED)</t>
  </si>
  <si>
    <t>PT-190 (Salinas, Jonathan M)</t>
  </si>
  <si>
    <t>PT-191 (Hanna, Patrichia N)</t>
  </si>
  <si>
    <t>PT-192 (NOT ASSIGNED)</t>
  </si>
  <si>
    <t>PT-193 (Ramirez, Jose I)</t>
  </si>
  <si>
    <t>PT-194 (PERRY, ALBERT)</t>
  </si>
  <si>
    <t>PT-199 (NOT ASSIGNED)</t>
  </si>
  <si>
    <t>PT-19S (Figueroa, Bryan)</t>
  </si>
  <si>
    <t>PT-201 (Concha, Aaron)</t>
  </si>
  <si>
    <t>PT-202 (Montante, Jose L)</t>
  </si>
  <si>
    <t>PT-205 (NOT ASSIGNED)</t>
  </si>
  <si>
    <t>PT-207 (Vasquez, Juan C)</t>
  </si>
  <si>
    <t>PT-208 (Aguillon, Salvador)</t>
  </si>
  <si>
    <t>PT-20S (Chavez, Obaldo S)</t>
  </si>
  <si>
    <t>PT-213 (Flores Jr, Catalino)</t>
  </si>
  <si>
    <t>PT-215 (Lemon Jr, Ernest S)</t>
  </si>
  <si>
    <t>PT-218 (Hammons, Michael A)</t>
  </si>
  <si>
    <t>PT-219 (Lopez, Valentin)</t>
  </si>
  <si>
    <t>PT-224 (Pachipulusu Sreedhar, Nagesh Kumar)</t>
  </si>
  <si>
    <t>PT-226 (Flores Sr, Catalino)</t>
  </si>
  <si>
    <t>PT-227 (Concha, Aaron)</t>
  </si>
  <si>
    <t>PT-228 (Lopez, Daniel)</t>
  </si>
  <si>
    <t>PT-229 (Blanco, Andres E)</t>
  </si>
  <si>
    <t>PT-22S (Mendieta, Albert A)</t>
  </si>
  <si>
    <t>PT-235 (Morales, Luis A)</t>
  </si>
  <si>
    <t>PT-236 (Colmenero-Garcia, Rolando)</t>
  </si>
  <si>
    <t>PT-237 (Miramontes Jr, Juan C)</t>
  </si>
  <si>
    <t>PT-239 (Rodriguez-Ayala, Alejandro J)</t>
  </si>
  <si>
    <t>PT-240 (Mize, Clint)</t>
  </si>
  <si>
    <t>PT-241 (Garcia, Mark E)</t>
  </si>
  <si>
    <t>PT-242 (Sanchez, Hector)</t>
  </si>
  <si>
    <t>PT-243 (Bobba, Ramesh)</t>
  </si>
  <si>
    <t>PT-244 (Abunemeh, Osama M)</t>
  </si>
  <si>
    <t>PT-245 (Ruhrup, Jared K)</t>
  </si>
  <si>
    <t>PT-246 (Sabaj, Phillip A)</t>
  </si>
  <si>
    <t>PT-247 (Sanchez, Martin)</t>
  </si>
  <si>
    <t>PT-252 (Reyes Diaz, Juan C)</t>
  </si>
  <si>
    <t>PT-260 (Rather, William H)</t>
  </si>
  <si>
    <t>PT-268 (Belflower, Christopher W)</t>
  </si>
  <si>
    <t>PT-269 (Claudio, Hector J)</t>
  </si>
  <si>
    <t>PT-270 (Garcia Mancilla, Edgar)</t>
  </si>
  <si>
    <t>PT-89 (Thomas, Deziree L)</t>
  </si>
  <si>
    <t>PT-92 (Brown, Stonie B)</t>
  </si>
  <si>
    <t>SV-08 (RIEDER, MICHAEL A)</t>
  </si>
  <si>
    <t>DT-07</t>
  </si>
  <si>
    <t>DT-08</t>
  </si>
  <si>
    <t>PT-22S</t>
  </si>
  <si>
    <t>09. SEPTEMBER</t>
  </si>
  <si>
    <t>JST SELECT 250</t>
  </si>
  <si>
    <t>WTX JST</t>
  </si>
  <si>
    <t>NOT ASSIGNED</t>
  </si>
  <si>
    <t>PT-274 (GERALD EHIMHEN)</t>
  </si>
  <si>
    <t>PT-274</t>
  </si>
  <si>
    <t>PT-206 (Ehimhen, Gerald A) - SOLD IN OCTOBER</t>
  </si>
  <si>
    <t>10. OCTOBER</t>
  </si>
  <si>
    <t>PT-275</t>
  </si>
  <si>
    <t>PT-276</t>
  </si>
  <si>
    <t>PT-277</t>
  </si>
  <si>
    <t>PT-278</t>
  </si>
  <si>
    <t>PT-279</t>
  </si>
  <si>
    <t>PT-280</t>
  </si>
  <si>
    <t>PT-281</t>
  </si>
  <si>
    <t>PT-282</t>
  </si>
  <si>
    <t>M.I.Y.</t>
  </si>
  <si>
    <t>% OF YEAR</t>
  </si>
  <si>
    <t># OF MONTHS</t>
  </si>
  <si>
    <t>OPEN SELECT JST</t>
  </si>
  <si>
    <t>OPEN F250</t>
  </si>
  <si>
    <t>SUB USING</t>
  </si>
  <si>
    <t>TBD</t>
  </si>
  <si>
    <t>Asset Identifier</t>
  </si>
  <si>
    <t>004808</t>
  </si>
  <si>
    <t>14DT-02S</t>
  </si>
  <si>
    <t>14FT-01S</t>
  </si>
  <si>
    <t>14FT-02S (S2372507)</t>
  </si>
  <si>
    <t>14T-14</t>
  </si>
  <si>
    <t>14T-21 (SHOP TRAILER)</t>
  </si>
  <si>
    <t>14T-36</t>
  </si>
  <si>
    <t>14T-37</t>
  </si>
  <si>
    <t>14T-38 (TRAFFIC CONTROL)</t>
  </si>
  <si>
    <t>14T-39 (WTX JOB TRAILER)</t>
  </si>
  <si>
    <t>30T-01</t>
  </si>
  <si>
    <t>7TD-01</t>
  </si>
  <si>
    <t>AB-##?</t>
  </si>
  <si>
    <t>AB-??/??</t>
  </si>
  <si>
    <t xml:space="preserve">AB-??? </t>
  </si>
  <si>
    <t xml:space="preserve">AB-???? </t>
  </si>
  <si>
    <t>AB-???????</t>
  </si>
  <si>
    <t>AB-003</t>
  </si>
  <si>
    <t>AB-007</t>
  </si>
  <si>
    <t>AB-01</t>
  </si>
  <si>
    <t>AB-011</t>
  </si>
  <si>
    <t>AB-018</t>
  </si>
  <si>
    <t>AB-01S</t>
  </si>
  <si>
    <t>AB-02</t>
  </si>
  <si>
    <t>AB-02S</t>
  </si>
  <si>
    <t>AB-03</t>
  </si>
  <si>
    <t>AB-03S</t>
  </si>
  <si>
    <t>AB-04</t>
  </si>
  <si>
    <t>AB-04S</t>
  </si>
  <si>
    <t>AB-05</t>
  </si>
  <si>
    <t>AB-05S</t>
  </si>
  <si>
    <t>AB-06</t>
  </si>
  <si>
    <t>AB-1531886</t>
  </si>
  <si>
    <t>AB-1531994</t>
  </si>
  <si>
    <t>AB-3017</t>
  </si>
  <si>
    <t>AB-526124</t>
  </si>
  <si>
    <t>AB-531993</t>
  </si>
  <si>
    <t>AC-05</t>
  </si>
  <si>
    <t>AC-09</t>
  </si>
  <si>
    <t>AC-12</t>
  </si>
  <si>
    <t>AC-21</t>
  </si>
  <si>
    <t>AC-22</t>
  </si>
  <si>
    <t>AC-23</t>
  </si>
  <si>
    <t>AC-24</t>
  </si>
  <si>
    <t>AC-25 (0153)</t>
  </si>
  <si>
    <t>AC-26</t>
  </si>
  <si>
    <t>AC-27</t>
  </si>
  <si>
    <t xml:space="preserve">Batch Plant </t>
  </si>
  <si>
    <t>BH-15</t>
  </si>
  <si>
    <t>BH-16</t>
  </si>
  <si>
    <t>BH-17</t>
  </si>
  <si>
    <t>BH-22</t>
  </si>
  <si>
    <t>BH-23</t>
  </si>
  <si>
    <t>BH-24</t>
  </si>
  <si>
    <t xml:space="preserve">BM-01 </t>
  </si>
  <si>
    <t>BRO-02</t>
  </si>
  <si>
    <t>BRO-03</t>
  </si>
  <si>
    <t>BRO-05</t>
  </si>
  <si>
    <t>BRO-06</t>
  </si>
  <si>
    <t>BRO-07</t>
  </si>
  <si>
    <t>BRO-08</t>
  </si>
  <si>
    <t>BRO-09</t>
  </si>
  <si>
    <t>BRO-10</t>
  </si>
  <si>
    <t>BT-02S</t>
  </si>
  <si>
    <t>CFM-01</t>
  </si>
  <si>
    <t>CFM-05</t>
  </si>
  <si>
    <t>CFM-06</t>
  </si>
  <si>
    <t>CFM-11</t>
  </si>
  <si>
    <t>CFM-13</t>
  </si>
  <si>
    <t>CFM-14</t>
  </si>
  <si>
    <t>CFM-17</t>
  </si>
  <si>
    <t>CFM-18 (ALLEN SCREED 22.5')</t>
  </si>
  <si>
    <t>CM-01</t>
  </si>
  <si>
    <t>CM-02</t>
  </si>
  <si>
    <t>CM-03</t>
  </si>
  <si>
    <t>CM-04</t>
  </si>
  <si>
    <t>CP-01</t>
  </si>
  <si>
    <t>CP-02</t>
  </si>
  <si>
    <t>CT-27</t>
  </si>
  <si>
    <t>CT-28</t>
  </si>
  <si>
    <t>D-03</t>
  </si>
  <si>
    <t>D-12</t>
  </si>
  <si>
    <t>D-13</t>
  </si>
  <si>
    <t>D-16</t>
  </si>
  <si>
    <t>D-17</t>
  </si>
  <si>
    <t>D-18</t>
  </si>
  <si>
    <t>DD-01</t>
  </si>
  <si>
    <t>DD-01S</t>
  </si>
  <si>
    <t>DD-02</t>
  </si>
  <si>
    <t>DD-03</t>
  </si>
  <si>
    <t xml:space="preserve">Drop hammer </t>
  </si>
  <si>
    <t>DST-01</t>
  </si>
  <si>
    <t>DT-##?</t>
  </si>
  <si>
    <t>DT-01S</t>
  </si>
  <si>
    <t>DT-11</t>
  </si>
  <si>
    <t>DT-12</t>
  </si>
  <si>
    <t>DT-13</t>
  </si>
  <si>
    <t>DTC-??</t>
  </si>
  <si>
    <t>DTC-01</t>
  </si>
  <si>
    <t>DTC-01S</t>
  </si>
  <si>
    <t>DTC-02</t>
  </si>
  <si>
    <t>DTC-02S</t>
  </si>
  <si>
    <t>DTC-03</t>
  </si>
  <si>
    <t>DTC-04</t>
  </si>
  <si>
    <t>DTC-05</t>
  </si>
  <si>
    <t>DTC-06</t>
  </si>
  <si>
    <t>DTC-09</t>
  </si>
  <si>
    <t>DTC-10</t>
  </si>
  <si>
    <t>DTC-11</t>
  </si>
  <si>
    <t>DTC-12 (JUAN L. RUIZ)</t>
  </si>
  <si>
    <t>DTC-18</t>
  </si>
  <si>
    <t>DTC-20</t>
  </si>
  <si>
    <t>DTC-21</t>
  </si>
  <si>
    <t>DTC-22</t>
  </si>
  <si>
    <t>DTC-23</t>
  </si>
  <si>
    <t>DTC-24</t>
  </si>
  <si>
    <t>DTC-25 (SALVADOR AGUILLON)</t>
  </si>
  <si>
    <t>DTC-26 (SOLD ON 09.03.2024)</t>
  </si>
  <si>
    <t>DTC-27</t>
  </si>
  <si>
    <t>DTC-28</t>
  </si>
  <si>
    <t>DTC-29</t>
  </si>
  <si>
    <t>DTC-30</t>
  </si>
  <si>
    <t>DTC-31</t>
  </si>
  <si>
    <t>DTD-01</t>
  </si>
  <si>
    <t>DTD-01S</t>
  </si>
  <si>
    <t>DTD-02S</t>
  </si>
  <si>
    <t>DTF-01</t>
  </si>
  <si>
    <t>DTF-01S</t>
  </si>
  <si>
    <t>DTF-02S</t>
  </si>
  <si>
    <t>DTF-03</t>
  </si>
  <si>
    <t>DTF-03S (14T)</t>
  </si>
  <si>
    <t>DTF-03S</t>
  </si>
  <si>
    <t>DTF-04</t>
  </si>
  <si>
    <t>DTF-05</t>
  </si>
  <si>
    <t>DTF-06 (JESUS LOPEZ SOTO)</t>
  </si>
  <si>
    <t>DTF-09</t>
  </si>
  <si>
    <t>DTF-10</t>
  </si>
  <si>
    <t>DTF-11 (HECTOR J. CLAUDIO)</t>
  </si>
  <si>
    <t>DTF-12</t>
  </si>
  <si>
    <t>DTF-13</t>
  </si>
  <si>
    <t>DTF-14</t>
  </si>
  <si>
    <t>DTF-15</t>
  </si>
  <si>
    <t>DTF-16</t>
  </si>
  <si>
    <t>DTF-17</t>
  </si>
  <si>
    <t>DTF-18</t>
  </si>
  <si>
    <t>DTF-19</t>
  </si>
  <si>
    <t>DTF-20</t>
  </si>
  <si>
    <t>DTF-21</t>
  </si>
  <si>
    <t>DTF-22</t>
  </si>
  <si>
    <t>DTG-01</t>
  </si>
  <si>
    <t>DTG-02</t>
  </si>
  <si>
    <t>DTG-03</t>
  </si>
  <si>
    <t>ET-03 (Manuel Andrade)</t>
  </si>
  <si>
    <t>ET-05 (OPEN)</t>
  </si>
  <si>
    <t>ET-15 (LUKE MUNOZ)</t>
  </si>
  <si>
    <t>ET-21 (Cole Hyun)</t>
  </si>
  <si>
    <t>ET-22 (OPEN F250 09.16.24)</t>
  </si>
  <si>
    <t>ET-41 (OPEN)</t>
  </si>
  <si>
    <t>EX-01S</t>
  </si>
  <si>
    <t>EX-02S</t>
  </si>
  <si>
    <t>EX-03S (stolen on 6/23/24)</t>
  </si>
  <si>
    <t>EX-04</t>
  </si>
  <si>
    <t>EX-04S</t>
  </si>
  <si>
    <t>EX-15</t>
  </si>
  <si>
    <t>EX-21</t>
  </si>
  <si>
    <t>EX-30</t>
  </si>
  <si>
    <t>EX-31</t>
  </si>
  <si>
    <t>EX-34</t>
  </si>
  <si>
    <t>EX-38</t>
  </si>
  <si>
    <t>EX-40</t>
  </si>
  <si>
    <t>EX-41</t>
  </si>
  <si>
    <t>EX-42</t>
  </si>
  <si>
    <t>EX-51</t>
  </si>
  <si>
    <t>EX-52</t>
  </si>
  <si>
    <t>EX-53</t>
  </si>
  <si>
    <t>EX-54</t>
  </si>
  <si>
    <t>EX-55</t>
  </si>
  <si>
    <t>EX-59</t>
  </si>
  <si>
    <t>EX-62</t>
  </si>
  <si>
    <t>EX-65</t>
  </si>
  <si>
    <t>EX-68</t>
  </si>
  <si>
    <t>EX-69</t>
  </si>
  <si>
    <t>EX-70</t>
  </si>
  <si>
    <t>EX-77</t>
  </si>
  <si>
    <t>EX-80</t>
  </si>
  <si>
    <t>G-02</t>
  </si>
  <si>
    <t>G-04</t>
  </si>
  <si>
    <t>GNT-02s</t>
  </si>
  <si>
    <t>HAB-???</t>
  </si>
  <si>
    <t>HAB-01</t>
  </si>
  <si>
    <t>HAB-03</t>
  </si>
  <si>
    <t>HAB-05</t>
  </si>
  <si>
    <t>HAB-06</t>
  </si>
  <si>
    <t>HAB-08</t>
  </si>
  <si>
    <t>HAB-09</t>
  </si>
  <si>
    <t>HAB-10</t>
  </si>
  <si>
    <t>HAB-11</t>
  </si>
  <si>
    <t>HAB-12</t>
  </si>
  <si>
    <t>HAB-13</t>
  </si>
  <si>
    <t>HFT-05</t>
  </si>
  <si>
    <t>HMB-02</t>
  </si>
  <si>
    <t>HMB-05</t>
  </si>
  <si>
    <t>HTC-03</t>
  </si>
  <si>
    <t>HTC-06</t>
  </si>
  <si>
    <t>HTC-07</t>
  </si>
  <si>
    <t>HTC-08</t>
  </si>
  <si>
    <t>HTC-09</t>
  </si>
  <si>
    <t>HTD-02</t>
  </si>
  <si>
    <t>HTF-01</t>
  </si>
  <si>
    <t>HTF-02</t>
  </si>
  <si>
    <t>HTF-03</t>
  </si>
  <si>
    <t>HTT-01</t>
  </si>
  <si>
    <t>LB-04</t>
  </si>
  <si>
    <t>LB-05</t>
  </si>
  <si>
    <t>LP??</t>
  </si>
  <si>
    <t>LP-02</t>
  </si>
  <si>
    <t>LP-05</t>
  </si>
  <si>
    <t>LP-06</t>
  </si>
  <si>
    <t>LP-07N</t>
  </si>
  <si>
    <t>LP-08</t>
  </si>
  <si>
    <t>LP-101</t>
  </si>
  <si>
    <t>LP-104</t>
  </si>
  <si>
    <t>LP-106</t>
  </si>
  <si>
    <t>LP-108</t>
  </si>
  <si>
    <t>LP-112</t>
  </si>
  <si>
    <t>LP-113</t>
  </si>
  <si>
    <t>LP-114 (P1007116)</t>
  </si>
  <si>
    <t>LP-115 (P1007120)</t>
  </si>
  <si>
    <t>LP-117</t>
  </si>
  <si>
    <t>MB-##?</t>
  </si>
  <si>
    <t>MB-??</t>
  </si>
  <si>
    <t>MB-008</t>
  </si>
  <si>
    <t>MB-011</t>
  </si>
  <si>
    <t>MB-02</t>
  </si>
  <si>
    <t>MB-03S</t>
  </si>
  <si>
    <t>MB-04S</t>
  </si>
  <si>
    <t>MB-05S (411774)</t>
  </si>
  <si>
    <t>MB-07</t>
  </si>
  <si>
    <t>MB-10S</t>
  </si>
  <si>
    <t>MB-L1003321</t>
  </si>
  <si>
    <t>ME-37</t>
  </si>
  <si>
    <t>ME-42</t>
  </si>
  <si>
    <t>ME-43</t>
  </si>
  <si>
    <t>ME-44</t>
  </si>
  <si>
    <t>ME-48</t>
  </si>
  <si>
    <t>ME-50</t>
  </si>
  <si>
    <t>ME-53</t>
  </si>
  <si>
    <t>ME-54</t>
  </si>
  <si>
    <t>ME-58</t>
  </si>
  <si>
    <t>ME-59</t>
  </si>
  <si>
    <t>ML-03</t>
  </si>
  <si>
    <t>ML-05</t>
  </si>
  <si>
    <t>ML-07</t>
  </si>
  <si>
    <t xml:space="preserve">mower attachment (Mower King) </t>
  </si>
  <si>
    <t xml:space="preserve">Mower attachment Cat </t>
  </si>
  <si>
    <t>MT-13 (Leroy Koonce)</t>
  </si>
  <si>
    <t xml:space="preserve">new truck </t>
  </si>
  <si>
    <t>PAV-04</t>
  </si>
  <si>
    <t>PT-01S (open)</t>
  </si>
  <si>
    <t>PT-108 (ANTONIO D. DELASBOUR)</t>
  </si>
  <si>
    <t>PT-14S (Keith Smith)</t>
  </si>
  <si>
    <t>PT-15S (RODRIGO LOPEZ)</t>
  </si>
  <si>
    <t>PT-160 (JUAN P. RODRIGUEZ LOANER)</t>
  </si>
  <si>
    <t>PT-165 (OPEN)</t>
  </si>
  <si>
    <t>PT-168 (RAMIREZ, LUIS F)</t>
  </si>
  <si>
    <t>PT-169 (OPEN)</t>
  </si>
  <si>
    <t>PT-17S (OPEN SELECT JST)</t>
  </si>
  <si>
    <t>PT-18S (JST SELECT 250)</t>
  </si>
  <si>
    <t>PT-194 (Albert Perry is using)</t>
  </si>
  <si>
    <t>PT-199 (WTX JST)</t>
  </si>
  <si>
    <t>PT-201 (OPEN F250)</t>
  </si>
  <si>
    <t>PT-20S (OBALDO CHAVEZ)</t>
  </si>
  <si>
    <t>PT-227 (BRIDGE CREW USING)</t>
  </si>
  <si>
    <t>PT-229 (REYNERI CABALLERO)</t>
  </si>
  <si>
    <t>PT-22S (ALBERT MENDIETA)</t>
  </si>
  <si>
    <t>PT-269 (Hector Claudio)</t>
  </si>
  <si>
    <t>PT-275 (PATRICHIA HANNA)</t>
  </si>
  <si>
    <t>PT-276 (OPEN MAVERICK)</t>
  </si>
  <si>
    <t>PT-277 (OPEN MAVERICK)</t>
  </si>
  <si>
    <t>PT-278 (YPOLITO PAZ)</t>
  </si>
  <si>
    <t>PT-279 (AARON CONCHA)</t>
  </si>
  <si>
    <t>PT-280 (ANDRES BLANCO)</t>
  </si>
  <si>
    <t>PT-281 (REE94010)</t>
  </si>
  <si>
    <t>PT-282 (REF26875)</t>
  </si>
  <si>
    <t>R-05</t>
  </si>
  <si>
    <t>R-09</t>
  </si>
  <si>
    <t xml:space="preserve">R-13 </t>
  </si>
  <si>
    <t>R-14</t>
  </si>
  <si>
    <t>R-15</t>
  </si>
  <si>
    <t>R-16</t>
  </si>
  <si>
    <t>R-19</t>
  </si>
  <si>
    <t>R-20</t>
  </si>
  <si>
    <t>R-21</t>
  </si>
  <si>
    <t>R-22</t>
  </si>
  <si>
    <t>R-23</t>
  </si>
  <si>
    <t>R-25</t>
  </si>
  <si>
    <t>R-26</t>
  </si>
  <si>
    <t>R-27</t>
  </si>
  <si>
    <t>R-28</t>
  </si>
  <si>
    <t>R-32</t>
  </si>
  <si>
    <t>R-33</t>
  </si>
  <si>
    <t>RTC-02</t>
  </si>
  <si>
    <t>RTC-03</t>
  </si>
  <si>
    <t>RTC-04</t>
  </si>
  <si>
    <t>RTX-AB015</t>
  </si>
  <si>
    <t>RTX-AB019</t>
  </si>
  <si>
    <t>S-10</t>
  </si>
  <si>
    <t>SB-01</t>
  </si>
  <si>
    <t>SFB-02S</t>
  </si>
  <si>
    <t>SFB-03</t>
  </si>
  <si>
    <t>SFB-03S</t>
  </si>
  <si>
    <t>SFB-04 (POLY SPRAYER)</t>
  </si>
  <si>
    <t>SFB-04S</t>
  </si>
  <si>
    <t>SFB-05S</t>
  </si>
  <si>
    <t>SFB-06S</t>
  </si>
  <si>
    <t>SFB-07</t>
  </si>
  <si>
    <t>SFB-07S</t>
  </si>
  <si>
    <t>SFB-08</t>
  </si>
  <si>
    <t>SFB-09</t>
  </si>
  <si>
    <t>SFB-10</t>
  </si>
  <si>
    <t>SFB-11</t>
  </si>
  <si>
    <t>SFB-12</t>
  </si>
  <si>
    <t>SFB-13</t>
  </si>
  <si>
    <t>SFB-14</t>
  </si>
  <si>
    <t>SFB-15</t>
  </si>
  <si>
    <t>SFB-16</t>
  </si>
  <si>
    <t>SFB-17</t>
  </si>
  <si>
    <t>SFB-18</t>
  </si>
  <si>
    <t>SS-01S</t>
  </si>
  <si>
    <t>SS-11 (shop use)</t>
  </si>
  <si>
    <t>SS-16</t>
  </si>
  <si>
    <t>SS-17</t>
  </si>
  <si>
    <t>SS-22</t>
  </si>
  <si>
    <t>SS-23</t>
  </si>
  <si>
    <t>SS-24</t>
  </si>
  <si>
    <t>SS-26</t>
  </si>
  <si>
    <t>SS-27</t>
  </si>
  <si>
    <t>SS-28</t>
  </si>
  <si>
    <t>SS-29</t>
  </si>
  <si>
    <t>SS-32</t>
  </si>
  <si>
    <t>SS-33 (AARON CONCHA)</t>
  </si>
  <si>
    <t>SS-34 (JOSE RIVERA)</t>
  </si>
  <si>
    <t>SS-35 (JUAN P. RODRIGUEZ)</t>
  </si>
  <si>
    <t>SS-36 (SALVADOR AGUILLON)</t>
  </si>
  <si>
    <t>SS-37 (JOSE RANGEL)</t>
  </si>
  <si>
    <t>SS-38 (JESUS LOPEZ SOTO)</t>
  </si>
  <si>
    <t>SS-39 (SABINO IBARRA)</t>
  </si>
  <si>
    <t>SS-41 (URIEL GARCIA-ANDRADE)</t>
  </si>
  <si>
    <t>STAB-07</t>
  </si>
  <si>
    <t>STAB-08</t>
  </si>
  <si>
    <t>STMB-08</t>
  </si>
  <si>
    <t>SWT-01</t>
  </si>
  <si>
    <t>T-01</t>
  </si>
  <si>
    <t>T-03</t>
  </si>
  <si>
    <t>TAT-01</t>
  </si>
  <si>
    <t>TH-02</t>
  </si>
  <si>
    <t>TH-04 (shop use)</t>
  </si>
  <si>
    <t>TH-06</t>
  </si>
  <si>
    <t>TH-07</t>
  </si>
  <si>
    <t>TH-09</t>
  </si>
  <si>
    <t>TH-10</t>
  </si>
  <si>
    <t>TH-11</t>
  </si>
  <si>
    <t>VT-01S</t>
  </si>
  <si>
    <t>WEL-15</t>
  </si>
  <si>
    <t>WEL-16</t>
  </si>
  <si>
    <t>WL-02</t>
  </si>
  <si>
    <t>WL-03</t>
  </si>
  <si>
    <t>WL-04</t>
  </si>
  <si>
    <t>WL-05</t>
  </si>
  <si>
    <t>WL-06</t>
  </si>
  <si>
    <t>WL-10</t>
  </si>
  <si>
    <t>WT-05</t>
  </si>
  <si>
    <t>WT-07</t>
  </si>
  <si>
    <t>WT-08</t>
  </si>
  <si>
    <t>WT-09</t>
  </si>
  <si>
    <t>WT-10</t>
  </si>
  <si>
    <t>WT-11</t>
  </si>
  <si>
    <t>WT-12</t>
  </si>
  <si>
    <t>WTC-01</t>
  </si>
  <si>
    <t>WTF-01</t>
  </si>
  <si>
    <t>WTF-02</t>
  </si>
  <si>
    <t>WTR-##</t>
  </si>
  <si>
    <t>WTR-01</t>
  </si>
  <si>
    <t>WTR-02</t>
  </si>
  <si>
    <t>WTR-03</t>
  </si>
  <si>
    <t>WTW-01</t>
  </si>
  <si>
    <t>ASSET</t>
  </si>
  <si>
    <t>14FT-02S</t>
  </si>
  <si>
    <t>14T-21</t>
  </si>
  <si>
    <t>14T-38</t>
  </si>
  <si>
    <t>14T-39</t>
  </si>
  <si>
    <t>AB-???</t>
  </si>
  <si>
    <t>AB-????</t>
  </si>
  <si>
    <t>AC-25</t>
  </si>
  <si>
    <t>Batch Plant</t>
  </si>
  <si>
    <t>BM-01</t>
  </si>
  <si>
    <t>CFM-18</t>
  </si>
  <si>
    <t>Drop hammer</t>
  </si>
  <si>
    <t>DTC-12</t>
  </si>
  <si>
    <t>DTC-25</t>
  </si>
  <si>
    <t>DTC-26</t>
  </si>
  <si>
    <t>DTF-06</t>
  </si>
  <si>
    <t>DTF-11</t>
  </si>
  <si>
    <t>EX-03S</t>
  </si>
  <si>
    <t>LP-114</t>
  </si>
  <si>
    <t>LP-115</t>
  </si>
  <si>
    <t>MB-05S</t>
  </si>
  <si>
    <t>mower attachment</t>
  </si>
  <si>
    <t>Mower attachment Cat</t>
  </si>
  <si>
    <t>R-13</t>
  </si>
  <si>
    <t>SFB-04</t>
  </si>
  <si>
    <t>SS-11</t>
  </si>
  <si>
    <t>SS-33</t>
  </si>
  <si>
    <t>SS-34</t>
  </si>
  <si>
    <t>SS-35</t>
  </si>
  <si>
    <t>SS-36</t>
  </si>
  <si>
    <t>SS-37</t>
  </si>
  <si>
    <t>SS-38</t>
  </si>
  <si>
    <t>SS-39</t>
  </si>
  <si>
    <t>SS-41</t>
  </si>
  <si>
    <t>TH-04</t>
  </si>
  <si>
    <t>ET-43 (Eric Giebelhaus)</t>
  </si>
  <si>
    <t>LEROY</t>
  </si>
  <si>
    <t>KOONCE III</t>
  </si>
  <si>
    <t>Ramirez Cartagena</t>
  </si>
  <si>
    <t>Salazar Pedroza</t>
  </si>
  <si>
    <t>ALFONSO</t>
  </si>
  <si>
    <t>CASTANEDA</t>
  </si>
  <si>
    <t>ENRIQUE</t>
  </si>
  <si>
    <t>GARCIA RAMIREZ</t>
  </si>
  <si>
    <t>RAFAEL</t>
  </si>
  <si>
    <t>CONTRERAS CUEVAS</t>
  </si>
  <si>
    <t>Lemus Perez</t>
  </si>
  <si>
    <t>Jairo</t>
  </si>
  <si>
    <t>Graciano</t>
  </si>
  <si>
    <t>Salazar Martinez</t>
  </si>
  <si>
    <t>Lopez Rivas</t>
  </si>
  <si>
    <t>Bismarck</t>
  </si>
  <si>
    <t>Arauz Barrera</t>
  </si>
  <si>
    <t>Jamilkson</t>
  </si>
  <si>
    <t>Rivas Romero</t>
  </si>
  <si>
    <t>Saldierna Jr</t>
  </si>
  <si>
    <t>Gomez Torres</t>
  </si>
  <si>
    <t>NOTE</t>
  </si>
  <si>
    <t>Andrade, Manuel</t>
  </si>
  <si>
    <t>KOONCE III, LEROY</t>
  </si>
  <si>
    <t>OPEN DODGE</t>
  </si>
  <si>
    <t>DATE HIRED</t>
  </si>
  <si>
    <t>DATE STARTED</t>
  </si>
  <si>
    <t>PT-01S (OPEN SELECT JST)</t>
  </si>
  <si>
    <t>START DATE</t>
  </si>
  <si>
    <t>TERM DATE</t>
  </si>
  <si>
    <t>PRORATED % OF YEAR</t>
  </si>
  <si>
    <t xml:space="preserve">PRORATED % OF YEAR </t>
  </si>
  <si>
    <t xml:space="preserve"># OF MONTHS </t>
  </si>
  <si>
    <t>TRUCK SUM</t>
  </si>
  <si>
    <t>TOTAL MONTH PER UNIT PER EMPLOYEE</t>
  </si>
  <si>
    <t>MONTH TO MONTH PER TRUCK PER EMPLOYEE</t>
  </si>
  <si>
    <t>MONTH BY MONTH</t>
  </si>
  <si>
    <t>12</t>
  </si>
  <si>
    <t>PRORATED %</t>
  </si>
  <si>
    <t># MONTHS</t>
  </si>
  <si>
    <t>%</t>
  </si>
  <si>
    <t>Sum of # MONTHS</t>
  </si>
  <si>
    <t>Sum of %</t>
  </si>
  <si>
    <t>#N/A</t>
  </si>
  <si>
    <t>EMPLOYEE SUM</t>
  </si>
  <si>
    <t>12. DECEMBER</t>
  </si>
  <si>
    <t>Ivan Torres</t>
  </si>
  <si>
    <t>WILLIAM PERSINGER</t>
  </si>
  <si>
    <t>Roberto Guerrero Jr</t>
  </si>
  <si>
    <t>Luis F. Ramirez</t>
  </si>
  <si>
    <t>Eric Giebelhaus</t>
  </si>
  <si>
    <t>Josue Martinez Salazar</t>
  </si>
  <si>
    <t>Leonel Munoz</t>
  </si>
  <si>
    <t>Jose L. Montante</t>
  </si>
  <si>
    <t>Manuel Andrade</t>
  </si>
  <si>
    <t>11. NOVEMBER 01-15</t>
  </si>
  <si>
    <t>PT-160 (JOSE TURRUBIARTES JR)</t>
  </si>
  <si>
    <t>ET-10 (OPEN)</t>
  </si>
  <si>
    <t>PT-190 (HTX TC)</t>
  </si>
  <si>
    <t>PT-108 (ARMANDO SALDIERNA JR)</t>
  </si>
  <si>
    <t>PT-15S (JOVAN ESPINOZA TEMP)</t>
  </si>
  <si>
    <t>Juan L. Ruiz</t>
  </si>
  <si>
    <t>Jesus Lopez Soto</t>
  </si>
  <si>
    <t>Robert P. Berryhill</t>
  </si>
  <si>
    <t>Luis A. Morales</t>
  </si>
  <si>
    <t>Juan M. Lopez-Vazquez</t>
  </si>
  <si>
    <t>Albert A. Mendieta</t>
  </si>
  <si>
    <t>Jovan Espinoza-Casillas</t>
  </si>
  <si>
    <t>LEROY KOONCE III</t>
  </si>
  <si>
    <t>Luis E. Murcia Orellana</t>
  </si>
  <si>
    <t>Juan Lopez</t>
  </si>
  <si>
    <t>Aureliano Reyes</t>
  </si>
  <si>
    <t>Isaac F. Romero</t>
  </si>
  <si>
    <t>Jose M. Rangel</t>
  </si>
  <si>
    <t>Miguel A. Rivera-Cruz</t>
  </si>
  <si>
    <t>Alejandro J. Rodriguez-Ayala</t>
  </si>
  <si>
    <t>Jonathan M. Salinas</t>
  </si>
  <si>
    <t>Salvador Aguillon</t>
  </si>
  <si>
    <t>Albert D. Perry</t>
  </si>
  <si>
    <t>Ypolito Paz</t>
  </si>
  <si>
    <t>Martin Escobedo Jr</t>
  </si>
  <si>
    <t>Roberto Lumbreras</t>
  </si>
  <si>
    <t>Uriel Garcia-Andrade</t>
  </si>
  <si>
    <t>Juan P. Rodriguez</t>
  </si>
  <si>
    <t>Lorenzo Aparicio</t>
  </si>
  <si>
    <t>Alonzo Gonzalez</t>
  </si>
  <si>
    <t>Hector J. Claudio</t>
  </si>
  <si>
    <t>Keith A. Smith</t>
  </si>
  <si>
    <t>Daniel Lopez</t>
  </si>
  <si>
    <t>Aaron Concha</t>
  </si>
  <si>
    <t>Obaldo S. Chavez</t>
  </si>
  <si>
    <t>Andres E. Blanco</t>
  </si>
  <si>
    <t>Catalino Flores Jr</t>
  </si>
  <si>
    <t>Francisco Diaz Serna</t>
  </si>
  <si>
    <t>Reyneri M. Caballero</t>
  </si>
  <si>
    <t>Martin Sanchez</t>
  </si>
  <si>
    <t>Saul Martinez Alvarez</t>
  </si>
  <si>
    <t>Christopher W. Belflower</t>
  </si>
  <si>
    <t>Alonso Miramontes</t>
  </si>
  <si>
    <t>Sabino Ibarra</t>
  </si>
  <si>
    <t>Hector Sanchez</t>
  </si>
  <si>
    <t>Jorge L. Martinez</t>
  </si>
  <si>
    <t>Jose C. Ramirez</t>
  </si>
  <si>
    <t>Juan C. Reyes Diaz</t>
  </si>
  <si>
    <t>Osama M. Abunemeh</t>
  </si>
  <si>
    <t>Troy S. Malette</t>
  </si>
  <si>
    <t>Omar Ramirez</t>
  </si>
  <si>
    <t>Jose J. Rivera</t>
  </si>
  <si>
    <t>Stonie B. Brown</t>
  </si>
  <si>
    <t>LeRoy B. Arnold</t>
  </si>
  <si>
    <t>Jose P. Lopez Lira</t>
  </si>
  <si>
    <t>Korbin E. Gee</t>
  </si>
  <si>
    <t>Caleb S. Kocmick</t>
  </si>
  <si>
    <t>Cooper E. Link</t>
  </si>
  <si>
    <t>Mark E. Garcia</t>
  </si>
  <si>
    <t>Clint Mize</t>
  </si>
  <si>
    <t>Valentin Lopez</t>
  </si>
  <si>
    <t>Deziree L. Thomas</t>
  </si>
  <si>
    <t>Phillip A. Sabaj</t>
  </si>
  <si>
    <t>Javier Magallanes</t>
  </si>
  <si>
    <t>Michael A. Hammons</t>
  </si>
  <si>
    <t>Gerald A. Ehimhen</t>
  </si>
  <si>
    <t>MICHAEL A. RIEDER</t>
  </si>
  <si>
    <t>Jose A. Bautista</t>
  </si>
  <si>
    <t>Jesse A. Moore</t>
  </si>
  <si>
    <t>Juan C. Miramontes Jr</t>
  </si>
  <si>
    <t>Alberto Zuniga</t>
  </si>
  <si>
    <t>Jose R. Terrazas Melendez</t>
  </si>
  <si>
    <t>PAXTON C. HAYS</t>
  </si>
  <si>
    <t>Caleb L. Padgett</t>
  </si>
  <si>
    <t>Esteban Rodriguez Perez</t>
  </si>
  <si>
    <t>Alan A. Meza Torres</t>
  </si>
  <si>
    <t>Salvador Rodriguez Jr</t>
  </si>
  <si>
    <t>Cole H. Hyun</t>
  </si>
  <si>
    <t>Jose I. Ramirez</t>
  </si>
  <si>
    <t>ANTHONY J. HARDIMON</t>
  </si>
  <si>
    <t>Juan C. Vasquez</t>
  </si>
  <si>
    <t>Roger W. Doddy</t>
  </si>
  <si>
    <t>Juan M. Luevano</t>
  </si>
  <si>
    <t>Ernest S. Lemon Jr</t>
  </si>
  <si>
    <t>Nagesh Kumar Pachipulusu Sreedhar</t>
  </si>
  <si>
    <t>Patrichia N. Hanna</t>
  </si>
  <si>
    <t>Rolando Colmenero-Garcia</t>
  </si>
  <si>
    <t>Edgar Garcia Mancilla</t>
  </si>
  <si>
    <t>Seymore Hunt</t>
  </si>
  <si>
    <t>Juan B. Hernandez</t>
  </si>
  <si>
    <t>Ramiro Vazquez De La Cruz</t>
  </si>
  <si>
    <t>Rafael Muratalla-Ceja</t>
  </si>
  <si>
    <t>Jared K. Ruhrup</t>
  </si>
  <si>
    <t>Catalino Flores Sr</t>
  </si>
  <si>
    <t>Juan C. Berjes Ruiz</t>
  </si>
  <si>
    <t>Alejandro Lozano Acosta</t>
  </si>
  <si>
    <t>Ramesh Bobba</t>
  </si>
  <si>
    <t>Jorge L. Flores</t>
  </si>
  <si>
    <t>James P. Gabe</t>
  </si>
  <si>
    <t>William H. Rather</t>
  </si>
  <si>
    <t>(blank)</t>
  </si>
  <si>
    <t>Fernando Reyes</t>
  </si>
  <si>
    <t>LAST WORKED</t>
  </si>
  <si>
    <t xml:space="preserve">PRORATED % </t>
  </si>
  <si>
    <t>trade_no</t>
  </si>
  <si>
    <t>dept_no</t>
  </si>
  <si>
    <t>employee_no</t>
  </si>
  <si>
    <t>OFFIC</t>
  </si>
  <si>
    <t>UNIQUE EMPLOYEES IN 2024</t>
  </si>
  <si>
    <t>UNIQUE EMPLOYEES IN 2023</t>
  </si>
  <si>
    <t>EXCLUDE - BILL TO ET-04</t>
  </si>
  <si>
    <t>UNIQUE VEHICLES IN 2024</t>
  </si>
  <si>
    <t>MEDI</t>
  </si>
  <si>
    <t>COST</t>
  </si>
  <si>
    <t>Calendar Days</t>
  </si>
  <si>
    <t>Weekends</t>
  </si>
  <si>
    <t>Total Days</t>
  </si>
  <si>
    <t>% Personal</t>
  </si>
  <si>
    <t>Pearsonal Lease Value</t>
  </si>
  <si>
    <t>Pearsonal Fuel</t>
  </si>
  <si>
    <t>Net Lease Value</t>
  </si>
  <si>
    <t>Gross</t>
  </si>
  <si>
    <t>FICA</t>
  </si>
  <si>
    <t>Net Pay</t>
  </si>
  <si>
    <t>Cost</t>
  </si>
  <si>
    <t>Lease Value</t>
  </si>
  <si>
    <t>Total Milage</t>
  </si>
  <si>
    <t>Personal Milage</t>
  </si>
  <si>
    <t># of Mos</t>
  </si>
  <si>
    <t>LB-02</t>
  </si>
  <si>
    <t>CFM-01'</t>
  </si>
  <si>
    <t>7T-07</t>
  </si>
  <si>
    <t>PT-20</t>
  </si>
  <si>
    <t>PT-29</t>
  </si>
  <si>
    <t>PT-33</t>
  </si>
  <si>
    <t>10T-02</t>
  </si>
  <si>
    <t>CO-12</t>
  </si>
  <si>
    <t>10T-06</t>
  </si>
  <si>
    <t>FBT-08</t>
  </si>
  <si>
    <t>CO-11</t>
  </si>
  <si>
    <t>PT-47</t>
  </si>
  <si>
    <t>ST-02</t>
  </si>
  <si>
    <t>CO-13</t>
  </si>
  <si>
    <t>GPS-04</t>
  </si>
  <si>
    <t>ME-20</t>
  </si>
  <si>
    <t>ME-21</t>
  </si>
  <si>
    <t>ME-22</t>
  </si>
  <si>
    <t>ME-23</t>
  </si>
  <si>
    <t>7T-13</t>
  </si>
  <si>
    <t>PT-54</t>
  </si>
  <si>
    <t>ST-03</t>
  </si>
  <si>
    <t>PT-63</t>
  </si>
  <si>
    <t>BH-12</t>
  </si>
  <si>
    <t>ME-24</t>
  </si>
  <si>
    <t>ME-25</t>
  </si>
  <si>
    <t>PT-66</t>
  </si>
  <si>
    <t>PT-69</t>
  </si>
  <si>
    <t>ME-26</t>
  </si>
  <si>
    <t>PT-76</t>
  </si>
  <si>
    <t>PT-75</t>
  </si>
  <si>
    <t>PT-78</t>
  </si>
  <si>
    <t>PT-85</t>
  </si>
  <si>
    <t>PT-88</t>
  </si>
  <si>
    <t>PT-87</t>
  </si>
  <si>
    <t>SFB-03'</t>
  </si>
  <si>
    <t>ST-05</t>
  </si>
  <si>
    <t>ST-06</t>
  </si>
  <si>
    <t>BOAT-01</t>
  </si>
  <si>
    <t>PT-102</t>
  </si>
  <si>
    <t>PT-103</t>
  </si>
  <si>
    <t>PT-110</t>
  </si>
  <si>
    <t>AC-08</t>
  </si>
  <si>
    <t>FBT-10</t>
  </si>
  <si>
    <t>PT-117</t>
  </si>
  <si>
    <t>PT-122</t>
  </si>
  <si>
    <t>BH-19</t>
  </si>
  <si>
    <t>EQO-11</t>
  </si>
  <si>
    <t>AC-11</t>
  </si>
  <si>
    <t>SFB-06</t>
  </si>
  <si>
    <t>SS-21</t>
  </si>
  <si>
    <t>EXA-08</t>
  </si>
  <si>
    <t>FBT-14</t>
  </si>
  <si>
    <t>SFB-06'</t>
  </si>
  <si>
    <t>PT-143</t>
  </si>
  <si>
    <t>MT-09'</t>
  </si>
  <si>
    <t>PT-149</t>
  </si>
  <si>
    <t>MT-07'</t>
  </si>
  <si>
    <t>SFB-07'</t>
  </si>
  <si>
    <t>D-12'</t>
  </si>
  <si>
    <t>BLDG-05</t>
  </si>
  <si>
    <t>BLDG-06</t>
  </si>
  <si>
    <t>BLDG-07</t>
  </si>
  <si>
    <t>EQO-13</t>
  </si>
  <si>
    <t>EQO-18</t>
  </si>
  <si>
    <t>EQO-19</t>
  </si>
  <si>
    <t>EQO-20</t>
  </si>
  <si>
    <t>EQO-21</t>
  </si>
  <si>
    <t>EQO-22</t>
  </si>
  <si>
    <t>EQO-23</t>
  </si>
  <si>
    <t>AC-20</t>
  </si>
  <si>
    <t>EXA-11</t>
  </si>
  <si>
    <t>LP-07</t>
  </si>
  <si>
    <t>P-03</t>
  </si>
  <si>
    <t>P-04</t>
  </si>
  <si>
    <t>P-05</t>
  </si>
  <si>
    <t>G-03</t>
  </si>
  <si>
    <t>D-16'</t>
  </si>
  <si>
    <t>SFB-11'</t>
  </si>
  <si>
    <t>EX-60</t>
  </si>
  <si>
    <t>EX-61</t>
  </si>
  <si>
    <t>WL-04'</t>
  </si>
  <si>
    <t>PT-190'</t>
  </si>
  <si>
    <t>PT-193'</t>
  </si>
  <si>
    <t>PT-194'</t>
  </si>
  <si>
    <t>ML-04</t>
  </si>
  <si>
    <t>D-16''</t>
  </si>
  <si>
    <t>PWT-01</t>
  </si>
  <si>
    <t>EQO-24</t>
  </si>
  <si>
    <t>PT-198</t>
  </si>
  <si>
    <t>LL-01</t>
  </si>
  <si>
    <t>RW-02</t>
  </si>
  <si>
    <t>CP-01'</t>
  </si>
  <si>
    <t>PT-199'</t>
  </si>
  <si>
    <t>PT-200'</t>
  </si>
  <si>
    <t>PT-201'</t>
  </si>
  <si>
    <t>PT-202'</t>
  </si>
  <si>
    <t>PAV-02</t>
  </si>
  <si>
    <t>SS-17'</t>
  </si>
  <si>
    <t>EXA-15</t>
  </si>
  <si>
    <t>HTF-05</t>
  </si>
  <si>
    <t>EQO-25</t>
  </si>
  <si>
    <t>EX-34'</t>
  </si>
  <si>
    <t>CFM-14'</t>
  </si>
  <si>
    <t>WL-08</t>
  </si>
  <si>
    <t>CO-16</t>
  </si>
  <si>
    <t>EX-21'</t>
  </si>
  <si>
    <t>WL-02'</t>
  </si>
  <si>
    <t>0-1</t>
  </si>
  <si>
    <t>LP-09</t>
  </si>
  <si>
    <t>LP-10</t>
  </si>
  <si>
    <t>LP-11</t>
  </si>
  <si>
    <t>CO-17</t>
  </si>
  <si>
    <t>UT-06</t>
  </si>
  <si>
    <t>ME-31</t>
  </si>
  <si>
    <t>ME-32</t>
  </si>
  <si>
    <t>ME-33</t>
  </si>
  <si>
    <t>ME-34</t>
  </si>
  <si>
    <t>ME-35</t>
  </si>
  <si>
    <t>ME-36</t>
  </si>
  <si>
    <t>ME-38</t>
  </si>
  <si>
    <t>ME-39</t>
  </si>
  <si>
    <t>CFM-14''</t>
  </si>
  <si>
    <t>LP-09'</t>
  </si>
  <si>
    <t>CFM-16</t>
  </si>
  <si>
    <t>ME-40</t>
  </si>
  <si>
    <t>ME-41</t>
  </si>
  <si>
    <t>ROB-01</t>
  </si>
  <si>
    <t>BRO-06'</t>
  </si>
  <si>
    <t>EX-21''</t>
  </si>
  <si>
    <t>G-04'</t>
  </si>
  <si>
    <t>SS-26'</t>
  </si>
  <si>
    <t>SS-27'</t>
  </si>
  <si>
    <t>WEL-14</t>
  </si>
  <si>
    <t>SSA-21</t>
  </si>
  <si>
    <t>SUR6</t>
  </si>
  <si>
    <t>EXA-17</t>
  </si>
  <si>
    <t>MT-07''</t>
  </si>
  <si>
    <t>ME-49</t>
  </si>
  <si>
    <t>ME-51</t>
  </si>
  <si>
    <t>LP-116</t>
  </si>
  <si>
    <t>ML-06</t>
  </si>
  <si>
    <t>SB-01'</t>
  </si>
  <si>
    <t>PT-269'</t>
  </si>
  <si>
    <t>PAV-04'</t>
  </si>
  <si>
    <t>SFB-22</t>
  </si>
  <si>
    <t>SFB-23</t>
  </si>
  <si>
    <t>PW-01</t>
  </si>
  <si>
    <t>PW-02</t>
  </si>
  <si>
    <t>ME-52</t>
  </si>
  <si>
    <t>ML-08</t>
  </si>
  <si>
    <t>ML-09</t>
  </si>
  <si>
    <t>ME-55</t>
  </si>
  <si>
    <t>ME-56</t>
  </si>
  <si>
    <t>ME-57</t>
  </si>
  <si>
    <t>ME-60</t>
  </si>
  <si>
    <t>ME-61</t>
  </si>
  <si>
    <t>LR-01</t>
  </si>
  <si>
    <t>ME-62</t>
  </si>
  <si>
    <t>3DP-01</t>
  </si>
  <si>
    <t>CB-01</t>
  </si>
  <si>
    <t>SAC-01</t>
  </si>
  <si>
    <t>EX-81</t>
  </si>
  <si>
    <t>DCF-01</t>
  </si>
  <si>
    <t>SFB-23'</t>
  </si>
  <si>
    <t>TH-12</t>
  </si>
  <si>
    <t>14T-44</t>
  </si>
  <si>
    <t>14T-45</t>
  </si>
  <si>
    <t>first_name</t>
  </si>
  <si>
    <t>middle_initial</t>
  </si>
  <si>
    <t>last_name</t>
  </si>
  <si>
    <t>address_1</t>
  </si>
  <si>
    <t>address_2</t>
  </si>
  <si>
    <t>city</t>
  </si>
  <si>
    <t>state</t>
  </si>
  <si>
    <t>zip_code</t>
  </si>
  <si>
    <t>full address</t>
  </si>
  <si>
    <t>start_date</t>
  </si>
  <si>
    <t>date_hired</t>
  </si>
  <si>
    <t>date_last_worked</t>
  </si>
  <si>
    <t>date_terminated</t>
  </si>
  <si>
    <t>date_rehired</t>
  </si>
  <si>
    <t>minority_no</t>
  </si>
  <si>
    <t>description</t>
  </si>
  <si>
    <t>6506 Bandalia Dr</t>
  </si>
  <si>
    <t>Rowlett</t>
  </si>
  <si>
    <t>TX</t>
  </si>
  <si>
    <t xml:space="preserve">75089       </t>
  </si>
  <si>
    <t>944 Simpson Ter Apt 131</t>
  </si>
  <si>
    <t>Bedford</t>
  </si>
  <si>
    <t xml:space="preserve">76021       </t>
  </si>
  <si>
    <t>8616 Vanderbilt Dr Apt 1111</t>
  </si>
  <si>
    <t>Ft Worth</t>
  </si>
  <si>
    <t xml:space="preserve">76120       </t>
  </si>
  <si>
    <t>1416 Woodrale Dr</t>
  </si>
  <si>
    <t>3411 Oak Grove Ave Apt 111</t>
  </si>
  <si>
    <t>Dallas</t>
  </si>
  <si>
    <t xml:space="preserve">75204       </t>
  </si>
  <si>
    <t>305 Cambridge Dr</t>
  </si>
  <si>
    <t>Saginaw</t>
  </si>
  <si>
    <t xml:space="preserve">76179       </t>
  </si>
  <si>
    <t>1410 Aransas Dr</t>
  </si>
  <si>
    <t>Euless</t>
  </si>
  <si>
    <t xml:space="preserve">76039       </t>
  </si>
  <si>
    <t>1222 Hidden Ridge #2092</t>
  </si>
  <si>
    <t xml:space="preserve">Irving </t>
  </si>
  <si>
    <t xml:space="preserve">75038       </t>
  </si>
  <si>
    <t>4957 Colonial Park Dr</t>
  </si>
  <si>
    <t xml:space="preserve">Halton City </t>
  </si>
  <si>
    <t xml:space="preserve">76117       </t>
  </si>
  <si>
    <t>3436 Frazier Ave</t>
  </si>
  <si>
    <t>Fort Worth</t>
  </si>
  <si>
    <t xml:space="preserve">76110       </t>
  </si>
  <si>
    <t>2215 Marilla St #4314</t>
  </si>
  <si>
    <t xml:space="preserve">75201       </t>
  </si>
  <si>
    <t>8609 Chelan Way</t>
  </si>
  <si>
    <t xml:space="preserve">76244       </t>
  </si>
  <si>
    <t>3515 Daniel Dr.</t>
  </si>
  <si>
    <t>Arlington</t>
  </si>
  <si>
    <t xml:space="preserve">76014       </t>
  </si>
  <si>
    <t>6313 Skylark Ln</t>
  </si>
  <si>
    <t>Watauga</t>
  </si>
  <si>
    <t xml:space="preserve">76148       </t>
  </si>
  <si>
    <t>1451 Centre Place Dr</t>
  </si>
  <si>
    <t>Denton</t>
  </si>
  <si>
    <t xml:space="preserve">76205       </t>
  </si>
  <si>
    <t>3512 Cowslip Dr</t>
  </si>
  <si>
    <t>Prosper</t>
  </si>
  <si>
    <t xml:space="preserve">75078       </t>
  </si>
  <si>
    <t>860 Russell Ln</t>
  </si>
  <si>
    <t xml:space="preserve">76022       </t>
  </si>
  <si>
    <t>1621 Phelps Drive</t>
  </si>
  <si>
    <t xml:space="preserve">75253       </t>
  </si>
  <si>
    <t>1312 Willowbrook St</t>
  </si>
  <si>
    <t xml:space="preserve">76011       </t>
  </si>
  <si>
    <t>Texas Project Manager</t>
  </si>
  <si>
    <t>PROJM</t>
  </si>
  <si>
    <t>8601 Ice House Dr</t>
  </si>
  <si>
    <t>Apt 3310</t>
  </si>
  <si>
    <t>North Richland Hills</t>
  </si>
  <si>
    <t xml:space="preserve">76180       </t>
  </si>
  <si>
    <t>2209 Sam St</t>
  </si>
  <si>
    <t>Mansfield</t>
  </si>
  <si>
    <t xml:space="preserve">76063       </t>
  </si>
  <si>
    <t>PROJECT MANAGER</t>
  </si>
  <si>
    <t>ESTIM</t>
  </si>
  <si>
    <t>13103 Fall Manor Drive</t>
  </si>
  <si>
    <t xml:space="preserve">75243       </t>
  </si>
  <si>
    <t>881 Cotswolds Ct</t>
  </si>
  <si>
    <t xml:space="preserve">75081       </t>
  </si>
  <si>
    <t>3216 Sadie Trl</t>
  </si>
  <si>
    <t xml:space="preserve">76137       </t>
  </si>
  <si>
    <t>10347 Limestone Dr</t>
  </si>
  <si>
    <t xml:space="preserve">75217       </t>
  </si>
  <si>
    <t>ENGINEERS</t>
  </si>
  <si>
    <t>4605 Prescott Cir</t>
  </si>
  <si>
    <t>Flower Mound</t>
  </si>
  <si>
    <t xml:space="preserve">75028-2031  </t>
  </si>
  <si>
    <t>3216 Yeltes</t>
  </si>
  <si>
    <t>Grand Prairie</t>
  </si>
  <si>
    <t xml:space="preserve">75054       </t>
  </si>
  <si>
    <t>1201 Prairie Lake Path</t>
  </si>
  <si>
    <t>Carrollton</t>
  </si>
  <si>
    <t xml:space="preserve">75010       </t>
  </si>
  <si>
    <t>1707 N Hall St</t>
  </si>
  <si>
    <t>Apt 132</t>
  </si>
  <si>
    <t>Texas Laborers</t>
  </si>
  <si>
    <t>513 Burbank Lane</t>
  </si>
  <si>
    <t>Little Elm</t>
  </si>
  <si>
    <t xml:space="preserve">75068       </t>
  </si>
  <si>
    <t>PROJECT ENGINEER</t>
  </si>
  <si>
    <t>10024 Voss Ave</t>
  </si>
  <si>
    <t>SURVEYOR</t>
  </si>
  <si>
    <t>FIELD</t>
  </si>
  <si>
    <t>11520 Gainsborough Way</t>
  </si>
  <si>
    <t>Lehigh Acres</t>
  </si>
  <si>
    <t>FL</t>
  </si>
  <si>
    <t xml:space="preserve">33976       </t>
  </si>
  <si>
    <t xml:space="preserve">15115 Ashville Ave </t>
  </si>
  <si>
    <t>Pride</t>
  </si>
  <si>
    <t>LA</t>
  </si>
  <si>
    <t xml:space="preserve">70770       </t>
  </si>
  <si>
    <t>9351 Avery Ranch Way</t>
  </si>
  <si>
    <t>Justin</t>
  </si>
  <si>
    <t xml:space="preserve">76247       </t>
  </si>
  <si>
    <t>3330 County Sq Dr Apt 625</t>
  </si>
  <si>
    <t xml:space="preserve">75006       </t>
  </si>
  <si>
    <t>1700 E Hickory Hill Rd</t>
  </si>
  <si>
    <t>Argyle</t>
  </si>
  <si>
    <t xml:space="preserve">76226       </t>
  </si>
  <si>
    <t>64201 S 35200 Rd</t>
  </si>
  <si>
    <t>Maramec</t>
  </si>
  <si>
    <t>OK</t>
  </si>
  <si>
    <t xml:space="preserve">74045       </t>
  </si>
  <si>
    <t>323 S 2nd St</t>
  </si>
  <si>
    <t>Wylie</t>
  </si>
  <si>
    <t xml:space="preserve">75098       </t>
  </si>
  <si>
    <t>4616 Western Oaks Dr</t>
  </si>
  <si>
    <t xml:space="preserve">75211       </t>
  </si>
  <si>
    <t>4336 Dulles Dr Apt 10311</t>
  </si>
  <si>
    <t xml:space="preserve">76155       </t>
  </si>
  <si>
    <t>2305 S Custer Rd Apt 706</t>
  </si>
  <si>
    <t>McKinney</t>
  </si>
  <si>
    <t xml:space="preserve">75072       </t>
  </si>
  <si>
    <t>23030 Us Hwy 98</t>
  </si>
  <si>
    <t>Foley</t>
  </si>
  <si>
    <t>AL</t>
  </si>
  <si>
    <t xml:space="preserve">36535       </t>
  </si>
  <si>
    <t>4646 Amesbury Dr Apt 529</t>
  </si>
  <si>
    <t xml:space="preserve">75206       </t>
  </si>
  <si>
    <t>8000 Ranchvale Ln</t>
  </si>
  <si>
    <t xml:space="preserve">76002       </t>
  </si>
  <si>
    <t>2707 La Jolla Blvd</t>
  </si>
  <si>
    <t>111 W Davis St 1406</t>
  </si>
  <si>
    <t xml:space="preserve">75208       </t>
  </si>
  <si>
    <t>6501 Timbercreek Dr Apt 248</t>
  </si>
  <si>
    <t xml:space="preserve">76017       </t>
  </si>
  <si>
    <t>2814 Ross Ave</t>
  </si>
  <si>
    <t>Forth Worth</t>
  </si>
  <si>
    <t xml:space="preserve">76106       </t>
  </si>
  <si>
    <t>2227 Cedarwood Dr</t>
  </si>
  <si>
    <t>Lancaster</t>
  </si>
  <si>
    <t xml:space="preserve">75134       </t>
  </si>
  <si>
    <t>603 Causley Ave Apt #23</t>
  </si>
  <si>
    <t xml:space="preserve">76010       </t>
  </si>
  <si>
    <t>5033 Mission Ave</t>
  </si>
  <si>
    <t>1612 Hackamore St</t>
  </si>
  <si>
    <t>Mesquite</t>
  </si>
  <si>
    <t xml:space="preserve">75149       </t>
  </si>
  <si>
    <t xml:space="preserve">10440 Northwest 74th st </t>
  </si>
  <si>
    <t>Apt 206</t>
  </si>
  <si>
    <t>Doral</t>
  </si>
  <si>
    <t xml:space="preserve">33718       </t>
  </si>
  <si>
    <t>4013 Easton Meadows Dr Apt 206</t>
  </si>
  <si>
    <t>Garland</t>
  </si>
  <si>
    <t xml:space="preserve">75043       </t>
  </si>
  <si>
    <t>4304 Stonedale Road</t>
  </si>
  <si>
    <t xml:space="preserve">76116       </t>
  </si>
  <si>
    <t>4424 Hummingbird Ct</t>
  </si>
  <si>
    <t>6615 Sprucewood Ln Apt 1409</t>
  </si>
  <si>
    <t>2040 E State Highway 121 2034</t>
  </si>
  <si>
    <t>Lewisville</t>
  </si>
  <si>
    <t xml:space="preserve">75056       </t>
  </si>
  <si>
    <t>1915 Tarrant Place D</t>
  </si>
  <si>
    <t>11165 Tenaha Ave</t>
  </si>
  <si>
    <t>El Paso</t>
  </si>
  <si>
    <t xml:space="preserve">79936       </t>
  </si>
  <si>
    <t>10451 New Bedford Rd</t>
  </si>
  <si>
    <t>2 Commons Lobby PM 13 1351</t>
  </si>
  <si>
    <t>College Station</t>
  </si>
  <si>
    <t xml:space="preserve">77840       </t>
  </si>
  <si>
    <t>408 Kerby St Apt 327</t>
  </si>
  <si>
    <t xml:space="preserve">76013       </t>
  </si>
  <si>
    <t>13001 Cornell Dr Apt 302</t>
  </si>
  <si>
    <t xml:space="preserve">75240       </t>
  </si>
  <si>
    <t>7434 Greenville Ave Apt 225</t>
  </si>
  <si>
    <t xml:space="preserve">75231       </t>
  </si>
  <si>
    <t>1808 Brookridge Dr</t>
  </si>
  <si>
    <t>1832 Burning Tree Ln</t>
  </si>
  <si>
    <t>Carollton</t>
  </si>
  <si>
    <t>4913 Clamdigger Way</t>
  </si>
  <si>
    <t>124 Red Sky Ct</t>
  </si>
  <si>
    <t>Aledo</t>
  </si>
  <si>
    <t xml:space="preserve">76008       </t>
  </si>
  <si>
    <t>1729 Wildwood Ln</t>
  </si>
  <si>
    <t>230 Turpin Dr</t>
  </si>
  <si>
    <t>Highland Village</t>
  </si>
  <si>
    <t xml:space="preserve">75077       </t>
  </si>
  <si>
    <t>2313 Danley Ave 100</t>
  </si>
  <si>
    <t xml:space="preserve">75701       </t>
  </si>
  <si>
    <t>811 Red Fox Dr</t>
  </si>
  <si>
    <t>713 Fox Hunt Trail</t>
  </si>
  <si>
    <t>5864 Echo Bluff Dr.</t>
  </si>
  <si>
    <t>Haltom City</t>
  </si>
  <si>
    <t>1210 Star Grass Dr</t>
  </si>
  <si>
    <t>611 Grand Oaks Ct</t>
  </si>
  <si>
    <t>Alvord</t>
  </si>
  <si>
    <t xml:space="preserve">76225       </t>
  </si>
  <si>
    <t>871 Lake Carolyn Pkwy #412</t>
  </si>
  <si>
    <t>Irving</t>
  </si>
  <si>
    <t xml:space="preserve">75039       </t>
  </si>
  <si>
    <t>619 Coolair Dr</t>
  </si>
  <si>
    <t xml:space="preserve">75218       </t>
  </si>
  <si>
    <t>15480 Dallas Pkwy 1045</t>
  </si>
  <si>
    <t xml:space="preserve">75248       </t>
  </si>
  <si>
    <t>1041 Calcutta St</t>
  </si>
  <si>
    <t>Hurst</t>
  </si>
  <si>
    <t xml:space="preserve">76053       </t>
  </si>
  <si>
    <t>9906 San Lea Dr</t>
  </si>
  <si>
    <t xml:space="preserve">75228       </t>
  </si>
  <si>
    <t>3709 Townsend Dr</t>
  </si>
  <si>
    <t>2421 Karnack Dr</t>
  </si>
  <si>
    <t>Forney</t>
  </si>
  <si>
    <t xml:space="preserve">75126       </t>
  </si>
  <si>
    <t>1027 Red River St</t>
  </si>
  <si>
    <t>League City</t>
  </si>
  <si>
    <t xml:space="preserve">77573       </t>
  </si>
  <si>
    <t>2924 Lucas Dr Apt 3056</t>
  </si>
  <si>
    <t xml:space="preserve">75219       </t>
  </si>
  <si>
    <t>4406 Oak Hollow Dr</t>
  </si>
  <si>
    <t>Midlothian</t>
  </si>
  <si>
    <t xml:space="preserve">76065       </t>
  </si>
  <si>
    <t>8849 Redding St</t>
  </si>
  <si>
    <t>North Richland HIlls</t>
  </si>
  <si>
    <t>4009 Knox St</t>
  </si>
  <si>
    <t xml:space="preserve">76119       </t>
  </si>
  <si>
    <t>2500 North Houston St 1912</t>
  </si>
  <si>
    <t>9721 Olanta Trl</t>
  </si>
  <si>
    <t xml:space="preserve">76108       </t>
  </si>
  <si>
    <t>8891 CHERRY LEE LN</t>
  </si>
  <si>
    <t>LANTANA</t>
  </si>
  <si>
    <t>1824 6th Ave</t>
  </si>
  <si>
    <t>817 N Miller St</t>
  </si>
  <si>
    <t>Frankston</t>
  </si>
  <si>
    <t xml:space="preserve">75763       </t>
  </si>
  <si>
    <t>17650 Seven Pines Dr</t>
  </si>
  <si>
    <t>Spring</t>
  </si>
  <si>
    <t xml:space="preserve">77379       </t>
  </si>
  <si>
    <t>2516 SW 102nd St</t>
  </si>
  <si>
    <t>Oklahoma City</t>
  </si>
  <si>
    <t xml:space="preserve">73159       </t>
  </si>
  <si>
    <t>5815 Ridgedale Dr</t>
  </si>
  <si>
    <t>Houston</t>
  </si>
  <si>
    <t xml:space="preserve">77039       </t>
  </si>
  <si>
    <t>106 Wade St</t>
  </si>
  <si>
    <t>Silsbee</t>
  </si>
  <si>
    <t xml:space="preserve">77656       </t>
  </si>
  <si>
    <t>653 Highberry Dr</t>
  </si>
  <si>
    <t>Anna</t>
  </si>
  <si>
    <t xml:space="preserve">75409       </t>
  </si>
  <si>
    <t>2005 York Dr</t>
  </si>
  <si>
    <t xml:space="preserve">76134       </t>
  </si>
  <si>
    <t>8713 Desert Dunes Trl</t>
  </si>
  <si>
    <t xml:space="preserve">75070       </t>
  </si>
  <si>
    <t>18211 Lodgepole Pine St</t>
  </si>
  <si>
    <t>Cypress</t>
  </si>
  <si>
    <t xml:space="preserve">77429       </t>
  </si>
  <si>
    <t>15051 Farmcote Dr</t>
  </si>
  <si>
    <t>Frisco</t>
  </si>
  <si>
    <t xml:space="preserve">75035       </t>
  </si>
  <si>
    <t>7008 Greenlee St</t>
  </si>
  <si>
    <t xml:space="preserve">76112       </t>
  </si>
  <si>
    <t>10633 Enchanted Rock Way</t>
  </si>
  <si>
    <t xml:space="preserve">76126       </t>
  </si>
  <si>
    <t>19525 W Bellfort Dr Apt 131</t>
  </si>
  <si>
    <t>Richmond</t>
  </si>
  <si>
    <t xml:space="preserve">77407       </t>
  </si>
  <si>
    <t>256 Creekside</t>
  </si>
  <si>
    <t xml:space="preserve">76131       </t>
  </si>
  <si>
    <t>MECHANICS</t>
  </si>
  <si>
    <t xml:space="preserve">SHOP </t>
  </si>
  <si>
    <t>1815 Gould Ave</t>
  </si>
  <si>
    <t xml:space="preserve">76164       </t>
  </si>
  <si>
    <t>1172 Laborer, Common</t>
  </si>
  <si>
    <t>2959 Roosevelt</t>
  </si>
  <si>
    <t>1820 Willow Vale Dr.</t>
  </si>
  <si>
    <t>Fortworth</t>
  </si>
  <si>
    <t>7817 County Rd 1005</t>
  </si>
  <si>
    <t>Godley</t>
  </si>
  <si>
    <t xml:space="preserve">76044       </t>
  </si>
  <si>
    <t>SHOP FOREMAN</t>
  </si>
  <si>
    <t>6515 Planview Ct</t>
  </si>
  <si>
    <t>1609 Truck Driver Lowboy-Float</t>
  </si>
  <si>
    <t>880 W Euless Blvd</t>
  </si>
  <si>
    <t xml:space="preserve">76040       </t>
  </si>
  <si>
    <t>509 Judith St</t>
  </si>
  <si>
    <t>Burleson</t>
  </si>
  <si>
    <t xml:space="preserve">76028       </t>
  </si>
  <si>
    <t>1109 Park Center Ct</t>
  </si>
  <si>
    <t>300 Willowstone Trail</t>
  </si>
  <si>
    <t>6620 Lakeside Dr</t>
  </si>
  <si>
    <t>Lakeworth</t>
  </si>
  <si>
    <t xml:space="preserve">76135       </t>
  </si>
  <si>
    <t>5024 Hartford Dr</t>
  </si>
  <si>
    <t>River Oaks</t>
  </si>
  <si>
    <t xml:space="preserve">76114       </t>
  </si>
  <si>
    <t>2229 Prospect Ln</t>
  </si>
  <si>
    <t>Aubrey</t>
  </si>
  <si>
    <t xml:space="preserve">76227       </t>
  </si>
  <si>
    <t>Mechanic</t>
  </si>
  <si>
    <t>5749 Walnut Creek</t>
  </si>
  <si>
    <t xml:space="preserve">76049       </t>
  </si>
  <si>
    <t>7854 Hollyberry Ct</t>
  </si>
  <si>
    <t xml:space="preserve">76133       </t>
  </si>
  <si>
    <t>MECHANIC</t>
  </si>
  <si>
    <t>107 Monroe Rd</t>
  </si>
  <si>
    <t>Princeton</t>
  </si>
  <si>
    <t xml:space="preserve">75407       </t>
  </si>
  <si>
    <t>3428 8th Ave</t>
  </si>
  <si>
    <t>1153 Nelson Pl</t>
  </si>
  <si>
    <t>4412 Fall Creek Hwy</t>
  </si>
  <si>
    <t>Granbury</t>
  </si>
  <si>
    <t>5418 FRANK LN</t>
  </si>
  <si>
    <t>GRANBURY</t>
  </si>
  <si>
    <t>1711 Franklin St</t>
  </si>
  <si>
    <t xml:space="preserve">75060       </t>
  </si>
  <si>
    <t>CONCRETE FINISHER, PAVING STRU</t>
  </si>
  <si>
    <t>1701 Michigan</t>
  </si>
  <si>
    <t xml:space="preserve">75716       </t>
  </si>
  <si>
    <t>Texas Carpenters</t>
  </si>
  <si>
    <t>1909 Dorothy Dr</t>
  </si>
  <si>
    <t>Grand Paririe</t>
  </si>
  <si>
    <t xml:space="preserve">75051       </t>
  </si>
  <si>
    <t>LAB 3</t>
  </si>
  <si>
    <t>6417 Ridgecrest Rd Apt 342</t>
  </si>
  <si>
    <t>1601 Axe Dr</t>
  </si>
  <si>
    <t xml:space="preserve">75041       </t>
  </si>
  <si>
    <t>CONCRETE FOREMAN</t>
  </si>
  <si>
    <t>4625 EMERSON ST</t>
  </si>
  <si>
    <t>FORT WORTH</t>
  </si>
  <si>
    <t>9410 Davamont</t>
  </si>
  <si>
    <t>1544 Axe Dr</t>
  </si>
  <si>
    <t>807 S Center St</t>
  </si>
  <si>
    <t>Arlignton</t>
  </si>
  <si>
    <t>2528 Collingwood Dr</t>
  </si>
  <si>
    <t>Farmers Branch</t>
  </si>
  <si>
    <t xml:space="preserve">75234       </t>
  </si>
  <si>
    <t>Texas Operators</t>
  </si>
  <si>
    <t>1813 Japonica Lane</t>
  </si>
  <si>
    <t>Plano</t>
  </si>
  <si>
    <t xml:space="preserve">75074       </t>
  </si>
  <si>
    <t>1318 Whitley Dr</t>
  </si>
  <si>
    <t xml:space="preserve">75197       </t>
  </si>
  <si>
    <t>2307 Market Ave</t>
  </si>
  <si>
    <t>LAB CONCRETE</t>
  </si>
  <si>
    <t>1920 Oakland Blvd</t>
  </si>
  <si>
    <t xml:space="preserve">76103       </t>
  </si>
  <si>
    <t>EXCAVATOR OPERATOR, OVER 50</t>
  </si>
  <si>
    <t>8542 Spring Valley Rd</t>
  </si>
  <si>
    <t>2858 Grafton Ave</t>
  </si>
  <si>
    <t>2129 Burnside</t>
  </si>
  <si>
    <t xml:space="preserve">76177       </t>
  </si>
  <si>
    <t>1151 Form Builder/Setter,Struc</t>
  </si>
  <si>
    <t>112 Sunny Dale Ct</t>
  </si>
  <si>
    <t>Springtown</t>
  </si>
  <si>
    <t xml:space="preserve">76082       </t>
  </si>
  <si>
    <t>252 Pimlico Way</t>
  </si>
  <si>
    <t>BRIDGE FOREMAN</t>
  </si>
  <si>
    <t>1209 Valentine St</t>
  </si>
  <si>
    <t>Traffic Control Foreman</t>
  </si>
  <si>
    <t>1330 S Walnut</t>
  </si>
  <si>
    <t>Sherman</t>
  </si>
  <si>
    <t xml:space="preserve">75090       </t>
  </si>
  <si>
    <t>13223 Fish Rd #168</t>
  </si>
  <si>
    <t>1434 Gardenside Drive</t>
  </si>
  <si>
    <t>5580 Harvest Hill Rd apt 1055</t>
  </si>
  <si>
    <t xml:space="preserve">75230       </t>
  </si>
  <si>
    <t>923 Calle Real</t>
  </si>
  <si>
    <t>1347 Excavator Operator</t>
  </si>
  <si>
    <t>5016 Marble Falls</t>
  </si>
  <si>
    <t>1034 E 8th St</t>
  </si>
  <si>
    <t xml:space="preserve">75203       </t>
  </si>
  <si>
    <t>801 Monticello Dr #16</t>
  </si>
  <si>
    <t>3503 Longcourt Circle</t>
  </si>
  <si>
    <t xml:space="preserve">75150       </t>
  </si>
  <si>
    <t>82 Straight Dr</t>
  </si>
  <si>
    <t>Hutchins</t>
  </si>
  <si>
    <t xml:space="preserve">75141       </t>
  </si>
  <si>
    <t>419 E Timberview Ln</t>
  </si>
  <si>
    <t>10212 Woodleaf Dr</t>
  </si>
  <si>
    <t xml:space="preserve">75227       </t>
  </si>
  <si>
    <t>8310 Cottonwood Ln</t>
  </si>
  <si>
    <t>Terrell</t>
  </si>
  <si>
    <t xml:space="preserve">75160       </t>
  </si>
  <si>
    <t>CONCRETE SUPERINTENDENT</t>
  </si>
  <si>
    <t>9148 Fairhaven Lane</t>
  </si>
  <si>
    <t>810 Ericville</t>
  </si>
  <si>
    <t xml:space="preserve">76001       </t>
  </si>
  <si>
    <t>OP CL A JOURNEYMAN</t>
  </si>
  <si>
    <t>9425 Bluffcreek Dr</t>
  </si>
  <si>
    <t>1160 Form Setter, Paving &amp; Cur</t>
  </si>
  <si>
    <t>3418 Ladd St</t>
  </si>
  <si>
    <t xml:space="preserve">75212       </t>
  </si>
  <si>
    <t>2129 Burnside Dr</t>
  </si>
  <si>
    <t>1344 Crane Operator, Hydraulic</t>
  </si>
  <si>
    <t>7113 Brisas Court</t>
  </si>
  <si>
    <t xml:space="preserve">76210       </t>
  </si>
  <si>
    <t>252 Pimlicoway</t>
  </si>
  <si>
    <t>732 N. Merrill #132</t>
  </si>
  <si>
    <t>Duncanville</t>
  </si>
  <si>
    <t xml:space="preserve">75116       </t>
  </si>
  <si>
    <t>1150 Flagger</t>
  </si>
  <si>
    <t>3155 Damascus Way</t>
  </si>
  <si>
    <t>3004 Chancellor Dr</t>
  </si>
  <si>
    <t>1821 Hemlock Dr</t>
  </si>
  <si>
    <t>8106 Wasson</t>
  </si>
  <si>
    <t>Arlintona</t>
  </si>
  <si>
    <t>2643 Michigan Ave</t>
  </si>
  <si>
    <t xml:space="preserve">75216       </t>
  </si>
  <si>
    <t>2030 GAYLORD DR</t>
  </si>
  <si>
    <t>DALLAS</t>
  </si>
  <si>
    <t>4504 Stepping Stone Dr</t>
  </si>
  <si>
    <t xml:space="preserve">76123       </t>
  </si>
  <si>
    <t>1200 Fuller-Wiser Road #1737</t>
  </si>
  <si>
    <t>2914 Harwood Rd</t>
  </si>
  <si>
    <t>APT F13</t>
  </si>
  <si>
    <t>125 Stanfield Drive</t>
  </si>
  <si>
    <t xml:space="preserve">75181       </t>
  </si>
  <si>
    <t>13354 Emely Rd Apt 105</t>
  </si>
  <si>
    <t>13354 Emely Road Apt 105</t>
  </si>
  <si>
    <t>2008 Joan Dr</t>
  </si>
  <si>
    <t>LAB FM OVER</t>
  </si>
  <si>
    <t>4521 Comanche St</t>
  </si>
  <si>
    <t>722 Malibu Dr</t>
  </si>
  <si>
    <t>2617 Larchmont Dr</t>
  </si>
  <si>
    <t xml:space="preserve">75650       </t>
  </si>
  <si>
    <t>4923 Cheryl ln</t>
  </si>
  <si>
    <t>Kaufman</t>
  </si>
  <si>
    <t xml:space="preserve">75142       </t>
  </si>
  <si>
    <t>1419 Dawdy Ferry Rd</t>
  </si>
  <si>
    <t>3031 E Park Row</t>
  </si>
  <si>
    <t>#106</t>
  </si>
  <si>
    <t>90 Starlight Dr</t>
  </si>
  <si>
    <t>Huchins</t>
  </si>
  <si>
    <t>7909 Cliffbrook Dr Apt 134</t>
  </si>
  <si>
    <t xml:space="preserve">75254       </t>
  </si>
  <si>
    <t>1112 S Walnut St</t>
  </si>
  <si>
    <t>6020 Ash Flat Dr</t>
  </si>
  <si>
    <t>TC FOREMAN</t>
  </si>
  <si>
    <t>22 Twilight Dr</t>
  </si>
  <si>
    <t>3012 NW 20th St</t>
  </si>
  <si>
    <t>733 Cliffview Apt 123</t>
  </si>
  <si>
    <t>10008 Elf St</t>
  </si>
  <si>
    <t>733 Cliff View Dr apt 146</t>
  </si>
  <si>
    <t>4040 Denton Hwy 201</t>
  </si>
  <si>
    <t>715 Fairwood PL</t>
  </si>
  <si>
    <t>4510 Huntington Drive</t>
  </si>
  <si>
    <t xml:space="preserve">75042       </t>
  </si>
  <si>
    <t>LAB FM L2</t>
  </si>
  <si>
    <t>3313 Prairie Ave</t>
  </si>
  <si>
    <t>4510 Huntington Dr</t>
  </si>
  <si>
    <t>1806 Pine Knot Dr</t>
  </si>
  <si>
    <t xml:space="preserve">75044       </t>
  </si>
  <si>
    <t>BRIDGE SUPERINTENDENT</t>
  </si>
  <si>
    <t>815 E Baltimore Ave</t>
  </si>
  <si>
    <t xml:space="preserve">76104       </t>
  </si>
  <si>
    <t>2121 Sheriff</t>
  </si>
  <si>
    <t>2410 Hondo Ave</t>
  </si>
  <si>
    <t xml:space="preserve">75235       </t>
  </si>
  <si>
    <t>11457 Dennis Rd Apt 2110</t>
  </si>
  <si>
    <t xml:space="preserve">75229       </t>
  </si>
  <si>
    <t>614 James Town</t>
  </si>
  <si>
    <t>7925 Forest Hill Dr</t>
  </si>
  <si>
    <t xml:space="preserve">76140       </t>
  </si>
  <si>
    <t>5827 Blackwell St</t>
  </si>
  <si>
    <t>#228</t>
  </si>
  <si>
    <t>924 McCoy Drive</t>
  </si>
  <si>
    <t xml:space="preserve">75062       </t>
  </si>
  <si>
    <t>710 Fern Creek Drive</t>
  </si>
  <si>
    <t>7628 Dancy Lane</t>
  </si>
  <si>
    <t>2325 Monteleon St</t>
  </si>
  <si>
    <t>Grand Pairie</t>
  </si>
  <si>
    <t>Carpenter</t>
  </si>
  <si>
    <t>1334 Sunrise Dr</t>
  </si>
  <si>
    <t>Desoto</t>
  </si>
  <si>
    <t xml:space="preserve">75115       </t>
  </si>
  <si>
    <t>9820 Sophora Ct</t>
  </si>
  <si>
    <t xml:space="preserve">75249       </t>
  </si>
  <si>
    <t>3645 Cherokee Dr</t>
  </si>
  <si>
    <t>Mercedes</t>
  </si>
  <si>
    <t xml:space="preserve">78570       </t>
  </si>
  <si>
    <t>6361 Hulen Bend Ct Apt 701</t>
  </si>
  <si>
    <t xml:space="preserve">76132       </t>
  </si>
  <si>
    <t>355 Hcr 1303</t>
  </si>
  <si>
    <t>Whiteny</t>
  </si>
  <si>
    <t xml:space="preserve">76692       </t>
  </si>
  <si>
    <t>3808 Elroy St</t>
  </si>
  <si>
    <t xml:space="preserve">Houston </t>
  </si>
  <si>
    <t xml:space="preserve">77009       </t>
  </si>
  <si>
    <t>4722 Meadow St</t>
  </si>
  <si>
    <t xml:space="preserve">75215       </t>
  </si>
  <si>
    <t>3211 Bonaventure blvd N</t>
  </si>
  <si>
    <t>1733 East Harvey Ave</t>
  </si>
  <si>
    <t>4125 Reed St</t>
  </si>
  <si>
    <t xml:space="preserve">Fort Worth </t>
  </si>
  <si>
    <t>3902 Rolinda Dr</t>
  </si>
  <si>
    <t>Work Zone Barricade Servicer</t>
  </si>
  <si>
    <t>33044 Jamwood Ln</t>
  </si>
  <si>
    <t>3604 Griggs Ave</t>
  </si>
  <si>
    <t>9222 Ridge Grove St</t>
  </si>
  <si>
    <t>San Antonio</t>
  </si>
  <si>
    <t xml:space="preserve">78250       </t>
  </si>
  <si>
    <t>8223 Norvell Dr</t>
  </si>
  <si>
    <t>5800 Sandshell Dr #39202</t>
  </si>
  <si>
    <t>2626 W. Walnut St Apt 105</t>
  </si>
  <si>
    <t xml:space="preserve">Garland </t>
  </si>
  <si>
    <t>811 Carswell Terrace</t>
  </si>
  <si>
    <t>5900 Berwick Court</t>
  </si>
  <si>
    <t>116 Borchardt St</t>
  </si>
  <si>
    <t>641 E 16th ST APT 126</t>
  </si>
  <si>
    <t xml:space="preserve">Plano </t>
  </si>
  <si>
    <t>5100 ROXIE ST</t>
  </si>
  <si>
    <t>517 E Morningside</t>
  </si>
  <si>
    <t>941 S Beltline Rd</t>
  </si>
  <si>
    <t>Grand Praire</t>
  </si>
  <si>
    <t xml:space="preserve">71050       </t>
  </si>
  <si>
    <t>206 Monaghan ct apt 91</t>
  </si>
  <si>
    <t>4325 Voncille St</t>
  </si>
  <si>
    <t>Halton City</t>
  </si>
  <si>
    <t>1408 Smooth Stone Dr</t>
  </si>
  <si>
    <t>Cleburne</t>
  </si>
  <si>
    <t xml:space="preserve">76033       </t>
  </si>
  <si>
    <t>1604 Arbor Ln</t>
  </si>
  <si>
    <t>7620 Antoinette St Apt1003</t>
  </si>
  <si>
    <t>3412 Largo Ln</t>
  </si>
  <si>
    <t xml:space="preserve">76015       </t>
  </si>
  <si>
    <t>6515 Plainview Ct</t>
  </si>
  <si>
    <t>7272 Marvin P Love Apt 1513</t>
  </si>
  <si>
    <t xml:space="preserve">75237       </t>
  </si>
  <si>
    <t>10918 Park Oak Cir</t>
  </si>
  <si>
    <t>141 E Plaza Blvd #1019</t>
  </si>
  <si>
    <t>609 Neches St</t>
  </si>
  <si>
    <t>2720 Arizona</t>
  </si>
  <si>
    <t>1570 CR 5005</t>
  </si>
  <si>
    <t>BLUERIDGE</t>
  </si>
  <si>
    <t xml:space="preserve">75424       </t>
  </si>
  <si>
    <t>13450 Esperanza Rd Apt 1125</t>
  </si>
  <si>
    <t>13353 Emily Rd #155</t>
  </si>
  <si>
    <t>2406 Yeager St</t>
  </si>
  <si>
    <t>7401</t>
  </si>
  <si>
    <t>7401 Aberdeen Dr</t>
  </si>
  <si>
    <t>Rowllett</t>
  </si>
  <si>
    <t>1414 Shady Brook Dr</t>
  </si>
  <si>
    <t>6711 Old Stone Dr</t>
  </si>
  <si>
    <t>721 E strong Pkwy</t>
  </si>
  <si>
    <t xml:space="preserve">75050       </t>
  </si>
  <si>
    <t>1321 Whitley Dr</t>
  </si>
  <si>
    <t>6813 Bluff View Dr</t>
  </si>
  <si>
    <t>3212 NW 30th St</t>
  </si>
  <si>
    <t>2121 Marsh Ln 1311</t>
  </si>
  <si>
    <t>3220 N Hording St</t>
  </si>
  <si>
    <t>943 Spiceberry</t>
  </si>
  <si>
    <t>13223 Fish Rd lot 58</t>
  </si>
  <si>
    <t>6921 Highland Crest Ln</t>
  </si>
  <si>
    <t>Sachse</t>
  </si>
  <si>
    <t xml:space="preserve">75048       </t>
  </si>
  <si>
    <t>2326 E Ann Arbor Ave</t>
  </si>
  <si>
    <t>Dalllas</t>
  </si>
  <si>
    <t xml:space="preserve">73216       </t>
  </si>
  <si>
    <t>3205 Griffith</t>
  </si>
  <si>
    <t xml:space="preserve">75061       </t>
  </si>
  <si>
    <t>309 Robin St</t>
  </si>
  <si>
    <t>Crowley</t>
  </si>
  <si>
    <t xml:space="preserve">76036       </t>
  </si>
  <si>
    <t>2249 Red Maple Rd</t>
  </si>
  <si>
    <t xml:space="preserve">Flower </t>
  </si>
  <si>
    <t xml:space="preserve">75022       </t>
  </si>
  <si>
    <t>2288 CR 3701</t>
  </si>
  <si>
    <t>Bridgeport</t>
  </si>
  <si>
    <t xml:space="preserve">76426       </t>
  </si>
  <si>
    <t>9121 Blakely Dr</t>
  </si>
  <si>
    <t>17617 Midway Rd 350</t>
  </si>
  <si>
    <t xml:space="preserve">75287       </t>
  </si>
  <si>
    <t>1526 Ave E</t>
  </si>
  <si>
    <t>6206 Haney Dr</t>
  </si>
  <si>
    <t xml:space="preserve">78723       </t>
  </si>
  <si>
    <t>652 Willow Ridge Circle</t>
  </si>
  <si>
    <t>Rockwell</t>
  </si>
  <si>
    <t xml:space="preserve">75032       </t>
  </si>
  <si>
    <t>2306 N Belt Line Rd Apt 815</t>
  </si>
  <si>
    <t>2823 Davenridge ln</t>
  </si>
  <si>
    <t xml:space="preserve">77047       </t>
  </si>
  <si>
    <t>221 W Hull st</t>
  </si>
  <si>
    <t>Denison</t>
  </si>
  <si>
    <t xml:space="preserve">75020       </t>
  </si>
  <si>
    <t>3115 Alaska Ave</t>
  </si>
  <si>
    <t>1901 SW 3rd Ave</t>
  </si>
  <si>
    <t>Fort Lauderadale</t>
  </si>
  <si>
    <t xml:space="preserve">33315       </t>
  </si>
  <si>
    <t>2445 Harrison St</t>
  </si>
  <si>
    <t>2706 W Brookyln Ave</t>
  </si>
  <si>
    <t>2716 Gross Rd</t>
  </si>
  <si>
    <t>2613 S Montgomery St</t>
  </si>
  <si>
    <t xml:space="preserve">76090       </t>
  </si>
  <si>
    <t xml:space="preserve">3301 Spring Meadow ln </t>
  </si>
  <si>
    <t xml:space="preserve">Grand Prairie </t>
  </si>
  <si>
    <t xml:space="preserve">75052       </t>
  </si>
  <si>
    <t>LAB PIPE</t>
  </si>
  <si>
    <t>3132 Norwalk Ave</t>
  </si>
  <si>
    <t xml:space="preserve">75220       </t>
  </si>
  <si>
    <t xml:space="preserve">2200 E Trinity </t>
  </si>
  <si>
    <t>Carroltton</t>
  </si>
  <si>
    <t>108 S Bowser Rd Apt 414</t>
  </si>
  <si>
    <t>9751 Fair Cloud Dr</t>
  </si>
  <si>
    <t>3203 Coker St Apt 3203</t>
  </si>
  <si>
    <t>7321 Yolanda Dr</t>
  </si>
  <si>
    <t>4105 Fair Park</t>
  </si>
  <si>
    <t xml:space="preserve">76115       </t>
  </si>
  <si>
    <t>141 Craddock Circle</t>
  </si>
  <si>
    <t>Glenn Heights</t>
  </si>
  <si>
    <t xml:space="preserve">75154       </t>
  </si>
  <si>
    <t>139 Mariah Dr</t>
  </si>
  <si>
    <t>Weatherfort</t>
  </si>
  <si>
    <t xml:space="preserve">76087       </t>
  </si>
  <si>
    <t>4507 Dallas St</t>
  </si>
  <si>
    <t>Donna</t>
  </si>
  <si>
    <t xml:space="preserve">78537       </t>
  </si>
  <si>
    <t>517 Aransa Dr</t>
  </si>
  <si>
    <t>3031 Chapel Creek Dr apt 1032</t>
  </si>
  <si>
    <t>4604 Burton St</t>
  </si>
  <si>
    <t xml:space="preserve">76105       </t>
  </si>
  <si>
    <t>110 Kalaia Ct</t>
  </si>
  <si>
    <t xml:space="preserve">76018       </t>
  </si>
  <si>
    <t>2104 Acorn Ct</t>
  </si>
  <si>
    <t>9929 Sahva Tarza</t>
  </si>
  <si>
    <t>2756 Wynchase Ln</t>
  </si>
  <si>
    <t>Crandall</t>
  </si>
  <si>
    <t xml:space="preserve">75114       </t>
  </si>
  <si>
    <t>221 County Rd apt 557</t>
  </si>
  <si>
    <t>Farmerville</t>
  </si>
  <si>
    <t xml:space="preserve">75442       </t>
  </si>
  <si>
    <t>214 Oriole Blvd</t>
  </si>
  <si>
    <t>142 Manning Dr</t>
  </si>
  <si>
    <t>13038 Fish Rd</t>
  </si>
  <si>
    <t>LAB APP 95</t>
  </si>
  <si>
    <t xml:space="preserve">6328 Alcorn </t>
  </si>
  <si>
    <t>3618 Falls Dr</t>
  </si>
  <si>
    <t>3410 Fordham Rd #218</t>
  </si>
  <si>
    <t>2823 Wilhurt Ave</t>
  </si>
  <si>
    <t>142 Mannington Dr</t>
  </si>
  <si>
    <t xml:space="preserve">75232       </t>
  </si>
  <si>
    <t>145 West Way</t>
  </si>
  <si>
    <t xml:space="preserve">75002       </t>
  </si>
  <si>
    <t>1005 Grande Dr</t>
  </si>
  <si>
    <t>496 Sunrise Cirle</t>
  </si>
  <si>
    <t>Seagoville</t>
  </si>
  <si>
    <t xml:space="preserve">75159       </t>
  </si>
  <si>
    <t>518 Himes Dr</t>
  </si>
  <si>
    <t>3711 Dildo Rd Apt 145</t>
  </si>
  <si>
    <t>5317 Vicki St</t>
  </si>
  <si>
    <t>4765 Staples Ave</t>
  </si>
  <si>
    <t>Ft. Worth</t>
  </si>
  <si>
    <t>5226 W Labetha Dr</t>
  </si>
  <si>
    <t xml:space="preserve">75236       </t>
  </si>
  <si>
    <t>1747 Sportsman</t>
  </si>
  <si>
    <t>Vanalstyne</t>
  </si>
  <si>
    <t xml:space="preserve">75495       </t>
  </si>
  <si>
    <t>2314 Blaydon Dr</t>
  </si>
  <si>
    <t>2000 Skyline Dr Apt #735</t>
  </si>
  <si>
    <t xml:space="preserve">75071       </t>
  </si>
  <si>
    <t>630 S Master Dr</t>
  </si>
  <si>
    <t>1610 Proctor Dr</t>
  </si>
  <si>
    <t>2808 W Pioneer Dr #144</t>
  </si>
  <si>
    <t>225 S Lancaster Apt 207</t>
  </si>
  <si>
    <t>842 Frances Dr</t>
  </si>
  <si>
    <t>3401 Gray Dr</t>
  </si>
  <si>
    <t>2818 Alabama Ave</t>
  </si>
  <si>
    <t>67 Beachwood Pl</t>
  </si>
  <si>
    <t xml:space="preserve">75075       </t>
  </si>
  <si>
    <t>4108 San Mateo Dr</t>
  </si>
  <si>
    <t xml:space="preserve">75093       </t>
  </si>
  <si>
    <t xml:space="preserve">76051       </t>
  </si>
  <si>
    <t>252 Pimlico way</t>
  </si>
  <si>
    <t>2407 Kahn St</t>
  </si>
  <si>
    <t xml:space="preserve">75241       </t>
  </si>
  <si>
    <t>640 W Pleasant Wood Dr</t>
  </si>
  <si>
    <t>11457 Dennis Rd Apt 1233</t>
  </si>
  <si>
    <t>9416 Culberton St</t>
  </si>
  <si>
    <t>8600 Cottonwood Ln</t>
  </si>
  <si>
    <t>1910 Rose St</t>
  </si>
  <si>
    <t>1408 Meadow Glen St</t>
  </si>
  <si>
    <t>923 Calle Real Dr</t>
  </si>
  <si>
    <t>10528 Cymbal Dr</t>
  </si>
  <si>
    <t>3617 Pruitt Ave</t>
  </si>
  <si>
    <t>3211 Middle Field Rd</t>
  </si>
  <si>
    <t>1515 Phelps Dr</t>
  </si>
  <si>
    <t>3128 Chrisholm Trail</t>
  </si>
  <si>
    <t>6000 Reef point lane</t>
  </si>
  <si>
    <t>406 Caymus St</t>
  </si>
  <si>
    <t>Kennedale</t>
  </si>
  <si>
    <t xml:space="preserve">76060       </t>
  </si>
  <si>
    <t>1304 Leafwood Dr #4</t>
  </si>
  <si>
    <t>9760 Scyene Rd</t>
  </si>
  <si>
    <t>1616 Carter Dr Apt C</t>
  </si>
  <si>
    <t>227 W. Suffolk</t>
  </si>
  <si>
    <t>5036 County Rd 410C</t>
  </si>
  <si>
    <t>1346 Loader/Backhoe Operator</t>
  </si>
  <si>
    <t>4333 Mesa Dr</t>
  </si>
  <si>
    <t>8152 Country Rd 147</t>
  </si>
  <si>
    <t>1317 Country Manor Rd</t>
  </si>
  <si>
    <t>511 Justice St</t>
  </si>
  <si>
    <t>Cedar Hill</t>
  </si>
  <si>
    <t xml:space="preserve">75104       </t>
  </si>
  <si>
    <t>651 Helena St</t>
  </si>
  <si>
    <t>4923 Cheryl Ln</t>
  </si>
  <si>
    <t>7639 Rayville Dr</t>
  </si>
  <si>
    <t>1709 N Beach St</t>
  </si>
  <si>
    <t xml:space="preserve">76111       </t>
  </si>
  <si>
    <t>646 Ezekial ave</t>
  </si>
  <si>
    <t>1221 Bonnet Dr</t>
  </si>
  <si>
    <t>1677 Natural Bridge Dr</t>
  </si>
  <si>
    <t xml:space="preserve">75036       </t>
  </si>
  <si>
    <t>1021 Concan Dr</t>
  </si>
  <si>
    <t>TC SUPERINTENDENT</t>
  </si>
  <si>
    <t>218 E Northgate Dr</t>
  </si>
  <si>
    <t>Pipelayer II</t>
  </si>
  <si>
    <t xml:space="preserve">2973 Clovis Ave </t>
  </si>
  <si>
    <t xml:space="preserve">75233       </t>
  </si>
  <si>
    <t>8750 Odom Dr</t>
  </si>
  <si>
    <t>2040 W Grove Ln</t>
  </si>
  <si>
    <t>5506 Purdue Ave</t>
  </si>
  <si>
    <t>River Oak</t>
  </si>
  <si>
    <t>1726 Nueces Trl</t>
  </si>
  <si>
    <t xml:space="preserve">76012       </t>
  </si>
  <si>
    <t>P.O. Box 3394</t>
  </si>
  <si>
    <t>Mckinney</t>
  </si>
  <si>
    <t>11808 Fm 1392</t>
  </si>
  <si>
    <t>420 W Lawson Rd</t>
  </si>
  <si>
    <t>2730 Fyke Rd Apt 211</t>
  </si>
  <si>
    <t>1000 Viavalencia</t>
  </si>
  <si>
    <t>LAB SURVEY</t>
  </si>
  <si>
    <t>2386 Chart Dr</t>
  </si>
  <si>
    <t>101 Jade Rd</t>
  </si>
  <si>
    <t>10728 Lake Gardens Rd</t>
  </si>
  <si>
    <t>5109 Kessler Rd</t>
  </si>
  <si>
    <t xml:space="preserve">River Oaks </t>
  </si>
  <si>
    <t>5812 Bonanza Dr Trailer #212</t>
  </si>
  <si>
    <t>Haltom</t>
  </si>
  <si>
    <t>3014 Britton Dr</t>
  </si>
  <si>
    <t>2069 S Glenbrook Dr 103</t>
  </si>
  <si>
    <t>1410 Cordova Dr</t>
  </si>
  <si>
    <t>2409 Dolostone Dr</t>
  </si>
  <si>
    <t>8329 Emerald Hills Way apt 606</t>
  </si>
  <si>
    <t>2227 Summit Dr</t>
  </si>
  <si>
    <t>2103 Clinton Ave</t>
  </si>
  <si>
    <t>13909 Garden Grove Dr</t>
  </si>
  <si>
    <t>6714 Silver Saga Dr</t>
  </si>
  <si>
    <t>10056 CR 2446</t>
  </si>
  <si>
    <t>Rosye City</t>
  </si>
  <si>
    <t xml:space="preserve">75789       </t>
  </si>
  <si>
    <t>Royse City</t>
  </si>
  <si>
    <t xml:space="preserve">75189       </t>
  </si>
  <si>
    <t>213 Shady Grove</t>
  </si>
  <si>
    <t>Granbarry</t>
  </si>
  <si>
    <t>6250 Rosewood Dr #2107</t>
  </si>
  <si>
    <t>North Richaland Hills</t>
  </si>
  <si>
    <t>2731 Silkwood</t>
  </si>
  <si>
    <t>1920 SaltFlats Trail</t>
  </si>
  <si>
    <t>3632 Kellogg Ave</t>
  </si>
  <si>
    <t>5331 Dana Lynn</t>
  </si>
  <si>
    <t>5331 Dana Lynn Dr</t>
  </si>
  <si>
    <t>7816 Longfield Dr</t>
  </si>
  <si>
    <t>White Settelment</t>
  </si>
  <si>
    <t>3810 Cevee Circle West</t>
  </si>
  <si>
    <t xml:space="preserve">76109       </t>
  </si>
  <si>
    <t>10123 Hymie Circle</t>
  </si>
  <si>
    <t>4733 Laverda Dr</t>
  </si>
  <si>
    <t>457 Lake Park</t>
  </si>
  <si>
    <t>3305 Willouby Dr</t>
  </si>
  <si>
    <t>1105 W. Camp Cir</t>
  </si>
  <si>
    <t>La Maquez</t>
  </si>
  <si>
    <t xml:space="preserve">72568       </t>
  </si>
  <si>
    <t>3719 Puerto Rico</t>
  </si>
  <si>
    <t>332 NE 5th St</t>
  </si>
  <si>
    <t>323 NE 10th St</t>
  </si>
  <si>
    <t>Grand Prarie</t>
  </si>
  <si>
    <t>9232 Beckley View Ave</t>
  </si>
  <si>
    <t>2020 Southside Terrace Dr</t>
  </si>
  <si>
    <t>3500 Hoitcher St</t>
  </si>
  <si>
    <t>408 Andenwood Dr</t>
  </si>
  <si>
    <t>Everman</t>
  </si>
  <si>
    <t>4221 Barksdale Ct</t>
  </si>
  <si>
    <t>702 Waikiki Dr</t>
  </si>
  <si>
    <t>8235 Contrsry Creek Rd</t>
  </si>
  <si>
    <t xml:space="preserve">76048       </t>
  </si>
  <si>
    <t>1720 Ballard Rd</t>
  </si>
  <si>
    <t>OP 841 CL A JM LEAD</t>
  </si>
  <si>
    <t>1613 Sherry St</t>
  </si>
  <si>
    <t xml:space="preserve">76101       </t>
  </si>
  <si>
    <t>2235 Loyce Dr</t>
  </si>
  <si>
    <t>1932 Spiceberry Ln</t>
  </si>
  <si>
    <t>2305 S 8th St Circle</t>
  </si>
  <si>
    <t>Chickasha</t>
  </si>
  <si>
    <t xml:space="preserve">73018       </t>
  </si>
  <si>
    <t>2208 Harris Ln</t>
  </si>
  <si>
    <t>824 Lamont St</t>
  </si>
  <si>
    <t>1304 W Walnut</t>
  </si>
  <si>
    <t>Duncan</t>
  </si>
  <si>
    <t xml:space="preserve">73533       </t>
  </si>
  <si>
    <t>4505 Burke Rd</t>
  </si>
  <si>
    <t>5200 Frazier Ave</t>
  </si>
  <si>
    <t>2235 Loyce Dr.</t>
  </si>
  <si>
    <t>3200 Fm 66</t>
  </si>
  <si>
    <t>Waxanachie</t>
  </si>
  <si>
    <t xml:space="preserve">75167       </t>
  </si>
  <si>
    <t>646 Ezekial Ave</t>
  </si>
  <si>
    <t>2307 Carterette Apt 11</t>
  </si>
  <si>
    <t>700 Leisure Dr</t>
  </si>
  <si>
    <t>4512 Saint Francis Ave</t>
  </si>
  <si>
    <t>2518 Bamberry Dr</t>
  </si>
  <si>
    <t>10708 Catskill St</t>
  </si>
  <si>
    <t>204 Skylark St</t>
  </si>
  <si>
    <t>2850 S. Belt Line Rd Trlr 16</t>
  </si>
  <si>
    <t>1124 Roman Dr</t>
  </si>
  <si>
    <t>3830 Sunny Vale S7</t>
  </si>
  <si>
    <t>105 Cross Vine Dr Apt 24</t>
  </si>
  <si>
    <t>West Monroe</t>
  </si>
  <si>
    <t xml:space="preserve">71291       </t>
  </si>
  <si>
    <t>1755 Garza Ave</t>
  </si>
  <si>
    <t>201 Southveiw</t>
  </si>
  <si>
    <t>Hudson Oaks</t>
  </si>
  <si>
    <t>5629 Madge Pl</t>
  </si>
  <si>
    <t>5101 Springlake Pkwy</t>
  </si>
  <si>
    <t>2271 Pleasant Dr</t>
  </si>
  <si>
    <t>2808 N St Augustine Dr 736</t>
  </si>
  <si>
    <t>2308 Greenhill Dr</t>
  </si>
  <si>
    <t>2808 N St Augustine Dr #736</t>
  </si>
  <si>
    <t>11735 Featherbrook Dr</t>
  </si>
  <si>
    <t>3515 Indianola St</t>
  </si>
  <si>
    <t>720 Conner Ave</t>
  </si>
  <si>
    <t>731 Ivywood Dr</t>
  </si>
  <si>
    <t>425 Starling Drive</t>
  </si>
  <si>
    <t>101 East Elm #4</t>
  </si>
  <si>
    <t>Overton</t>
  </si>
  <si>
    <t xml:space="preserve">75684       </t>
  </si>
  <si>
    <t>2114 Marvin Dr</t>
  </si>
  <si>
    <t>2919 Thistlewood Dr</t>
  </si>
  <si>
    <t>2620 Max Goldblatt Dr</t>
  </si>
  <si>
    <t>LAB 2</t>
  </si>
  <si>
    <t>806 Walnut Pkwy</t>
  </si>
  <si>
    <t>5644 Truitt St</t>
  </si>
  <si>
    <t>The Colony</t>
  </si>
  <si>
    <t>3420 Hazeline Rd</t>
  </si>
  <si>
    <t>9605 Willow Branch Way</t>
  </si>
  <si>
    <t>815 W 16TH ST TRL 19</t>
  </si>
  <si>
    <t>Mount Pleasant</t>
  </si>
  <si>
    <t xml:space="preserve">75455       </t>
  </si>
  <si>
    <t>504 E Mulkey St</t>
  </si>
  <si>
    <t>5429 Ash Ln</t>
  </si>
  <si>
    <t xml:space="preserve">75223       </t>
  </si>
  <si>
    <t>2311 Echo Lake Dr</t>
  </si>
  <si>
    <t>4713 Shackleford St</t>
  </si>
  <si>
    <t>4301 Joy Ln</t>
  </si>
  <si>
    <t>8601 Quebec Dr</t>
  </si>
  <si>
    <t>13527 Baldcypress Dr</t>
  </si>
  <si>
    <t>1101 Tensley Dr</t>
  </si>
  <si>
    <t xml:space="preserve">75040       </t>
  </si>
  <si>
    <t>1336 Dowdy Ferry Rd</t>
  </si>
  <si>
    <t>14269 Wrangler Way</t>
  </si>
  <si>
    <t>1821 Whispering Cove Trail</t>
  </si>
  <si>
    <t>7805 Whirlwind Dr</t>
  </si>
  <si>
    <t>1110 Bluegrass Ct</t>
  </si>
  <si>
    <t>10615 Big Thicket Dr</t>
  </si>
  <si>
    <t>944 Brooke Forest Dr</t>
  </si>
  <si>
    <t>7700 State Highway 22</t>
  </si>
  <si>
    <t>Mertens</t>
  </si>
  <si>
    <t xml:space="preserve">76666       </t>
  </si>
  <si>
    <t>957 E Cantey St</t>
  </si>
  <si>
    <t>12416 Monaco Ln</t>
  </si>
  <si>
    <t>Balch Springs</t>
  </si>
  <si>
    <t xml:space="preserve">75180       </t>
  </si>
  <si>
    <t>2850 S Beltline Rd #149</t>
  </si>
  <si>
    <t>1508 E Felix Dr</t>
  </si>
  <si>
    <t>1512 S Belt Line Rd Ste#6</t>
  </si>
  <si>
    <t>5201 Westcrest Dr</t>
  </si>
  <si>
    <t>5801 Clear Creek Dr</t>
  </si>
  <si>
    <t>2927 Andrea Ln</t>
  </si>
  <si>
    <t>5812 Bonanza Dr</t>
  </si>
  <si>
    <t>7215 Lake June Rd</t>
  </si>
  <si>
    <t>782 Ivywood Dr</t>
  </si>
  <si>
    <t>4000 Dee Dr</t>
  </si>
  <si>
    <t>8643 Cedar Post Ct</t>
  </si>
  <si>
    <t>8305 Clearbrook Dr</t>
  </si>
  <si>
    <t>223 W Mcvey Ave</t>
  </si>
  <si>
    <t xml:space="preserve">75224       </t>
  </si>
  <si>
    <t>4625 Emerson St</t>
  </si>
  <si>
    <t>3530 S Littlejohn Ave</t>
  </si>
  <si>
    <t>2850 S Belt Line Rd</t>
  </si>
  <si>
    <t>3816 S Marsalis Ave</t>
  </si>
  <si>
    <t>107 Ranch Rd</t>
  </si>
  <si>
    <t>Krugerville</t>
  </si>
  <si>
    <t>4330 Blue Creek Dr</t>
  </si>
  <si>
    <t>2962 Hanna Ave</t>
  </si>
  <si>
    <t>136 Private Rd 4888</t>
  </si>
  <si>
    <t>Newark</t>
  </si>
  <si>
    <t xml:space="preserve">76071       </t>
  </si>
  <si>
    <t>1906 Baywood Ln</t>
  </si>
  <si>
    <t>610 Wester Rd</t>
  </si>
  <si>
    <t>Ferris</t>
  </si>
  <si>
    <t xml:space="preserve">75125       </t>
  </si>
  <si>
    <t>4021 Fitzhugh Ave</t>
  </si>
  <si>
    <t>1142 Houghton Rd</t>
  </si>
  <si>
    <t>1730 Milner Rd</t>
  </si>
  <si>
    <t xml:space="preserve">206 Green Haven Dr </t>
  </si>
  <si>
    <t>3831 Saddleback Dr</t>
  </si>
  <si>
    <t>1530 Jamestown Dr</t>
  </si>
  <si>
    <t>1240 N Cowan Ave Trl 177</t>
  </si>
  <si>
    <t xml:space="preserve">75057       </t>
  </si>
  <si>
    <t>601 Brown Trail #321</t>
  </si>
  <si>
    <t>340 VZ County Road 3901</t>
  </si>
  <si>
    <t>Wills Point</t>
  </si>
  <si>
    <t xml:space="preserve">75169       </t>
  </si>
  <si>
    <t>2808 N St Augustine Dr Apt 616</t>
  </si>
  <si>
    <t>3009 Meadow Cir</t>
  </si>
  <si>
    <t>2839 Cypress Ave</t>
  </si>
  <si>
    <t>1201 Willow St</t>
  </si>
  <si>
    <t>1515 Belmont St</t>
  </si>
  <si>
    <t>6006 Ivy Glen Dr</t>
  </si>
  <si>
    <t>1503 Roanoke St</t>
  </si>
  <si>
    <t>614 SE 12th St</t>
  </si>
  <si>
    <t>5604 Neystel Rd</t>
  </si>
  <si>
    <t>1815 Hillburn Dr</t>
  </si>
  <si>
    <t>100 Cordes Dr</t>
  </si>
  <si>
    <t xml:space="preserve">76009       </t>
  </si>
  <si>
    <t>425 Starling Dr</t>
  </si>
  <si>
    <t>3823 Ave N</t>
  </si>
  <si>
    <t>2900 NW 21st St</t>
  </si>
  <si>
    <t>11615 Whitehaven Dr</t>
  </si>
  <si>
    <t>430 S Las Vegas Tr</t>
  </si>
  <si>
    <t>2913 Clinton Ave</t>
  </si>
  <si>
    <t>1728 E Arlington Ave</t>
  </si>
  <si>
    <t>3411 Texas Dr</t>
  </si>
  <si>
    <t>14020 Horseshoe Tr</t>
  </si>
  <si>
    <t>3517 Hampshire Blvd</t>
  </si>
  <si>
    <t>3119 Gardenia St</t>
  </si>
  <si>
    <t>4201 Dorsey St</t>
  </si>
  <si>
    <t>Forest Hill</t>
  </si>
  <si>
    <t>1301 E. Debbie Ln. #102</t>
  </si>
  <si>
    <t>1043 W 3020N</t>
  </si>
  <si>
    <t>Lehi</t>
  </si>
  <si>
    <t>UT</t>
  </si>
  <si>
    <t xml:space="preserve">84043       </t>
  </si>
  <si>
    <t>3011 North Ridge</t>
  </si>
  <si>
    <t>1206 Rosewood Hills Dr</t>
  </si>
  <si>
    <t>3131 O Bannon Dr</t>
  </si>
  <si>
    <t>3131 O Bannon Rd</t>
  </si>
  <si>
    <t>2601 S Ewing Ave</t>
  </si>
  <si>
    <t>11117 Lochwood Blvd Apt B</t>
  </si>
  <si>
    <t>9425 BluffCreek Dr</t>
  </si>
  <si>
    <t>918 Greencove Dr</t>
  </si>
  <si>
    <t>184 FM 2488</t>
  </si>
  <si>
    <t xml:space="preserve">76636       </t>
  </si>
  <si>
    <t>4008 Ivey St</t>
  </si>
  <si>
    <t>1609 Holcomb Rd</t>
  </si>
  <si>
    <t>821 N 20th St</t>
  </si>
  <si>
    <t>Corsicana</t>
  </si>
  <si>
    <t xml:space="preserve">75110       </t>
  </si>
  <si>
    <t>1605 Lyric Dr</t>
  </si>
  <si>
    <t>7714 Dugan St</t>
  </si>
  <si>
    <t>4629 Emerson St</t>
  </si>
  <si>
    <t>5335 Dana Lynn Dr</t>
  </si>
  <si>
    <t>3939 Kearby St</t>
  </si>
  <si>
    <t>5109 Redwood Dr</t>
  </si>
  <si>
    <t>9310 Sedgemoor Ave</t>
  </si>
  <si>
    <t>7212 Chinaberry Rd</t>
  </si>
  <si>
    <t>390 Anderson Ranch Rd</t>
  </si>
  <si>
    <t>Waxahachie</t>
  </si>
  <si>
    <t>2901 Travis Ave Apt #57</t>
  </si>
  <si>
    <t>18943 Hwy 90A</t>
  </si>
  <si>
    <t>East Bernard</t>
  </si>
  <si>
    <t xml:space="preserve">77435       </t>
  </si>
  <si>
    <t>2342 Julianna Cir #6</t>
  </si>
  <si>
    <t>14222 Lasater Rd #91</t>
  </si>
  <si>
    <t>1520 N Beckley Ave #416</t>
  </si>
  <si>
    <t>106 View Dr</t>
  </si>
  <si>
    <t>Red Oak</t>
  </si>
  <si>
    <t>7101 Chase Oaks Blvd 1025</t>
  </si>
  <si>
    <t xml:space="preserve">75025       </t>
  </si>
  <si>
    <t>803 W Circle Dr</t>
  </si>
  <si>
    <t>1540 Chenault St Apt 2708</t>
  </si>
  <si>
    <t>804 Holfords Prairie Rd 3</t>
  </si>
  <si>
    <t>4910 Bourland St</t>
  </si>
  <si>
    <t>Greenville</t>
  </si>
  <si>
    <t xml:space="preserve">75401       </t>
  </si>
  <si>
    <t>BATCHING PLANT OPERATOR</t>
  </si>
  <si>
    <t>9708 Whistler Dr</t>
  </si>
  <si>
    <t>2019 Western Park Dr</t>
  </si>
  <si>
    <t>3131 Obannon Dr</t>
  </si>
  <si>
    <t>4920 Overview Dr #422</t>
  </si>
  <si>
    <t xml:space="preserve">76103-1530  </t>
  </si>
  <si>
    <t>1100 Harness Ln</t>
  </si>
  <si>
    <t>2610 NW Loraine St</t>
  </si>
  <si>
    <t>1001 Brownfield Dr</t>
  </si>
  <si>
    <t>1012 Rankin Rd</t>
  </si>
  <si>
    <t xml:space="preserve">77073       </t>
  </si>
  <si>
    <t>213 Woodhaven Dr</t>
  </si>
  <si>
    <t>1532 Duet Dr</t>
  </si>
  <si>
    <t>2707 San Paula Ave</t>
  </si>
  <si>
    <t>8005 Laura St</t>
  </si>
  <si>
    <t>900 Coury Rd Apt #19</t>
  </si>
  <si>
    <t>3636 Avenue H</t>
  </si>
  <si>
    <t>617 Hickory Hill Ln</t>
  </si>
  <si>
    <t>Tool</t>
  </si>
  <si>
    <t xml:space="preserve">75143       </t>
  </si>
  <si>
    <t>414 W Tennessee St</t>
  </si>
  <si>
    <t>4626 Wichita St</t>
  </si>
  <si>
    <t>3812 Ave G</t>
  </si>
  <si>
    <t>2207 Market Ave</t>
  </si>
  <si>
    <t>679 CR 4226</t>
  </si>
  <si>
    <t>Mt Vernon</t>
  </si>
  <si>
    <t xml:space="preserve">75457       </t>
  </si>
  <si>
    <t>2322 Ave A</t>
  </si>
  <si>
    <t>108 S JJ Lemmon Rd</t>
  </si>
  <si>
    <t>829 Sabine St</t>
  </si>
  <si>
    <t>4521 Almena Rd</t>
  </si>
  <si>
    <t>301 Marvin Rd</t>
  </si>
  <si>
    <t>Italy</t>
  </si>
  <si>
    <t xml:space="preserve">76651       </t>
  </si>
  <si>
    <t>4708 Ericksen Dr</t>
  </si>
  <si>
    <t>304 Newport Cr</t>
  </si>
  <si>
    <t>2803 Poinsettia Dr</t>
  </si>
  <si>
    <t>2035 Midlake Ln</t>
  </si>
  <si>
    <t>Rockwall</t>
  </si>
  <si>
    <t>4007 Pringle Dr</t>
  </si>
  <si>
    <t>722 Bayou Dr</t>
  </si>
  <si>
    <t>12116 Hoblitzelle Dr</t>
  </si>
  <si>
    <t>1400 Lincoln Dr</t>
  </si>
  <si>
    <t>3321 Meadowmoor St</t>
  </si>
  <si>
    <t>3404 Leith Ave</t>
  </si>
  <si>
    <t>2607 S Waverly Dr</t>
  </si>
  <si>
    <t>6004 Hartman Rd</t>
  </si>
  <si>
    <t>4937 Stuart Rd #72</t>
  </si>
  <si>
    <t xml:space="preserve">76207       </t>
  </si>
  <si>
    <t>221 County Rd 4531</t>
  </si>
  <si>
    <t>Winnsboro</t>
  </si>
  <si>
    <t xml:space="preserve">75494       </t>
  </si>
  <si>
    <t>3721 Brambleton Pl</t>
  </si>
  <si>
    <t>816 Overlook Dr</t>
  </si>
  <si>
    <t>3006 Ravine Trl</t>
  </si>
  <si>
    <t xml:space="preserve">75007       </t>
  </si>
  <si>
    <t>422 W Pioneer Pkwy</t>
  </si>
  <si>
    <t>2524 Michigan Ave</t>
  </si>
  <si>
    <t>4753 Laverda Dr</t>
  </si>
  <si>
    <t>1825 Fergus Dr</t>
  </si>
  <si>
    <t>Ponder</t>
  </si>
  <si>
    <t xml:space="preserve">76259       </t>
  </si>
  <si>
    <t>3120 NW 29th St.</t>
  </si>
  <si>
    <t>2220 San Pablo Dr</t>
  </si>
  <si>
    <t>6337 Melinda Dr.</t>
  </si>
  <si>
    <t>Forest Hills</t>
  </si>
  <si>
    <t>1031 Geronimo Arrow</t>
  </si>
  <si>
    <t>3850 Dowdell St</t>
  </si>
  <si>
    <t>33 Salem Rd</t>
  </si>
  <si>
    <t>Schwenksville</t>
  </si>
  <si>
    <t>PA</t>
  </si>
  <si>
    <t xml:space="preserve">19473       </t>
  </si>
  <si>
    <t>805 Central Dr Apt#279</t>
  </si>
  <si>
    <t>1212 English St</t>
  </si>
  <si>
    <t>717 N Carrier Pkwy</t>
  </si>
  <si>
    <t>9416 Gregory Rd</t>
  </si>
  <si>
    <t>Sanger</t>
  </si>
  <si>
    <t xml:space="preserve">76266       </t>
  </si>
  <si>
    <t>1806 Brake Dr</t>
  </si>
  <si>
    <t>8435 Retta Rd</t>
  </si>
  <si>
    <t>9708 Pinehurst Ln</t>
  </si>
  <si>
    <t>202 Redbud Trail 126</t>
  </si>
  <si>
    <t xml:space="preserve">75069       </t>
  </si>
  <si>
    <t>4224 Trueland Dr</t>
  </si>
  <si>
    <t>212 Southway Dr</t>
  </si>
  <si>
    <t>509 Cedar St</t>
  </si>
  <si>
    <t>11627 Dorchester Dr</t>
  </si>
  <si>
    <t>1923 Finley Rd</t>
  </si>
  <si>
    <t>3412 Collin St</t>
  </si>
  <si>
    <t>106 Mira Vista Dr</t>
  </si>
  <si>
    <t>Comfort</t>
  </si>
  <si>
    <t xml:space="preserve">78013       </t>
  </si>
  <si>
    <t>2313 Meadowbrook Gardens #215</t>
  </si>
  <si>
    <t>8354 Brent Dr. #702</t>
  </si>
  <si>
    <t>9757 Larga Dr</t>
  </si>
  <si>
    <t>2217 Chestnut Ave</t>
  </si>
  <si>
    <t>2344 Quinto Dr</t>
  </si>
  <si>
    <t>4233 Brambleton Pl</t>
  </si>
  <si>
    <t>2827 Shiloh Rd. #328W</t>
  </si>
  <si>
    <t>631 Pleasant Oaks Dr</t>
  </si>
  <si>
    <t>20240 Old River Rd</t>
  </si>
  <si>
    <t>Trinidad</t>
  </si>
  <si>
    <t xml:space="preserve">75163       </t>
  </si>
  <si>
    <t>2445 Alnez Ave #3108</t>
  </si>
  <si>
    <t>733 Broadway Commons #2104</t>
  </si>
  <si>
    <t>1055 Regal Row</t>
  </si>
  <si>
    <t xml:space="preserve">75247       </t>
  </si>
  <si>
    <t>805 Fariview St</t>
  </si>
  <si>
    <t>3837 Newport Dr</t>
  </si>
  <si>
    <t>8408 Blossom Ln</t>
  </si>
  <si>
    <t>1014 Holcomb Rd.</t>
  </si>
  <si>
    <t>1015 Murdock</t>
  </si>
  <si>
    <t>3211 Middlefield Rd</t>
  </si>
  <si>
    <t>6709 Karen Dr.</t>
  </si>
  <si>
    <t>9995 Constance St</t>
  </si>
  <si>
    <t>7111 Amy St</t>
  </si>
  <si>
    <t>2700 Avenue B</t>
  </si>
  <si>
    <t>2935 Alabama Ave</t>
  </si>
  <si>
    <t>3327 Fordham Rd</t>
  </si>
  <si>
    <t>5155 Nolan St</t>
  </si>
  <si>
    <t>4939 Terry St</t>
  </si>
  <si>
    <t>5164 Applegate Dr.</t>
  </si>
  <si>
    <t>8812 Main St</t>
  </si>
  <si>
    <t xml:space="preserve">76182       </t>
  </si>
  <si>
    <t>1925 Crooked Ln</t>
  </si>
  <si>
    <t>1806 Wilderness Tr.</t>
  </si>
  <si>
    <t>1700 Mystic Hollow Dr</t>
  </si>
  <si>
    <t xml:space="preserve">75067       </t>
  </si>
  <si>
    <t>2008 Barclay Dr</t>
  </si>
  <si>
    <t xml:space="preserve">75146       </t>
  </si>
  <si>
    <t>5649 Coventry Park Dr Apt 250</t>
  </si>
  <si>
    <t>5301 Spring Lake Pkwy</t>
  </si>
  <si>
    <t>600 Bellaire Dr</t>
  </si>
  <si>
    <t>61</t>
  </si>
  <si>
    <t>1303 Country Ln</t>
  </si>
  <si>
    <t>9308 Del Orrin Ct</t>
  </si>
  <si>
    <t xml:space="preserve">76058       </t>
  </si>
  <si>
    <t>4908 Valley Ridge Dr.</t>
  </si>
  <si>
    <t>606 Springtime</t>
  </si>
  <si>
    <t>2113 Meadowbrook Dr</t>
  </si>
  <si>
    <t>2116 Greenway St</t>
  </si>
  <si>
    <t>3726 Gus Thomasson Rd 1908</t>
  </si>
  <si>
    <t>2104 Lafayette St</t>
  </si>
  <si>
    <t>Ennis</t>
  </si>
  <si>
    <t xml:space="preserve">75119       </t>
  </si>
  <si>
    <t>Pipelayer</t>
  </si>
  <si>
    <t>2905A Cardinal St</t>
  </si>
  <si>
    <t>3619 Judes Dr</t>
  </si>
  <si>
    <t>3700 E Hwy 85 8105</t>
  </si>
  <si>
    <t>800 N Clay St D24</t>
  </si>
  <si>
    <t>730 McLemore Dr</t>
  </si>
  <si>
    <t>2905A S Cardinal St</t>
  </si>
  <si>
    <t>2905 S Cardinal St A</t>
  </si>
  <si>
    <t>3602 Judges Dr</t>
  </si>
  <si>
    <t>3103 S Cardinal St</t>
  </si>
  <si>
    <t>1113 Lima St</t>
  </si>
  <si>
    <t>407 N Houston St</t>
  </si>
  <si>
    <t>1349 Jeanette Way</t>
  </si>
  <si>
    <t>303 Susan Way</t>
  </si>
  <si>
    <t>2364 Norwood Dr</t>
  </si>
  <si>
    <t>916 W Avenue G</t>
  </si>
  <si>
    <t>1910 Estrada Pkwy 137</t>
  </si>
  <si>
    <t>2206 Ramsey Ave</t>
  </si>
  <si>
    <t>1000 E Linglevilla Rd</t>
  </si>
  <si>
    <t>Stephenville</t>
  </si>
  <si>
    <t xml:space="preserve">76401       </t>
  </si>
  <si>
    <t>5201 Springlake Pkwy</t>
  </si>
  <si>
    <t>2850 Brandon St</t>
  </si>
  <si>
    <t>616 Highland Dr</t>
  </si>
  <si>
    <t>2731 Morning Ave</t>
  </si>
  <si>
    <t xml:space="preserve">75210       </t>
  </si>
  <si>
    <t>1933 Bernice St D</t>
  </si>
  <si>
    <t>1546 E. Ohio Ave</t>
  </si>
  <si>
    <t>2750 Scotland Dr</t>
  </si>
  <si>
    <t>302 Fairmont Ave</t>
  </si>
  <si>
    <t>606 W Hammond St</t>
  </si>
  <si>
    <t>4406 S Ewing Ave</t>
  </si>
  <si>
    <t>6120 Swiss Ave #140352</t>
  </si>
  <si>
    <t xml:space="preserve">75214       </t>
  </si>
  <si>
    <t>3011 N Ridge</t>
  </si>
  <si>
    <t>1910 Terry Dr</t>
  </si>
  <si>
    <t>2217 Etain Rd</t>
  </si>
  <si>
    <t>648 W 6th Ave</t>
  </si>
  <si>
    <t>5748 Preston View Blvd 1004</t>
  </si>
  <si>
    <t>26850 US-380 Apt 3607</t>
  </si>
  <si>
    <t>SHOTCRETE NOZZLEMAN</t>
  </si>
  <si>
    <t>13401 Mountain Creek Dr</t>
  </si>
  <si>
    <t>Venus</t>
  </si>
  <si>
    <t xml:space="preserve">76084       </t>
  </si>
  <si>
    <t>9708 PINEHURST LN</t>
  </si>
  <si>
    <t>712 N COOPER ST</t>
  </si>
  <si>
    <t>ARLINGTON</t>
  </si>
  <si>
    <t>6650 ST REGIS DR</t>
  </si>
  <si>
    <t>2900 Crossroads Dr</t>
  </si>
  <si>
    <t>Longview</t>
  </si>
  <si>
    <t xml:space="preserve">75605       </t>
  </si>
  <si>
    <t>GENERAL SUPERINTENDENT</t>
  </si>
  <si>
    <t>331 Country Rd 4152</t>
  </si>
  <si>
    <t>Pittsburg</t>
  </si>
  <si>
    <t xml:space="preserve">75686       </t>
  </si>
  <si>
    <t>PO Box 272</t>
  </si>
  <si>
    <t>1340 ACOSTA ST</t>
  </si>
  <si>
    <t>GRAND PRAIRIE</t>
  </si>
  <si>
    <t>1595 S Old Orchard Ln 203</t>
  </si>
  <si>
    <t>720 S Haynes Ave</t>
  </si>
  <si>
    <t>4761 Cheryl Ln</t>
  </si>
  <si>
    <t>9977 Elwood Ave</t>
  </si>
  <si>
    <t>Fontana</t>
  </si>
  <si>
    <t>CA</t>
  </si>
  <si>
    <t xml:space="preserve">92335       </t>
  </si>
  <si>
    <t>500 Cookston Ln</t>
  </si>
  <si>
    <t>600 Rio Bravo Dr</t>
  </si>
  <si>
    <t>Haslet</t>
  </si>
  <si>
    <t xml:space="preserve">76052       </t>
  </si>
  <si>
    <t>209 N Bradfield Rd</t>
  </si>
  <si>
    <t>Daingerfield</t>
  </si>
  <si>
    <t xml:space="preserve">75638       </t>
  </si>
  <si>
    <t>12006 Gaiter Dr</t>
  </si>
  <si>
    <t>308 E Monroe St</t>
  </si>
  <si>
    <t>Waurika</t>
  </si>
  <si>
    <t xml:space="preserve">73573       </t>
  </si>
  <si>
    <t>37033 County St 2640</t>
  </si>
  <si>
    <t>Anadarko</t>
  </si>
  <si>
    <t xml:space="preserve">73005       </t>
  </si>
  <si>
    <t>411 S Morocco Ave</t>
  </si>
  <si>
    <t>3521 Cotillion Dr</t>
  </si>
  <si>
    <t>214 Brown St</t>
  </si>
  <si>
    <t xml:space="preserve">75601       </t>
  </si>
  <si>
    <t>Balch Spring</t>
  </si>
  <si>
    <t>6000 Eldorado Pkwy 1433</t>
  </si>
  <si>
    <t xml:space="preserve">75033       </t>
  </si>
  <si>
    <t>1015 Louisville Rd</t>
  </si>
  <si>
    <t>Pennington</t>
  </si>
  <si>
    <t xml:space="preserve">75856       </t>
  </si>
  <si>
    <t>306 Scenic Dr</t>
  </si>
  <si>
    <t xml:space="preserve">75604       </t>
  </si>
  <si>
    <t>530 Mannington Dr</t>
  </si>
  <si>
    <t>9725 Burwell Dr</t>
  </si>
  <si>
    <t>729 Quinette Dr</t>
  </si>
  <si>
    <t>5921 Alsace Tr</t>
  </si>
  <si>
    <t xml:space="preserve">78724       </t>
  </si>
  <si>
    <t>4317 Lambeth Ln</t>
  </si>
  <si>
    <t>2732 West Scyene Rd</t>
  </si>
  <si>
    <t>3131 Berkshire Dr</t>
  </si>
  <si>
    <t>408 N Fielder Rd</t>
  </si>
  <si>
    <t>605 Travis Ave</t>
  </si>
  <si>
    <t xml:space="preserve">75602       </t>
  </si>
  <si>
    <t>903 Cates St</t>
  </si>
  <si>
    <t>716 Redbud Dr</t>
  </si>
  <si>
    <t>7226 Embassy St</t>
  </si>
  <si>
    <t>4500 Brentwood Stair Rd</t>
  </si>
  <si>
    <t>5812 Bonanza Rd 212</t>
  </si>
  <si>
    <t>4853 Laverda Dr</t>
  </si>
  <si>
    <t>613 Netherland Dr</t>
  </si>
  <si>
    <t>2370 Ballycastle Dr</t>
  </si>
  <si>
    <t>109 Leon Ave</t>
  </si>
  <si>
    <t>Laredo</t>
  </si>
  <si>
    <t xml:space="preserve">78046       </t>
  </si>
  <si>
    <t>1809 Buena Vista</t>
  </si>
  <si>
    <t>283 Brookwood Forest Dr</t>
  </si>
  <si>
    <t>Sunnyvale</t>
  </si>
  <si>
    <t xml:space="preserve">75182       </t>
  </si>
  <si>
    <t>4065 Samuel Blvd 167</t>
  </si>
  <si>
    <t>1341 DEVONWOOD DR</t>
  </si>
  <si>
    <t>GARLAND</t>
  </si>
  <si>
    <t>8000 Longford St Apt E</t>
  </si>
  <si>
    <t>Benbrook</t>
  </si>
  <si>
    <t>1904 NAROBI PL</t>
  </si>
  <si>
    <t>MESQUITE</t>
  </si>
  <si>
    <t>613 Aeronca Dr</t>
  </si>
  <si>
    <t>6361 Latta St</t>
  </si>
  <si>
    <t>1906 Estrada Pkwy 121</t>
  </si>
  <si>
    <t>3208 N Terry St</t>
  </si>
  <si>
    <t>4006 Ivey St</t>
  </si>
  <si>
    <t>2310 Pearl Ave</t>
  </si>
  <si>
    <t>1551 N State Hwy 161 Apt 404</t>
  </si>
  <si>
    <t>11 Gaslight Dr</t>
  </si>
  <si>
    <t>WELDER</t>
  </si>
  <si>
    <t>530 MANNINGTON DR</t>
  </si>
  <si>
    <t>4059 Altoona Dr Apt 141</t>
  </si>
  <si>
    <t>8868 Cresview Estate Rd</t>
  </si>
  <si>
    <t>Quinlan</t>
  </si>
  <si>
    <t>4900 Pear Ridge Apt 1216</t>
  </si>
  <si>
    <t>7319 Fair Oaks Ave Apt 318</t>
  </si>
  <si>
    <t>406 Sparks St</t>
  </si>
  <si>
    <t>8315 La Prada Dr Apt 1041</t>
  </si>
  <si>
    <t>2336 Beaumont St</t>
  </si>
  <si>
    <t>405 Clairemont Ave</t>
  </si>
  <si>
    <t>4141 Rosemeade Pkwy</t>
  </si>
  <si>
    <t>3924 Forest Law Dr</t>
  </si>
  <si>
    <t>811 W Danieldale Rd</t>
  </si>
  <si>
    <t>1117 Edgewood St</t>
  </si>
  <si>
    <t>751 N Main St Apt 3126</t>
  </si>
  <si>
    <t>560 Neck Rd</t>
  </si>
  <si>
    <t>3800 S Beckley Ave Apt 4303</t>
  </si>
  <si>
    <t>159 Independence Ave</t>
  </si>
  <si>
    <t>13828 Janwood Ln</t>
  </si>
  <si>
    <t>2833 Schwartz Ave</t>
  </si>
  <si>
    <t>2908 S Hills St</t>
  </si>
  <si>
    <t>4128 Cherokee Trl</t>
  </si>
  <si>
    <t>4388 HIGHLAND ST</t>
  </si>
  <si>
    <t>LANCASTER</t>
  </si>
  <si>
    <t>4388 Highland St</t>
  </si>
  <si>
    <t>820 W Spurgeon</t>
  </si>
  <si>
    <t>14855 County Rd 489</t>
  </si>
  <si>
    <t>Nevada</t>
  </si>
  <si>
    <t xml:space="preserve">75173       </t>
  </si>
  <si>
    <t>6247 Fairway Ave</t>
  </si>
  <si>
    <t>3217 Peterson Dr W</t>
  </si>
  <si>
    <t>725 NW HILLARY ST</t>
  </si>
  <si>
    <t>BURLESON</t>
  </si>
  <si>
    <t>1948 Revoluntionary Way Apt 22</t>
  </si>
  <si>
    <t>24215 S Carrier Pkwy Apt 720</t>
  </si>
  <si>
    <t>402 Avenue H</t>
  </si>
  <si>
    <t>302 Franklin Ave</t>
  </si>
  <si>
    <t>2133 Estrada Pkwy</t>
  </si>
  <si>
    <t>14831 Marsh Ln Apt 122</t>
  </si>
  <si>
    <t>601 Warren Dr</t>
  </si>
  <si>
    <t>425 W Suffolk Ave</t>
  </si>
  <si>
    <t>2777 N Buckner Blvd Apt 2206</t>
  </si>
  <si>
    <t>932 W Red Oak Rd</t>
  </si>
  <si>
    <t>512 W DAY ST</t>
  </si>
  <si>
    <t>DENISON</t>
  </si>
  <si>
    <t>9630 Dale Glade Dr</t>
  </si>
  <si>
    <t>7249 Van Natta Ln</t>
  </si>
  <si>
    <t>2109 San Jose Dr</t>
  </si>
  <si>
    <t>8612 Cottonwood Ln</t>
  </si>
  <si>
    <t>2942 Alouette Dr Apt 512</t>
  </si>
  <si>
    <t>7613 Abbott Dr</t>
  </si>
  <si>
    <t>26850 US Hwy 380 Apt 3607</t>
  </si>
  <si>
    <t>2017 Ash Hill</t>
  </si>
  <si>
    <t>PO Box 115</t>
  </si>
  <si>
    <t xml:space="preserve">75168       </t>
  </si>
  <si>
    <t>4212 NELMS DR</t>
  </si>
  <si>
    <t>3305 29 NW ST</t>
  </si>
  <si>
    <t>1100 NICKEL ST</t>
  </si>
  <si>
    <t>PRINCETON</t>
  </si>
  <si>
    <t>3917 Hardwood Ct</t>
  </si>
  <si>
    <t>5417 Stephanie Dr</t>
  </si>
  <si>
    <t>1530 Avenue E</t>
  </si>
  <si>
    <t>5636 Maceo Ln</t>
  </si>
  <si>
    <t>8542 Files St</t>
  </si>
  <si>
    <t>3693 Dilido Rd Apt 2084</t>
  </si>
  <si>
    <t>1611 E Hourston St</t>
  </si>
  <si>
    <t>412 Caplin Dr</t>
  </si>
  <si>
    <t>18130 Talavera Ridge Apt 450</t>
  </si>
  <si>
    <t xml:space="preserve">78257       </t>
  </si>
  <si>
    <t>1928 Ebbets Dr</t>
  </si>
  <si>
    <t>Odessa</t>
  </si>
  <si>
    <t xml:space="preserve">79762       </t>
  </si>
  <si>
    <t>602 N W 8th Pl</t>
  </si>
  <si>
    <t>Andrews</t>
  </si>
  <si>
    <t xml:space="preserve">79714       </t>
  </si>
  <si>
    <t>6900 Cross B Rd. #P101</t>
  </si>
  <si>
    <t xml:space="preserve">79765       </t>
  </si>
  <si>
    <t>6620 N Cypress Ave</t>
  </si>
  <si>
    <t xml:space="preserve">79764       </t>
  </si>
  <si>
    <t>108 Mike St</t>
  </si>
  <si>
    <t>Levelland</t>
  </si>
  <si>
    <t xml:space="preserve">79336       </t>
  </si>
  <si>
    <t>4001 De Morada Dr 537</t>
  </si>
  <si>
    <t>1305 SE 1000</t>
  </si>
  <si>
    <t>1418 Stependale Dr</t>
  </si>
  <si>
    <t>Katy</t>
  </si>
  <si>
    <t xml:space="preserve">77450       </t>
  </si>
  <si>
    <t>3809 Brinkley Dr</t>
  </si>
  <si>
    <t>Celina</t>
  </si>
  <si>
    <t xml:space="preserve">75009       </t>
  </si>
  <si>
    <t>5818 Melrose Ave</t>
  </si>
  <si>
    <t>San Angelo</t>
  </si>
  <si>
    <t xml:space="preserve">76901       </t>
  </si>
  <si>
    <t>5704 Los Patios Dr</t>
  </si>
  <si>
    <t>Midland</t>
  </si>
  <si>
    <t xml:space="preserve">79707       </t>
  </si>
  <si>
    <t>710 Mobeetie St</t>
  </si>
  <si>
    <t>Canadian</t>
  </si>
  <si>
    <t xml:space="preserve">79014       </t>
  </si>
  <si>
    <t>2100 Sutton Park Ave</t>
  </si>
  <si>
    <t>4412 S Mirror St</t>
  </si>
  <si>
    <t>Amarillo</t>
  </si>
  <si>
    <t xml:space="preserve">79118       </t>
  </si>
  <si>
    <t>4615 S Lipscomb St</t>
  </si>
  <si>
    <t xml:space="preserve">79110       </t>
  </si>
  <si>
    <t>2808 SW 28th Ave Apt#213</t>
  </si>
  <si>
    <t xml:space="preserve">79109       </t>
  </si>
  <si>
    <t>6658 E Driftwood Dr</t>
  </si>
  <si>
    <t>Gardendale</t>
  </si>
  <si>
    <t xml:space="preserve">79758-4047  </t>
  </si>
  <si>
    <t>1608 County Road 19</t>
  </si>
  <si>
    <t>Lamesa</t>
  </si>
  <si>
    <t xml:space="preserve">79331       </t>
  </si>
  <si>
    <t>8408 East County Road 115</t>
  </si>
  <si>
    <t xml:space="preserve">79706       </t>
  </si>
  <si>
    <t>GRADING FOREMAN</t>
  </si>
  <si>
    <t>1816 FM 27 W</t>
  </si>
  <si>
    <t>Wortham</t>
  </si>
  <si>
    <t xml:space="preserve">76693       </t>
  </si>
  <si>
    <t>920 S Wesrcliff</t>
  </si>
  <si>
    <t xml:space="preserve">79763       </t>
  </si>
  <si>
    <t>PO BOX 53002</t>
  </si>
  <si>
    <t xml:space="preserve">79710       </t>
  </si>
  <si>
    <t>780 US Highway 75</t>
  </si>
  <si>
    <t>Teague</t>
  </si>
  <si>
    <t xml:space="preserve">75860       </t>
  </si>
  <si>
    <t>102 CR 529</t>
  </si>
  <si>
    <t>Fairfield</t>
  </si>
  <si>
    <t xml:space="preserve">75840       </t>
  </si>
  <si>
    <t>1607 N Midland Dr Q-203</t>
  </si>
  <si>
    <t xml:space="preserve">79703       </t>
  </si>
  <si>
    <t>1860 CR 2105</t>
  </si>
  <si>
    <t>Kemp</t>
  </si>
  <si>
    <t>871 W Conestoga Ln</t>
  </si>
  <si>
    <t xml:space="preserve">79766       </t>
  </si>
  <si>
    <t>2318 War Admiral Dr</t>
  </si>
  <si>
    <t>Stafford</t>
  </si>
  <si>
    <t xml:space="preserve">77477       </t>
  </si>
  <si>
    <t>7110 West 24th St</t>
  </si>
  <si>
    <t>404 Woodcrest Dr</t>
  </si>
  <si>
    <t>6304 E Co Rd 84</t>
  </si>
  <si>
    <t>1035 W Flagstone St</t>
  </si>
  <si>
    <t>224 Squaw Creek Rd</t>
  </si>
  <si>
    <t>Willow Park</t>
  </si>
  <si>
    <t>410 SW 7th St</t>
  </si>
  <si>
    <t>23530 Treeline Bluff Trail</t>
  </si>
  <si>
    <t xml:space="preserve">77373       </t>
  </si>
  <si>
    <t>1832 Muncie Ave</t>
  </si>
  <si>
    <t>1298 Cottonwood West</t>
  </si>
  <si>
    <t>Benton</t>
  </si>
  <si>
    <t>AR</t>
  </si>
  <si>
    <t xml:space="preserve">72019       </t>
  </si>
  <si>
    <t>209 N 9th</t>
  </si>
  <si>
    <t>Hebron</t>
  </si>
  <si>
    <t>NE</t>
  </si>
  <si>
    <t xml:space="preserve">68370       </t>
  </si>
  <si>
    <t>317 Limber #61</t>
  </si>
  <si>
    <t xml:space="preserve">79761       </t>
  </si>
  <si>
    <t>1089 S Moss Ave</t>
  </si>
  <si>
    <t>909 Goliad Dr</t>
  </si>
  <si>
    <t>22 Columbus Rd</t>
  </si>
  <si>
    <t>Alamogordoa</t>
  </si>
  <si>
    <t>NM</t>
  </si>
  <si>
    <t xml:space="preserve">88310       </t>
  </si>
  <si>
    <t>8470 W Gold St</t>
  </si>
  <si>
    <t>1393 Motor Grader Operator</t>
  </si>
  <si>
    <t>8210 W Larry Ln</t>
  </si>
  <si>
    <t>10100 W County Rd 159</t>
  </si>
  <si>
    <t>3727 Andrews Hwy #2409</t>
  </si>
  <si>
    <t>10100 W County Road 154</t>
  </si>
  <si>
    <t>8640 Hunter Miller Way #1216</t>
  </si>
  <si>
    <t>121 W Brock St.</t>
  </si>
  <si>
    <t>1213 E 49th St.</t>
  </si>
  <si>
    <t>815 W Humble St</t>
  </si>
  <si>
    <t>Hobbs</t>
  </si>
  <si>
    <t xml:space="preserve">88240       </t>
  </si>
  <si>
    <t>914 W 20th</t>
  </si>
  <si>
    <t>11407 W 57th St</t>
  </si>
  <si>
    <t>PO Box 443</t>
  </si>
  <si>
    <t>Seagraves</t>
  </si>
  <si>
    <t xml:space="preserve">79359       </t>
  </si>
  <si>
    <t>182 County Road 401-K</t>
  </si>
  <si>
    <t>Seminole</t>
  </si>
  <si>
    <t xml:space="preserve">79360       </t>
  </si>
  <si>
    <t>4336 Conley Ave</t>
  </si>
  <si>
    <t>6900 Cross B Rd H201</t>
  </si>
  <si>
    <t xml:space="preserve">79702       </t>
  </si>
  <si>
    <t>4705 RIO DR</t>
  </si>
  <si>
    <t>MIDLAND</t>
  </si>
  <si>
    <t>12117 Saint Laurence Ave</t>
  </si>
  <si>
    <t>4210 East 53rd St</t>
  </si>
  <si>
    <t>4651 Oak Wood Dr</t>
  </si>
  <si>
    <t>1408 S Alleghaney Ave</t>
  </si>
  <si>
    <t>959 Hull St</t>
  </si>
  <si>
    <t xml:space="preserve">79928       </t>
  </si>
  <si>
    <t>5853 Swallow Ln</t>
  </si>
  <si>
    <t xml:space="preserve">79924       </t>
  </si>
  <si>
    <t>2301 N Pecos St 110</t>
  </si>
  <si>
    <t xml:space="preserve">79705       </t>
  </si>
  <si>
    <t>PO Box 1477</t>
  </si>
  <si>
    <t>Addison</t>
  </si>
  <si>
    <t xml:space="preserve">75001       </t>
  </si>
  <si>
    <t>10108 W 23 ST 3</t>
  </si>
  <si>
    <t>ODESSA</t>
  </si>
  <si>
    <t>3210 Boxelder</t>
  </si>
  <si>
    <t xml:space="preserve">77082       </t>
  </si>
  <si>
    <t>11011 Pleasant Colony Dr</t>
  </si>
  <si>
    <t>Apt 1108</t>
  </si>
  <si>
    <t>Jersey Village</t>
  </si>
  <si>
    <t xml:space="preserve">77065       </t>
  </si>
  <si>
    <t>19515 Falling Cedar Ct</t>
  </si>
  <si>
    <t>10603 Grant Rd</t>
  </si>
  <si>
    <t xml:space="preserve">77070       </t>
  </si>
  <si>
    <t>111 W Davis Street Apt 2332</t>
  </si>
  <si>
    <t>1804 Nottingham St</t>
  </si>
  <si>
    <t>Pasadena</t>
  </si>
  <si>
    <t xml:space="preserve">77502       </t>
  </si>
  <si>
    <t>111 W Davis St 2245</t>
  </si>
  <si>
    <t>857 Legacy Oak Apt3416</t>
  </si>
  <si>
    <t xml:space="preserve">76102       </t>
  </si>
  <si>
    <t>305 North Brazos</t>
  </si>
  <si>
    <t xml:space="preserve">77803       </t>
  </si>
  <si>
    <t>2006 W 43rd St apt 55</t>
  </si>
  <si>
    <t xml:space="preserve">77018       </t>
  </si>
  <si>
    <t>100 Alberto Trerino St</t>
  </si>
  <si>
    <t>Mission</t>
  </si>
  <si>
    <t xml:space="preserve">78572       </t>
  </si>
  <si>
    <t>13546 Forest Gully</t>
  </si>
  <si>
    <t xml:space="preserve">77067       </t>
  </si>
  <si>
    <t>990 Brady Ln</t>
  </si>
  <si>
    <t xml:space="preserve">77511       </t>
  </si>
  <si>
    <t>2031 Stonemont CT</t>
  </si>
  <si>
    <t xml:space="preserve">75013       </t>
  </si>
  <si>
    <t>13697 Venturi Lane</t>
  </si>
  <si>
    <t>Herndon</t>
  </si>
  <si>
    <t>VA</t>
  </si>
  <si>
    <t xml:space="preserve">20171       </t>
  </si>
  <si>
    <t>4227 Shady River Dr</t>
  </si>
  <si>
    <t>Missouri City</t>
  </si>
  <si>
    <t xml:space="preserve">77459       </t>
  </si>
  <si>
    <t>9701 Meyer Forest Dr Apt 12108</t>
  </si>
  <si>
    <t xml:space="preserve">77096       </t>
  </si>
  <si>
    <t>1111 Durham Dr Apt 408</t>
  </si>
  <si>
    <t xml:space="preserve">77007       </t>
  </si>
  <si>
    <t>4524 Pebble Brook Ln</t>
  </si>
  <si>
    <t>1127 Fairlane Sq</t>
  </si>
  <si>
    <t>Channelview</t>
  </si>
  <si>
    <t xml:space="preserve">77530       </t>
  </si>
  <si>
    <t>14863 Beaconsfeild Dr.</t>
  </si>
  <si>
    <t xml:space="preserve">77015       </t>
  </si>
  <si>
    <t>1421 W 10th Ave</t>
  </si>
  <si>
    <t>714 Aron Street</t>
  </si>
  <si>
    <t>Baytown</t>
  </si>
  <si>
    <t xml:space="preserve">77520       </t>
  </si>
  <si>
    <t>4737 Benning Dr</t>
  </si>
  <si>
    <t xml:space="preserve">77035       </t>
  </si>
  <si>
    <t>3111 Lake Dr</t>
  </si>
  <si>
    <t xml:space="preserve">77494       </t>
  </si>
  <si>
    <t>1829 W 15th St</t>
  </si>
  <si>
    <t xml:space="preserve">77008       </t>
  </si>
  <si>
    <t>9326 Sanford Rd</t>
  </si>
  <si>
    <t xml:space="preserve">77031       </t>
  </si>
  <si>
    <t>6253 FM 1374 RD</t>
  </si>
  <si>
    <t>New Waverly</t>
  </si>
  <si>
    <t xml:space="preserve">77358       </t>
  </si>
  <si>
    <t>1808 Parkwater Cove Ct</t>
  </si>
  <si>
    <t>Pearland</t>
  </si>
  <si>
    <t xml:space="preserve">77584       </t>
  </si>
  <si>
    <t>1402 Thornwood Ln</t>
  </si>
  <si>
    <t xml:space="preserve">77062       </t>
  </si>
  <si>
    <t>342 Cavil Barrier Ln</t>
  </si>
  <si>
    <t>La Porte</t>
  </si>
  <si>
    <t xml:space="preserve">77571       </t>
  </si>
  <si>
    <t>29210 Inverness Dr</t>
  </si>
  <si>
    <t>Magnolia</t>
  </si>
  <si>
    <t xml:space="preserve">77354       </t>
  </si>
  <si>
    <t>14902 Old Creek Rd</t>
  </si>
  <si>
    <t xml:space="preserve">77060       </t>
  </si>
  <si>
    <t>15123 Gran Vista Dr</t>
  </si>
  <si>
    <t xml:space="preserve">77083       </t>
  </si>
  <si>
    <t>7719 N Walker Rd</t>
  </si>
  <si>
    <t>Cleveland</t>
  </si>
  <si>
    <t xml:space="preserve">77328       </t>
  </si>
  <si>
    <t>7214 Log View Dr</t>
  </si>
  <si>
    <t xml:space="preserve">77040       </t>
  </si>
  <si>
    <t>2950 Old Spanish Trl Apt 201</t>
  </si>
  <si>
    <t xml:space="preserve">77054       </t>
  </si>
  <si>
    <t>2011 Texas Heritage Pkwy 10206</t>
  </si>
  <si>
    <t>20650 Barngate Meadow Lane</t>
  </si>
  <si>
    <t xml:space="preserve">77433       </t>
  </si>
  <si>
    <t>7601 FM 1960 Rd E</t>
  </si>
  <si>
    <t>atascocita</t>
  </si>
  <si>
    <t xml:space="preserve">77346       </t>
  </si>
  <si>
    <t>12901 Ticondenoga</t>
  </si>
  <si>
    <t xml:space="preserve">77044       </t>
  </si>
  <si>
    <t>9810 Hanna Dr</t>
  </si>
  <si>
    <t>1010 S Wayside #608</t>
  </si>
  <si>
    <t xml:space="preserve">77023       </t>
  </si>
  <si>
    <t>7225 Corpus Christi</t>
  </si>
  <si>
    <t xml:space="preserve">77020       </t>
  </si>
  <si>
    <t>7100 Smilingwood Ln Apt 913</t>
  </si>
  <si>
    <t xml:space="preserve">77086       </t>
  </si>
  <si>
    <t>2118 Myra</t>
  </si>
  <si>
    <t>8206 Yale St</t>
  </si>
  <si>
    <t xml:space="preserve">77037       </t>
  </si>
  <si>
    <t>5008 N Los Amisos Cr</t>
  </si>
  <si>
    <t>412 Sam st</t>
  </si>
  <si>
    <t>Finisher Local 143 70</t>
  </si>
  <si>
    <t>5720 Rampart Apt 251</t>
  </si>
  <si>
    <t xml:space="preserve">77081       </t>
  </si>
  <si>
    <t>8204 Meadowshire St</t>
  </si>
  <si>
    <t>3210 Boxelder Dr</t>
  </si>
  <si>
    <t>1786 San Martin</t>
  </si>
  <si>
    <t>San Benito</t>
  </si>
  <si>
    <t xml:space="preserve">78586       </t>
  </si>
  <si>
    <t>OP GEN FM</t>
  </si>
  <si>
    <t>2224 E Mile 12 North</t>
  </si>
  <si>
    <t>Weslaco</t>
  </si>
  <si>
    <t xml:space="preserve">78599       </t>
  </si>
  <si>
    <t xml:space="preserve">78596       </t>
  </si>
  <si>
    <t>2224 E Mile 12 N</t>
  </si>
  <si>
    <t>2215 Abraham Lincoln</t>
  </si>
  <si>
    <t>5623 Coastal Way</t>
  </si>
  <si>
    <t xml:space="preserve">77085       </t>
  </si>
  <si>
    <t>12540 Shawnee Ave</t>
  </si>
  <si>
    <t xml:space="preserve">75570       </t>
  </si>
  <si>
    <t>8727 Farm Ridge Ln</t>
  </si>
  <si>
    <t>Humbie</t>
  </si>
  <si>
    <t xml:space="preserve">77338       </t>
  </si>
  <si>
    <t>11823 Mule Spring dr</t>
  </si>
  <si>
    <t xml:space="preserve">77034       </t>
  </si>
  <si>
    <t>16326 Paiter St</t>
  </si>
  <si>
    <t xml:space="preserve">77053       </t>
  </si>
  <si>
    <t>5008 W Los Amigos</t>
  </si>
  <si>
    <t>17914 Grassy Fields</t>
  </si>
  <si>
    <t>1401 Lavonia Ln</t>
  </si>
  <si>
    <t>1009 Richard St Apt 110A</t>
  </si>
  <si>
    <t xml:space="preserve">77506       </t>
  </si>
  <si>
    <t>8500 Broadway Apt 1711</t>
  </si>
  <si>
    <t xml:space="preserve">77061       </t>
  </si>
  <si>
    <t>OPERATORS 841 JOURNEYMAN</t>
  </si>
  <si>
    <t>11500 Keegans Ridge Rd</t>
  </si>
  <si>
    <t>Apt 1908</t>
  </si>
  <si>
    <t>20103 Live Oak Road</t>
  </si>
  <si>
    <t>Crosby</t>
  </si>
  <si>
    <t xml:space="preserve">77532       </t>
  </si>
  <si>
    <t>26049 KINGSHILL DR</t>
  </si>
  <si>
    <t>KINGWOOD</t>
  </si>
  <si>
    <t xml:space="preserve">77339       </t>
  </si>
  <si>
    <t>5018 Ridgestone</t>
  </si>
  <si>
    <t>16723 Royal Mile Ln</t>
  </si>
  <si>
    <t xml:space="preserve">77084       </t>
  </si>
  <si>
    <t>14113 Laterna Lane</t>
  </si>
  <si>
    <t>12500 Aldine Westfield Rd #15</t>
  </si>
  <si>
    <t>171 Calle San Miguel</t>
  </si>
  <si>
    <t>25920 Cornwall</t>
  </si>
  <si>
    <t>New Caney</t>
  </si>
  <si>
    <t xml:space="preserve">77357       </t>
  </si>
  <si>
    <t>9540 Rompwood #86</t>
  </si>
  <si>
    <t xml:space="preserve">77080       </t>
  </si>
  <si>
    <t>1705 Jenkins Rd 209</t>
  </si>
  <si>
    <t>1705 Jenkins RD 209</t>
  </si>
  <si>
    <t>Pascadena</t>
  </si>
  <si>
    <t>748 Gazin St</t>
  </si>
  <si>
    <t>831 Teal Moon Dr.</t>
  </si>
  <si>
    <t>Rosharon</t>
  </si>
  <si>
    <t xml:space="preserve">77583       </t>
  </si>
  <si>
    <t>10610 Rock Maple Ln</t>
  </si>
  <si>
    <t>3339 Canal Ave</t>
  </si>
  <si>
    <t>Groves</t>
  </si>
  <si>
    <t xml:space="preserve">77619       </t>
  </si>
  <si>
    <t>1327 Golf Way</t>
  </si>
  <si>
    <t>Port Author</t>
  </si>
  <si>
    <t xml:space="preserve">77640       </t>
  </si>
  <si>
    <t>685 Ave E</t>
  </si>
  <si>
    <t>Beaumount</t>
  </si>
  <si>
    <t xml:space="preserve">77701       </t>
  </si>
  <si>
    <t>825 Trinity Ave</t>
  </si>
  <si>
    <t>Port Arthur</t>
  </si>
  <si>
    <t xml:space="preserve">77642       </t>
  </si>
  <si>
    <t>2614 Grand Canyon Dr</t>
  </si>
  <si>
    <t>1705 Jenkins Rd #39</t>
  </si>
  <si>
    <t>1705 Jenkins Rd</t>
  </si>
  <si>
    <t>102 W Brenda</t>
  </si>
  <si>
    <t xml:space="preserve">77076       </t>
  </si>
  <si>
    <t>5915 Nordling</t>
  </si>
  <si>
    <t>1105 Orrel Dr</t>
  </si>
  <si>
    <t xml:space="preserve">77503       </t>
  </si>
  <si>
    <t>4324 36th St</t>
  </si>
  <si>
    <t>3223 Allison Ave Groves</t>
  </si>
  <si>
    <t xml:space="preserve">77649       </t>
  </si>
  <si>
    <t xml:space="preserve">1832 19th St </t>
  </si>
  <si>
    <t>30784 Calle Alegre</t>
  </si>
  <si>
    <t>Los Fresnos</t>
  </si>
  <si>
    <t xml:space="preserve">78566       </t>
  </si>
  <si>
    <t>1348 Jefferson Dr</t>
  </si>
  <si>
    <t>5213 14th Street</t>
  </si>
  <si>
    <t>1085 Minessota Rd</t>
  </si>
  <si>
    <t>Palm View</t>
  </si>
  <si>
    <t>10700 Wood Meadow Pkwy</t>
  </si>
  <si>
    <t>2443 Sunflower Dr</t>
  </si>
  <si>
    <t xml:space="preserve">Arlington </t>
  </si>
  <si>
    <t>4940 23rd st</t>
  </si>
  <si>
    <t>1966 W 20th</t>
  </si>
  <si>
    <t>Los Angles</t>
  </si>
  <si>
    <t xml:space="preserve">90018       </t>
  </si>
  <si>
    <t>7934 Matson St</t>
  </si>
  <si>
    <t xml:space="preserve">77078       </t>
  </si>
  <si>
    <t>1200 W 23rd Place</t>
  </si>
  <si>
    <t xml:space="preserve">78574       </t>
  </si>
  <si>
    <t>2609 Silveroda Circle</t>
  </si>
  <si>
    <t>13817 Kershaw St</t>
  </si>
  <si>
    <t xml:space="preserve">2515 Mills Ave </t>
  </si>
  <si>
    <t>P.O Box 291</t>
  </si>
  <si>
    <t>Hargill</t>
  </si>
  <si>
    <t xml:space="preserve">78549       </t>
  </si>
  <si>
    <t>1705 Jenkins Rd Apt 180</t>
  </si>
  <si>
    <t>Pasadina</t>
  </si>
  <si>
    <t>1221 Bernard St</t>
  </si>
  <si>
    <t>1308 N 70th St</t>
  </si>
  <si>
    <t xml:space="preserve">77011       </t>
  </si>
  <si>
    <t>20906 Oneida Forest Trail</t>
  </si>
  <si>
    <t xml:space="preserve">77449       </t>
  </si>
  <si>
    <t>16818 City View Pl #77</t>
  </si>
  <si>
    <t>814 Boxster CT</t>
  </si>
  <si>
    <t>Humble</t>
  </si>
  <si>
    <t xml:space="preserve">77396       </t>
  </si>
  <si>
    <t>4709 Lavender St</t>
  </si>
  <si>
    <t xml:space="preserve">77026       </t>
  </si>
  <si>
    <t>20342 Redbud Dr</t>
  </si>
  <si>
    <t>4115 kelling St</t>
  </si>
  <si>
    <t xml:space="preserve">77045       </t>
  </si>
  <si>
    <t>10658 Autumn Meadow Lane</t>
  </si>
  <si>
    <t xml:space="preserve">77064       </t>
  </si>
  <si>
    <t xml:space="preserve">4825 Aldine Mail Rd Apt#32 </t>
  </si>
  <si>
    <t>11720 W Small Oak Ln</t>
  </si>
  <si>
    <t>Willis</t>
  </si>
  <si>
    <t xml:space="preserve">77378       </t>
  </si>
  <si>
    <t>419 Noonday Ln</t>
  </si>
  <si>
    <t>13206 W Los Amigos Cr</t>
  </si>
  <si>
    <t>13023 Caldbeck Creek Ln</t>
  </si>
  <si>
    <t>7226 Howton St</t>
  </si>
  <si>
    <t xml:space="preserve">77028       </t>
  </si>
  <si>
    <t>9610 Balsam Ln</t>
  </si>
  <si>
    <t>815 Boxster Ct</t>
  </si>
  <si>
    <t>1400 S frazier st Apt 15</t>
  </si>
  <si>
    <t>Conroe</t>
  </si>
  <si>
    <t xml:space="preserve">77301       </t>
  </si>
  <si>
    <t>310 Parramatta Ln</t>
  </si>
  <si>
    <t>23207 Chateau Woods Ln</t>
  </si>
  <si>
    <t xml:space="preserve">77447       </t>
  </si>
  <si>
    <t>9310 Sunnywood Dr</t>
  </si>
  <si>
    <t xml:space="preserve">77088       </t>
  </si>
  <si>
    <t>907 West Fall Ave</t>
  </si>
  <si>
    <t>154 Kiowa Ct</t>
  </si>
  <si>
    <t>21306 Crimson Orchard</t>
  </si>
  <si>
    <t>Hockley</t>
  </si>
  <si>
    <t xml:space="preserve">907 Westfall </t>
  </si>
  <si>
    <t>12923 White Plains Dr</t>
  </si>
  <si>
    <t xml:space="preserve">77089       </t>
  </si>
  <si>
    <t>21737 Alyssa Ln</t>
  </si>
  <si>
    <t>Porter</t>
  </si>
  <si>
    <t xml:space="preserve">77365       </t>
  </si>
  <si>
    <t>6402 Bazel Brook Dr</t>
  </si>
  <si>
    <t xml:space="preserve">77489       </t>
  </si>
  <si>
    <t>3303 Linder Green Ln</t>
  </si>
  <si>
    <t xml:space="preserve">77386       </t>
  </si>
  <si>
    <t>1602 Forest Oaks Dr</t>
  </si>
  <si>
    <t xml:space="preserve">77017       </t>
  </si>
  <si>
    <t>6702 Colony Ln</t>
  </si>
  <si>
    <t>24019 Nichols Sawmill</t>
  </si>
  <si>
    <t xml:space="preserve">77355       </t>
  </si>
  <si>
    <t>16410 Lochness Dr</t>
  </si>
  <si>
    <t xml:space="preserve">77318       </t>
  </si>
  <si>
    <t>1255 Mitchell Rd</t>
  </si>
  <si>
    <t>20225 Old Houston Rd</t>
  </si>
  <si>
    <t>2326 Sandydale Ln</t>
  </si>
  <si>
    <t>16211 Samoaway</t>
  </si>
  <si>
    <t>3401 Campbell Rd</t>
  </si>
  <si>
    <t>Apt 28-08</t>
  </si>
  <si>
    <t>Winnie</t>
  </si>
  <si>
    <t xml:space="preserve">77665       </t>
  </si>
  <si>
    <t>11514 Cuniff Rd</t>
  </si>
  <si>
    <t>Beaumont</t>
  </si>
  <si>
    <t xml:space="preserve">77705       </t>
  </si>
  <si>
    <t>CARPENTERS FOREMAN</t>
  </si>
  <si>
    <t>16535 Buetcrra Rd</t>
  </si>
  <si>
    <t>16535 Butera Rd</t>
  </si>
  <si>
    <t>8535 Winkler Dr E9</t>
  </si>
  <si>
    <t xml:space="preserve">1127 Prune St </t>
  </si>
  <si>
    <t>La Marque</t>
  </si>
  <si>
    <t xml:space="preserve">77568       </t>
  </si>
  <si>
    <t>2200 Lone Star St 40</t>
  </si>
  <si>
    <t>26530 Mcintosh</t>
  </si>
  <si>
    <t>21451 Magnolia</t>
  </si>
  <si>
    <t>15015 Sierra Ridge Dr</t>
  </si>
  <si>
    <t>21451 Magnolia Dr</t>
  </si>
  <si>
    <t>5207 Wickview Lane</t>
  </si>
  <si>
    <t>501 Green Rd Apt 106</t>
  </si>
  <si>
    <t>5316 Tiffany Dr</t>
  </si>
  <si>
    <t>7211 Stonegate Dr</t>
  </si>
  <si>
    <t>6515 W Bend Street</t>
  </si>
  <si>
    <t>14863 Beaconsfield Dr</t>
  </si>
  <si>
    <t>8006 Filltop St</t>
  </si>
  <si>
    <t>12723 Terrance St</t>
  </si>
  <si>
    <t>12019 Kona Coy Dr</t>
  </si>
  <si>
    <t>13135 Sugar Bowl Ave</t>
  </si>
  <si>
    <t>Baton Rouge</t>
  </si>
  <si>
    <t xml:space="preserve">70814       </t>
  </si>
  <si>
    <t>12010 Kona Cay Dr</t>
  </si>
  <si>
    <t>4025 Burke Rd #2101</t>
  </si>
  <si>
    <t xml:space="preserve">77504       </t>
  </si>
  <si>
    <t>7700 Corporate Dr Apt 2201</t>
  </si>
  <si>
    <t xml:space="preserve">77036       </t>
  </si>
  <si>
    <t>12634 Ticondenoga Rd</t>
  </si>
  <si>
    <t>19935 Oland</t>
  </si>
  <si>
    <t xml:space="preserve">7204 Tuck St </t>
  </si>
  <si>
    <t>8411 Saratoga Forest</t>
  </si>
  <si>
    <t>15910 Land Vew Dr</t>
  </si>
  <si>
    <t>1331 Dell Dale St</t>
  </si>
  <si>
    <t>Channel View</t>
  </si>
  <si>
    <t>15810 Stanhope Ct</t>
  </si>
  <si>
    <t>2116 Thomas</t>
  </si>
  <si>
    <t>906 Caplin St</t>
  </si>
  <si>
    <t xml:space="preserve">77022       </t>
  </si>
  <si>
    <t>1122 River Rock Dr</t>
  </si>
  <si>
    <t>22720 Imperial Valley Dr. #505</t>
  </si>
  <si>
    <t>3100 Walnut Benz Ln Apt 224</t>
  </si>
  <si>
    <t xml:space="preserve">77042       </t>
  </si>
  <si>
    <t>7820 Channelside St</t>
  </si>
  <si>
    <t xml:space="preserve">77012       </t>
  </si>
  <si>
    <t>5419 Girnigoe Dr</t>
  </si>
  <si>
    <t>5217 Ricky St</t>
  </si>
  <si>
    <t xml:space="preserve">77033       </t>
  </si>
  <si>
    <t>12038 Hazy Hill Dr</t>
  </si>
  <si>
    <t>7027 Zeislens Grove</t>
  </si>
  <si>
    <t xml:space="preserve">77469       </t>
  </si>
  <si>
    <t>29980 FM 2079 Apt 2002</t>
  </si>
  <si>
    <t>2013 North Fry Road Apt 406</t>
  </si>
  <si>
    <t>543 Regal</t>
  </si>
  <si>
    <t>2500 Fair way dr apt 1622</t>
  </si>
  <si>
    <t>8901 Jones Rd Apt #706A</t>
  </si>
  <si>
    <t>7510 Pinetex</t>
  </si>
  <si>
    <t>11746 E Strumertail Circle</t>
  </si>
  <si>
    <t>616 Harding St Unit 1</t>
  </si>
  <si>
    <t>6702 Telephon Rd Apt 7</t>
  </si>
  <si>
    <t xml:space="preserve">77006       </t>
  </si>
  <si>
    <t>6702 Telephone Rd Apt 7</t>
  </si>
  <si>
    <t>19930 Riverbrook Dr.</t>
  </si>
  <si>
    <t>2419 Melissa Dr.</t>
  </si>
  <si>
    <t>5008 N Los Amigos Cir</t>
  </si>
  <si>
    <t xml:space="preserve">78870       </t>
  </si>
  <si>
    <t>6770 Cayton</t>
  </si>
  <si>
    <t>13941 Alderson St Apt 44</t>
  </si>
  <si>
    <t>1110 Maclesby Ln</t>
  </si>
  <si>
    <t>6810 Addickscloping Rd</t>
  </si>
  <si>
    <t>1200 Fleming Dr</t>
  </si>
  <si>
    <t xml:space="preserve">77013       </t>
  </si>
  <si>
    <t>1510 Birchbend Circle</t>
  </si>
  <si>
    <t>730 Cloverleaf St</t>
  </si>
  <si>
    <t>7216 Lapaseo Dr</t>
  </si>
  <si>
    <t xml:space="preserve">77087       </t>
  </si>
  <si>
    <t>4419 DonalbainDr</t>
  </si>
  <si>
    <t>6225 Wenlock Dr</t>
  </si>
  <si>
    <t xml:space="preserve">77048       </t>
  </si>
  <si>
    <t>350 Business Highway 290 N</t>
  </si>
  <si>
    <t>Hempstead</t>
  </si>
  <si>
    <t xml:space="preserve">77445       </t>
  </si>
  <si>
    <t>1810 Rolling Stone Dr.</t>
  </si>
  <si>
    <t>Deer Park</t>
  </si>
  <si>
    <t xml:space="preserve">77536       </t>
  </si>
  <si>
    <t>7133 Avenida C</t>
  </si>
  <si>
    <t>8820 Sonia Ln</t>
  </si>
  <si>
    <t>2514 McNay Dr</t>
  </si>
  <si>
    <t>101 E Tidwell #2</t>
  </si>
  <si>
    <t>10222 S Gessner Apt 407</t>
  </si>
  <si>
    <t xml:space="preserve">77071       </t>
  </si>
  <si>
    <t>5414 Elm St Apt 1403</t>
  </si>
  <si>
    <t>90 Uvalde Rd #701</t>
  </si>
  <si>
    <t>3235 W Park</t>
  </si>
  <si>
    <t>7034 Lo Chalmeis</t>
  </si>
  <si>
    <t>8600 Sands Point Dr Apt 17</t>
  </si>
  <si>
    <t>7133 Avenue C</t>
  </si>
  <si>
    <t>3125 Highland Ave</t>
  </si>
  <si>
    <t>555 Cr 2340</t>
  </si>
  <si>
    <t>Dayton</t>
  </si>
  <si>
    <t xml:space="preserve">77535       </t>
  </si>
  <si>
    <t>5215 Krueger Dr</t>
  </si>
  <si>
    <t>Dickerson</t>
  </si>
  <si>
    <t xml:space="preserve">77539       </t>
  </si>
  <si>
    <t>15315 Lee Rd</t>
  </si>
  <si>
    <t xml:space="preserve">77032       </t>
  </si>
  <si>
    <t>18100 West Rd apt 1306</t>
  </si>
  <si>
    <t xml:space="preserve">77095       </t>
  </si>
  <si>
    <t>635 Blanding Dr</t>
  </si>
  <si>
    <t>19719 Swan Valley Dr</t>
  </si>
  <si>
    <t>8119 Gulick Ln</t>
  </si>
  <si>
    <t xml:space="preserve">77075       </t>
  </si>
  <si>
    <t>9419 Willow Measow</t>
  </si>
  <si>
    <t>411 West Rd apt 605</t>
  </si>
  <si>
    <t xml:space="preserve">77038       </t>
  </si>
  <si>
    <t>9801 Meadowglen Ln apt 273</t>
  </si>
  <si>
    <t xml:space="preserve">16803 Imperial Valley </t>
  </si>
  <si>
    <t>16803 Imperial Valley #58</t>
  </si>
  <si>
    <t>4827 Procter St</t>
  </si>
  <si>
    <t>3243 Jorns St</t>
  </si>
  <si>
    <t>1117 Mesquite st</t>
  </si>
  <si>
    <t>1328 Bragg</t>
  </si>
  <si>
    <t>4730 Ridgeton Dr</t>
  </si>
  <si>
    <t>7222 Bellerive Dr</t>
  </si>
  <si>
    <t xml:space="preserve">6525 S Gesner Rd </t>
  </si>
  <si>
    <t>4521 Ludwig Lane</t>
  </si>
  <si>
    <t>3430 Avalon Ave</t>
  </si>
  <si>
    <t>17019 Cairntosh St</t>
  </si>
  <si>
    <t xml:space="preserve">815 Edgebrook Dr </t>
  </si>
  <si>
    <t>3 Canales St</t>
  </si>
  <si>
    <t>Roma</t>
  </si>
  <si>
    <t xml:space="preserve">78584       </t>
  </si>
  <si>
    <t>24478 W Terrace Dr</t>
  </si>
  <si>
    <t>4915 Heatherbrook Dr Apt A</t>
  </si>
  <si>
    <t>19299 Timberland Blvd</t>
  </si>
  <si>
    <t>4903 Terry St</t>
  </si>
  <si>
    <t>10580 Hammerly Blvd</t>
  </si>
  <si>
    <t xml:space="preserve">77043       </t>
  </si>
  <si>
    <t>10826 Herald Sq Dr</t>
  </si>
  <si>
    <t xml:space="preserve">77099       </t>
  </si>
  <si>
    <t>3936 13th St</t>
  </si>
  <si>
    <t>3115 Folger</t>
  </si>
  <si>
    <t xml:space="preserve">77093       </t>
  </si>
  <si>
    <t>6210 Belcrest</t>
  </si>
  <si>
    <t>1306 10th st Galena Park</t>
  </si>
  <si>
    <t xml:space="preserve">77547       </t>
  </si>
  <si>
    <t>5618 Poplar Terrace Ln</t>
  </si>
  <si>
    <t>7754 Greendowns</t>
  </si>
  <si>
    <t>3830 Youngstown St</t>
  </si>
  <si>
    <t xml:space="preserve">77703       </t>
  </si>
  <si>
    <t>350 Pinchback Rd Apt#3</t>
  </si>
  <si>
    <t xml:space="preserve">77707       </t>
  </si>
  <si>
    <t>3715 Lazywood</t>
  </si>
  <si>
    <t>6141 Carson Rd</t>
  </si>
  <si>
    <t>3120 29th St</t>
  </si>
  <si>
    <t>12515 Aaron Way</t>
  </si>
  <si>
    <t xml:space="preserve">77066       </t>
  </si>
  <si>
    <t>12026 Island Song Dr</t>
  </si>
  <si>
    <t xml:space="preserve">3924 13th st </t>
  </si>
  <si>
    <t>2406 Neches Ave</t>
  </si>
  <si>
    <t>6398 Warren St</t>
  </si>
  <si>
    <t>4319 South Main St</t>
  </si>
  <si>
    <t>1330  Oak St</t>
  </si>
  <si>
    <t>5248 10th St</t>
  </si>
  <si>
    <t>812 Brazos Ave</t>
  </si>
  <si>
    <t>150 Private Road 6063</t>
  </si>
  <si>
    <t>1419 Axilda St</t>
  </si>
  <si>
    <t>13943 Villagrove</t>
  </si>
  <si>
    <t xml:space="preserve">77049       </t>
  </si>
  <si>
    <t>21727 N Werrington Way #B</t>
  </si>
  <si>
    <t>121 Courtland Ct</t>
  </si>
  <si>
    <t>Highlands</t>
  </si>
  <si>
    <t xml:space="preserve">77562       </t>
  </si>
  <si>
    <t>1772 Gessner Dr</t>
  </si>
  <si>
    <t>14618 Littleford</t>
  </si>
  <si>
    <t>3915 Ironton St</t>
  </si>
  <si>
    <t>9402 Big Branch Ct</t>
  </si>
  <si>
    <t>21023 Azelea Field St</t>
  </si>
  <si>
    <t>CARPENTER $2 Over Scale</t>
  </si>
  <si>
    <t>110 Plantation Dr</t>
  </si>
  <si>
    <t>Waller</t>
  </si>
  <si>
    <t xml:space="preserve">77484       </t>
  </si>
  <si>
    <t>14914 Royal Birkdale St</t>
  </si>
  <si>
    <t>8909 Everglade</t>
  </si>
  <si>
    <t>373 County Road 604</t>
  </si>
  <si>
    <t>411 E Whitney St Apt H</t>
  </si>
  <si>
    <t>9110 E Mt Houston Rd #49</t>
  </si>
  <si>
    <t xml:space="preserve">77050       </t>
  </si>
  <si>
    <t>5044 7th St</t>
  </si>
  <si>
    <t>413 1/2 Park Place</t>
  </si>
  <si>
    <t>302 Elizabeth St</t>
  </si>
  <si>
    <t xml:space="preserve">77327       </t>
  </si>
  <si>
    <t>12715 Mystic Water Ln</t>
  </si>
  <si>
    <t>4623 Barkaloo Rd</t>
  </si>
  <si>
    <t xml:space="preserve">77521       </t>
  </si>
  <si>
    <t>615 Alliance St</t>
  </si>
  <si>
    <t xml:space="preserve">6355 Chinn Ln </t>
  </si>
  <si>
    <t xml:space="preserve">77708       </t>
  </si>
  <si>
    <t>5709 Clement</t>
  </si>
  <si>
    <t xml:space="preserve">1701 Upland Dr #174 </t>
  </si>
  <si>
    <t>2916 Ralston St</t>
  </si>
  <si>
    <t>914 Willensley Ln</t>
  </si>
  <si>
    <t>386 Airway Dr</t>
  </si>
  <si>
    <t>2709 Avenue P 1/2</t>
  </si>
  <si>
    <t xml:space="preserve">77550       </t>
  </si>
  <si>
    <t>7707 Gettysburg Ct</t>
  </si>
  <si>
    <t xml:space="preserve">77845       </t>
  </si>
  <si>
    <t>1610 Rd 5007</t>
  </si>
  <si>
    <t>77 East Edgebrook Dr Apt # 109</t>
  </si>
  <si>
    <t>3629 CR 870</t>
  </si>
  <si>
    <t>6725 Brittmoore Rd</t>
  </si>
  <si>
    <t xml:space="preserve">77041       </t>
  </si>
  <si>
    <t>207 W Fifth St</t>
  </si>
  <si>
    <t>El Campo</t>
  </si>
  <si>
    <t xml:space="preserve">77437       </t>
  </si>
  <si>
    <t>9025 Old Clydesdale Dr</t>
  </si>
  <si>
    <t>P.O. Box 701</t>
  </si>
  <si>
    <t>3109 Hollow Valley Dr</t>
  </si>
  <si>
    <t>523 North Church St</t>
  </si>
  <si>
    <t>Pilot Point</t>
  </si>
  <si>
    <t xml:space="preserve">76258       </t>
  </si>
  <si>
    <t>11410 Chelsea Walk Dr</t>
  </si>
  <si>
    <t xml:space="preserve">401 Dunnam Ave Apt #A </t>
  </si>
  <si>
    <t>1069 FM 2919</t>
  </si>
  <si>
    <t>Beasley</t>
  </si>
  <si>
    <t xml:space="preserve">77417       </t>
  </si>
  <si>
    <t>25683 Cambridge Blvd</t>
  </si>
  <si>
    <t>6160 Elm St #2715</t>
  </si>
  <si>
    <t>1325 Cedar Post Ln</t>
  </si>
  <si>
    <t xml:space="preserve">77055       </t>
  </si>
  <si>
    <t>3805 Wylie St</t>
  </si>
  <si>
    <t>3300 S Garrison St</t>
  </si>
  <si>
    <t>Corinth</t>
  </si>
  <si>
    <t>715 Turner Cove Ct</t>
  </si>
  <si>
    <t>11643 Innsbury Dr</t>
  </si>
  <si>
    <t>7000 Swonke Ln</t>
  </si>
  <si>
    <t>17246 April Valley Ct</t>
  </si>
  <si>
    <t>6431 Luce St</t>
  </si>
  <si>
    <t>7314 Abilene St</t>
  </si>
  <si>
    <t>183 Coach Lamp Ln</t>
  </si>
  <si>
    <t>9402 Selene Park Ln</t>
  </si>
  <si>
    <t>615 Apache St</t>
  </si>
  <si>
    <t>10547 Pleasanton Dr</t>
  </si>
  <si>
    <t>11315 Fondren Rd Apt#2406</t>
  </si>
  <si>
    <t>10617 Duncum St</t>
  </si>
  <si>
    <t>17802 Fire Sage Ct</t>
  </si>
  <si>
    <t>P.O. Box 720</t>
  </si>
  <si>
    <t>Kendleton</t>
  </si>
  <si>
    <t xml:space="preserve">77451       </t>
  </si>
  <si>
    <t>1809 Ripple Creek dr</t>
  </si>
  <si>
    <t>Rosenberg</t>
  </si>
  <si>
    <t xml:space="preserve">77471       </t>
  </si>
  <si>
    <t>7202 Eagle Pass</t>
  </si>
  <si>
    <t>1049 N Williamson St</t>
  </si>
  <si>
    <t>Giddings</t>
  </si>
  <si>
    <t xml:space="preserve">78942       </t>
  </si>
  <si>
    <t>3011 Hurlingham St</t>
  </si>
  <si>
    <t>22114 Leirop Dr</t>
  </si>
  <si>
    <t>2814 Katherine St</t>
  </si>
  <si>
    <t>1216 Ave E</t>
  </si>
  <si>
    <t>144 Clairy Court</t>
  </si>
  <si>
    <t>222 Tomlin Rd</t>
  </si>
  <si>
    <t>2647 Sockeye Dr</t>
  </si>
  <si>
    <t>20713 Pearl St</t>
  </si>
  <si>
    <t>Prairie View</t>
  </si>
  <si>
    <t>6421 Force St</t>
  </si>
  <si>
    <t>1453 CR 808</t>
  </si>
  <si>
    <t>Angleton</t>
  </si>
  <si>
    <t xml:space="preserve">77515       </t>
  </si>
  <si>
    <t>105 Ave C</t>
  </si>
  <si>
    <t>Liberty</t>
  </si>
  <si>
    <t xml:space="preserve">77575       </t>
  </si>
  <si>
    <t>13006 Hollow Brook Dr</t>
  </si>
  <si>
    <t>352 County Road 185</t>
  </si>
  <si>
    <t>Raywood</t>
  </si>
  <si>
    <t>1127 Pilot Point Dr</t>
  </si>
  <si>
    <t>8718 Gladiolus Dr</t>
  </si>
  <si>
    <t>6721 Myrtle St</t>
  </si>
  <si>
    <t>2614 Zephyr Lane</t>
  </si>
  <si>
    <t>6838 Addicks Clodine Rd</t>
  </si>
  <si>
    <t>1227 Twining Oaks Ln</t>
  </si>
  <si>
    <t>12854 Edgewood Park Dr</t>
  </si>
  <si>
    <t>11315 Fondren Rd #5221</t>
  </si>
  <si>
    <t>555 CR 2340</t>
  </si>
  <si>
    <t>248 Road 5102</t>
  </si>
  <si>
    <t>3920 Cedar Hill Ln</t>
  </si>
  <si>
    <t>305 Howell St</t>
  </si>
  <si>
    <t>5140 Polk St</t>
  </si>
  <si>
    <t>13315 Robinglen Dr</t>
  </si>
  <si>
    <t>608 De Boll St</t>
  </si>
  <si>
    <t>6826 Keller St</t>
  </si>
  <si>
    <t>702 Patou St</t>
  </si>
  <si>
    <t>1447 Hortense Ave</t>
  </si>
  <si>
    <t>3521 Rufus St</t>
  </si>
  <si>
    <t>662 Maxey Rd Apt#44</t>
  </si>
  <si>
    <t>10919 West Rd Apt #916</t>
  </si>
  <si>
    <t>8552 Memorial Dr</t>
  </si>
  <si>
    <t xml:space="preserve">77024       </t>
  </si>
  <si>
    <t>55 Luther St</t>
  </si>
  <si>
    <t>8946 Ledge St</t>
  </si>
  <si>
    <t>14522 Duncum St #1</t>
  </si>
  <si>
    <t>1203 Burchill Dr</t>
  </si>
  <si>
    <t>2510 Cold River Dr</t>
  </si>
  <si>
    <t xml:space="preserve">77398       </t>
  </si>
  <si>
    <t>10003 Autumn Harvest Dr</t>
  </si>
  <si>
    <t>2731 Hidden Spring Vale Dr</t>
  </si>
  <si>
    <t>1405 George St</t>
  </si>
  <si>
    <t>1000 Curtis Ave #902</t>
  </si>
  <si>
    <t>6202 N Heather Cove</t>
  </si>
  <si>
    <t>310 Hartwick Rd</t>
  </si>
  <si>
    <t>7933 Count St</t>
  </si>
  <si>
    <t>3700 Garth Rd Apt #1704</t>
  </si>
  <si>
    <t>12327 Russ Dr</t>
  </si>
  <si>
    <t>6912 Waxaharcnie St</t>
  </si>
  <si>
    <t>10967 River Oaks Dr</t>
  </si>
  <si>
    <t xml:space="preserve">77385       </t>
  </si>
  <si>
    <t>9401 Coventry Sq Dr Apt 317</t>
  </si>
  <si>
    <t>9022 Oak Knoll Ln</t>
  </si>
  <si>
    <t>8510 Lanewood Dr</t>
  </si>
  <si>
    <t xml:space="preserve">77016       </t>
  </si>
  <si>
    <t>19740 Highland Dr</t>
  </si>
  <si>
    <t>2850 Wallingford Dr Apt #413</t>
  </si>
  <si>
    <t>1087 County Rd 340</t>
  </si>
  <si>
    <t>118 Soren Ln</t>
  </si>
  <si>
    <t>4639 Sunflower St</t>
  </si>
  <si>
    <t xml:space="preserve">77051       </t>
  </si>
  <si>
    <t>408 Elder Grove Ct</t>
  </si>
  <si>
    <t>5500 N Braeswood Blvd</t>
  </si>
  <si>
    <t>101 E Tidwell Rd Apt #2</t>
  </si>
  <si>
    <t>3325 Nichols Ave Trlr D</t>
  </si>
  <si>
    <t>Dickinson</t>
  </si>
  <si>
    <t>13919 Texarkana St</t>
  </si>
  <si>
    <t>5055 Blue Spruce Hill St</t>
  </si>
  <si>
    <t>6105 Edinburg St</t>
  </si>
  <si>
    <t>814 Boxster Ct</t>
  </si>
  <si>
    <t>290 Pebblestone Rd</t>
  </si>
  <si>
    <t>Dale</t>
  </si>
  <si>
    <t xml:space="preserve">78616       </t>
  </si>
  <si>
    <t>7020 McHenry St</t>
  </si>
  <si>
    <t>370 County Fair Dr</t>
  </si>
  <si>
    <t>23015 Good Dale Ln</t>
  </si>
  <si>
    <t>1115 Twin Falls Rd</t>
  </si>
  <si>
    <t>8922 Deer Trail Dr</t>
  </si>
  <si>
    <t>7919 West St</t>
  </si>
  <si>
    <t>7518 Japonica St</t>
  </si>
  <si>
    <t>1608 Oneil St</t>
  </si>
  <si>
    <t xml:space="preserve">77019       </t>
  </si>
  <si>
    <t>18714 Twigsworth Ln</t>
  </si>
  <si>
    <t>3320 S Gessner Rd</t>
  </si>
  <si>
    <t xml:space="preserve">77063       </t>
  </si>
  <si>
    <t>1426 Seafield Dr</t>
  </si>
  <si>
    <t>19635 Plantation Tree Ct</t>
  </si>
  <si>
    <t>19251 Caledonia Dr</t>
  </si>
  <si>
    <t>3710 Minglewood Blvd</t>
  </si>
  <si>
    <t>520 Atascocita Rd</t>
  </si>
  <si>
    <t>7346 Arnim St</t>
  </si>
  <si>
    <t>6702 Telephone Rd #7</t>
  </si>
  <si>
    <t>7241 Edna St</t>
  </si>
  <si>
    <t>8445 Winkler Rd</t>
  </si>
  <si>
    <t>6718 Rosemary Ln</t>
  </si>
  <si>
    <t>5446 Quail Tree Ln</t>
  </si>
  <si>
    <t>112 Julious Rd</t>
  </si>
  <si>
    <t>Naples</t>
  </si>
  <si>
    <t xml:space="preserve">75568       </t>
  </si>
  <si>
    <t>220 Northpoint Dr 516</t>
  </si>
  <si>
    <t>11911 Madison Kendall Ln.</t>
  </si>
  <si>
    <t xml:space="preserve">770066      </t>
  </si>
  <si>
    <t>13206 Chimney Sweep Dr</t>
  </si>
  <si>
    <t>545 Pecan Dr</t>
  </si>
  <si>
    <t xml:space="preserve">77587       </t>
  </si>
  <si>
    <t>7923 Cyrl Ln</t>
  </si>
  <si>
    <t>3033 BARDIN RD APT 410</t>
  </si>
  <si>
    <t>2140 Lakeside Dr</t>
  </si>
  <si>
    <t>10921 Seven Mile Ln</t>
  </si>
  <si>
    <t>3030 Lafferty Rd 54</t>
  </si>
  <si>
    <t>7123 Tara Blue Ridge</t>
  </si>
  <si>
    <t>14314 Pine West</t>
  </si>
  <si>
    <t>307 E 33rd St</t>
  </si>
  <si>
    <t>5213 14th St</t>
  </si>
  <si>
    <t>16514 BURNELL OAKS LN</t>
  </si>
  <si>
    <t>HOUSTON</t>
  </si>
  <si>
    <t xml:space="preserve">77090       </t>
  </si>
  <si>
    <t>14510 Burleson Bend</t>
  </si>
  <si>
    <t>710 N Super St</t>
  </si>
  <si>
    <t>4940 23 Rd St</t>
  </si>
  <si>
    <t>990 Lisa Mae Rd</t>
  </si>
  <si>
    <t>Bellville</t>
  </si>
  <si>
    <t xml:space="preserve">77418       </t>
  </si>
  <si>
    <t>7400 Plum Creek Dr Apt 212</t>
  </si>
  <si>
    <t>2900 Ruby Dr</t>
  </si>
  <si>
    <t>6122 Belcrest St</t>
  </si>
  <si>
    <t>835 Ashland Blvd 22</t>
  </si>
  <si>
    <t>17615 Glen Morris Dr</t>
  </si>
  <si>
    <t>2135 Lakehills Dr</t>
  </si>
  <si>
    <t>Kingwood</t>
  </si>
  <si>
    <t>5020 Oak Ave</t>
  </si>
  <si>
    <t>652 Road 5007</t>
  </si>
  <si>
    <t>428 County Rd 48820</t>
  </si>
  <si>
    <t>5622 Pine Row St</t>
  </si>
  <si>
    <t>2605 Country Ridge Ln Apt 3017</t>
  </si>
  <si>
    <t xml:space="preserve">76006       </t>
  </si>
  <si>
    <t>8705 Glenburne Dr</t>
  </si>
  <si>
    <t>1431 E Allen Ave</t>
  </si>
  <si>
    <t>2115 Columbus Ave</t>
  </si>
  <si>
    <t>5900 Rickee Dr</t>
  </si>
  <si>
    <t>Wataugu</t>
  </si>
  <si>
    <t>1204 Pepperhill Ln</t>
  </si>
  <si>
    <t>4664 Saturn Road apt 3008</t>
  </si>
  <si>
    <t>3708 Block Dr</t>
  </si>
  <si>
    <t>Apt 1178</t>
  </si>
  <si>
    <t>8528 Meadow Sweet Lane</t>
  </si>
  <si>
    <t>6124 Maurie Dr</t>
  </si>
  <si>
    <t>8704 Cloudyway</t>
  </si>
  <si>
    <t>5855 Western Star Dr</t>
  </si>
  <si>
    <t>5837 Haney Dr</t>
  </si>
  <si>
    <t>2628 Frazvier Ave</t>
  </si>
  <si>
    <t>7109 Barbados Dr</t>
  </si>
  <si>
    <t>5841 Tourist Dr</t>
  </si>
  <si>
    <t>1034 Independence Dr</t>
  </si>
  <si>
    <t xml:space="preserve">Coppell </t>
  </si>
  <si>
    <t xml:space="preserve">75019       </t>
  </si>
  <si>
    <t>417 Summit Ave Apt 158</t>
  </si>
  <si>
    <t>5214 Vanetta St</t>
  </si>
  <si>
    <t>1513 MAHOGANY LN</t>
  </si>
  <si>
    <t>2100 Heritage Ave Apt 1146</t>
  </si>
  <si>
    <t>3538 Sedona Dr</t>
  </si>
  <si>
    <t>Coppell</t>
  </si>
  <si>
    <t>8613 Old Hickory Trail APT 30</t>
  </si>
  <si>
    <t>5350 Fossil Creek Blvd 727</t>
  </si>
  <si>
    <t>810 N Wilhite St</t>
  </si>
  <si>
    <t xml:space="preserve">76031       </t>
  </si>
  <si>
    <t>108 Shoreline Cir</t>
  </si>
  <si>
    <t>Weatherford</t>
  </si>
  <si>
    <t xml:space="preserve">76088       </t>
  </si>
  <si>
    <t>7028 Negril Ct</t>
  </si>
  <si>
    <t>2530 Sara Jane Pkwy 1327</t>
  </si>
  <si>
    <t>7758 Beaver Head Rd</t>
  </si>
  <si>
    <t>2700 Cedar Creek Ln 3104</t>
  </si>
  <si>
    <t>2657 Keokuk St</t>
  </si>
  <si>
    <t>1960 W Tarrant Rd Apt 2112</t>
  </si>
  <si>
    <t>2440 Fort Worth Ave Apt 5313</t>
  </si>
  <si>
    <t>611 Gallant Fox Dr</t>
  </si>
  <si>
    <t>617 Mission Hills Dr</t>
  </si>
  <si>
    <t>3001 Crockett St</t>
  </si>
  <si>
    <t xml:space="preserve">76107       </t>
  </si>
  <si>
    <t>204 Westwood Ct</t>
  </si>
  <si>
    <t>1220 Settlers Way</t>
  </si>
  <si>
    <t>2232 Robinwood Dr</t>
  </si>
  <si>
    <t>9332 Gallivant Pl</t>
  </si>
  <si>
    <t>123</t>
  </si>
  <si>
    <t>4440 Chaha Rd 202</t>
  </si>
  <si>
    <t>1906 Varsity Dr</t>
  </si>
  <si>
    <t>4817 Buckskin Dr</t>
  </si>
  <si>
    <t>601 N HAMPTON ST APT 1305</t>
  </si>
  <si>
    <t>416 S Judd St</t>
  </si>
  <si>
    <t>White Settlement</t>
  </si>
  <si>
    <t>8812 Willbur St</t>
  </si>
  <si>
    <t>3612 Labadie Dr</t>
  </si>
  <si>
    <t>Richland Hills</t>
  </si>
  <si>
    <t xml:space="preserve">76118       </t>
  </si>
  <si>
    <t>4312 Mockingbird Ln</t>
  </si>
  <si>
    <t xml:space="preserve">75205       </t>
  </si>
  <si>
    <t>8114 SE 121st Ave</t>
  </si>
  <si>
    <t>Webster</t>
  </si>
  <si>
    <t xml:space="preserve">33597       </t>
  </si>
  <si>
    <t>612 Mount Vernon Place</t>
  </si>
  <si>
    <t>16 Barons Ct</t>
  </si>
  <si>
    <t>2124 Hedgerow St</t>
  </si>
  <si>
    <t>2500 Mustang Dr 116</t>
  </si>
  <si>
    <t>Grapevine</t>
  </si>
  <si>
    <t>528 Baker Dr</t>
  </si>
  <si>
    <t xml:space="preserve">76054       </t>
  </si>
  <si>
    <t>5916 Kesler Dr</t>
  </si>
  <si>
    <t>2502 Thomas Ave Apt 222</t>
  </si>
  <si>
    <t>6332 Brynwyck Ln</t>
  </si>
  <si>
    <t>8920 KINCAID DR</t>
  </si>
  <si>
    <t>BENBROOK</t>
  </si>
  <si>
    <t>6801 Dream Dust Dr</t>
  </si>
  <si>
    <t>7437 Bennington Dr</t>
  </si>
  <si>
    <t>2720 Gainesborough Dr</t>
  </si>
  <si>
    <t>2701 Buena Vista Dr</t>
  </si>
  <si>
    <t>3408 Wharton Dr</t>
  </si>
  <si>
    <t>4405 Lubbock Ave</t>
  </si>
  <si>
    <t>5500 N Beach St Apt 6458</t>
  </si>
  <si>
    <t>NAME</t>
  </si>
  <si>
    <t>LATITUDE</t>
  </si>
  <si>
    <t>LONGITUDE</t>
  </si>
  <si>
    <t>CLOSEST JOB</t>
  </si>
  <si>
    <t>JOB LAT</t>
  </si>
  <si>
    <t>JOB LONG</t>
  </si>
  <si>
    <t>Mileage Between Emp Loc &amp; Job</t>
  </si>
  <si>
    <t>2023-004</t>
  </si>
  <si>
    <t>2023-014</t>
  </si>
  <si>
    <t>2022-042 (2)</t>
  </si>
  <si>
    <t>2022-023</t>
  </si>
  <si>
    <t>2022-040 (2)</t>
  </si>
  <si>
    <t>EQUIP HOU</t>
  </si>
  <si>
    <t>2022-008</t>
  </si>
  <si>
    <t>2022-042 (3)</t>
  </si>
  <si>
    <t>2020-027</t>
  </si>
  <si>
    <t>2020-020</t>
  </si>
  <si>
    <t>2019-043</t>
  </si>
  <si>
    <t>2019-044</t>
  </si>
  <si>
    <t>2020-049</t>
  </si>
  <si>
    <t>2022-033</t>
  </si>
  <si>
    <t>2022-042 (1)</t>
  </si>
  <si>
    <t>2023-027</t>
  </si>
  <si>
    <t>DIV #</t>
  </si>
  <si>
    <t>DIVISION</t>
  </si>
  <si>
    <t>JOB</t>
  </si>
  <si>
    <t>JOB DESC</t>
  </si>
  <si>
    <t>CONTRACT AMT</t>
  </si>
  <si>
    <t>latitude</t>
  </si>
  <si>
    <t>longitude</t>
  </si>
  <si>
    <t>Plano Collin Creek Culvert Imp</t>
  </si>
  <si>
    <t>Collin County</t>
  </si>
  <si>
    <t>Dallas County</t>
  </si>
  <si>
    <t>2021-072</t>
  </si>
  <si>
    <t>DFW Soil Slope Remediation</t>
  </si>
  <si>
    <t>Tarrant County</t>
  </si>
  <si>
    <t>2022-003</t>
  </si>
  <si>
    <t>Rehab Runway 17L/35R Storm Dra</t>
  </si>
  <si>
    <t>Gregg County</t>
  </si>
  <si>
    <t>Collin Mckinney Parkway Constr</t>
  </si>
  <si>
    <t>SL 12 Overlay &amp; Concrete Repai</t>
  </si>
  <si>
    <t>Rehab Lanside Storm Phase 2</t>
  </si>
  <si>
    <t>Tarrant IH 20 US 81 Bridge Dec</t>
  </si>
  <si>
    <t>2023-028</t>
  </si>
  <si>
    <t>Tarrant FM 157 Intersection Im</t>
  </si>
  <si>
    <t>NTTA SRT Rail &amp; Shoulder Rehab</t>
  </si>
  <si>
    <t>Denton County</t>
  </si>
  <si>
    <t>E. Long Avenue</t>
  </si>
  <si>
    <t>DENTON CO US 377</t>
  </si>
  <si>
    <t>I 20 Road Widening</t>
  </si>
  <si>
    <t>2020-037</t>
  </si>
  <si>
    <t>SL 338 Brdg - Odessa Ector Co</t>
  </si>
  <si>
    <t>Ector County</t>
  </si>
  <si>
    <t>Ector BI 20E Rehab Roadway</t>
  </si>
  <si>
    <t>2022-040 (1)</t>
  </si>
  <si>
    <t>Jefferson County</t>
  </si>
  <si>
    <t>2022-040 (3)</t>
  </si>
  <si>
    <t>2022-040 (4)</t>
  </si>
  <si>
    <t>2023-012</t>
  </si>
  <si>
    <t>Galveston FM 1765 Safety Impro</t>
  </si>
  <si>
    <t>Galveston County</t>
  </si>
  <si>
    <t>TEXAS DISTRICT OFFICE</t>
  </si>
  <si>
    <t>HOUSTON AREA OFFICE</t>
  </si>
  <si>
    <t>HOUSTON YARD</t>
  </si>
  <si>
    <t>Address</t>
  </si>
  <si>
    <t>2022-040</t>
  </si>
  <si>
    <t>2023-019</t>
  </si>
  <si>
    <t>2023-026</t>
  </si>
  <si>
    <t>2023-032</t>
  </si>
  <si>
    <t>2023-034</t>
  </si>
  <si>
    <t>2023-035</t>
  </si>
  <si>
    <t>2024-003</t>
  </si>
  <si>
    <t>2024-004</t>
  </si>
  <si>
    <t>2024-012</t>
  </si>
  <si>
    <t>2024-014</t>
  </si>
  <si>
    <t>2024-016</t>
  </si>
  <si>
    <t>2024-017</t>
  </si>
  <si>
    <t>2024-019</t>
  </si>
  <si>
    <t>2024-023</t>
  </si>
  <si>
    <t>2024-024</t>
  </si>
  <si>
    <t>2024-025</t>
  </si>
  <si>
    <t>2024-026</t>
  </si>
  <si>
    <t>2024-027</t>
  </si>
  <si>
    <t>2024-028</t>
  </si>
  <si>
    <t>2019-043 Camp Wisdom Road</t>
  </si>
  <si>
    <t>2021-072 (1) DFW Slope Remediation 2</t>
  </si>
  <si>
    <t>2021-072 (14) DFW Slope Remediation 2</t>
  </si>
  <si>
    <t>2021-072 (2) DFW Slope Remediation 2</t>
  </si>
  <si>
    <t>2021-072 (3, 4, 10, 11) DFW Slope Remediation 2</t>
  </si>
  <si>
    <t>2021-072 (6, 12, 13) DFW Slope Remediation 2</t>
  </si>
  <si>
    <t>2021-072 (9) DFW Slope Remediation 2</t>
  </si>
  <si>
    <t>2022-003 Rehab Runway 17L/35R Storm Dra</t>
  </si>
  <si>
    <t>2022-008 Gregg CS Bridge Replacement</t>
  </si>
  <si>
    <t>2022-023 Dallas Riverfront &amp; Cadiz Brid</t>
  </si>
  <si>
    <t>2022-040 (1) Hardin US 96 Bridge Maintenance</t>
  </si>
  <si>
    <t>2022-040 (2) Hardin US 96 Bridge Maintenance</t>
  </si>
  <si>
    <t>2022-040 (3) Hardin US 96 Bridge Maintenance</t>
  </si>
  <si>
    <t>2022-040 (4) Hardin US 96 Bridge Maintenance</t>
  </si>
  <si>
    <t>2023-004 (1) DFW Airport Landside Storm PH2</t>
  </si>
  <si>
    <t>2023-004 (2) DFW Airport Landside Storm PH2</t>
  </si>
  <si>
    <t>2023-004 (3) DFW Airport Landside Storm PH2</t>
  </si>
  <si>
    <t>2023-004 (4) DFW Airport Landside Storm PH2</t>
  </si>
  <si>
    <t>2023-006 Tarrant SH 183 Bridge Replacem</t>
  </si>
  <si>
    <t>2023-007 Ector BI 20E Rehab Roadway</t>
  </si>
  <si>
    <t>2023-014 (1) TARRANT IH 20 US 81 BR</t>
  </si>
  <si>
    <t>2023-014 (2) TARRANT IH 20 US 81 BR</t>
  </si>
  <si>
    <t>2023-014 (3) TARRANT IH 20 US 81 BR</t>
  </si>
  <si>
    <t>2023-019 Martin SH 176 Roadway Improvem (1)</t>
  </si>
  <si>
    <t>2023-019 Martin SH 176 Roadway Improvem (2)</t>
  </si>
  <si>
    <t>2023-026 Matagorda FM 521 Bridge Replac</t>
  </si>
  <si>
    <t>2023-027 NTTA SRT Rail &amp; Shoulder Rehab</t>
  </si>
  <si>
    <t>2023-028 Tarrant FM 157 Intersection Im</t>
  </si>
  <si>
    <t>2023-032 Dallas SH 345 Bridge Rehabilit</t>
  </si>
  <si>
    <t>2023-034 Dallas IH 45 Bridge Maintenanc</t>
  </si>
  <si>
    <t>2023-035 (1) HARRIS VA BRIDGE REHABS</t>
  </si>
  <si>
    <t>2023-035 (2) HARRIS VA BRIDGE REHABS</t>
  </si>
  <si>
    <t>2023-035 (3) HARRIS VA BRIDGE REHABS</t>
  </si>
  <si>
    <t>2023-035 (4) HARRIS VA BRIDGE REHABS</t>
  </si>
  <si>
    <t>2024-003 Dallas 635 Slope Stabilization</t>
  </si>
  <si>
    <t>2024-004 City of Dallas Sidewalk 2024 (YARD)</t>
  </si>
  <si>
    <t>2024-004 City of Dallas Sidewalk 2024 (1)</t>
  </si>
  <si>
    <t>2024-004 City of Dallas Sidewalk 2024 (2)</t>
  </si>
  <si>
    <t>2024-004 City of Dallas Sidewalk 2024 (3)</t>
  </si>
  <si>
    <t>2024-004 City of Dallas Sidewalk 2024 (4)</t>
  </si>
  <si>
    <t>2024-004 City of Dallas Sidewalk 2024 (5)</t>
  </si>
  <si>
    <t>2024-004 City of Dallas Sidewalk 2024 (6)</t>
  </si>
  <si>
    <t>2024-004 City of Dallas Sidewalk 2024 (7)</t>
  </si>
  <si>
    <t>2024-004 City of Dallas Sidewalk 2024 (8)</t>
  </si>
  <si>
    <t>2024-004 City of Dallas Sidewalk 2024 (9)</t>
  </si>
  <si>
    <t>2024-004 City of Dallas Sidewalk 2024 (10)</t>
  </si>
  <si>
    <t>2024-004 City of Dallas Sidewalk 2024 (11)</t>
  </si>
  <si>
    <t>2024-004 City of Dallas Sidewalk 2024 (12)</t>
  </si>
  <si>
    <t>2024-004 City of Dallas Sidewalk 2024 (13)</t>
  </si>
  <si>
    <t>2024-004 City of Dallas Sidewalk 2024 (14)</t>
  </si>
  <si>
    <t>2024-004 City of Dallas Sidewalk 2024 (15)</t>
  </si>
  <si>
    <t>2024-004 City of Dallas Sidewalk 2024 (16)</t>
  </si>
  <si>
    <t>2024-004 City of Dallas Sidewalk 2024 (17)</t>
  </si>
  <si>
    <t>2024-004 City of Dallas Sidewalk 2024 (18)</t>
  </si>
  <si>
    <t>2024-004 City of Dallas Sidewalk 2024 (19)</t>
  </si>
  <si>
    <t>2024-004 City of Dallas Sidewalk 2024 (20)</t>
  </si>
  <si>
    <t>2024-004 City of Dallas Sidewalk 2024 (21)</t>
  </si>
  <si>
    <t>2024-004 City of Dallas Sidewalk 2024 (22)</t>
  </si>
  <si>
    <t>2024-012 Dallas IH 635 U-Turn Bridge</t>
  </si>
  <si>
    <t>2024-014 SRB Sub SH 73 Barrier Install</t>
  </si>
  <si>
    <t>2024-016 Rockwall SH 66 Column Repair (1)</t>
  </si>
  <si>
    <t>2024-016 Rockwall SH 66 Column Repair (2)</t>
  </si>
  <si>
    <t>2024-017 Jefferson SH 73 Safety Improve</t>
  </si>
  <si>
    <t>2024-019 Tarrant VA Bridge Rehab (1)</t>
  </si>
  <si>
    <t>2024-019 Tarrant VA Bridge Rehab (2)</t>
  </si>
  <si>
    <t>2024-019 Tarrant VA Bridge Rehab (7,8, 9)</t>
  </si>
  <si>
    <t>2024-019 Tarrant VA Bridge Rehab (10)</t>
  </si>
  <si>
    <t>2024-019 Tarrant VA Bridge Rehab (11)</t>
  </si>
  <si>
    <t>2024-019 Tarrant VA Bridge Rehab (12)</t>
  </si>
  <si>
    <t>2024-019 Tarrant VA Bridge Rehab (14)</t>
  </si>
  <si>
    <t>2024-023 Tarrant Riverside Bridge Rehab</t>
  </si>
  <si>
    <t>2024-024 Tarrant CS Intersection Improv (1)</t>
  </si>
  <si>
    <t>2024-024 Tarrant CS Intersection Improv (2)</t>
  </si>
  <si>
    <t>2024-025 Liberty FM 787 EMC Bridge</t>
  </si>
  <si>
    <t>2024-026 Sub Gulf Coast Hardin US 96</t>
  </si>
  <si>
    <t>2024-027 NTTA Fracture Critical Bridge (1)</t>
  </si>
  <si>
    <t>2024-027 NTTA Fracture Critical Bridge (2)</t>
  </si>
  <si>
    <t>2024-028 Harris VA Bearing Pad Replacem (1)</t>
  </si>
  <si>
    <t>2024-028 Harris VA Bearing Pad Replacem (2)</t>
  </si>
  <si>
    <t>2024-028 Harris VA Bearing Pad Replacem (3)</t>
  </si>
  <si>
    <t>2024-028 Harris VA Bearing Pad Replacem (4)</t>
  </si>
  <si>
    <t>2024-028 Harris VA Bearing Pad Replacem (5)</t>
  </si>
  <si>
    <t>2024-028 Harris VA Bearing Pad Replacem (6)</t>
  </si>
  <si>
    <t>2024-028 Harris VA Bearing Pad Replacem (7)</t>
  </si>
  <si>
    <t>2024-028 Harris VA Bearing Pad Replacem (8)</t>
  </si>
  <si>
    <t>2024-028 Harris VA Bearing Pad Replacem (9)</t>
  </si>
  <si>
    <t> 29.94076</t>
  </si>
  <si>
    <t> 30.3565216</t>
  </si>
  <si>
    <t xml:space="preserve">4524 Pebble Brook Ln, Plano, TX 75093       </t>
  </si>
  <si>
    <t xml:space="preserve">252 Pimlico Way, Saginaw, TX 76179       </t>
  </si>
  <si>
    <t xml:space="preserve">2950 Old Spanish Trl Apt 201, Houston, TX 77054       </t>
  </si>
  <si>
    <t xml:space="preserve">2011 Texas Heritage Pkwy 10206, Katy, TX 77494       </t>
  </si>
  <si>
    <t xml:space="preserve">500 Cookston Ln, Royse City, TX 75189       </t>
  </si>
  <si>
    <t xml:space="preserve">18211 Lodgepole Pine St, Cypress, TX 77429       </t>
  </si>
  <si>
    <t xml:space="preserve">6515 Plainview Ct, Arlington, TX 76002       </t>
  </si>
  <si>
    <t xml:space="preserve">2700 Cedar Creek Ln 3104, Denton, TX 76210       </t>
  </si>
  <si>
    <t xml:space="preserve">13001 Cornell Dr Apt 302, Dallas, TX 75240       </t>
  </si>
  <si>
    <t xml:space="preserve">20906 Oneida Forest Trail, Katy, TX 77449       </t>
  </si>
  <si>
    <t xml:space="preserve">1201 Prairie Lake Path, Carrollton, TX 75010       </t>
  </si>
  <si>
    <t xml:space="preserve">20342 Redbud Dr, New Caney, TX 77357       </t>
  </si>
  <si>
    <t xml:space="preserve">509 Judith St, Burleson, TX 76028       </t>
  </si>
  <si>
    <t xml:space="preserve">1034 E 8th St, Dallas, TX 75203       </t>
  </si>
  <si>
    <t xml:space="preserve">150 Private Road 6063, Dayton, TX 77535       </t>
  </si>
  <si>
    <t xml:space="preserve">1601 Axe Dr, Garland, TX 75041       </t>
  </si>
  <si>
    <t xml:space="preserve">8408 East County Road 115, Midland, TX 79706       </t>
  </si>
  <si>
    <t xml:space="preserve">2924 Lucas Dr Apt 3056, Dallas, TX 75219       </t>
  </si>
  <si>
    <t xml:space="preserve">1832 Burning Tree Ln, Carollton, TX 75006       </t>
  </si>
  <si>
    <t xml:space="preserve">8310 Cottonwood Ln, Terrell, TX 75160       </t>
  </si>
  <si>
    <t xml:space="preserve">9148 Fairhaven Lane, Dallas, TX 75227       </t>
  </si>
  <si>
    <t xml:space="preserve">612 Mount Vernon Place, Garland, TX 75043       </t>
  </si>
  <si>
    <t xml:space="preserve">1808 Brookridge Dr, Wylie, TX 75098       </t>
  </si>
  <si>
    <t xml:space="preserve">4324 36th St, Port Arthur, TX 77642       </t>
  </si>
  <si>
    <t xml:space="preserve">15051 Farmcote Dr, Frisco, TX 75035       </t>
  </si>
  <si>
    <t xml:space="preserve">5213 14th Street, Port Arthur, TX 77642       </t>
  </si>
  <si>
    <t xml:space="preserve">7008 Greenlee St, Fort Worth, TX 76112       </t>
  </si>
  <si>
    <t xml:space="preserve">1153 Nelson Pl, Burleson, TX 76028       </t>
  </si>
  <si>
    <t xml:space="preserve">653 Highberry Dr, Anna, TX 75409       </t>
  </si>
  <si>
    <t xml:space="preserve">19525 W Bellfort Dr Apt 131, Richmond, TX 77407       </t>
  </si>
  <si>
    <t xml:space="preserve">10633 Enchanted Rock Way, Fort Worth, TX 76126       </t>
  </si>
  <si>
    <t xml:space="preserve">6801 Dream Dust Dr, North Richland Hills, TX 76180       </t>
  </si>
  <si>
    <t xml:space="preserve">2308 Greenhill Dr, Mesquite, TX 75150       </t>
  </si>
  <si>
    <t xml:space="preserve">15123 Gran Vista Dr, Houston, TX 77083       </t>
  </si>
  <si>
    <t xml:space="preserve">2900 Crossroads Dr, Longview, TX 75605       </t>
  </si>
  <si>
    <t xml:space="preserve">9721 Olanta Trl, Fort Worth, TX 76108       </t>
  </si>
  <si>
    <t xml:space="preserve">2040 E State Highway 121 2034, Lewisville, TX 75056       </t>
  </si>
  <si>
    <t xml:space="preserve">2040 W Grove Ln, Grand Prairie, TX 75052       </t>
  </si>
  <si>
    <t xml:space="preserve">5500 N Beach St Apt 6458, Haltom City, TX 76137       </t>
  </si>
  <si>
    <t xml:space="preserve">3155 Damascus Way, Farmers Branch, TX 75234       </t>
  </si>
  <si>
    <t xml:space="preserve">3004 Chancellor Dr, Plano, TX 75074       </t>
  </si>
  <si>
    <t xml:space="preserve">1821 Hemlock Dr, Garland, TX 75041       </t>
  </si>
  <si>
    <t xml:space="preserve">5100 ROXIE ST, Haltom City, TX 76117       </t>
  </si>
  <si>
    <t xml:space="preserve">1544 Axe Dr, Garland, TX 75041       </t>
  </si>
  <si>
    <t xml:space="preserve">7719 N Walker Rd, Cleveland, TX 77328       </t>
  </si>
  <si>
    <t xml:space="preserve">3823 Ave N, Fort Worth, TX 76105       </t>
  </si>
  <si>
    <t xml:space="preserve">1709 N Beach St, Fort Worth, TX 76111       </t>
  </si>
  <si>
    <t xml:space="preserve">2306 N Belt Line Rd Apt 815, Mesquite, TX 75150       </t>
  </si>
  <si>
    <t xml:space="preserve">9725 Burwell Dr, Fort Worth, TX 76244       </t>
  </si>
  <si>
    <t xml:space="preserve">2313 Danley Ave 100, Tyler, TX 75701       </t>
  </si>
  <si>
    <t xml:space="preserve">4009 Knox St, Fort Worth, TX 76119       </t>
  </si>
  <si>
    <t xml:space="preserve">5604 Neystel Rd, Fort Worth, TX 76134       </t>
  </si>
  <si>
    <t xml:space="preserve">3709 Townsend Dr, Fort Worth, TX 76110       </t>
  </si>
  <si>
    <t xml:space="preserve">5818 Melrose Ave, San Angelo, TX 76901       </t>
  </si>
  <si>
    <t xml:space="preserve">3902 Rolinda Dr, Dallas, TX 75211       </t>
  </si>
  <si>
    <t xml:space="preserve">6006 Ivy Glen Dr, Arlington, TX 76017       </t>
  </si>
  <si>
    <t xml:space="preserve">1503 Roanoke St, Arlington, TX 76014       </t>
  </si>
  <si>
    <t xml:space="preserve">7817 County Rd 1005, Godley, TX 76044       </t>
  </si>
  <si>
    <t xml:space="preserve">14831 Marsh Ln Apt 122, Farmers Branch, TX 75234       </t>
  </si>
  <si>
    <t xml:space="preserve">528 Baker Dr, Hurst, TX 76054       </t>
  </si>
  <si>
    <t xml:space="preserve">305 North Brazos, Bryan, TX 77803       </t>
  </si>
  <si>
    <t xml:space="preserve">4504 Stepping Stone Dr, Fort Worth, TX 76123       </t>
  </si>
  <si>
    <t xml:space="preserve">2823 Davenridge ln, Houston, TX 77047       </t>
  </si>
  <si>
    <t xml:space="preserve">513 Burbank Lane, Little Elm, TX 75068       </t>
  </si>
  <si>
    <t xml:space="preserve">1824 6th Ave, Fort Worth, TX 76110       </t>
  </si>
  <si>
    <t xml:space="preserve">4440 Chaha Rd 202, Garland, TX 75043       </t>
  </si>
  <si>
    <t xml:space="preserve">8305 Clearbrook Dr, Fort Worth, TX 76123       </t>
  </si>
  <si>
    <t xml:space="preserve">4304 Stonedale Road, Fort Worth, TX 76116       </t>
  </si>
  <si>
    <t xml:space="preserve">4013 Easton Meadows Dr Apt 206, Garland, TX 75043       </t>
  </si>
  <si>
    <t xml:space="preserve">2617 Larchmont Dr, Mesquite, TX 75650       </t>
  </si>
  <si>
    <t xml:space="preserve">2005 York Dr, Fort Worth, TX 76134       </t>
  </si>
  <si>
    <t xml:space="preserve">1021 Concan Dr, Forney, TX 75126       </t>
  </si>
  <si>
    <t xml:space="preserve">4923 Cheryl ln, Kaufman, TX 75142       </t>
  </si>
  <si>
    <t xml:space="preserve">8705 Glenburne Dr, Fort Worth, TX 76131       </t>
  </si>
  <si>
    <t xml:space="preserve">1419 Dawdy Ferry Rd, Hutchins, TX 75141       </t>
  </si>
  <si>
    <t xml:space="preserve">373 County Road 604, Dayton, TX 77535       </t>
  </si>
  <si>
    <t xml:space="preserve">8891 CHERRY LEE LN, LANTANA, TX 76226       </t>
  </si>
  <si>
    <t xml:space="preserve">1112 S Walnut St, Sherman, TX 75090       </t>
  </si>
  <si>
    <t xml:space="preserve">6020 Ash Flat Dr, Fort Worth, TX 76131       </t>
  </si>
  <si>
    <t xml:space="preserve">3103 S Cardinal St, Ennis, TX 75119       </t>
  </si>
  <si>
    <t xml:space="preserve">7639 Rayville Dr, Dallas, TX 75217       </t>
  </si>
  <si>
    <t xml:space="preserve">4001 De Morada Dr 537, Odessa, TX 79765       </t>
  </si>
  <si>
    <t xml:space="preserve">1920 Oakland Blvd, Ft Worth, TX 76103       </t>
  </si>
  <si>
    <t xml:space="preserve">15480 Dallas Pkwy 1045, Dallas, TX 75248       </t>
  </si>
  <si>
    <t xml:space="preserve">124 Red Sky Ct, Aledo, TX 76008       </t>
  </si>
  <si>
    <t xml:space="preserve">4040 Denton Hwy 201, Haltom City, TX 76117       </t>
  </si>
  <si>
    <t xml:space="preserve">26049 KINGSHILL DR, KINGWOOD, TX 77339       </t>
  </si>
  <si>
    <t xml:space="preserve">3313 Prairie Ave, Fort Worth, TX 76106       </t>
  </si>
  <si>
    <t xml:space="preserve">1806 Pine Knot Dr, Garland, TX 75044       </t>
  </si>
  <si>
    <t xml:space="preserve">10024 Voss Ave, Fort Worth, TX 76244       </t>
  </si>
  <si>
    <t xml:space="preserve">2421 Karnack Dr, Forney, TX 75126       </t>
  </si>
  <si>
    <t xml:space="preserve">1915 Tarrant Place D, Dallas, TX 75208       </t>
  </si>
  <si>
    <t xml:space="preserve">614 James Town, Garland, TX 75043       </t>
  </si>
  <si>
    <t xml:space="preserve">8552 Memorial Dr, Houston, TX 77024       </t>
  </si>
  <si>
    <t xml:space="preserve">811 W Danieldale Rd, Dallas, TX 75232       </t>
  </si>
  <si>
    <t xml:space="preserve">606 Springtime, Cedar Hill, TX 75104       </t>
  </si>
  <si>
    <t xml:space="preserve">2814 Ross Ave, Forth Worth, TX 76106       </t>
  </si>
  <si>
    <t xml:space="preserve">2227 Cedarwood Dr, Lancaster, TX 75134       </t>
  </si>
  <si>
    <t>33.0498668240182, -96.781831372366</t>
  </si>
  <si>
    <t>32.8526838453215, -97.3650336484011</t>
  </si>
  <si>
    <t>29.6991210357708, -95.3846152181811</t>
  </si>
  <si>
    <t>29.7613661466772, -95.8819360967448</t>
  </si>
  <si>
    <t>32.955537759341, -96.3392326505952</t>
  </si>
  <si>
    <t>29.9894875, -95.7000182805119</t>
  </si>
  <si>
    <t>32.6407843924354, -97.094443853027</t>
  </si>
  <si>
    <t>33.1383176819252, -97.1069144144262</t>
  </si>
  <si>
    <t>32.9215880030119, -96.7029840218885</t>
  </si>
  <si>
    <t>29.851645449351, -95.7379908013076</t>
  </si>
  <si>
    <t>33.0559786263797, -96.8868235742177</t>
  </si>
  <si>
    <t>30.1509759205802, -95.1783793454781</t>
  </si>
  <si>
    <t>32.5300308040783, -97.3290735404503</t>
  </si>
  <si>
    <t>32.75098155, -96.8082867574452</t>
  </si>
  <si>
    <t>30.0451573241717, -94.9113271990096</t>
  </si>
  <si>
    <t>32.882967, -96.652287</t>
  </si>
  <si>
    <t>31.9715074674436, -102.041020504118</t>
  </si>
  <si>
    <t>32.8149015507361, -96.8187739877582</t>
  </si>
  <si>
    <t>32.9423716696705, -96.8949387453857</t>
  </si>
  <si>
    <t>32.6790329237798, -96.3623556165587</t>
  </si>
  <si>
    <t>32.7521830999999, -96.6662639139189</t>
  </si>
  <si>
    <t>32.6790690459785, -96.3624199895746</t>
  </si>
  <si>
    <t>32.8719430204081, -96.6177491020408</t>
  </si>
  <si>
    <t>32.9931059979546, -96.5402884487035</t>
  </si>
  <si>
    <t>29.92717996, -93.9320243866666</t>
  </si>
  <si>
    <t>33.1285586, -96.7445920279745</t>
  </si>
  <si>
    <t>29.921073510204, -93.9044586938775</t>
  </si>
  <si>
    <t>32.7412752, -97.208866162037</t>
  </si>
  <si>
    <t>32.5903441245494, -97.2988000319057</t>
  </si>
  <si>
    <t>33.3579663192579, -96.5594584337348</t>
  </si>
  <si>
    <t>29.6636972939975, -95.7233498571336</t>
  </si>
  <si>
    <t>32.6661063814504, -97.5127088837519</t>
  </si>
  <si>
    <t>32.8590451180823, -97.2341939609233</t>
  </si>
  <si>
    <t>32.8024895, -96.6357570155462</t>
  </si>
  <si>
    <t>29.6951704915706, -95.6534393282966</t>
  </si>
  <si>
    <t>32.539467, -94.778292</t>
  </si>
  <si>
    <t>32.74234055, -97.4927734109919</t>
  </si>
  <si>
    <t>33.059411605642, -96.9042229024084</t>
  </si>
  <si>
    <t>32.6900512577794, -97.029365344276</t>
  </si>
  <si>
    <t>32.8446845367652, -97.2901846776071</t>
  </si>
  <si>
    <t>32.9174003499999, -96.8711958391729</t>
  </si>
  <si>
    <t>33.036148979285, -96.6733629013271</t>
  </si>
  <si>
    <t>32.872118218274, -96.6553311928848</t>
  </si>
  <si>
    <t>32.82092, -97.272965</t>
  </si>
  <si>
    <t>32.882796625, -96.650958525</t>
  </si>
  <si>
    <t>30.3662437002679, -95.2869442743072</t>
  </si>
  <si>
    <t>32.72359025, -97.2681664927546</t>
  </si>
  <si>
    <t>32.7856155, -97.2909579892947</t>
  </si>
  <si>
    <t>32.7953593939393, -96.5956498787878</t>
  </si>
  <si>
    <t>32.91687455, -97.3062808507273</t>
  </si>
  <si>
    <t>32.3253725594559, -95.2503357023583</t>
  </si>
  <si>
    <t>32.6945271999999, -97.2656205716021</t>
  </si>
  <si>
    <t>32.6624352, -97.3048824334735</t>
  </si>
  <si>
    <t>32.6949261, -97.3492286099428</t>
  </si>
  <si>
    <t>31.4392745957712, -100.508820238793</t>
  </si>
  <si>
    <t>32.72072715, -96.8840695474032</t>
  </si>
  <si>
    <t>32.647610125, -97.118822875</t>
  </si>
  <si>
    <t>32.6932006682703, -97.0888827836179</t>
  </si>
  <si>
    <t>32.4906642649176, -97.500553933761</t>
  </si>
  <si>
    <t>32.9479192505257, -96.8559072117598</t>
  </si>
  <si>
    <t>32.8453878383838, -97.1783826868686</t>
  </si>
  <si>
    <t>30.6768812857142, -96.3841782040816</t>
  </si>
  <si>
    <t>32.62316115, -97.3912384934103</t>
  </si>
  <si>
    <t>29.6027465720402, -95.3758464031674</t>
  </si>
  <si>
    <t>33.2171596189911, -96.9164382318841</t>
  </si>
  <si>
    <t>32.72433245, -97.3404502564692</t>
  </si>
  <si>
    <t>32.86255017945, -96.5412498209633</t>
  </si>
  <si>
    <t>32.6215107, -97.3702502924252</t>
  </si>
  <si>
    <t>32.70849925, -97.426659250757</t>
  </si>
  <si>
    <t>32.8522940204081, -96.5709003265306</t>
  </si>
  <si>
    <t>32.796465, -96.6408310477423</t>
  </si>
  <si>
    <t>32.6552464319362, -97.3492193895755</t>
  </si>
  <si>
    <t>32.8026351442629, -96.4729438588825</t>
  </si>
  <si>
    <t>32.6360211211916, -96.2296096776276</t>
  </si>
  <si>
    <t>32.8964494897959, -97.3386345510204</t>
  </si>
  <si>
    <t>32.6483999141802, -96.6939485184117</t>
  </si>
  <si>
    <t>30.0022198587402, -94.9685347505791</t>
  </si>
  <si>
    <t>33.0929446734693, -97.1230361428571</t>
  </si>
  <si>
    <t>33.625526, -96.604772</t>
  </si>
  <si>
    <t>32.854152, -97.3170961528927</t>
  </si>
  <si>
    <t>32.3598764, -96.6270626</t>
  </si>
  <si>
    <t>32.72292725, -96.6905705492743</t>
  </si>
  <si>
    <t>31.9131039178366, -102.290869976108</t>
  </si>
  <si>
    <t>32.7485312999999, -97.2620045856552</t>
  </si>
  <si>
    <t>32.9622758447753, -96.8212161754583</t>
  </si>
  <si>
    <t>32.7524508288469, -97.5960385742282</t>
  </si>
  <si>
    <t>32.8228844734072, -97.2630174012098</t>
  </si>
  <si>
    <t>30.064879696986, -95.2330247878089</t>
  </si>
  <si>
    <t>32.8058113999999, -97.3670794591185</t>
  </si>
  <si>
    <t>32.9398856989495, -96.6542616433904</t>
  </si>
  <si>
    <t>32.9215774166292, -97.2710522300424</t>
  </si>
  <si>
    <t>32.7880898859208, -96.482056716555</t>
  </si>
  <si>
    <t>32.7630236182978, -96.8517265383977</t>
  </si>
  <si>
    <t>32.8705350858877, -96.6157195184041</t>
  </si>
  <si>
    <t>29.7783648170265, -95.4638005471437</t>
  </si>
  <si>
    <t>32.6334469, -96.8361476854674</t>
  </si>
  <si>
    <t>32.5975438168139, -96.9326618832723</t>
  </si>
  <si>
    <t>32.7965405282089, -97.3538466742266</t>
  </si>
  <si>
    <t>32.616055041464, -96.8009870567899</t>
  </si>
  <si>
    <t>Combined Coords</t>
  </si>
  <si>
    <t>2024-030</t>
  </si>
  <si>
    <t>USED PYTHON SCRIPT TO COMPUTE CLOSEST JOBS WITH JOB LAT/LONG AND EMP ADDRESS LAT/LONG</t>
  </si>
  <si>
    <t>MILES</t>
  </si>
  <si>
    <t>2021-010</t>
  </si>
  <si>
    <t>Dallas US 75 Pedestrian Bridge</t>
  </si>
  <si>
    <t>2021 Sidewalk &amp; Barrier Free R</t>
  </si>
  <si>
    <t>2021-068 (2)</t>
  </si>
  <si>
    <t>2021-068 (3)</t>
  </si>
  <si>
    <t>2021-068 (4)</t>
  </si>
  <si>
    <t>2022-044</t>
  </si>
  <si>
    <t>Plano Erosion Control Improvem</t>
  </si>
  <si>
    <t>2018-034</t>
  </si>
  <si>
    <t>2019-031</t>
  </si>
  <si>
    <t>2019-043 (O)</t>
  </si>
  <si>
    <t>2020-043</t>
  </si>
  <si>
    <t>2020-050</t>
  </si>
  <si>
    <t>2021-051</t>
  </si>
  <si>
    <t>2021-056 (1)</t>
  </si>
  <si>
    <t>2021-056 (2)</t>
  </si>
  <si>
    <t>2021-057</t>
  </si>
  <si>
    <t>2021-058 (2)</t>
  </si>
  <si>
    <t>2021-058 (3)</t>
  </si>
  <si>
    <t>2021-058 (4)</t>
  </si>
  <si>
    <t>2022-012</t>
  </si>
  <si>
    <t>2022-041</t>
  </si>
  <si>
    <t>2021-024 (1)</t>
  </si>
  <si>
    <t>2021-024 (2)</t>
  </si>
  <si>
    <t>2021-024 (3)</t>
  </si>
  <si>
    <t>2021-011</t>
  </si>
  <si>
    <t>JOB2</t>
  </si>
  <si>
    <t>ISD</t>
  </si>
  <si>
    <t>COUNTY</t>
  </si>
  <si>
    <t>CITY2</t>
  </si>
  <si>
    <t>Shiloh RD - City of Garland</t>
  </si>
  <si>
    <t>Garland ISD</t>
  </si>
  <si>
    <t>Calhoun Road at Brays Bayou</t>
  </si>
  <si>
    <t>Harris County</t>
  </si>
  <si>
    <t>Houston ISD</t>
  </si>
  <si>
    <t>Camp Wisdom Road</t>
  </si>
  <si>
    <t>Grand Prairie ISD</t>
  </si>
  <si>
    <t>Duncanville ISD</t>
  </si>
  <si>
    <t>Fort Worth ISD</t>
  </si>
  <si>
    <t>Denton ISD</t>
  </si>
  <si>
    <t>Cross Roads</t>
  </si>
  <si>
    <t>Ector County ISD</t>
  </si>
  <si>
    <t>Orchard Park Ln PH 1 Bridge</t>
  </si>
  <si>
    <t>Brazoria County</t>
  </si>
  <si>
    <t>Alvin ISD</t>
  </si>
  <si>
    <t>BU 287 P Sidewalk Improvement</t>
  </si>
  <si>
    <t>Harris County Brays Bayou CRSR</t>
  </si>
  <si>
    <t>Dallas ISD</t>
  </si>
  <si>
    <t>Tom Green US 67 Bridge Widenin</t>
  </si>
  <si>
    <t>Tom Green County</t>
  </si>
  <si>
    <t>San Angelo ISD</t>
  </si>
  <si>
    <t>Plano ISD</t>
  </si>
  <si>
    <t>Midland County</t>
  </si>
  <si>
    <t>Midland ISD</t>
  </si>
  <si>
    <t>Greenwood ISD</t>
  </si>
  <si>
    <t>Fayette IH 10 Bridge Maintenan</t>
  </si>
  <si>
    <t>Gonzales County</t>
  </si>
  <si>
    <t>Waelder ISD</t>
  </si>
  <si>
    <t>Cypress-Fairbanks ISD</t>
  </si>
  <si>
    <t>Montgomery County</t>
  </si>
  <si>
    <t>Splendora ISD</t>
  </si>
  <si>
    <t>Austin Co FM 331 Bridge Replac</t>
  </si>
  <si>
    <t>Austin County</t>
  </si>
  <si>
    <t>Sealy ISD</t>
  </si>
  <si>
    <t>2021-058</t>
  </si>
  <si>
    <t>Harris Co US 290 Brdg Pre Ma 2</t>
  </si>
  <si>
    <t>Fort Bend County</t>
  </si>
  <si>
    <t>Sugar Land</t>
  </si>
  <si>
    <t>Fort Bend ISD</t>
  </si>
  <si>
    <t>2021-068</t>
  </si>
  <si>
    <t>Richardson ISD</t>
  </si>
  <si>
    <t>Grapevine-Colleyville ISD</t>
  </si>
  <si>
    <t>Coppell ISD</t>
  </si>
  <si>
    <t>Longview ISD</t>
  </si>
  <si>
    <t>NTTA PGBT Spur 303 Drain MSE</t>
  </si>
  <si>
    <t>McKinney ISD</t>
  </si>
  <si>
    <t>Port Neches-Groves ISD</t>
  </si>
  <si>
    <t>Port Arthur ISD</t>
  </si>
  <si>
    <t>Hardin County</t>
  </si>
  <si>
    <t>Silsbee ISD</t>
  </si>
  <si>
    <t>Jasper County</t>
  </si>
  <si>
    <t>Jasper</t>
  </si>
  <si>
    <t>Jasper ISD</t>
  </si>
  <si>
    <t>SH 183 Embankment Stabilizatio</t>
  </si>
  <si>
    <t>Hurst-Euless-Bedford ISD</t>
  </si>
  <si>
    <t>2022-042</t>
  </si>
  <si>
    <t>Texas City</t>
  </si>
  <si>
    <t>Texas City ISD</t>
  </si>
  <si>
    <t>Everman ISD</t>
  </si>
  <si>
    <t>Wise County</t>
  </si>
  <si>
    <t>Northwest ISD</t>
  </si>
  <si>
    <t>Martin SH 176 Roadway Improvem</t>
  </si>
  <si>
    <t>Reeves County</t>
  </si>
  <si>
    <t>Pecos-Barstow-Toyah ISD</t>
  </si>
  <si>
    <t>Martin County</t>
  </si>
  <si>
    <t>Grady ISD</t>
  </si>
  <si>
    <t>Matagorda FM 521 Bridge Replac</t>
  </si>
  <si>
    <t>Matagorda County</t>
  </si>
  <si>
    <t>Palacios ISD</t>
  </si>
  <si>
    <t>Lewisville ISD</t>
  </si>
  <si>
    <t>Dallas SH 345 Bridge Rehabilit</t>
  </si>
  <si>
    <t>Dallas IH 45 Bridge Maintenanc</t>
  </si>
  <si>
    <t>Harris VA Bridge Rehabs</t>
  </si>
  <si>
    <t>Dallas 635 Slope Stabilization</t>
  </si>
  <si>
    <t>Carrollton-Farmers Branch ISD</t>
  </si>
  <si>
    <t>City of Dallas Sidewalk 2024</t>
  </si>
  <si>
    <t>Dallas IH 635 U-Turn Bridge</t>
  </si>
  <si>
    <t>Rockwall SH 66 Column Repair</t>
  </si>
  <si>
    <t>Rockwall County</t>
  </si>
  <si>
    <t>Rockwall ISD</t>
  </si>
  <si>
    <t>Jefferson SH 73 Safety Improve</t>
  </si>
  <si>
    <t>Tarrant VA Bridge Rehab</t>
  </si>
  <si>
    <t>Jack County</t>
  </si>
  <si>
    <t>Jacksboro ISD</t>
  </si>
  <si>
    <t>Tarrant Riverside Bridge Rehab</t>
  </si>
  <si>
    <t>Tarrant CS Intersection Improv</t>
  </si>
  <si>
    <t>Keller ISD</t>
  </si>
  <si>
    <t>Liberty FM 787 EMC Bridge</t>
  </si>
  <si>
    <t>Liberty County</t>
  </si>
  <si>
    <t>Tarkington ISD</t>
  </si>
  <si>
    <t>Sub Gulf Coast Hardin US 96</t>
  </si>
  <si>
    <t>Evadale ISD</t>
  </si>
  <si>
    <t>NTTA Fracture Critical Bridge</t>
  </si>
  <si>
    <t>Lakewood Village</t>
  </si>
  <si>
    <t>Little Elm ISD</t>
  </si>
  <si>
    <t>Harris VA Bearing Pad Replacem</t>
  </si>
  <si>
    <t>Lamar Consolidated ISD</t>
  </si>
  <si>
    <t>Clear Creek ISD</t>
  </si>
  <si>
    <t>Matagorda SH 35 Bridge Replace</t>
  </si>
  <si>
    <t>Bay City</t>
  </si>
  <si>
    <t>Bay City ISD</t>
  </si>
  <si>
    <t>Equipment DFW Division</t>
  </si>
  <si>
    <t>Equipment Houston Division</t>
  </si>
  <si>
    <t>Birdville ISD</t>
  </si>
  <si>
    <t>Camp Wisdom Road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</si>
</sst>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</font>
    <font>
      <b/>
      <sz val="11"/>
      <name val="Calibri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Tenorite"/>
    </font>
    <font>
      <b/>
      <sz val="10"/>
      <color theme="1"/>
      <name val="Tenorite"/>
    </font>
    <font>
      <b/>
      <sz val="10"/>
      <color theme="0"/>
      <name val="Tenorite"/>
    </font>
    <font>
      <b/>
      <sz val="10"/>
      <name val="Tenorite"/>
    </font>
    <font>
      <b/>
      <sz val="10"/>
      <color rgb="FFFF0000"/>
      <name val="Tenorite"/>
    </font>
  </fonts>
  <fills count="10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theme="5" tint="0.3999755851924192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0">
    <xf numFmtId="0" fontId="0" fillId="0" borderId="0"/>
    <xf numFmtId="0" fontId="6" fillId="0" borderId="0" applyBorder="0"/>
    <xf numFmtId="0" fontId="6" fillId="0" borderId="0" applyBorder="0"/>
    <xf numFmtId="0" fontId="5" fillId="0" borderId="0"/>
    <xf numFmtId="0" fontId="7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</cellStyleXfs>
  <cellXfs count="184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2" fillId="2" borderId="5" xfId="0" applyFont="1" applyFill="1" applyBorder="1" applyAlignment="1">
      <alignment horizontal="left" indent="1"/>
    </xf>
    <xf numFmtId="0" fontId="2" fillId="2" borderId="1" xfId="0" applyFont="1" applyFill="1" applyBorder="1" applyAlignment="1">
      <alignment horizontal="left" indent="1"/>
    </xf>
    <xf numFmtId="0" fontId="3" fillId="0" borderId="6" xfId="0" applyFont="1" applyBorder="1"/>
    <xf numFmtId="0" fontId="2" fillId="0" borderId="5" xfId="0" applyFont="1" applyBorder="1" applyAlignment="1">
      <alignment horizontal="left" indent="1"/>
    </xf>
    <xf numFmtId="0" fontId="2" fillId="0" borderId="1" xfId="0" applyFont="1" applyBorder="1" applyAlignment="1">
      <alignment horizontal="left" indent="1"/>
    </xf>
    <xf numFmtId="0" fontId="3" fillId="0" borderId="5" xfId="0" applyFont="1" applyBorder="1" applyAlignment="1">
      <alignment horizontal="left" indent="1"/>
    </xf>
    <xf numFmtId="0" fontId="3" fillId="0" borderId="1" xfId="0" applyFont="1" applyBorder="1" applyAlignment="1">
      <alignment horizontal="left" indent="1"/>
    </xf>
    <xf numFmtId="0" fontId="3" fillId="0" borderId="5" xfId="0" applyFont="1" applyBorder="1"/>
    <xf numFmtId="0" fontId="3" fillId="0" borderId="1" xfId="0" applyFont="1" applyBorder="1"/>
    <xf numFmtId="0" fontId="3" fillId="0" borderId="7" xfId="0" applyFont="1" applyBorder="1"/>
    <xf numFmtId="0" fontId="3" fillId="0" borderId="8" xfId="0" applyFont="1" applyBorder="1"/>
    <xf numFmtId="0" fontId="2" fillId="0" borderId="8" xfId="0" applyFont="1" applyBorder="1" applyAlignment="1">
      <alignment horizontal="left" indent="1"/>
    </xf>
    <xf numFmtId="0" fontId="3" fillId="0" borderId="9" xfId="0" applyFont="1" applyBorder="1"/>
    <xf numFmtId="0" fontId="2" fillId="2" borderId="6" xfId="0" applyFont="1" applyFill="1" applyBorder="1" applyAlignment="1">
      <alignment horizontal="left" indent="1"/>
    </xf>
    <xf numFmtId="0" fontId="2" fillId="0" borderId="6" xfId="0" applyFont="1" applyBorder="1" applyAlignment="1">
      <alignment horizontal="left" indent="1"/>
    </xf>
    <xf numFmtId="0" fontId="2" fillId="0" borderId="7" xfId="0" applyFont="1" applyBorder="1" applyAlignment="1">
      <alignment horizontal="left" indent="1"/>
    </xf>
    <xf numFmtId="0" fontId="2" fillId="0" borderId="9" xfId="0" applyFont="1" applyBorder="1" applyAlignment="1">
      <alignment horizontal="left" inden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left" indent="1"/>
    </xf>
    <xf numFmtId="0" fontId="3" fillId="3" borderId="0" xfId="0" applyFont="1" applyFill="1" applyAlignment="1">
      <alignment horizontal="left" indent="1"/>
    </xf>
    <xf numFmtId="14" fontId="0" fillId="0" borderId="0" xfId="0" applyNumberFormat="1" applyAlignment="1">
      <alignment horizontal="left" indent="1"/>
    </xf>
    <xf numFmtId="0" fontId="12" fillId="0" borderId="5" xfId="0" applyFont="1" applyBorder="1" applyAlignment="1">
      <alignment horizontal="left" indent="1"/>
    </xf>
    <xf numFmtId="0" fontId="12" fillId="0" borderId="1" xfId="0" applyFont="1" applyBorder="1" applyAlignment="1">
      <alignment horizontal="left" indent="1"/>
    </xf>
    <xf numFmtId="9" fontId="12" fillId="0" borderId="6" xfId="5" applyFont="1" applyBorder="1" applyAlignment="1">
      <alignment horizontal="left" indent="1"/>
    </xf>
    <xf numFmtId="0" fontId="12" fillId="0" borderId="0" xfId="0" applyFont="1" applyAlignment="1">
      <alignment horizontal="left" indent="1"/>
    </xf>
    <xf numFmtId="0" fontId="12" fillId="0" borderId="2" xfId="0" applyFont="1" applyBorder="1" applyAlignment="1">
      <alignment horizontal="left" wrapText="1" indent="1"/>
    </xf>
    <xf numFmtId="0" fontId="12" fillId="0" borderId="3" xfId="0" applyFont="1" applyBorder="1" applyAlignment="1">
      <alignment horizontal="left" wrapText="1" indent="1"/>
    </xf>
    <xf numFmtId="0" fontId="12" fillId="0" borderId="4" xfId="0" applyFont="1" applyBorder="1" applyAlignment="1">
      <alignment horizontal="left" wrapText="1" indent="1"/>
    </xf>
    <xf numFmtId="14" fontId="12" fillId="0" borderId="1" xfId="0" applyNumberFormat="1" applyFont="1" applyBorder="1" applyAlignment="1">
      <alignment horizontal="left" indent="1"/>
    </xf>
    <xf numFmtId="9" fontId="12" fillId="0" borderId="1" xfId="5" applyFont="1" applyBorder="1" applyAlignment="1">
      <alignment horizontal="left" indent="1"/>
    </xf>
    <xf numFmtId="2" fontId="12" fillId="0" borderId="1" xfId="0" applyNumberFormat="1" applyFont="1" applyBorder="1" applyAlignment="1">
      <alignment horizontal="left" indent="1"/>
    </xf>
    <xf numFmtId="0" fontId="15" fillId="0" borderId="1" xfId="0" applyFont="1" applyBorder="1" applyAlignment="1">
      <alignment horizontal="left" indent="2"/>
    </xf>
    <xf numFmtId="0" fontId="15" fillId="0" borderId="0" xfId="0" applyFont="1" applyAlignment="1">
      <alignment horizontal="left" indent="2"/>
    </xf>
    <xf numFmtId="0" fontId="15" fillId="0" borderId="0" xfId="0" applyFont="1" applyAlignment="1">
      <alignment horizontal="left" indent="1"/>
    </xf>
    <xf numFmtId="0" fontId="15" fillId="0" borderId="1" xfId="0" pivotButton="1" applyFont="1" applyBorder="1" applyAlignment="1">
      <alignment horizontal="left" indent="2"/>
    </xf>
    <xf numFmtId="2" fontId="12" fillId="0" borderId="6" xfId="0" applyNumberFormat="1" applyFont="1" applyBorder="1" applyAlignment="1">
      <alignment horizontal="left" indent="1"/>
    </xf>
    <xf numFmtId="0" fontId="12" fillId="5" borderId="1" xfId="0" applyFont="1" applyFill="1" applyBorder="1" applyAlignment="1">
      <alignment horizontal="left" indent="1"/>
    </xf>
    <xf numFmtId="0" fontId="12" fillId="0" borderId="2" xfId="0" applyFont="1" applyBorder="1" applyAlignment="1">
      <alignment horizontal="left" vertical="center" indent="1"/>
    </xf>
    <xf numFmtId="0" fontId="12" fillId="0" borderId="3" xfId="0" applyFont="1" applyBorder="1" applyAlignment="1">
      <alignment horizontal="left" vertical="center" indent="1"/>
    </xf>
    <xf numFmtId="0" fontId="12" fillId="0" borderId="4" xfId="0" applyFont="1" applyBorder="1" applyAlignment="1">
      <alignment horizontal="left" vertical="center" indent="1"/>
    </xf>
    <xf numFmtId="0" fontId="13" fillId="4" borderId="1" xfId="0" applyFont="1" applyFill="1" applyBorder="1" applyAlignment="1">
      <alignment horizontal="left" vertical="center" indent="1"/>
    </xf>
    <xf numFmtId="0" fontId="12" fillId="0" borderId="4" xfId="0" applyFont="1" applyBorder="1" applyAlignment="1">
      <alignment horizontal="left" vertical="center" wrapText="1" indent="1"/>
    </xf>
    <xf numFmtId="14" fontId="12" fillId="0" borderId="6" xfId="0" applyNumberFormat="1" applyFont="1" applyBorder="1" applyAlignment="1">
      <alignment horizontal="left" indent="1"/>
    </xf>
    <xf numFmtId="0" fontId="12" fillId="0" borderId="14" xfId="0" applyFont="1" applyBorder="1" applyAlignment="1">
      <alignment horizontal="left" vertical="center" indent="1"/>
    </xf>
    <xf numFmtId="0" fontId="12" fillId="0" borderId="16" xfId="0" applyFont="1" applyBorder="1" applyAlignment="1">
      <alignment horizontal="left" indent="1"/>
    </xf>
    <xf numFmtId="9" fontId="12" fillId="0" borderId="6" xfId="0" applyNumberFormat="1" applyFont="1" applyBorder="1" applyAlignment="1">
      <alignment horizontal="left" indent="1"/>
    </xf>
    <xf numFmtId="2" fontId="14" fillId="0" borderId="18" xfId="0" applyNumberFormat="1" applyFont="1" applyBorder="1" applyAlignment="1">
      <alignment horizontal="left" indent="1"/>
    </xf>
    <xf numFmtId="0" fontId="12" fillId="0" borderId="6" xfId="0" applyFont="1" applyBorder="1" applyAlignment="1">
      <alignment horizontal="left" indent="1"/>
    </xf>
    <xf numFmtId="9" fontId="12" fillId="0" borderId="4" xfId="5" applyFont="1" applyBorder="1" applyAlignment="1">
      <alignment horizontal="left" indent="1"/>
    </xf>
    <xf numFmtId="2" fontId="12" fillId="0" borderId="4" xfId="5" applyNumberFormat="1" applyFont="1" applyBorder="1" applyAlignment="1">
      <alignment horizontal="left" indent="1"/>
    </xf>
    <xf numFmtId="2" fontId="12" fillId="0" borderId="6" xfId="5" applyNumberFormat="1" applyFont="1" applyBorder="1" applyAlignment="1">
      <alignment horizontal="left" indent="1"/>
    </xf>
    <xf numFmtId="14" fontId="12" fillId="0" borderId="16" xfId="0" applyNumberFormat="1" applyFont="1" applyBorder="1" applyAlignment="1">
      <alignment horizontal="left" indent="1"/>
    </xf>
    <xf numFmtId="2" fontId="12" fillId="0" borderId="1" xfId="5" applyNumberFormat="1" applyFont="1" applyBorder="1" applyAlignment="1">
      <alignment horizontal="left" indent="1"/>
    </xf>
    <xf numFmtId="2" fontId="0" fillId="0" borderId="14" xfId="0" applyNumberFormat="1" applyBorder="1" applyAlignment="1">
      <alignment horizontal="left" indent="1"/>
    </xf>
    <xf numFmtId="2" fontId="14" fillId="0" borderId="19" xfId="0" applyNumberFormat="1" applyFont="1" applyBorder="1" applyAlignment="1">
      <alignment horizontal="left" indent="1"/>
    </xf>
    <xf numFmtId="0" fontId="16" fillId="3" borderId="15" xfId="0" applyFont="1" applyFill="1" applyBorder="1" applyAlignment="1">
      <alignment horizontal="left" vertical="center" wrapText="1" indent="1"/>
    </xf>
    <xf numFmtId="0" fontId="12" fillId="0" borderId="15" xfId="0" applyFont="1" applyBorder="1" applyAlignment="1">
      <alignment horizontal="left" vertical="center" indent="1"/>
    </xf>
    <xf numFmtId="14" fontId="12" fillId="0" borderId="14" xfId="0" applyNumberFormat="1" applyFont="1" applyBorder="1" applyAlignment="1">
      <alignment horizontal="left" indent="1"/>
    </xf>
    <xf numFmtId="0" fontId="12" fillId="0" borderId="5" xfId="0" applyFont="1" applyBorder="1" applyAlignment="1">
      <alignment horizontal="left" indent="2"/>
    </xf>
    <xf numFmtId="0" fontId="12" fillId="0" borderId="1" xfId="0" applyFont="1" applyBorder="1" applyAlignment="1">
      <alignment horizontal="left" indent="2"/>
    </xf>
    <xf numFmtId="14" fontId="12" fillId="0" borderId="1" xfId="0" applyNumberFormat="1" applyFont="1" applyBorder="1" applyAlignment="1">
      <alignment horizontal="left" indent="2"/>
    </xf>
    <xf numFmtId="9" fontId="12" fillId="0" borderId="6" xfId="5" applyFont="1" applyBorder="1" applyAlignment="1">
      <alignment horizontal="left" indent="2"/>
    </xf>
    <xf numFmtId="9" fontId="12" fillId="0" borderId="6" xfId="0" applyNumberFormat="1" applyFont="1" applyBorder="1" applyAlignment="1">
      <alignment horizontal="left" indent="2"/>
    </xf>
    <xf numFmtId="0" fontId="15" fillId="0" borderId="1" xfId="0" applyFont="1" applyBorder="1" applyAlignment="1">
      <alignment horizontal="left"/>
    </xf>
    <xf numFmtId="0" fontId="8" fillId="0" borderId="2" xfId="1" applyFont="1" applyBorder="1" applyAlignment="1">
      <alignment horizontal="left"/>
    </xf>
    <xf numFmtId="0" fontId="8" fillId="0" borderId="3" xfId="1" applyFont="1" applyBorder="1" applyAlignment="1">
      <alignment horizontal="left"/>
    </xf>
    <xf numFmtId="0" fontId="8" fillId="0" borderId="4" xfId="2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5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6" xfId="0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9" fillId="0" borderId="5" xfId="2" applyFont="1" applyBorder="1" applyAlignment="1">
      <alignment horizontal="left"/>
    </xf>
    <xf numFmtId="0" fontId="9" fillId="0" borderId="1" xfId="2" applyFont="1" applyBorder="1" applyAlignment="1">
      <alignment horizontal="left"/>
    </xf>
    <xf numFmtId="0" fontId="10" fillId="0" borderId="1" xfId="3" applyFont="1" applyBorder="1" applyAlignment="1">
      <alignment horizontal="left"/>
    </xf>
    <xf numFmtId="0" fontId="10" fillId="0" borderId="5" xfId="3" applyFont="1" applyBorder="1" applyAlignment="1">
      <alignment horizontal="left"/>
    </xf>
    <xf numFmtId="0" fontId="11" fillId="0" borderId="1" xfId="4" applyFont="1" applyBorder="1" applyAlignment="1">
      <alignment horizontal="left"/>
    </xf>
    <xf numFmtId="0" fontId="12" fillId="0" borderId="0" xfId="0" applyFont="1" applyAlignment="1">
      <alignment horizontal="left"/>
    </xf>
    <xf numFmtId="0" fontId="15" fillId="0" borderId="1" xfId="0" pivotButton="1" applyFont="1" applyBorder="1" applyAlignment="1">
      <alignment horizontal="left"/>
    </xf>
    <xf numFmtId="2" fontId="0" fillId="0" borderId="17" xfId="0" applyNumberFormat="1" applyBorder="1" applyAlignment="1">
      <alignment horizontal="left" indent="1"/>
    </xf>
    <xf numFmtId="2" fontId="12" fillId="0" borderId="4" xfId="0" applyNumberFormat="1" applyFont="1" applyBorder="1" applyAlignment="1">
      <alignment horizontal="left" indent="1"/>
    </xf>
    <xf numFmtId="2" fontId="15" fillId="0" borderId="1" xfId="0" applyNumberFormat="1" applyFont="1" applyBorder="1" applyAlignment="1">
      <alignment horizontal="left" indent="2"/>
    </xf>
    <xf numFmtId="2" fontId="15" fillId="0" borderId="0" xfId="0" applyNumberFormat="1" applyFont="1" applyAlignment="1">
      <alignment horizontal="left" indent="2"/>
    </xf>
    <xf numFmtId="0" fontId="12" fillId="0" borderId="0" xfId="0" applyFont="1" applyAlignment="1">
      <alignment horizontal="left" vertical="center" wrapText="1" indent="1"/>
    </xf>
    <xf numFmtId="0" fontId="12" fillId="3" borderId="5" xfId="0" applyFont="1" applyFill="1" applyBorder="1" applyAlignment="1">
      <alignment horizontal="left" indent="1"/>
    </xf>
    <xf numFmtId="0" fontId="13" fillId="4" borderId="6" xfId="0" applyFont="1" applyFill="1" applyBorder="1" applyAlignment="1">
      <alignment horizontal="left" vertical="center" wrapText="1" indent="1"/>
    </xf>
    <xf numFmtId="0" fontId="13" fillId="4" borderId="20" xfId="0" applyFont="1" applyFill="1" applyBorder="1" applyAlignment="1">
      <alignment horizontal="left" vertical="center" wrapText="1" indent="1"/>
    </xf>
    <xf numFmtId="0" fontId="16" fillId="3" borderId="21" xfId="0" applyFont="1" applyFill="1" applyBorder="1" applyAlignment="1">
      <alignment horizontal="left" vertical="center" wrapText="1" indent="1"/>
    </xf>
    <xf numFmtId="0" fontId="13" fillId="4" borderId="16" xfId="0" applyFont="1" applyFill="1" applyBorder="1" applyAlignment="1">
      <alignment horizontal="left" vertical="center" indent="1"/>
    </xf>
    <xf numFmtId="0" fontId="13" fillId="4" borderId="21" xfId="0" applyFont="1" applyFill="1" applyBorder="1" applyAlignment="1">
      <alignment horizontal="left" vertical="center" indent="1"/>
    </xf>
    <xf numFmtId="0" fontId="13" fillId="4" borderId="5" xfId="0" applyFont="1" applyFill="1" applyBorder="1" applyAlignment="1">
      <alignment horizontal="left" vertical="center" indent="1"/>
    </xf>
    <xf numFmtId="14" fontId="12" fillId="5" borderId="6" xfId="0" applyNumberFormat="1" applyFont="1" applyFill="1" applyBorder="1" applyAlignment="1">
      <alignment horizontal="left" indent="1"/>
    </xf>
    <xf numFmtId="0" fontId="12" fillId="5" borderId="16" xfId="0" applyFont="1" applyFill="1" applyBorder="1" applyAlignment="1">
      <alignment horizontal="left" indent="1"/>
    </xf>
    <xf numFmtId="2" fontId="0" fillId="5" borderId="17" xfId="0" applyNumberFormat="1" applyFill="1" applyBorder="1" applyAlignment="1">
      <alignment horizontal="left" indent="1"/>
    </xf>
    <xf numFmtId="2" fontId="0" fillId="5" borderId="22" xfId="0" applyNumberFormat="1" applyFill="1" applyBorder="1" applyAlignment="1">
      <alignment horizontal="left" indent="1"/>
    </xf>
    <xf numFmtId="2" fontId="0" fillId="0" borderId="22" xfId="0" applyNumberFormat="1" applyBorder="1" applyAlignment="1">
      <alignment horizontal="left" indent="1"/>
    </xf>
    <xf numFmtId="14" fontId="12" fillId="5" borderId="16" xfId="0" applyNumberFormat="1" applyFont="1" applyFill="1" applyBorder="1" applyAlignment="1">
      <alignment horizontal="left" indent="1"/>
    </xf>
    <xf numFmtId="2" fontId="14" fillId="5" borderId="18" xfId="0" applyNumberFormat="1" applyFont="1" applyFill="1" applyBorder="1" applyAlignment="1">
      <alignment horizontal="left" indent="1"/>
    </xf>
    <xf numFmtId="0" fontId="12" fillId="5" borderId="5" xfId="0" applyFont="1" applyFill="1" applyBorder="1" applyAlignment="1">
      <alignment horizontal="left" indent="1"/>
    </xf>
    <xf numFmtId="0" fontId="7" fillId="0" borderId="0" xfId="4"/>
    <xf numFmtId="14" fontId="7" fillId="0" borderId="0" xfId="4" applyNumberFormat="1"/>
    <xf numFmtId="0" fontId="13" fillId="4" borderId="6" xfId="0" applyFont="1" applyFill="1" applyBorder="1" applyAlignment="1">
      <alignment horizontal="left" vertical="center" indent="1"/>
    </xf>
    <xf numFmtId="43" fontId="0" fillId="0" borderId="0" xfId="6" applyFont="1" applyAlignment="1">
      <alignment horizontal="left" indent="1"/>
    </xf>
    <xf numFmtId="0" fontId="3" fillId="0" borderId="1" xfId="4" applyFont="1" applyBorder="1" applyAlignment="1">
      <alignment horizontal="left" indent="1"/>
    </xf>
    <xf numFmtId="0" fontId="0" fillId="0" borderId="1" xfId="0" applyBorder="1" applyAlignment="1">
      <alignment horizontal="left" indent="1"/>
    </xf>
    <xf numFmtId="0" fontId="5" fillId="0" borderId="1" xfId="8" applyFont="1" applyBorder="1" applyAlignment="1">
      <alignment horizontal="left" indent="1"/>
    </xf>
    <xf numFmtId="0" fontId="5" fillId="0" borderId="0" xfId="8" applyFont="1" applyAlignment="1">
      <alignment horizontal="left" indent="1"/>
    </xf>
    <xf numFmtId="43" fontId="5" fillId="0" borderId="1" xfId="9" applyFont="1" applyBorder="1" applyAlignment="1">
      <alignment horizontal="left" indent="1"/>
    </xf>
    <xf numFmtId="43" fontId="5" fillId="0" borderId="1" xfId="6" applyFont="1" applyBorder="1" applyAlignment="1">
      <alignment horizontal="left" indent="1"/>
    </xf>
    <xf numFmtId="0" fontId="19" fillId="0" borderId="0" xfId="0" applyFont="1"/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>
      <alignment horizontal="left" vertical="center" indent="1"/>
    </xf>
    <xf numFmtId="0" fontId="21" fillId="4" borderId="1" xfId="0" applyFont="1" applyFill="1" applyBorder="1" applyAlignment="1">
      <alignment horizontal="left" vertical="center" indent="1"/>
    </xf>
    <xf numFmtId="0" fontId="21" fillId="4" borderId="1" xfId="0" applyFont="1" applyFill="1" applyBorder="1" applyAlignment="1">
      <alignment horizontal="left" vertical="center" wrapText="1" indent="1"/>
    </xf>
    <xf numFmtId="0" fontId="22" fillId="3" borderId="1" xfId="0" applyFont="1" applyFill="1" applyBorder="1" applyAlignment="1">
      <alignment horizontal="left" vertical="center" wrapText="1" indent="1"/>
    </xf>
    <xf numFmtId="44" fontId="20" fillId="3" borderId="1" xfId="7" applyFont="1" applyFill="1" applyBorder="1" applyAlignment="1">
      <alignment horizontal="center" vertical="center"/>
    </xf>
    <xf numFmtId="43" fontId="20" fillId="3" borderId="1" xfId="6" applyFont="1" applyFill="1" applyBorder="1" applyAlignment="1">
      <alignment horizontal="center" vertical="center"/>
    </xf>
    <xf numFmtId="43" fontId="23" fillId="3" borderId="1" xfId="6" applyFont="1" applyFill="1" applyBorder="1" applyAlignment="1">
      <alignment horizontal="center" vertical="center"/>
    </xf>
    <xf numFmtId="0" fontId="23" fillId="7" borderId="3" xfId="0" applyFont="1" applyFill="1" applyBorder="1" applyAlignment="1">
      <alignment horizontal="center" vertical="center"/>
    </xf>
    <xf numFmtId="0" fontId="20" fillId="7" borderId="3" xfId="0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0" fontId="20" fillId="6" borderId="0" xfId="0" applyFont="1" applyFill="1" applyAlignment="1">
      <alignment vertical="center"/>
    </xf>
    <xf numFmtId="44" fontId="20" fillId="6" borderId="0" xfId="7" applyFont="1" applyFill="1" applyAlignment="1">
      <alignment vertical="center"/>
    </xf>
    <xf numFmtId="0" fontId="19" fillId="0" borderId="1" xfId="0" applyFont="1" applyBorder="1" applyAlignment="1">
      <alignment horizontal="left" indent="1"/>
    </xf>
    <xf numFmtId="14" fontId="19" fillId="5" borderId="1" xfId="0" applyNumberFormat="1" applyFont="1" applyFill="1" applyBorder="1" applyAlignment="1">
      <alignment horizontal="left" indent="1"/>
    </xf>
    <xf numFmtId="14" fontId="19" fillId="0" borderId="1" xfId="0" applyNumberFormat="1" applyFont="1" applyBorder="1" applyAlignment="1">
      <alignment horizontal="left" indent="1"/>
    </xf>
    <xf numFmtId="2" fontId="19" fillId="0" borderId="1" xfId="0" applyNumberFormat="1" applyFont="1" applyBorder="1" applyAlignment="1">
      <alignment horizontal="left" indent="1"/>
    </xf>
    <xf numFmtId="2" fontId="20" fillId="0" borderId="23" xfId="0" applyNumberFormat="1" applyFont="1" applyBorder="1" applyAlignment="1">
      <alignment horizontal="left" indent="1"/>
    </xf>
    <xf numFmtId="0" fontId="19" fillId="0" borderId="16" xfId="0" applyFont="1" applyBorder="1" applyAlignment="1">
      <alignment horizontal="left" indent="1"/>
    </xf>
    <xf numFmtId="2" fontId="19" fillId="5" borderId="1" xfId="0" applyNumberFormat="1" applyFont="1" applyFill="1" applyBorder="1" applyAlignment="1">
      <alignment horizontal="left" indent="1"/>
    </xf>
    <xf numFmtId="43" fontId="19" fillId="0" borderId="1" xfId="6" applyFont="1" applyBorder="1"/>
    <xf numFmtId="0" fontId="19" fillId="0" borderId="1" xfId="0" applyFont="1" applyBorder="1"/>
    <xf numFmtId="9" fontId="19" fillId="0" borderId="1" xfId="5" applyFont="1" applyBorder="1"/>
    <xf numFmtId="44" fontId="19" fillId="0" borderId="1" xfId="7" applyFont="1" applyBorder="1"/>
    <xf numFmtId="2" fontId="20" fillId="0" borderId="18" xfId="0" applyNumberFormat="1" applyFont="1" applyBorder="1" applyAlignment="1">
      <alignment horizontal="left" indent="1"/>
    </xf>
    <xf numFmtId="0" fontId="19" fillId="5" borderId="1" xfId="0" applyFont="1" applyFill="1" applyBorder="1" applyAlignment="1">
      <alignment horizontal="left" indent="1"/>
    </xf>
    <xf numFmtId="2" fontId="20" fillId="5" borderId="18" xfId="0" applyNumberFormat="1" applyFont="1" applyFill="1" applyBorder="1" applyAlignment="1">
      <alignment horizontal="left" indent="1"/>
    </xf>
    <xf numFmtId="0" fontId="19" fillId="5" borderId="16" xfId="0" applyFont="1" applyFill="1" applyBorder="1" applyAlignment="1">
      <alignment horizontal="left" indent="1"/>
    </xf>
    <xf numFmtId="0" fontId="19" fillId="0" borderId="5" xfId="0" applyFont="1" applyBorder="1" applyAlignment="1">
      <alignment horizontal="left" indent="1"/>
    </xf>
    <xf numFmtId="0" fontId="19" fillId="5" borderId="5" xfId="0" applyFont="1" applyFill="1" applyBorder="1" applyAlignment="1">
      <alignment horizontal="left" indent="1"/>
    </xf>
    <xf numFmtId="0" fontId="19" fillId="3" borderId="1" xfId="0" applyFont="1" applyFill="1" applyBorder="1" applyAlignment="1">
      <alignment horizontal="left" indent="1"/>
    </xf>
    <xf numFmtId="2" fontId="19" fillId="0" borderId="1" xfId="0" applyNumberFormat="1" applyFont="1" applyBorder="1"/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14" fillId="0" borderId="1" xfId="0" applyFont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14" xfId="0" applyFont="1" applyBorder="1" applyAlignment="1">
      <alignment horizontal="left" vertical="center"/>
    </xf>
    <xf numFmtId="0" fontId="14" fillId="0" borderId="0" xfId="0" applyFont="1" applyAlignment="1">
      <alignment horizontal="left" indent="1"/>
    </xf>
    <xf numFmtId="0" fontId="14" fillId="0" borderId="13" xfId="0" applyFont="1" applyBorder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3" fillId="0" borderId="0" xfId="4" applyFont="1" applyAlignment="1">
      <alignment horizontal="center" vertical="center" wrapText="1"/>
    </xf>
    <xf numFmtId="43" fontId="19" fillId="8" borderId="1" xfId="6" applyFont="1" applyFill="1" applyBorder="1"/>
    <xf numFmtId="43" fontId="19" fillId="8" borderId="1" xfId="6" applyFont="1" applyFill="1" applyBorder="1" applyAlignment="1">
      <alignment horizontal="center"/>
    </xf>
    <xf numFmtId="0" fontId="5" fillId="0" borderId="5" xfId="8" applyFont="1" applyBorder="1" applyAlignment="1">
      <alignment horizontal="left" indent="1"/>
    </xf>
    <xf numFmtId="0" fontId="5" fillId="0" borderId="2" xfId="8" applyFont="1" applyBorder="1" applyAlignment="1">
      <alignment horizontal="left" indent="1"/>
    </xf>
    <xf numFmtId="0" fontId="5" fillId="0" borderId="3" xfId="8" applyFont="1" applyBorder="1" applyAlignment="1">
      <alignment horizontal="left" indent="1"/>
    </xf>
    <xf numFmtId="0" fontId="0" fillId="0" borderId="1" xfId="8" applyFont="1" applyFill="1" applyBorder="1" applyAlignment="1">
      <alignment horizontal="left" indent="1"/>
    </xf>
    <xf numFmtId="0" fontId="0" fillId="0" borderId="8" xfId="8" applyFont="1" applyFill="1" applyBorder="1" applyAlignment="1">
      <alignment horizontal="left" indent="1"/>
    </xf>
    <xf numFmtId="0" fontId="3" fillId="3" borderId="3" xfId="8" applyFont="1" applyFill="1" applyBorder="1" applyAlignment="1">
      <alignment horizontal="left" indent="1"/>
    </xf>
    <xf numFmtId="0" fontId="0" fillId="0" borderId="5" xfId="0" applyBorder="1" applyAlignment="1">
      <alignment horizontal="left" indent="1"/>
    </xf>
    <xf numFmtId="2" fontId="19" fillId="9" borderId="1" xfId="0" applyNumberFormat="1" applyFont="1" applyFill="1" applyBorder="1" applyAlignment="1">
      <alignment horizontal="center"/>
    </xf>
    <xf numFmtId="2" fontId="19" fillId="5" borderId="24" xfId="0" applyNumberFormat="1" applyFont="1" applyFill="1" applyBorder="1" applyAlignment="1">
      <alignment horizontal="left" indent="1"/>
    </xf>
    <xf numFmtId="44" fontId="19" fillId="8" borderId="5" xfId="7" applyFont="1" applyFill="1" applyBorder="1" applyAlignment="1">
      <alignment horizontal="center"/>
    </xf>
    <xf numFmtId="39" fontId="20" fillId="6" borderId="8" xfId="0" applyNumberFormat="1" applyFont="1" applyFill="1" applyBorder="1" applyAlignment="1">
      <alignment horizontal="center" vertical="center"/>
    </xf>
    <xf numFmtId="2" fontId="19" fillId="9" borderId="25" xfId="0" applyNumberFormat="1" applyFont="1" applyFill="1" applyBorder="1" applyAlignment="1">
      <alignment horizontal="center"/>
    </xf>
    <xf numFmtId="2" fontId="19" fillId="9" borderId="26" xfId="0" applyNumberFormat="1" applyFont="1" applyFill="1" applyBorder="1" applyAlignment="1">
      <alignment horizontal="center"/>
    </xf>
    <xf numFmtId="2" fontId="19" fillId="9" borderId="27" xfId="0" applyNumberFormat="1" applyFont="1" applyFill="1" applyBorder="1" applyAlignment="1">
      <alignment horizontal="center"/>
    </xf>
    <xf numFmtId="2" fontId="19" fillId="9" borderId="28" xfId="0" applyNumberFormat="1" applyFont="1" applyFill="1" applyBorder="1" applyAlignment="1">
      <alignment horizontal="center"/>
    </xf>
    <xf numFmtId="2" fontId="19" fillId="9" borderId="29" xfId="0" applyNumberFormat="1" applyFont="1" applyFill="1" applyBorder="1" applyAlignment="1">
      <alignment horizontal="center"/>
    </xf>
    <xf numFmtId="2" fontId="19" fillId="9" borderId="30" xfId="0" applyNumberFormat="1" applyFont="1" applyFill="1" applyBorder="1" applyAlignment="1">
      <alignment horizontal="center"/>
    </xf>
    <xf numFmtId="2" fontId="19" fillId="9" borderId="31" xfId="0" applyNumberFormat="1" applyFont="1" applyFill="1" applyBorder="1" applyAlignment="1">
      <alignment horizontal="center"/>
    </xf>
    <xf numFmtId="2" fontId="19" fillId="9" borderId="32" xfId="0" applyNumberFormat="1" applyFont="1" applyFill="1" applyBorder="1" applyAlignment="1">
      <alignment horizontal="center"/>
    </xf>
  </cellXfs>
  <cellStyles count="10">
    <cellStyle name="Comma" xfId="6" builtinId="3"/>
    <cellStyle name="Comma 2" xfId="9" xr:uid="{ED668D71-151D-44D9-B15B-A598A4E1E564}"/>
    <cellStyle name="Currency" xfId="7" builtinId="4"/>
    <cellStyle name="Normal" xfId="0" builtinId="0"/>
    <cellStyle name="Normal 2" xfId="4" xr:uid="{1C426320-4AEF-4570-908B-52AEBFE1EC85}"/>
    <cellStyle name="Normal 4" xfId="8" xr:uid="{67B3CE6F-2C8C-4192-93DE-CE7D0C2A8732}"/>
    <cellStyle name="Normal 5" xfId="1" xr:uid="{33E77C29-90A2-48B3-A0FA-D64FB8D24821}"/>
    <cellStyle name="Normal 7 2" xfId="2" xr:uid="{B21209B1-64E9-495E-B07C-6FEDC8244275}"/>
    <cellStyle name="Normal 8" xfId="3" xr:uid="{597DE8A7-14EE-4F56-BCC4-79AF6872B7DB}"/>
    <cellStyle name="Percent" xfId="5" builtinId="5"/>
  </cellStyles>
  <dxfs count="17105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0" formatCode="General"/>
      <alignment horizontal="left" vertical="bottom" textRotation="0" wrapText="0" indent="1" justifyLastLine="0" shrinkToFit="0" readingOrder="0"/>
    </dxf>
    <dxf>
      <numFmt numFmtId="19" formatCode="m/d/yyyy"/>
      <alignment horizontal="left" vertical="bottom" textRotation="0" wrapText="0" indent="1" justifyLastLine="0" shrinkToFit="0" readingOrder="0"/>
    </dxf>
    <dxf>
      <numFmt numFmtId="19" formatCode="m/d/yyyy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numFmt numFmtId="19" formatCode="m/d/yyyy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numFmt numFmtId="27" formatCode="m/d/yyyy\ h:mm"/>
      <alignment horizontal="left" vertical="bottom" textRotation="0" wrapText="0" relative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0" formatCode="General"/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left" vertical="bottom" textRotation="0" wrapText="0" indent="1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left" vertical="bottom" textRotation="0" wrapText="0" indent="1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left" vertical="bottom" textRotation="0" wrapText="0" indent="1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left" vertical="bottom" textRotation="0" wrapText="0" indent="1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1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center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left" vertical="bottom" textRotation="0" wrapText="0" relativeIndent="1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textRotation="0" wrapText="0" relative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center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relativeIndent="1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1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Watson" refreshedDate="45628.477851967589" createdVersion="8" refreshedVersion="8" minRefreshableVersion="3" recordCount="1478" xr:uid="{F80EB922-ADDE-416A-8DC4-4AE24B9D910B}">
  <cacheSource type="worksheet">
    <worksheetSource name="Table4"/>
  </cacheSource>
  <cacheFields count="7">
    <cacheField name="ASSET ID" numFmtId="0">
      <sharedItems/>
    </cacheField>
    <cacheField name="UNIT #" numFmtId="0">
      <sharedItems count="163">
        <s v="ET-01"/>
        <s v="ET-02"/>
        <s v="ET-03"/>
        <s v="ET-04"/>
        <s v="ET-05"/>
        <s v="ET-06"/>
        <s v="ET-07"/>
        <s v="ET-08"/>
        <s v="ET-09"/>
        <s v="ET-10"/>
        <s v="ET-11"/>
        <s v="ET-12"/>
        <s v="ET-13"/>
        <s v="ET-14"/>
        <s v="ET-15"/>
        <s v="ET-16"/>
        <s v="ET-17"/>
        <s v="ET-18"/>
        <s v="ET-19"/>
        <s v="ET-20"/>
        <s v="ET-21"/>
        <s v="ET-22"/>
        <s v="ET-23"/>
        <s v="ET-24"/>
        <s v="ET-25"/>
        <s v="PT-01S"/>
        <s v="PT-03S"/>
        <s v="PT-04S"/>
        <s v="PT-06S"/>
        <s v="PT-07S"/>
        <s v="PT-09S"/>
        <s v="PT-104"/>
        <s v="PT-105"/>
        <s v="PT-107"/>
        <s v="PT-108"/>
        <s v="PT-10S"/>
        <s v="PT-111"/>
        <s v="PT-115"/>
        <s v="PT-11S"/>
        <s v="PT-121"/>
        <s v="PT-124"/>
        <s v="PT-125"/>
        <s v="PT-12S"/>
        <s v="PT-139"/>
        <s v="PT-13S"/>
        <s v="PT-145"/>
        <s v="PT-156"/>
        <s v="PT-159"/>
        <s v="PT-160"/>
        <s v="PT-163"/>
        <s v="PT-164"/>
        <s v="PT-165"/>
        <s v="PT-166"/>
        <s v="PT-167"/>
        <s v="PT-168"/>
        <s v="PT-169"/>
        <s v="PT-171"/>
        <s v="PT-172"/>
        <s v="PT-173"/>
        <s v="PT-174"/>
        <s v="PT-176"/>
        <s v="PT-177"/>
        <s v="PT-178"/>
        <s v="PT-180"/>
        <s v="PT-182"/>
        <s v="PT-183"/>
        <s v="PT-185"/>
        <s v="PT-187"/>
        <s v="PT-188"/>
        <s v="PT-189"/>
        <s v="PT-190"/>
        <s v="PT-191"/>
        <s v="PT-192"/>
        <s v="PT-193"/>
        <s v="PT-194"/>
        <s v="PT-199"/>
        <s v="PT-200"/>
        <s v="PT-202"/>
        <s v="PT-205"/>
        <s v="PT-206"/>
        <s v="PT-207"/>
        <s v="PT-208"/>
        <s v="PT-213"/>
        <s v="PT-215"/>
        <s v="PT-218"/>
        <s v="PT-219"/>
        <s v="PT-224"/>
        <s v="PT-226"/>
        <s v="PT-227"/>
        <s v="PT-228"/>
        <s v="PT-229"/>
        <s v="PT-235"/>
        <s v="PT-236"/>
        <s v="PT-237"/>
        <s v="PT-239"/>
        <s v="PT-240"/>
        <s v="PT-241"/>
        <s v="PT-242"/>
        <s v="PT-243"/>
        <s v="PT-244"/>
        <s v="PT-245"/>
        <s v="PT-246"/>
        <s v="PT-247"/>
        <s v="PT-252"/>
        <s v="PT-255"/>
        <s v="PT-89"/>
        <s v="PT-92"/>
        <s v="ET-26"/>
        <s v="ET-27"/>
        <s v="ET-30"/>
        <s v="ET-31"/>
        <s v="ET-32"/>
        <s v="ET-34"/>
        <s v="ET-36"/>
        <s v="ET-37"/>
        <s v="MT-09"/>
        <s v="MT-11"/>
        <s v="OV-01"/>
        <s v="PT-02S"/>
        <s v="PT-05S"/>
        <s v="PT-179"/>
        <s v="PT-201"/>
        <s v="SV-08"/>
        <s v="ET-28"/>
        <s v="ET-33"/>
        <s v="ET-38"/>
        <s v="ET-39"/>
        <s v="ET-41"/>
        <s v="ET-43"/>
        <s v="MT-13"/>
        <s v="MT-14"/>
        <s v="PT-15S"/>
        <s v="PT-19S"/>
        <s v="PT-22S"/>
        <s v="PT-260"/>
        <s v="PT-268"/>
        <s v="PT-275"/>
        <s v="PT-282"/>
        <s v="ET-29"/>
        <s v="ET-35"/>
        <s v="PT-08S"/>
        <s v="PT-14S"/>
        <s v="PT-16S"/>
        <s v="ET-40"/>
        <s v="PT-17S"/>
        <s v="PT-18S"/>
        <s v="ET-42"/>
        <s v="PT-20S"/>
        <s v="PT-21S"/>
        <s v="PT-269"/>
        <s v="PT-270"/>
        <s v="PT-274"/>
        <s v="PT-276"/>
        <s v="PT-277"/>
        <s v="PT-278"/>
        <s v="PT-279"/>
        <s v="PT-280"/>
        <s v="PT-281"/>
        <s v="S-07" u="1"/>
        <s v="S-09" u="1"/>
        <s v="DT-07" u="1"/>
        <s v="DT-08" u="1"/>
        <s v="new" u="1"/>
      </sharedItems>
    </cacheField>
    <cacheField name="MONTH" numFmtId="0">
      <sharedItems count="13">
        <s v="01. JANUARY"/>
        <s v="02. FEBRUARY"/>
        <s v="03. MARCH"/>
        <s v="04. APRIL"/>
        <s v="05. MAY"/>
        <s v="06. JUNE"/>
        <s v="07. JULY"/>
        <s v="08. AUGUST"/>
        <s v="09. SEPTEMBER"/>
        <s v="10. OCTOBER"/>
        <s v="11. NOVEMBER 01-15"/>
        <s v="12. DECEMBER"/>
        <s v="11. NOVEMBER" u="1"/>
      </sharedItems>
    </cacheField>
    <cacheField name="ASSIGNED DRIVER" numFmtId="0">
      <sharedItems count="463">
        <s v="Martinez Alvarez, Saul"/>
        <s v="Piland, Samuel R"/>
        <s v="Ilochi, Bright A"/>
        <s v="Escobar, Jose"/>
        <s v="Paz, Ypolito"/>
        <s v="Bautista, Jose A"/>
        <s v="Rodriguez-Ayala, Alejandro J"/>
        <s v="Martinez, Jorge L"/>
        <s v="Ramirez, Jose C"/>
        <s v="Vega-Maldonado, Jose F"/>
        <s v="Berjes Ruiz, Juan C"/>
        <s v="Zuniga, Alberto"/>
        <s v="Garcia Mancilla, Edgar"/>
        <e v="#N/A"/>
        <s v="Escobedo Jr, Martin"/>
        <s v="Murcia Orellana, Luis E"/>
        <s v="Link, Cooper E"/>
        <s v="Arnold, LeRoy B"/>
        <s v="Lopez-Vazquez, Juan M"/>
        <s v="Shaylor, Matthew C"/>
        <s v="Rodriguez Jorge, Erick E"/>
        <s v="Rivera, Jose J"/>
        <s v="Malette, Troy S"/>
        <s v="Lozano Acosta, Alejandro"/>
        <s v="Lopez Jr, Rodrigo"/>
        <s v="Romero, Isaac F"/>
        <s v="Luna Lara, Edgar E"/>
        <s v="Doddy, Roger W"/>
        <s v="Espinoza-Casillas, Jovan"/>
        <s v="Rodarte Serrano, Jesus O"/>
        <s v="Hunt, Seymore"/>
        <s v="Mendieta, Albert A"/>
        <s v="Concha, Aaron"/>
        <s v="Muratalla-Ceja, Rafael"/>
        <s v="PEAVY, JOHNNY L"/>
        <s v="Turrubiartes Jr, Jose G"/>
        <s v="Casey, Michael K"/>
        <s v="Magallanes, Javier"/>
        <s v="Ibarra, Sabino"/>
        <s v="Rodriguez Jr, Salvador"/>
        <s v="Rodriguez, Juan P"/>
        <s v="Garcia-Andrade, Uriel"/>
        <s v="Lopez, Valentin"/>
        <s v="Tullos, Alfred O"/>
        <s v="Larson, Tynor J"/>
        <s v="Garcia Jr, Carlos"/>
        <s v="Meza Torres, Alan A"/>
        <s v="Caballero, Reyneri M"/>
        <s v="Manning, Rontez L"/>
        <s v="Luevano, Juan M"/>
        <s v="Diaz Serna, Francisco"/>
        <s v="Hernandez, Juan B"/>
        <s v="Gonzalez, Alonzo"/>
        <s v="Ruiz, Juan L"/>
        <s v="Lemon Jr, Ernest S"/>
        <s v="Lumbreras, Roberto"/>
        <s v="Reyes, Aureliano"/>
        <s v="Miramontes, Alonso"/>
        <s v="Medrano, Edgar"/>
        <s v="Rivera-Cruz, Miguel A"/>
        <s v="Belflower, Christopher W"/>
        <s v="Terrazas Melendez, Jose R"/>
        <s v="Ramirez, Jose I"/>
        <s v="Colmenero-Garcia, Rolando"/>
        <s v="Pena, Francisco"/>
        <s v="Lopez Lira, Jose P"/>
        <s v="Dunn, Jerrad M"/>
        <s v="Rodriguez Perez, Esteban"/>
        <s v="Ehimhen, Gerald A"/>
        <s v="Lopez Soto, Jesus"/>
        <s v="Aguillon, Salvador"/>
        <s v="Flores Jr, Catalino"/>
        <s v="Vazquez De La Cruz, Ramiro"/>
        <s v="Rangel, Jose M"/>
        <s v="Pachipulusu Sreedhar, Nagesh Kumar"/>
        <s v="Flores Sr, Catalino"/>
        <s v="Claudio, Hector J"/>
        <s v="Lopez, Daniel"/>
        <s v="Blanco, Andres E"/>
        <s v="Morales, Luis A"/>
        <s v="Jones, Brandon C"/>
        <s v="Miramontes Jr, Juan C"/>
        <s v="Pereira-Viera, Johnny"/>
        <s v="Mize, Clint"/>
        <s v="Garcia, Mark E"/>
        <s v="Sanchez, Hector"/>
        <s v="Bobba, Ramesh"/>
        <s v="Abunemeh, Osama M"/>
        <s v="Ruhrup, Jared K"/>
        <s v="Sabaj, Phillip A"/>
        <s v="Sanchez, Martin"/>
        <s v="Reyes Diaz, Juan C"/>
        <s v="Brown, Stonie B"/>
        <s v="Thomas, Deziree L"/>
        <s v="Torres, Ivan"/>
        <s v="Zamora, Francisco M"/>
        <s v="Berryhill, Robert P"/>
        <s v="Robertson, Christopher D"/>
        <s v="Rather, William H"/>
        <s v="HAYS, PAXTON C"/>
        <s v="Akhtarpour, Aydin"/>
        <s v="Moore, Jesse A"/>
        <s v="Flores, Jorge L"/>
        <s v="Padgett, Caleb L"/>
        <s v="Austin, Aaron"/>
        <s v="Giebelhaus, Eric"/>
        <s v="Aparicio, Lorenzo"/>
        <s v="Torgerson, Corey A"/>
        <s v="Barcenas Solis, Daniel"/>
        <s v="Ramirez, Omar"/>
        <s v="Martinez Salazar, Josue"/>
        <s v="Figueroa, Bryan"/>
        <s v="Montante, Jose L"/>
        <s v="Hammons, Michael A"/>
        <s v="Hanna, Patrichia N"/>
        <s v="RIEDER, MICHAEL A"/>
        <s v="Gabe, James P"/>
        <s v="Lopez, Juan"/>
        <s v="Kocmick, Caleb S"/>
        <s v="Ramirez, Luis F"/>
        <s v="Salinas, Jonathan M"/>
        <s v="PERSINGER, WILLIAM"/>
        <s v="Chavez, Obaldo S"/>
        <s v="Gee, Korbin E"/>
        <s v="Guerrero Jr, Roberto"/>
        <s v="Rank, Richard R"/>
        <s v="Vasquez, Juan C"/>
        <s v="HARDIMON, ANTHONY J"/>
        <s v="Hyun, Cole H"/>
        <s v="Munoz, Leonel"/>
        <s v="Smith, Keith A"/>
        <s v="Perry, Albert D"/>
        <s v="Andrade, Manuel"/>
        <s v="KOONCE III, LEROY"/>
        <s v="Delasbour, Antonio D"/>
        <s v="Saul Martinez Alvarez" u="1"/>
        <s v="Samuel R. Piland" u="1"/>
        <s v="Bright A. Ilochi" u="1"/>
        <s v="Jose Escobar" u="1"/>
        <s v="Ypolito Paz" u="1"/>
        <s v="Jose A. Bautista" u="1"/>
        <s v="Alejandro J. Rodriguez-Ayala" u="1"/>
        <s v="Jorge L. Martinez" u="1"/>
        <s v="Jose C. Ramirez" u="1"/>
        <s v="Jose F. Vega-Maldonado" u="1"/>
        <s v="Juan C. Berjes Ruiz" u="1"/>
        <s v="Alberto Zuniga" u="1"/>
        <s v="Edgar Garcia Mancilla" u="1"/>
        <s v="Martin Escobedo Jr" u="1"/>
        <s v="Luis E. Murcia Orellana" u="1"/>
        <s v="Cooper E. Link" u="1"/>
        <s v="LeRoy B. Arnold" u="1"/>
        <s v="Juan M. Lopez-Vazquez" u="1"/>
        <s v="Matthew C. Shaylor" u="1"/>
        <s v="Erick E. Rodriguez Jorge" u="1"/>
        <s v="Jose J. Rivera" u="1"/>
        <s v="Troy S. Malette" u="1"/>
        <s v="Alejandro Lozano Acosta" u="1"/>
        <s v="Rodrigo Lopez Jr" u="1"/>
        <s v="Isaac F. Romero" u="1"/>
        <s v="Edgar E. Luna Lara" u="1"/>
        <s v="Roger W. Doddy" u="1"/>
        <s v="Jovan Espinoza-Casillas" u="1"/>
        <s v="Jesus O. Rodarte Serrano" u="1"/>
        <s v="Seymore Hunt" u="1"/>
        <s v="Albert A. Mendieta" u="1"/>
        <s v="Aaron Concha" u="1"/>
        <s v="Rafael Muratalla-Ceja" u="1"/>
        <s v="JOHNNY L. PEAVY" u="1"/>
        <s v="Jose G. Turrubiartes Jr" u="1"/>
        <s v="Michael K. Casey" u="1"/>
        <s v="Javier Magallanes" u="1"/>
        <s v="Sabino Ibarra" u="1"/>
        <s v="Salvador Rodriguez Jr" u="1"/>
        <s v="Juan P. Rodriguez" u="1"/>
        <s v="Uriel Garcia-Andrade" u="1"/>
        <s v="Valentin Lopez" u="1"/>
        <s v="Alfred O. Tullos" u="1"/>
        <s v="Tynor J. Larson" u="1"/>
        <s v="Carlos Garcia Jr" u="1"/>
        <s v="Alan A. Meza Torres" u="1"/>
        <s v="Reyneri M. Caballero" u="1"/>
        <s v="Rontez L. Manning" u="1"/>
        <s v="Juan M. Luevano" u="1"/>
        <s v="Francisco Diaz Serna" u="1"/>
        <s v="Juan B. Hernandez" u="1"/>
        <s v="Alonzo Gonzalez" u="1"/>
        <s v="Juan L. Ruiz" u="1"/>
        <s v="Ernest S. Lemon Jr" u="1"/>
        <s v="Roberto Lumbreras" u="1"/>
        <s v="Aureliano Reyes" u="1"/>
        <s v="Alonso Miramontes" u="1"/>
        <s v="Edgar Medrano" u="1"/>
        <s v="Miguel A. Rivera-Cruz" u="1"/>
        <s v="Christopher W. Belflower" u="1"/>
        <s v="Jose R. Terrazas Melendez" u="1"/>
        <s v="Jose I. Ramirez" u="1"/>
        <s v="Rolando Colmenero-Garcia" u="1"/>
        <s v="Francisco Pena" u="1"/>
        <s v="Jose P. Lopez Lira" u="1"/>
        <s v="Jerrad M. Dunn" u="1"/>
        <s v="Esteban Rodriguez Perez" u="1"/>
        <s v="Gerald A. Ehimhen" u="1"/>
        <s v="Jesus Lopez Soto" u="1"/>
        <s v="Salvador Aguillon" u="1"/>
        <s v="Catalino Flores Jr" u="1"/>
        <s v="Ramiro Vazquez De La Cruz" u="1"/>
        <s v="Jose M. Rangel" u="1"/>
        <s v="Nagesh Kumar Pachipulusu Sreedhar" u="1"/>
        <s v="Catalino Flores Sr" u="1"/>
        <s v="Hector J. Claudio" u="1"/>
        <s v="Daniel Lopez" u="1"/>
        <s v="Andres E. Blanco" u="1"/>
        <s v="Luis A. Morales" u="1"/>
        <s v="Brandon C. Jones" u="1"/>
        <s v="Juan C. Miramontes Jr" u="1"/>
        <s v="Johnny Pereira-Viera" u="1"/>
        <s v="Clint Mize" u="1"/>
        <s v="Mark E. Garcia" u="1"/>
        <s v="Hector Sanchez" u="1"/>
        <s v="Ramesh Bobba" u="1"/>
        <s v="Osama M. Abunemeh" u="1"/>
        <s v="Jared K. Ruhrup" u="1"/>
        <s v="Phillip A. Sabaj" u="1"/>
        <s v="Martin Sanchez" u="1"/>
        <s v="Juan C. Reyes Diaz" u="1"/>
        <s v="Stonie B. Brown" u="1"/>
        <s v="Deziree L. Thomas" u="1"/>
        <s v="Ivan Torres" u="1"/>
        <s v="Francisco M. Zamora" u="1"/>
        <s v="Robert P. Berryhill" u="1"/>
        <s v="Christopher D. Robertson" u="1"/>
        <s v="William H. Rather" u="1"/>
        <s v="PAXTON C. HAYS" u="1"/>
        <s v="Aydin Akhtarpour" u="1"/>
        <s v="Jesse A. Moore" u="1"/>
        <s v="Jorge L. Flores" u="1"/>
        <s v="Caleb L. Padgett" u="1"/>
        <s v="Aaron Austin" u="1"/>
        <s v="Eric Giebelhaus" u="1"/>
        <s v="Lorenzo Aparicio" u="1"/>
        <s v="Corey A. Torgerson" u="1"/>
        <s v="Daniel Barcenas Solis" u="1"/>
        <s v="Omar Ramirez" u="1"/>
        <s v="Josue Martinez Salazar" u="1"/>
        <s v="Bryan Figueroa" u="1"/>
        <s v="Jose L. Montante" u="1"/>
        <s v="Michael A. Hammons" u="1"/>
        <s v="Patrichia N. Hanna" u="1"/>
        <s v="MICHAEL A. RIEDER" u="1"/>
        <s v="James P. Gabe" u="1"/>
        <s v="Juan Lopez" u="1"/>
        <s v="Caleb S. Kocmick" u="1"/>
        <s v="Luis F. Ramirez" u="1"/>
        <s v="Jonathan M. Salinas" u="1"/>
        <s v="WILLIAM PERSINGER" u="1"/>
        <s v="Obaldo S. Chavez" u="1"/>
        <s v="Korbin E. Gee" u="1"/>
        <s v="Roberto Guerrero Jr" u="1"/>
        <s v="Richard R. Rank" u="1"/>
        <s v="Juan C. Vasquez" u="1"/>
        <s v="ANTHONY J. HARDIMON" u="1"/>
        <s v="Cole H. Hyun" u="1"/>
        <s v="Leonel Munoz" u="1"/>
        <s v="Keith A. Smith" u="1"/>
        <s v="Albert D. Perry" u="1"/>
        <s v="Manuel Andrade" u="1"/>
        <s v="LEROY KOONCE III" u="1"/>
        <s v="Antonio D. Delasbour" u="1"/>
        <s v="NOT ASSIGNED THIS MONTH" u="1"/>
        <s v="DEZIREE THOMAS" u="1"/>
        <s v="BRIGHT ILOCHI" u="1"/>
        <s v="JOSE BAUTISTA" u="1"/>
        <s v="ALEJANDRO RODRIGUEZ AYALA" u="1"/>
        <s v="OPEN RAM 1500" u="1"/>
        <s v="LUIS MURCIA ORELLANA" u="1"/>
        <s v="COOPER LINK" u="1"/>
        <s v="LEROY ARNOLD" u="1"/>
        <s v="JUAN LOPEZ-VAZQUEZ" u="1"/>
        <s v="MATTHEW SHAYLOR" u="1"/>
        <s v="ERICK RODRIGUEZ" u="1"/>
        <s v="Troy Malette" u="1"/>
        <s v="RODRIGO LOPEZ" u="1"/>
        <s v="SELECT CREW TRUCK" u="1"/>
        <s v="EDGAR LUNA LARA" u="1"/>
        <s v="ROGER DODDY" u="1"/>
        <s v="PLANO JOBSITE TRUCK" u="1"/>
        <s v="DFW OFFICE TRUCK" u="1"/>
        <s v="ALBERT MENDIETA" u="1"/>
        <s v="OPEN F-350" u="1"/>
        <s v="LOANER AARON CONCHA" u="1"/>
        <s v="JOHNY PEAVY" u="1"/>
        <s v="PARTS RUNNER TRUCK" u="1"/>
        <s v="JOSE TURRUBIARTES OLD UNIT" u="1"/>
        <s v="ISAAC ROMERO" u="1"/>
        <s v="MICHEAL CASEY" u="1"/>
        <s v="VALENTIN LOPEZ (SWAP TO PT-219)" u="1"/>
        <s v="ALFRED TULLOS" u="1"/>
        <s v="TYNOR LARSON" u="1"/>
        <s v="REYNERI CABALLERO" u="1"/>
        <s v="RONTEZ MANNING" u="1"/>
        <s v="JUAN LUEVANO" u="1"/>
        <s v="JOBSITE TRUCK" u="1"/>
        <s v="ERNEST LEMON JR" u="1"/>
        <s v="BRIDGE CREW WTX" u="1"/>
        <s v="MIGUEL RIVERA-CRUZ" u="1"/>
        <s v="CHRISTOPHER BELFLOWER" u="1"/>
        <s v="JOSE TURRUBIARTES" u="1"/>
        <s v="JOSE TERRAZAS" u="1"/>
        <s v="WTX OFFICE TRUCK" u="1"/>
        <s v="JOSE I RAMIREZ" u="1"/>
        <s v="JERRAD DUNN" u="1"/>
        <s v="ESTEBAN PEREZ" u="1"/>
        <s v="GERALD EHIMHEN" u="1"/>
        <s v="JOSE RANGEL" u="1"/>
        <s v="VALENTIN LOPEZ (2/13/24)" u="1"/>
        <s v="NAGESH KUMAR" u="1"/>
        <s v="ANDRES BLANCO" u="1"/>
        <s v="LUIS MORALES" u="1"/>
        <s v="CHASE JONES" u="1"/>
        <s v="MARK GARCIA XL" u="1"/>
        <s v="SAM ABUNEMEH" u="1"/>
        <s v="JARED RUHRUP" u="1"/>
        <s v="PHILLIP SABAJ" u="1"/>
        <s v="OPEN 2024 F-250 XL" u="1"/>
        <s v="LOANER F-150 XL" u="1"/>
        <s v="STONIE BROWN" u="1"/>
        <s v="BRIGHT ILOCHE" u="1"/>
        <s v="OPEN?" u="1"/>
        <s v="MATT SHAYLOR" u="1"/>
        <s v="FRANCISCO ZAMORA" u="1"/>
        <s v="OFFICE VEHICLE" u="1"/>
        <s v="ROBERT BERRYHILL" u="1"/>
        <s v="Ivan Torres Temp" u="1"/>
        <s v="OPEN" u="1"/>
        <s v="open TO SELL" u="1"/>
        <s v="TROY RAGLE" u="1"/>
        <s v="MARK GARCIA" u="1"/>
        <s v="JUAN C. REYES DIAZ 9/12" u="1"/>
        <s v="WILLIAM RATHER" u="1"/>
        <s v="LIEBHART, JAMES C" u="1"/>
        <s v="Redstone, Richard D" u="1"/>
        <s v="Goode, Adam H" u="1"/>
        <s v="AARON MOORE" u="1"/>
        <s v="Caleb Padgett" u="1"/>
        <s v="Corey Torgerson" u="1"/>
        <s v="JAMES GABE" u="1"/>
        <s v="OPEN F150 TO SELL" u="1"/>
        <s v="OPEN F-150 TO SELL" u="1"/>
        <s v="SHOP TRUCK" u="1"/>
        <s v="OPEN JOSE BAUTISTA" u="1"/>
        <s v="MICHAEL RIEDER" u="1"/>
        <s v="ALEJANDRO RODRIGUEZ-AYALA" u="1"/>
        <s v="JORGE MARTINEZ" u="1"/>
        <s v="JOSE VEGA-MALDONADO" u="1"/>
        <s v="JUAN BERJES RUIZ" u="1"/>
        <s v="Caleb Kocmick" u="1"/>
        <s v="JESUS RODARTE SERRANO" u="1"/>
        <s v="JUAN RODRIGUEZ" u="1"/>
        <s v="JUAN RUIZ" u="1"/>
        <s v="JOSE TERRAZAS MELENDEZ" u="1"/>
        <s v="SAM PILAND" u="1"/>
        <s v="CHRISTOPHER ROBERTSON" u="1"/>
        <s v="JONATHAN SALINAS" u="1"/>
        <s v="RAFAEL MURTALLA-CEJA" u="1"/>
        <s v="JOBSITE TRUCK 2023-006" u="1"/>
        <s v="JUAN HERNANDEZ" u="1"/>
        <s v="OPEN - DFW YARD" u="1"/>
        <s v="OBALDO CHAVEZ" u="1"/>
        <s v="JOSE TURRUBIARTES JR" u="1"/>
        <s v="PT-19S" u="1"/>
        <s v="JORGE FLORES" u="1"/>
        <s v="HECTOR CLAUDIO" u="1"/>
        <s v="JUAN MIRAMONTES JR" u="1"/>
        <s v="OPEN - TEXDIST" u="1"/>
        <s v="JUAN REYES DIAZ" u="1"/>
        <s v="LUIS RAMIREZ" u="1"/>
        <s v="JOSE RIVERA" u="1"/>
        <s v="KORBIN GEE" u="1"/>
        <s v="JST 2022-008" u="1"/>
        <s v="PATRICHIA HANNA" u="1"/>
        <s v="JOB SITE TRUCK" u="1"/>
        <s v="JST - WTX" u="1"/>
        <s v="MICHAEL HAMMONS" u="1"/>
        <s v="OPEN @ TEXDIST" u="1"/>
        <s v="PAXTON HAYS" u="1"/>
        <s v="JOSE LOPEZ LIRA" u="1"/>
        <s v="JOB SITE TRUCK - 2023-006" u="1"/>
        <s v="OPEN @ TRAFFIC YARD" u="1"/>
        <s v="OPEN @ ???" u="1"/>
        <s v="JOB SITE TRUCK - HTX" u="1"/>
        <s v="JOB SITE TRUCK - WTX" u="1"/>
        <s v="Richard Rank" u="1"/>
        <s v="JUAN VASQUEZ" u="1"/>
        <s v="XLT MAVERICK" u="1"/>
        <s v="ANTHONY HARDIMON" u="1"/>
        <s v="Roberto Guerrero Jr." u="1"/>
        <s v="Cole Hyun" u="1"/>
        <s v="Eric Giebelhaus A02973" u="1"/>
        <s v="shop mech loaner" u="1"/>
        <s v="CATALINO FLORES SR loaner" u="1"/>
        <s v="JOSUE MARTINEZ" u="1"/>
        <s v="OPEN F150" u="1"/>
        <s v="JUAN CARLOS VAZQUEZ" u="1"/>
        <s v="RED44664" u="1"/>
        <s v="SALVADOR AGUILLON loaner" u="1"/>
        <s v="OPEN 1500" u="1"/>
        <s v="OPEN F250 09.16.24" u="1"/>
        <s v="OFFICE VEHICLE " u="1"/>
        <s v="OPEN SELECT JST" u="1"/>
        <s v="DFW OFFICE TRUCK " u="1"/>
        <s v="OPEN HTX TRUCK" u="1"/>
        <s v="OPEN F150 @ TEXDIST" u="1"/>
        <s v="Keith Smith" u="1"/>
        <s v="DALLAS JST" u="1"/>
        <s v="JST SELECT 250" u="1"/>
        <s v="OPEN " u="1"/>
        <s v="Albert Perry is using" u="1"/>
        <s v="WTX JST" u="1"/>
        <s v="CLINT MIZE " u="1"/>
        <s v="ALBERTO ZUNIGA " u="1"/>
        <s v="LUKE MUNOZ" u="1"/>
        <s v="Leroy Koonce" u="1"/>
        <s v="JUAN P. RODRIGUEZ LOANER" u="1"/>
        <s v="Albert Perry" u="1"/>
        <s v="OPEN F250" u="1"/>
        <s v="BRIDGE CREW USING" u="1"/>
        <s v="ALEJANDRO RODRIGUEZ" u="1"/>
        <s v="OPEN MAVERICK" u="1"/>
        <s v="REE94010" u="1"/>
        <s v="REF26875" u="1"/>
        <s v="DEZIREE THOMAS LOANER" u="1"/>
        <s v="HTX TC" u="1"/>
        <s v="ARMANDO SALDIERNA JR" u="1"/>
        <s v="JOVAN ESPINOZA" u="1"/>
        <s v="RICHARD REDSTONE" u="1"/>
        <s v="JAIME LIEBHART" u="1"/>
        <s v="JESSE MOORE" u="1"/>
        <s v="VEHICLE, OFFICE" u="1"/>
        <s v="TRUCK, SELECT CREW" u="1"/>
        <s v="JR, CARLOS GARCIA" u="1"/>
        <s v="CABALLERO, REYNERI" u="1"/>
        <s v="REYES DIAZ, JUAN C." u="1"/>
        <s v="DECOMISSIONED Q2 - 2024" u="1"/>
        <s v="RAGLE, TROY" u="1"/>
        <s v="OPEN F-250" u="1"/>
        <s v="KUMAR, NAGESH" u="1"/>
        <s v="PERRY, ALBERT" u="1"/>
        <s v="DT-07" u="1"/>
        <s v="DT-08" u="1"/>
        <s v="ADAM GOODE" u="1"/>
        <s v="NOT ASSIGNED YET" u="1"/>
        <s v="" u="1"/>
        <s v="ALAN MEZA TORRES" u="1"/>
        <s v="ALAN MEZA" u="1"/>
        <s v="C50027" u="1"/>
        <s v="CHRISTOPHER BELFLOWER " u="1"/>
        <s v="AARON CONCHA " u="1"/>
        <s v="CATALINO FLORES SR " u="1"/>
        <s v="WTX OFFICE TRUCK " u="1"/>
        <s v="ESTEBAN RODRIGUEZ PEREZ " u="1"/>
        <s v="JOSE TURRUBIARTES OLD UNIT " u="1"/>
        <s v="MARK GARCIA XL " u="1"/>
      </sharedItems>
    </cacheField>
    <cacheField name="EMPLOYEE ID" numFmtId="0">
      <sharedItems containsBlank="1" containsMixedTypes="1" containsNumber="1" containsInteger="1" minValue="110016" maxValue="820003" count="173">
        <n v="210074"/>
        <n v="210037"/>
        <n v="410027"/>
        <n v="440415"/>
        <n v="800044"/>
        <n v="240131"/>
        <n v="210064"/>
        <n v="210068"/>
        <n v="210036"/>
        <n v="210030"/>
        <n v="210048"/>
        <n v="210031"/>
        <n v="800053"/>
        <s v="NOT ASSIGNED THIS MONTH"/>
        <n v="210051"/>
        <n v="240165"/>
        <n v="820003"/>
        <n v="240679"/>
        <n v="410028"/>
        <n v="210013"/>
        <n v="240637"/>
        <n v="240072"/>
        <n v="240696"/>
        <n v="240448"/>
        <s v="LOPROD"/>
        <s v="ROMISA"/>
        <s v="LUNEDG"/>
        <s v="DODROG"/>
        <s v="ESPJOV"/>
        <n v="240455"/>
        <s v="2021-017"/>
        <s v="EXCLUDE"/>
        <s v="HUNSEY"/>
        <s v="MENDAL"/>
        <n v="240005"/>
        <s v="MURRAF"/>
        <n v="440435"/>
        <n v="440364"/>
        <n v="230008"/>
        <s v="MAGJAV"/>
        <n v="240348"/>
        <n v="240254"/>
        <n v="240075"/>
        <n v="440061"/>
        <n v="240054"/>
        <n v="240091"/>
        <n v="210040"/>
        <s v="GACARL"/>
        <n v="240109"/>
        <n v="440086"/>
        <n v="210056"/>
        <n v="240255"/>
        <n v="240538"/>
        <n v="240494"/>
        <n v="440072"/>
        <n v="240080"/>
        <s v="JOBSITE TRUCK"/>
        <n v="240263"/>
        <n v="240164"/>
        <n v="440273"/>
        <n v="240442"/>
        <n v="340001"/>
        <n v="240073"/>
        <n v="800033"/>
        <n v="210069"/>
        <s v="2023-007"/>
        <n v="240066"/>
        <n v="440259"/>
        <n v="340036"/>
        <n v="240049"/>
        <n v="340010"/>
        <n v="310008"/>
        <n v="210071"/>
        <n v="240050"/>
        <n v="240019"/>
        <n v="240036"/>
        <n v="240624"/>
        <n v="240067"/>
        <n v="210012"/>
        <n v="240037"/>
        <n v="240028"/>
        <n v="240051"/>
        <n v="440082"/>
        <n v="410002"/>
        <n v="240671"/>
        <n v="240441"/>
        <n v="240409"/>
        <n v="230005"/>
        <n v="210050"/>
        <n v="240083"/>
        <n v="210010"/>
        <n v="410012"/>
        <n v="210053"/>
        <n v="440032"/>
        <n v="240085"/>
        <n v="240068"/>
        <n v="240617"/>
        <n v="210041"/>
        <n v="230015"/>
        <n v="230013"/>
        <s v="BERROB"/>
        <s v="N/A"/>
        <n v="800047"/>
        <n v="440443"/>
        <s v="OPEN"/>
        <n v="800002"/>
        <n v="210090"/>
        <n v="410031"/>
        <s v="TEXDIST"/>
        <n v="800057"/>
        <n v="240607"/>
        <n v="210078"/>
        <n v="210087"/>
        <n v="210088"/>
        <n v="230017"/>
        <n v="230016"/>
        <s v=""/>
        <s v="2023-006"/>
        <s v="BARDAN"/>
        <n v="240259"/>
        <s v="NOT ASSIGNED"/>
        <n v="240444"/>
        <s v="FIGBRY"/>
        <n v="240767"/>
        <n v="230018"/>
        <n v="210084"/>
        <s v="TBD"/>
        <n v="210077"/>
        <s v="SELECT"/>
        <s v="GABJAM"/>
        <s v="SHOP"/>
        <n v="240122"/>
        <n v="210076"/>
        <n v="210085"/>
        <n v="440187"/>
        <n v="340052"/>
        <s v="CHAOBA"/>
        <n v="230019"/>
        <n v="210089"/>
        <n v="340061"/>
        <n v="240743"/>
        <n v="210091"/>
        <n v="800062"/>
        <s v="OFFICE"/>
        <s v="HOUOH-HH"/>
        <s v="EQUIP DFW"/>
        <s v="JST"/>
        <s v="PLANO COLLIN CREEK"/>
        <s v="TRAFFIC"/>
        <s v="TROY"/>
        <n v="240057"/>
        <s v="FIVE STAR FORD - RECALLS"/>
        <s v="WTOH-HH"/>
        <s v="OPEN DODGE"/>
        <s v="SMIKEI"/>
        <n v="440040"/>
        <n v="410032"/>
        <n v="230020"/>
        <s v="OPEN SELECT JST"/>
        <s v="JST SELECT 250"/>
        <s v="SUB USING"/>
        <s v="OPEN RAM 1500"/>
        <s v="OPEN F250"/>
        <s v="OFFICE VEHICLE"/>
        <n v="440390"/>
        <s v="OPEN F150"/>
        <s v="WTX JST"/>
        <m/>
        <n v="240704" u="1"/>
        <n v="110016" u="1"/>
        <n v="210055" u="1"/>
        <n v="240174" u="1"/>
        <n v="410001" u="1"/>
      </sharedItems>
    </cacheField>
    <cacheField name="EMPLOYEE" numFmtId="0">
      <sharedItems count="244">
        <s v="Martinez Alvarez, Saul"/>
        <s v="Piland, Samuel R"/>
        <s v="Ilochi, Bright A"/>
        <s v="Escobar, Jose"/>
        <s v="Paz, Ypolito"/>
        <s v="Bautista, Jose A"/>
        <s v="Rodriguez-Ayala, Alejandro J"/>
        <s v="Martinez, Jorge L"/>
        <s v="Ramirez, Jose C"/>
        <s v="Vega-Maldonado, Jose F"/>
        <s v="Berjes Ruiz, Juan C"/>
        <s v="Zuniga, Alberto"/>
        <s v="Garcia Mancilla, Edgar"/>
        <e v="#N/A"/>
        <s v="Escobedo Jr, Martin"/>
        <s v="Murcia Orellana, Luis E"/>
        <s v="Link, Cooper E"/>
        <s v="Arnold, LeRoy B"/>
        <s v="Lopez-Vazquez, Juan M"/>
        <s v="Shaylor, Matthew C"/>
        <s v="Rodriguez Jorge, Erick E"/>
        <s v="Rivera, Jose J"/>
        <s v="Malette, Troy S"/>
        <s v="Lozano Acosta, Alejandro"/>
        <s v="Lopez Jr, Rodrigo"/>
        <s v="Romero, Isaac F"/>
        <s v="Luna Lara, Edgar E"/>
        <s v="Doddy, Roger W"/>
        <s v="Espinoza-Casillas, Jovan"/>
        <s v="Rodarte Serrano, Jesus O"/>
        <s v="Hunt, Seymore"/>
        <s v="Mendieta, Albert A"/>
        <s v="Concha, Aaron"/>
        <s v="Muratalla-Ceja, Rafael"/>
        <s v="PEAVY, JOHNNY L"/>
        <s v="Turrubiartes Jr, Jose G"/>
        <s v="Casey, Michael K"/>
        <s v="Magallanes, Javier"/>
        <s v="Ibarra, Sabino"/>
        <s v="Rodriguez Jr, Salvador"/>
        <s v="Rodriguez, Juan P"/>
        <s v="Garcia-Andrade, Uriel"/>
        <s v="Lopez, Valentin"/>
        <s v="Tullos, Alfred O"/>
        <s v="Larson, Tynor J"/>
        <s v="Garcia Jr, Carlos"/>
        <s v="Meza Torres, Alan A"/>
        <s v="Caballero, Reyneri M"/>
        <s v="Manning, Rontez L"/>
        <s v="Luevano, Juan M"/>
        <s v="Diaz Serna, Francisco"/>
        <s v="Hernandez, Juan B"/>
        <s v="Gonzalez, Alonzo"/>
        <s v="Ruiz, Juan L"/>
        <s v="Lemon Jr, Ernest S"/>
        <s v="Lumbreras, Roberto"/>
        <s v="Reyes, Aureliano"/>
        <s v="Miramontes, Alonso"/>
        <s v="Medrano, Edgar"/>
        <s v="Rivera-Cruz, Miguel A"/>
        <s v="Belflower, Christopher W"/>
        <s v="Terrazas Melendez, Jose R"/>
        <s v="Ramirez, Jose I"/>
        <s v="Colmenero-Garcia, Rolando"/>
        <s v="Pena, Francisco"/>
        <s v="Lopez Lira, Jose P"/>
        <s v="Dunn, Jerrad M"/>
        <s v="Rodriguez Perez, Esteban"/>
        <s v="Ehimhen, Gerald A"/>
        <s v="Lopez Soto, Jesus"/>
        <s v="Aguillon, Salvador"/>
        <s v="Flores Jr, Catalino"/>
        <s v="Vazquez De La Cruz, Ramiro"/>
        <s v="Rangel, Jose M"/>
        <s v="Pachipulusu Sreedhar, Nagesh Kumar"/>
        <s v="Flores Sr, Catalino"/>
        <s v="Claudio, Hector J"/>
        <s v="Lopez, Daniel"/>
        <s v="Blanco, Andres E"/>
        <s v="Morales, Luis A"/>
        <s v="Jones, Brandon C"/>
        <s v="Miramontes Jr, Juan C"/>
        <s v="Pereira-Viera, Johnny"/>
        <s v="Mize, Clint"/>
        <s v="Garcia, Mark E"/>
        <s v="Sanchez, Hector"/>
        <s v="Bobba, Ramesh"/>
        <s v="Abunemeh, Osama M"/>
        <s v="Ruhrup, Jared K"/>
        <s v="Sabaj, Phillip A"/>
        <s v="Sanchez, Martin"/>
        <s v="Reyes Diaz, Juan C"/>
        <s v="Brown, Stonie B"/>
        <s v="Thomas, Deziree L"/>
        <s v="Torres, Ivan"/>
        <s v="Zamora, Francisco M"/>
        <s v="Berryhill, Robert P"/>
        <s v="Robertson, Christopher D"/>
        <s v="Rather, William H"/>
        <s v="HAYS, PAXTON C"/>
        <s v="Akhtarpour, Aydin"/>
        <s v="Moore, Jesse A"/>
        <s v="Flores, Jorge L"/>
        <s v="Padgett, Caleb L"/>
        <s v="Austin, Aaron"/>
        <s v="Giebelhaus, Eric"/>
        <s v="Aparicio, Lorenzo"/>
        <s v="Torgerson, Corey A"/>
        <s v="Barcenas Solis, Daniel"/>
        <s v="Ramirez, Omar"/>
        <s v="Martinez Salazar, Josue"/>
        <s v="Figueroa, Bryan"/>
        <s v="Montante, Jose L"/>
        <s v="Hammons, Michael A"/>
        <s v="Hanna, Patrichia N"/>
        <s v="RIEDER, MICHAEL A"/>
        <s v="Gabe, James P"/>
        <s v="Lopez, Juan"/>
        <s v="Kocmick, Caleb S"/>
        <s v="Ramirez, Luis F"/>
        <s v="Salinas, Jonathan M"/>
        <s v="PERSINGER, WILLIAM"/>
        <s v="Chavez, Obaldo S"/>
        <s v="Gee, Korbin E"/>
        <s v="Guerrero Jr, Roberto"/>
        <s v="Rank, Richard R"/>
        <s v="Vasquez, Juan C"/>
        <s v="HARDIMON, ANTHONY J"/>
        <s v="Hyun, Cole H"/>
        <s v="Munoz, Leonel"/>
        <s v="Smith, Keith A"/>
        <s v="Perry, Albert D"/>
        <s v="Andrade, Manuel"/>
        <s v="KOONCE III, LEROY"/>
        <s v="Delasbour, Antonio D"/>
        <s v="NOT ASSIGNED THIS MONTH" u="1"/>
        <s v="Juan L. Ruiz" u="1"/>
        <s v="Jesus Lopez Soto" u="1"/>
        <s v="Robert P. Berryhill" u="1"/>
        <s v="Luis A. Morales" u="1"/>
        <s v="Juan M. Lopez-Vazquez" u="1"/>
        <s v="Albert A. Mendieta" u="1"/>
        <s v="Jovan Espinoza-Casillas" u="1"/>
        <s v="LEROY KOONCE III" u="1"/>
        <s v="Luis E. Murcia Orellana" u="1"/>
        <s v="Juan Lopez" u="1"/>
        <s v="Aureliano Reyes" u="1"/>
        <s v="Isaac F. Romero" u="1"/>
        <s v="Jose M. Rangel" u="1"/>
        <s v="Miguel A. Rivera-Cruz" u="1"/>
        <s v="Alejandro J. Rodriguez-Ayala" u="1"/>
        <s v="Jonathan M. Salinas" u="1"/>
        <s v="Salvador Aguillon" u="1"/>
        <s v="Albert D. Perry" u="1"/>
        <s v="Ypolito Paz" u="1"/>
        <s v="Martin Escobedo Jr" u="1"/>
        <s v="Roberto Lumbreras" u="1"/>
        <s v="Uriel Garcia-Andrade" u="1"/>
        <s v="Juan P. Rodriguez" u="1"/>
        <s v="Lorenzo Aparicio" u="1"/>
        <s v="Alonzo Gonzalez" u="1"/>
        <s v="Hector J. Claudio" u="1"/>
        <s v="Keith A. Smith" u="1"/>
        <s v="Daniel Lopez" u="1"/>
        <s v="Aaron Concha" u="1"/>
        <s v="Obaldo S. Chavez" u="1"/>
        <s v="Andres E. Blanco" u="1"/>
        <s v="Catalino Flores Jr" u="1"/>
        <s v="Francisco Diaz Serna" u="1"/>
        <s v="Reyneri M. Caballero" u="1"/>
        <s v="Martin Sanchez" u="1"/>
        <s v="Saul Martinez Alvarez" u="1"/>
        <s v="Christopher W. Belflower" u="1"/>
        <s v="Alonso Miramontes" u="1"/>
        <s v="Sabino Ibarra" u="1"/>
        <s v="Hector Sanchez" u="1"/>
        <s v="Jorge L. Martinez" u="1"/>
        <s v="Jose C. Ramirez" u="1"/>
        <s v="Jose L. Montante" u="1"/>
        <s v="Juan C. Reyes Diaz" u="1"/>
        <s v="Josue Martinez Salazar" u="1"/>
        <s v="Osama M. Abunemeh" u="1"/>
        <s v="Roberto Guerrero Jr" u="1"/>
        <s v="Troy S. Malette" u="1"/>
        <s v="Omar Ramirez" u="1"/>
        <s v="Manuel Andrade" u="1"/>
        <s v="Jose J. Rivera" u="1"/>
        <s v="Stonie B. Brown" u="1"/>
        <s v="LeRoy B. Arnold" u="1"/>
        <s v="Jose P. Lopez Lira" u="1"/>
        <s v="Korbin E. Gee" u="1"/>
        <s v="Caleb S. Kocmick" u="1"/>
        <s v="Luis F. Ramirez" u="1"/>
        <s v="Cooper E. Link" u="1"/>
        <s v="Mark E. Garcia" u="1"/>
        <s v="Clint Mize" u="1"/>
        <s v="Leonel Munoz" u="1"/>
        <s v="Valentin Lopez" u="1"/>
        <s v="Deziree L. Thomas" u="1"/>
        <s v="Phillip A. Sabaj" u="1"/>
        <s v="Javier Magallanes" u="1"/>
        <s v="Eric Giebelhaus" u="1"/>
        <s v="Michael A. Hammons" u="1"/>
        <s v="Gerald A. Ehimhen" u="1"/>
        <s v="MICHAEL A. RIEDER" u="1"/>
        <s v="Jose A. Bautista" u="1"/>
        <s v="Jesse A. Moore" u="1"/>
        <s v="Juan C. Miramontes Jr" u="1"/>
        <s v="Alberto Zuniga" u="1"/>
        <s v="Jose R. Terrazas Melendez" u="1"/>
        <s v="PAXTON C. HAYS" u="1"/>
        <s v="Caleb L. Padgett" u="1"/>
        <s v="Esteban Rodriguez Perez" u="1"/>
        <s v="Alan A. Meza Torres" u="1"/>
        <s v="Salvador Rodriguez Jr" u="1"/>
        <s v="Cole H. Hyun" u="1"/>
        <s v="Jose I. Ramirez" u="1"/>
        <s v="ANTHONY J. HARDIMON" u="1"/>
        <s v="Juan C. Vasquez" u="1"/>
        <s v="Roger W. Doddy" u="1"/>
        <s v="Juan M. Luevano" u="1"/>
        <s v="Ernest S. Lemon Jr" u="1"/>
        <s v="Nagesh Kumar Pachipulusu Sreedhar" u="1"/>
        <s v="Patrichia N. Hanna" u="1"/>
        <s v="WILLIAM PERSINGER" u="1"/>
        <s v="Rolando Colmenero-Garcia" u="1"/>
        <s v="Edgar Garcia Mancilla" u="1"/>
        <s v="Seymore Hunt" u="1"/>
        <s v="Ivan Torres" u="1"/>
        <s v="Juan B. Hernandez" u="1"/>
        <s v="Ramiro Vazquez De La Cruz" u="1"/>
        <s v="Rafael Muratalla-Ceja" u="1"/>
        <s v="Jared K. Ruhrup" u="1"/>
        <s v="Catalino Flores Sr" u="1"/>
        <s v="Juan C. Berjes Ruiz" u="1"/>
        <s v="Alejandro Lozano Acosta" u="1"/>
        <s v="Ramesh Bobba" u="1"/>
        <s v="Jorge L. Flores" u="1"/>
        <s v="James P. Gabe" u="1"/>
        <s v="William H. Rather" u="1"/>
        <s v="Redstone, Richard D" u="1"/>
        <s v="LIEBHART, JAMES C" u="1"/>
        <s v="Goode, Adam H" u="1"/>
        <s v="Aguillon, Librado" u="1"/>
      </sharedItems>
    </cacheField>
    <cacheField name="NOT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Watson" refreshedDate="45628.478056712964" createdVersion="8" refreshedVersion="8" minRefreshableVersion="3" recordCount="343" xr:uid="{F4849F73-C721-4E00-95AC-295F69A38C3D}">
  <cacheSource type="worksheet">
    <worksheetSource name="Table8"/>
  </cacheSource>
  <cacheFields count="10">
    <cacheField name="UNIT #" numFmtId="0">
      <sharedItems count="162">
        <s v="ET-01"/>
        <s v="ET-08"/>
        <s v="ET-09"/>
        <s v="ET-12"/>
        <s v="ET-16"/>
        <s v="ET-17"/>
        <s v="ET-19"/>
        <s v="ET-25"/>
        <s v="PT-11S"/>
        <s v="PT-13S"/>
        <s v="PT-180"/>
        <s v="PT-188"/>
        <s v="PT-208"/>
        <s v="PT-213"/>
        <s v="PT-219"/>
        <s v="PT-224"/>
        <s v="PT-226"/>
        <s v="PT-228"/>
        <s v="PT-235"/>
        <s v="PT-240"/>
        <s v="PT-243"/>
        <s v="PT-245"/>
        <s v="PT-246"/>
        <s v="PT-247"/>
        <s v="ET-20"/>
        <s v="ET-23"/>
        <s v="ET-24"/>
        <s v="ET-31"/>
        <s v="ET-32"/>
        <s v="ET-34"/>
        <s v="ET-37"/>
        <s v="PT-07S"/>
        <s v="PT-09S"/>
        <s v="PT-172"/>
        <s v="PT-173"/>
        <s v="PT-193"/>
        <s v="PT-215"/>
        <s v="PT-237"/>
        <s v="PT-241"/>
        <s v="PT-242"/>
        <s v="PT-244"/>
        <s v="PT-252"/>
        <s v="PT-92"/>
        <s v="ET-18"/>
        <s v="ET-26"/>
        <s v="ET-27"/>
        <s v="ET-30"/>
        <s v="ET-33"/>
        <s v="ET-36"/>
        <s v="ET-38"/>
        <s v="MT-09"/>
        <s v="PT-10S"/>
        <s v="PT-185"/>
        <s v="PT-201"/>
        <s v="PT-229"/>
        <s v="ET-05"/>
        <s v="ET-29"/>
        <s v="ET-35"/>
        <s v="ET-39"/>
        <s v="PT-08S"/>
        <s v="PT-104"/>
        <s v="PT-12S"/>
        <s v="PT-159"/>
        <s v="PT-165"/>
        <s v="PT-166"/>
        <s v="PT-167"/>
        <s v="PT-16S"/>
        <s v="PT-187"/>
        <s v="PT-206"/>
        <s v="SV-08"/>
        <s v="ET-03"/>
        <s v="ET-04"/>
        <s v="ET-06"/>
        <s v="ET-07"/>
        <s v="ET-14"/>
        <s v="ET-28"/>
        <s v="ET-41"/>
        <s v="ET-43"/>
        <s v="PT-01S"/>
        <s v="PT-107"/>
        <s v="PT-160"/>
        <s v="PT-163"/>
        <s v="PT-218"/>
        <s v="PT-236"/>
        <s v="PT-260"/>
        <s v="ET-22"/>
        <s v="ET-42"/>
        <s v="MT-11"/>
        <s v="MT-13"/>
        <s v="MT-14"/>
        <s v="PT-14S"/>
        <s v="PT-168"/>
        <s v="PT-177"/>
        <s v="PT-183"/>
        <s v="PT-189"/>
        <s v="PT-190"/>
        <s v="PT-239"/>
        <s v="PT-89"/>
        <s v="ET-11"/>
        <s v="ET-13"/>
        <s v="ET-15"/>
        <s v="PT-111"/>
        <s v="PT-156"/>
        <s v="PT-17S"/>
        <s v="PT-19S"/>
        <s v="PT-202"/>
        <s v="PT-207"/>
        <s v="PT-227"/>
        <s v="ET-02"/>
        <s v="ET-10"/>
        <s v="ET-21"/>
        <s v="PT-04S"/>
        <s v="PT-15S"/>
        <s v="PT-169"/>
        <s v="PT-182"/>
        <s v="PT-194"/>
        <s v="PT-20S"/>
        <s v="PT-268"/>
        <s v="PT-269"/>
        <s v="PT-270"/>
        <s v="PT-22S"/>
        <s v="PT-171"/>
        <s v="PT-179"/>
        <s v="PT-18S"/>
        <s v="PT-191"/>
        <s v="PT-275"/>
        <s v="ET-40"/>
        <s v="PT-05S"/>
        <s v="PT-06S"/>
        <s v="PT-108"/>
        <s v="PT-124"/>
        <s v="PT-125"/>
        <s v="PT-164"/>
        <s v="PT-199"/>
        <s v="PT-205"/>
        <s v="PT-274"/>
        <s v="PT-278"/>
        <s v="PT-279"/>
        <s v="PT-280"/>
        <s v="PT-282"/>
        <s v="OV-01"/>
        <s v="PT-03S"/>
        <s v="PT-115"/>
        <s v="PT-121"/>
        <s v="PT-139"/>
        <s v="PT-145"/>
        <s v="PT-178"/>
        <s v="PT-192"/>
        <s v="PT-200"/>
        <s v="PT-21S"/>
        <s v="PT-276"/>
        <s v="PT-277"/>
        <s v="PT-281"/>
        <s v="PT-02S"/>
        <s v="PT-105"/>
        <s v="PT-174"/>
        <s v="PT-176"/>
        <s v="PT-255"/>
        <s v="S-07" u="1"/>
        <s v="S-09" u="1"/>
        <s v="DT-07" u="1"/>
        <s v="DT-08" u="1"/>
      </sharedItems>
    </cacheField>
    <cacheField name="EMPLOYEE ID" numFmtId="0">
      <sharedItems containsMixedTypes="1" containsNumber="1" containsInteger="1" minValue="110016" maxValue="820003" count="172">
        <n v="210074"/>
        <n v="210068"/>
        <n v="210036"/>
        <n v="210031"/>
        <n v="240165"/>
        <n v="820003"/>
        <n v="240679"/>
        <n v="240448"/>
        <s v="MURRAF"/>
        <s v="MAGJAV"/>
        <n v="240164"/>
        <n v="240073"/>
        <n v="240019"/>
        <n v="240036"/>
        <n v="240054"/>
        <n v="210012"/>
        <n v="240037"/>
        <n v="240051"/>
        <n v="410002"/>
        <n v="230005"/>
        <n v="210010"/>
        <n v="210053"/>
        <n v="440032"/>
        <n v="240085"/>
        <n v="410028"/>
        <n v="240072"/>
        <n v="240696"/>
        <n v="240624"/>
        <n v="440061"/>
        <n v="440273"/>
        <n v="240348"/>
        <s v="DODROG"/>
        <s v="ESPJOV"/>
        <n v="240538"/>
        <n v="240494"/>
        <n v="240066"/>
        <n v="240263"/>
        <n v="240441"/>
        <n v="210050"/>
        <n v="240083"/>
        <n v="410012"/>
        <n v="240068"/>
        <n v="240617"/>
        <n v="800057"/>
        <n v="240075"/>
        <n v="240442"/>
        <n v="240080"/>
        <n v="240049"/>
        <n v="440072"/>
        <n v="210078"/>
        <n v="230017"/>
        <s v="BERROB"/>
        <n v="240131"/>
        <n v="240005"/>
        <n v="440082"/>
        <n v="800044"/>
        <n v="240067"/>
        <n v="240050"/>
        <n v="210069"/>
        <s v="GABJAM"/>
        <n v="210051"/>
        <s v="HUNSEY"/>
        <n v="240109"/>
        <n v="210040"/>
        <n v="240255"/>
        <n v="240259"/>
        <s v="ROMISA"/>
        <n v="240122"/>
        <n v="210071"/>
        <n v="210077"/>
        <n v="410027"/>
        <n v="310008"/>
        <n v="210090"/>
        <n v="210076"/>
        <n v="240607"/>
        <n v="210087"/>
        <n v="210088"/>
        <s v="LOPROD"/>
        <n v="800047"/>
        <n v="440086"/>
        <n v="340052"/>
        <n v="230018"/>
        <n v="440259"/>
        <n v="800002"/>
        <n v="240455"/>
        <n v="210048"/>
        <n v="230019"/>
        <n v="230016"/>
        <n v="230015"/>
        <s v="MENDAL"/>
        <n v="240091"/>
        <n v="240254"/>
        <n v="240444"/>
        <n v="800033"/>
        <n v="440364"/>
        <n v="210064"/>
        <n v="210041"/>
        <n v="210089"/>
        <n v="800053"/>
        <n v="210085"/>
        <s v="GACARL"/>
        <s v="FIGBRY"/>
        <n v="240767"/>
        <n v="240743"/>
        <n v="240028"/>
        <n v="210091"/>
        <n v="210030"/>
        <n v="410031"/>
        <n v="800062"/>
        <s v="LUNEDG"/>
        <s v="BARDAN"/>
        <n v="210056"/>
        <n v="240057"/>
        <s v="CHAOBA"/>
        <s v="TEXDIST"/>
        <n v="210013"/>
        <s v="TROY"/>
        <n v="440187"/>
        <n v="210084"/>
        <n v="440040"/>
        <n v="410032"/>
        <s v="2021-017"/>
        <n v="230013"/>
        <n v="230020"/>
        <s v="EQUIP DFW"/>
        <s v="NOT ASSIGNED THIS MONTH"/>
        <s v="PLANO COLLIN CREEK"/>
        <s v="TRAFFIC"/>
        <n v="340036"/>
        <n v="240671"/>
        <s v="TBD"/>
        <n v="240637"/>
        <n v="340010"/>
        <n v="210037"/>
        <s v="OPEN SELECT JST"/>
        <s v="N/A"/>
        <s v="SELECT"/>
        <s v="EXCLUDE"/>
        <s v=""/>
        <s v="HOUOH-HH"/>
        <n v="440435"/>
        <s v="2023-006"/>
        <n v="230008"/>
        <s v="SMIKEI"/>
        <s v="NOT ASSIGNED"/>
        <s v="JOBSITE TRUCK"/>
        <n v="340001"/>
        <s v="JST SELECT 250"/>
        <s v="2023-007"/>
        <s v="JST"/>
        <s v="SUB USING"/>
        <n v="240409"/>
        <n v="440415"/>
        <s v="OPEN DODGE"/>
        <s v="(blank)"/>
        <s v="OPEN"/>
        <s v="OPEN RAM 1500"/>
        <s v="OPEN F250"/>
        <s v="OFFICE"/>
        <s v="OFFICE VEHICLE"/>
        <n v="440390"/>
        <n v="440443"/>
        <s v="OPEN F150"/>
        <s v="SHOP"/>
        <s v="FIVE STAR FORD - RECALLS"/>
        <s v="WTX JST"/>
        <n v="340061"/>
        <s v="WTOH-HH"/>
        <n v="110016" u="1"/>
        <n v="240704" u="1"/>
        <n v="210055" u="1"/>
        <n v="240174" u="1"/>
      </sharedItems>
    </cacheField>
    <cacheField name="EMPLOYEE" numFmtId="0">
      <sharedItems count="139">
        <s v="Martinez Alvarez, Saul"/>
        <s v="Martinez, Jorge L"/>
        <s v="Ramirez, Jose C"/>
        <s v="Zuniga, Alberto"/>
        <s v="Murcia Orellana, Luis E"/>
        <s v="Link, Cooper E"/>
        <s v="Arnold, LeRoy B"/>
        <s v="Lozano Acosta, Alejandro"/>
        <s v="Muratalla-Ceja, Rafael"/>
        <s v="Magallanes, Javier"/>
        <s v="Lumbreras, Roberto"/>
        <s v="Rivera-Cruz, Miguel A"/>
        <s v="Aguillon, Salvador"/>
        <s v="Flores Jr, Catalino"/>
        <s v="Lopez, Valentin"/>
        <s v="Pachipulusu Sreedhar, Nagesh Kumar"/>
        <s v="Flores Sr, Catalino"/>
        <s v="Lopez, Daniel"/>
        <s v="Morales, Luis A"/>
        <s v="Mize, Clint"/>
        <s v="Bobba, Ramesh"/>
        <s v="Ruhrup, Jared K"/>
        <s v="Sabaj, Phillip A"/>
        <s v="Sanchez, Martin"/>
        <s v="Lopez-Vazquez, Juan M"/>
        <s v="Rivera, Jose J"/>
        <s v="Malette, Troy S"/>
        <s v="Vazquez De La Cruz, Ramiro"/>
        <s v="Garcia-Andrade, Uriel"/>
        <s v="Reyes, Aureliano"/>
        <s v="Ibarra, Sabino"/>
        <s v="Doddy, Roger W"/>
        <s v="Espinoza-Casillas, Jovan"/>
        <s v="Diaz Serna, Francisco"/>
        <s v="Hernandez, Juan B"/>
        <s v="Ramirez, Jose I"/>
        <s v="Lemon Jr, Ernest S"/>
        <s v="Miramontes Jr, Juan C"/>
        <s v="Garcia, Mark E"/>
        <s v="Sanchez, Hector"/>
        <s v="Abunemeh, Osama M"/>
        <s v="Reyes Diaz, Juan C"/>
        <s v="Brown, Stonie B"/>
        <s v="Moore, Jesse A"/>
        <s v="Rodriguez, Juan P"/>
        <s v="Miramontes, Alonso"/>
        <s v="Ruiz, Juan L"/>
        <s v="Lopez Lira, Jose P"/>
        <s v="Gonzalez, Alonzo"/>
        <s v="Padgett, Caleb L"/>
        <s v="Aparicio, Lorenzo"/>
        <s v="Berryhill, Robert P"/>
        <s v="Bautista, Jose A"/>
        <s v="Concha, Aaron"/>
        <s v="Blanco, Andres E"/>
        <s v="Paz, Ypolito"/>
        <s v="Rangel, Jose M"/>
        <s v="Lopez Soto, Jesus"/>
        <s v="Terrazas Melendez, Jose R"/>
        <s v="Gabe, James P"/>
        <s v="Escobedo Jr, Martin"/>
        <s v="Hunt, Seymore"/>
        <s v="Meza Torres, Alan A"/>
        <s v="Larson, Tynor J"/>
        <s v="Luevano, Juan M"/>
        <s v="Ramirez, Omar"/>
        <s v="Romero, Isaac F"/>
        <s v="Lopez, Juan"/>
        <s v="Ehimhen, Gerald A"/>
        <s v="RIEDER, MICHAEL A"/>
        <s v="Ilochi, Bright A"/>
        <s v="Rodriguez Perez, Esteban"/>
        <s v="HAYS, PAXTON C"/>
        <s v="Kocmick, Caleb S"/>
        <s v="Flores, Jorge L"/>
        <s v="Austin, Aaron"/>
        <s v="Giebelhaus, Eric"/>
        <s v="Lopez Jr, Rodrigo"/>
        <s v="Robertson, Christopher D"/>
        <s v="Caballero, Reyneri M"/>
        <s v="PERSINGER, WILLIAM"/>
        <s v="Hammons, Michael A"/>
        <s v="Colmenero-Garcia, Rolando"/>
        <s v="Rather, William H"/>
        <s v="Rodarte Serrano, Jesus O"/>
        <s v="Berjes Ruiz, Juan C"/>
        <s v="Gee, Korbin E"/>
        <s v="Torgerson, Corey A"/>
        <s v="Torres, Ivan"/>
        <s v="Mendieta, Albert A"/>
        <s v="Tullos, Alfred O"/>
        <s v="Rodriguez Jr, Salvador"/>
        <s v="Martinez Salazar, Josue"/>
        <s v="Belflower, Christopher W"/>
        <s v="Turrubiartes Jr, Jose G"/>
        <s v="Rodriguez-Ayala, Alejandro J"/>
        <s v="Thomas, Deziree L"/>
        <s v="Guerrero Jr, Roberto"/>
        <s v="Garcia Mancilla, Edgar"/>
        <s v="Ramirez, Luis F"/>
        <s v="Garcia Jr, Carlos"/>
        <s v="Figueroa, Bryan"/>
        <s v="Montante, Jose L"/>
        <s v="Vasquez, Juan C"/>
        <s v="Claudio, Hector J"/>
        <s v="HARDIMON, ANTHONY J"/>
        <s v="Vega-Maldonado, Jose F"/>
        <s v="Akhtarpour, Aydin"/>
        <s v="Hyun, Cole H"/>
        <s v="Luna Lara, Edgar E"/>
        <s v="Barcenas Solis, Daniel"/>
        <s v="Manning, Rontez L"/>
        <s v="Munoz, Leonel"/>
        <s v="Chavez, Obaldo S"/>
        <s v="#N/A"/>
        <s v="Shaylor, Matthew C"/>
        <s v="Salinas, Jonathan M"/>
        <s v="Hanna, Patrichia N"/>
        <s v="Perry, Albert D"/>
        <s v="Andrade, Manuel"/>
        <s v="Zamora, Francisco M"/>
        <s v="KOONCE III, LEROY"/>
        <s v="Pena, Francisco"/>
        <s v="Jones, Brandon C"/>
        <s v="Rodriguez Jorge, Erick E"/>
        <s v="Dunn, Jerrad M"/>
        <s v="Piland, Samuel R"/>
        <s v="PEAVY, JOHNNY L"/>
        <s v="Casey, Michael K"/>
        <s v="Smith, Keith A"/>
        <s v="Medrano, Edgar"/>
        <s v="Pereira-Viera, Johnny"/>
        <s v="Escobar, Jose"/>
        <s v="Delasbour, Antonio D"/>
        <s v="Rank, Richard R"/>
        <s v="NOT ASSIGNED THIS MONTH" u="1"/>
        <s v="LIEBHART, JAMES C" u="1"/>
        <s v="Redstone, Richard D" u="1"/>
        <s v="Goode, Adam H" u="1"/>
      </sharedItems>
    </cacheField>
    <cacheField name="# MONTHS" numFmtId="0">
      <sharedItems containsSemiMixedTypes="0" containsString="0" containsNumber="1" containsInteger="1" minValue="1" maxValue="12"/>
    </cacheField>
    <cacheField name="12" numFmtId="2">
      <sharedItems containsSemiMixedTypes="0" containsString="0" containsNumber="1" minValue="0.08" maxValue="1"/>
    </cacheField>
    <cacheField name="PRORATED %" numFmtId="2">
      <sharedItems containsSemiMixedTypes="0" containsString="0" containsNumber="1" minValue="1.4880952380952382E-2" maxValue="1"/>
    </cacheField>
    <cacheField name="START DATE" numFmtId="14">
      <sharedItems containsNonDate="0" containsDate="1" containsMixedTypes="1" minDate="2013-07-18T00:00:00" maxDate="2024-10-18T00:00:00"/>
    </cacheField>
    <cacheField name="TERM DATE" numFmtId="14">
      <sharedItems containsNonDate="0" containsDate="1" containsMixedTypes="1" minDate="2018-03-02T00:00:00" maxDate="2024-11-21T00:00:00"/>
    </cacheField>
    <cacheField name="%" numFmtId="0">
      <sharedItems containsSemiMixedTypes="0" containsString="0" containsNumber="1" minValue="1.4880952380952382E-2" maxValue="1"/>
    </cacheField>
    <cacheField name="NOTE" numFmtId="2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8">
  <r>
    <s v="ET-01 (SAUL MARTINEZ ALVAREZ)"/>
    <x v="0"/>
    <x v="0"/>
    <x v="0"/>
    <x v="0"/>
    <x v="0"/>
    <m/>
  </r>
  <r>
    <s v="ET-02 (DEZIREE THOMAS)"/>
    <x v="1"/>
    <x v="0"/>
    <x v="1"/>
    <x v="1"/>
    <x v="1"/>
    <m/>
  </r>
  <r>
    <s v="ET-03 (BRIGHT ILOCHI)"/>
    <x v="2"/>
    <x v="0"/>
    <x v="2"/>
    <x v="2"/>
    <x v="2"/>
    <m/>
  </r>
  <r>
    <s v="ET-04 (JOSE ESCOBAR)"/>
    <x v="3"/>
    <x v="0"/>
    <x v="3"/>
    <x v="3"/>
    <x v="3"/>
    <m/>
  </r>
  <r>
    <s v="ET-05 (YPOLITO PAZ)"/>
    <x v="4"/>
    <x v="0"/>
    <x v="4"/>
    <x v="4"/>
    <x v="4"/>
    <m/>
  </r>
  <r>
    <s v="ET-06 (JOSE BAUTISTA)"/>
    <x v="5"/>
    <x v="0"/>
    <x v="5"/>
    <x v="5"/>
    <x v="5"/>
    <m/>
  </r>
  <r>
    <s v="ET-07 (ALEJANDRO RODRIGUEZ AYALA)"/>
    <x v="6"/>
    <x v="0"/>
    <x v="6"/>
    <x v="6"/>
    <x v="6"/>
    <m/>
  </r>
  <r>
    <s v="ET-08 (JORGE L. MARTINEZ)"/>
    <x v="7"/>
    <x v="0"/>
    <x v="7"/>
    <x v="7"/>
    <x v="7"/>
    <m/>
  </r>
  <r>
    <s v="ET-09 (JOSE C. RAMIREZ)"/>
    <x v="8"/>
    <x v="0"/>
    <x v="8"/>
    <x v="8"/>
    <x v="8"/>
    <m/>
  </r>
  <r>
    <s v="ET-10 (JOSE F. VEGA-MALDONADO)"/>
    <x v="9"/>
    <x v="0"/>
    <x v="9"/>
    <x v="9"/>
    <x v="9"/>
    <m/>
  </r>
  <r>
    <s v="ET-11 (JUAN C. BERJES RUIZ)"/>
    <x v="10"/>
    <x v="0"/>
    <x v="10"/>
    <x v="10"/>
    <x v="10"/>
    <m/>
  </r>
  <r>
    <s v="ET-12 (ALBERTO ZUNIGA)"/>
    <x v="11"/>
    <x v="0"/>
    <x v="11"/>
    <x v="11"/>
    <x v="11"/>
    <m/>
  </r>
  <r>
    <s v="ET-13 (EDGAR GARCIA MANCILLA)"/>
    <x v="12"/>
    <x v="0"/>
    <x v="12"/>
    <x v="12"/>
    <x v="12"/>
    <m/>
  </r>
  <r>
    <s v="ET-14 (OPEN RAM 1500)"/>
    <x v="13"/>
    <x v="0"/>
    <x v="13"/>
    <x v="13"/>
    <x v="13"/>
    <m/>
  </r>
  <r>
    <s v="ET-15 (MARTIN ESCOBEDO JR)"/>
    <x v="14"/>
    <x v="0"/>
    <x v="14"/>
    <x v="14"/>
    <x v="14"/>
    <m/>
  </r>
  <r>
    <s v="ET-16 (LUIS MURCIA ORELLANA)"/>
    <x v="15"/>
    <x v="0"/>
    <x v="15"/>
    <x v="15"/>
    <x v="15"/>
    <m/>
  </r>
  <r>
    <s v="ET-17 (COOPER LINK)"/>
    <x v="16"/>
    <x v="0"/>
    <x v="16"/>
    <x v="16"/>
    <x v="16"/>
    <m/>
  </r>
  <r>
    <s v="ET-18 (OPEN RAM 1500)"/>
    <x v="17"/>
    <x v="0"/>
    <x v="13"/>
    <x v="13"/>
    <x v="13"/>
    <m/>
  </r>
  <r>
    <s v="ET-19 (LEROY ARNOLD)"/>
    <x v="18"/>
    <x v="0"/>
    <x v="17"/>
    <x v="17"/>
    <x v="17"/>
    <m/>
  </r>
  <r>
    <s v="ET-20 (JUAN LOPEZ-VAZQUEZ)"/>
    <x v="19"/>
    <x v="0"/>
    <x v="18"/>
    <x v="18"/>
    <x v="18"/>
    <m/>
  </r>
  <r>
    <s v="ET-21 (MATTHEW SHAYLOR)"/>
    <x v="20"/>
    <x v="0"/>
    <x v="19"/>
    <x v="19"/>
    <x v="19"/>
    <m/>
  </r>
  <r>
    <s v="ET-22 (ERICK RODRIGUEZ)"/>
    <x v="21"/>
    <x v="0"/>
    <x v="20"/>
    <x v="20"/>
    <x v="20"/>
    <m/>
  </r>
  <r>
    <s v="ET-23 (JOSE J. RIVERA)"/>
    <x v="22"/>
    <x v="0"/>
    <x v="21"/>
    <x v="21"/>
    <x v="21"/>
    <m/>
  </r>
  <r>
    <s v="ET-24 (Troy Malette)"/>
    <x v="23"/>
    <x v="0"/>
    <x v="22"/>
    <x v="22"/>
    <x v="22"/>
    <m/>
  </r>
  <r>
    <s v="ET-25 (ALEJANDRO LOZANO ACOSTA)"/>
    <x v="24"/>
    <x v="0"/>
    <x v="23"/>
    <x v="23"/>
    <x v="23"/>
    <m/>
  </r>
  <r>
    <s v="PT-01S (RODRIGO LOPEZ)"/>
    <x v="25"/>
    <x v="0"/>
    <x v="24"/>
    <x v="24"/>
    <x v="24"/>
    <m/>
  </r>
  <r>
    <s v="PT-03S (SELECT CREW TRUCK)"/>
    <x v="26"/>
    <x v="0"/>
    <x v="25"/>
    <x v="25"/>
    <x v="25"/>
    <m/>
  </r>
  <r>
    <s v="PT-04S (EDGAR LUNA LARA)"/>
    <x v="27"/>
    <x v="0"/>
    <x v="26"/>
    <x v="26"/>
    <x v="26"/>
    <m/>
  </r>
  <r>
    <s v="PT-06S (SELECT CREW TRUCK)"/>
    <x v="28"/>
    <x v="0"/>
    <x v="25"/>
    <x v="25"/>
    <x v="25"/>
    <m/>
  </r>
  <r>
    <s v="PT-07S (ROGER DODDY)"/>
    <x v="29"/>
    <x v="0"/>
    <x v="27"/>
    <x v="27"/>
    <x v="27"/>
    <m/>
  </r>
  <r>
    <s v="PT-09S (JOVAN ESPINOZA-CASILLAS)"/>
    <x v="30"/>
    <x v="0"/>
    <x v="28"/>
    <x v="28"/>
    <x v="28"/>
    <m/>
  </r>
  <r>
    <s v="PT-104 (JESUS O. RODARTE SERRANO)"/>
    <x v="31"/>
    <x v="0"/>
    <x v="29"/>
    <x v="29"/>
    <x v="29"/>
    <m/>
  </r>
  <r>
    <s v="PT-105 (PLANO JOBSITE TRUCK)"/>
    <x v="32"/>
    <x v="0"/>
    <x v="13"/>
    <x v="30"/>
    <x v="13"/>
    <m/>
  </r>
  <r>
    <s v="PT-107 (DFW OFFICE TRUCK)"/>
    <x v="33"/>
    <x v="0"/>
    <x v="13"/>
    <x v="31"/>
    <x v="13"/>
    <m/>
  </r>
  <r>
    <s v="PT-108 (SEYMORE HUNT)"/>
    <x v="34"/>
    <x v="0"/>
    <x v="30"/>
    <x v="32"/>
    <x v="30"/>
    <m/>
  </r>
  <r>
    <s v="PT-10S (ALBERT MENDIETA)"/>
    <x v="35"/>
    <x v="0"/>
    <x v="31"/>
    <x v="33"/>
    <x v="31"/>
    <m/>
  </r>
  <r>
    <s v="PT-111 (OPEN F-350)"/>
    <x v="36"/>
    <x v="0"/>
    <x v="13"/>
    <x v="13"/>
    <x v="13"/>
    <m/>
  </r>
  <r>
    <s v="PT-115 (LOANER AARON CONCHA)"/>
    <x v="37"/>
    <x v="0"/>
    <x v="32"/>
    <x v="34"/>
    <x v="32"/>
    <m/>
  </r>
  <r>
    <s v="PT-11S (RAFAEL MURATALLA-CEJA)"/>
    <x v="38"/>
    <x v="0"/>
    <x v="33"/>
    <x v="35"/>
    <x v="33"/>
    <m/>
  </r>
  <r>
    <s v="PT-121 (JOHNY PEAVY)"/>
    <x v="39"/>
    <x v="0"/>
    <x v="34"/>
    <x v="36"/>
    <x v="34"/>
    <m/>
  </r>
  <r>
    <s v="PT-124 (PARTS RUNNER TRUCK)"/>
    <x v="40"/>
    <x v="0"/>
    <x v="13"/>
    <x v="13"/>
    <x v="13"/>
    <m/>
  </r>
  <r>
    <s v="PT-125 (JOSE TURRUBIARTES OLD UNIT )"/>
    <x v="41"/>
    <x v="0"/>
    <x v="35"/>
    <x v="37"/>
    <x v="35"/>
    <m/>
  </r>
  <r>
    <s v="PT-12S (ISAAC ROMERO)"/>
    <x v="42"/>
    <x v="0"/>
    <x v="25"/>
    <x v="25"/>
    <x v="25"/>
    <m/>
  </r>
  <r>
    <s v="PT-139 (MICHEAL CASEY)"/>
    <x v="43"/>
    <x v="0"/>
    <x v="36"/>
    <x v="38"/>
    <x v="36"/>
    <m/>
  </r>
  <r>
    <s v="PT-13S (JAVIER MAGALLANES)"/>
    <x v="44"/>
    <x v="0"/>
    <x v="37"/>
    <x v="39"/>
    <x v="37"/>
    <m/>
  </r>
  <r>
    <s v="PT-145 (SABINO IBARRA)"/>
    <x v="45"/>
    <x v="0"/>
    <x v="38"/>
    <x v="40"/>
    <x v="38"/>
    <m/>
  </r>
  <r>
    <s v="PT-156 (SALVADOR RODRIGUEZ JR)"/>
    <x v="46"/>
    <x v="0"/>
    <x v="39"/>
    <x v="41"/>
    <x v="39"/>
    <m/>
  </r>
  <r>
    <s v="PT-159 (JUAN P. RODRIGUEZ)"/>
    <x v="47"/>
    <x v="0"/>
    <x v="40"/>
    <x v="42"/>
    <x v="40"/>
    <m/>
  </r>
  <r>
    <s v="PT-160 (URIEL GARCIA-ANDRADE)"/>
    <x v="48"/>
    <x v="0"/>
    <x v="41"/>
    <x v="43"/>
    <x v="41"/>
    <m/>
  </r>
  <r>
    <s v="PT-163 (VALENTIN LOPEZ (SWAP TO PT-219))"/>
    <x v="49"/>
    <x v="0"/>
    <x v="42"/>
    <x v="44"/>
    <x v="42"/>
    <m/>
  </r>
  <r>
    <s v="PT-164 (ALFRED TULLOS)"/>
    <x v="50"/>
    <x v="0"/>
    <x v="43"/>
    <x v="45"/>
    <x v="43"/>
    <m/>
  </r>
  <r>
    <s v="PT-165 (TYNOR LARSON)"/>
    <x v="51"/>
    <x v="0"/>
    <x v="44"/>
    <x v="46"/>
    <x v="44"/>
    <m/>
  </r>
  <r>
    <s v="PT-166 (CARLOS GARCIA JR)"/>
    <x v="52"/>
    <x v="0"/>
    <x v="45"/>
    <x v="47"/>
    <x v="45"/>
    <m/>
  </r>
  <r>
    <s v="PT-167 (ALAN MEZA)"/>
    <x v="53"/>
    <x v="0"/>
    <x v="46"/>
    <x v="48"/>
    <x v="46"/>
    <m/>
  </r>
  <r>
    <s v="PT-168 (REYNERI CABALLERO)"/>
    <x v="54"/>
    <x v="0"/>
    <x v="47"/>
    <x v="49"/>
    <x v="47"/>
    <m/>
  </r>
  <r>
    <s v="PT-169 (RONTEZ MANNING)"/>
    <x v="55"/>
    <x v="0"/>
    <x v="48"/>
    <x v="50"/>
    <x v="48"/>
    <m/>
  </r>
  <r>
    <s v="PT-171 (JUAN LUEVANO)"/>
    <x v="56"/>
    <x v="0"/>
    <x v="49"/>
    <x v="51"/>
    <x v="49"/>
    <m/>
  </r>
  <r>
    <s v="PT-172 (FRANCISCO DIAZ SERNA)"/>
    <x v="57"/>
    <x v="0"/>
    <x v="50"/>
    <x v="52"/>
    <x v="50"/>
    <m/>
  </r>
  <r>
    <s v="PT-173 (JUAN B. HERNANDEZ)"/>
    <x v="58"/>
    <x v="0"/>
    <x v="51"/>
    <x v="53"/>
    <x v="51"/>
    <m/>
  </r>
  <r>
    <s v="PT-174 (ALONZO GONZALEZ)"/>
    <x v="59"/>
    <x v="0"/>
    <x v="52"/>
    <x v="54"/>
    <x v="52"/>
    <m/>
  </r>
  <r>
    <s v="PT-176 (JUAN L. RUIZ)"/>
    <x v="60"/>
    <x v="0"/>
    <x v="53"/>
    <x v="55"/>
    <x v="53"/>
    <m/>
  </r>
  <r>
    <s v="PT-177 (JOBSITE TRUCK)"/>
    <x v="61"/>
    <x v="0"/>
    <x v="13"/>
    <x v="56"/>
    <x v="13"/>
    <m/>
  </r>
  <r>
    <s v="PT-178 (ERNEST LEMON JR)"/>
    <x v="62"/>
    <x v="0"/>
    <x v="54"/>
    <x v="57"/>
    <x v="54"/>
    <m/>
  </r>
  <r>
    <s v="PT-180 (ROBERTO LUMBRERAS)"/>
    <x v="63"/>
    <x v="0"/>
    <x v="55"/>
    <x v="58"/>
    <x v="55"/>
    <m/>
  </r>
  <r>
    <s v="PT-182 (AURELIANO REYES)"/>
    <x v="64"/>
    <x v="0"/>
    <x v="56"/>
    <x v="59"/>
    <x v="56"/>
    <m/>
  </r>
  <r>
    <s v="PT-183 (ALONSO MIRAMONTES)"/>
    <x v="65"/>
    <x v="0"/>
    <x v="57"/>
    <x v="60"/>
    <x v="57"/>
    <m/>
  </r>
  <r>
    <s v="PT-185 (EDGAR MEDRANO)"/>
    <x v="66"/>
    <x v="0"/>
    <x v="58"/>
    <x v="61"/>
    <x v="58"/>
    <m/>
  </r>
  <r>
    <s v="PT-187 (BRIDGE CREW WTX)"/>
    <x v="67"/>
    <x v="0"/>
    <x v="13"/>
    <x v="13"/>
    <x v="13"/>
    <m/>
  </r>
  <r>
    <s v="PT-188 (MIGUEL RIVERA-CRUZ)"/>
    <x v="68"/>
    <x v="0"/>
    <x v="59"/>
    <x v="62"/>
    <x v="59"/>
    <m/>
  </r>
  <r>
    <s v="PT-189 (CHRISTOPHER BELFLOWER)"/>
    <x v="69"/>
    <x v="0"/>
    <x v="60"/>
    <x v="63"/>
    <x v="60"/>
    <m/>
  </r>
  <r>
    <s v="PT-190 (JOSE TURRUBIARTES)"/>
    <x v="70"/>
    <x v="0"/>
    <x v="35"/>
    <x v="37"/>
    <x v="35"/>
    <m/>
  </r>
  <r>
    <s v="PT-191 (JOSE TERRAZAS)"/>
    <x v="71"/>
    <x v="0"/>
    <x v="61"/>
    <x v="64"/>
    <x v="61"/>
    <m/>
  </r>
  <r>
    <s v="PT-192 (WTX OFFICE TRUCK)"/>
    <x v="72"/>
    <x v="0"/>
    <x v="13"/>
    <x v="65"/>
    <x v="13"/>
    <m/>
  </r>
  <r>
    <s v="PT-193 (JOSE I RAMIREZ)"/>
    <x v="73"/>
    <x v="0"/>
    <x v="62"/>
    <x v="66"/>
    <x v="62"/>
    <m/>
  </r>
  <r>
    <s v="PT-194 (ROLANDO COLMENERO-GARCIA)"/>
    <x v="74"/>
    <x v="0"/>
    <x v="63"/>
    <x v="67"/>
    <x v="63"/>
    <m/>
  </r>
  <r>
    <s v="PT-199 (FRANCISCO PENA)"/>
    <x v="75"/>
    <x v="0"/>
    <x v="64"/>
    <x v="68"/>
    <x v="64"/>
    <m/>
  </r>
  <r>
    <s v="PT-200 (JOSE P. LOPEZ LIRA)"/>
    <x v="76"/>
    <x v="0"/>
    <x v="65"/>
    <x v="69"/>
    <x v="65"/>
    <m/>
  </r>
  <r>
    <s v="PT-202 (JERRAD DUNN)"/>
    <x v="77"/>
    <x v="0"/>
    <x v="66"/>
    <x v="70"/>
    <x v="66"/>
    <m/>
  </r>
  <r>
    <s v="PT-205 (ESTEBAN PEREZ)"/>
    <x v="78"/>
    <x v="0"/>
    <x v="67"/>
    <x v="71"/>
    <x v="67"/>
    <m/>
  </r>
  <r>
    <s v="PT-206 (GERALD EHIMHEN)"/>
    <x v="79"/>
    <x v="0"/>
    <x v="68"/>
    <x v="72"/>
    <x v="68"/>
    <m/>
  </r>
  <r>
    <s v="PT-207 (JESUS LOPEZ SOTO)"/>
    <x v="80"/>
    <x v="0"/>
    <x v="69"/>
    <x v="73"/>
    <x v="69"/>
    <m/>
  </r>
  <r>
    <s v="PT-208 (SALVADOR AGUILLON)"/>
    <x v="81"/>
    <x v="0"/>
    <x v="70"/>
    <x v="74"/>
    <x v="70"/>
    <m/>
  </r>
  <r>
    <s v="PT-213 (CATALINO FLORES JR)"/>
    <x v="82"/>
    <x v="0"/>
    <x v="71"/>
    <x v="75"/>
    <x v="71"/>
    <m/>
  </r>
  <r>
    <s v="PT-215 (RAMIRO VAZQUEZ DE LA CRUZ)"/>
    <x v="83"/>
    <x v="0"/>
    <x v="72"/>
    <x v="76"/>
    <x v="72"/>
    <m/>
  </r>
  <r>
    <s v="PT-218 (JOSE RANGEL)"/>
    <x v="84"/>
    <x v="0"/>
    <x v="73"/>
    <x v="77"/>
    <x v="73"/>
    <m/>
  </r>
  <r>
    <s v="PT-219 (VALENTIN LOPEZ (2/13/24))"/>
    <x v="85"/>
    <x v="0"/>
    <x v="42"/>
    <x v="44"/>
    <x v="42"/>
    <m/>
  </r>
  <r>
    <s v="PT-224 (NAGESH KUMAR)"/>
    <x v="86"/>
    <x v="0"/>
    <x v="74"/>
    <x v="78"/>
    <x v="74"/>
    <m/>
  </r>
  <r>
    <s v="PT-226 (CATALINO FLORES SR)"/>
    <x v="87"/>
    <x v="0"/>
    <x v="75"/>
    <x v="79"/>
    <x v="75"/>
    <m/>
  </r>
  <r>
    <s v="PT-227 (HECTOR J. CLAUDIO)"/>
    <x v="88"/>
    <x v="0"/>
    <x v="76"/>
    <x v="80"/>
    <x v="76"/>
    <m/>
  </r>
  <r>
    <s v="PT-228 (DANIEL LOPEZ)"/>
    <x v="89"/>
    <x v="0"/>
    <x v="77"/>
    <x v="81"/>
    <x v="77"/>
    <m/>
  </r>
  <r>
    <s v="PT-229 (ANDRES BLANCO)"/>
    <x v="90"/>
    <x v="0"/>
    <x v="78"/>
    <x v="82"/>
    <x v="78"/>
    <m/>
  </r>
  <r>
    <s v="PT-235 (LUIS MORALES)"/>
    <x v="91"/>
    <x v="0"/>
    <x v="79"/>
    <x v="83"/>
    <x v="79"/>
    <m/>
  </r>
  <r>
    <s v="PT-236 (CHASE JONES)"/>
    <x v="92"/>
    <x v="0"/>
    <x v="80"/>
    <x v="84"/>
    <x v="80"/>
    <m/>
  </r>
  <r>
    <s v="PT-237 (JUAN C. MIRAMONTES JR)"/>
    <x v="93"/>
    <x v="0"/>
    <x v="81"/>
    <x v="85"/>
    <x v="81"/>
    <m/>
  </r>
  <r>
    <s v="PT-239 (JOHNNY PEREIRA-VIERA)"/>
    <x v="94"/>
    <x v="0"/>
    <x v="82"/>
    <x v="86"/>
    <x v="82"/>
    <m/>
  </r>
  <r>
    <s v="PT-240 (CLINT MIZE)"/>
    <x v="95"/>
    <x v="0"/>
    <x v="83"/>
    <x v="87"/>
    <x v="83"/>
    <m/>
  </r>
  <r>
    <s v="PT-241 (MARK GARCIA XL )"/>
    <x v="96"/>
    <x v="0"/>
    <x v="84"/>
    <x v="88"/>
    <x v="84"/>
    <m/>
  </r>
  <r>
    <s v="PT-242 (HECTOR SANCHEZ)"/>
    <x v="97"/>
    <x v="0"/>
    <x v="85"/>
    <x v="89"/>
    <x v="85"/>
    <m/>
  </r>
  <r>
    <s v="PT-243 (RAMESH BOBBA)"/>
    <x v="98"/>
    <x v="0"/>
    <x v="86"/>
    <x v="90"/>
    <x v="86"/>
    <m/>
  </r>
  <r>
    <s v="PT-244 (SAM ABUNEMEH)"/>
    <x v="99"/>
    <x v="0"/>
    <x v="87"/>
    <x v="91"/>
    <x v="87"/>
    <m/>
  </r>
  <r>
    <s v="PT-245 (JARED RUHRUP)"/>
    <x v="100"/>
    <x v="0"/>
    <x v="88"/>
    <x v="92"/>
    <x v="88"/>
    <m/>
  </r>
  <r>
    <s v="PT-246 (PHILLIP SABAJ)"/>
    <x v="101"/>
    <x v="0"/>
    <x v="89"/>
    <x v="93"/>
    <x v="89"/>
    <m/>
  </r>
  <r>
    <s v="PT-247 (MARTIN SANCHEZ)"/>
    <x v="102"/>
    <x v="0"/>
    <x v="90"/>
    <x v="94"/>
    <x v="90"/>
    <m/>
  </r>
  <r>
    <s v="PT-252 (JUAN C. REYES DIAZ)"/>
    <x v="103"/>
    <x v="0"/>
    <x v="91"/>
    <x v="95"/>
    <x v="91"/>
    <m/>
  </r>
  <r>
    <s v="PT-255 (OPEN 2024 F-250 XL)"/>
    <x v="104"/>
    <x v="0"/>
    <x v="13"/>
    <x v="13"/>
    <x v="13"/>
    <m/>
  </r>
  <r>
    <s v="PT-89 (LOANER F-150 XL)"/>
    <x v="105"/>
    <x v="0"/>
    <x v="13"/>
    <x v="13"/>
    <x v="13"/>
    <m/>
  </r>
  <r>
    <s v="PT-92 (STONIE BROWN)"/>
    <x v="106"/>
    <x v="0"/>
    <x v="92"/>
    <x v="96"/>
    <x v="92"/>
    <m/>
  </r>
  <r>
    <s v="ET-01 (SAUL MARTINEZ ALVAREZ)"/>
    <x v="0"/>
    <x v="1"/>
    <x v="0"/>
    <x v="0"/>
    <x v="0"/>
    <m/>
  </r>
  <r>
    <s v="ET-02 (DEZIREE THOMAS)"/>
    <x v="1"/>
    <x v="1"/>
    <x v="93"/>
    <x v="97"/>
    <x v="93"/>
    <m/>
  </r>
  <r>
    <s v="ET-03 (BRIGHT ILOCHE)"/>
    <x v="2"/>
    <x v="1"/>
    <x v="2"/>
    <x v="2"/>
    <x v="2"/>
    <m/>
  </r>
  <r>
    <s v="ET-04 (PLANO JOBSITE TRUCK)"/>
    <x v="3"/>
    <x v="1"/>
    <x v="13"/>
    <x v="30"/>
    <x v="13"/>
    <m/>
  </r>
  <r>
    <s v="ET-05 (YPOLITO PAZ)"/>
    <x v="4"/>
    <x v="1"/>
    <x v="4"/>
    <x v="4"/>
    <x v="4"/>
    <m/>
  </r>
  <r>
    <s v="ET-06 (JOSE BAUTISTA)"/>
    <x v="5"/>
    <x v="1"/>
    <x v="5"/>
    <x v="5"/>
    <x v="5"/>
    <m/>
  </r>
  <r>
    <s v="ET-07 (ALEJANDRO RODRIGUEZ)"/>
    <x v="6"/>
    <x v="1"/>
    <x v="6"/>
    <x v="6"/>
    <x v="6"/>
    <m/>
  </r>
  <r>
    <s v="ET-08 (JORGE L. MARTINEZ)"/>
    <x v="7"/>
    <x v="1"/>
    <x v="7"/>
    <x v="7"/>
    <x v="7"/>
    <m/>
  </r>
  <r>
    <s v="ET-09 (JOSE C. RAMIREZ)"/>
    <x v="8"/>
    <x v="1"/>
    <x v="8"/>
    <x v="8"/>
    <x v="8"/>
    <m/>
  </r>
  <r>
    <s v="ET-10 (JOSE F. VEGA-MALDONADO)"/>
    <x v="9"/>
    <x v="1"/>
    <x v="9"/>
    <x v="9"/>
    <x v="9"/>
    <m/>
  </r>
  <r>
    <s v="ET-11 (JUAN C. BERJES RUIZ)"/>
    <x v="10"/>
    <x v="1"/>
    <x v="10"/>
    <x v="10"/>
    <x v="10"/>
    <m/>
  </r>
  <r>
    <s v="ET-12 (ALBERTO ZUNIGA)"/>
    <x v="11"/>
    <x v="1"/>
    <x v="11"/>
    <x v="11"/>
    <x v="11"/>
    <m/>
  </r>
  <r>
    <s v="ET-13 (EDGAR GARCIA MANCILLA)"/>
    <x v="12"/>
    <x v="1"/>
    <x v="12"/>
    <x v="12"/>
    <x v="12"/>
    <m/>
  </r>
  <r>
    <s v="ET-15 (MARTIN ESCOBEDO JR)"/>
    <x v="14"/>
    <x v="1"/>
    <x v="14"/>
    <x v="14"/>
    <x v="14"/>
    <m/>
  </r>
  <r>
    <s v="ET-16 (LUIS MURCIA ORELLANA)"/>
    <x v="15"/>
    <x v="1"/>
    <x v="15"/>
    <x v="15"/>
    <x v="15"/>
    <m/>
  </r>
  <r>
    <s v="ET-17 (COOPER LINK)"/>
    <x v="16"/>
    <x v="1"/>
    <x v="16"/>
    <x v="16"/>
    <x v="16"/>
    <m/>
  </r>
  <r>
    <s v="ET-18 (OPEN?)"/>
    <x v="17"/>
    <x v="1"/>
    <x v="13"/>
    <x v="13"/>
    <x v="13"/>
    <m/>
  </r>
  <r>
    <s v="ET-19 (LEROY ARNOLD)"/>
    <x v="18"/>
    <x v="1"/>
    <x v="17"/>
    <x v="17"/>
    <x v="17"/>
    <m/>
  </r>
  <r>
    <s v="ET-20 (JUAN LOPEZ-VAZQUEZ)"/>
    <x v="19"/>
    <x v="1"/>
    <x v="18"/>
    <x v="18"/>
    <x v="18"/>
    <m/>
  </r>
  <r>
    <s v="ET-21 (MATT SHAYLOR)"/>
    <x v="20"/>
    <x v="1"/>
    <x v="19"/>
    <x v="19"/>
    <x v="19"/>
    <m/>
  </r>
  <r>
    <s v="ET-22 (ERICK E. RODRIGUEZ JORGE)"/>
    <x v="21"/>
    <x v="1"/>
    <x v="20"/>
    <x v="20"/>
    <x v="20"/>
    <m/>
  </r>
  <r>
    <s v="ET-23 (JOSE J. RIVERA)"/>
    <x v="22"/>
    <x v="1"/>
    <x v="21"/>
    <x v="21"/>
    <x v="21"/>
    <m/>
  </r>
  <r>
    <s v="ET-24 (Troy Malette)"/>
    <x v="23"/>
    <x v="1"/>
    <x v="22"/>
    <x v="22"/>
    <x v="22"/>
    <m/>
  </r>
  <r>
    <s v="ET-25 (ALEJANDRO LOZANO ACOSTA)"/>
    <x v="24"/>
    <x v="1"/>
    <x v="23"/>
    <x v="23"/>
    <x v="23"/>
    <m/>
  </r>
  <r>
    <s v="ET-26 (JUAN P. RODRIGUEZ)"/>
    <x v="107"/>
    <x v="1"/>
    <x v="40"/>
    <x v="42"/>
    <x v="40"/>
    <m/>
  </r>
  <r>
    <s v="ET-27 (ALONSO MIRAMONTES)"/>
    <x v="108"/>
    <x v="1"/>
    <x v="57"/>
    <x v="60"/>
    <x v="57"/>
    <m/>
  </r>
  <r>
    <s v="ET-30 (JUAN L. RUIZ)"/>
    <x v="109"/>
    <x v="1"/>
    <x v="53"/>
    <x v="55"/>
    <x v="53"/>
    <m/>
  </r>
  <r>
    <s v="ET-31 (RAMIRO VAZQUEZ DE LA CRUZ)"/>
    <x v="110"/>
    <x v="1"/>
    <x v="72"/>
    <x v="76"/>
    <x v="72"/>
    <m/>
  </r>
  <r>
    <s v="ET-32 (URIEL GARCIA-ANDRADE)"/>
    <x v="111"/>
    <x v="1"/>
    <x v="41"/>
    <x v="43"/>
    <x v="41"/>
    <m/>
  </r>
  <r>
    <s v="ET-34 (AURELIANO REYES)"/>
    <x v="112"/>
    <x v="1"/>
    <x v="56"/>
    <x v="59"/>
    <x v="56"/>
    <m/>
  </r>
  <r>
    <s v="ET-36 (ALONZO GONZALEZ)"/>
    <x v="113"/>
    <x v="1"/>
    <x v="52"/>
    <x v="54"/>
    <x v="52"/>
    <m/>
  </r>
  <r>
    <s v="ET-37 (SABINO IBARRA)"/>
    <x v="114"/>
    <x v="1"/>
    <x v="38"/>
    <x v="40"/>
    <x v="38"/>
    <m/>
  </r>
  <r>
    <s v="MT-09 (IVAN TORRES)"/>
    <x v="115"/>
    <x v="1"/>
    <x v="94"/>
    <x v="98"/>
    <x v="94"/>
    <m/>
  </r>
  <r>
    <s v="MT-11 (FRANCISCO ZAMORA)"/>
    <x v="116"/>
    <x v="1"/>
    <x v="95"/>
    <x v="99"/>
    <x v="95"/>
    <m/>
  </r>
  <r>
    <s v="OV-01 (OFFICE VEHICLE )"/>
    <x v="117"/>
    <x v="1"/>
    <x v="13"/>
    <x v="13"/>
    <x v="13"/>
    <m/>
  </r>
  <r>
    <s v="PT-01S (RODRIGO LOPEZ)"/>
    <x v="25"/>
    <x v="1"/>
    <x v="24"/>
    <x v="24"/>
    <x v="24"/>
    <m/>
  </r>
  <r>
    <s v="PT-02S (ROBERT BERRYHILL)"/>
    <x v="118"/>
    <x v="1"/>
    <x v="96"/>
    <x v="100"/>
    <x v="96"/>
    <m/>
  </r>
  <r>
    <s v="PT-03S (SELECT CREW TRUCK)"/>
    <x v="26"/>
    <x v="1"/>
    <x v="13"/>
    <x v="101"/>
    <x v="13"/>
    <m/>
  </r>
  <r>
    <s v="PT-04S (EDGAR LUNA LARA)"/>
    <x v="27"/>
    <x v="1"/>
    <x v="26"/>
    <x v="26"/>
    <x v="26"/>
    <m/>
  </r>
  <r>
    <s v="PT-05S (CARLOS GARCIA JR)"/>
    <x v="119"/>
    <x v="1"/>
    <x v="45"/>
    <x v="47"/>
    <x v="45"/>
    <m/>
  </r>
  <r>
    <s v="PT-06S (SELECT CREW TRUCK)"/>
    <x v="28"/>
    <x v="1"/>
    <x v="13"/>
    <x v="101"/>
    <x v="13"/>
    <m/>
  </r>
  <r>
    <s v="PT-07S (ROGER DODDY)"/>
    <x v="29"/>
    <x v="1"/>
    <x v="27"/>
    <x v="27"/>
    <x v="27"/>
    <m/>
  </r>
  <r>
    <s v="PT-09S (JOVAN ESPINOZA-CASILLAS)"/>
    <x v="30"/>
    <x v="1"/>
    <x v="28"/>
    <x v="28"/>
    <x v="28"/>
    <m/>
  </r>
  <r>
    <s v="PT-104 (JESUS O. RODARTE SERRANO)"/>
    <x v="31"/>
    <x v="1"/>
    <x v="29"/>
    <x v="29"/>
    <x v="29"/>
    <m/>
  </r>
  <r>
    <s v="PT-107 (DFW OFFICE TRUCK )"/>
    <x v="33"/>
    <x v="1"/>
    <x v="97"/>
    <x v="102"/>
    <x v="97"/>
    <m/>
  </r>
  <r>
    <s v="PT-108 (SEYMORE HUNT)"/>
    <x v="34"/>
    <x v="1"/>
    <x v="30"/>
    <x v="103"/>
    <x v="30"/>
    <m/>
  </r>
  <r>
    <s v="PT-10S (ALBERT MENDIETA)"/>
    <x v="35"/>
    <x v="1"/>
    <x v="31"/>
    <x v="33"/>
    <x v="31"/>
    <m/>
  </r>
  <r>
    <s v="PT-111 (Ivan Torres Temp)"/>
    <x v="36"/>
    <x v="1"/>
    <x v="94"/>
    <x v="98"/>
    <x v="94"/>
    <m/>
  </r>
  <r>
    <s v="PT-115 (AARON CONCHA )"/>
    <x v="37"/>
    <x v="1"/>
    <x v="32"/>
    <x v="34"/>
    <x v="32"/>
    <m/>
  </r>
  <r>
    <s v="PT-11S (RAFAEL MURATALLA-CEJA)"/>
    <x v="38"/>
    <x v="1"/>
    <x v="33"/>
    <x v="35"/>
    <x v="33"/>
    <m/>
  </r>
  <r>
    <s v="PT-121 (JOHNY PEAVY)"/>
    <x v="39"/>
    <x v="1"/>
    <x v="34"/>
    <x v="36"/>
    <x v="34"/>
    <m/>
  </r>
  <r>
    <s v="PT-124 (PARTS RUNNER TRUCK)"/>
    <x v="40"/>
    <x v="1"/>
    <x v="83"/>
    <x v="87"/>
    <x v="83"/>
    <m/>
  </r>
  <r>
    <s v="PT-125 (OPEN)"/>
    <x v="41"/>
    <x v="1"/>
    <x v="13"/>
    <x v="104"/>
    <x v="13"/>
    <m/>
  </r>
  <r>
    <s v="PT-12S (ISAAC ROMERO)"/>
    <x v="42"/>
    <x v="1"/>
    <x v="25"/>
    <x v="25"/>
    <x v="25"/>
    <m/>
  </r>
  <r>
    <s v="PT-139 (MICHEAL CASEY)"/>
    <x v="43"/>
    <x v="1"/>
    <x v="36"/>
    <x v="38"/>
    <x v="36"/>
    <m/>
  </r>
  <r>
    <s v="PT-13S (JAVIER MAGALLANES)"/>
    <x v="44"/>
    <x v="1"/>
    <x v="37"/>
    <x v="39"/>
    <x v="37"/>
    <m/>
  </r>
  <r>
    <s v="PT-156 (SALVADOR RODRIGUEZ JR)"/>
    <x v="46"/>
    <x v="1"/>
    <x v="39"/>
    <x v="41"/>
    <x v="39"/>
    <m/>
  </r>
  <r>
    <s v="PT-159 (OPEN)"/>
    <x v="47"/>
    <x v="1"/>
    <x v="13"/>
    <x v="101"/>
    <x v="13"/>
    <m/>
  </r>
  <r>
    <s v="PT-160 (REYNERI CABALLERO)"/>
    <x v="48"/>
    <x v="1"/>
    <x v="47"/>
    <x v="49"/>
    <x v="47"/>
    <m/>
  </r>
  <r>
    <s v="PT-163 (PLANO JOBSITE TRUCK)"/>
    <x v="49"/>
    <x v="1"/>
    <x v="13"/>
    <x v="13"/>
    <x v="13"/>
    <m/>
  </r>
  <r>
    <s v="PT-164 (ALFRED TULLOS)"/>
    <x v="50"/>
    <x v="1"/>
    <x v="43"/>
    <x v="45"/>
    <x v="43"/>
    <m/>
  </r>
  <r>
    <s v="PT-165 (TYNOR LARSON)"/>
    <x v="51"/>
    <x v="1"/>
    <x v="44"/>
    <x v="46"/>
    <x v="44"/>
    <m/>
  </r>
  <r>
    <s v="PT-166 (CARLOS GARCIA JR)"/>
    <x v="52"/>
    <x v="1"/>
    <x v="45"/>
    <x v="47"/>
    <x v="45"/>
    <m/>
  </r>
  <r>
    <s v="PT-167 (ALAN A. MEZA TORRES)"/>
    <x v="53"/>
    <x v="1"/>
    <x v="46"/>
    <x v="48"/>
    <x v="46"/>
    <m/>
  </r>
  <r>
    <s v="PT-168 (OPEN)"/>
    <x v="54"/>
    <x v="1"/>
    <x v="13"/>
    <x v="13"/>
    <x v="13"/>
    <m/>
  </r>
  <r>
    <s v="PT-169 (RONTEZ MANNING)"/>
    <x v="55"/>
    <x v="1"/>
    <x v="48"/>
    <x v="50"/>
    <x v="48"/>
    <m/>
  </r>
  <r>
    <s v="PT-171 (JUAN LUEVANO)"/>
    <x v="56"/>
    <x v="1"/>
    <x v="49"/>
    <x v="51"/>
    <x v="49"/>
    <m/>
  </r>
  <r>
    <s v="PT-172 (FRANCISCO DIAZ SERNA)"/>
    <x v="57"/>
    <x v="1"/>
    <x v="50"/>
    <x v="52"/>
    <x v="50"/>
    <m/>
  </r>
  <r>
    <s v="PT-173 (JUAN B. HERNANDEZ)"/>
    <x v="58"/>
    <x v="1"/>
    <x v="51"/>
    <x v="53"/>
    <x v="51"/>
    <m/>
  </r>
  <r>
    <s v="PT-177 (JOBSITE TRUCK)"/>
    <x v="61"/>
    <x v="1"/>
    <x v="13"/>
    <x v="56"/>
    <x v="13"/>
    <m/>
  </r>
  <r>
    <s v="PT-178 (open TO SELL)"/>
    <x v="62"/>
    <x v="1"/>
    <x v="13"/>
    <x v="13"/>
    <x v="13"/>
    <m/>
  </r>
  <r>
    <s v="PT-179 (TROY RAGLE)"/>
    <x v="120"/>
    <x v="1"/>
    <x v="13"/>
    <x v="101"/>
    <x v="13"/>
    <m/>
  </r>
  <r>
    <s v="PT-180 (ROBERTO LUMBRERAS)"/>
    <x v="63"/>
    <x v="1"/>
    <x v="55"/>
    <x v="58"/>
    <x v="55"/>
    <m/>
  </r>
  <r>
    <s v="PT-182 (AURELIANO REYES)"/>
    <x v="64"/>
    <x v="1"/>
    <x v="56"/>
    <x v="59"/>
    <x v="56"/>
    <m/>
  </r>
  <r>
    <s v="PT-183 (AARON CONCHA)"/>
    <x v="65"/>
    <x v="1"/>
    <x v="32"/>
    <x v="34"/>
    <x v="32"/>
    <m/>
  </r>
  <r>
    <s v="PT-185 (EDGAR MEDRANO)"/>
    <x v="66"/>
    <x v="1"/>
    <x v="58"/>
    <x v="61"/>
    <x v="58"/>
    <m/>
  </r>
  <r>
    <s v="PT-187 (BRIDGE CREW WTX)"/>
    <x v="67"/>
    <x v="1"/>
    <x v="13"/>
    <x v="13"/>
    <x v="13"/>
    <m/>
  </r>
  <r>
    <s v="PT-188 (MIGUEL RIVERA-CRUZ)"/>
    <x v="68"/>
    <x v="1"/>
    <x v="59"/>
    <x v="62"/>
    <x v="59"/>
    <m/>
  </r>
  <r>
    <s v="PT-189 (CHRISTOPHER BELFLOWER )"/>
    <x v="69"/>
    <x v="1"/>
    <x v="60"/>
    <x v="63"/>
    <x v="60"/>
    <m/>
  </r>
  <r>
    <s v="PT-190 (JOSE TURRUBIARTES)"/>
    <x v="70"/>
    <x v="1"/>
    <x v="35"/>
    <x v="37"/>
    <x v="35"/>
    <m/>
  </r>
  <r>
    <s v="PT-191 (JOSE TERRAZAS)"/>
    <x v="71"/>
    <x v="1"/>
    <x v="61"/>
    <x v="64"/>
    <x v="61"/>
    <m/>
  </r>
  <r>
    <s v="PT-192 (WTX OFFICE TRUCK )"/>
    <x v="72"/>
    <x v="1"/>
    <x v="5"/>
    <x v="5"/>
    <x v="5"/>
    <m/>
  </r>
  <r>
    <s v="PT-193 (JOSE I RAMIREZ)"/>
    <x v="73"/>
    <x v="1"/>
    <x v="62"/>
    <x v="66"/>
    <x v="62"/>
    <m/>
  </r>
  <r>
    <s v="PT-194 (ROLANDO COLMENERO-GARCIA)"/>
    <x v="74"/>
    <x v="1"/>
    <x v="63"/>
    <x v="67"/>
    <x v="63"/>
    <m/>
  </r>
  <r>
    <s v="PT-199 (FRANCISCO PENA)"/>
    <x v="75"/>
    <x v="1"/>
    <x v="64"/>
    <x v="68"/>
    <x v="64"/>
    <m/>
  </r>
  <r>
    <s v="PT-200 (JOSE P. LOPEZ LIRA)"/>
    <x v="76"/>
    <x v="1"/>
    <x v="65"/>
    <x v="69"/>
    <x v="65"/>
    <m/>
  </r>
  <r>
    <s v="PT-201 (AARON CONCHA)"/>
    <x v="121"/>
    <x v="1"/>
    <x v="32"/>
    <x v="34"/>
    <x v="32"/>
    <m/>
  </r>
  <r>
    <s v="PT-202 (JERRAD DUNN)"/>
    <x v="77"/>
    <x v="1"/>
    <x v="66"/>
    <x v="70"/>
    <x v="66"/>
    <m/>
  </r>
  <r>
    <s v="PT-205 (ESTEBAN RODRIGUEZ PEREZ )"/>
    <x v="78"/>
    <x v="1"/>
    <x v="67"/>
    <x v="71"/>
    <x v="67"/>
    <m/>
  </r>
  <r>
    <s v="PT-206 (GERALD EHIMHEN)"/>
    <x v="79"/>
    <x v="1"/>
    <x v="68"/>
    <x v="72"/>
    <x v="68"/>
    <m/>
  </r>
  <r>
    <s v="PT-207 (JESUS LOPEZ SOTO)"/>
    <x v="80"/>
    <x v="1"/>
    <x v="69"/>
    <x v="73"/>
    <x v="69"/>
    <m/>
  </r>
  <r>
    <s v="PT-208 (SALVADOR AGUILLON)"/>
    <x v="81"/>
    <x v="1"/>
    <x v="70"/>
    <x v="74"/>
    <x v="70"/>
    <m/>
  </r>
  <r>
    <s v="PT-213 (CATALINO FLORES JR)"/>
    <x v="82"/>
    <x v="1"/>
    <x v="71"/>
    <x v="75"/>
    <x v="71"/>
    <m/>
  </r>
  <r>
    <s v="PT-215 (ERNEST LEMON JR)"/>
    <x v="83"/>
    <x v="1"/>
    <x v="54"/>
    <x v="57"/>
    <x v="54"/>
    <m/>
  </r>
  <r>
    <s v="PT-218 (JOSE RANGEL)"/>
    <x v="84"/>
    <x v="1"/>
    <x v="73"/>
    <x v="77"/>
    <x v="73"/>
    <m/>
  </r>
  <r>
    <s v="PT-219 (VALENTIN LOPEZ)"/>
    <x v="85"/>
    <x v="1"/>
    <x v="42"/>
    <x v="44"/>
    <x v="42"/>
    <m/>
  </r>
  <r>
    <s v="PT-224 (NAGESH KUMAR)"/>
    <x v="86"/>
    <x v="1"/>
    <x v="74"/>
    <x v="78"/>
    <x v="74"/>
    <m/>
  </r>
  <r>
    <s v="PT-226 (CATALINO FLORES SR)"/>
    <x v="87"/>
    <x v="1"/>
    <x v="75"/>
    <x v="79"/>
    <x v="75"/>
    <m/>
  </r>
  <r>
    <s v="PT-227 (HECTOR J. CLAUDIO)"/>
    <x v="88"/>
    <x v="1"/>
    <x v="76"/>
    <x v="80"/>
    <x v="76"/>
    <m/>
  </r>
  <r>
    <s v="PT-228 (DANIEL LOPEZ)"/>
    <x v="89"/>
    <x v="1"/>
    <x v="77"/>
    <x v="81"/>
    <x v="77"/>
    <m/>
  </r>
  <r>
    <s v="PT-229 (ANDRES BLANCO)"/>
    <x v="90"/>
    <x v="1"/>
    <x v="78"/>
    <x v="82"/>
    <x v="78"/>
    <m/>
  </r>
  <r>
    <s v="PT-235 (LUIS MORALES)"/>
    <x v="91"/>
    <x v="1"/>
    <x v="79"/>
    <x v="83"/>
    <x v="79"/>
    <m/>
  </r>
  <r>
    <s v="PT-236 (CHASE JONES)"/>
    <x v="92"/>
    <x v="1"/>
    <x v="80"/>
    <x v="84"/>
    <x v="80"/>
    <m/>
  </r>
  <r>
    <s v="PT-237 (JUAN C. MIRAMONTES JR)"/>
    <x v="93"/>
    <x v="1"/>
    <x v="81"/>
    <x v="85"/>
    <x v="81"/>
    <m/>
  </r>
  <r>
    <s v="PT-239 (JOHNNY PEREIRA-VIERA)"/>
    <x v="94"/>
    <x v="1"/>
    <x v="82"/>
    <x v="86"/>
    <x v="82"/>
    <m/>
  </r>
  <r>
    <s v="PT-240 (CLINT MIZE )"/>
    <x v="95"/>
    <x v="1"/>
    <x v="83"/>
    <x v="87"/>
    <x v="83"/>
    <m/>
  </r>
  <r>
    <s v="PT-241 (MARK GARCIA)"/>
    <x v="96"/>
    <x v="1"/>
    <x v="84"/>
    <x v="88"/>
    <x v="84"/>
    <m/>
  </r>
  <r>
    <s v="PT-242 (HECTOR SANCHEZ)"/>
    <x v="97"/>
    <x v="1"/>
    <x v="85"/>
    <x v="89"/>
    <x v="85"/>
    <m/>
  </r>
  <r>
    <s v="PT-243 (RAMESH BOBBA)"/>
    <x v="98"/>
    <x v="1"/>
    <x v="86"/>
    <x v="90"/>
    <x v="86"/>
    <m/>
  </r>
  <r>
    <s v="PT-244 (SAM ABUNEMEH)"/>
    <x v="99"/>
    <x v="1"/>
    <x v="87"/>
    <x v="91"/>
    <x v="87"/>
    <m/>
  </r>
  <r>
    <s v="PT-245 (JARED RUHRUP)"/>
    <x v="100"/>
    <x v="1"/>
    <x v="88"/>
    <x v="92"/>
    <x v="88"/>
    <m/>
  </r>
  <r>
    <s v="PT-246 (PHILLIP SABAJ)"/>
    <x v="101"/>
    <x v="1"/>
    <x v="89"/>
    <x v="93"/>
    <x v="89"/>
    <m/>
  </r>
  <r>
    <s v="PT-247 (MARTIN SANCHEZ)"/>
    <x v="102"/>
    <x v="1"/>
    <x v="90"/>
    <x v="94"/>
    <x v="90"/>
    <m/>
  </r>
  <r>
    <s v="PT-252 (JUAN C. REYES DIAZ)"/>
    <x v="103"/>
    <x v="1"/>
    <x v="91"/>
    <x v="95"/>
    <x v="91"/>
    <m/>
  </r>
  <r>
    <s v="PT-89 (CATALINO FLORES SR )"/>
    <x v="105"/>
    <x v="1"/>
    <x v="75"/>
    <x v="79"/>
    <x v="75"/>
    <m/>
  </r>
  <r>
    <s v="PT-92 (STONIE BROWN)"/>
    <x v="106"/>
    <x v="1"/>
    <x v="92"/>
    <x v="96"/>
    <x v="92"/>
    <m/>
  </r>
  <r>
    <s v="SV-08 (WILLIAM RATHER)"/>
    <x v="122"/>
    <x v="1"/>
    <x v="98"/>
    <x v="105"/>
    <x v="98"/>
    <m/>
  </r>
  <r>
    <s v="ET-01 (SAUL MARTINEZ ALVAREZ)"/>
    <x v="0"/>
    <x v="2"/>
    <x v="0"/>
    <x v="0"/>
    <x v="0"/>
    <m/>
  </r>
  <r>
    <s v="ET-02 (DEZIREE THOMAS)"/>
    <x v="1"/>
    <x v="2"/>
    <x v="93"/>
    <x v="97"/>
    <x v="93"/>
    <m/>
  </r>
  <r>
    <s v="ET-03 (BRIGHT ILOCHI)"/>
    <x v="2"/>
    <x v="2"/>
    <x v="2"/>
    <x v="2"/>
    <x v="2"/>
    <m/>
  </r>
  <r>
    <s v="ET-04 (VALENTIN LOPEZ)"/>
    <x v="3"/>
    <x v="2"/>
    <x v="42"/>
    <x v="44"/>
    <x v="42"/>
    <m/>
  </r>
  <r>
    <s v="ET-07 (HAYS, PAXTON C) (PAXTON HAYS)"/>
    <x v="6"/>
    <x v="2"/>
    <x v="99"/>
    <x v="106"/>
    <x v="99"/>
    <m/>
  </r>
  <r>
    <s v="ET-07 (HAYS, PAXTON C)"/>
    <x v="6"/>
    <x v="2"/>
    <x v="99"/>
    <x v="106"/>
    <x v="99"/>
    <m/>
  </r>
  <r>
    <s v="ET-08 (JORGE L. MARTINEZ) (JORGE MARTINEZ)"/>
    <x v="7"/>
    <x v="2"/>
    <x v="7"/>
    <x v="7"/>
    <x v="7"/>
    <m/>
  </r>
  <r>
    <s v="ET-09 (JOSE C. RAMIREZ)"/>
    <x v="8"/>
    <x v="2"/>
    <x v="8"/>
    <x v="8"/>
    <x v="8"/>
    <m/>
  </r>
  <r>
    <s v="ET-10 (Akhtarpour, Aydin)"/>
    <x v="9"/>
    <x v="2"/>
    <x v="100"/>
    <x v="107"/>
    <x v="100"/>
    <m/>
  </r>
  <r>
    <s v="ET-12 (ALBERTO ZUNIGA )"/>
    <x v="11"/>
    <x v="2"/>
    <x v="11"/>
    <x v="11"/>
    <x v="11"/>
    <m/>
  </r>
  <r>
    <s v="ET-13 (open)"/>
    <x v="12"/>
    <x v="2"/>
    <x v="13"/>
    <x v="108"/>
    <x v="13"/>
    <m/>
  </r>
  <r>
    <s v="ET-15 (MARTIN ESCOBEDO JR)"/>
    <x v="14"/>
    <x v="2"/>
    <x v="14"/>
    <x v="14"/>
    <x v="14"/>
    <m/>
  </r>
  <r>
    <s v="ET-16 (LUIS MURCIA ORELLANA)"/>
    <x v="15"/>
    <x v="2"/>
    <x v="15"/>
    <x v="15"/>
    <x v="15"/>
    <m/>
  </r>
  <r>
    <s v="ET-17 (COOPER LINK)"/>
    <x v="16"/>
    <x v="2"/>
    <x v="16"/>
    <x v="16"/>
    <x v="16"/>
    <m/>
  </r>
  <r>
    <s v="ET-18 (AARON MOORE)"/>
    <x v="17"/>
    <x v="2"/>
    <x v="101"/>
    <x v="109"/>
    <x v="101"/>
    <m/>
  </r>
  <r>
    <s v="ET-19 (LEROY ARNOLD)"/>
    <x v="18"/>
    <x v="2"/>
    <x v="17"/>
    <x v="17"/>
    <x v="17"/>
    <m/>
  </r>
  <r>
    <s v="ET-22 (OPEN F250 09.16.24)"/>
    <x v="21"/>
    <x v="2"/>
    <x v="29"/>
    <x v="29"/>
    <x v="29"/>
    <m/>
  </r>
  <r>
    <s v="ET-25 (ALEJANDRO LOZANO ACOSTA)"/>
    <x v="24"/>
    <x v="2"/>
    <x v="23"/>
    <x v="23"/>
    <x v="23"/>
    <m/>
  </r>
  <r>
    <s v="ET-28 (JORGE L. FLORES) (JORGE FLORES)"/>
    <x v="123"/>
    <x v="2"/>
    <x v="102"/>
    <x v="110"/>
    <x v="102"/>
    <m/>
  </r>
  <r>
    <s v="ET-31 (RAMIRO VAZQUEZ DE LA CRUZ)"/>
    <x v="110"/>
    <x v="2"/>
    <x v="72"/>
    <x v="76"/>
    <x v="72"/>
    <m/>
  </r>
  <r>
    <s v="ET-32 (Garcia-Andrade, Uriel)"/>
    <x v="111"/>
    <x v="2"/>
    <x v="41"/>
    <x v="43"/>
    <x v="41"/>
    <m/>
  </r>
  <r>
    <s v="ET-33 (JOSE P. LOPEZ LIRA)"/>
    <x v="124"/>
    <x v="2"/>
    <x v="65"/>
    <x v="69"/>
    <x v="65"/>
    <m/>
  </r>
  <r>
    <s v="ET-34 (ALONZO GONZALEZ)"/>
    <x v="112"/>
    <x v="2"/>
    <x v="56"/>
    <x v="59"/>
    <x v="56"/>
    <m/>
  </r>
  <r>
    <s v="ET-37 (SABINO IBARRA)"/>
    <x v="114"/>
    <x v="2"/>
    <x v="38"/>
    <x v="40"/>
    <x v="38"/>
    <m/>
  </r>
  <r>
    <s v="ET-38 (Caleb Padgett)"/>
    <x v="125"/>
    <x v="2"/>
    <x v="103"/>
    <x v="111"/>
    <x v="103"/>
    <m/>
  </r>
  <r>
    <s v="ET-39 (Terrazas Melendez, Jose R)"/>
    <x v="126"/>
    <x v="2"/>
    <x v="61"/>
    <x v="64"/>
    <x v="61"/>
    <m/>
  </r>
  <r>
    <s v="ET-41 (AARON AUSTIN RKD04440)"/>
    <x v="127"/>
    <x v="2"/>
    <x v="104"/>
    <x v="112"/>
    <x v="104"/>
    <m/>
  </r>
  <r>
    <s v="ET-43 (Eric Giebelhaus A02973)"/>
    <x v="128"/>
    <x v="2"/>
    <x v="105"/>
    <x v="113"/>
    <x v="105"/>
    <m/>
  </r>
  <r>
    <s v="MT-09 (LORENZO APARICIO)"/>
    <x v="115"/>
    <x v="2"/>
    <x v="106"/>
    <x v="114"/>
    <x v="106"/>
    <m/>
  </r>
  <r>
    <s v="MT-13 (COREY TORGERSON)"/>
    <x v="129"/>
    <x v="2"/>
    <x v="107"/>
    <x v="115"/>
    <x v="107"/>
    <m/>
  </r>
  <r>
    <s v="MT-14 (Torres, Ivan)"/>
    <x v="130"/>
    <x v="2"/>
    <x v="94"/>
    <x v="98"/>
    <x v="94"/>
    <m/>
  </r>
  <r>
    <s v="PT-01S (RODRIGO LOPEZ)"/>
    <x v="25"/>
    <x v="2"/>
    <x v="24"/>
    <x v="24"/>
    <x v="24"/>
    <m/>
  </r>
  <r>
    <s v="PT-03S (SELECT CREW TRUCK)"/>
    <x v="26"/>
    <x v="2"/>
    <x v="25"/>
    <x v="25"/>
    <x v="25"/>
    <m/>
  </r>
  <r>
    <s v="PT-06S (SELECT CREW TRUCK)"/>
    <x v="28"/>
    <x v="2"/>
    <x v="13"/>
    <x v="101"/>
    <x v="13"/>
    <m/>
  </r>
  <r>
    <s v="PT-107 (DFW OFFICE TRUCK) "/>
    <x v="33"/>
    <x v="2"/>
    <x v="97"/>
    <x v="102"/>
    <x v="97"/>
    <m/>
  </r>
  <r>
    <s v="PT-108 (OPEN F150 TO SELL)"/>
    <x v="34"/>
    <x v="2"/>
    <x v="13"/>
    <x v="116"/>
    <x v="13"/>
    <m/>
  </r>
  <r>
    <s v="PT-10S (Berryhill, Robert P)"/>
    <x v="35"/>
    <x v="2"/>
    <x v="96"/>
    <x v="100"/>
    <x v="96"/>
    <m/>
  </r>
  <r>
    <s v="PT-111 (Ivan Torres)"/>
    <x v="36"/>
    <x v="2"/>
    <x v="94"/>
    <x v="98"/>
    <x v="94"/>
    <m/>
  </r>
  <r>
    <s v="PT-11S (RAFAEL MURATALLA-CEJA)"/>
    <x v="38"/>
    <x v="2"/>
    <x v="33"/>
    <x v="35"/>
    <x v="33"/>
    <m/>
  </r>
  <r>
    <s v="PT-124 (JOB SITE TRUCK) (OPEN)"/>
    <x v="40"/>
    <x v="2"/>
    <x v="13"/>
    <x v="117"/>
    <x v="13"/>
    <m/>
  </r>
  <r>
    <s v="PT-12S (SEYMORE HUNT)"/>
    <x v="42"/>
    <x v="2"/>
    <x v="30"/>
    <x v="32"/>
    <x v="30"/>
    <m/>
  </r>
  <r>
    <s v="PT-13S (JAVIER MAGALLANES)"/>
    <x v="44"/>
    <x v="2"/>
    <x v="37"/>
    <x v="39"/>
    <x v="37"/>
    <m/>
  </r>
  <r>
    <s v="PT-145 (SABINO IBARRA)"/>
    <x v="45"/>
    <x v="2"/>
    <x v="38"/>
    <x v="40"/>
    <x v="38"/>
    <m/>
  </r>
  <r>
    <s v="PT-156 (SALVADOR RODRIGUEZ JR)"/>
    <x v="46"/>
    <x v="2"/>
    <x v="39"/>
    <x v="41"/>
    <x v="39"/>
    <m/>
  </r>
  <r>
    <s v="PT-159 (ALAN A. MEZA TORRES) (ALAN MEZA TORRES)"/>
    <x v="47"/>
    <x v="2"/>
    <x v="46"/>
    <x v="48"/>
    <x v="46"/>
    <m/>
  </r>
  <r>
    <s v="PT-15S (Daniel Barcenas Solis)"/>
    <x v="131"/>
    <x v="2"/>
    <x v="108"/>
    <x v="118"/>
    <x v="108"/>
    <m/>
  </r>
  <r>
    <s v="PT-15S (RODRIGO LOPEZ)"/>
    <x v="131"/>
    <x v="2"/>
    <x v="24"/>
    <x v="24"/>
    <x v="24"/>
    <m/>
  </r>
  <r>
    <s v="PT-164 (ALFRED TULLOS)"/>
    <x v="50"/>
    <x v="2"/>
    <x v="43"/>
    <x v="45"/>
    <x v="43"/>
    <m/>
  </r>
  <r>
    <s v="PT-166 (JUAN LUEVANO)"/>
    <x v="52"/>
    <x v="2"/>
    <x v="49"/>
    <x v="51"/>
    <x v="49"/>
    <m/>
  </r>
  <r>
    <s v="PT-167 (OMAR RAMIREZ)"/>
    <x v="53"/>
    <x v="2"/>
    <x v="109"/>
    <x v="119"/>
    <x v="109"/>
    <m/>
  </r>
  <r>
    <s v="PT-168 (ALFRED TULLOS)"/>
    <x v="54"/>
    <x v="2"/>
    <x v="43"/>
    <x v="45"/>
    <x v="43"/>
    <m/>
  </r>
  <r>
    <s v="PT-168 (NOT ASSIGNED)"/>
    <x v="54"/>
    <x v="2"/>
    <x v="13"/>
    <x v="120"/>
    <x v="13"/>
    <m/>
  </r>
  <r>
    <s v="PT-171 (JUAN LUEVANO)"/>
    <x v="56"/>
    <x v="2"/>
    <x v="49"/>
    <x v="51"/>
    <x v="49"/>
    <m/>
  </r>
  <r>
    <s v="PT-177 (SALVADOR RODRIGUEZ JR)"/>
    <x v="61"/>
    <x v="2"/>
    <x v="39"/>
    <x v="41"/>
    <x v="39"/>
    <m/>
  </r>
  <r>
    <s v="PT-178 (ERNEST LEMON JR)"/>
    <x v="62"/>
    <x v="2"/>
    <x v="54"/>
    <x v="57"/>
    <x v="54"/>
    <m/>
  </r>
  <r>
    <s v="PT-180 (ROBERTO LUMBRERAS)"/>
    <x v="63"/>
    <x v="2"/>
    <x v="55"/>
    <x v="58"/>
    <x v="55"/>
    <m/>
  </r>
  <r>
    <s v="PT-183 (AARON CONCHA)"/>
    <x v="65"/>
    <x v="2"/>
    <x v="32"/>
    <x v="34"/>
    <x v="32"/>
    <m/>
  </r>
  <r>
    <s v="PT-183 (Martinez Salazar, Josue)"/>
    <x v="65"/>
    <x v="2"/>
    <x v="110"/>
    <x v="121"/>
    <x v="110"/>
    <m/>
  </r>
  <r>
    <s v="PT-185 (JOSE BAUTISTA)"/>
    <x v="66"/>
    <x v="2"/>
    <x v="5"/>
    <x v="5"/>
    <x v="5"/>
    <m/>
  </r>
  <r>
    <s v="PT-188 (MIGUEL RIVERA-CRUZ)"/>
    <x v="68"/>
    <x v="2"/>
    <x v="59"/>
    <x v="62"/>
    <x v="59"/>
    <m/>
  </r>
  <r>
    <s v="PT-189 (CHRISTOPHER BELFLOWER )"/>
    <x v="69"/>
    <x v="2"/>
    <x v="60"/>
    <x v="63"/>
    <x v="60"/>
    <m/>
  </r>
  <r>
    <s v="PT-190 (JOSE TURRUBIARTES) (JOSE TURRUBIARTES JR)"/>
    <x v="70"/>
    <x v="2"/>
    <x v="35"/>
    <x v="37"/>
    <x v="35"/>
    <m/>
  </r>
  <r>
    <s v="PT-192 (OPEN ) (OPEN @ TEXDIST)"/>
    <x v="72"/>
    <x v="2"/>
    <x v="13"/>
    <x v="13"/>
    <x v="13"/>
    <m/>
  </r>
  <r>
    <s v="PT-194 (ROLANDO COLMENERO-GARCIA)"/>
    <x v="74"/>
    <x v="2"/>
    <x v="63"/>
    <x v="67"/>
    <x v="63"/>
    <m/>
  </r>
  <r>
    <s v="PT-19S (BRYAN FIGUEROA)"/>
    <x v="132"/>
    <x v="2"/>
    <x v="111"/>
    <x v="122"/>
    <x v="111"/>
    <m/>
  </r>
  <r>
    <s v="PT-201 (AARON CONCHA)"/>
    <x v="121"/>
    <x v="2"/>
    <x v="32"/>
    <x v="34"/>
    <x v="32"/>
    <m/>
  </r>
  <r>
    <s v="PT-202 (Jose L. Montante)"/>
    <x v="77"/>
    <x v="2"/>
    <x v="112"/>
    <x v="123"/>
    <x v="112"/>
    <m/>
  </r>
  <r>
    <s v="PT-206 (GERALD EHIMHEN)"/>
    <x v="79"/>
    <x v="2"/>
    <x v="68"/>
    <x v="72"/>
    <x v="68"/>
    <m/>
  </r>
  <r>
    <s v="PT-208 (Aguillon, Salvador)"/>
    <x v="81"/>
    <x v="2"/>
    <x v="70"/>
    <x v="74"/>
    <x v="70"/>
    <m/>
  </r>
  <r>
    <s v="PT-213 (Flores Jr, Catalino)"/>
    <x v="82"/>
    <x v="2"/>
    <x v="71"/>
    <x v="75"/>
    <x v="71"/>
    <m/>
  </r>
  <r>
    <s v="PT-215 (ERNEST LEMON JR)"/>
    <x v="83"/>
    <x v="2"/>
    <x v="54"/>
    <x v="57"/>
    <x v="54"/>
    <m/>
  </r>
  <r>
    <s v="PT-218 (Michael Hammons)"/>
    <x v="84"/>
    <x v="2"/>
    <x v="113"/>
    <x v="124"/>
    <x v="113"/>
    <m/>
  </r>
  <r>
    <s v="PT-219 (VALENTIN LOPEZ)"/>
    <x v="85"/>
    <x v="2"/>
    <x v="42"/>
    <x v="44"/>
    <x v="42"/>
    <m/>
  </r>
  <r>
    <s v="PT-224 (NAGESH KUMAR)"/>
    <x v="86"/>
    <x v="2"/>
    <x v="74"/>
    <x v="78"/>
    <x v="74"/>
    <m/>
  </r>
  <r>
    <s v="PT-226 (CATALINO FLORES SR)"/>
    <x v="87"/>
    <x v="2"/>
    <x v="75"/>
    <x v="79"/>
    <x v="75"/>
    <m/>
  </r>
  <r>
    <s v="PT-228 (DANIEL LOPEZ)"/>
    <x v="89"/>
    <x v="2"/>
    <x v="77"/>
    <x v="81"/>
    <x v="77"/>
    <m/>
  </r>
  <r>
    <s v="PT-229 (ANDRES BLANCO)"/>
    <x v="90"/>
    <x v="2"/>
    <x v="78"/>
    <x v="82"/>
    <x v="78"/>
    <m/>
  </r>
  <r>
    <s v="PT-22S (ALBERT MENDIETA)"/>
    <x v="133"/>
    <x v="2"/>
    <x v="31"/>
    <x v="33"/>
    <x v="31"/>
    <m/>
  </r>
  <r>
    <s v="PT-235 (LUIS MORALES)"/>
    <x v="91"/>
    <x v="2"/>
    <x v="79"/>
    <x v="83"/>
    <x v="79"/>
    <m/>
  </r>
  <r>
    <s v="PT-240 (CLINT MIZE) "/>
    <x v="95"/>
    <x v="2"/>
    <x v="83"/>
    <x v="87"/>
    <x v="83"/>
    <m/>
  </r>
  <r>
    <s v="PT-243 (RAMESH BOBBA)"/>
    <x v="98"/>
    <x v="2"/>
    <x v="86"/>
    <x v="90"/>
    <x v="86"/>
    <m/>
  </r>
  <r>
    <s v="PT-245 (JARED RUHRUP)"/>
    <x v="100"/>
    <x v="2"/>
    <x v="88"/>
    <x v="92"/>
    <x v="88"/>
    <m/>
  </r>
  <r>
    <s v="PT-246 (PHILLIP SABAJ)"/>
    <x v="101"/>
    <x v="2"/>
    <x v="89"/>
    <x v="93"/>
    <x v="89"/>
    <m/>
  </r>
  <r>
    <s v="PT-247 (MARTIN SANCHEZ)"/>
    <x v="102"/>
    <x v="2"/>
    <x v="90"/>
    <x v="94"/>
    <x v="90"/>
    <m/>
  </r>
  <r>
    <s v="PT-260 (WILLIAM RATHER)"/>
    <x v="134"/>
    <x v="2"/>
    <x v="98"/>
    <x v="105"/>
    <x v="98"/>
    <m/>
  </r>
  <r>
    <s v="PT-268 (XLT MAVERICK)"/>
    <x v="135"/>
    <x v="2"/>
    <x v="13"/>
    <x v="13"/>
    <x v="13"/>
    <m/>
  </r>
  <r>
    <s v="PT-275 (PATRICHIA HANNA)"/>
    <x v="136"/>
    <x v="2"/>
    <x v="114"/>
    <x v="125"/>
    <x v="114"/>
    <m/>
  </r>
  <r>
    <s v="PT-282 (REF26875)"/>
    <x v="137"/>
    <x v="2"/>
    <x v="13"/>
    <x v="126"/>
    <x v="13"/>
    <m/>
  </r>
  <r>
    <s v="PT-89 (Thomas, Deziree L)"/>
    <x v="105"/>
    <x v="2"/>
    <x v="93"/>
    <x v="97"/>
    <x v="93"/>
    <m/>
  </r>
  <r>
    <s v="SV-08 (MICHAEL RIEDER)"/>
    <x v="122"/>
    <x v="2"/>
    <x v="115"/>
    <x v="127"/>
    <x v="115"/>
    <m/>
  </r>
  <r>
    <s v="ET-01 (SAUL MARTINEZ ALVAREZ)"/>
    <x v="0"/>
    <x v="3"/>
    <x v="0"/>
    <x v="0"/>
    <x v="0"/>
    <m/>
  </r>
  <r>
    <s v="ET-02 (DEZIREE THOMAS)"/>
    <x v="1"/>
    <x v="3"/>
    <x v="93"/>
    <x v="97"/>
    <x v="93"/>
    <m/>
  </r>
  <r>
    <s v="ET-03 (BRIGHT ILOCHE)"/>
    <x v="2"/>
    <x v="3"/>
    <x v="2"/>
    <x v="2"/>
    <x v="2"/>
    <m/>
  </r>
  <r>
    <s v="ET-04 (PLANO JOBSITE TRUCK)"/>
    <x v="3"/>
    <x v="3"/>
    <x v="13"/>
    <x v="30"/>
    <x v="13"/>
    <m/>
  </r>
  <r>
    <s v="ET-05 (YPOLITO PAZ)"/>
    <x v="4"/>
    <x v="3"/>
    <x v="4"/>
    <x v="4"/>
    <x v="4"/>
    <m/>
  </r>
  <r>
    <s v="ET-06 (JOSE BAUTISTA)"/>
    <x v="5"/>
    <x v="3"/>
    <x v="5"/>
    <x v="5"/>
    <x v="5"/>
    <m/>
  </r>
  <r>
    <s v="ET-07 (ALEJANDRO RODRIGUEZ)"/>
    <x v="6"/>
    <x v="3"/>
    <x v="6"/>
    <x v="6"/>
    <x v="6"/>
    <m/>
  </r>
  <r>
    <s v="ET-08 (JORGE L. MARTINEZ)"/>
    <x v="7"/>
    <x v="3"/>
    <x v="7"/>
    <x v="7"/>
    <x v="7"/>
    <m/>
  </r>
  <r>
    <s v="ET-09 (JOSE C. RAMIREZ)"/>
    <x v="8"/>
    <x v="3"/>
    <x v="8"/>
    <x v="8"/>
    <x v="8"/>
    <m/>
  </r>
  <r>
    <s v="ET-10 (JOSE F. VEGA-MALDONADO)"/>
    <x v="9"/>
    <x v="3"/>
    <x v="9"/>
    <x v="9"/>
    <x v="9"/>
    <m/>
  </r>
  <r>
    <s v="ET-11 (JUAN C. BERJES RUIZ)"/>
    <x v="10"/>
    <x v="3"/>
    <x v="10"/>
    <x v="10"/>
    <x v="10"/>
    <m/>
  </r>
  <r>
    <s v="ET-12 (ALBERTO ZUNIGA )"/>
    <x v="11"/>
    <x v="3"/>
    <x v="11"/>
    <x v="11"/>
    <x v="11"/>
    <m/>
  </r>
  <r>
    <s v="ET-13 (EDGAR GARCIA MANCILLA)"/>
    <x v="12"/>
    <x v="3"/>
    <x v="12"/>
    <x v="12"/>
    <x v="12"/>
    <m/>
  </r>
  <r>
    <s v="ET-14 (OMAR RAMIREZ)"/>
    <x v="13"/>
    <x v="3"/>
    <x v="109"/>
    <x v="119"/>
    <x v="109"/>
    <m/>
  </r>
  <r>
    <s v="ET-15 (OPEN)"/>
    <x v="14"/>
    <x v="3"/>
    <x v="13"/>
    <x v="104"/>
    <x v="13"/>
    <m/>
  </r>
  <r>
    <s v="ET-16 (LUIS MURCIA ORELLANA)"/>
    <x v="15"/>
    <x v="3"/>
    <x v="15"/>
    <x v="15"/>
    <x v="15"/>
    <m/>
  </r>
  <r>
    <s v="ET-17 (COOPER LINK)"/>
    <x v="16"/>
    <x v="3"/>
    <x v="16"/>
    <x v="16"/>
    <x v="16"/>
    <m/>
  </r>
  <r>
    <s v="ET-18 (AARON MOORE)"/>
    <x v="17"/>
    <x v="3"/>
    <x v="101"/>
    <x v="109"/>
    <x v="101"/>
    <m/>
  </r>
  <r>
    <s v="ET-19 (LEROY ARNOLD)"/>
    <x v="18"/>
    <x v="3"/>
    <x v="17"/>
    <x v="17"/>
    <x v="17"/>
    <m/>
  </r>
  <r>
    <s v="ET-20 (JUAN LOPEZ-VAZQUEZ)"/>
    <x v="19"/>
    <x v="3"/>
    <x v="18"/>
    <x v="18"/>
    <x v="18"/>
    <m/>
  </r>
  <r>
    <s v="ET-21 (MATT SHAYLOR)"/>
    <x v="20"/>
    <x v="3"/>
    <x v="19"/>
    <x v="19"/>
    <x v="19"/>
    <m/>
  </r>
  <r>
    <s v="ET-22 (JESUS O. RODARTE SERRANO)"/>
    <x v="21"/>
    <x v="3"/>
    <x v="29"/>
    <x v="29"/>
    <x v="29"/>
    <m/>
  </r>
  <r>
    <s v="ET-23 (JOSE J. RIVERA)"/>
    <x v="22"/>
    <x v="3"/>
    <x v="21"/>
    <x v="21"/>
    <x v="21"/>
    <m/>
  </r>
  <r>
    <s v="ET-24 (Troy Malette)"/>
    <x v="23"/>
    <x v="3"/>
    <x v="22"/>
    <x v="22"/>
    <x v="22"/>
    <m/>
  </r>
  <r>
    <s v="ET-25 (ALEJANDRO LOZANO ACOSTA)"/>
    <x v="24"/>
    <x v="3"/>
    <x v="23"/>
    <x v="23"/>
    <x v="23"/>
    <m/>
  </r>
  <r>
    <s v="ET-26 (JUAN P. RODRIGUEZ)"/>
    <x v="107"/>
    <x v="3"/>
    <x v="40"/>
    <x v="42"/>
    <x v="40"/>
    <m/>
  </r>
  <r>
    <s v="ET-27 (ALONSO MIRAMONTES)"/>
    <x v="108"/>
    <x v="3"/>
    <x v="57"/>
    <x v="60"/>
    <x v="57"/>
    <m/>
  </r>
  <r>
    <s v="ET-28 (JERRAD DUNN)"/>
    <x v="123"/>
    <x v="3"/>
    <x v="66"/>
    <x v="70"/>
    <x v="66"/>
    <m/>
  </r>
  <r>
    <s v="ET-29 (JOSE RANGEL)"/>
    <x v="138"/>
    <x v="3"/>
    <x v="73"/>
    <x v="77"/>
    <x v="73"/>
    <m/>
  </r>
  <r>
    <s v="ET-30 (JUAN L. RUIZ)"/>
    <x v="109"/>
    <x v="3"/>
    <x v="53"/>
    <x v="55"/>
    <x v="53"/>
    <m/>
  </r>
  <r>
    <s v="ET-31 (RAMIRO VAZQUEZ DE LA CRUZ)"/>
    <x v="110"/>
    <x v="3"/>
    <x v="72"/>
    <x v="76"/>
    <x v="72"/>
    <m/>
  </r>
  <r>
    <s v="ET-32 (URIEL GARCIA-ANDRADE)"/>
    <x v="111"/>
    <x v="3"/>
    <x v="41"/>
    <x v="43"/>
    <x v="41"/>
    <m/>
  </r>
  <r>
    <s v="ET-33 (JOSE P. LOPEZ LIRA)"/>
    <x v="124"/>
    <x v="3"/>
    <x v="65"/>
    <x v="69"/>
    <x v="65"/>
    <m/>
  </r>
  <r>
    <s v="ET-34 (AURELIANO REYES)"/>
    <x v="112"/>
    <x v="3"/>
    <x v="56"/>
    <x v="59"/>
    <x v="56"/>
    <m/>
  </r>
  <r>
    <s v="ET-35 (JESUS LOPEZ SOTO)"/>
    <x v="139"/>
    <x v="3"/>
    <x v="69"/>
    <x v="73"/>
    <x v="69"/>
    <m/>
  </r>
  <r>
    <s v="ET-36 (ALONZO GONZALEZ)"/>
    <x v="113"/>
    <x v="3"/>
    <x v="52"/>
    <x v="54"/>
    <x v="52"/>
    <m/>
  </r>
  <r>
    <s v="ET-37 (SABINO IBARRA)"/>
    <x v="114"/>
    <x v="3"/>
    <x v="38"/>
    <x v="40"/>
    <x v="38"/>
    <m/>
  </r>
  <r>
    <s v="ET-38 (Caleb Padgett)"/>
    <x v="125"/>
    <x v="3"/>
    <x v="103"/>
    <x v="111"/>
    <x v="103"/>
    <m/>
  </r>
  <r>
    <s v="MT-09 (LORENZO APARICIO)"/>
    <x v="115"/>
    <x v="3"/>
    <x v="106"/>
    <x v="114"/>
    <x v="106"/>
    <m/>
  </r>
  <r>
    <s v="MT-11 (FRANCISCO ZAMORA)"/>
    <x v="116"/>
    <x v="3"/>
    <x v="95"/>
    <x v="99"/>
    <x v="95"/>
    <m/>
  </r>
  <r>
    <s v="MT-13 (Corey Torgerson)"/>
    <x v="129"/>
    <x v="3"/>
    <x v="107"/>
    <x v="115"/>
    <x v="107"/>
    <m/>
  </r>
  <r>
    <s v="OV-01 (OFFICE VEHICLE) "/>
    <x v="117"/>
    <x v="3"/>
    <x v="13"/>
    <x v="31"/>
    <x v="13"/>
    <m/>
  </r>
  <r>
    <s v="PT-01S (RODRIGO LOPEZ)"/>
    <x v="25"/>
    <x v="3"/>
    <x v="24"/>
    <x v="24"/>
    <x v="24"/>
    <m/>
  </r>
  <r>
    <s v="PT-02S (OPEN TO SELL)"/>
    <x v="118"/>
    <x v="3"/>
    <x v="13"/>
    <x v="128"/>
    <x v="13"/>
    <m/>
  </r>
  <r>
    <s v="PT-03S (SELECT CREW TRUCK)"/>
    <x v="26"/>
    <x v="3"/>
    <x v="13"/>
    <x v="128"/>
    <x v="13"/>
    <m/>
  </r>
  <r>
    <s v="PT-04S (EDGAR LUNA LARA)"/>
    <x v="27"/>
    <x v="3"/>
    <x v="26"/>
    <x v="26"/>
    <x v="26"/>
    <m/>
  </r>
  <r>
    <s v="PT-05S (CARLOS GARCIA JR)"/>
    <x v="119"/>
    <x v="3"/>
    <x v="45"/>
    <x v="47"/>
    <x v="45"/>
    <m/>
  </r>
  <r>
    <s v="PT-06S (SELECT CREW TRUCK)"/>
    <x v="28"/>
    <x v="3"/>
    <x v="13"/>
    <x v="128"/>
    <x v="13"/>
    <m/>
  </r>
  <r>
    <s v="PT-07S (ROGER DODDY)"/>
    <x v="29"/>
    <x v="3"/>
    <x v="27"/>
    <x v="27"/>
    <x v="27"/>
    <m/>
  </r>
  <r>
    <s v="PT-08S (JAMES GABE)"/>
    <x v="140"/>
    <x v="3"/>
    <x v="116"/>
    <x v="129"/>
    <x v="116"/>
    <m/>
  </r>
  <r>
    <s v="PT-09S (JOVAN ESPINOZA-CASILLAS)"/>
    <x v="30"/>
    <x v="3"/>
    <x v="28"/>
    <x v="28"/>
    <x v="28"/>
    <m/>
  </r>
  <r>
    <s v="PT-104 (MARTIN ESCOBEDO JR)"/>
    <x v="31"/>
    <x v="3"/>
    <x v="14"/>
    <x v="14"/>
    <x v="14"/>
    <m/>
  </r>
  <r>
    <s v="PT-107 (DFW OFFICE TRUCK) "/>
    <x v="33"/>
    <x v="3"/>
    <x v="13"/>
    <x v="31"/>
    <x v="13"/>
    <m/>
  </r>
  <r>
    <s v="PT-108 (OPEN F150 TO SELL)"/>
    <x v="34"/>
    <x v="3"/>
    <x v="13"/>
    <x v="116"/>
    <x v="13"/>
    <m/>
  </r>
  <r>
    <s v="PT-10S (ROBERT BERRYHILL)"/>
    <x v="35"/>
    <x v="3"/>
    <x v="96"/>
    <x v="100"/>
    <x v="96"/>
    <m/>
  </r>
  <r>
    <s v="PT-111 (Ivan Torres)"/>
    <x v="36"/>
    <x v="3"/>
    <x v="94"/>
    <x v="98"/>
    <x v="94"/>
    <m/>
  </r>
  <r>
    <s v="PT-11S (RAFAEL MURATALLA-CEJA)"/>
    <x v="38"/>
    <x v="3"/>
    <x v="33"/>
    <x v="35"/>
    <x v="33"/>
    <m/>
  </r>
  <r>
    <s v="PT-124 (OPEN F-150 TO SELL)"/>
    <x v="40"/>
    <x v="3"/>
    <x v="13"/>
    <x v="104"/>
    <x v="13"/>
    <m/>
  </r>
  <r>
    <s v="PT-125 (PLANO JOBSITE TRUCK)"/>
    <x v="41"/>
    <x v="3"/>
    <x v="13"/>
    <x v="30"/>
    <x v="13"/>
    <m/>
  </r>
  <r>
    <s v="PT-12S (SEYMORE HUNT)"/>
    <x v="42"/>
    <x v="3"/>
    <x v="30"/>
    <x v="32"/>
    <x v="30"/>
    <m/>
  </r>
  <r>
    <s v="PT-13S (JAVIER MAGALLANES)"/>
    <x v="44"/>
    <x v="3"/>
    <x v="37"/>
    <x v="39"/>
    <x v="37"/>
    <m/>
  </r>
  <r>
    <s v="PT-14S (ALBERT MENDIETA)"/>
    <x v="141"/>
    <x v="3"/>
    <x v="31"/>
    <x v="33"/>
    <x v="31"/>
    <m/>
  </r>
  <r>
    <s v="PT-156 (SALVADOR RODRIGUEZ JR)"/>
    <x v="46"/>
    <x v="3"/>
    <x v="39"/>
    <x v="41"/>
    <x v="39"/>
    <m/>
  </r>
  <r>
    <s v="PT-159 (JOHNNY L. PEAVY)"/>
    <x v="47"/>
    <x v="3"/>
    <x v="34"/>
    <x v="36"/>
    <x v="34"/>
    <m/>
  </r>
  <r>
    <s v="PT-15S (Daniel Barcenas Solis)"/>
    <x v="131"/>
    <x v="3"/>
    <x v="108"/>
    <x v="118"/>
    <x v="108"/>
    <m/>
  </r>
  <r>
    <s v="PT-160 (REYNERI CABALLERO)"/>
    <x v="48"/>
    <x v="3"/>
    <x v="47"/>
    <x v="49"/>
    <x v="47"/>
    <m/>
  </r>
  <r>
    <s v="PT-163 (OPEN)"/>
    <x v="49"/>
    <x v="3"/>
    <x v="13"/>
    <x v="104"/>
    <x v="13"/>
    <m/>
  </r>
  <r>
    <s v="PT-165 (TYNOR LARSON)"/>
    <x v="51"/>
    <x v="3"/>
    <x v="44"/>
    <x v="46"/>
    <x v="44"/>
    <m/>
  </r>
  <r>
    <s v="PT-166 (CARLOS GARCIA JR)"/>
    <x v="52"/>
    <x v="3"/>
    <x v="45"/>
    <x v="47"/>
    <x v="45"/>
    <m/>
  </r>
  <r>
    <s v="PT-167 (ALAN A. MEZA TORRES)"/>
    <x v="53"/>
    <x v="3"/>
    <x v="46"/>
    <x v="48"/>
    <x v="46"/>
    <m/>
  </r>
  <r>
    <s v="PT-168 (ALFRED TULLOS)"/>
    <x v="54"/>
    <x v="3"/>
    <x v="43"/>
    <x v="45"/>
    <x v="43"/>
    <m/>
  </r>
  <r>
    <s v="PT-169 (RONTEZ MANNING)"/>
    <x v="55"/>
    <x v="3"/>
    <x v="48"/>
    <x v="50"/>
    <x v="48"/>
    <m/>
  </r>
  <r>
    <s v="PT-16S (ISAAC ROMERO)"/>
    <x v="142"/>
    <x v="3"/>
    <x v="25"/>
    <x v="25"/>
    <x v="25"/>
    <m/>
  </r>
  <r>
    <s v="PT-171 (JUAN LUEVANO)"/>
    <x v="56"/>
    <x v="3"/>
    <x v="49"/>
    <x v="51"/>
    <x v="49"/>
    <m/>
  </r>
  <r>
    <s v="PT-172 (FRANCISCO DIAZ SERNA)"/>
    <x v="57"/>
    <x v="3"/>
    <x v="50"/>
    <x v="52"/>
    <x v="50"/>
    <m/>
  </r>
  <r>
    <s v="PT-173 (JUAN B. HERNANDEZ)"/>
    <x v="58"/>
    <x v="3"/>
    <x v="51"/>
    <x v="53"/>
    <x v="51"/>
    <m/>
  </r>
  <r>
    <s v="PT-177 (OPEN)"/>
    <x v="61"/>
    <x v="3"/>
    <x v="13"/>
    <x v="13"/>
    <x v="13"/>
    <m/>
  </r>
  <r>
    <s v="PT-179 (TROY RAGLE)"/>
    <x v="120"/>
    <x v="3"/>
    <x v="13"/>
    <x v="31"/>
    <x v="13"/>
    <m/>
  </r>
  <r>
    <s v="PT-180 (ROBERTO LUMBRERAS)"/>
    <x v="63"/>
    <x v="3"/>
    <x v="55"/>
    <x v="58"/>
    <x v="55"/>
    <m/>
  </r>
  <r>
    <s v="PT-182 (SHOP TRUCK)"/>
    <x v="64"/>
    <x v="3"/>
    <x v="13"/>
    <x v="130"/>
    <x v="13"/>
    <m/>
  </r>
  <r>
    <s v="PT-183 (AARON CONCHA)"/>
    <x v="65"/>
    <x v="3"/>
    <x v="32"/>
    <x v="34"/>
    <x v="32"/>
    <m/>
  </r>
  <r>
    <s v="PT-185 (OPEN JOSE BAUTISTA)"/>
    <x v="66"/>
    <x v="3"/>
    <x v="5"/>
    <x v="5"/>
    <x v="5"/>
    <m/>
  </r>
  <r>
    <s v="PT-187 (JUAN LOPEZ)"/>
    <x v="67"/>
    <x v="3"/>
    <x v="117"/>
    <x v="131"/>
    <x v="117"/>
    <m/>
  </r>
  <r>
    <s v="PT-188 (MIGUEL RIVERA-CRUZ)"/>
    <x v="68"/>
    <x v="3"/>
    <x v="59"/>
    <x v="62"/>
    <x v="59"/>
    <m/>
  </r>
  <r>
    <s v="PT-189 (CHRISTOPHER BELFLOWER) "/>
    <x v="69"/>
    <x v="3"/>
    <x v="60"/>
    <x v="63"/>
    <x v="60"/>
    <m/>
  </r>
  <r>
    <s v="PT-190 (JOSE TURRUBIARTES)"/>
    <x v="70"/>
    <x v="3"/>
    <x v="35"/>
    <x v="37"/>
    <x v="35"/>
    <m/>
  </r>
  <r>
    <s v="PT-191 (JOSE TERRAZAS)"/>
    <x v="71"/>
    <x v="3"/>
    <x v="61"/>
    <x v="64"/>
    <x v="61"/>
    <m/>
  </r>
  <r>
    <s v="PT-192 (WTX OFFICE TRUCK) "/>
    <x v="72"/>
    <x v="3"/>
    <x v="13"/>
    <x v="65"/>
    <x v="13"/>
    <m/>
  </r>
  <r>
    <s v="PT-193 (JOSE I RAMIREZ)"/>
    <x v="73"/>
    <x v="3"/>
    <x v="62"/>
    <x v="66"/>
    <x v="62"/>
    <m/>
  </r>
  <r>
    <s v="PT-194 (ROLANDO COLMENERO-GARCIA)"/>
    <x v="74"/>
    <x v="3"/>
    <x v="63"/>
    <x v="67"/>
    <x v="63"/>
    <m/>
  </r>
  <r>
    <s v="PT-199 (FRANCISCO PENA)"/>
    <x v="75"/>
    <x v="3"/>
    <x v="64"/>
    <x v="68"/>
    <x v="64"/>
    <m/>
  </r>
  <r>
    <s v="PT-201 (AARON CONCHA)"/>
    <x v="121"/>
    <x v="3"/>
    <x v="32"/>
    <x v="34"/>
    <x v="32"/>
    <m/>
  </r>
  <r>
    <s v="PT-202 (JORGE L. FLORES)"/>
    <x v="77"/>
    <x v="3"/>
    <x v="102"/>
    <x v="110"/>
    <x v="102"/>
    <m/>
  </r>
  <r>
    <s v="PT-205 (ESTEBAN RODRIGUEZ PEREZ) "/>
    <x v="78"/>
    <x v="3"/>
    <x v="67"/>
    <x v="71"/>
    <x v="67"/>
    <m/>
  </r>
  <r>
    <s v="PT-206 (GERALD EHIMHEN)"/>
    <x v="79"/>
    <x v="3"/>
    <x v="68"/>
    <x v="72"/>
    <x v="68"/>
    <m/>
  </r>
  <r>
    <s v="PT-207 (AARON CONCHA)"/>
    <x v="80"/>
    <x v="3"/>
    <x v="32"/>
    <x v="34"/>
    <x v="32"/>
    <m/>
  </r>
  <r>
    <s v="PT-208 (SALVADOR AGUILLON)"/>
    <x v="81"/>
    <x v="3"/>
    <x v="70"/>
    <x v="74"/>
    <x v="70"/>
    <m/>
  </r>
  <r>
    <s v="PT-213 (CATALINO FLORES JR)"/>
    <x v="82"/>
    <x v="3"/>
    <x v="71"/>
    <x v="75"/>
    <x v="71"/>
    <m/>
  </r>
  <r>
    <s v="PT-215 (ERNEST LEMON JR)"/>
    <x v="83"/>
    <x v="3"/>
    <x v="54"/>
    <x v="57"/>
    <x v="54"/>
    <m/>
  </r>
  <r>
    <s v="PT-218 (JUAN LUEVANO)"/>
    <x v="84"/>
    <x v="3"/>
    <x v="49"/>
    <x v="51"/>
    <x v="49"/>
    <m/>
  </r>
  <r>
    <s v="PT-219 (VALENTIN LOPEZ)"/>
    <x v="85"/>
    <x v="3"/>
    <x v="42"/>
    <x v="44"/>
    <x v="42"/>
    <m/>
  </r>
  <r>
    <s v="PT-224 (NAGESH KUMAR)"/>
    <x v="86"/>
    <x v="3"/>
    <x v="74"/>
    <x v="78"/>
    <x v="74"/>
    <m/>
  </r>
  <r>
    <s v="PT-226 (CATALINO FLORES SR)"/>
    <x v="87"/>
    <x v="3"/>
    <x v="75"/>
    <x v="79"/>
    <x v="75"/>
    <m/>
  </r>
  <r>
    <s v="PT-227 (HECTOR J. CLAUDIO)"/>
    <x v="88"/>
    <x v="3"/>
    <x v="76"/>
    <x v="80"/>
    <x v="76"/>
    <m/>
  </r>
  <r>
    <s v="PT-228 (DANIEL LOPEZ)"/>
    <x v="89"/>
    <x v="3"/>
    <x v="77"/>
    <x v="81"/>
    <x v="77"/>
    <m/>
  </r>
  <r>
    <s v="PT-229 (ANDRES BLANCO)"/>
    <x v="90"/>
    <x v="3"/>
    <x v="78"/>
    <x v="82"/>
    <x v="78"/>
    <m/>
  </r>
  <r>
    <s v="PT-235 (LUIS MORALES)"/>
    <x v="91"/>
    <x v="3"/>
    <x v="79"/>
    <x v="83"/>
    <x v="79"/>
    <m/>
  </r>
  <r>
    <s v="PT-236 (CHASE JONES)"/>
    <x v="92"/>
    <x v="3"/>
    <x v="80"/>
    <x v="84"/>
    <x v="80"/>
    <m/>
  </r>
  <r>
    <s v="PT-237 (JUAN C. MIRAMONTES JR)"/>
    <x v="93"/>
    <x v="3"/>
    <x v="81"/>
    <x v="85"/>
    <x v="81"/>
    <m/>
  </r>
  <r>
    <s v="PT-239 (OPEN)"/>
    <x v="94"/>
    <x v="3"/>
    <x v="13"/>
    <x v="104"/>
    <x v="13"/>
    <m/>
  </r>
  <r>
    <s v="PT-240 (CLINT MIZE) "/>
    <x v="95"/>
    <x v="3"/>
    <x v="83"/>
    <x v="87"/>
    <x v="83"/>
    <m/>
  </r>
  <r>
    <s v="PT-241 (MARK GARCIA)"/>
    <x v="96"/>
    <x v="3"/>
    <x v="84"/>
    <x v="88"/>
    <x v="84"/>
    <m/>
  </r>
  <r>
    <s v="PT-242 (HECTOR SANCHEZ)"/>
    <x v="97"/>
    <x v="3"/>
    <x v="85"/>
    <x v="89"/>
    <x v="85"/>
    <m/>
  </r>
  <r>
    <s v="PT-243 (RAMESH BOBBA)"/>
    <x v="98"/>
    <x v="3"/>
    <x v="86"/>
    <x v="90"/>
    <x v="86"/>
    <m/>
  </r>
  <r>
    <s v="PT-244 (SAM ABUNEMEH)"/>
    <x v="99"/>
    <x v="3"/>
    <x v="87"/>
    <x v="91"/>
    <x v="87"/>
    <m/>
  </r>
  <r>
    <s v="PT-245 (JARED RUHRUP)"/>
    <x v="100"/>
    <x v="3"/>
    <x v="88"/>
    <x v="92"/>
    <x v="88"/>
    <m/>
  </r>
  <r>
    <s v="PT-246 (PHILLIP SABAJ)"/>
    <x v="101"/>
    <x v="3"/>
    <x v="89"/>
    <x v="93"/>
    <x v="89"/>
    <m/>
  </r>
  <r>
    <s v="PT-247 (MARTIN SANCHEZ)"/>
    <x v="102"/>
    <x v="3"/>
    <x v="90"/>
    <x v="94"/>
    <x v="90"/>
    <m/>
  </r>
  <r>
    <s v="PT-252 (JUAN C. REYES DIAZ)"/>
    <x v="103"/>
    <x v="3"/>
    <x v="91"/>
    <x v="95"/>
    <x v="91"/>
    <m/>
  </r>
  <r>
    <s v="PT-260 (WILLIAM RATHER)"/>
    <x v="134"/>
    <x v="3"/>
    <x v="98"/>
    <x v="105"/>
    <x v="98"/>
    <m/>
  </r>
  <r>
    <s v="PT-89 (OPEN) "/>
    <x v="105"/>
    <x v="3"/>
    <x v="13"/>
    <x v="104"/>
    <x v="13"/>
    <m/>
  </r>
  <r>
    <s v="PT-92 (STONIE BROWN)"/>
    <x v="106"/>
    <x v="3"/>
    <x v="92"/>
    <x v="96"/>
    <x v="92"/>
    <m/>
  </r>
  <r>
    <s v="SV-08 (MICHAEL RIEDER)"/>
    <x v="122"/>
    <x v="3"/>
    <x v="115"/>
    <x v="127"/>
    <x v="115"/>
    <m/>
  </r>
  <r>
    <s v="ET-01 (SAUL MARTINEZ ALVAREZ)"/>
    <x v="0"/>
    <x v="4"/>
    <x v="0"/>
    <x v="0"/>
    <x v="0"/>
    <m/>
  </r>
  <r>
    <s v="ET-02 (DEZIREE THOMAS)"/>
    <x v="1"/>
    <x v="4"/>
    <x v="93"/>
    <x v="97"/>
    <x v="93"/>
    <m/>
  </r>
  <r>
    <s v="ET-03 (BRIGHT ILOCHE) (BRIGHT ILOCHI)"/>
    <x v="2"/>
    <x v="4"/>
    <x v="2"/>
    <x v="2"/>
    <x v="2"/>
    <m/>
  </r>
  <r>
    <s v="ET-04 (PLANO JOBSITE TRUCK) (ADAM GOODE)"/>
    <x v="3"/>
    <x v="4"/>
    <x v="13"/>
    <x v="30"/>
    <x v="13"/>
    <m/>
  </r>
  <r>
    <s v="ET-05 (YPOLITO PAZ)"/>
    <x v="4"/>
    <x v="4"/>
    <x v="4"/>
    <x v="4"/>
    <x v="4"/>
    <m/>
  </r>
  <r>
    <s v="ET-06 (ESTEBAN RODRIGUEZ PEREZ)"/>
    <x v="5"/>
    <x v="4"/>
    <x v="67"/>
    <x v="71"/>
    <x v="67"/>
    <m/>
  </r>
  <r>
    <s v="ET-07 (ALEJANDRO RODRIGUEZ) (ALEJANDRO RODRIGUEZ-AYALA)"/>
    <x v="6"/>
    <x v="4"/>
    <x v="6"/>
    <x v="6"/>
    <x v="6"/>
    <m/>
  </r>
  <r>
    <s v="ET-08 (JORGE L. MARTINEZ) (JORGE MARTINEZ)"/>
    <x v="7"/>
    <x v="4"/>
    <x v="7"/>
    <x v="7"/>
    <x v="7"/>
    <m/>
  </r>
  <r>
    <s v="ET-09 (JOSE C. RAMIREZ)"/>
    <x v="8"/>
    <x v="4"/>
    <x v="8"/>
    <x v="8"/>
    <x v="8"/>
    <m/>
  </r>
  <r>
    <s v="ET-10 (JOSE F. VEGA-MALDONADO) (JOSE VEGA-MALDONADO)"/>
    <x v="9"/>
    <x v="4"/>
    <x v="9"/>
    <x v="9"/>
    <x v="9"/>
    <m/>
  </r>
  <r>
    <s v="ET-11 (JUAN C. BERJES RUIZ) (JUAN BERJES RUIZ)"/>
    <x v="10"/>
    <x v="4"/>
    <x v="10"/>
    <x v="10"/>
    <x v="10"/>
    <m/>
  </r>
  <r>
    <s v="ET-12 (ALBERTO ZUNIGA )"/>
    <x v="11"/>
    <x v="4"/>
    <x v="11"/>
    <x v="11"/>
    <x v="11"/>
    <m/>
  </r>
  <r>
    <s v="ET-13 (EDGAR GARCIA MANCILLA)"/>
    <x v="12"/>
    <x v="4"/>
    <x v="12"/>
    <x v="12"/>
    <x v="12"/>
    <m/>
  </r>
  <r>
    <s v="ET-14 (Caleb Kocmick)"/>
    <x v="13"/>
    <x v="4"/>
    <x v="118"/>
    <x v="132"/>
    <x v="118"/>
    <m/>
  </r>
  <r>
    <s v="ET-15 (Luis Ramirez) (LUIS F. RAMIREZ)"/>
    <x v="14"/>
    <x v="4"/>
    <x v="119"/>
    <x v="133"/>
    <x v="119"/>
    <m/>
  </r>
  <r>
    <s v="ET-16 (LUIS MURCIA ORELLANA)"/>
    <x v="15"/>
    <x v="4"/>
    <x v="15"/>
    <x v="15"/>
    <x v="15"/>
    <m/>
  </r>
  <r>
    <s v="ET-17 (COOPER LINK)"/>
    <x v="16"/>
    <x v="4"/>
    <x v="16"/>
    <x v="16"/>
    <x v="16"/>
    <m/>
  </r>
  <r>
    <s v="ET-18 (AARON MOORE)"/>
    <x v="17"/>
    <x v="4"/>
    <x v="101"/>
    <x v="109"/>
    <x v="101"/>
    <m/>
  </r>
  <r>
    <s v="ET-19 (LEROY ARNOLD)"/>
    <x v="18"/>
    <x v="4"/>
    <x v="17"/>
    <x v="17"/>
    <x v="17"/>
    <m/>
  </r>
  <r>
    <s v="ET-20 (JUAN LOPEZ-VAZQUEZ)"/>
    <x v="19"/>
    <x v="4"/>
    <x v="18"/>
    <x v="18"/>
    <x v="18"/>
    <m/>
  </r>
  <r>
    <s v="ET-21 (OPEN) (MATTHEW SHAYLOR)"/>
    <x v="20"/>
    <x v="4"/>
    <x v="19"/>
    <x v="19"/>
    <x v="19"/>
    <m/>
  </r>
  <r>
    <s v="ET-22 (JESUS O. RODARTE SERRANO) (JESUS RODARTE SERRANO)"/>
    <x v="21"/>
    <x v="4"/>
    <x v="29"/>
    <x v="29"/>
    <x v="29"/>
    <m/>
  </r>
  <r>
    <s v="ET-23 (JOSE J. RIVERA)"/>
    <x v="22"/>
    <x v="4"/>
    <x v="21"/>
    <x v="21"/>
    <x v="21"/>
    <m/>
  </r>
  <r>
    <s v="ET-24 (Troy Malette)"/>
    <x v="23"/>
    <x v="4"/>
    <x v="22"/>
    <x v="22"/>
    <x v="22"/>
    <m/>
  </r>
  <r>
    <s v="ET-25 (ALEJANDRO LOZANO ACOSTA)"/>
    <x v="24"/>
    <x v="4"/>
    <x v="23"/>
    <x v="23"/>
    <x v="23"/>
    <m/>
  </r>
  <r>
    <s v="ET-26 (JUAN P. RODRIGUEZ) (JUAN RODRIGUEZ)"/>
    <x v="107"/>
    <x v="4"/>
    <x v="40"/>
    <x v="42"/>
    <x v="40"/>
    <m/>
  </r>
  <r>
    <s v="ET-27 (ALONSO MIRAMONTES)"/>
    <x v="108"/>
    <x v="4"/>
    <x v="57"/>
    <x v="60"/>
    <x v="57"/>
    <m/>
  </r>
  <r>
    <s v="ET-28 (OPEN) (JERRAD DUNN)"/>
    <x v="123"/>
    <x v="4"/>
    <x v="66"/>
    <x v="70"/>
    <x v="66"/>
    <m/>
  </r>
  <r>
    <s v="ET-29 (JOSE RANGEL)"/>
    <x v="138"/>
    <x v="4"/>
    <x v="73"/>
    <x v="77"/>
    <x v="73"/>
    <m/>
  </r>
  <r>
    <s v="ET-30 (JUAN L. RUIZ) (JUAN RUIZ)"/>
    <x v="109"/>
    <x v="4"/>
    <x v="53"/>
    <x v="55"/>
    <x v="53"/>
    <m/>
  </r>
  <r>
    <s v="ET-31 (RAMIRO VAZQUEZ DE LA CRUZ)"/>
    <x v="110"/>
    <x v="4"/>
    <x v="72"/>
    <x v="76"/>
    <x v="72"/>
    <m/>
  </r>
  <r>
    <s v="ET-32 (URIEL GARCIA-ANDRADE)"/>
    <x v="111"/>
    <x v="4"/>
    <x v="41"/>
    <x v="43"/>
    <x v="41"/>
    <m/>
  </r>
  <r>
    <s v="ET-33 (JOSE P. LOPEZ LIRA)"/>
    <x v="124"/>
    <x v="4"/>
    <x v="65"/>
    <x v="69"/>
    <x v="65"/>
    <m/>
  </r>
  <r>
    <s v="ET-34 (AURELIANO REYES)"/>
    <x v="112"/>
    <x v="4"/>
    <x v="56"/>
    <x v="59"/>
    <x v="56"/>
    <m/>
  </r>
  <r>
    <s v="ET-35 (JESUS LOPEZ SOTO)"/>
    <x v="139"/>
    <x v="4"/>
    <x v="69"/>
    <x v="73"/>
    <x v="69"/>
    <m/>
  </r>
  <r>
    <s v="ET-36 (ALONZO GONZALEZ)"/>
    <x v="113"/>
    <x v="4"/>
    <x v="52"/>
    <x v="54"/>
    <x v="52"/>
    <m/>
  </r>
  <r>
    <s v="ET-37 (SABINO IBARRA)"/>
    <x v="114"/>
    <x v="4"/>
    <x v="38"/>
    <x v="40"/>
    <x v="38"/>
    <m/>
  </r>
  <r>
    <s v="ET-38 (Caleb Padgett)"/>
    <x v="125"/>
    <x v="4"/>
    <x v="103"/>
    <x v="111"/>
    <x v="103"/>
    <m/>
  </r>
  <r>
    <s v="ET-39 (JOSE TERRAZAS) (JOSE TERRAZAS MELENDEZ)"/>
    <x v="126"/>
    <x v="4"/>
    <x v="61"/>
    <x v="64"/>
    <x v="61"/>
    <m/>
  </r>
  <r>
    <s v="ET-40 (D04439) (SAM PILAND)"/>
    <x v="143"/>
    <x v="4"/>
    <x v="1"/>
    <x v="1"/>
    <x v="1"/>
    <m/>
  </r>
  <r>
    <s v="ET-41 (AARON AUSTIN RKD04440)"/>
    <x v="127"/>
    <x v="4"/>
    <x v="104"/>
    <x v="112"/>
    <x v="104"/>
    <m/>
  </r>
  <r>
    <s v="MT-09 (LORENZO APARICIO)"/>
    <x v="115"/>
    <x v="4"/>
    <x v="106"/>
    <x v="114"/>
    <x v="106"/>
    <m/>
  </r>
  <r>
    <s v="MT-11 (OPEN) (FRANCISCO ZAMORA)"/>
    <x v="116"/>
    <x v="4"/>
    <x v="95"/>
    <x v="99"/>
    <x v="95"/>
    <m/>
  </r>
  <r>
    <s v="MT-13 (Corey Torgerson)"/>
    <x v="129"/>
    <x v="4"/>
    <x v="107"/>
    <x v="115"/>
    <x v="107"/>
    <m/>
  </r>
  <r>
    <s v="PT-01S (RODRIGO LOPEZ) (RODRIGO LOPEZ JR)"/>
    <x v="25"/>
    <x v="4"/>
    <x v="24"/>
    <x v="24"/>
    <x v="24"/>
    <m/>
  </r>
  <r>
    <s v="PT-04S (EDGAR LUNA LARA)"/>
    <x v="27"/>
    <x v="4"/>
    <x v="26"/>
    <x v="26"/>
    <x v="26"/>
    <m/>
  </r>
  <r>
    <s v="PT-05S (CARLOS GARCIA JR)"/>
    <x v="119"/>
    <x v="4"/>
    <x v="45"/>
    <x v="47"/>
    <x v="45"/>
    <m/>
  </r>
  <r>
    <s v="PT-06S (SELECT CREW TRUCK) (ISAAC ROMERO)"/>
    <x v="28"/>
    <x v="4"/>
    <x v="25"/>
    <x v="25"/>
    <x v="25"/>
    <m/>
  </r>
  <r>
    <s v="PT-07S (ROGER DODDY)"/>
    <x v="29"/>
    <x v="4"/>
    <x v="27"/>
    <x v="27"/>
    <x v="27"/>
    <m/>
  </r>
  <r>
    <s v="PT-08S (JAMES GABE)"/>
    <x v="140"/>
    <x v="4"/>
    <x v="116"/>
    <x v="129"/>
    <x v="116"/>
    <m/>
  </r>
  <r>
    <s v="PT-09S (JOVAN ESPINOZA-CASILLAS)"/>
    <x v="30"/>
    <x v="4"/>
    <x v="28"/>
    <x v="28"/>
    <x v="28"/>
    <m/>
  </r>
  <r>
    <s v="PT-104 (MARTIN ESCOBEDO JR)"/>
    <x v="31"/>
    <x v="4"/>
    <x v="14"/>
    <x v="14"/>
    <x v="14"/>
    <m/>
  </r>
  <r>
    <s v="PT-107 (DFW OFFICE TRUCK)  (CHRISTOPHER ROBERTSON)"/>
    <x v="33"/>
    <x v="4"/>
    <x v="97"/>
    <x v="102"/>
    <x v="97"/>
    <m/>
  </r>
  <r>
    <s v="PT-108 (JONATHAN SALINAS)"/>
    <x v="34"/>
    <x v="4"/>
    <x v="120"/>
    <x v="134"/>
    <x v="120"/>
    <m/>
  </r>
  <r>
    <s v="PT-10S (ROBERT BERRYHILL)"/>
    <x v="35"/>
    <x v="4"/>
    <x v="96"/>
    <x v="100"/>
    <x v="96"/>
    <m/>
  </r>
  <r>
    <s v="PT-111 (Ivan Torres)"/>
    <x v="36"/>
    <x v="4"/>
    <x v="94"/>
    <x v="98"/>
    <x v="94"/>
    <m/>
  </r>
  <r>
    <s v="PT-11S (RAFAEL MURATALLA-CEJA) (RAFAEL MURTALLA-CEJA)"/>
    <x v="38"/>
    <x v="4"/>
    <x v="33"/>
    <x v="35"/>
    <x v="33"/>
    <m/>
  </r>
  <r>
    <s v="PT-124 (OPEN) (JOBSITE TRUCK 2023-006)"/>
    <x v="40"/>
    <x v="4"/>
    <x v="13"/>
    <x v="13"/>
    <x v="13"/>
    <m/>
  </r>
  <r>
    <s v="PT-125 (PLANO JOBSITE TRUCK) (ADAM GOODE)"/>
    <x v="41"/>
    <x v="4"/>
    <x v="13"/>
    <x v="30"/>
    <x v="13"/>
    <m/>
  </r>
  <r>
    <s v="PT-12S (SEYMORE HUNT)"/>
    <x v="42"/>
    <x v="4"/>
    <x v="30"/>
    <x v="32"/>
    <x v="30"/>
    <m/>
  </r>
  <r>
    <s v="PT-13S (JAVIER MAGALLANES)"/>
    <x v="44"/>
    <x v="4"/>
    <x v="37"/>
    <x v="39"/>
    <x v="37"/>
    <m/>
  </r>
  <r>
    <s v="PT-14S (ALBERT MENDIETA)"/>
    <x v="141"/>
    <x v="4"/>
    <x v="31"/>
    <x v="33"/>
    <x v="31"/>
    <m/>
  </r>
  <r>
    <s v="PT-156 (SALVADOR RODRIGUEZ JR)"/>
    <x v="46"/>
    <x v="4"/>
    <x v="39"/>
    <x v="41"/>
    <x v="39"/>
    <m/>
  </r>
  <r>
    <s v="PT-159 (ALAN A. MEZA TORRES) (ALAN MEZA TORRES)"/>
    <x v="47"/>
    <x v="4"/>
    <x v="46"/>
    <x v="48"/>
    <x v="46"/>
    <m/>
  </r>
  <r>
    <s v="PT-15S (Daniel Barcenas Solis)"/>
    <x v="131"/>
    <x v="4"/>
    <x v="108"/>
    <x v="118"/>
    <x v="108"/>
    <m/>
  </r>
  <r>
    <s v="PT-160 (REYNERI CABALLERO)"/>
    <x v="48"/>
    <x v="4"/>
    <x v="47"/>
    <x v="49"/>
    <x v="47"/>
    <m/>
  </r>
  <r>
    <s v="PT-163 (WILLIAM PERSINGER)"/>
    <x v="49"/>
    <x v="4"/>
    <x v="121"/>
    <x v="135"/>
    <x v="121"/>
    <m/>
  </r>
  <r>
    <s v="PT-165 (TYNOR LARSON)"/>
    <x v="51"/>
    <x v="4"/>
    <x v="44"/>
    <x v="46"/>
    <x v="44"/>
    <m/>
  </r>
  <r>
    <s v="PT-166 (JUAN LUEVANO)"/>
    <x v="52"/>
    <x v="4"/>
    <x v="49"/>
    <x v="51"/>
    <x v="49"/>
    <m/>
  </r>
  <r>
    <s v="PT-167 (OMAR RAMIREZ)"/>
    <x v="53"/>
    <x v="4"/>
    <x v="109"/>
    <x v="119"/>
    <x v="109"/>
    <m/>
  </r>
  <r>
    <s v="PT-168 (ALFRED TULLOS)"/>
    <x v="54"/>
    <x v="4"/>
    <x v="43"/>
    <x v="45"/>
    <x v="43"/>
    <m/>
  </r>
  <r>
    <s v="PT-169 (RONTEZ MANNING)"/>
    <x v="55"/>
    <x v="4"/>
    <x v="48"/>
    <x v="50"/>
    <x v="48"/>
    <m/>
  </r>
  <r>
    <s v="PT-16S (ISAAC ROMERO)"/>
    <x v="142"/>
    <x v="4"/>
    <x v="25"/>
    <x v="25"/>
    <x v="25"/>
    <m/>
  </r>
  <r>
    <s v="PT-172 (FRANCISCO DIAZ SERNA)"/>
    <x v="57"/>
    <x v="4"/>
    <x v="50"/>
    <x v="52"/>
    <x v="50"/>
    <m/>
  </r>
  <r>
    <s v="PT-173 (JUAN B. HERNANDEZ) (JUAN HERNANDEZ)"/>
    <x v="58"/>
    <x v="4"/>
    <x v="51"/>
    <x v="53"/>
    <x v="51"/>
    <m/>
  </r>
  <r>
    <s v="PT-177 (OPEN) (OPEN - DFW YARD)"/>
    <x v="61"/>
    <x v="4"/>
    <x v="13"/>
    <x v="13"/>
    <x v="13"/>
    <m/>
  </r>
  <r>
    <s v="PT-17S (CARLOS GARCIA JR)"/>
    <x v="144"/>
    <x v="4"/>
    <x v="45"/>
    <x v="47"/>
    <x v="45"/>
    <m/>
  </r>
  <r>
    <s v="PT-180 (ROBERTO LUMBRERAS)"/>
    <x v="63"/>
    <x v="4"/>
    <x v="55"/>
    <x v="58"/>
    <x v="55"/>
    <m/>
  </r>
  <r>
    <s v="PT-182 (SHOP TRUCK) (CLINT MIZE)"/>
    <x v="64"/>
    <x v="4"/>
    <x v="83"/>
    <x v="87"/>
    <x v="83"/>
    <m/>
  </r>
  <r>
    <s v="PT-183 (Job site truck) (RONTEZ MANNING)"/>
    <x v="65"/>
    <x v="4"/>
    <x v="48"/>
    <x v="50"/>
    <x v="48"/>
    <m/>
  </r>
  <r>
    <s v="PT-185 (JOSE BAUTISTA)"/>
    <x v="66"/>
    <x v="4"/>
    <x v="5"/>
    <x v="5"/>
    <x v="5"/>
    <m/>
  </r>
  <r>
    <s v="PT-187 (JUAN LOPEZ)"/>
    <x v="67"/>
    <x v="4"/>
    <x v="117"/>
    <x v="131"/>
    <x v="117"/>
    <m/>
  </r>
  <r>
    <s v="PT-188 (MIGUEL RIVERA-CRUZ)"/>
    <x v="68"/>
    <x v="4"/>
    <x v="59"/>
    <x v="62"/>
    <x v="59"/>
    <m/>
  </r>
  <r>
    <s v="PT-189 (CHRISTOPHER BELFLOWER) "/>
    <x v="69"/>
    <x v="4"/>
    <x v="60"/>
    <x v="63"/>
    <x v="60"/>
    <m/>
  </r>
  <r>
    <s v="PT-18S (OPEN) (OBALDO CHAVEZ)"/>
    <x v="145"/>
    <x v="4"/>
    <x v="122"/>
    <x v="136"/>
    <x v="122"/>
    <m/>
  </r>
  <r>
    <s v="PT-190 (JOSE TURRUBIARTES) (JOSE TURRUBIARTES JR)"/>
    <x v="70"/>
    <x v="4"/>
    <x v="35"/>
    <x v="37"/>
    <x v="35"/>
    <m/>
  </r>
  <r>
    <s v="PT-191 (JOSE TERRAZAS MELENDEZ)"/>
    <x v="71"/>
    <x v="4"/>
    <x v="61"/>
    <x v="64"/>
    <x v="61"/>
    <m/>
  </r>
  <r>
    <s v="PT-192 (OPEN)  (CHRISTOPHER ROBERTSON)"/>
    <x v="72"/>
    <x v="4"/>
    <x v="97"/>
    <x v="102"/>
    <x v="97"/>
    <m/>
  </r>
  <r>
    <s v="PT-193 (JOSE I RAMIREZ) (JOSE I. RAMIREZ)"/>
    <x v="73"/>
    <x v="4"/>
    <x v="62"/>
    <x v="66"/>
    <x v="62"/>
    <m/>
  </r>
  <r>
    <s v="PT-194 (ROLANDO COLMENERO-GARCIA)"/>
    <x v="74"/>
    <x v="4"/>
    <x v="63"/>
    <x v="67"/>
    <x v="63"/>
    <m/>
  </r>
  <r>
    <s v="PT-199 (OPEN) (JOSE BAUTISTA)"/>
    <x v="75"/>
    <x v="4"/>
    <x v="5"/>
    <x v="5"/>
    <x v="5"/>
    <m/>
  </r>
  <r>
    <s v="PT-19S (PT-19S)"/>
    <x v="132"/>
    <x v="4"/>
    <x v="13"/>
    <x v="13"/>
    <x v="13"/>
    <m/>
  </r>
  <r>
    <s v="PT-201 (AARON CONCHA)"/>
    <x v="121"/>
    <x v="4"/>
    <x v="32"/>
    <x v="34"/>
    <x v="32"/>
    <m/>
  </r>
  <r>
    <s v="PT-202 (JORGE L. FLORES) (JORGE FLORES)"/>
    <x v="77"/>
    <x v="4"/>
    <x v="102"/>
    <x v="110"/>
    <x v="102"/>
    <m/>
  </r>
  <r>
    <s v="PT-205 (OPEN)  (JOSE BAUTISTA)"/>
    <x v="78"/>
    <x v="4"/>
    <x v="5"/>
    <x v="5"/>
    <x v="5"/>
    <m/>
  </r>
  <r>
    <s v="PT-206 (GERALD EHIMHEN)"/>
    <x v="79"/>
    <x v="4"/>
    <x v="68"/>
    <x v="72"/>
    <x v="68"/>
    <m/>
  </r>
  <r>
    <s v="PT-207 (AARON CONCHA)"/>
    <x v="80"/>
    <x v="4"/>
    <x v="32"/>
    <x v="34"/>
    <x v="32"/>
    <m/>
  </r>
  <r>
    <s v="PT-208 (SALVADOR AGUILLON)"/>
    <x v="81"/>
    <x v="4"/>
    <x v="70"/>
    <x v="74"/>
    <x v="70"/>
    <m/>
  </r>
  <r>
    <s v="PT-213 (CATALINO FLORES JR)"/>
    <x v="82"/>
    <x v="4"/>
    <x v="71"/>
    <x v="75"/>
    <x v="71"/>
    <m/>
  </r>
  <r>
    <s v="PT-215 (ERNEST LEMON JR)"/>
    <x v="83"/>
    <x v="4"/>
    <x v="54"/>
    <x v="57"/>
    <x v="54"/>
    <m/>
  </r>
  <r>
    <s v="PT-218 (OPEN) (OPEN - DFW YARD)"/>
    <x v="84"/>
    <x v="4"/>
    <x v="13"/>
    <x v="13"/>
    <x v="13"/>
    <m/>
  </r>
  <r>
    <s v="PT-219 (VALENTIN LOPEZ)"/>
    <x v="85"/>
    <x v="4"/>
    <x v="42"/>
    <x v="44"/>
    <x v="42"/>
    <m/>
  </r>
  <r>
    <s v="PT-224 (NAGESH KUMAR)"/>
    <x v="86"/>
    <x v="4"/>
    <x v="74"/>
    <x v="78"/>
    <x v="74"/>
    <m/>
  </r>
  <r>
    <s v="PT-226 (CATALINO FLORES SR)"/>
    <x v="87"/>
    <x v="4"/>
    <x v="75"/>
    <x v="79"/>
    <x v="75"/>
    <m/>
  </r>
  <r>
    <s v="PT-227 (HECTOR J. CLAUDIO) (HECTOR CLAUDIO)"/>
    <x v="88"/>
    <x v="4"/>
    <x v="76"/>
    <x v="80"/>
    <x v="76"/>
    <m/>
  </r>
  <r>
    <s v="PT-228 (DANIEL LOPEZ)"/>
    <x v="89"/>
    <x v="4"/>
    <x v="77"/>
    <x v="81"/>
    <x v="77"/>
    <m/>
  </r>
  <r>
    <s v="PT-229 (ANDRES BLANCO)"/>
    <x v="90"/>
    <x v="4"/>
    <x v="78"/>
    <x v="82"/>
    <x v="78"/>
    <m/>
  </r>
  <r>
    <s v="PT-235 (LUIS MORALES)"/>
    <x v="91"/>
    <x v="4"/>
    <x v="79"/>
    <x v="83"/>
    <x v="79"/>
    <m/>
  </r>
  <r>
    <s v="PT-236 (OPEN) (ROLANDO COLMENERO-GARCIA)"/>
    <x v="92"/>
    <x v="4"/>
    <x v="63"/>
    <x v="67"/>
    <x v="63"/>
    <m/>
  </r>
  <r>
    <s v="PT-237 (JUAN C. MIRAMONTES JR) (JUAN MIRAMONTES JR)"/>
    <x v="93"/>
    <x v="4"/>
    <x v="81"/>
    <x v="85"/>
    <x v="81"/>
    <m/>
  </r>
  <r>
    <s v="PT-239 (OPEN) (OPEN - TEXDIST)"/>
    <x v="94"/>
    <x v="4"/>
    <x v="13"/>
    <x v="13"/>
    <x v="13"/>
    <m/>
  </r>
  <r>
    <s v="PT-240 (CLINT MIZE) "/>
    <x v="95"/>
    <x v="4"/>
    <x v="83"/>
    <x v="87"/>
    <x v="83"/>
    <m/>
  </r>
  <r>
    <s v="PT-241 (MARK GARCIA)"/>
    <x v="96"/>
    <x v="4"/>
    <x v="84"/>
    <x v="88"/>
    <x v="84"/>
    <m/>
  </r>
  <r>
    <s v="PT-242 (HECTOR SANCHEZ)"/>
    <x v="97"/>
    <x v="4"/>
    <x v="85"/>
    <x v="89"/>
    <x v="85"/>
    <m/>
  </r>
  <r>
    <s v="PT-243 (RAMESH BOBBA)"/>
    <x v="98"/>
    <x v="4"/>
    <x v="86"/>
    <x v="90"/>
    <x v="86"/>
    <m/>
  </r>
  <r>
    <s v="PT-244 (SAM ABUNEMEH)"/>
    <x v="99"/>
    <x v="4"/>
    <x v="87"/>
    <x v="91"/>
    <x v="87"/>
    <m/>
  </r>
  <r>
    <s v="PT-245 (JARED RUHRUP)"/>
    <x v="100"/>
    <x v="4"/>
    <x v="88"/>
    <x v="92"/>
    <x v="88"/>
    <m/>
  </r>
  <r>
    <s v="PT-246 (PHILLIP SABAJ)"/>
    <x v="101"/>
    <x v="4"/>
    <x v="89"/>
    <x v="93"/>
    <x v="89"/>
    <m/>
  </r>
  <r>
    <s v="PT-247 (MARTIN SANCHEZ)"/>
    <x v="102"/>
    <x v="4"/>
    <x v="90"/>
    <x v="94"/>
    <x v="90"/>
    <m/>
  </r>
  <r>
    <s v="PT-252 (JUAN C. REYES DIAZ)"/>
    <x v="103"/>
    <x v="4"/>
    <x v="91"/>
    <x v="95"/>
    <x v="91"/>
    <m/>
  </r>
  <r>
    <s v="PT-260 (WILLIAM RATHER)"/>
    <x v="134"/>
    <x v="4"/>
    <x v="98"/>
    <x v="105"/>
    <x v="98"/>
    <m/>
  </r>
  <r>
    <s v="PT-89 (OPEN)  (CATALINO FLORES JR)"/>
    <x v="105"/>
    <x v="4"/>
    <x v="71"/>
    <x v="75"/>
    <x v="71"/>
    <m/>
  </r>
  <r>
    <s v="PT-92 (STONIE BROWN)"/>
    <x v="106"/>
    <x v="4"/>
    <x v="92"/>
    <x v="96"/>
    <x v="92"/>
    <m/>
  </r>
  <r>
    <s v="SV-08 (MICHAEL RIEDER)"/>
    <x v="122"/>
    <x v="4"/>
    <x v="115"/>
    <x v="127"/>
    <x v="115"/>
    <m/>
  </r>
  <r>
    <s v="ET-01 (SAUL MARTINEZ ALVAREZ)"/>
    <x v="0"/>
    <x v="5"/>
    <x v="0"/>
    <x v="0"/>
    <x v="0"/>
    <m/>
  </r>
  <r>
    <s v="ET-02 (OPEN RAM 1500) (DEZIREE THOMAS)"/>
    <x v="1"/>
    <x v="5"/>
    <x v="93"/>
    <x v="97"/>
    <x v="93"/>
    <m/>
  </r>
  <r>
    <s v="ET-03 (BRIGHT ILOCHE) (BRIGHT ILOCHI)"/>
    <x v="2"/>
    <x v="5"/>
    <x v="2"/>
    <x v="2"/>
    <x v="2"/>
    <m/>
  </r>
  <r>
    <s v="ET-04 (PLANO JOBSITE TRUCK) (ADAM GOODE)"/>
    <x v="3"/>
    <x v="5"/>
    <x v="42"/>
    <x v="44"/>
    <x v="42"/>
    <m/>
  </r>
  <r>
    <s v="ET-05 (YPOLITO PAZ)"/>
    <x v="4"/>
    <x v="5"/>
    <x v="4"/>
    <x v="4"/>
    <x v="4"/>
    <m/>
  </r>
  <r>
    <s v="ET-06 (ESTEBAN RODRIGUEZ PEREZ)"/>
    <x v="5"/>
    <x v="5"/>
    <x v="67"/>
    <x v="71"/>
    <x v="67"/>
    <m/>
  </r>
  <r>
    <s v="ET-07 (OPEN) (ALEJANDRO RODRIGUEZ-AYALA)"/>
    <x v="6"/>
    <x v="5"/>
    <x v="6"/>
    <x v="6"/>
    <x v="6"/>
    <m/>
  </r>
  <r>
    <s v="ET-08 (JORGE L. MARTINEZ) (JORGE MARTINEZ)"/>
    <x v="7"/>
    <x v="5"/>
    <x v="7"/>
    <x v="7"/>
    <x v="7"/>
    <m/>
  </r>
  <r>
    <s v="ET-09 (JOSE C. RAMIREZ)"/>
    <x v="8"/>
    <x v="5"/>
    <x v="8"/>
    <x v="8"/>
    <x v="8"/>
    <m/>
  </r>
  <r>
    <s v="ET-10 (OPEN) (JOSE F. VEGA-MALDONADO)"/>
    <x v="9"/>
    <x v="5"/>
    <x v="9"/>
    <x v="9"/>
    <x v="9"/>
    <m/>
  </r>
  <r>
    <s v="ET-11 (OPEN) (JUAN C. BERJES RUIZ)"/>
    <x v="10"/>
    <x v="5"/>
    <x v="10"/>
    <x v="10"/>
    <x v="10"/>
    <m/>
  </r>
  <r>
    <s v="ET-12 (ALBERTO ZUNIGA )"/>
    <x v="11"/>
    <x v="5"/>
    <x v="11"/>
    <x v="11"/>
    <x v="11"/>
    <m/>
  </r>
  <r>
    <s v="ET-13 (EDGAR GARCIA MANCILLA)"/>
    <x v="12"/>
    <x v="5"/>
    <x v="12"/>
    <x v="12"/>
    <x v="12"/>
    <m/>
  </r>
  <r>
    <s v="ET-14 (Caleb Kocmick)"/>
    <x v="13"/>
    <x v="5"/>
    <x v="118"/>
    <x v="132"/>
    <x v="118"/>
    <m/>
  </r>
  <r>
    <s v="ET-15 (Luis Ramirez) (LUIS RAMIREZ)"/>
    <x v="14"/>
    <x v="5"/>
    <x v="119"/>
    <x v="133"/>
    <x v="119"/>
    <m/>
  </r>
  <r>
    <s v="ET-16 (LUIS MURCIA ORELLANA)"/>
    <x v="15"/>
    <x v="5"/>
    <x v="15"/>
    <x v="15"/>
    <x v="15"/>
    <m/>
  </r>
  <r>
    <s v="ET-17 (COOPER LINK)"/>
    <x v="16"/>
    <x v="5"/>
    <x v="16"/>
    <x v="16"/>
    <x v="16"/>
    <m/>
  </r>
  <r>
    <s v="ET-18 (AARON MOORE)"/>
    <x v="17"/>
    <x v="5"/>
    <x v="101"/>
    <x v="109"/>
    <x v="101"/>
    <m/>
  </r>
  <r>
    <s v="ET-19 (LEROY ARNOLD)"/>
    <x v="18"/>
    <x v="5"/>
    <x v="17"/>
    <x v="17"/>
    <x v="17"/>
    <m/>
  </r>
  <r>
    <s v="ET-20 (JUAN LOPEZ-VAZQUEZ)"/>
    <x v="19"/>
    <x v="5"/>
    <x v="18"/>
    <x v="18"/>
    <x v="18"/>
    <m/>
  </r>
  <r>
    <s v="ET-21 (OPEN)"/>
    <x v="20"/>
    <x v="5"/>
    <x v="13"/>
    <x v="13"/>
    <x v="13"/>
    <m/>
  </r>
  <r>
    <s v="ET-22 (JESUS O. RODARTE SERRANO)"/>
    <x v="21"/>
    <x v="5"/>
    <x v="29"/>
    <x v="29"/>
    <x v="29"/>
    <m/>
  </r>
  <r>
    <s v="ET-23 (JOSE J. RIVERA) (JOSE RIVERA)"/>
    <x v="22"/>
    <x v="5"/>
    <x v="21"/>
    <x v="21"/>
    <x v="21"/>
    <m/>
  </r>
  <r>
    <s v="ET-24 (Troy Malette) (TROY MALETTE)"/>
    <x v="23"/>
    <x v="5"/>
    <x v="22"/>
    <x v="22"/>
    <x v="22"/>
    <m/>
  </r>
  <r>
    <s v="ET-25 (ALEJANDRO LOZANO ACOSTA)"/>
    <x v="24"/>
    <x v="5"/>
    <x v="23"/>
    <x v="23"/>
    <x v="23"/>
    <m/>
  </r>
  <r>
    <s v="ET-26 (JUAN P. RODRIGUEZ) (JUAN RODRIGUEZ)"/>
    <x v="107"/>
    <x v="5"/>
    <x v="40"/>
    <x v="42"/>
    <x v="40"/>
    <m/>
  </r>
  <r>
    <s v="ET-27 (ALONSO MIRAMONTES)"/>
    <x v="108"/>
    <x v="5"/>
    <x v="57"/>
    <x v="60"/>
    <x v="57"/>
    <m/>
  </r>
  <r>
    <s v="ET-28 (JORGE L. FLORES)"/>
    <x v="123"/>
    <x v="5"/>
    <x v="102"/>
    <x v="110"/>
    <x v="102"/>
    <m/>
  </r>
  <r>
    <s v="ET-29 (JOSE RANGEL)"/>
    <x v="138"/>
    <x v="5"/>
    <x v="73"/>
    <x v="77"/>
    <x v="73"/>
    <m/>
  </r>
  <r>
    <s v="ET-30 (JUAN L. RUIZ) (JUAN RUIZ)"/>
    <x v="109"/>
    <x v="5"/>
    <x v="53"/>
    <x v="55"/>
    <x v="53"/>
    <m/>
  </r>
  <r>
    <s v="ET-31 (RAMIRO VAZQUEZ DE LA CRUZ)"/>
    <x v="110"/>
    <x v="5"/>
    <x v="72"/>
    <x v="76"/>
    <x v="72"/>
    <m/>
  </r>
  <r>
    <s v="ET-32 (URIEL GARCIA-ANDRADE)"/>
    <x v="111"/>
    <x v="5"/>
    <x v="41"/>
    <x v="43"/>
    <x v="41"/>
    <m/>
  </r>
  <r>
    <s v="ET-33 (JOSE P. LOPEZ LIRA)"/>
    <x v="124"/>
    <x v="5"/>
    <x v="65"/>
    <x v="69"/>
    <x v="65"/>
    <m/>
  </r>
  <r>
    <s v="ET-34 (AURELIANO REYES)"/>
    <x v="112"/>
    <x v="5"/>
    <x v="56"/>
    <x v="59"/>
    <x v="56"/>
    <m/>
  </r>
  <r>
    <s v="ET-35 (JESUS LOPEZ SOTO)"/>
    <x v="139"/>
    <x v="5"/>
    <x v="69"/>
    <x v="73"/>
    <x v="69"/>
    <m/>
  </r>
  <r>
    <s v="ET-36 (ALONZO GONZALEZ)"/>
    <x v="113"/>
    <x v="5"/>
    <x v="52"/>
    <x v="54"/>
    <x v="52"/>
    <m/>
  </r>
  <r>
    <s v="ET-37 (SABINO IBARRA)"/>
    <x v="114"/>
    <x v="5"/>
    <x v="38"/>
    <x v="40"/>
    <x v="38"/>
    <m/>
  </r>
  <r>
    <s v="ET-38 (Caleb Padgett)"/>
    <x v="125"/>
    <x v="5"/>
    <x v="103"/>
    <x v="111"/>
    <x v="103"/>
    <m/>
  </r>
  <r>
    <s v="ET-39 (JOSE TERRAZAS)"/>
    <x v="126"/>
    <x v="5"/>
    <x v="61"/>
    <x v="64"/>
    <x v="61"/>
    <m/>
  </r>
  <r>
    <s v="ET-40 (DEZIREE THOMAS)"/>
    <x v="143"/>
    <x v="5"/>
    <x v="1"/>
    <x v="1"/>
    <x v="1"/>
    <m/>
  </r>
  <r>
    <s v="ET-41 (AARON AUSTIN RKD04440)"/>
    <x v="127"/>
    <x v="5"/>
    <x v="104"/>
    <x v="112"/>
    <x v="104"/>
    <m/>
  </r>
  <r>
    <s v="ET-42 (JUAN C. BERJES RUIZ)"/>
    <x v="146"/>
    <x v="5"/>
    <x v="10"/>
    <x v="10"/>
    <x v="10"/>
    <m/>
  </r>
  <r>
    <s v="ET-43 (Eric Giebelhaus A02973) (ERIC GIEBELHAUS)"/>
    <x v="128"/>
    <x v="5"/>
    <x v="105"/>
    <x v="113"/>
    <x v="105"/>
    <m/>
  </r>
  <r>
    <s v="MT-09 (LORENZO APARICIO)"/>
    <x v="115"/>
    <x v="5"/>
    <x v="106"/>
    <x v="114"/>
    <x v="106"/>
    <m/>
  </r>
  <r>
    <s v="MT-11 (Korbin Gee) (KORBIN GEE)"/>
    <x v="116"/>
    <x v="5"/>
    <x v="123"/>
    <x v="137"/>
    <x v="123"/>
    <m/>
  </r>
  <r>
    <s v="MT-13 (Corey Torgerson) (COREY TORGERSON)"/>
    <x v="129"/>
    <x v="5"/>
    <x v="107"/>
    <x v="115"/>
    <x v="107"/>
    <m/>
  </r>
  <r>
    <s v="PT-01S (RODRIGO LOPEZ)"/>
    <x v="25"/>
    <x v="5"/>
    <x v="24"/>
    <x v="24"/>
    <x v="24"/>
    <m/>
  </r>
  <r>
    <s v="PT-04S (EDGAR LUNA LARA)"/>
    <x v="27"/>
    <x v="5"/>
    <x v="26"/>
    <x v="26"/>
    <x v="26"/>
    <m/>
  </r>
  <r>
    <s v="PT-06S (SELECT CREW TRUCK)"/>
    <x v="28"/>
    <x v="5"/>
    <x v="25"/>
    <x v="25"/>
    <x v="25"/>
    <m/>
  </r>
  <r>
    <s v="PT-07S (ROGER DODDY)"/>
    <x v="29"/>
    <x v="5"/>
    <x v="27"/>
    <x v="27"/>
    <x v="27"/>
    <m/>
  </r>
  <r>
    <s v="PT-08S (JAMES GABE)"/>
    <x v="140"/>
    <x v="5"/>
    <x v="116"/>
    <x v="129"/>
    <x v="116"/>
    <m/>
  </r>
  <r>
    <s v="PT-09S (JOVAN ESPINOZA-CASILLAS)"/>
    <x v="30"/>
    <x v="5"/>
    <x v="28"/>
    <x v="28"/>
    <x v="28"/>
    <m/>
  </r>
  <r>
    <s v="PT-104 (MARTIN ESCOBEDO JR)"/>
    <x v="31"/>
    <x v="5"/>
    <x v="14"/>
    <x v="14"/>
    <x v="14"/>
    <m/>
  </r>
  <r>
    <s v="PT-107 (DFW OFFICE TRUCK)  (DFW OFFICE TRUCK )"/>
    <x v="33"/>
    <x v="5"/>
    <x v="97"/>
    <x v="102"/>
    <x v="97"/>
    <m/>
  </r>
  <r>
    <s v="PT-108 (JONATHAN SALINAS)"/>
    <x v="34"/>
    <x v="5"/>
    <x v="120"/>
    <x v="134"/>
    <x v="120"/>
    <m/>
  </r>
  <r>
    <s v="PT-10S (ROBERT BERRYHILL)"/>
    <x v="35"/>
    <x v="5"/>
    <x v="96"/>
    <x v="100"/>
    <x v="96"/>
    <m/>
  </r>
  <r>
    <s v="PT-111 (Ivan Torres)"/>
    <x v="36"/>
    <x v="5"/>
    <x v="94"/>
    <x v="98"/>
    <x v="94"/>
    <m/>
  </r>
  <r>
    <s v="PT-11S (RAFAEL MURATALLA-CEJA)"/>
    <x v="38"/>
    <x v="5"/>
    <x v="33"/>
    <x v="35"/>
    <x v="33"/>
    <m/>
  </r>
  <r>
    <s v="PT-124 (JOB SITE TRUCK) (OPEN)"/>
    <x v="40"/>
    <x v="5"/>
    <x v="13"/>
    <x v="117"/>
    <x v="13"/>
    <m/>
  </r>
  <r>
    <s v="PT-125 (PLANO JOBSITE TRUCK)"/>
    <x v="41"/>
    <x v="5"/>
    <x v="13"/>
    <x v="30"/>
    <x v="13"/>
    <m/>
  </r>
  <r>
    <s v="PT-12S (SEYMORE HUNT)"/>
    <x v="42"/>
    <x v="5"/>
    <x v="30"/>
    <x v="32"/>
    <x v="30"/>
    <m/>
  </r>
  <r>
    <s v="PT-13S (JAVIER MAGALLANES)"/>
    <x v="44"/>
    <x v="5"/>
    <x v="37"/>
    <x v="39"/>
    <x v="37"/>
    <m/>
  </r>
  <r>
    <s v="PT-14S (ALBERT MENDIETA)"/>
    <x v="141"/>
    <x v="5"/>
    <x v="31"/>
    <x v="33"/>
    <x v="31"/>
    <m/>
  </r>
  <r>
    <s v="PT-156 (SALVADOR RODRIGUEZ JR)"/>
    <x v="46"/>
    <x v="5"/>
    <x v="39"/>
    <x v="41"/>
    <x v="39"/>
    <m/>
  </r>
  <r>
    <s v="PT-159 (ALAN A. MEZA TORRES)"/>
    <x v="47"/>
    <x v="5"/>
    <x v="46"/>
    <x v="48"/>
    <x v="46"/>
    <m/>
  </r>
  <r>
    <s v="PT-15S (Daniel Barcenas Solis)"/>
    <x v="131"/>
    <x v="5"/>
    <x v="108"/>
    <x v="118"/>
    <x v="108"/>
    <m/>
  </r>
  <r>
    <s v="PT-160 (REYNERI CABALLERO)"/>
    <x v="48"/>
    <x v="5"/>
    <x v="47"/>
    <x v="49"/>
    <x v="47"/>
    <m/>
  </r>
  <r>
    <s v="PT-163 (WILLIAM PERSINGER)"/>
    <x v="49"/>
    <x v="5"/>
    <x v="121"/>
    <x v="135"/>
    <x v="121"/>
    <m/>
  </r>
  <r>
    <s v="PT-165 (TYNOR LARSON)"/>
    <x v="51"/>
    <x v="5"/>
    <x v="44"/>
    <x v="46"/>
    <x v="44"/>
    <m/>
  </r>
  <r>
    <s v="PT-166 (JUAN LUEVANO)"/>
    <x v="52"/>
    <x v="5"/>
    <x v="49"/>
    <x v="51"/>
    <x v="49"/>
    <m/>
  </r>
  <r>
    <s v="PT-167 (OMAR RAMIREZ)"/>
    <x v="53"/>
    <x v="5"/>
    <x v="109"/>
    <x v="119"/>
    <x v="109"/>
    <m/>
  </r>
  <r>
    <s v="PT-168 (ALFRED TULLOS)"/>
    <x v="54"/>
    <x v="5"/>
    <x v="43"/>
    <x v="45"/>
    <x v="43"/>
    <m/>
  </r>
  <r>
    <s v="PT-169 (OPEN) (RONTEZ MANNING)"/>
    <x v="55"/>
    <x v="5"/>
    <x v="48"/>
    <x v="50"/>
    <x v="48"/>
    <m/>
  </r>
  <r>
    <s v="PT-16S (ISAAC ROMERO)"/>
    <x v="142"/>
    <x v="5"/>
    <x v="25"/>
    <x v="25"/>
    <x v="25"/>
    <m/>
  </r>
  <r>
    <s v="PT-172 (FRANCISCO DIAZ SERNA)"/>
    <x v="57"/>
    <x v="5"/>
    <x v="50"/>
    <x v="52"/>
    <x v="50"/>
    <m/>
  </r>
  <r>
    <s v="PT-173 (JUAN B. HERNANDEZ)"/>
    <x v="58"/>
    <x v="5"/>
    <x v="51"/>
    <x v="53"/>
    <x v="51"/>
    <m/>
  </r>
  <r>
    <s v="PT-177 (OPEN)"/>
    <x v="61"/>
    <x v="5"/>
    <x v="13"/>
    <x v="13"/>
    <x v="13"/>
    <m/>
  </r>
  <r>
    <s v="PT-179 (TROY RAGLE)"/>
    <x v="120"/>
    <x v="5"/>
    <x v="13"/>
    <x v="13"/>
    <x v="13"/>
    <m/>
  </r>
  <r>
    <s v="PT-17S (CARLOS GARCIA JR)"/>
    <x v="144"/>
    <x v="5"/>
    <x v="45"/>
    <x v="47"/>
    <x v="45"/>
    <m/>
  </r>
  <r>
    <s v="PT-180 (ROBERTO LUMBRERAS)"/>
    <x v="63"/>
    <x v="5"/>
    <x v="55"/>
    <x v="58"/>
    <x v="55"/>
    <m/>
  </r>
  <r>
    <s v="PT-182 (OPEN) (CLINT MIZE)"/>
    <x v="64"/>
    <x v="5"/>
    <x v="83"/>
    <x v="87"/>
    <x v="83"/>
    <m/>
  </r>
  <r>
    <s v="PT-183 (Job site truck) (JST 2022-008)"/>
    <x v="65"/>
    <x v="5"/>
    <x v="48"/>
    <x v="50"/>
    <x v="48"/>
    <m/>
  </r>
  <r>
    <s v="PT-185 (JOSE BAUTISTA)"/>
    <x v="66"/>
    <x v="5"/>
    <x v="5"/>
    <x v="5"/>
    <x v="5"/>
    <m/>
  </r>
  <r>
    <s v="PT-187 (JUAN LOPEZ)"/>
    <x v="67"/>
    <x v="5"/>
    <x v="117"/>
    <x v="131"/>
    <x v="117"/>
    <m/>
  </r>
  <r>
    <s v="PT-188 (MIGUEL RIVERA-CRUZ)"/>
    <x v="68"/>
    <x v="5"/>
    <x v="59"/>
    <x v="62"/>
    <x v="59"/>
    <m/>
  </r>
  <r>
    <s v="PT-189 (CHRISTOPHER BELFLOWER)  (CHRISTOPHER BELFLOWER )"/>
    <x v="69"/>
    <x v="5"/>
    <x v="60"/>
    <x v="63"/>
    <x v="60"/>
    <m/>
  </r>
  <r>
    <s v="PT-18S (OPEN) (OBALDO CHAVEZ)"/>
    <x v="145"/>
    <x v="5"/>
    <x v="122"/>
    <x v="136"/>
    <x v="122"/>
    <m/>
  </r>
  <r>
    <s v="PT-190 (JOSE TURRUBIARTES)"/>
    <x v="70"/>
    <x v="5"/>
    <x v="35"/>
    <x v="37"/>
    <x v="35"/>
    <m/>
  </r>
  <r>
    <s v="PT-191 (PATRICHIA HANNA)"/>
    <x v="71"/>
    <x v="5"/>
    <x v="114"/>
    <x v="125"/>
    <x v="114"/>
    <m/>
  </r>
  <r>
    <s v="PT-192 (OPEN)  (OPEN )"/>
    <x v="72"/>
    <x v="5"/>
    <x v="97"/>
    <x v="102"/>
    <x v="97"/>
    <m/>
  </r>
  <r>
    <s v="PT-193 (JOSE I RAMIREZ)"/>
    <x v="73"/>
    <x v="5"/>
    <x v="62"/>
    <x v="66"/>
    <x v="62"/>
    <m/>
  </r>
  <r>
    <s v="PT-194 (JOB SITE TRUCK)"/>
    <x v="74"/>
    <x v="5"/>
    <x v="13"/>
    <x v="13"/>
    <x v="13"/>
    <m/>
  </r>
  <r>
    <s v="PT-199 (JOB SITE TRUCK)"/>
    <x v="75"/>
    <x v="5"/>
    <x v="5"/>
    <x v="5"/>
    <x v="5"/>
    <m/>
  </r>
  <r>
    <s v="PT-19S (OPEN)"/>
    <x v="132"/>
    <x v="5"/>
    <x v="13"/>
    <x v="104"/>
    <x v="13"/>
    <m/>
  </r>
  <r>
    <s v="PT-201 (AARON CONCHA)"/>
    <x v="121"/>
    <x v="5"/>
    <x v="32"/>
    <x v="34"/>
    <x v="32"/>
    <m/>
  </r>
  <r>
    <s v="PT-202 (OPEN)"/>
    <x v="77"/>
    <x v="5"/>
    <x v="102"/>
    <x v="110"/>
    <x v="102"/>
    <m/>
  </r>
  <r>
    <s v="PT-205 (OPEN/iNTERN USING)  (JST - WTX)"/>
    <x v="78"/>
    <x v="5"/>
    <x v="5"/>
    <x v="5"/>
    <x v="5"/>
    <m/>
  </r>
  <r>
    <s v="PT-206 (GERALD EHIMHEN)"/>
    <x v="79"/>
    <x v="5"/>
    <x v="68"/>
    <x v="72"/>
    <x v="68"/>
    <m/>
  </r>
  <r>
    <s v="PT-207 (loaner) (OPEN)"/>
    <x v="80"/>
    <x v="5"/>
    <x v="32"/>
    <x v="34"/>
    <x v="32"/>
    <m/>
  </r>
  <r>
    <s v="PT-208 (SALVADOR AGUILLON)"/>
    <x v="81"/>
    <x v="5"/>
    <x v="70"/>
    <x v="74"/>
    <x v="70"/>
    <m/>
  </r>
  <r>
    <s v="PT-213 (CATALINO FLORES JR)"/>
    <x v="82"/>
    <x v="5"/>
    <x v="71"/>
    <x v="75"/>
    <x v="71"/>
    <m/>
  </r>
  <r>
    <s v="PT-215 (ERNEST LEMON JR)"/>
    <x v="83"/>
    <x v="5"/>
    <x v="54"/>
    <x v="57"/>
    <x v="54"/>
    <m/>
  </r>
  <r>
    <s v="PT-218 (Michael Hammons) (MICHAEL HAMMONS)"/>
    <x v="84"/>
    <x v="5"/>
    <x v="113"/>
    <x v="124"/>
    <x v="113"/>
    <m/>
  </r>
  <r>
    <s v="PT-219 (VALENTIN LOPEZ)"/>
    <x v="85"/>
    <x v="5"/>
    <x v="42"/>
    <x v="44"/>
    <x v="42"/>
    <m/>
  </r>
  <r>
    <s v="PT-224 (NAGESH KUMAR)"/>
    <x v="86"/>
    <x v="5"/>
    <x v="74"/>
    <x v="78"/>
    <x v="74"/>
    <m/>
  </r>
  <r>
    <s v="PT-226 (CATALINO FLORES SR)"/>
    <x v="87"/>
    <x v="5"/>
    <x v="75"/>
    <x v="79"/>
    <x v="75"/>
    <m/>
  </r>
  <r>
    <s v="PT-227 (HECTOR J. CLAUDIO)"/>
    <x v="88"/>
    <x v="5"/>
    <x v="76"/>
    <x v="80"/>
    <x v="76"/>
    <m/>
  </r>
  <r>
    <s v="PT-228 (DANIEL LOPEZ)"/>
    <x v="89"/>
    <x v="5"/>
    <x v="77"/>
    <x v="81"/>
    <x v="77"/>
    <m/>
  </r>
  <r>
    <s v="PT-229 (ANDRES BLANCO)"/>
    <x v="90"/>
    <x v="5"/>
    <x v="78"/>
    <x v="82"/>
    <x v="78"/>
    <m/>
  </r>
  <r>
    <s v="PT-235 (LUIS MORALES)"/>
    <x v="91"/>
    <x v="5"/>
    <x v="79"/>
    <x v="83"/>
    <x v="79"/>
    <m/>
  </r>
  <r>
    <s v="PT-236 (ROLANDO COLMENERO-GARCIA)"/>
    <x v="92"/>
    <x v="5"/>
    <x v="63"/>
    <x v="67"/>
    <x v="63"/>
    <m/>
  </r>
  <r>
    <s v="PT-237 (JUAN C. MIRAMONTES JR)"/>
    <x v="93"/>
    <x v="5"/>
    <x v="81"/>
    <x v="85"/>
    <x v="81"/>
    <m/>
  </r>
  <r>
    <s v="PT-239 (ALEJANDRO RODRIGUEZ) (ALEJANDRO RODRIGUEZ-AYALA)"/>
    <x v="94"/>
    <x v="5"/>
    <x v="6"/>
    <x v="6"/>
    <x v="6"/>
    <m/>
  </r>
  <r>
    <s v="PT-240 (CLINT MIZE)  (CLINT MIZE )"/>
    <x v="95"/>
    <x v="5"/>
    <x v="83"/>
    <x v="87"/>
    <x v="83"/>
    <m/>
  </r>
  <r>
    <s v="PT-241 (MARK GARCIA)"/>
    <x v="96"/>
    <x v="5"/>
    <x v="84"/>
    <x v="88"/>
    <x v="84"/>
    <m/>
  </r>
  <r>
    <s v="PT-242 (HECTOR SANCHEZ)"/>
    <x v="97"/>
    <x v="5"/>
    <x v="85"/>
    <x v="89"/>
    <x v="85"/>
    <m/>
  </r>
  <r>
    <s v="PT-243 (RAMESH BOBBA)"/>
    <x v="98"/>
    <x v="5"/>
    <x v="86"/>
    <x v="90"/>
    <x v="86"/>
    <m/>
  </r>
  <r>
    <s v="PT-244 (SAM ABUNEMEH)"/>
    <x v="99"/>
    <x v="5"/>
    <x v="87"/>
    <x v="91"/>
    <x v="87"/>
    <m/>
  </r>
  <r>
    <s v="PT-245 (JARED RUHRUP)"/>
    <x v="100"/>
    <x v="5"/>
    <x v="88"/>
    <x v="92"/>
    <x v="88"/>
    <m/>
  </r>
  <r>
    <s v="PT-246 (PHILLIP SABAJ)"/>
    <x v="101"/>
    <x v="5"/>
    <x v="89"/>
    <x v="93"/>
    <x v="89"/>
    <m/>
  </r>
  <r>
    <s v="PT-247 (MARTIN SANCHEZ)"/>
    <x v="102"/>
    <x v="5"/>
    <x v="90"/>
    <x v="94"/>
    <x v="90"/>
    <m/>
  </r>
  <r>
    <s v="PT-252 (JUAN C. REYES DIAZ)"/>
    <x v="103"/>
    <x v="5"/>
    <x v="91"/>
    <x v="95"/>
    <x v="91"/>
    <m/>
  </r>
  <r>
    <s v="PT-260 (WILLIAM RATHER)"/>
    <x v="134"/>
    <x v="5"/>
    <x v="98"/>
    <x v="105"/>
    <x v="98"/>
    <m/>
  </r>
  <r>
    <s v="PT-89 (YPOLITO PAZ LOANER) "/>
    <x v="105"/>
    <x v="5"/>
    <x v="71"/>
    <x v="75"/>
    <x v="71"/>
    <m/>
  </r>
  <r>
    <s v="PT-92 (STONIE BROWN)"/>
    <x v="106"/>
    <x v="5"/>
    <x v="92"/>
    <x v="96"/>
    <x v="92"/>
    <m/>
  </r>
  <r>
    <s v="SV-08 (MICHAEL RIEDER)"/>
    <x v="122"/>
    <x v="5"/>
    <x v="115"/>
    <x v="127"/>
    <x v="115"/>
    <m/>
  </r>
  <r>
    <s v="ET-01 (SAUL MARTINEZ ALVAREZ)"/>
    <x v="0"/>
    <x v="6"/>
    <x v="0"/>
    <x v="0"/>
    <x v="0"/>
    <m/>
  </r>
  <r>
    <s v="ET-02 (OPEN RAM 1500) (OPEN @ TEXDIST)"/>
    <x v="1"/>
    <x v="6"/>
    <x v="13"/>
    <x v="13"/>
    <x v="13"/>
    <m/>
  </r>
  <r>
    <s v="ET-03 (BRIGHT ILOCHE) (BRIGHT ILOCHI)"/>
    <x v="2"/>
    <x v="6"/>
    <x v="2"/>
    <x v="2"/>
    <x v="2"/>
    <m/>
  </r>
  <r>
    <s v="ET-04 (PLANO JOBSITE TRUCK) (VALENTIN LOPEZ)"/>
    <x v="3"/>
    <x v="6"/>
    <x v="42"/>
    <x v="44"/>
    <x v="42"/>
    <m/>
  </r>
  <r>
    <s v="ET-05 (YPOLITO PAZ)"/>
    <x v="4"/>
    <x v="6"/>
    <x v="4"/>
    <x v="4"/>
    <x v="4"/>
    <m/>
  </r>
  <r>
    <s v="ET-06 (ESTEBAN RODRIGUEZ PEREZ)"/>
    <x v="5"/>
    <x v="6"/>
    <x v="67"/>
    <x v="71"/>
    <x v="67"/>
    <m/>
  </r>
  <r>
    <s v="ET-07 (HAYS, PAXTON C) (PAXTON HAYS)"/>
    <x v="6"/>
    <x v="6"/>
    <x v="99"/>
    <x v="106"/>
    <x v="99"/>
    <m/>
  </r>
  <r>
    <s v="ET-08 (JORGE L. MARTINEZ) (JORGE MARTINEZ)"/>
    <x v="7"/>
    <x v="6"/>
    <x v="7"/>
    <x v="7"/>
    <x v="7"/>
    <m/>
  </r>
  <r>
    <s v="ET-09 (JOSE C. RAMIREZ)"/>
    <x v="8"/>
    <x v="6"/>
    <x v="8"/>
    <x v="8"/>
    <x v="8"/>
    <m/>
  </r>
  <r>
    <s v="ET-10 (OPEN) (OPEN @ TEXDIST)"/>
    <x v="9"/>
    <x v="6"/>
    <x v="13"/>
    <x v="13"/>
    <x v="13"/>
    <m/>
  </r>
  <r>
    <s v="ET-11 (Roberto Guerrero Jr.)"/>
    <x v="10"/>
    <x v="6"/>
    <x v="124"/>
    <x v="138"/>
    <x v="124"/>
    <m/>
  </r>
  <r>
    <s v="ET-12 (ALBERTO ZUNIGA )"/>
    <x v="11"/>
    <x v="6"/>
    <x v="11"/>
    <x v="11"/>
    <x v="11"/>
    <m/>
  </r>
  <r>
    <s v="ET-13 (EDGAR GARCIA MANCILLA)"/>
    <x v="12"/>
    <x v="6"/>
    <x v="12"/>
    <x v="12"/>
    <x v="12"/>
    <m/>
  </r>
  <r>
    <s v="ET-14 (Caleb Kocmick)"/>
    <x v="13"/>
    <x v="6"/>
    <x v="118"/>
    <x v="132"/>
    <x v="118"/>
    <m/>
  </r>
  <r>
    <s v="ET-15 (Luis Ramirez) (Luis F. Ramirez)"/>
    <x v="14"/>
    <x v="6"/>
    <x v="119"/>
    <x v="133"/>
    <x v="119"/>
    <m/>
  </r>
  <r>
    <s v="ET-16 (LUIS MURCIA ORELLANA)"/>
    <x v="15"/>
    <x v="6"/>
    <x v="15"/>
    <x v="15"/>
    <x v="15"/>
    <m/>
  </r>
  <r>
    <s v="ET-17 (COOPER LINK)"/>
    <x v="16"/>
    <x v="6"/>
    <x v="16"/>
    <x v="16"/>
    <x v="16"/>
    <m/>
  </r>
  <r>
    <s v="ET-18 (AARON MOORE)"/>
    <x v="17"/>
    <x v="6"/>
    <x v="101"/>
    <x v="109"/>
    <x v="101"/>
    <m/>
  </r>
  <r>
    <s v="ET-19 (LEROY ARNOLD)"/>
    <x v="18"/>
    <x v="6"/>
    <x v="17"/>
    <x v="17"/>
    <x v="17"/>
    <m/>
  </r>
  <r>
    <s v="ET-20 (JUAN LOPEZ-VAZQUEZ)"/>
    <x v="19"/>
    <x v="6"/>
    <x v="18"/>
    <x v="18"/>
    <x v="18"/>
    <m/>
  </r>
  <r>
    <s v="ET-21 (OPEN) (OPEN @ TEXDIST)"/>
    <x v="20"/>
    <x v="6"/>
    <x v="13"/>
    <x v="13"/>
    <x v="13"/>
    <m/>
  </r>
  <r>
    <s v="ET-22 (JESUS O. RODARTE SERRANO) (JESUS RODARTE SERRANO)"/>
    <x v="21"/>
    <x v="6"/>
    <x v="29"/>
    <x v="29"/>
    <x v="29"/>
    <m/>
  </r>
  <r>
    <s v="ET-23 (JOSE J. RIVERA) (JOSE RIVERA)"/>
    <x v="22"/>
    <x v="6"/>
    <x v="21"/>
    <x v="21"/>
    <x v="21"/>
    <m/>
  </r>
  <r>
    <s v="ET-24 (Troy Malette)"/>
    <x v="23"/>
    <x v="6"/>
    <x v="22"/>
    <x v="22"/>
    <x v="22"/>
    <m/>
  </r>
  <r>
    <s v="ET-25 (ALEJANDRO LOZANO ACOSTA)"/>
    <x v="24"/>
    <x v="6"/>
    <x v="23"/>
    <x v="23"/>
    <x v="23"/>
    <m/>
  </r>
  <r>
    <s v="ET-26 (JUAN P. RODRIGUEZ) (JUAN RODRIGUEZ)"/>
    <x v="107"/>
    <x v="6"/>
    <x v="40"/>
    <x v="42"/>
    <x v="40"/>
    <m/>
  </r>
  <r>
    <s v="ET-27 (ALONSO MIRAMONTES)"/>
    <x v="108"/>
    <x v="6"/>
    <x v="57"/>
    <x v="60"/>
    <x v="57"/>
    <m/>
  </r>
  <r>
    <s v="ET-28 (JORGE L. FLORES) (JORGE FLORES)"/>
    <x v="123"/>
    <x v="6"/>
    <x v="102"/>
    <x v="110"/>
    <x v="102"/>
    <m/>
  </r>
  <r>
    <s v="ET-29 (JOSE RANGEL)"/>
    <x v="138"/>
    <x v="6"/>
    <x v="73"/>
    <x v="77"/>
    <x v="73"/>
    <m/>
  </r>
  <r>
    <s v="ET-30 (JUAN L. RUIZ) (JUAN RUIZ)"/>
    <x v="109"/>
    <x v="6"/>
    <x v="53"/>
    <x v="55"/>
    <x v="53"/>
    <m/>
  </r>
  <r>
    <s v="ET-31 (RAMIRO VAZQUEZ DE LA CRUZ)"/>
    <x v="110"/>
    <x v="6"/>
    <x v="72"/>
    <x v="76"/>
    <x v="72"/>
    <m/>
  </r>
  <r>
    <s v="ET-32 (URIEL GARCIA-ANDRADE)"/>
    <x v="111"/>
    <x v="6"/>
    <x v="41"/>
    <x v="43"/>
    <x v="41"/>
    <m/>
  </r>
  <r>
    <s v="ET-33 (JOSE P. LOPEZ LIRA)"/>
    <x v="124"/>
    <x v="6"/>
    <x v="65"/>
    <x v="69"/>
    <x v="65"/>
    <m/>
  </r>
  <r>
    <s v="ET-34 (AURELIANO REYES)"/>
    <x v="112"/>
    <x v="6"/>
    <x v="56"/>
    <x v="59"/>
    <x v="56"/>
    <m/>
  </r>
  <r>
    <s v="ET-35 (JESUS LOPEZ SOTO)"/>
    <x v="139"/>
    <x v="6"/>
    <x v="69"/>
    <x v="73"/>
    <x v="69"/>
    <m/>
  </r>
  <r>
    <s v="ET-36 (ALONZO GONZALEZ)"/>
    <x v="113"/>
    <x v="6"/>
    <x v="52"/>
    <x v="54"/>
    <x v="52"/>
    <m/>
  </r>
  <r>
    <s v="ET-37 (SABINO IBARRA)"/>
    <x v="114"/>
    <x v="6"/>
    <x v="38"/>
    <x v="40"/>
    <x v="38"/>
    <m/>
  </r>
  <r>
    <s v="ET-38 (Caleb Padgett)"/>
    <x v="125"/>
    <x v="6"/>
    <x v="103"/>
    <x v="111"/>
    <x v="103"/>
    <m/>
  </r>
  <r>
    <s v="ET-39 (JOSE TERRAZAS) (JOSE TERRAZAS MELENDEZ)"/>
    <x v="126"/>
    <x v="6"/>
    <x v="61"/>
    <x v="64"/>
    <x v="61"/>
    <m/>
  </r>
  <r>
    <s v="ET-40 (DEZIREE THOMAS)"/>
    <x v="143"/>
    <x v="6"/>
    <x v="93"/>
    <x v="97"/>
    <x v="93"/>
    <m/>
  </r>
  <r>
    <s v="ET-41 (AARON AUSTIN RKD04440)"/>
    <x v="127"/>
    <x v="6"/>
    <x v="104"/>
    <x v="112"/>
    <x v="104"/>
    <m/>
  </r>
  <r>
    <s v="ET-42 (JUAN C. BERJES RUIZ) (JUAN BERJES RUIZ)"/>
    <x v="146"/>
    <x v="6"/>
    <x v="10"/>
    <x v="10"/>
    <x v="10"/>
    <m/>
  </r>
  <r>
    <s v="ET-43 (Eric Giebelhaus A02973)"/>
    <x v="128"/>
    <x v="6"/>
    <x v="105"/>
    <x v="113"/>
    <x v="105"/>
    <m/>
  </r>
  <r>
    <s v="MT-09 (LORENZO APARICIO)"/>
    <x v="115"/>
    <x v="6"/>
    <x v="106"/>
    <x v="114"/>
    <x v="106"/>
    <m/>
  </r>
  <r>
    <s v="MT-11 (Korbin Gee)"/>
    <x v="116"/>
    <x v="6"/>
    <x v="123"/>
    <x v="137"/>
    <x v="123"/>
    <m/>
  </r>
  <r>
    <s v="MT-13 (Corey Torgerson)"/>
    <x v="129"/>
    <x v="6"/>
    <x v="107"/>
    <x v="115"/>
    <x v="107"/>
    <m/>
  </r>
  <r>
    <s v="MT-14 (Ivan Torres)"/>
    <x v="130"/>
    <x v="6"/>
    <x v="94"/>
    <x v="98"/>
    <x v="94"/>
    <m/>
  </r>
  <r>
    <s v="OV-01 (OFFICE VEHICLE )"/>
    <x v="117"/>
    <x v="6"/>
    <x v="13"/>
    <x v="13"/>
    <x v="13"/>
    <m/>
  </r>
  <r>
    <s v="PT-01S (RODRIGO LOPEZ) (RODRIGO LOPEZ JR)"/>
    <x v="25"/>
    <x v="6"/>
    <x v="24"/>
    <x v="24"/>
    <x v="24"/>
    <m/>
  </r>
  <r>
    <s v="PT-04S (ISAAC ROMERO)"/>
    <x v="27"/>
    <x v="6"/>
    <x v="25"/>
    <x v="25"/>
    <x v="25"/>
    <m/>
  </r>
  <r>
    <s v="PT-06S (SELECT CREW TRUCK)"/>
    <x v="28"/>
    <x v="6"/>
    <x v="13"/>
    <x v="13"/>
    <x v="13"/>
    <m/>
  </r>
  <r>
    <s v="PT-07S (ROGER DODDY)"/>
    <x v="29"/>
    <x v="6"/>
    <x v="27"/>
    <x v="27"/>
    <x v="27"/>
    <m/>
  </r>
  <r>
    <s v="PT-08S (JAMES GABE)"/>
    <x v="140"/>
    <x v="6"/>
    <x v="116"/>
    <x v="129"/>
    <x v="116"/>
    <m/>
  </r>
  <r>
    <s v="PT-09S (JOVAN ESPINOZA-CASILLAS)"/>
    <x v="30"/>
    <x v="6"/>
    <x v="28"/>
    <x v="28"/>
    <x v="28"/>
    <m/>
  </r>
  <r>
    <s v="PT-104 (MARTIN ESCOBEDO JR)"/>
    <x v="31"/>
    <x v="6"/>
    <x v="14"/>
    <x v="14"/>
    <x v="14"/>
    <m/>
  </r>
  <r>
    <s v="PT-107 (DFW OFFICE TRUCK ) (CHRISTOPHER ROBERTSON)"/>
    <x v="33"/>
    <x v="6"/>
    <x v="97"/>
    <x v="102"/>
    <x v="97"/>
    <m/>
  </r>
  <r>
    <s v="PT-108 (JONATHAN SALINAS)"/>
    <x v="34"/>
    <x v="6"/>
    <x v="120"/>
    <x v="134"/>
    <x v="120"/>
    <m/>
  </r>
  <r>
    <s v="PT-10S (ROBERT BERRYHILL)"/>
    <x v="35"/>
    <x v="6"/>
    <x v="96"/>
    <x v="100"/>
    <x v="96"/>
    <m/>
  </r>
  <r>
    <s v="PT-111 (Ivan Torres)"/>
    <x v="36"/>
    <x v="6"/>
    <x v="94"/>
    <x v="98"/>
    <x v="94"/>
    <m/>
  </r>
  <r>
    <s v="PT-11S (RAFAEL MURATALLA-CEJA) (RAFAEL MURTALLA-CEJA)"/>
    <x v="38"/>
    <x v="6"/>
    <x v="33"/>
    <x v="35"/>
    <x v="33"/>
    <m/>
  </r>
  <r>
    <s v="PT-124 (JOB SITE TRUCK) (JOB SITE TRUCK - 2023-006)"/>
    <x v="40"/>
    <x v="6"/>
    <x v="13"/>
    <x v="13"/>
    <x v="13"/>
    <m/>
  </r>
  <r>
    <s v="PT-125 (PLANO JOBSITE TRUCK)"/>
    <x v="41"/>
    <x v="6"/>
    <x v="13"/>
    <x v="13"/>
    <x v="13"/>
    <m/>
  </r>
  <r>
    <s v="PT-12S (SEYMORE HUNT)"/>
    <x v="42"/>
    <x v="6"/>
    <x v="30"/>
    <x v="32"/>
    <x v="30"/>
    <m/>
  </r>
  <r>
    <s v="PT-13S (JAVIER MAGALLANES)"/>
    <x v="44"/>
    <x v="6"/>
    <x v="37"/>
    <x v="39"/>
    <x v="37"/>
    <m/>
  </r>
  <r>
    <s v="PT-14S (ALBERT MENDIETA)"/>
    <x v="141"/>
    <x v="6"/>
    <x v="31"/>
    <x v="33"/>
    <x v="31"/>
    <m/>
  </r>
  <r>
    <s v="PT-156 (open) (OPEN @ TRAFFIC YARD)"/>
    <x v="46"/>
    <x v="6"/>
    <x v="13"/>
    <x v="13"/>
    <x v="13"/>
    <m/>
  </r>
  <r>
    <s v="PT-159 (ALAN A. MEZA TORRES) (ALAN MEZA TORRES)"/>
    <x v="47"/>
    <x v="6"/>
    <x v="46"/>
    <x v="48"/>
    <x v="46"/>
    <m/>
  </r>
  <r>
    <s v="PT-15S (Daniel Barcenas Solis)"/>
    <x v="131"/>
    <x v="6"/>
    <x v="108"/>
    <x v="118"/>
    <x v="108"/>
    <m/>
  </r>
  <r>
    <s v="PT-160 (REYNERI CABALLERO)"/>
    <x v="48"/>
    <x v="6"/>
    <x v="47"/>
    <x v="49"/>
    <x v="47"/>
    <m/>
  </r>
  <r>
    <s v="PT-163 (WILLIAM PERSINGER)"/>
    <x v="49"/>
    <x v="6"/>
    <x v="121"/>
    <x v="135"/>
    <x v="121"/>
    <m/>
  </r>
  <r>
    <s v="PT-165 (TYNOR LARSON)"/>
    <x v="51"/>
    <x v="6"/>
    <x v="44"/>
    <x v="46"/>
    <x v="44"/>
    <m/>
  </r>
  <r>
    <s v="PT-166 (JUAN LUEVANO)"/>
    <x v="52"/>
    <x v="6"/>
    <x v="49"/>
    <x v="51"/>
    <x v="49"/>
    <m/>
  </r>
  <r>
    <s v="PT-167 (OMAR RAMIREZ)"/>
    <x v="53"/>
    <x v="6"/>
    <x v="109"/>
    <x v="119"/>
    <x v="109"/>
    <m/>
  </r>
  <r>
    <s v="PT-168 (ALFRED TULLOS)"/>
    <x v="54"/>
    <x v="6"/>
    <x v="43"/>
    <x v="45"/>
    <x v="43"/>
    <m/>
  </r>
  <r>
    <s v="PT-169 (OPEN) (OPEN @ TEXDIST)"/>
    <x v="55"/>
    <x v="6"/>
    <x v="13"/>
    <x v="13"/>
    <x v="13"/>
    <m/>
  </r>
  <r>
    <s v="PT-16S (ISAAC ROMERO)"/>
    <x v="142"/>
    <x v="6"/>
    <x v="25"/>
    <x v="25"/>
    <x v="25"/>
    <m/>
  </r>
  <r>
    <s v="PT-172 (FRANCISCO DIAZ SERNA)"/>
    <x v="57"/>
    <x v="6"/>
    <x v="50"/>
    <x v="52"/>
    <x v="50"/>
    <m/>
  </r>
  <r>
    <s v="PT-173 (JUAN B. HERNANDEZ) (JUAN HERNANDEZ)"/>
    <x v="58"/>
    <x v="6"/>
    <x v="51"/>
    <x v="53"/>
    <x v="51"/>
    <m/>
  </r>
  <r>
    <s v="PT-177 (SALVADOR RODRIGUEZ JR)"/>
    <x v="61"/>
    <x v="6"/>
    <x v="39"/>
    <x v="41"/>
    <x v="39"/>
    <m/>
  </r>
  <r>
    <s v="PT-17S (CARLOS GARCIA JR)"/>
    <x v="144"/>
    <x v="6"/>
    <x v="45"/>
    <x v="47"/>
    <x v="45"/>
    <m/>
  </r>
  <r>
    <s v="PT-180 (ROBERTO LUMBRERAS)"/>
    <x v="63"/>
    <x v="6"/>
    <x v="55"/>
    <x v="58"/>
    <x v="55"/>
    <m/>
  </r>
  <r>
    <s v="PT-182 (OPEN) (OPEN @ ???)"/>
    <x v="64"/>
    <x v="6"/>
    <x v="13"/>
    <x v="13"/>
    <x v="13"/>
    <m/>
  </r>
  <r>
    <s v="PT-183 (Jouse Martinez) (Josue Martinez Salazar)"/>
    <x v="65"/>
    <x v="6"/>
    <x v="110"/>
    <x v="121"/>
    <x v="110"/>
    <m/>
  </r>
  <r>
    <s v="PT-185 (JOSE BAUTISTA)"/>
    <x v="66"/>
    <x v="6"/>
    <x v="5"/>
    <x v="5"/>
    <x v="5"/>
    <m/>
  </r>
  <r>
    <s v="PT-187 (JUAN LOPEZ)"/>
    <x v="67"/>
    <x v="6"/>
    <x v="117"/>
    <x v="131"/>
    <x v="117"/>
    <m/>
  </r>
  <r>
    <s v="PT-188 (MIGUEL RIVERA-CRUZ)"/>
    <x v="68"/>
    <x v="6"/>
    <x v="59"/>
    <x v="62"/>
    <x v="59"/>
    <m/>
  </r>
  <r>
    <s v="PT-189 (CHRISTOPHER BELFLOWER )"/>
    <x v="69"/>
    <x v="6"/>
    <x v="60"/>
    <x v="63"/>
    <x v="60"/>
    <m/>
  </r>
  <r>
    <s v="PT-18S (OBALDO CHAVEZ)"/>
    <x v="145"/>
    <x v="6"/>
    <x v="122"/>
    <x v="136"/>
    <x v="122"/>
    <m/>
  </r>
  <r>
    <s v="PT-190 (JOSE TURRUBIARTES) (JOSE TURRUBIARTES JR)"/>
    <x v="70"/>
    <x v="6"/>
    <x v="35"/>
    <x v="37"/>
    <x v="35"/>
    <m/>
  </r>
  <r>
    <s v="PT-191 (PATRICHIA HANNA)"/>
    <x v="71"/>
    <x v="6"/>
    <x v="114"/>
    <x v="125"/>
    <x v="114"/>
    <m/>
  </r>
  <r>
    <s v="PT-192 (OPEN ) (OPEN @ TEXDIST)"/>
    <x v="72"/>
    <x v="6"/>
    <x v="13"/>
    <x v="13"/>
    <x v="13"/>
    <m/>
  </r>
  <r>
    <s v="PT-193 (JOSE I RAMIREZ) (JOSE I. RAMIREZ)"/>
    <x v="73"/>
    <x v="6"/>
    <x v="62"/>
    <x v="66"/>
    <x v="62"/>
    <m/>
  </r>
  <r>
    <s v="PT-194 (JOB SITE TRUCK) (JOB SITE TRUCK - HTX)"/>
    <x v="74"/>
    <x v="6"/>
    <x v="13"/>
    <x v="13"/>
    <x v="13"/>
    <m/>
  </r>
  <r>
    <s v="PT-199 (JOB SITE TRUCK) (JOB SITE TRUCK - WTX)"/>
    <x v="75"/>
    <x v="6"/>
    <x v="13"/>
    <x v="13"/>
    <x v="13"/>
    <m/>
  </r>
  <r>
    <s v="PT-19S (PT-19S)"/>
    <x v="132"/>
    <x v="6"/>
    <x v="13"/>
    <x v="13"/>
    <x v="13"/>
    <m/>
  </r>
  <r>
    <s v="PT-201 (AARON CONCHA)"/>
    <x v="121"/>
    <x v="6"/>
    <x v="32"/>
    <x v="34"/>
    <x v="32"/>
    <m/>
  </r>
  <r>
    <s v="PT-202 (Richard Rank)"/>
    <x v="77"/>
    <x v="6"/>
    <x v="125"/>
    <x v="139"/>
    <x v="125"/>
    <m/>
  </r>
  <r>
    <s v="PT-205 (OPEN/iNTERN USING ) (Caleb Kocmick)"/>
    <x v="78"/>
    <x v="6"/>
    <x v="118"/>
    <x v="132"/>
    <x v="118"/>
    <m/>
  </r>
  <r>
    <s v="PT-206 (GERALD EHIMHEN)"/>
    <x v="79"/>
    <x v="6"/>
    <x v="68"/>
    <x v="72"/>
    <x v="68"/>
    <m/>
  </r>
  <r>
    <s v="PT-207 (JUAN CARLOS VAZQUEZ) (JUAN VASQUEZ)"/>
    <x v="80"/>
    <x v="6"/>
    <x v="126"/>
    <x v="140"/>
    <x v="126"/>
    <m/>
  </r>
  <r>
    <s v="PT-208 (SALVADOR AGUILLON)"/>
    <x v="81"/>
    <x v="6"/>
    <x v="70"/>
    <x v="74"/>
    <x v="70"/>
    <m/>
  </r>
  <r>
    <s v="PT-213 (CATALINO FLORES JR)"/>
    <x v="82"/>
    <x v="6"/>
    <x v="71"/>
    <x v="75"/>
    <x v="71"/>
    <m/>
  </r>
  <r>
    <s v="PT-215 (ERNEST LEMON JR)"/>
    <x v="83"/>
    <x v="6"/>
    <x v="54"/>
    <x v="57"/>
    <x v="54"/>
    <m/>
  </r>
  <r>
    <s v="PT-218 (Michael Hammons)"/>
    <x v="84"/>
    <x v="6"/>
    <x v="113"/>
    <x v="124"/>
    <x v="113"/>
    <m/>
  </r>
  <r>
    <s v="PT-219 (VALENTIN LOPEZ)"/>
    <x v="85"/>
    <x v="6"/>
    <x v="42"/>
    <x v="44"/>
    <x v="42"/>
    <m/>
  </r>
  <r>
    <s v="PT-224 (NAGESH KUMAR)"/>
    <x v="86"/>
    <x v="6"/>
    <x v="74"/>
    <x v="78"/>
    <x v="74"/>
    <m/>
  </r>
  <r>
    <s v="PT-226 (CATALINO FLORES SR)"/>
    <x v="87"/>
    <x v="6"/>
    <x v="75"/>
    <x v="79"/>
    <x v="75"/>
    <m/>
  </r>
  <r>
    <s v="PT-227 (HECTOR J. CLAUDIO) (HECTOR CLAUDIO)"/>
    <x v="88"/>
    <x v="6"/>
    <x v="76"/>
    <x v="80"/>
    <x v="76"/>
    <m/>
  </r>
  <r>
    <s v="PT-228 (DANIEL LOPEZ)"/>
    <x v="89"/>
    <x v="6"/>
    <x v="77"/>
    <x v="81"/>
    <x v="77"/>
    <m/>
  </r>
  <r>
    <s v="PT-229 (ANDRES BLANCO)"/>
    <x v="90"/>
    <x v="6"/>
    <x v="78"/>
    <x v="82"/>
    <x v="78"/>
    <m/>
  </r>
  <r>
    <s v="PT-235 (LUIS MORALES)"/>
    <x v="91"/>
    <x v="6"/>
    <x v="79"/>
    <x v="83"/>
    <x v="79"/>
    <m/>
  </r>
  <r>
    <s v="PT-236 (ROLANDO COLMENERO-GARCIA)"/>
    <x v="92"/>
    <x v="6"/>
    <x v="63"/>
    <x v="67"/>
    <x v="63"/>
    <m/>
  </r>
  <r>
    <s v="PT-237 (JUAN C. MIRAMONTES JR) (JUAN MIRAMONTES JR)"/>
    <x v="93"/>
    <x v="6"/>
    <x v="81"/>
    <x v="85"/>
    <x v="81"/>
    <m/>
  </r>
  <r>
    <s v="PT-239 (ALEJANDRO RODRIGUEZ) (ALEJANDRO RODRIGUEZ-AYALA)"/>
    <x v="94"/>
    <x v="6"/>
    <x v="6"/>
    <x v="6"/>
    <x v="6"/>
    <m/>
  </r>
  <r>
    <s v="PT-240 (CLINT MIZE )"/>
    <x v="95"/>
    <x v="6"/>
    <x v="83"/>
    <x v="87"/>
    <x v="83"/>
    <m/>
  </r>
  <r>
    <s v="PT-241 (MARK GARCIA)"/>
    <x v="96"/>
    <x v="6"/>
    <x v="84"/>
    <x v="88"/>
    <x v="84"/>
    <m/>
  </r>
  <r>
    <s v="PT-242 (HECTOR SANCHEZ)"/>
    <x v="97"/>
    <x v="6"/>
    <x v="85"/>
    <x v="89"/>
    <x v="85"/>
    <m/>
  </r>
  <r>
    <s v="PT-243 (RAMESH BOBBA)"/>
    <x v="98"/>
    <x v="6"/>
    <x v="86"/>
    <x v="90"/>
    <x v="86"/>
    <m/>
  </r>
  <r>
    <s v="PT-244 (SAM ABUNEMEH)"/>
    <x v="99"/>
    <x v="6"/>
    <x v="87"/>
    <x v="91"/>
    <x v="87"/>
    <m/>
  </r>
  <r>
    <s v="PT-245 (JARED RUHRUP)"/>
    <x v="100"/>
    <x v="6"/>
    <x v="88"/>
    <x v="92"/>
    <x v="88"/>
    <m/>
  </r>
  <r>
    <s v="PT-246 (PHILLIP SABAJ)"/>
    <x v="101"/>
    <x v="6"/>
    <x v="89"/>
    <x v="93"/>
    <x v="89"/>
    <m/>
  </r>
  <r>
    <s v="PT-247 (MARTIN SANCHEZ)"/>
    <x v="102"/>
    <x v="6"/>
    <x v="90"/>
    <x v="94"/>
    <x v="90"/>
    <m/>
  </r>
  <r>
    <s v="PT-252 (JUAN C. REYES DIAZ)"/>
    <x v="103"/>
    <x v="6"/>
    <x v="91"/>
    <x v="95"/>
    <x v="91"/>
    <m/>
  </r>
  <r>
    <s v="PT-260 (WILLIAM RATHER)"/>
    <x v="134"/>
    <x v="6"/>
    <x v="98"/>
    <x v="105"/>
    <x v="98"/>
    <m/>
  </r>
  <r>
    <s v="PT-268 (XLT MAVERICK)"/>
    <x v="135"/>
    <x v="6"/>
    <x v="13"/>
    <x v="13"/>
    <x v="13"/>
    <m/>
  </r>
  <r>
    <s v="PT-89 (DEZIREE THOMAS LOANER )"/>
    <x v="105"/>
    <x v="6"/>
    <x v="93"/>
    <x v="97"/>
    <x v="93"/>
    <m/>
  </r>
  <r>
    <s v="PT-92 (STONIE BROWN)"/>
    <x v="106"/>
    <x v="6"/>
    <x v="92"/>
    <x v="96"/>
    <x v="92"/>
    <m/>
  </r>
  <r>
    <s v="SV-08 (MICHAEL RIEDER)"/>
    <x v="122"/>
    <x v="6"/>
    <x v="115"/>
    <x v="127"/>
    <x v="115"/>
    <m/>
  </r>
  <r>
    <s v="ET-01 (SAUL MARTINEZ ALVAREZ)"/>
    <x v="0"/>
    <x v="7"/>
    <x v="0"/>
    <x v="0"/>
    <x v="0"/>
    <m/>
  </r>
  <r>
    <s v="ET-02 (Anthony Hardimon)"/>
    <x v="1"/>
    <x v="7"/>
    <x v="127"/>
    <x v="141"/>
    <x v="127"/>
    <m/>
  </r>
  <r>
    <s v="ET-03 (BRIGHT ILOCHE)"/>
    <x v="2"/>
    <x v="7"/>
    <x v="2"/>
    <x v="2"/>
    <x v="2"/>
    <m/>
  </r>
  <r>
    <s v="ET-04 (VALENTIN LOPEZ)"/>
    <x v="3"/>
    <x v="7"/>
    <x v="42"/>
    <x v="44"/>
    <x v="42"/>
    <m/>
  </r>
  <r>
    <s v="ET-05 (YPOLITO PAZ)"/>
    <x v="4"/>
    <x v="7"/>
    <x v="4"/>
    <x v="4"/>
    <x v="4"/>
    <m/>
  </r>
  <r>
    <s v="ET-06 (ESTEBAN RODRIGUEZ PEREZ)"/>
    <x v="5"/>
    <x v="7"/>
    <x v="67"/>
    <x v="71"/>
    <x v="67"/>
    <m/>
  </r>
  <r>
    <s v="ET-07 (HAYS, PAXTON C)"/>
    <x v="6"/>
    <x v="7"/>
    <x v="99"/>
    <x v="106"/>
    <x v="99"/>
    <m/>
  </r>
  <r>
    <s v="ET-08 (JORGE L. MARTINEZ)"/>
    <x v="7"/>
    <x v="7"/>
    <x v="7"/>
    <x v="7"/>
    <x v="7"/>
    <m/>
  </r>
  <r>
    <s v="ET-09 (JOSE C. RAMIREZ)"/>
    <x v="8"/>
    <x v="7"/>
    <x v="8"/>
    <x v="8"/>
    <x v="8"/>
    <m/>
  </r>
  <r>
    <s v="ET-10 (Aydin Akhtarpour)"/>
    <x v="9"/>
    <x v="7"/>
    <x v="100"/>
    <x v="107"/>
    <x v="100"/>
    <m/>
  </r>
  <r>
    <s v="ET-11 (Roberto Guerrero Jr.)"/>
    <x v="10"/>
    <x v="7"/>
    <x v="124"/>
    <x v="138"/>
    <x v="124"/>
    <m/>
  </r>
  <r>
    <s v="ET-12 (ALBERTO ZUNIGA )"/>
    <x v="11"/>
    <x v="7"/>
    <x v="11"/>
    <x v="11"/>
    <x v="11"/>
    <m/>
  </r>
  <r>
    <s v="ET-13 (open)"/>
    <x v="12"/>
    <x v="7"/>
    <x v="13"/>
    <x v="108"/>
    <x v="13"/>
    <m/>
  </r>
  <r>
    <s v="ET-14 (Caleb Kocmick)"/>
    <x v="13"/>
    <x v="7"/>
    <x v="118"/>
    <x v="132"/>
    <x v="118"/>
    <m/>
  </r>
  <r>
    <s v="ET-15 (Luis Ramirez)"/>
    <x v="14"/>
    <x v="7"/>
    <x v="119"/>
    <x v="133"/>
    <x v="119"/>
    <m/>
  </r>
  <r>
    <s v="ET-16 (LUIS MURCIA ORELLANA)"/>
    <x v="15"/>
    <x v="7"/>
    <x v="15"/>
    <x v="15"/>
    <x v="15"/>
    <m/>
  </r>
  <r>
    <s v="ET-17 (COOPER LINK)"/>
    <x v="16"/>
    <x v="7"/>
    <x v="16"/>
    <x v="16"/>
    <x v="16"/>
    <m/>
  </r>
  <r>
    <s v="ET-18 (AARON MOORE)"/>
    <x v="17"/>
    <x v="7"/>
    <x v="101"/>
    <x v="109"/>
    <x v="101"/>
    <m/>
  </r>
  <r>
    <s v="ET-19 (LEROY ARNOLD)"/>
    <x v="18"/>
    <x v="7"/>
    <x v="17"/>
    <x v="17"/>
    <x v="17"/>
    <m/>
  </r>
  <r>
    <s v="ET-20 (JUAN LOPEZ-VAZQUEZ)"/>
    <x v="19"/>
    <x v="7"/>
    <x v="18"/>
    <x v="18"/>
    <x v="18"/>
    <m/>
  </r>
  <r>
    <s v="ET-21 (OPEN) (Cole Hyun)"/>
    <x v="20"/>
    <x v="7"/>
    <x v="128"/>
    <x v="142"/>
    <x v="128"/>
    <m/>
  </r>
  <r>
    <s v="ET-22 (JESUS O. RODARTE SERRANO)"/>
    <x v="21"/>
    <x v="7"/>
    <x v="29"/>
    <x v="29"/>
    <x v="29"/>
    <m/>
  </r>
  <r>
    <s v="ET-23 (JOSE J. RIVERA)"/>
    <x v="22"/>
    <x v="7"/>
    <x v="21"/>
    <x v="21"/>
    <x v="21"/>
    <m/>
  </r>
  <r>
    <s v="ET-24 (Troy Malette)"/>
    <x v="23"/>
    <x v="7"/>
    <x v="22"/>
    <x v="22"/>
    <x v="22"/>
    <m/>
  </r>
  <r>
    <s v="ET-25 (ALEJANDRO LOZANO ACOSTA)"/>
    <x v="24"/>
    <x v="7"/>
    <x v="23"/>
    <x v="23"/>
    <x v="23"/>
    <m/>
  </r>
  <r>
    <s v="ET-26 (JUAN P. RODRIGUEZ)"/>
    <x v="107"/>
    <x v="7"/>
    <x v="40"/>
    <x v="42"/>
    <x v="40"/>
    <m/>
  </r>
  <r>
    <s v="ET-27 (ALONSO MIRAMONTES)"/>
    <x v="108"/>
    <x v="7"/>
    <x v="57"/>
    <x v="60"/>
    <x v="57"/>
    <m/>
  </r>
  <r>
    <s v="ET-28 (JORGE L. FLORES)"/>
    <x v="123"/>
    <x v="7"/>
    <x v="102"/>
    <x v="110"/>
    <x v="102"/>
    <m/>
  </r>
  <r>
    <s v="ET-29 (JOSE RANGEL)"/>
    <x v="138"/>
    <x v="7"/>
    <x v="73"/>
    <x v="77"/>
    <x v="73"/>
    <m/>
  </r>
  <r>
    <s v="ET-30 (JUAN L. RUIZ)"/>
    <x v="109"/>
    <x v="7"/>
    <x v="53"/>
    <x v="55"/>
    <x v="53"/>
    <m/>
  </r>
  <r>
    <s v="ET-31 (RAMIRO VAZQUEZ DE LA CRUZ)"/>
    <x v="110"/>
    <x v="7"/>
    <x v="72"/>
    <x v="76"/>
    <x v="72"/>
    <m/>
  </r>
  <r>
    <s v="ET-32 (URIEL GARCIA-ANDRADE)"/>
    <x v="111"/>
    <x v="7"/>
    <x v="41"/>
    <x v="43"/>
    <x v="41"/>
    <m/>
  </r>
  <r>
    <s v="ET-33 (JOSE P. LOPEZ LIRA)"/>
    <x v="124"/>
    <x v="7"/>
    <x v="65"/>
    <x v="69"/>
    <x v="65"/>
    <m/>
  </r>
  <r>
    <s v="ET-34 (AURELIANO REYES)"/>
    <x v="112"/>
    <x v="7"/>
    <x v="56"/>
    <x v="59"/>
    <x v="56"/>
    <m/>
  </r>
  <r>
    <s v="ET-35 (JESUS LOPEZ SOTO)"/>
    <x v="139"/>
    <x v="7"/>
    <x v="69"/>
    <x v="73"/>
    <x v="69"/>
    <m/>
  </r>
  <r>
    <s v="ET-36 (ALONZO GONZALEZ)"/>
    <x v="113"/>
    <x v="7"/>
    <x v="52"/>
    <x v="54"/>
    <x v="52"/>
    <m/>
  </r>
  <r>
    <s v="ET-37 (SABINO IBARRA)"/>
    <x v="114"/>
    <x v="7"/>
    <x v="38"/>
    <x v="40"/>
    <x v="38"/>
    <m/>
  </r>
  <r>
    <s v="ET-38 (Caleb Padgett)"/>
    <x v="125"/>
    <x v="7"/>
    <x v="103"/>
    <x v="111"/>
    <x v="103"/>
    <m/>
  </r>
  <r>
    <s v="ET-39 (JOSE TERRAZAS)"/>
    <x v="126"/>
    <x v="7"/>
    <x v="61"/>
    <x v="64"/>
    <x v="61"/>
    <m/>
  </r>
  <r>
    <s v="ET-40 (DEZIREE THOMAS)"/>
    <x v="143"/>
    <x v="7"/>
    <x v="93"/>
    <x v="97"/>
    <x v="93"/>
    <m/>
  </r>
  <r>
    <s v="ET-41 (AARON AUSTIN RKD04440)"/>
    <x v="127"/>
    <x v="7"/>
    <x v="104"/>
    <x v="112"/>
    <x v="104"/>
    <m/>
  </r>
  <r>
    <s v="ET-42 (JUAN C. BERJES RUIZ)"/>
    <x v="146"/>
    <x v="7"/>
    <x v="10"/>
    <x v="10"/>
    <x v="10"/>
    <m/>
  </r>
  <r>
    <s v="ET-43 (Eric Giebelhaus A02973)"/>
    <x v="128"/>
    <x v="7"/>
    <x v="105"/>
    <x v="113"/>
    <x v="105"/>
    <m/>
  </r>
  <r>
    <s v="MT-09 (LORENZO APARICIO)"/>
    <x v="115"/>
    <x v="7"/>
    <x v="106"/>
    <x v="114"/>
    <x v="106"/>
    <m/>
  </r>
  <r>
    <s v="MT-11 (Korbin Gee)"/>
    <x v="116"/>
    <x v="7"/>
    <x v="123"/>
    <x v="137"/>
    <x v="123"/>
    <m/>
  </r>
  <r>
    <s v="MT-13 (Corey Torgerson)"/>
    <x v="129"/>
    <x v="7"/>
    <x v="107"/>
    <x v="115"/>
    <x v="107"/>
    <m/>
  </r>
  <r>
    <s v="MT-14 (Ivan Torres)"/>
    <x v="130"/>
    <x v="7"/>
    <x v="94"/>
    <x v="98"/>
    <x v="94"/>
    <m/>
  </r>
  <r>
    <s v="OV-01 (OFFICE VEHICLE) "/>
    <x v="117"/>
    <x v="7"/>
    <x v="13"/>
    <x v="143"/>
    <x v="13"/>
    <m/>
  </r>
  <r>
    <s v="PT-01S (RODRIGO LOPEZ)"/>
    <x v="25"/>
    <x v="7"/>
    <x v="24"/>
    <x v="24"/>
    <x v="24"/>
    <m/>
  </r>
  <r>
    <s v="PT-06S (SELECT CREW TRUCK)"/>
    <x v="28"/>
    <x v="7"/>
    <x v="13"/>
    <x v="128"/>
    <x v="13"/>
    <m/>
  </r>
  <r>
    <s v="PT-07S (ROGER DODDY)"/>
    <x v="29"/>
    <x v="7"/>
    <x v="27"/>
    <x v="27"/>
    <x v="27"/>
    <m/>
  </r>
  <r>
    <s v="PT-08S (JAMES GABE)"/>
    <x v="140"/>
    <x v="7"/>
    <x v="116"/>
    <x v="129"/>
    <x v="116"/>
    <m/>
  </r>
  <r>
    <s v="PT-09S (JOVAN ESPINOZA-CASILLAS)"/>
    <x v="30"/>
    <x v="7"/>
    <x v="28"/>
    <x v="28"/>
    <x v="28"/>
    <m/>
  </r>
  <r>
    <s v="PT-104 (MARTIN ESCOBEDO JR)"/>
    <x v="31"/>
    <x v="7"/>
    <x v="14"/>
    <x v="14"/>
    <x v="14"/>
    <m/>
  </r>
  <r>
    <s v="PT-107 (DFW OFFICE TRUCK) "/>
    <x v="33"/>
    <x v="7"/>
    <x v="97"/>
    <x v="102"/>
    <x v="97"/>
    <m/>
  </r>
  <r>
    <s v="PT-108 (open)"/>
    <x v="34"/>
    <x v="7"/>
    <x v="13"/>
    <x v="144"/>
    <x v="13"/>
    <m/>
  </r>
  <r>
    <s v="PT-10S (ROBERT BERRYHILL)"/>
    <x v="35"/>
    <x v="7"/>
    <x v="96"/>
    <x v="100"/>
    <x v="96"/>
    <m/>
  </r>
  <r>
    <s v="PT-111 (shop mech loaner)"/>
    <x v="36"/>
    <x v="7"/>
    <x v="13"/>
    <x v="145"/>
    <x v="13"/>
    <m/>
  </r>
  <r>
    <s v="PT-11S (RAFAEL MURATALLA-CEJA)"/>
    <x v="38"/>
    <x v="7"/>
    <x v="33"/>
    <x v="35"/>
    <x v="33"/>
    <m/>
  </r>
  <r>
    <s v="PT-124 (JOB SITE TRUCK)"/>
    <x v="40"/>
    <x v="7"/>
    <x v="13"/>
    <x v="146"/>
    <x v="13"/>
    <m/>
  </r>
  <r>
    <s v="PT-125 (PLANO JOBSITE TRUCK)"/>
    <x v="41"/>
    <x v="7"/>
    <x v="13"/>
    <x v="147"/>
    <x v="13"/>
    <m/>
  </r>
  <r>
    <s v="PT-12S (SEYMORE HUNT)"/>
    <x v="42"/>
    <x v="7"/>
    <x v="30"/>
    <x v="32"/>
    <x v="30"/>
    <m/>
  </r>
  <r>
    <s v="PT-13S (JAVIER MAGALLANES)"/>
    <x v="44"/>
    <x v="7"/>
    <x v="37"/>
    <x v="39"/>
    <x v="37"/>
    <m/>
  </r>
  <r>
    <s v="PT-14S (ALBERT MENDIETA)"/>
    <x v="141"/>
    <x v="7"/>
    <x v="31"/>
    <x v="33"/>
    <x v="31"/>
    <m/>
  </r>
  <r>
    <s v="PT-156 (open)"/>
    <x v="46"/>
    <x v="7"/>
    <x v="13"/>
    <x v="148"/>
    <x v="13"/>
    <m/>
  </r>
  <r>
    <s v="PT-159 (ALAN A. MEZA TORRES)"/>
    <x v="47"/>
    <x v="7"/>
    <x v="46"/>
    <x v="48"/>
    <x v="46"/>
    <m/>
  </r>
  <r>
    <s v="PT-15S (OPEN) (RODRIGO LOPEZ)"/>
    <x v="131"/>
    <x v="7"/>
    <x v="24"/>
    <x v="24"/>
    <x v="24"/>
    <m/>
  </r>
  <r>
    <s v="PT-160 (REYNERI CABALLERO)"/>
    <x v="48"/>
    <x v="7"/>
    <x v="47"/>
    <x v="49"/>
    <x v="47"/>
    <m/>
  </r>
  <r>
    <s v="PT-163 (WILLIAM PERSINGER)"/>
    <x v="49"/>
    <x v="7"/>
    <x v="121"/>
    <x v="135"/>
    <x v="121"/>
    <m/>
  </r>
  <r>
    <s v="PT-165 (TYNOR LARSON)"/>
    <x v="51"/>
    <x v="7"/>
    <x v="44"/>
    <x v="46"/>
    <x v="44"/>
    <m/>
  </r>
  <r>
    <s v="PT-166 (JUAN LUEVANO)"/>
    <x v="52"/>
    <x v="7"/>
    <x v="49"/>
    <x v="51"/>
    <x v="49"/>
    <m/>
  </r>
  <r>
    <s v="PT-167 (OMAR RAMIREZ)"/>
    <x v="53"/>
    <x v="7"/>
    <x v="109"/>
    <x v="119"/>
    <x v="109"/>
    <m/>
  </r>
  <r>
    <s v="PT-168 (ALFRED TULLOS)"/>
    <x v="54"/>
    <x v="7"/>
    <x v="43"/>
    <x v="45"/>
    <x v="43"/>
    <m/>
  </r>
  <r>
    <s v="PT-169 (CATALINO FLORES SR loaner)"/>
    <x v="55"/>
    <x v="7"/>
    <x v="75"/>
    <x v="79"/>
    <x v="75"/>
    <m/>
  </r>
  <r>
    <s v="PT-16S (ISAAC ROMERO)"/>
    <x v="142"/>
    <x v="7"/>
    <x v="25"/>
    <x v="25"/>
    <x v="25"/>
    <m/>
  </r>
  <r>
    <s v="PT-172 (FRANCISCO DIAZ SERNA)"/>
    <x v="57"/>
    <x v="7"/>
    <x v="50"/>
    <x v="52"/>
    <x v="50"/>
    <m/>
  </r>
  <r>
    <s v="PT-173 (JUAN B. HERNANDEZ)"/>
    <x v="58"/>
    <x v="7"/>
    <x v="51"/>
    <x v="53"/>
    <x v="51"/>
    <m/>
  </r>
  <r>
    <s v="PT-177 (SALVADOR RODRIGUEZ JR)"/>
    <x v="61"/>
    <x v="7"/>
    <x v="39"/>
    <x v="41"/>
    <x v="39"/>
    <m/>
  </r>
  <r>
    <s v="PT-179 (TROY RAGLE)"/>
    <x v="120"/>
    <x v="7"/>
    <x v="13"/>
    <x v="149"/>
    <x v="13"/>
    <m/>
  </r>
  <r>
    <s v="PT-17S (CARLOS GARCIA JR)"/>
    <x v="144"/>
    <x v="7"/>
    <x v="45"/>
    <x v="47"/>
    <x v="45"/>
    <m/>
  </r>
  <r>
    <s v="PT-180 (ROBERTO LUMBRERAS)"/>
    <x v="63"/>
    <x v="7"/>
    <x v="55"/>
    <x v="58"/>
    <x v="55"/>
    <m/>
  </r>
  <r>
    <s v="PT-182 (Leonel Munoz)"/>
    <x v="64"/>
    <x v="7"/>
    <x v="129"/>
    <x v="150"/>
    <x v="129"/>
    <m/>
  </r>
  <r>
    <s v="PT-183 (JOSUE MARTINEZ)"/>
    <x v="65"/>
    <x v="7"/>
    <x v="110"/>
    <x v="121"/>
    <x v="110"/>
    <m/>
  </r>
  <r>
    <s v="PT-185 (JOSE BAUTISTA)"/>
    <x v="66"/>
    <x v="7"/>
    <x v="5"/>
    <x v="5"/>
    <x v="5"/>
    <m/>
  </r>
  <r>
    <s v="PT-187 (JUAN LOPEZ)"/>
    <x v="67"/>
    <x v="7"/>
    <x v="117"/>
    <x v="131"/>
    <x v="117"/>
    <m/>
  </r>
  <r>
    <s v="PT-188 (MIGUEL RIVERA-CRUZ)"/>
    <x v="68"/>
    <x v="7"/>
    <x v="59"/>
    <x v="62"/>
    <x v="59"/>
    <m/>
  </r>
  <r>
    <s v="PT-189 (open) "/>
    <x v="69"/>
    <x v="7"/>
    <x v="13"/>
    <x v="151"/>
    <x v="13"/>
    <m/>
  </r>
  <r>
    <s v="PT-18S (OBALDO CHAVEZ)"/>
    <x v="145"/>
    <x v="7"/>
    <x v="122"/>
    <x v="136"/>
    <x v="122"/>
    <m/>
  </r>
  <r>
    <s v="PT-190 (JONATHAN SALINAS)"/>
    <x v="70"/>
    <x v="7"/>
    <x v="120"/>
    <x v="134"/>
    <x v="120"/>
    <m/>
  </r>
  <r>
    <s v="PT-191 (PATRICHIA HANNA)"/>
    <x v="71"/>
    <x v="7"/>
    <x v="114"/>
    <x v="125"/>
    <x v="114"/>
    <m/>
  </r>
  <r>
    <s v="PT-192 (OPEN) "/>
    <x v="72"/>
    <x v="7"/>
    <x v="13"/>
    <x v="108"/>
    <x v="13"/>
    <m/>
  </r>
  <r>
    <s v="PT-193 (JOSE I RAMIREZ)"/>
    <x v="73"/>
    <x v="7"/>
    <x v="62"/>
    <x v="66"/>
    <x v="62"/>
    <m/>
  </r>
  <r>
    <s v="PT-194 (JOB SITE TRUCK)"/>
    <x v="74"/>
    <x v="7"/>
    <x v="13"/>
    <x v="146"/>
    <x v="13"/>
    <m/>
  </r>
  <r>
    <s v="PT-199 (JOB SITE TRUCK)"/>
    <x v="75"/>
    <x v="7"/>
    <x v="13"/>
    <x v="146"/>
    <x v="13"/>
    <m/>
  </r>
  <r>
    <s v="PT-19S (BRYAN FIGUEROA)"/>
    <x v="132"/>
    <x v="7"/>
    <x v="111"/>
    <x v="122"/>
    <x v="111"/>
    <m/>
  </r>
  <r>
    <s v="PT-201 (AARON CONCHA)"/>
    <x v="121"/>
    <x v="7"/>
    <x v="32"/>
    <x v="34"/>
    <x v="32"/>
    <m/>
  </r>
  <r>
    <s v="PT-202 (Jose L. Montante)"/>
    <x v="77"/>
    <x v="7"/>
    <x v="112"/>
    <x v="123"/>
    <x v="112"/>
    <m/>
  </r>
  <r>
    <s v="PT-205 (OPEN) (OPEN F150)"/>
    <x v="78"/>
    <x v="7"/>
    <x v="13"/>
    <x v="152"/>
    <x v="13"/>
    <m/>
  </r>
  <r>
    <s v="PT-206 (GERALD EHIMHEN)"/>
    <x v="79"/>
    <x v="7"/>
    <x v="68"/>
    <x v="72"/>
    <x v="68"/>
    <m/>
  </r>
  <r>
    <s v="PT-207 (JUAN CARLOS VAZQUEZ)"/>
    <x v="80"/>
    <x v="7"/>
    <x v="126"/>
    <x v="140"/>
    <x v="126"/>
    <m/>
  </r>
  <r>
    <s v="PT-208 (SALVADOR AGUILLON)"/>
    <x v="81"/>
    <x v="7"/>
    <x v="70"/>
    <x v="74"/>
    <x v="70"/>
    <m/>
  </r>
  <r>
    <s v="PT-20S (C50027)"/>
    <x v="147"/>
    <x v="7"/>
    <x v="122"/>
    <x v="136"/>
    <x v="122"/>
    <m/>
  </r>
  <r>
    <s v="PT-213 (CATALINO FLORES JR)"/>
    <x v="82"/>
    <x v="7"/>
    <x v="71"/>
    <x v="75"/>
    <x v="71"/>
    <m/>
  </r>
  <r>
    <s v="PT-215 (ERNEST LEMON JR)"/>
    <x v="83"/>
    <x v="7"/>
    <x v="54"/>
    <x v="57"/>
    <x v="54"/>
    <m/>
  </r>
  <r>
    <s v="PT-218 (Michael Hammons)"/>
    <x v="84"/>
    <x v="7"/>
    <x v="113"/>
    <x v="124"/>
    <x v="113"/>
    <m/>
  </r>
  <r>
    <s v="PT-219 (VALENTIN LOPEZ)"/>
    <x v="85"/>
    <x v="7"/>
    <x v="42"/>
    <x v="44"/>
    <x v="42"/>
    <m/>
  </r>
  <r>
    <s v="PT-21S (RED44664)"/>
    <x v="148"/>
    <x v="7"/>
    <x v="13"/>
    <x v="128"/>
    <x v="13"/>
    <m/>
  </r>
  <r>
    <s v="PT-224 (NAGESH KUMAR)"/>
    <x v="86"/>
    <x v="7"/>
    <x v="74"/>
    <x v="78"/>
    <x v="74"/>
    <m/>
  </r>
  <r>
    <s v="PT-226 (CATALINO FLORES SR)"/>
    <x v="87"/>
    <x v="7"/>
    <x v="75"/>
    <x v="79"/>
    <x v="75"/>
    <m/>
  </r>
  <r>
    <s v="PT-227 (SALVADOR AGUILLON loaner)"/>
    <x v="88"/>
    <x v="7"/>
    <x v="70"/>
    <x v="74"/>
    <x v="70"/>
    <m/>
  </r>
  <r>
    <s v="PT-228 (DANIEL LOPEZ)"/>
    <x v="89"/>
    <x v="7"/>
    <x v="77"/>
    <x v="81"/>
    <x v="77"/>
    <m/>
  </r>
  <r>
    <s v="PT-229 (ANDRES BLANCO)"/>
    <x v="90"/>
    <x v="7"/>
    <x v="78"/>
    <x v="82"/>
    <x v="78"/>
    <m/>
  </r>
  <r>
    <s v="PT-235 (LUIS MORALES)"/>
    <x v="91"/>
    <x v="7"/>
    <x v="79"/>
    <x v="83"/>
    <x v="79"/>
    <m/>
  </r>
  <r>
    <s v="PT-236 (ROLANDO COLMENERO-GARCIA)"/>
    <x v="92"/>
    <x v="7"/>
    <x v="63"/>
    <x v="67"/>
    <x v="63"/>
    <m/>
  </r>
  <r>
    <s v="PT-237 (JUAN C. MIRAMONTES JR)"/>
    <x v="93"/>
    <x v="7"/>
    <x v="81"/>
    <x v="85"/>
    <x v="81"/>
    <m/>
  </r>
  <r>
    <s v="PT-239 (ALEJANDRO RODRIGUEZ)"/>
    <x v="94"/>
    <x v="7"/>
    <x v="6"/>
    <x v="6"/>
    <x v="6"/>
    <m/>
  </r>
  <r>
    <s v="PT-240 (CLINT MIZE) "/>
    <x v="95"/>
    <x v="7"/>
    <x v="83"/>
    <x v="87"/>
    <x v="83"/>
    <m/>
  </r>
  <r>
    <s v="PT-241 (MARK GARCIA)"/>
    <x v="96"/>
    <x v="7"/>
    <x v="84"/>
    <x v="88"/>
    <x v="84"/>
    <m/>
  </r>
  <r>
    <s v="PT-242 (HECTOR SANCHEZ)"/>
    <x v="97"/>
    <x v="7"/>
    <x v="85"/>
    <x v="89"/>
    <x v="85"/>
    <m/>
  </r>
  <r>
    <s v="PT-243 (RAMESH BOBBA)"/>
    <x v="98"/>
    <x v="7"/>
    <x v="86"/>
    <x v="90"/>
    <x v="86"/>
    <m/>
  </r>
  <r>
    <s v="PT-244 (SAM ABUNEMEH)"/>
    <x v="99"/>
    <x v="7"/>
    <x v="87"/>
    <x v="91"/>
    <x v="87"/>
    <m/>
  </r>
  <r>
    <s v="PT-245 (JARED RUHRUP)"/>
    <x v="100"/>
    <x v="7"/>
    <x v="88"/>
    <x v="92"/>
    <x v="88"/>
    <m/>
  </r>
  <r>
    <s v="PT-246 (PHILLIP SABAJ)"/>
    <x v="101"/>
    <x v="7"/>
    <x v="89"/>
    <x v="93"/>
    <x v="89"/>
    <m/>
  </r>
  <r>
    <s v="PT-247 (MARTIN SANCHEZ)"/>
    <x v="102"/>
    <x v="7"/>
    <x v="90"/>
    <x v="94"/>
    <x v="90"/>
    <m/>
  </r>
  <r>
    <s v="PT-252 (JUAN C. REYES DIAZ)"/>
    <x v="103"/>
    <x v="7"/>
    <x v="91"/>
    <x v="95"/>
    <x v="91"/>
    <m/>
  </r>
  <r>
    <s v="PT-268 (CHRISTOPHER BELFLOWER)"/>
    <x v="135"/>
    <x v="7"/>
    <x v="60"/>
    <x v="63"/>
    <x v="60"/>
    <m/>
  </r>
  <r>
    <s v="PT-269(Hector Claudio)"/>
    <x v="149"/>
    <x v="7"/>
    <x v="76"/>
    <x v="80"/>
    <x v="76"/>
    <m/>
  </r>
  <r>
    <s v="PT-270 (EDGAR GARCIA MANCILLA)"/>
    <x v="150"/>
    <x v="7"/>
    <x v="12"/>
    <x v="12"/>
    <x v="12"/>
    <m/>
  </r>
  <r>
    <s v="PT-89 (DEZIREE THOMAS LOANER) "/>
    <x v="105"/>
    <x v="7"/>
    <x v="93"/>
    <x v="97"/>
    <x v="93"/>
    <m/>
  </r>
  <r>
    <s v="PT-92 (STONIE BROWN)"/>
    <x v="106"/>
    <x v="7"/>
    <x v="92"/>
    <x v="96"/>
    <x v="92"/>
    <m/>
  </r>
  <r>
    <s v="SV-08 (MICHAEL RIEDER)"/>
    <x v="122"/>
    <x v="7"/>
    <x v="115"/>
    <x v="127"/>
    <x v="115"/>
    <m/>
  </r>
  <r>
    <s v="ET-01 (Martinez Alvarez, Saul)"/>
    <x v="0"/>
    <x v="8"/>
    <x v="0"/>
    <x v="0"/>
    <x v="0"/>
    <m/>
  </r>
  <r>
    <s v="ET-02 (HARDIMON, ANTHONY J)"/>
    <x v="1"/>
    <x v="8"/>
    <x v="127"/>
    <x v="141"/>
    <x v="127"/>
    <m/>
  </r>
  <r>
    <s v="ET-03 (NOT ASSIGNED)"/>
    <x v="2"/>
    <x v="8"/>
    <x v="13"/>
    <x v="120"/>
    <x v="13"/>
    <m/>
  </r>
  <r>
    <s v="ET-04 (Lopez, Valentin)"/>
    <x v="3"/>
    <x v="8"/>
    <x v="42"/>
    <x v="44"/>
    <x v="42"/>
    <m/>
  </r>
  <r>
    <s v="ET-05 (Flores Jr, Catalino)"/>
    <x v="4"/>
    <x v="8"/>
    <x v="13"/>
    <x v="153"/>
    <x v="13"/>
    <m/>
  </r>
  <r>
    <s v="ET-06 (Rodriguez Perez, Esteban)"/>
    <x v="5"/>
    <x v="8"/>
    <x v="67"/>
    <x v="71"/>
    <x v="67"/>
    <m/>
  </r>
  <r>
    <s v="ET-07 (HAYS, PAXTON C)"/>
    <x v="6"/>
    <x v="8"/>
    <x v="99"/>
    <x v="106"/>
    <x v="99"/>
    <m/>
  </r>
  <r>
    <s v="ET-08 (Martinez, Jorge L)"/>
    <x v="7"/>
    <x v="8"/>
    <x v="7"/>
    <x v="7"/>
    <x v="7"/>
    <m/>
  </r>
  <r>
    <s v="ET-09 (Ramirez, Jose C)"/>
    <x v="8"/>
    <x v="8"/>
    <x v="8"/>
    <x v="8"/>
    <x v="8"/>
    <m/>
  </r>
  <r>
    <s v="ET-10 (Akhtarpour, Aydin)"/>
    <x v="9"/>
    <x v="8"/>
    <x v="100"/>
    <x v="107"/>
    <x v="100"/>
    <m/>
  </r>
  <r>
    <s v="ET-11 (Guerrero Jr, Roberto)"/>
    <x v="10"/>
    <x v="8"/>
    <x v="124"/>
    <x v="138"/>
    <x v="124"/>
    <m/>
  </r>
  <r>
    <s v="ET-12 (Zuniga, Alberto)"/>
    <x v="11"/>
    <x v="8"/>
    <x v="11"/>
    <x v="11"/>
    <x v="11"/>
    <m/>
  </r>
  <r>
    <s v="ET-13 (Concha, Aaron)"/>
    <x v="12"/>
    <x v="8"/>
    <x v="32"/>
    <x v="34"/>
    <x v="32"/>
    <m/>
  </r>
  <r>
    <s v="ET-14 (Kocmick, Caleb S)"/>
    <x v="13"/>
    <x v="8"/>
    <x v="118"/>
    <x v="132"/>
    <x v="118"/>
    <m/>
  </r>
  <r>
    <s v="ET-15 (Ramirez, Luis F)"/>
    <x v="14"/>
    <x v="8"/>
    <x v="119"/>
    <x v="133"/>
    <x v="119"/>
    <m/>
  </r>
  <r>
    <s v="ET-16 (Murcia Orellana, Luis E)"/>
    <x v="15"/>
    <x v="8"/>
    <x v="15"/>
    <x v="15"/>
    <x v="15"/>
    <m/>
  </r>
  <r>
    <s v="ET-17 (Link, Cooper E)"/>
    <x v="16"/>
    <x v="8"/>
    <x v="16"/>
    <x v="16"/>
    <x v="16"/>
    <m/>
  </r>
  <r>
    <s v="ET-18 (Moore, Jesse A)"/>
    <x v="17"/>
    <x v="8"/>
    <x v="101"/>
    <x v="109"/>
    <x v="101"/>
    <m/>
  </r>
  <r>
    <s v="ET-19 (Arnold, LeRoy B)"/>
    <x v="18"/>
    <x v="8"/>
    <x v="17"/>
    <x v="17"/>
    <x v="17"/>
    <m/>
  </r>
  <r>
    <s v="ET-20 (Lopez-Vazquez, Juan M)"/>
    <x v="19"/>
    <x v="8"/>
    <x v="18"/>
    <x v="18"/>
    <x v="18"/>
    <m/>
  </r>
  <r>
    <s v="ET-21 (Hyun, Cole H)"/>
    <x v="20"/>
    <x v="8"/>
    <x v="128"/>
    <x v="142"/>
    <x v="128"/>
    <m/>
  </r>
  <r>
    <s v="ET-22 (NOT ASSIGNED)"/>
    <x v="21"/>
    <x v="8"/>
    <x v="13"/>
    <x v="120"/>
    <x v="13"/>
    <m/>
  </r>
  <r>
    <s v="ET-23 (Rivera, Jose J)"/>
    <x v="22"/>
    <x v="8"/>
    <x v="21"/>
    <x v="21"/>
    <x v="21"/>
    <m/>
  </r>
  <r>
    <s v="ET-24 (Malette, Troy S)"/>
    <x v="23"/>
    <x v="8"/>
    <x v="22"/>
    <x v="22"/>
    <x v="22"/>
    <m/>
  </r>
  <r>
    <s v="ET-25 (Lozano Acosta, Alejandro)"/>
    <x v="24"/>
    <x v="8"/>
    <x v="23"/>
    <x v="23"/>
    <x v="23"/>
    <m/>
  </r>
  <r>
    <s v="ET-26 (Rodriguez, Juan P)"/>
    <x v="107"/>
    <x v="8"/>
    <x v="40"/>
    <x v="42"/>
    <x v="40"/>
    <m/>
  </r>
  <r>
    <s v="ET-27 (Miramontes, Alonso)"/>
    <x v="108"/>
    <x v="8"/>
    <x v="57"/>
    <x v="60"/>
    <x v="57"/>
    <m/>
  </r>
  <r>
    <s v="ET-28 (Flores, Jorge L)"/>
    <x v="123"/>
    <x v="8"/>
    <x v="102"/>
    <x v="110"/>
    <x v="102"/>
    <m/>
  </r>
  <r>
    <s v="ET-29 (Rangel, Jose M)"/>
    <x v="138"/>
    <x v="8"/>
    <x v="73"/>
    <x v="77"/>
    <x v="73"/>
    <m/>
  </r>
  <r>
    <s v="ET-30 (Ruiz, Juan L)"/>
    <x v="109"/>
    <x v="8"/>
    <x v="53"/>
    <x v="55"/>
    <x v="53"/>
    <m/>
  </r>
  <r>
    <s v="ET-31 (Vazquez De La Cruz, Ramiro)"/>
    <x v="110"/>
    <x v="8"/>
    <x v="72"/>
    <x v="76"/>
    <x v="72"/>
    <m/>
  </r>
  <r>
    <s v="ET-32 (Garcia-Andrade, Uriel)"/>
    <x v="111"/>
    <x v="8"/>
    <x v="41"/>
    <x v="43"/>
    <x v="41"/>
    <m/>
  </r>
  <r>
    <s v="ET-33 (Lopez Lira, Jose P)"/>
    <x v="124"/>
    <x v="8"/>
    <x v="65"/>
    <x v="69"/>
    <x v="65"/>
    <m/>
  </r>
  <r>
    <s v="ET-34 (Reyes, Aureliano)"/>
    <x v="112"/>
    <x v="8"/>
    <x v="56"/>
    <x v="59"/>
    <x v="56"/>
    <m/>
  </r>
  <r>
    <s v="ET-35 (Lopez Soto, Jesus)"/>
    <x v="139"/>
    <x v="8"/>
    <x v="69"/>
    <x v="73"/>
    <x v="69"/>
    <m/>
  </r>
  <r>
    <s v="ET-36 (Gonzalez, Alonzo)"/>
    <x v="113"/>
    <x v="8"/>
    <x v="52"/>
    <x v="54"/>
    <x v="52"/>
    <m/>
  </r>
  <r>
    <s v="ET-37 (Ibarra, Sabino)"/>
    <x v="114"/>
    <x v="8"/>
    <x v="38"/>
    <x v="40"/>
    <x v="38"/>
    <m/>
  </r>
  <r>
    <s v="ET-38 (Padgett, Caleb L)"/>
    <x v="125"/>
    <x v="8"/>
    <x v="103"/>
    <x v="111"/>
    <x v="103"/>
    <m/>
  </r>
  <r>
    <s v="ET-39 (Terrazas Melendez, Jose R)"/>
    <x v="126"/>
    <x v="8"/>
    <x v="61"/>
    <x v="64"/>
    <x v="61"/>
    <m/>
  </r>
  <r>
    <s v="ET-40 (Thomas, Deziree L)"/>
    <x v="143"/>
    <x v="8"/>
    <x v="93"/>
    <x v="97"/>
    <x v="93"/>
    <m/>
  </r>
  <r>
    <s v="ET-41 (Austin, Aaron)"/>
    <x v="127"/>
    <x v="8"/>
    <x v="104"/>
    <x v="112"/>
    <x v="104"/>
    <m/>
  </r>
  <r>
    <s v="ET-42 (Berjes Ruiz, Juan C)"/>
    <x v="146"/>
    <x v="8"/>
    <x v="10"/>
    <x v="10"/>
    <x v="10"/>
    <m/>
  </r>
  <r>
    <s v="ET-43 (Giebelhaus, Eric)"/>
    <x v="128"/>
    <x v="8"/>
    <x v="105"/>
    <x v="113"/>
    <x v="105"/>
    <m/>
  </r>
  <r>
    <s v="MT-09 (Aparicio, Lorenzo)"/>
    <x v="115"/>
    <x v="8"/>
    <x v="106"/>
    <x v="114"/>
    <x v="106"/>
    <m/>
  </r>
  <r>
    <s v="MT-11 (Gee, Korbin E)"/>
    <x v="116"/>
    <x v="8"/>
    <x v="123"/>
    <x v="137"/>
    <x v="123"/>
    <m/>
  </r>
  <r>
    <s v="MT-13 (Torgerson, Corey A)"/>
    <x v="129"/>
    <x v="8"/>
    <x v="107"/>
    <x v="115"/>
    <x v="107"/>
    <m/>
  </r>
  <r>
    <s v="MT-14 (Torres, Ivan)"/>
    <x v="130"/>
    <x v="8"/>
    <x v="94"/>
    <x v="98"/>
    <x v="94"/>
    <m/>
  </r>
  <r>
    <s v="OV-01 (NOT ASSIGNED)"/>
    <x v="117"/>
    <x v="8"/>
    <x v="13"/>
    <x v="120"/>
    <x v="13"/>
    <m/>
  </r>
  <r>
    <s v="PT-01S (OPEN SELECT JST)"/>
    <x v="25"/>
    <x v="8"/>
    <x v="13"/>
    <x v="120"/>
    <x v="13"/>
    <m/>
  </r>
  <r>
    <s v="PT-06S (NOT ASSIGNED THIS MONTH)"/>
    <x v="28"/>
    <x v="8"/>
    <x v="13"/>
    <x v="120"/>
    <x v="13"/>
    <m/>
  </r>
  <r>
    <s v="PT-07S (Doddy, Roger W)"/>
    <x v="29"/>
    <x v="8"/>
    <x v="27"/>
    <x v="27"/>
    <x v="27"/>
    <m/>
  </r>
  <r>
    <s v="PT-08S (JAMES GABE)"/>
    <x v="140"/>
    <x v="8"/>
    <x v="116"/>
    <x v="129"/>
    <x v="116"/>
    <m/>
  </r>
  <r>
    <s v="PT-09S (Espinoza-Casillas, Jovan)"/>
    <x v="30"/>
    <x v="8"/>
    <x v="28"/>
    <x v="28"/>
    <x v="28"/>
    <m/>
  </r>
  <r>
    <s v="PT-104 (Escobedo Jr, Martin)"/>
    <x v="31"/>
    <x v="8"/>
    <x v="14"/>
    <x v="14"/>
    <x v="14"/>
    <m/>
  </r>
  <r>
    <s v="PT-107 (NOT ASSIGNED)"/>
    <x v="33"/>
    <x v="8"/>
    <x v="13"/>
    <x v="120"/>
    <x v="13"/>
    <m/>
  </r>
  <r>
    <s v="PT-108 (NOT ASSIGNED)"/>
    <x v="34"/>
    <x v="8"/>
    <x v="13"/>
    <x v="120"/>
    <x v="13"/>
    <m/>
  </r>
  <r>
    <s v="PT-10S (Berryhill, Robert P)"/>
    <x v="35"/>
    <x v="8"/>
    <x v="96"/>
    <x v="100"/>
    <x v="96"/>
    <m/>
  </r>
  <r>
    <s v="PT-111 (NOT ASSIGNED THIS MONTH)"/>
    <x v="36"/>
    <x v="8"/>
    <x v="13"/>
    <x v="120"/>
    <x v="13"/>
    <m/>
  </r>
  <r>
    <s v="PT-11S (Muratalla-Ceja, Rafael)"/>
    <x v="38"/>
    <x v="8"/>
    <x v="33"/>
    <x v="35"/>
    <x v="33"/>
    <m/>
  </r>
  <r>
    <s v="PT-124 (NOT ASSIGNED)"/>
    <x v="40"/>
    <x v="8"/>
    <x v="13"/>
    <x v="120"/>
    <x v="13"/>
    <m/>
  </r>
  <r>
    <s v="PT-125 (NOT ASSIGNED THIS MONTH)"/>
    <x v="41"/>
    <x v="8"/>
    <x v="13"/>
    <x v="120"/>
    <x v="13"/>
    <m/>
  </r>
  <r>
    <s v="PT-12S (HUNT, SEYMORE)"/>
    <x v="42"/>
    <x v="8"/>
    <x v="30"/>
    <x v="103"/>
    <x v="30"/>
    <m/>
  </r>
  <r>
    <s v="PT-13S (Magallanes, Javier)"/>
    <x v="44"/>
    <x v="8"/>
    <x v="37"/>
    <x v="39"/>
    <x v="37"/>
    <m/>
  </r>
  <r>
    <s v="PT-14S (SMITH, KEITH A)"/>
    <x v="141"/>
    <x v="8"/>
    <x v="130"/>
    <x v="154"/>
    <x v="130"/>
    <m/>
  </r>
  <r>
    <s v="PT-156 (Concha, Aaron)"/>
    <x v="46"/>
    <x v="8"/>
    <x v="32"/>
    <x v="34"/>
    <x v="32"/>
    <m/>
  </r>
  <r>
    <s v="PT-159 (Meza Torres, Alan A)"/>
    <x v="47"/>
    <x v="8"/>
    <x v="46"/>
    <x v="48"/>
    <x v="46"/>
    <m/>
  </r>
  <r>
    <s v="PT-15S (Lopez Jr, Rodrigo)"/>
    <x v="131"/>
    <x v="8"/>
    <x v="24"/>
    <x v="24"/>
    <x v="24"/>
    <m/>
  </r>
  <r>
    <s v="PT-160 (Caballero, Reyneri M)"/>
    <x v="48"/>
    <x v="8"/>
    <x v="47"/>
    <x v="49"/>
    <x v="47"/>
    <m/>
  </r>
  <r>
    <s v="PT-163 (PERSINGER, WILLIAM)"/>
    <x v="49"/>
    <x v="8"/>
    <x v="121"/>
    <x v="135"/>
    <x v="121"/>
    <m/>
  </r>
  <r>
    <s v="PT-165 (NOT ASSIGNED)"/>
    <x v="51"/>
    <x v="8"/>
    <x v="13"/>
    <x v="120"/>
    <x v="13"/>
    <m/>
  </r>
  <r>
    <s v="PT-166 (Luevano, Juan M)"/>
    <x v="52"/>
    <x v="8"/>
    <x v="49"/>
    <x v="51"/>
    <x v="49"/>
    <m/>
  </r>
  <r>
    <s v="PT-167 (Ramirez, Omar)"/>
    <x v="53"/>
    <x v="8"/>
    <x v="109"/>
    <x v="119"/>
    <x v="109"/>
    <m/>
  </r>
  <r>
    <s v="PT-168 (NOT ASSIGNED)"/>
    <x v="54"/>
    <x v="8"/>
    <x v="13"/>
    <x v="120"/>
    <x v="13"/>
    <m/>
  </r>
  <r>
    <s v="PT-169 (NOT ASSIGNED)"/>
    <x v="55"/>
    <x v="8"/>
    <x v="13"/>
    <x v="120"/>
    <x v="13"/>
    <m/>
  </r>
  <r>
    <s v="PT-16S (Romero, Isaac F)"/>
    <x v="142"/>
    <x v="8"/>
    <x v="25"/>
    <x v="25"/>
    <x v="25"/>
    <m/>
  </r>
  <r>
    <s v="PT-172 (Diaz Serna, Francisco)"/>
    <x v="57"/>
    <x v="8"/>
    <x v="50"/>
    <x v="52"/>
    <x v="50"/>
    <m/>
  </r>
  <r>
    <s v="PT-173 (Hernandez, Juan B)"/>
    <x v="58"/>
    <x v="8"/>
    <x v="51"/>
    <x v="53"/>
    <x v="51"/>
    <m/>
  </r>
  <r>
    <s v="PT-177 (Rodriguez Jr, Salvador)"/>
    <x v="61"/>
    <x v="8"/>
    <x v="39"/>
    <x v="41"/>
    <x v="39"/>
    <m/>
  </r>
  <r>
    <s v="PT-179 (NOT ASSIGNED THIS MONTH)"/>
    <x v="120"/>
    <x v="8"/>
    <x v="13"/>
    <x v="120"/>
    <x v="13"/>
    <m/>
  </r>
  <r>
    <s v="PT-17S (Garcia Jr, Carlos)"/>
    <x v="144"/>
    <x v="8"/>
    <x v="45"/>
    <x v="47"/>
    <x v="45"/>
    <m/>
  </r>
  <r>
    <s v="PT-180 (Lumbreras, Roberto)"/>
    <x v="63"/>
    <x v="8"/>
    <x v="55"/>
    <x v="58"/>
    <x v="55"/>
    <m/>
  </r>
  <r>
    <s v="PT-182 (Munoz, Leonel)"/>
    <x v="64"/>
    <x v="8"/>
    <x v="129"/>
    <x v="150"/>
    <x v="129"/>
    <m/>
  </r>
  <r>
    <s v="PT-183 (Martinez Salazar, Josue)"/>
    <x v="65"/>
    <x v="8"/>
    <x v="110"/>
    <x v="121"/>
    <x v="110"/>
    <m/>
  </r>
  <r>
    <s v="PT-185 (Bautista, Jose A)"/>
    <x v="66"/>
    <x v="8"/>
    <x v="5"/>
    <x v="5"/>
    <x v="5"/>
    <m/>
  </r>
  <r>
    <s v="PT-187 (Lopez, Juan)"/>
    <x v="67"/>
    <x v="8"/>
    <x v="117"/>
    <x v="131"/>
    <x v="117"/>
    <m/>
  </r>
  <r>
    <s v="PT-188 (Rivera-Cruz, Miguel A)"/>
    <x v="68"/>
    <x v="8"/>
    <x v="59"/>
    <x v="62"/>
    <x v="59"/>
    <m/>
  </r>
  <r>
    <s v="PT-189 (NOT ASSIGNED)"/>
    <x v="69"/>
    <x v="8"/>
    <x v="13"/>
    <x v="120"/>
    <x v="13"/>
    <m/>
  </r>
  <r>
    <s v="PT-18S (NOT ASSIGNED)"/>
    <x v="145"/>
    <x v="8"/>
    <x v="13"/>
    <x v="120"/>
    <x v="13"/>
    <m/>
  </r>
  <r>
    <s v="PT-190 (Salinas, Jonathan M)"/>
    <x v="70"/>
    <x v="8"/>
    <x v="120"/>
    <x v="134"/>
    <x v="120"/>
    <m/>
  </r>
  <r>
    <s v="PT-191 (Hanna, Patrichia N)"/>
    <x v="71"/>
    <x v="8"/>
    <x v="114"/>
    <x v="125"/>
    <x v="114"/>
    <m/>
  </r>
  <r>
    <s v="PT-192 (NOT ASSIGNED)"/>
    <x v="72"/>
    <x v="8"/>
    <x v="13"/>
    <x v="120"/>
    <x v="13"/>
    <m/>
  </r>
  <r>
    <s v="PT-193 (Ramirez, Jose I)"/>
    <x v="73"/>
    <x v="8"/>
    <x v="62"/>
    <x v="66"/>
    <x v="62"/>
    <m/>
  </r>
  <r>
    <s v="PT-194 (PERRY, ALBERT)"/>
    <x v="74"/>
    <x v="8"/>
    <x v="131"/>
    <x v="155"/>
    <x v="131"/>
    <m/>
  </r>
  <r>
    <s v="PT-199 (NOT ASSIGNED)"/>
    <x v="75"/>
    <x v="8"/>
    <x v="13"/>
    <x v="120"/>
    <x v="13"/>
    <m/>
  </r>
  <r>
    <s v="PT-19S (Figueroa, Bryan)"/>
    <x v="132"/>
    <x v="8"/>
    <x v="111"/>
    <x v="122"/>
    <x v="111"/>
    <m/>
  </r>
  <r>
    <s v="PT-201 (Concha, Aaron)"/>
    <x v="121"/>
    <x v="8"/>
    <x v="32"/>
    <x v="34"/>
    <x v="32"/>
    <m/>
  </r>
  <r>
    <s v="PT-202 (Montante, Jose L)"/>
    <x v="77"/>
    <x v="8"/>
    <x v="112"/>
    <x v="123"/>
    <x v="112"/>
    <m/>
  </r>
  <r>
    <s v="PT-205 (NOT ASSIGNED)"/>
    <x v="78"/>
    <x v="8"/>
    <x v="13"/>
    <x v="120"/>
    <x v="13"/>
    <m/>
  </r>
  <r>
    <s v="PT-206 (Ehimhen, Gerald A) - SOLD IN OCTOBER"/>
    <x v="79"/>
    <x v="8"/>
    <x v="68"/>
    <x v="72"/>
    <x v="68"/>
    <m/>
  </r>
  <r>
    <s v="PT-207 (Vasquez, Juan C)"/>
    <x v="80"/>
    <x v="8"/>
    <x v="126"/>
    <x v="140"/>
    <x v="126"/>
    <m/>
  </r>
  <r>
    <s v="PT-208 (Aguillon, Salvador)"/>
    <x v="81"/>
    <x v="8"/>
    <x v="70"/>
    <x v="74"/>
    <x v="70"/>
    <m/>
  </r>
  <r>
    <s v="PT-20S (Chavez, Obaldo S)"/>
    <x v="147"/>
    <x v="8"/>
    <x v="122"/>
    <x v="136"/>
    <x v="122"/>
    <m/>
  </r>
  <r>
    <s v="PT-213 (Flores Jr, Catalino)"/>
    <x v="82"/>
    <x v="8"/>
    <x v="71"/>
    <x v="75"/>
    <x v="71"/>
    <m/>
  </r>
  <r>
    <s v="PT-215 (Lemon Jr, Ernest S)"/>
    <x v="83"/>
    <x v="8"/>
    <x v="54"/>
    <x v="57"/>
    <x v="54"/>
    <m/>
  </r>
  <r>
    <s v="PT-218 (Hammons, Michael A)"/>
    <x v="84"/>
    <x v="8"/>
    <x v="113"/>
    <x v="124"/>
    <x v="113"/>
    <m/>
  </r>
  <r>
    <s v="PT-219 (Lopez, Valentin)"/>
    <x v="85"/>
    <x v="8"/>
    <x v="42"/>
    <x v="44"/>
    <x v="42"/>
    <m/>
  </r>
  <r>
    <s v="PT-224 (Pachipulusu Sreedhar, Nagesh Kumar)"/>
    <x v="86"/>
    <x v="8"/>
    <x v="74"/>
    <x v="78"/>
    <x v="74"/>
    <m/>
  </r>
  <r>
    <s v="PT-226 (Flores Sr, Catalino)"/>
    <x v="87"/>
    <x v="8"/>
    <x v="75"/>
    <x v="79"/>
    <x v="75"/>
    <m/>
  </r>
  <r>
    <s v="PT-227 (Concha, Aaron)"/>
    <x v="88"/>
    <x v="8"/>
    <x v="32"/>
    <x v="34"/>
    <x v="32"/>
    <m/>
  </r>
  <r>
    <s v="PT-228 (Lopez, Daniel)"/>
    <x v="89"/>
    <x v="8"/>
    <x v="77"/>
    <x v="81"/>
    <x v="77"/>
    <m/>
  </r>
  <r>
    <s v="PT-229 (Blanco, Andres E)"/>
    <x v="90"/>
    <x v="8"/>
    <x v="78"/>
    <x v="82"/>
    <x v="78"/>
    <m/>
  </r>
  <r>
    <s v="PT-22S (Mendieta, Albert A)"/>
    <x v="133"/>
    <x v="8"/>
    <x v="31"/>
    <x v="33"/>
    <x v="31"/>
    <m/>
  </r>
  <r>
    <s v="PT-235 (Morales, Luis A)"/>
    <x v="91"/>
    <x v="8"/>
    <x v="79"/>
    <x v="83"/>
    <x v="79"/>
    <m/>
  </r>
  <r>
    <s v="PT-236 (Colmenero-Garcia, Rolando)"/>
    <x v="92"/>
    <x v="8"/>
    <x v="63"/>
    <x v="67"/>
    <x v="63"/>
    <m/>
  </r>
  <r>
    <s v="PT-237 (Miramontes Jr, Juan C)"/>
    <x v="93"/>
    <x v="8"/>
    <x v="81"/>
    <x v="85"/>
    <x v="81"/>
    <m/>
  </r>
  <r>
    <s v="PT-239 (Rodriguez-Ayala, Alejandro J)"/>
    <x v="94"/>
    <x v="8"/>
    <x v="6"/>
    <x v="6"/>
    <x v="6"/>
    <m/>
  </r>
  <r>
    <s v="PT-240 (Mize, Clint)"/>
    <x v="95"/>
    <x v="8"/>
    <x v="83"/>
    <x v="87"/>
    <x v="83"/>
    <m/>
  </r>
  <r>
    <s v="PT-241 (Garcia, Mark E)"/>
    <x v="96"/>
    <x v="8"/>
    <x v="84"/>
    <x v="88"/>
    <x v="84"/>
    <m/>
  </r>
  <r>
    <s v="PT-242 (Sanchez, Hector)"/>
    <x v="97"/>
    <x v="8"/>
    <x v="85"/>
    <x v="89"/>
    <x v="85"/>
    <m/>
  </r>
  <r>
    <s v="PT-243 (Bobba, Ramesh)"/>
    <x v="98"/>
    <x v="8"/>
    <x v="86"/>
    <x v="90"/>
    <x v="86"/>
    <m/>
  </r>
  <r>
    <s v="PT-244 (Abunemeh, Osama M)"/>
    <x v="99"/>
    <x v="8"/>
    <x v="87"/>
    <x v="91"/>
    <x v="87"/>
    <m/>
  </r>
  <r>
    <s v="PT-245 (Ruhrup, Jared K)"/>
    <x v="100"/>
    <x v="8"/>
    <x v="88"/>
    <x v="92"/>
    <x v="88"/>
    <m/>
  </r>
  <r>
    <s v="PT-246 (Sabaj, Phillip A)"/>
    <x v="101"/>
    <x v="8"/>
    <x v="89"/>
    <x v="93"/>
    <x v="89"/>
    <m/>
  </r>
  <r>
    <s v="PT-247 (Sanchez, Martin)"/>
    <x v="102"/>
    <x v="8"/>
    <x v="90"/>
    <x v="94"/>
    <x v="90"/>
    <m/>
  </r>
  <r>
    <s v="PT-252 (Reyes Diaz, Juan C)"/>
    <x v="103"/>
    <x v="8"/>
    <x v="91"/>
    <x v="95"/>
    <x v="91"/>
    <m/>
  </r>
  <r>
    <s v="PT-260 (Rather, William H)"/>
    <x v="134"/>
    <x v="8"/>
    <x v="98"/>
    <x v="105"/>
    <x v="98"/>
    <m/>
  </r>
  <r>
    <s v="PT-268 (Belflower, Christopher W)"/>
    <x v="135"/>
    <x v="8"/>
    <x v="60"/>
    <x v="63"/>
    <x v="60"/>
    <m/>
  </r>
  <r>
    <s v="PT-269 (Claudio, Hector J)"/>
    <x v="149"/>
    <x v="8"/>
    <x v="76"/>
    <x v="80"/>
    <x v="76"/>
    <m/>
  </r>
  <r>
    <s v="PT-270 (Garcia Mancilla, Edgar)"/>
    <x v="150"/>
    <x v="8"/>
    <x v="12"/>
    <x v="12"/>
    <x v="12"/>
    <m/>
  </r>
  <r>
    <s v="PT-89 (Thomas, Deziree L)"/>
    <x v="105"/>
    <x v="8"/>
    <x v="93"/>
    <x v="97"/>
    <x v="93"/>
    <m/>
  </r>
  <r>
    <s v="PT-92 (Brown, Stonie B)"/>
    <x v="106"/>
    <x v="8"/>
    <x v="92"/>
    <x v="96"/>
    <x v="92"/>
    <m/>
  </r>
  <r>
    <s v="SV-08 (RIEDER, MICHAEL A)"/>
    <x v="122"/>
    <x v="8"/>
    <x v="115"/>
    <x v="127"/>
    <x v="115"/>
    <m/>
  </r>
  <r>
    <s v="ET-01 (SAUL MARTINEZ ALVAREZ)"/>
    <x v="0"/>
    <x v="9"/>
    <x v="0"/>
    <x v="0"/>
    <x v="0"/>
    <m/>
  </r>
  <r>
    <s v="ET-02 (Anthony Hardimon)"/>
    <x v="1"/>
    <x v="9"/>
    <x v="127"/>
    <x v="141"/>
    <x v="127"/>
    <m/>
  </r>
  <r>
    <s v="ET-03 (Manuel Andrade)"/>
    <x v="2"/>
    <x v="9"/>
    <x v="132"/>
    <x v="156"/>
    <x v="132"/>
    <m/>
  </r>
  <r>
    <s v="ET-04 (VALENTIN LOPEZ)"/>
    <x v="3"/>
    <x v="9"/>
    <x v="42"/>
    <x v="44"/>
    <x v="42"/>
    <m/>
  </r>
  <r>
    <s v="ET-05 (OPEN)"/>
    <x v="4"/>
    <x v="9"/>
    <x v="4"/>
    <x v="4"/>
    <x v="4"/>
    <m/>
  </r>
  <r>
    <s v="ET-06 (ESTEBAN RODRIGUEZ PEREZ)"/>
    <x v="5"/>
    <x v="9"/>
    <x v="67"/>
    <x v="71"/>
    <x v="67"/>
    <m/>
  </r>
  <r>
    <s v="ET-07 (HAYS, PAXTON C)"/>
    <x v="6"/>
    <x v="9"/>
    <x v="99"/>
    <x v="106"/>
    <x v="99"/>
    <m/>
  </r>
  <r>
    <s v="ET-08 (JORGE L. MARTINEZ)"/>
    <x v="7"/>
    <x v="9"/>
    <x v="7"/>
    <x v="7"/>
    <x v="7"/>
    <m/>
  </r>
  <r>
    <s v="ET-09 (JOSE C. RAMIREZ)"/>
    <x v="8"/>
    <x v="9"/>
    <x v="8"/>
    <x v="8"/>
    <x v="8"/>
    <m/>
  </r>
  <r>
    <s v="ET-10 (Aydin Akhtarpour)"/>
    <x v="9"/>
    <x v="9"/>
    <x v="100"/>
    <x v="107"/>
    <x v="100"/>
    <m/>
  </r>
  <r>
    <s v="ET-11 (Roberto Guerrero Jr.)"/>
    <x v="10"/>
    <x v="9"/>
    <x v="124"/>
    <x v="138"/>
    <x v="124"/>
    <m/>
  </r>
  <r>
    <s v="ET-12 (ALBERTO ZUNIGA )"/>
    <x v="11"/>
    <x v="9"/>
    <x v="11"/>
    <x v="11"/>
    <x v="11"/>
    <m/>
  </r>
  <r>
    <s v="ET-13 (open)"/>
    <x v="12"/>
    <x v="9"/>
    <x v="13"/>
    <x v="108"/>
    <x v="13"/>
    <m/>
  </r>
  <r>
    <s v="ET-14 (Caleb Kocmick)"/>
    <x v="13"/>
    <x v="9"/>
    <x v="118"/>
    <x v="132"/>
    <x v="118"/>
    <m/>
  </r>
  <r>
    <s v="ET-15 (LUKE MUNOZ)"/>
    <x v="14"/>
    <x v="9"/>
    <x v="119"/>
    <x v="133"/>
    <x v="119"/>
    <m/>
  </r>
  <r>
    <s v="ET-16 (LUIS MURCIA ORELLANA)"/>
    <x v="15"/>
    <x v="9"/>
    <x v="15"/>
    <x v="15"/>
    <x v="15"/>
    <m/>
  </r>
  <r>
    <s v="ET-17 (COOPER LINK)"/>
    <x v="16"/>
    <x v="9"/>
    <x v="16"/>
    <x v="16"/>
    <x v="16"/>
    <m/>
  </r>
  <r>
    <s v="ET-18 (AARON MOORE)"/>
    <x v="17"/>
    <x v="9"/>
    <x v="101"/>
    <x v="109"/>
    <x v="101"/>
    <m/>
  </r>
  <r>
    <s v="ET-19 (LEROY ARNOLD)"/>
    <x v="18"/>
    <x v="9"/>
    <x v="17"/>
    <x v="17"/>
    <x v="17"/>
    <m/>
  </r>
  <r>
    <s v="ET-20 (JUAN LOPEZ-VAZQUEZ)"/>
    <x v="19"/>
    <x v="9"/>
    <x v="18"/>
    <x v="18"/>
    <x v="18"/>
    <m/>
  </r>
  <r>
    <s v="ET-21 (Cole Hyun)"/>
    <x v="20"/>
    <x v="9"/>
    <x v="128"/>
    <x v="142"/>
    <x v="128"/>
    <m/>
  </r>
  <r>
    <s v="ET-22 (OPEN F250 09.16.24)"/>
    <x v="21"/>
    <x v="9"/>
    <x v="29"/>
    <x v="29"/>
    <x v="29"/>
    <m/>
  </r>
  <r>
    <s v="ET-23 (JOSE J. RIVERA)"/>
    <x v="22"/>
    <x v="9"/>
    <x v="21"/>
    <x v="21"/>
    <x v="21"/>
    <m/>
  </r>
  <r>
    <s v="ET-24 (Troy Malette)"/>
    <x v="23"/>
    <x v="9"/>
    <x v="22"/>
    <x v="22"/>
    <x v="22"/>
    <m/>
  </r>
  <r>
    <s v="ET-25 (ALEJANDRO LOZANO ACOSTA)"/>
    <x v="24"/>
    <x v="9"/>
    <x v="23"/>
    <x v="23"/>
    <x v="23"/>
    <m/>
  </r>
  <r>
    <s v="ET-26 (JUAN P. RODRIGUEZ)"/>
    <x v="107"/>
    <x v="9"/>
    <x v="40"/>
    <x v="42"/>
    <x v="40"/>
    <m/>
  </r>
  <r>
    <s v="ET-27 (ALONSO MIRAMONTES)"/>
    <x v="108"/>
    <x v="9"/>
    <x v="57"/>
    <x v="60"/>
    <x v="57"/>
    <m/>
  </r>
  <r>
    <s v="ET-28 (JORGE L. FLORES)"/>
    <x v="123"/>
    <x v="9"/>
    <x v="102"/>
    <x v="110"/>
    <x v="102"/>
    <m/>
  </r>
  <r>
    <s v="ET-29 (JOSE RANGEL)"/>
    <x v="138"/>
    <x v="9"/>
    <x v="73"/>
    <x v="77"/>
    <x v="73"/>
    <m/>
  </r>
  <r>
    <s v="ET-30 (JUAN L. RUIZ)"/>
    <x v="109"/>
    <x v="9"/>
    <x v="53"/>
    <x v="55"/>
    <x v="53"/>
    <m/>
  </r>
  <r>
    <s v="ET-31 (RAMIRO VAZQUEZ DE LA CRUZ)"/>
    <x v="110"/>
    <x v="9"/>
    <x v="72"/>
    <x v="76"/>
    <x v="72"/>
    <m/>
  </r>
  <r>
    <s v="ET-32 (URIEL GARCIA-ANDRADE)"/>
    <x v="111"/>
    <x v="9"/>
    <x v="41"/>
    <x v="43"/>
    <x v="41"/>
    <m/>
  </r>
  <r>
    <s v="ET-33 (JOSE P. LOPEZ LIRA)"/>
    <x v="124"/>
    <x v="9"/>
    <x v="65"/>
    <x v="69"/>
    <x v="65"/>
    <m/>
  </r>
  <r>
    <s v="ET-34 (AURELIANO REYES)"/>
    <x v="112"/>
    <x v="9"/>
    <x v="56"/>
    <x v="59"/>
    <x v="56"/>
    <m/>
  </r>
  <r>
    <s v="ET-35 (JESUS LOPEZ SOTO)"/>
    <x v="139"/>
    <x v="9"/>
    <x v="69"/>
    <x v="73"/>
    <x v="69"/>
    <m/>
  </r>
  <r>
    <s v="ET-36 (ALONZO GONZALEZ)"/>
    <x v="113"/>
    <x v="9"/>
    <x v="52"/>
    <x v="54"/>
    <x v="52"/>
    <m/>
  </r>
  <r>
    <s v="ET-37 (SABINO IBARRA)"/>
    <x v="114"/>
    <x v="9"/>
    <x v="38"/>
    <x v="40"/>
    <x v="38"/>
    <m/>
  </r>
  <r>
    <s v="ET-38 (Caleb Padgett)"/>
    <x v="125"/>
    <x v="9"/>
    <x v="103"/>
    <x v="111"/>
    <x v="103"/>
    <m/>
  </r>
  <r>
    <s v="ET-39 (JOSE TERRAZAS)"/>
    <x v="126"/>
    <x v="9"/>
    <x v="61"/>
    <x v="64"/>
    <x v="61"/>
    <m/>
  </r>
  <r>
    <s v="ET-41 (OPEN)"/>
    <x v="127"/>
    <x v="9"/>
    <x v="104"/>
    <x v="112"/>
    <x v="104"/>
    <m/>
  </r>
  <r>
    <s v="ET-42 (JUAN C. BERJES RUIZ)"/>
    <x v="146"/>
    <x v="9"/>
    <x v="10"/>
    <x v="10"/>
    <x v="10"/>
    <m/>
  </r>
  <r>
    <s v="ET-43 (Eric Giebelhaus A02973)"/>
    <x v="128"/>
    <x v="9"/>
    <x v="105"/>
    <x v="113"/>
    <x v="105"/>
    <m/>
  </r>
  <r>
    <s v="MT-09 (LORENZO APARICIO)"/>
    <x v="115"/>
    <x v="9"/>
    <x v="106"/>
    <x v="114"/>
    <x v="106"/>
    <m/>
  </r>
  <r>
    <s v="MT-11 (Korbin Gee)"/>
    <x v="116"/>
    <x v="9"/>
    <x v="123"/>
    <x v="137"/>
    <x v="123"/>
    <m/>
  </r>
  <r>
    <s v="MT-13 (Leroy Koonce)"/>
    <x v="129"/>
    <x v="9"/>
    <x v="133"/>
    <x v="157"/>
    <x v="133"/>
    <m/>
  </r>
  <r>
    <s v="MT-14 (Ivan Torres)"/>
    <x v="130"/>
    <x v="9"/>
    <x v="94"/>
    <x v="98"/>
    <x v="94"/>
    <m/>
  </r>
  <r>
    <s v="PT-01S (open)"/>
    <x v="25"/>
    <x v="9"/>
    <x v="13"/>
    <x v="158"/>
    <x v="13"/>
    <m/>
  </r>
  <r>
    <s v="PT-06S (SELECT CREW TRUCK)"/>
    <x v="28"/>
    <x v="9"/>
    <x v="13"/>
    <x v="158"/>
    <x v="13"/>
    <m/>
  </r>
  <r>
    <s v="PT-07S (ROGER DODDY)"/>
    <x v="29"/>
    <x v="9"/>
    <x v="27"/>
    <x v="27"/>
    <x v="27"/>
    <m/>
  </r>
  <r>
    <s v="PT-08S (JAMES GABE)"/>
    <x v="140"/>
    <x v="9"/>
    <x v="116"/>
    <x v="129"/>
    <x v="116"/>
    <m/>
  </r>
  <r>
    <s v="PT-09S (JOVAN ESPINOZA-CASILLAS)"/>
    <x v="30"/>
    <x v="9"/>
    <x v="28"/>
    <x v="28"/>
    <x v="28"/>
    <m/>
  </r>
  <r>
    <s v="PT-104 (MARTIN ESCOBEDO JR)"/>
    <x v="31"/>
    <x v="9"/>
    <x v="14"/>
    <x v="14"/>
    <x v="14"/>
    <m/>
  </r>
  <r>
    <s v="PT-107 (DFW OFFICE TRUCK) "/>
    <x v="33"/>
    <x v="9"/>
    <x v="97"/>
    <x v="102"/>
    <x v="97"/>
    <m/>
  </r>
  <r>
    <s v="PT-108 (ANTONIO D. DELASBOUR)"/>
    <x v="34"/>
    <x v="9"/>
    <x v="13"/>
    <x v="144"/>
    <x v="13"/>
    <m/>
  </r>
  <r>
    <s v="PT-10S (ROBERT BERRYHILL)"/>
    <x v="35"/>
    <x v="9"/>
    <x v="96"/>
    <x v="100"/>
    <x v="96"/>
    <m/>
  </r>
  <r>
    <s v="PT-111 (shop mech loaner)"/>
    <x v="36"/>
    <x v="9"/>
    <x v="13"/>
    <x v="145"/>
    <x v="13"/>
    <m/>
  </r>
  <r>
    <s v="PT-11S (RAFAEL MURATALLA-CEJA)"/>
    <x v="38"/>
    <x v="9"/>
    <x v="33"/>
    <x v="35"/>
    <x v="33"/>
    <m/>
  </r>
  <r>
    <s v="PT-125 (PLANO JOBSITE TRUCK)"/>
    <x v="41"/>
    <x v="9"/>
    <x v="13"/>
    <x v="147"/>
    <x v="13"/>
    <m/>
  </r>
  <r>
    <s v="PT-12S (SEYMORE HUNT)"/>
    <x v="42"/>
    <x v="9"/>
    <x v="30"/>
    <x v="32"/>
    <x v="30"/>
    <m/>
  </r>
  <r>
    <s v="PT-13S (JAVIER MAGALLANES)"/>
    <x v="44"/>
    <x v="9"/>
    <x v="37"/>
    <x v="39"/>
    <x v="37"/>
    <m/>
  </r>
  <r>
    <s v="PT-14S (Keith Smith)"/>
    <x v="141"/>
    <x v="9"/>
    <x v="31"/>
    <x v="33"/>
    <x v="31"/>
    <m/>
  </r>
  <r>
    <s v="PT-156 (open)"/>
    <x v="46"/>
    <x v="9"/>
    <x v="13"/>
    <x v="148"/>
    <x v="13"/>
    <m/>
  </r>
  <r>
    <s v="PT-159 (ALAN A. MEZA TORRES)"/>
    <x v="47"/>
    <x v="9"/>
    <x v="46"/>
    <x v="48"/>
    <x v="46"/>
    <m/>
  </r>
  <r>
    <s v="PT-15S (RODRIGO LOPEZ)"/>
    <x v="131"/>
    <x v="9"/>
    <x v="24"/>
    <x v="24"/>
    <x v="24"/>
    <m/>
  </r>
  <r>
    <s v="PT-160 (JUAN P. RODRIGUEZ LOANER)"/>
    <x v="48"/>
    <x v="9"/>
    <x v="47"/>
    <x v="49"/>
    <x v="47"/>
    <m/>
  </r>
  <r>
    <s v="PT-163 (WILLIAM PERSINGER)"/>
    <x v="49"/>
    <x v="9"/>
    <x v="121"/>
    <x v="135"/>
    <x v="121"/>
    <m/>
  </r>
  <r>
    <s v="PT-165 (OPEN)"/>
    <x v="51"/>
    <x v="9"/>
    <x v="44"/>
    <x v="46"/>
    <x v="44"/>
    <m/>
  </r>
  <r>
    <s v="PT-166 (JUAN LUEVANO)"/>
    <x v="52"/>
    <x v="9"/>
    <x v="49"/>
    <x v="51"/>
    <x v="49"/>
    <m/>
  </r>
  <r>
    <s v="PT-167 (OMAR RAMIREZ)"/>
    <x v="53"/>
    <x v="9"/>
    <x v="109"/>
    <x v="119"/>
    <x v="109"/>
    <m/>
  </r>
  <r>
    <s v="PT-168 (RAMIREZ, LUIS F)"/>
    <x v="54"/>
    <x v="9"/>
    <x v="43"/>
    <x v="45"/>
    <x v="43"/>
    <m/>
  </r>
  <r>
    <s v="PT-169 (OPEN)"/>
    <x v="55"/>
    <x v="9"/>
    <x v="75"/>
    <x v="79"/>
    <x v="75"/>
    <m/>
  </r>
  <r>
    <s v="PT-16S (ISAAC ROMERO)"/>
    <x v="142"/>
    <x v="9"/>
    <x v="25"/>
    <x v="25"/>
    <x v="25"/>
    <m/>
  </r>
  <r>
    <s v="PT-172 (FRANCISCO DIAZ SERNA)"/>
    <x v="57"/>
    <x v="9"/>
    <x v="50"/>
    <x v="52"/>
    <x v="50"/>
    <m/>
  </r>
  <r>
    <s v="PT-173 (JUAN B. HERNANDEZ)"/>
    <x v="58"/>
    <x v="9"/>
    <x v="51"/>
    <x v="53"/>
    <x v="51"/>
    <m/>
  </r>
  <r>
    <s v="PT-177 (SALVADOR RODRIGUEZ JR)"/>
    <x v="61"/>
    <x v="9"/>
    <x v="39"/>
    <x v="41"/>
    <x v="39"/>
    <m/>
  </r>
  <r>
    <s v="PT-179 (TROY RAGLE)"/>
    <x v="120"/>
    <x v="9"/>
    <x v="13"/>
    <x v="149"/>
    <x v="13"/>
    <m/>
  </r>
  <r>
    <s v="PT-17S (OPEN SELECT JST)"/>
    <x v="144"/>
    <x v="9"/>
    <x v="45"/>
    <x v="47"/>
    <x v="45"/>
    <m/>
  </r>
  <r>
    <s v="PT-180 (ROBERTO LUMBRERAS)"/>
    <x v="63"/>
    <x v="9"/>
    <x v="55"/>
    <x v="58"/>
    <x v="55"/>
    <m/>
  </r>
  <r>
    <s v="PT-182 (Leonel Munoz)"/>
    <x v="64"/>
    <x v="9"/>
    <x v="129"/>
    <x v="150"/>
    <x v="129"/>
    <m/>
  </r>
  <r>
    <s v="PT-183 (JOSUE MARTINEZ)"/>
    <x v="65"/>
    <x v="9"/>
    <x v="110"/>
    <x v="121"/>
    <x v="110"/>
    <m/>
  </r>
  <r>
    <s v="PT-185 (JOSE BAUTISTA)"/>
    <x v="66"/>
    <x v="9"/>
    <x v="5"/>
    <x v="5"/>
    <x v="5"/>
    <m/>
  </r>
  <r>
    <s v="PT-187 (JUAN LOPEZ)"/>
    <x v="67"/>
    <x v="9"/>
    <x v="117"/>
    <x v="131"/>
    <x v="117"/>
    <m/>
  </r>
  <r>
    <s v="PT-188 (MIGUEL RIVERA-CRUZ)"/>
    <x v="68"/>
    <x v="9"/>
    <x v="59"/>
    <x v="62"/>
    <x v="59"/>
    <m/>
  </r>
  <r>
    <s v="PT-18S (JST SELECT 250)"/>
    <x v="145"/>
    <x v="9"/>
    <x v="13"/>
    <x v="159"/>
    <x v="13"/>
    <m/>
  </r>
  <r>
    <s v="PT-190 (JOSE TURRUBIARTES)"/>
    <x v="70"/>
    <x v="9"/>
    <x v="120"/>
    <x v="134"/>
    <x v="120"/>
    <m/>
  </r>
  <r>
    <s v="PT-193 (JOSE I RAMIREZ)"/>
    <x v="73"/>
    <x v="9"/>
    <x v="62"/>
    <x v="66"/>
    <x v="62"/>
    <m/>
  </r>
  <r>
    <s v="PT-194 (Albert Perry is using)"/>
    <x v="74"/>
    <x v="9"/>
    <x v="131"/>
    <x v="155"/>
    <x v="131"/>
    <m/>
  </r>
  <r>
    <s v="PT-199 (WTX JST)"/>
    <x v="75"/>
    <x v="9"/>
    <x v="13"/>
    <x v="146"/>
    <x v="13"/>
    <m/>
  </r>
  <r>
    <s v="PT-19S (BRYAN FIGUEROA)"/>
    <x v="132"/>
    <x v="9"/>
    <x v="111"/>
    <x v="122"/>
    <x v="111"/>
    <m/>
  </r>
  <r>
    <s v="PT-201 (OPEN F250)"/>
    <x v="121"/>
    <x v="9"/>
    <x v="32"/>
    <x v="34"/>
    <x v="32"/>
    <m/>
  </r>
  <r>
    <s v="PT-202 (Jose L. Montante)"/>
    <x v="77"/>
    <x v="9"/>
    <x v="112"/>
    <x v="123"/>
    <x v="112"/>
    <m/>
  </r>
  <r>
    <s v="PT-207 (JUAN CARLOS VAZQUEZ)"/>
    <x v="80"/>
    <x v="9"/>
    <x v="126"/>
    <x v="140"/>
    <x v="126"/>
    <m/>
  </r>
  <r>
    <s v="PT-208 (SALVADOR AGUILLON)"/>
    <x v="81"/>
    <x v="9"/>
    <x v="70"/>
    <x v="74"/>
    <x v="70"/>
    <m/>
  </r>
  <r>
    <s v="PT-20S (OBALDO CHAVEZ)"/>
    <x v="147"/>
    <x v="9"/>
    <x v="122"/>
    <x v="136"/>
    <x v="122"/>
    <m/>
  </r>
  <r>
    <s v="PT-213 (CATALINO FLORES JR)"/>
    <x v="82"/>
    <x v="9"/>
    <x v="71"/>
    <x v="75"/>
    <x v="71"/>
    <m/>
  </r>
  <r>
    <s v="PT-215 (ERNEST LEMON JR)"/>
    <x v="83"/>
    <x v="9"/>
    <x v="54"/>
    <x v="57"/>
    <x v="54"/>
    <m/>
  </r>
  <r>
    <s v="PT-218 (Michael Hammons)"/>
    <x v="84"/>
    <x v="9"/>
    <x v="113"/>
    <x v="124"/>
    <x v="113"/>
    <m/>
  </r>
  <r>
    <s v="PT-219 (VALENTIN LOPEZ)"/>
    <x v="85"/>
    <x v="9"/>
    <x v="42"/>
    <x v="44"/>
    <x v="42"/>
    <m/>
  </r>
  <r>
    <s v="PT-21S (RED44664)"/>
    <x v="148"/>
    <x v="9"/>
    <x v="13"/>
    <x v="160"/>
    <x v="13"/>
    <m/>
  </r>
  <r>
    <s v="PT-224 (NAGESH KUMAR)"/>
    <x v="86"/>
    <x v="9"/>
    <x v="74"/>
    <x v="78"/>
    <x v="74"/>
    <m/>
  </r>
  <r>
    <s v="PT-226 (CATALINO FLORES SR)"/>
    <x v="87"/>
    <x v="9"/>
    <x v="75"/>
    <x v="79"/>
    <x v="75"/>
    <m/>
  </r>
  <r>
    <s v="PT-227 (BRIDGE CREW USING)"/>
    <x v="88"/>
    <x v="9"/>
    <x v="70"/>
    <x v="74"/>
    <x v="70"/>
    <m/>
  </r>
  <r>
    <s v="PT-228 (DANIEL LOPEZ)"/>
    <x v="89"/>
    <x v="9"/>
    <x v="77"/>
    <x v="81"/>
    <x v="77"/>
    <m/>
  </r>
  <r>
    <s v="PT-229 (REYNERI CABALLERO)"/>
    <x v="90"/>
    <x v="9"/>
    <x v="78"/>
    <x v="82"/>
    <x v="78"/>
    <m/>
  </r>
  <r>
    <s v="PT-22S (ALBERT MENDIETA)"/>
    <x v="133"/>
    <x v="9"/>
    <x v="31"/>
    <x v="33"/>
    <x v="31"/>
    <m/>
  </r>
  <r>
    <s v="PT-235 (LUIS MORALES)"/>
    <x v="91"/>
    <x v="9"/>
    <x v="79"/>
    <x v="83"/>
    <x v="79"/>
    <m/>
  </r>
  <r>
    <s v="PT-236 (ROLANDO COLMENERO-GARCIA)"/>
    <x v="92"/>
    <x v="9"/>
    <x v="63"/>
    <x v="67"/>
    <x v="63"/>
    <m/>
  </r>
  <r>
    <s v="PT-237 (JUAN C. MIRAMONTES JR)"/>
    <x v="93"/>
    <x v="9"/>
    <x v="81"/>
    <x v="85"/>
    <x v="81"/>
    <m/>
  </r>
  <r>
    <s v="PT-239 (ALEJANDRO RODRIGUEZ)"/>
    <x v="94"/>
    <x v="9"/>
    <x v="6"/>
    <x v="6"/>
    <x v="6"/>
    <m/>
  </r>
  <r>
    <s v="PT-240 (CLINT MIZE) "/>
    <x v="95"/>
    <x v="9"/>
    <x v="83"/>
    <x v="87"/>
    <x v="83"/>
    <m/>
  </r>
  <r>
    <s v="PT-241 (MARK GARCIA)"/>
    <x v="96"/>
    <x v="9"/>
    <x v="84"/>
    <x v="88"/>
    <x v="84"/>
    <m/>
  </r>
  <r>
    <s v="PT-242 (HECTOR SANCHEZ)"/>
    <x v="97"/>
    <x v="9"/>
    <x v="85"/>
    <x v="89"/>
    <x v="85"/>
    <m/>
  </r>
  <r>
    <s v="PT-243 (RAMESH BOBBA)"/>
    <x v="98"/>
    <x v="9"/>
    <x v="86"/>
    <x v="90"/>
    <x v="86"/>
    <m/>
  </r>
  <r>
    <s v="PT-244 (SAM ABUNEMEH)"/>
    <x v="99"/>
    <x v="9"/>
    <x v="87"/>
    <x v="91"/>
    <x v="87"/>
    <m/>
  </r>
  <r>
    <s v="PT-245 (JARED RUHRUP)"/>
    <x v="100"/>
    <x v="9"/>
    <x v="88"/>
    <x v="92"/>
    <x v="88"/>
    <m/>
  </r>
  <r>
    <s v="PT-246 (PHILLIP SABAJ)"/>
    <x v="101"/>
    <x v="9"/>
    <x v="89"/>
    <x v="93"/>
    <x v="89"/>
    <m/>
  </r>
  <r>
    <s v="PT-247 (MARTIN SANCHEZ)"/>
    <x v="102"/>
    <x v="9"/>
    <x v="90"/>
    <x v="94"/>
    <x v="90"/>
    <m/>
  </r>
  <r>
    <s v="PT-252 (JUAN C. REYES DIAZ)"/>
    <x v="103"/>
    <x v="9"/>
    <x v="91"/>
    <x v="95"/>
    <x v="91"/>
    <m/>
  </r>
  <r>
    <s v="PT-268 (CHRISTOPHER BELFLOWER)"/>
    <x v="135"/>
    <x v="9"/>
    <x v="60"/>
    <x v="63"/>
    <x v="60"/>
    <m/>
  </r>
  <r>
    <s v="PT-269 (Hector Claudio)"/>
    <x v="149"/>
    <x v="9"/>
    <x v="76"/>
    <x v="80"/>
    <x v="76"/>
    <m/>
  </r>
  <r>
    <s v="PT-270 (EDGAR GARCIA MANCILLA)"/>
    <x v="150"/>
    <x v="9"/>
    <x v="12"/>
    <x v="12"/>
    <x v="12"/>
    <m/>
  </r>
  <r>
    <s v="PT-274 (GERALD EHIMHEN)"/>
    <x v="151"/>
    <x v="9"/>
    <x v="68"/>
    <x v="72"/>
    <x v="68"/>
    <m/>
  </r>
  <r>
    <s v="PT-275 (PATRICHIA HANNA)"/>
    <x v="136"/>
    <x v="9"/>
    <x v="114"/>
    <x v="125"/>
    <x v="114"/>
    <m/>
  </r>
  <r>
    <s v="PT-276 (OPEN MAVERICK)"/>
    <x v="152"/>
    <x v="9"/>
    <x v="13"/>
    <x v="126"/>
    <x v="13"/>
    <m/>
  </r>
  <r>
    <s v="PT-277 (OPEN MAVERICK)"/>
    <x v="153"/>
    <x v="9"/>
    <x v="13"/>
    <x v="126"/>
    <x v="13"/>
    <m/>
  </r>
  <r>
    <s v="PT-278 (YPOLITO PAZ)"/>
    <x v="154"/>
    <x v="9"/>
    <x v="4"/>
    <x v="4"/>
    <x v="4"/>
    <m/>
  </r>
  <r>
    <s v="PT-279 (AARON CONCHA)"/>
    <x v="155"/>
    <x v="9"/>
    <x v="32"/>
    <x v="34"/>
    <x v="32"/>
    <m/>
  </r>
  <r>
    <s v="PT-280 (ANDRES BLANCO)"/>
    <x v="156"/>
    <x v="9"/>
    <x v="78"/>
    <x v="82"/>
    <x v="78"/>
    <m/>
  </r>
  <r>
    <s v="PT-281 (REE94010)"/>
    <x v="157"/>
    <x v="9"/>
    <x v="13"/>
    <x v="126"/>
    <x v="13"/>
    <m/>
  </r>
  <r>
    <s v="PT-282 (REF26875)"/>
    <x v="137"/>
    <x v="9"/>
    <x v="13"/>
    <x v="126"/>
    <x v="13"/>
    <m/>
  </r>
  <r>
    <s v="PT-89 (DEZIREE THOMAS LOANER) "/>
    <x v="105"/>
    <x v="9"/>
    <x v="93"/>
    <x v="97"/>
    <x v="93"/>
    <m/>
  </r>
  <r>
    <s v="PT-92 (STONIE BROWN)"/>
    <x v="106"/>
    <x v="9"/>
    <x v="92"/>
    <x v="96"/>
    <x v="92"/>
    <m/>
  </r>
  <r>
    <s v="ET-01 (SAUL MARTINEZ ALVAREZ)"/>
    <x v="0"/>
    <x v="10"/>
    <x v="0"/>
    <x v="0"/>
    <x v="0"/>
    <m/>
  </r>
  <r>
    <s v="ET-02 (Anthony Hardimon)"/>
    <x v="1"/>
    <x v="10"/>
    <x v="127"/>
    <x v="141"/>
    <x v="127"/>
    <m/>
  </r>
  <r>
    <s v="ET-03 (Manuel Andrade)"/>
    <x v="2"/>
    <x v="10"/>
    <x v="132"/>
    <x v="156"/>
    <x v="132"/>
    <m/>
  </r>
  <r>
    <s v="ET-04 (VALENTIN LOPEZ)"/>
    <x v="3"/>
    <x v="10"/>
    <x v="42"/>
    <x v="44"/>
    <x v="42"/>
    <m/>
  </r>
  <r>
    <s v="ET-05 (OPEN)"/>
    <x v="4"/>
    <x v="10"/>
    <x v="4"/>
    <x v="4"/>
    <x v="4"/>
    <m/>
  </r>
  <r>
    <s v="ET-06 (ESTEBAN RODRIGUEZ PEREZ)"/>
    <x v="5"/>
    <x v="10"/>
    <x v="67"/>
    <x v="71"/>
    <x v="67"/>
    <m/>
  </r>
  <r>
    <s v="ET-07 (HAYS, PAXTON C)"/>
    <x v="6"/>
    <x v="10"/>
    <x v="99"/>
    <x v="106"/>
    <x v="99"/>
    <m/>
  </r>
  <r>
    <s v="ET-08 (JORGE L. MARTINEZ)"/>
    <x v="7"/>
    <x v="10"/>
    <x v="7"/>
    <x v="7"/>
    <x v="7"/>
    <m/>
  </r>
  <r>
    <s v="ET-09 (JOSE C. RAMIREZ)"/>
    <x v="8"/>
    <x v="10"/>
    <x v="8"/>
    <x v="8"/>
    <x v="8"/>
    <m/>
  </r>
  <r>
    <s v="ET-10 (Aydin Akhtarpour)"/>
    <x v="9"/>
    <x v="10"/>
    <x v="100"/>
    <x v="107"/>
    <x v="100"/>
    <m/>
  </r>
  <r>
    <s v="ET-11 (Roberto Guerrero Jr.)"/>
    <x v="10"/>
    <x v="10"/>
    <x v="124"/>
    <x v="138"/>
    <x v="124"/>
    <m/>
  </r>
  <r>
    <s v="ET-12 (ALBERTO ZUNIGA )"/>
    <x v="11"/>
    <x v="10"/>
    <x v="11"/>
    <x v="11"/>
    <x v="11"/>
    <m/>
  </r>
  <r>
    <s v="ET-13 (open)"/>
    <x v="12"/>
    <x v="10"/>
    <x v="13"/>
    <x v="108"/>
    <x v="13"/>
    <m/>
  </r>
  <r>
    <s v="ET-14 (Caleb Kocmick)"/>
    <x v="13"/>
    <x v="10"/>
    <x v="118"/>
    <x v="132"/>
    <x v="118"/>
    <m/>
  </r>
  <r>
    <s v="ET-15 (OPEN)"/>
    <x v="14"/>
    <x v="10"/>
    <x v="13"/>
    <x v="161"/>
    <x v="13"/>
    <m/>
  </r>
  <r>
    <s v="ET-16 (LUIS MURCIA ORELLANA)"/>
    <x v="15"/>
    <x v="10"/>
    <x v="15"/>
    <x v="15"/>
    <x v="15"/>
    <m/>
  </r>
  <r>
    <s v="ET-17 (COOPER LINK)"/>
    <x v="16"/>
    <x v="10"/>
    <x v="16"/>
    <x v="16"/>
    <x v="16"/>
    <m/>
  </r>
  <r>
    <s v="ET-18 (AARON MOORE)"/>
    <x v="17"/>
    <x v="10"/>
    <x v="101"/>
    <x v="109"/>
    <x v="101"/>
    <m/>
  </r>
  <r>
    <s v="ET-19 (LEROY ARNOLD)"/>
    <x v="18"/>
    <x v="10"/>
    <x v="17"/>
    <x v="17"/>
    <x v="17"/>
    <m/>
  </r>
  <r>
    <s v="ET-20 (JUAN LOPEZ-VAZQUEZ)"/>
    <x v="19"/>
    <x v="10"/>
    <x v="18"/>
    <x v="18"/>
    <x v="18"/>
    <m/>
  </r>
  <r>
    <s v="ET-21 (Cole Hyun)"/>
    <x v="20"/>
    <x v="10"/>
    <x v="128"/>
    <x v="142"/>
    <x v="128"/>
    <m/>
  </r>
  <r>
    <s v="ET-22 (OPEN F250 09.16.24)"/>
    <x v="21"/>
    <x v="10"/>
    <x v="13"/>
    <x v="162"/>
    <x v="13"/>
    <m/>
  </r>
  <r>
    <s v="ET-23 (JOSE J. RIVERA)"/>
    <x v="22"/>
    <x v="10"/>
    <x v="21"/>
    <x v="21"/>
    <x v="21"/>
    <m/>
  </r>
  <r>
    <s v="ET-24 (Troy Malette)"/>
    <x v="23"/>
    <x v="10"/>
    <x v="22"/>
    <x v="22"/>
    <x v="22"/>
    <m/>
  </r>
  <r>
    <s v="ET-25 (ALEJANDRO LOZANO ACOSTA)"/>
    <x v="24"/>
    <x v="10"/>
    <x v="23"/>
    <x v="23"/>
    <x v="23"/>
    <m/>
  </r>
  <r>
    <s v="ET-26 (JUAN P. RODRIGUEZ)"/>
    <x v="107"/>
    <x v="10"/>
    <x v="40"/>
    <x v="42"/>
    <x v="40"/>
    <m/>
  </r>
  <r>
    <s v="ET-27 (ALONSO MIRAMONTES)"/>
    <x v="108"/>
    <x v="10"/>
    <x v="57"/>
    <x v="60"/>
    <x v="57"/>
    <m/>
  </r>
  <r>
    <s v="ET-28 (JORGE L. FLORES)"/>
    <x v="123"/>
    <x v="10"/>
    <x v="102"/>
    <x v="110"/>
    <x v="102"/>
    <m/>
  </r>
  <r>
    <s v="ET-29 (JOSE RANGEL)"/>
    <x v="138"/>
    <x v="10"/>
    <x v="73"/>
    <x v="77"/>
    <x v="73"/>
    <m/>
  </r>
  <r>
    <s v="ET-30 (JUAN L. RUIZ)"/>
    <x v="109"/>
    <x v="10"/>
    <x v="53"/>
    <x v="55"/>
    <x v="53"/>
    <m/>
  </r>
  <r>
    <s v="ET-31 (RAMIRO VAZQUEZ DE LA CRUZ)"/>
    <x v="110"/>
    <x v="10"/>
    <x v="72"/>
    <x v="76"/>
    <x v="72"/>
    <m/>
  </r>
  <r>
    <s v="ET-32 (URIEL GARCIA-ANDRADE)"/>
    <x v="111"/>
    <x v="10"/>
    <x v="41"/>
    <x v="43"/>
    <x v="41"/>
    <m/>
  </r>
  <r>
    <s v="ET-33 (JOSE P. LOPEZ LIRA)"/>
    <x v="124"/>
    <x v="10"/>
    <x v="65"/>
    <x v="69"/>
    <x v="65"/>
    <m/>
  </r>
  <r>
    <s v="ET-34 (AURELIANO REYES)"/>
    <x v="112"/>
    <x v="10"/>
    <x v="56"/>
    <x v="59"/>
    <x v="56"/>
    <m/>
  </r>
  <r>
    <s v="ET-35 (JESUS LOPEZ SOTO)"/>
    <x v="139"/>
    <x v="10"/>
    <x v="69"/>
    <x v="73"/>
    <x v="69"/>
    <m/>
  </r>
  <r>
    <s v="ET-36 (ALONZO GONZALEZ)"/>
    <x v="113"/>
    <x v="10"/>
    <x v="52"/>
    <x v="54"/>
    <x v="52"/>
    <m/>
  </r>
  <r>
    <s v="ET-37 (SABINO IBARRA)"/>
    <x v="114"/>
    <x v="10"/>
    <x v="38"/>
    <x v="40"/>
    <x v="38"/>
    <m/>
  </r>
  <r>
    <s v="ET-38 (Caleb Padgett)"/>
    <x v="125"/>
    <x v="10"/>
    <x v="103"/>
    <x v="111"/>
    <x v="103"/>
    <m/>
  </r>
  <r>
    <s v="ET-39 (JOSE TERRAZAS)"/>
    <x v="126"/>
    <x v="10"/>
    <x v="61"/>
    <x v="64"/>
    <x v="61"/>
    <m/>
  </r>
  <r>
    <s v="ET-41 (OPEN)"/>
    <x v="127"/>
    <x v="10"/>
    <x v="104"/>
    <x v="112"/>
    <x v="104"/>
    <m/>
  </r>
  <r>
    <s v="ET-42 (JUAN C. BERJES RUIZ)"/>
    <x v="146"/>
    <x v="10"/>
    <x v="10"/>
    <x v="10"/>
    <x v="10"/>
    <m/>
  </r>
  <r>
    <s v="ET-43 (Eric Giebelhaus)"/>
    <x v="128"/>
    <x v="10"/>
    <x v="105"/>
    <x v="113"/>
    <x v="105"/>
    <m/>
  </r>
  <r>
    <s v="MT-09 (LORENZO APARICIO)"/>
    <x v="115"/>
    <x v="10"/>
    <x v="106"/>
    <x v="114"/>
    <x v="106"/>
    <m/>
  </r>
  <r>
    <s v="MT-11 (Korbin Gee)"/>
    <x v="116"/>
    <x v="10"/>
    <x v="123"/>
    <x v="137"/>
    <x v="123"/>
    <m/>
  </r>
  <r>
    <s v="MT-13 (Leroy Koonce)"/>
    <x v="129"/>
    <x v="10"/>
    <x v="133"/>
    <x v="157"/>
    <x v="133"/>
    <m/>
  </r>
  <r>
    <s v="MT-14 (Ivan Torres)"/>
    <x v="130"/>
    <x v="10"/>
    <x v="94"/>
    <x v="98"/>
    <x v="94"/>
    <m/>
  </r>
  <r>
    <s v="OV-01 (OFFICE VEHICLE) "/>
    <x v="117"/>
    <x v="10"/>
    <x v="13"/>
    <x v="163"/>
    <x v="13"/>
    <m/>
  </r>
  <r>
    <s v="PT-01S (open)"/>
    <x v="25"/>
    <x v="10"/>
    <x v="13"/>
    <x v="158"/>
    <x v="13"/>
    <m/>
  </r>
  <r>
    <s v="PT-06S (SELECT CREW TRUCK)"/>
    <x v="28"/>
    <x v="10"/>
    <x v="13"/>
    <x v="158"/>
    <x v="13"/>
    <m/>
  </r>
  <r>
    <s v="PT-07S (ROGER DODDY)"/>
    <x v="29"/>
    <x v="10"/>
    <x v="27"/>
    <x v="27"/>
    <x v="27"/>
    <m/>
  </r>
  <r>
    <s v="PT-08S (JAMES GABE)"/>
    <x v="140"/>
    <x v="10"/>
    <x v="116"/>
    <x v="129"/>
    <x v="116"/>
    <m/>
  </r>
  <r>
    <s v="PT-09S (JOVAN ESPINOZA-CASILLAS)"/>
    <x v="30"/>
    <x v="10"/>
    <x v="28"/>
    <x v="28"/>
    <x v="28"/>
    <m/>
  </r>
  <r>
    <s v="PT-104 (MARTIN ESCOBEDO JR)"/>
    <x v="31"/>
    <x v="10"/>
    <x v="14"/>
    <x v="14"/>
    <x v="14"/>
    <m/>
  </r>
  <r>
    <s v="PT-107 (DFW OFFICE TRUCK) "/>
    <x v="33"/>
    <x v="10"/>
    <x v="97"/>
    <x v="102"/>
    <x v="97"/>
    <m/>
  </r>
  <r>
    <s v="PT-108 (ANTONIO D. DELASBOUR)"/>
    <x v="34"/>
    <x v="10"/>
    <x v="134"/>
    <x v="164"/>
    <x v="134"/>
    <m/>
  </r>
  <r>
    <s v="PT-10S (ROBERT BERRYHILL)"/>
    <x v="35"/>
    <x v="10"/>
    <x v="96"/>
    <x v="100"/>
    <x v="96"/>
    <m/>
  </r>
  <r>
    <s v="PT-111 (shop mech loaner)"/>
    <x v="36"/>
    <x v="10"/>
    <x v="13"/>
    <x v="145"/>
    <x v="13"/>
    <m/>
  </r>
  <r>
    <s v="PT-11S (RAFAEL MURATALLA-CEJA)"/>
    <x v="38"/>
    <x v="10"/>
    <x v="33"/>
    <x v="35"/>
    <x v="33"/>
    <m/>
  </r>
  <r>
    <s v="PT-125 (PLANO JOBSITE TRUCK)"/>
    <x v="41"/>
    <x v="10"/>
    <x v="13"/>
    <x v="147"/>
    <x v="13"/>
    <m/>
  </r>
  <r>
    <s v="PT-12S (SEYMORE HUNT)"/>
    <x v="42"/>
    <x v="10"/>
    <x v="30"/>
    <x v="32"/>
    <x v="30"/>
    <m/>
  </r>
  <r>
    <s v="PT-13S (JAVIER MAGALLANES)"/>
    <x v="44"/>
    <x v="10"/>
    <x v="37"/>
    <x v="39"/>
    <x v="37"/>
    <m/>
  </r>
  <r>
    <s v="PT-14S (Keith Smith)"/>
    <x v="141"/>
    <x v="10"/>
    <x v="31"/>
    <x v="33"/>
    <x v="31"/>
    <m/>
  </r>
  <r>
    <s v="PT-156 (open)"/>
    <x v="46"/>
    <x v="10"/>
    <x v="13"/>
    <x v="148"/>
    <x v="13"/>
    <m/>
  </r>
  <r>
    <s v="PT-159 (ALAN A. MEZA TORRES)"/>
    <x v="47"/>
    <x v="10"/>
    <x v="46"/>
    <x v="48"/>
    <x v="46"/>
    <m/>
  </r>
  <r>
    <s v="PT-15S (RODRIGO LOPEZ)"/>
    <x v="131"/>
    <x v="10"/>
    <x v="24"/>
    <x v="24"/>
    <x v="24"/>
    <m/>
  </r>
  <r>
    <s v="PT-160 (JUAN P. RODRIGUEZ LOANER)"/>
    <x v="48"/>
    <x v="10"/>
    <x v="40"/>
    <x v="42"/>
    <x v="40"/>
    <m/>
  </r>
  <r>
    <s v="PT-163 (WILLIAM PERSINGER)"/>
    <x v="49"/>
    <x v="10"/>
    <x v="121"/>
    <x v="135"/>
    <x v="121"/>
    <m/>
  </r>
  <r>
    <s v="PT-165 (OPEN)"/>
    <x v="51"/>
    <x v="10"/>
    <x v="44"/>
    <x v="46"/>
    <x v="44"/>
    <m/>
  </r>
  <r>
    <s v="PT-166 (JUAN LUEVANO)"/>
    <x v="52"/>
    <x v="10"/>
    <x v="49"/>
    <x v="51"/>
    <x v="49"/>
    <m/>
  </r>
  <r>
    <s v="PT-167 (OMAR RAMIREZ)"/>
    <x v="53"/>
    <x v="10"/>
    <x v="109"/>
    <x v="119"/>
    <x v="109"/>
    <m/>
  </r>
  <r>
    <s v="PT-168 (RAMIREZ, LUIS F)"/>
    <x v="54"/>
    <x v="10"/>
    <x v="119"/>
    <x v="133"/>
    <x v="119"/>
    <m/>
  </r>
  <r>
    <s v="PT-169 (OPEN)"/>
    <x v="55"/>
    <x v="10"/>
    <x v="13"/>
    <x v="165"/>
    <x v="13"/>
    <m/>
  </r>
  <r>
    <s v="PT-16S (ISAAC ROMERO)"/>
    <x v="142"/>
    <x v="10"/>
    <x v="25"/>
    <x v="25"/>
    <x v="25"/>
    <m/>
  </r>
  <r>
    <s v="PT-172 (FRANCISCO DIAZ SERNA)"/>
    <x v="57"/>
    <x v="10"/>
    <x v="50"/>
    <x v="52"/>
    <x v="50"/>
    <m/>
  </r>
  <r>
    <s v="PT-173 (JUAN B. HERNANDEZ)"/>
    <x v="58"/>
    <x v="10"/>
    <x v="51"/>
    <x v="53"/>
    <x v="51"/>
    <m/>
  </r>
  <r>
    <s v="PT-177 (SALVADOR RODRIGUEZ JR)"/>
    <x v="61"/>
    <x v="10"/>
    <x v="39"/>
    <x v="41"/>
    <x v="39"/>
    <m/>
  </r>
  <r>
    <s v="PT-179 (TROY RAGLE)"/>
    <x v="120"/>
    <x v="10"/>
    <x v="13"/>
    <x v="149"/>
    <x v="13"/>
    <m/>
  </r>
  <r>
    <s v="PT-17S (OPEN SELECT JST)"/>
    <x v="144"/>
    <x v="10"/>
    <x v="13"/>
    <x v="158"/>
    <x v="13"/>
    <m/>
  </r>
  <r>
    <s v="PT-180 (ROBERTO LUMBRERAS)"/>
    <x v="63"/>
    <x v="10"/>
    <x v="55"/>
    <x v="58"/>
    <x v="55"/>
    <m/>
  </r>
  <r>
    <s v="PT-182 (Leonel Munoz)"/>
    <x v="64"/>
    <x v="10"/>
    <x v="129"/>
    <x v="150"/>
    <x v="129"/>
    <m/>
  </r>
  <r>
    <s v="PT-183 (JOSUE MARTINEZ)"/>
    <x v="65"/>
    <x v="10"/>
    <x v="110"/>
    <x v="121"/>
    <x v="110"/>
    <m/>
  </r>
  <r>
    <s v="PT-185 (JOSE BAUTISTA)"/>
    <x v="66"/>
    <x v="10"/>
    <x v="5"/>
    <x v="5"/>
    <x v="5"/>
    <m/>
  </r>
  <r>
    <s v="PT-187 (JUAN LOPEZ)"/>
    <x v="67"/>
    <x v="10"/>
    <x v="117"/>
    <x v="131"/>
    <x v="117"/>
    <m/>
  </r>
  <r>
    <s v="PT-188 (MIGUEL RIVERA-CRUZ)"/>
    <x v="68"/>
    <x v="10"/>
    <x v="59"/>
    <x v="62"/>
    <x v="59"/>
    <m/>
  </r>
  <r>
    <s v="PT-18S (JST SELECT 250)"/>
    <x v="145"/>
    <x v="10"/>
    <x v="13"/>
    <x v="159"/>
    <x v="13"/>
    <m/>
  </r>
  <r>
    <s v="PT-190 (JOSE TURRUBIARTES)"/>
    <x v="70"/>
    <x v="10"/>
    <x v="120"/>
    <x v="134"/>
    <x v="120"/>
    <m/>
  </r>
  <r>
    <s v="PT-193 (JOSE I RAMIREZ)"/>
    <x v="73"/>
    <x v="10"/>
    <x v="62"/>
    <x v="66"/>
    <x v="62"/>
    <m/>
  </r>
  <r>
    <s v="PT-194 (Albert Perry is using)"/>
    <x v="74"/>
    <x v="10"/>
    <x v="131"/>
    <x v="155"/>
    <x v="131"/>
    <m/>
  </r>
  <r>
    <s v="PT-199 (WTX JST)"/>
    <x v="75"/>
    <x v="10"/>
    <x v="13"/>
    <x v="166"/>
    <x v="13"/>
    <m/>
  </r>
  <r>
    <s v="PT-19S (BRYAN FIGUEROA)"/>
    <x v="132"/>
    <x v="10"/>
    <x v="111"/>
    <x v="122"/>
    <x v="111"/>
    <m/>
  </r>
  <r>
    <s v="PT-201 (OPEN F250)"/>
    <x v="121"/>
    <x v="10"/>
    <x v="32"/>
    <x v="34"/>
    <x v="32"/>
    <m/>
  </r>
  <r>
    <s v="PT-202 (Jose L. Montante)"/>
    <x v="77"/>
    <x v="10"/>
    <x v="112"/>
    <x v="123"/>
    <x v="112"/>
    <m/>
  </r>
  <r>
    <s v="PT-207 (JUAN CARLOS VAZQUEZ)"/>
    <x v="80"/>
    <x v="10"/>
    <x v="126"/>
    <x v="140"/>
    <x v="126"/>
    <m/>
  </r>
  <r>
    <s v="PT-208 (SALVADOR AGUILLON)"/>
    <x v="81"/>
    <x v="10"/>
    <x v="70"/>
    <x v="74"/>
    <x v="70"/>
    <m/>
  </r>
  <r>
    <s v="PT-20S (OBALDO CHAVEZ)"/>
    <x v="147"/>
    <x v="10"/>
    <x v="122"/>
    <x v="136"/>
    <x v="122"/>
    <m/>
  </r>
  <r>
    <s v="PT-213 (CATALINO FLORES JR)"/>
    <x v="82"/>
    <x v="10"/>
    <x v="71"/>
    <x v="75"/>
    <x v="71"/>
    <m/>
  </r>
  <r>
    <s v="PT-215 (ERNEST LEMON JR)"/>
    <x v="83"/>
    <x v="10"/>
    <x v="54"/>
    <x v="57"/>
    <x v="54"/>
    <m/>
  </r>
  <r>
    <s v="PT-218 (Michael Hammons)"/>
    <x v="84"/>
    <x v="10"/>
    <x v="113"/>
    <x v="124"/>
    <x v="113"/>
    <m/>
  </r>
  <r>
    <s v="PT-219 (VALENTIN LOPEZ)"/>
    <x v="85"/>
    <x v="10"/>
    <x v="42"/>
    <x v="44"/>
    <x v="42"/>
    <m/>
  </r>
  <r>
    <s v="PT-21S (RED44664)"/>
    <x v="148"/>
    <x v="10"/>
    <x v="13"/>
    <x v="160"/>
    <x v="13"/>
    <m/>
  </r>
  <r>
    <s v="PT-224 (NAGESH KUMAR)"/>
    <x v="86"/>
    <x v="10"/>
    <x v="74"/>
    <x v="78"/>
    <x v="74"/>
    <m/>
  </r>
  <r>
    <s v="PT-226 (CATALINO FLORES SR)"/>
    <x v="87"/>
    <x v="10"/>
    <x v="75"/>
    <x v="79"/>
    <x v="75"/>
    <m/>
  </r>
  <r>
    <s v="PT-227 (BRIDGE CREW USING)"/>
    <x v="88"/>
    <x v="10"/>
    <x v="70"/>
    <x v="74"/>
    <x v="70"/>
    <m/>
  </r>
  <r>
    <s v="PT-228 (DANIEL LOPEZ)"/>
    <x v="89"/>
    <x v="10"/>
    <x v="77"/>
    <x v="81"/>
    <x v="77"/>
    <m/>
  </r>
  <r>
    <s v="PT-229 (REYNERI CABALLERO)"/>
    <x v="90"/>
    <x v="10"/>
    <x v="47"/>
    <x v="49"/>
    <x v="47"/>
    <m/>
  </r>
  <r>
    <s v="PT-22S (ALBERT MENDIETA)"/>
    <x v="133"/>
    <x v="10"/>
    <x v="31"/>
    <x v="33"/>
    <x v="31"/>
    <m/>
  </r>
  <r>
    <s v="PT-235 (LUIS MORALES)"/>
    <x v="91"/>
    <x v="10"/>
    <x v="79"/>
    <x v="83"/>
    <x v="79"/>
    <m/>
  </r>
  <r>
    <s v="PT-236 (ROLANDO COLMENERO-GARCIA)"/>
    <x v="92"/>
    <x v="10"/>
    <x v="63"/>
    <x v="67"/>
    <x v="63"/>
    <m/>
  </r>
  <r>
    <s v="PT-237 (JUAN C. MIRAMONTES JR)"/>
    <x v="93"/>
    <x v="10"/>
    <x v="81"/>
    <x v="85"/>
    <x v="81"/>
    <m/>
  </r>
  <r>
    <s v="PT-239 (ALEJANDRO RODRIGUEZ)"/>
    <x v="94"/>
    <x v="10"/>
    <x v="6"/>
    <x v="6"/>
    <x v="6"/>
    <m/>
  </r>
  <r>
    <s v="PT-240 (CLINT MIZE) "/>
    <x v="95"/>
    <x v="10"/>
    <x v="83"/>
    <x v="87"/>
    <x v="83"/>
    <m/>
  </r>
  <r>
    <s v="PT-241 (MARK GARCIA)"/>
    <x v="96"/>
    <x v="10"/>
    <x v="84"/>
    <x v="88"/>
    <x v="84"/>
    <m/>
  </r>
  <r>
    <s v="PT-242 (HECTOR SANCHEZ)"/>
    <x v="97"/>
    <x v="10"/>
    <x v="85"/>
    <x v="89"/>
    <x v="85"/>
    <m/>
  </r>
  <r>
    <s v="PT-243 (RAMESH BOBBA)"/>
    <x v="98"/>
    <x v="10"/>
    <x v="86"/>
    <x v="90"/>
    <x v="86"/>
    <m/>
  </r>
  <r>
    <s v="PT-244 (SAM ABUNEMEH)"/>
    <x v="99"/>
    <x v="10"/>
    <x v="87"/>
    <x v="91"/>
    <x v="87"/>
    <m/>
  </r>
  <r>
    <s v="PT-245 (JARED RUHRUP)"/>
    <x v="100"/>
    <x v="10"/>
    <x v="88"/>
    <x v="92"/>
    <x v="88"/>
    <m/>
  </r>
  <r>
    <s v="PT-246 (PHILLIP SABAJ)"/>
    <x v="101"/>
    <x v="10"/>
    <x v="89"/>
    <x v="93"/>
    <x v="89"/>
    <m/>
  </r>
  <r>
    <s v="PT-247 (MARTIN SANCHEZ)"/>
    <x v="102"/>
    <x v="10"/>
    <x v="90"/>
    <x v="94"/>
    <x v="90"/>
    <m/>
  </r>
  <r>
    <s v="PT-252 (JUAN C. REYES DIAZ)"/>
    <x v="103"/>
    <x v="10"/>
    <x v="91"/>
    <x v="95"/>
    <x v="91"/>
    <m/>
  </r>
  <r>
    <s v="PT-260 (WILLIAM RATHER)"/>
    <x v="134"/>
    <x v="10"/>
    <x v="98"/>
    <x v="105"/>
    <x v="98"/>
    <m/>
  </r>
  <r>
    <s v="PT-268 (CHRISTOPHER BELFLOWER)"/>
    <x v="135"/>
    <x v="10"/>
    <x v="60"/>
    <x v="63"/>
    <x v="60"/>
    <m/>
  </r>
  <r>
    <s v="PT-269 (Hector Claudio)"/>
    <x v="149"/>
    <x v="10"/>
    <x v="76"/>
    <x v="80"/>
    <x v="76"/>
    <m/>
  </r>
  <r>
    <s v="PT-270 (EDGAR GARCIA MANCILLA)"/>
    <x v="150"/>
    <x v="10"/>
    <x v="12"/>
    <x v="12"/>
    <x v="12"/>
    <m/>
  </r>
  <r>
    <s v="PT-274 (GERALD EHIMHEN)"/>
    <x v="151"/>
    <x v="10"/>
    <x v="68"/>
    <x v="72"/>
    <x v="68"/>
    <m/>
  </r>
  <r>
    <s v="PT-275 (PATRICHIA HANNA)"/>
    <x v="136"/>
    <x v="10"/>
    <x v="114"/>
    <x v="125"/>
    <x v="114"/>
    <m/>
  </r>
  <r>
    <s v="PT-276 (OPEN MAVERICK)"/>
    <x v="152"/>
    <x v="10"/>
    <x v="13"/>
    <x v="126"/>
    <x v="13"/>
    <m/>
  </r>
  <r>
    <s v="PT-277 (OPEN MAVERICK)"/>
    <x v="153"/>
    <x v="10"/>
    <x v="13"/>
    <x v="126"/>
    <x v="13"/>
    <m/>
  </r>
  <r>
    <s v="PT-278 (YPOLITO PAZ)"/>
    <x v="154"/>
    <x v="10"/>
    <x v="4"/>
    <x v="4"/>
    <x v="4"/>
    <m/>
  </r>
  <r>
    <s v="PT-279 (AARON CONCHA)"/>
    <x v="155"/>
    <x v="10"/>
    <x v="32"/>
    <x v="34"/>
    <x v="32"/>
    <m/>
  </r>
  <r>
    <s v="PT-280 (ANDRES BLANCO)"/>
    <x v="156"/>
    <x v="10"/>
    <x v="78"/>
    <x v="82"/>
    <x v="78"/>
    <m/>
  </r>
  <r>
    <s v="PT-281 (REE94010)"/>
    <x v="157"/>
    <x v="10"/>
    <x v="13"/>
    <x v="126"/>
    <x v="13"/>
    <m/>
  </r>
  <r>
    <s v="PT-282 (REF26875)"/>
    <x v="137"/>
    <x v="10"/>
    <x v="13"/>
    <x v="126"/>
    <x v="13"/>
    <m/>
  </r>
  <r>
    <s v="PT-89 (DEZIREE THOMAS LOANER) "/>
    <x v="105"/>
    <x v="10"/>
    <x v="93"/>
    <x v="97"/>
    <x v="93"/>
    <m/>
  </r>
  <r>
    <s v="PT-92 (STONIE BROWN)"/>
    <x v="106"/>
    <x v="10"/>
    <x v="92"/>
    <x v="96"/>
    <x v="92"/>
    <m/>
  </r>
  <r>
    <s v="SV-08 (MICHAEL RIEDER)"/>
    <x v="122"/>
    <x v="10"/>
    <x v="115"/>
    <x v="127"/>
    <x v="115"/>
    <m/>
  </r>
  <r>
    <s v="PT-19S (BRYAN FIGUEROA)"/>
    <x v="132"/>
    <x v="11"/>
    <x v="111"/>
    <x v="122"/>
    <x v="111"/>
    <m/>
  </r>
  <r>
    <s v="ET-30 (JUAN L. RUIZ)"/>
    <x v="109"/>
    <x v="11"/>
    <x v="53"/>
    <x v="55"/>
    <x v="53"/>
    <m/>
  </r>
  <r>
    <s v="ET-35 (JESUS LOPEZ SOTO)"/>
    <x v="139"/>
    <x v="11"/>
    <x v="69"/>
    <x v="73"/>
    <x v="69"/>
    <m/>
  </r>
  <r>
    <s v="PT-10S (ROBERT BERRYHILL)"/>
    <x v="35"/>
    <x v="11"/>
    <x v="96"/>
    <x v="100"/>
    <x v="96"/>
    <m/>
  </r>
  <r>
    <s v="PT-235 (LUIS MORALES)"/>
    <x v="91"/>
    <x v="11"/>
    <x v="79"/>
    <x v="83"/>
    <x v="79"/>
    <m/>
  </r>
  <r>
    <s v="ET-20 (JUAN LOPEZ-VAZQUEZ)"/>
    <x v="19"/>
    <x v="11"/>
    <x v="18"/>
    <x v="18"/>
    <x v="18"/>
    <m/>
  </r>
  <r>
    <s v="PT-22S (ALBERT MENDIETA)"/>
    <x v="133"/>
    <x v="11"/>
    <x v="31"/>
    <x v="33"/>
    <x v="31"/>
    <m/>
  </r>
  <r>
    <s v="PT-21S (RED44664)"/>
    <x v="148"/>
    <x v="11"/>
    <x v="13"/>
    <x v="167"/>
    <x v="13"/>
    <m/>
  </r>
  <r>
    <s v="PT-201 (OPEN F250)"/>
    <x v="121"/>
    <x v="11"/>
    <x v="13"/>
    <x v="167"/>
    <x v="13"/>
    <m/>
  </r>
  <r>
    <s v="ET-22 (OPEN F250 09.16.24)"/>
    <x v="21"/>
    <x v="11"/>
    <x v="13"/>
    <x v="167"/>
    <x v="13"/>
    <m/>
  </r>
  <r>
    <s v="PT-09S (JOVAN ESPINOZA-CASILLAS)"/>
    <x v="30"/>
    <x v="11"/>
    <x v="28"/>
    <x v="28"/>
    <x v="28"/>
    <m/>
  </r>
  <r>
    <s v="MT-13 (Leroy Koonce)"/>
    <x v="129"/>
    <x v="11"/>
    <x v="133"/>
    <x v="157"/>
    <x v="133"/>
    <m/>
  </r>
  <r>
    <s v="ET-16 (LUIS MURCIA ORELLANA)"/>
    <x v="15"/>
    <x v="11"/>
    <x v="15"/>
    <x v="15"/>
    <x v="15"/>
    <m/>
  </r>
  <r>
    <s v="PT-187 (JUAN LOPEZ)"/>
    <x v="67"/>
    <x v="11"/>
    <x v="117"/>
    <x v="131"/>
    <x v="117"/>
    <m/>
  </r>
  <r>
    <s v="ET-34 (AURELIANO REYES)"/>
    <x v="112"/>
    <x v="11"/>
    <x v="56"/>
    <x v="59"/>
    <x v="56"/>
    <m/>
  </r>
  <r>
    <s v="PT-16S (ISAAC ROMERO)"/>
    <x v="142"/>
    <x v="11"/>
    <x v="25"/>
    <x v="25"/>
    <x v="25"/>
    <m/>
  </r>
  <r>
    <s v="ET-29 (JOSE RANGEL)"/>
    <x v="138"/>
    <x v="11"/>
    <x v="73"/>
    <x v="77"/>
    <x v="73"/>
    <m/>
  </r>
  <r>
    <s v="PT-188 (MIGUEL RIVERA-CRUZ)"/>
    <x v="68"/>
    <x v="11"/>
    <x v="59"/>
    <x v="62"/>
    <x v="59"/>
    <m/>
  </r>
  <r>
    <s v="PT-239 (ALEJANDRO RODRIGUEZ)"/>
    <x v="94"/>
    <x v="11"/>
    <x v="6"/>
    <x v="6"/>
    <x v="6"/>
    <m/>
  </r>
  <r>
    <s v="PT-160 (JOSE TURRUBIARTES JR)"/>
    <x v="48"/>
    <x v="11"/>
    <x v="120"/>
    <x v="134"/>
    <x v="120"/>
    <m/>
  </r>
  <r>
    <s v="PT-208 (SALVADOR AGUILLON)"/>
    <x v="81"/>
    <x v="11"/>
    <x v="70"/>
    <x v="74"/>
    <x v="70"/>
    <m/>
  </r>
  <r>
    <s v="PT-194 (Albert Perry is using)"/>
    <x v="74"/>
    <x v="11"/>
    <x v="131"/>
    <x v="155"/>
    <x v="131"/>
    <m/>
  </r>
  <r>
    <s v="PT-278 (YPOLITO PAZ)"/>
    <x v="154"/>
    <x v="11"/>
    <x v="4"/>
    <x v="4"/>
    <x v="4"/>
    <m/>
  </r>
  <r>
    <s v="PT-104 (MARTIN ESCOBEDO JR)"/>
    <x v="31"/>
    <x v="11"/>
    <x v="14"/>
    <x v="14"/>
    <x v="14"/>
    <m/>
  </r>
  <r>
    <s v="PT-180 (ROBERTO LUMBRERAS)"/>
    <x v="63"/>
    <x v="11"/>
    <x v="55"/>
    <x v="58"/>
    <x v="55"/>
    <m/>
  </r>
  <r>
    <s v="ET-32 (URIEL GARCIA-ANDRADE)"/>
    <x v="111"/>
    <x v="11"/>
    <x v="41"/>
    <x v="43"/>
    <x v="41"/>
    <m/>
  </r>
  <r>
    <s v="ET-26 (JUAN P. RODRIGUEZ)"/>
    <x v="107"/>
    <x v="11"/>
    <x v="40"/>
    <x v="42"/>
    <x v="40"/>
    <m/>
  </r>
  <r>
    <s v="MT-09 (LORENZO APARICIO)"/>
    <x v="115"/>
    <x v="11"/>
    <x v="106"/>
    <x v="114"/>
    <x v="106"/>
    <m/>
  </r>
  <r>
    <s v="ET-36 (ALONZO GONZALEZ)"/>
    <x v="113"/>
    <x v="11"/>
    <x v="52"/>
    <x v="54"/>
    <x v="52"/>
    <m/>
  </r>
  <r>
    <s v="PT-269 (Hector Claudio)"/>
    <x v="149"/>
    <x v="11"/>
    <x v="76"/>
    <x v="80"/>
    <x v="76"/>
    <m/>
  </r>
  <r>
    <s v="PT-14S (Keith Smith)"/>
    <x v="141"/>
    <x v="11"/>
    <x v="130"/>
    <x v="154"/>
    <x v="130"/>
    <m/>
  </r>
  <r>
    <s v="PT-228 (DANIEL LOPEZ)"/>
    <x v="89"/>
    <x v="11"/>
    <x v="77"/>
    <x v="81"/>
    <x v="77"/>
    <m/>
  </r>
  <r>
    <s v="PT-279 (AARON CONCHA)"/>
    <x v="155"/>
    <x v="11"/>
    <x v="32"/>
    <x v="34"/>
    <x v="32"/>
    <m/>
  </r>
  <r>
    <s v="PT-20S (OBALDO CHAVEZ)"/>
    <x v="147"/>
    <x v="11"/>
    <x v="122"/>
    <x v="136"/>
    <x v="122"/>
    <m/>
  </r>
  <r>
    <s v="PT-280 (ANDRES BLANCO)"/>
    <x v="156"/>
    <x v="11"/>
    <x v="78"/>
    <x v="82"/>
    <x v="78"/>
    <m/>
  </r>
  <r>
    <s v="PT-213 (CATALINO FLORES JR)"/>
    <x v="82"/>
    <x v="11"/>
    <x v="71"/>
    <x v="75"/>
    <x v="71"/>
    <m/>
  </r>
  <r>
    <s v="PT-172 (FRANCISCO DIAZ SERNA)"/>
    <x v="57"/>
    <x v="11"/>
    <x v="50"/>
    <x v="52"/>
    <x v="50"/>
    <m/>
  </r>
  <r>
    <s v="PT-229 (REYNERI CABALLERO)"/>
    <x v="90"/>
    <x v="11"/>
    <x v="47"/>
    <x v="49"/>
    <x v="47"/>
    <m/>
  </r>
  <r>
    <s v="PT-247 (MARTIN SANCHEZ)"/>
    <x v="102"/>
    <x v="11"/>
    <x v="90"/>
    <x v="94"/>
    <x v="90"/>
    <m/>
  </r>
  <r>
    <s v="ET-01 (SAUL MARTINEZ ALVAREZ)"/>
    <x v="0"/>
    <x v="11"/>
    <x v="0"/>
    <x v="0"/>
    <x v="0"/>
    <m/>
  </r>
  <r>
    <s v="PT-268 (CHRISTOPHER BELFLOWER)"/>
    <x v="135"/>
    <x v="11"/>
    <x v="60"/>
    <x v="63"/>
    <x v="60"/>
    <m/>
  </r>
  <r>
    <s v="ET-27 (ALONSO MIRAMONTES)"/>
    <x v="108"/>
    <x v="11"/>
    <x v="57"/>
    <x v="60"/>
    <x v="57"/>
    <m/>
  </r>
  <r>
    <s v="ET-37 (SABINO IBARRA)"/>
    <x v="114"/>
    <x v="11"/>
    <x v="38"/>
    <x v="40"/>
    <x v="38"/>
    <m/>
  </r>
  <r>
    <s v="PT-242 (HECTOR SANCHEZ)"/>
    <x v="97"/>
    <x v="11"/>
    <x v="85"/>
    <x v="89"/>
    <x v="85"/>
    <m/>
  </r>
  <r>
    <s v="ET-08 (JORGE L. MARTINEZ)"/>
    <x v="7"/>
    <x v="11"/>
    <x v="7"/>
    <x v="7"/>
    <x v="7"/>
    <m/>
  </r>
  <r>
    <s v="ET-09 (JOSE C. RAMIREZ)"/>
    <x v="8"/>
    <x v="11"/>
    <x v="8"/>
    <x v="8"/>
    <x v="8"/>
    <m/>
  </r>
  <r>
    <s v="PT-202 (Jose L. Montante)"/>
    <x v="77"/>
    <x v="11"/>
    <x v="112"/>
    <x v="123"/>
    <x v="112"/>
    <m/>
  </r>
  <r>
    <s v="PT-199 (WTX JST)"/>
    <x v="75"/>
    <x v="11"/>
    <x v="13"/>
    <x v="167"/>
    <x v="13"/>
    <m/>
  </r>
  <r>
    <s v="PT-252 (JUAN C. REYES DIAZ)"/>
    <x v="103"/>
    <x v="11"/>
    <x v="91"/>
    <x v="95"/>
    <x v="91"/>
    <m/>
  </r>
  <r>
    <s v="PT-183 (JOSUE MARTINEZ)"/>
    <x v="65"/>
    <x v="11"/>
    <x v="110"/>
    <x v="121"/>
    <x v="110"/>
    <m/>
  </r>
  <r>
    <s v="PT-244 (SAM ABUNEMEH)"/>
    <x v="99"/>
    <x v="11"/>
    <x v="87"/>
    <x v="91"/>
    <x v="87"/>
    <m/>
  </r>
  <r>
    <s v="PT-227 (BRIDGE CREW USING)"/>
    <x v="88"/>
    <x v="11"/>
    <x v="70"/>
    <x v="74"/>
    <x v="70"/>
    <m/>
  </r>
  <r>
    <s v="ET-11 (Roberto Guerrero Jr.)"/>
    <x v="10"/>
    <x v="11"/>
    <x v="124"/>
    <x v="138"/>
    <x v="124"/>
    <m/>
  </r>
  <r>
    <s v="ET-24 (Troy Malette)"/>
    <x v="23"/>
    <x v="11"/>
    <x v="22"/>
    <x v="22"/>
    <x v="22"/>
    <m/>
  </r>
  <r>
    <s v="PT-167 (OMAR RAMIREZ)"/>
    <x v="53"/>
    <x v="11"/>
    <x v="109"/>
    <x v="119"/>
    <x v="109"/>
    <m/>
  </r>
  <r>
    <s v="ET-03 (Manuel Andrade)"/>
    <x v="2"/>
    <x v="11"/>
    <x v="132"/>
    <x v="156"/>
    <x v="132"/>
    <m/>
  </r>
  <r>
    <s v="ET-23 (JOSE J. RIVERA)"/>
    <x v="22"/>
    <x v="11"/>
    <x v="21"/>
    <x v="21"/>
    <x v="21"/>
    <m/>
  </r>
  <r>
    <s v="PT-92 (STONIE BROWN)"/>
    <x v="106"/>
    <x v="11"/>
    <x v="92"/>
    <x v="96"/>
    <x v="92"/>
    <m/>
  </r>
  <r>
    <s v="ET-19 (LEROY ARNOLD)"/>
    <x v="18"/>
    <x v="11"/>
    <x v="17"/>
    <x v="17"/>
    <x v="17"/>
    <m/>
  </r>
  <r>
    <s v="ET-33 (JOSE P. LOPEZ LIRA)"/>
    <x v="124"/>
    <x v="11"/>
    <x v="65"/>
    <x v="69"/>
    <x v="65"/>
    <m/>
  </r>
  <r>
    <s v="MT-11 (Korbin Gee)"/>
    <x v="116"/>
    <x v="11"/>
    <x v="123"/>
    <x v="137"/>
    <x v="123"/>
    <m/>
  </r>
  <r>
    <s v="ET-14 (Caleb Kocmick)"/>
    <x v="13"/>
    <x v="11"/>
    <x v="118"/>
    <x v="132"/>
    <x v="118"/>
    <m/>
  </r>
  <r>
    <s v="ET-10 (OPEN)"/>
    <x v="9"/>
    <x v="11"/>
    <x v="13"/>
    <x v="167"/>
    <x v="13"/>
    <m/>
  </r>
  <r>
    <s v="PT-168 (RAMIREZ, LUIS F)"/>
    <x v="54"/>
    <x v="11"/>
    <x v="119"/>
    <x v="133"/>
    <x v="119"/>
    <m/>
  </r>
  <r>
    <s v="ET-17 (COOPER LINK)"/>
    <x v="16"/>
    <x v="11"/>
    <x v="16"/>
    <x v="16"/>
    <x v="16"/>
    <m/>
  </r>
  <r>
    <s v="PT-241 (MARK GARCIA)"/>
    <x v="96"/>
    <x v="11"/>
    <x v="84"/>
    <x v="88"/>
    <x v="84"/>
    <m/>
  </r>
  <r>
    <s v="PT-240 (CLINT MIZE) "/>
    <x v="95"/>
    <x v="11"/>
    <x v="83"/>
    <x v="87"/>
    <x v="83"/>
    <m/>
  </r>
  <r>
    <s v="PT-182 (Leonel Munoz)"/>
    <x v="64"/>
    <x v="11"/>
    <x v="129"/>
    <x v="150"/>
    <x v="129"/>
    <m/>
  </r>
  <r>
    <s v="ET-04 (VALENTIN LOPEZ)"/>
    <x v="3"/>
    <x v="11"/>
    <x v="42"/>
    <x v="44"/>
    <x v="42"/>
    <m/>
  </r>
  <r>
    <s v="PT-89 (DEZIREE THOMAS LOANER) "/>
    <x v="105"/>
    <x v="11"/>
    <x v="93"/>
    <x v="97"/>
    <x v="93"/>
    <m/>
  </r>
  <r>
    <s v="PT-246 (PHILLIP SABAJ)"/>
    <x v="101"/>
    <x v="11"/>
    <x v="89"/>
    <x v="93"/>
    <x v="89"/>
    <m/>
  </r>
  <r>
    <s v="PT-125 (PLANO JOBSITE TRUCK)"/>
    <x v="41"/>
    <x v="11"/>
    <x v="13"/>
    <x v="167"/>
    <x v="13"/>
    <m/>
  </r>
  <r>
    <s v="PT-13S (JAVIER MAGALLANES)"/>
    <x v="44"/>
    <x v="11"/>
    <x v="37"/>
    <x v="39"/>
    <x v="37"/>
    <m/>
  </r>
  <r>
    <s v="ET-43 (Eric Giebelhaus)"/>
    <x v="128"/>
    <x v="11"/>
    <x v="105"/>
    <x v="113"/>
    <x v="105"/>
    <m/>
  </r>
  <r>
    <s v="PT-218 (Michael Hammons)"/>
    <x v="84"/>
    <x v="11"/>
    <x v="113"/>
    <x v="124"/>
    <x v="113"/>
    <m/>
  </r>
  <r>
    <s v="PT-190 (HTX TC)"/>
    <x v="70"/>
    <x v="11"/>
    <x v="13"/>
    <x v="167"/>
    <x v="13"/>
    <m/>
  </r>
  <r>
    <s v="PT-274 (GERALD EHIMHEN)"/>
    <x v="151"/>
    <x v="11"/>
    <x v="68"/>
    <x v="72"/>
    <x v="68"/>
    <m/>
  </r>
  <r>
    <s v="PT-108 (ARMANDO SALDIERNA JR)"/>
    <x v="34"/>
    <x v="11"/>
    <x v="13"/>
    <x v="167"/>
    <x v="13"/>
    <m/>
  </r>
  <r>
    <s v="SV-08 (MICHAEL RIEDER)"/>
    <x v="122"/>
    <x v="11"/>
    <x v="115"/>
    <x v="127"/>
    <x v="115"/>
    <m/>
  </r>
  <r>
    <s v="PT-185 (JOSE BAUTISTA)"/>
    <x v="66"/>
    <x v="11"/>
    <x v="5"/>
    <x v="5"/>
    <x v="5"/>
    <m/>
  </r>
  <r>
    <s v="ET-41 (OPEN)"/>
    <x v="127"/>
    <x v="11"/>
    <x v="13"/>
    <x v="167"/>
    <x v="13"/>
    <m/>
  </r>
  <r>
    <s v="ET-18 (AARON MOORE)"/>
    <x v="17"/>
    <x v="11"/>
    <x v="101"/>
    <x v="109"/>
    <x v="101"/>
    <m/>
  </r>
  <r>
    <s v="PT-237 (JUAN C. MIRAMONTES JR)"/>
    <x v="93"/>
    <x v="11"/>
    <x v="81"/>
    <x v="85"/>
    <x v="81"/>
    <m/>
  </r>
  <r>
    <s v="ET-12 (ALBERTO ZUNIGA )"/>
    <x v="11"/>
    <x v="11"/>
    <x v="11"/>
    <x v="11"/>
    <x v="11"/>
    <m/>
  </r>
  <r>
    <s v="ET-39 (JOSE TERRAZAS)"/>
    <x v="126"/>
    <x v="11"/>
    <x v="61"/>
    <x v="64"/>
    <x v="61"/>
    <m/>
  </r>
  <r>
    <s v="ET-07 (HAYS, PAXTON C)"/>
    <x v="6"/>
    <x v="11"/>
    <x v="99"/>
    <x v="106"/>
    <x v="99"/>
    <m/>
  </r>
  <r>
    <s v="ET-38 (Caleb Padgett)"/>
    <x v="125"/>
    <x v="11"/>
    <x v="103"/>
    <x v="111"/>
    <x v="103"/>
    <m/>
  </r>
  <r>
    <s v="ET-06 (ESTEBAN RODRIGUEZ PEREZ)"/>
    <x v="5"/>
    <x v="11"/>
    <x v="67"/>
    <x v="71"/>
    <x v="67"/>
    <m/>
  </r>
  <r>
    <s v="PT-159 (ALAN A. MEZA TORRES)"/>
    <x v="47"/>
    <x v="11"/>
    <x v="46"/>
    <x v="48"/>
    <x v="46"/>
    <m/>
  </r>
  <r>
    <s v="PT-177 (SALVADOR RODRIGUEZ JR)"/>
    <x v="61"/>
    <x v="11"/>
    <x v="39"/>
    <x v="41"/>
    <x v="39"/>
    <m/>
  </r>
  <r>
    <s v="PT-282 (REF26875)"/>
    <x v="137"/>
    <x v="11"/>
    <x v="13"/>
    <x v="167"/>
    <x v="13"/>
    <m/>
  </r>
  <r>
    <s v="ET-21 (Cole Hyun)"/>
    <x v="20"/>
    <x v="11"/>
    <x v="128"/>
    <x v="142"/>
    <x v="128"/>
    <m/>
  </r>
  <r>
    <s v="PT-193 (JOSE I RAMIREZ)"/>
    <x v="73"/>
    <x v="11"/>
    <x v="62"/>
    <x v="66"/>
    <x v="62"/>
    <m/>
  </r>
  <r>
    <s v="ET-02 (Anthony Hardimon)"/>
    <x v="1"/>
    <x v="11"/>
    <x v="127"/>
    <x v="141"/>
    <x v="127"/>
    <m/>
  </r>
  <r>
    <s v="PT-207 (JUAN CARLOS VAZQUEZ)"/>
    <x v="80"/>
    <x v="11"/>
    <x v="126"/>
    <x v="140"/>
    <x v="126"/>
    <m/>
  </r>
  <r>
    <s v="PT-07S (ROGER DODDY)"/>
    <x v="29"/>
    <x v="11"/>
    <x v="27"/>
    <x v="27"/>
    <x v="27"/>
    <m/>
  </r>
  <r>
    <s v="PT-166 (JUAN LUEVANO)"/>
    <x v="52"/>
    <x v="11"/>
    <x v="49"/>
    <x v="51"/>
    <x v="49"/>
    <m/>
  </r>
  <r>
    <s v="PT-215 (ERNEST LEMON JR)"/>
    <x v="83"/>
    <x v="11"/>
    <x v="54"/>
    <x v="57"/>
    <x v="54"/>
    <m/>
  </r>
  <r>
    <s v="PT-224 (NAGESH KUMAR)"/>
    <x v="86"/>
    <x v="11"/>
    <x v="74"/>
    <x v="78"/>
    <x v="74"/>
    <m/>
  </r>
  <r>
    <s v="PT-275 (PATRICHIA HANNA)"/>
    <x v="136"/>
    <x v="11"/>
    <x v="114"/>
    <x v="125"/>
    <x v="114"/>
    <m/>
  </r>
  <r>
    <s v="PT-18S (JST SELECT 250)"/>
    <x v="145"/>
    <x v="11"/>
    <x v="13"/>
    <x v="167"/>
    <x v="13"/>
    <m/>
  </r>
  <r>
    <s v="ET-15 (OPEN)"/>
    <x v="14"/>
    <x v="11"/>
    <x v="13"/>
    <x v="167"/>
    <x v="13"/>
    <m/>
  </r>
  <r>
    <s v="PT-163 (WILLIAM PERSINGER)"/>
    <x v="49"/>
    <x v="11"/>
    <x v="121"/>
    <x v="135"/>
    <x v="121"/>
    <m/>
  </r>
  <r>
    <s v="PT-276 (OPEN MAVERICK)"/>
    <x v="152"/>
    <x v="11"/>
    <x v="13"/>
    <x v="167"/>
    <x v="13"/>
    <m/>
  </r>
  <r>
    <s v="PT-236 (ROLANDO COLMENERO-GARCIA)"/>
    <x v="92"/>
    <x v="11"/>
    <x v="63"/>
    <x v="67"/>
    <x v="63"/>
    <m/>
  </r>
  <r>
    <s v="PT-270 (EDGAR GARCIA MANCILLA)"/>
    <x v="150"/>
    <x v="11"/>
    <x v="12"/>
    <x v="12"/>
    <x v="12"/>
    <m/>
  </r>
  <r>
    <s v="PT-17S (OPEN SELECT JST)"/>
    <x v="144"/>
    <x v="11"/>
    <x v="13"/>
    <x v="158"/>
    <x v="13"/>
    <m/>
  </r>
  <r>
    <s v="PT-169 (OPEN)"/>
    <x v="55"/>
    <x v="11"/>
    <x v="13"/>
    <x v="167"/>
    <x v="13"/>
    <m/>
  </r>
  <r>
    <s v="PT-15S (JOVAN ESPINOZA TEMP)"/>
    <x v="131"/>
    <x v="11"/>
    <x v="28"/>
    <x v="28"/>
    <x v="28"/>
    <m/>
  </r>
  <r>
    <s v="PT-06S (SELECT CREW TRUCK)"/>
    <x v="28"/>
    <x v="11"/>
    <x v="13"/>
    <x v="167"/>
    <x v="13"/>
    <m/>
  </r>
  <r>
    <s v="PT-12S (SEYMORE HUNT)"/>
    <x v="42"/>
    <x v="11"/>
    <x v="30"/>
    <x v="32"/>
    <x v="30"/>
    <m/>
  </r>
  <r>
    <s v="PT-165 (OPEN)"/>
    <x v="51"/>
    <x v="11"/>
    <x v="13"/>
    <x v="167"/>
    <x v="13"/>
    <m/>
  </r>
  <r>
    <s v="ET-05 (OPEN)"/>
    <x v="4"/>
    <x v="11"/>
    <x v="13"/>
    <x v="167"/>
    <x v="13"/>
    <m/>
  </r>
  <r>
    <s v="MT-14 (Ivan Torres)"/>
    <x v="130"/>
    <x v="11"/>
    <x v="94"/>
    <x v="98"/>
    <x v="94"/>
    <m/>
  </r>
  <r>
    <s v="PT-173 (JUAN B. HERNANDEZ)"/>
    <x v="58"/>
    <x v="11"/>
    <x v="51"/>
    <x v="53"/>
    <x v="51"/>
    <m/>
  </r>
  <r>
    <s v="ET-13 (open)"/>
    <x v="12"/>
    <x v="11"/>
    <x v="13"/>
    <x v="167"/>
    <x v="13"/>
    <m/>
  </r>
  <r>
    <s v="ET-31 (RAMIRO VAZQUEZ DE LA CRUZ)"/>
    <x v="110"/>
    <x v="11"/>
    <x v="72"/>
    <x v="76"/>
    <x v="72"/>
    <m/>
  </r>
  <r>
    <s v="PT-11S (RAFAEL MURATALLA-CEJA)"/>
    <x v="38"/>
    <x v="11"/>
    <x v="33"/>
    <x v="35"/>
    <x v="33"/>
    <m/>
  </r>
  <r>
    <s v="PT-156 (open)"/>
    <x v="46"/>
    <x v="11"/>
    <x v="13"/>
    <x v="167"/>
    <x v="13"/>
    <m/>
  </r>
  <r>
    <s v="PT-245 (JARED RUHRUP)"/>
    <x v="100"/>
    <x v="11"/>
    <x v="88"/>
    <x v="92"/>
    <x v="88"/>
    <m/>
  </r>
  <r>
    <s v="PT-277 (OPEN MAVERICK)"/>
    <x v="153"/>
    <x v="11"/>
    <x v="13"/>
    <x v="167"/>
    <x v="13"/>
    <m/>
  </r>
  <r>
    <s v="PT-281 (REE94010)"/>
    <x v="157"/>
    <x v="11"/>
    <x v="13"/>
    <x v="167"/>
    <x v="13"/>
    <m/>
  </r>
  <r>
    <s v="PT-226 (CATALINO FLORES SR)"/>
    <x v="87"/>
    <x v="11"/>
    <x v="75"/>
    <x v="79"/>
    <x v="75"/>
    <m/>
  </r>
  <r>
    <s v="ET-42 (JUAN C. BERJES RUIZ)"/>
    <x v="146"/>
    <x v="11"/>
    <x v="10"/>
    <x v="10"/>
    <x v="10"/>
    <m/>
  </r>
  <r>
    <s v="ET-25 (ALEJANDRO LOZANO ACOSTA)"/>
    <x v="24"/>
    <x v="11"/>
    <x v="23"/>
    <x v="23"/>
    <x v="23"/>
    <m/>
  </r>
  <r>
    <s v="PT-111 (shop mech loaner)"/>
    <x v="36"/>
    <x v="11"/>
    <x v="13"/>
    <x v="167"/>
    <x v="13"/>
    <m/>
  </r>
  <r>
    <s v="PT-243 (RAMESH BOBBA)"/>
    <x v="98"/>
    <x v="11"/>
    <x v="86"/>
    <x v="90"/>
    <x v="86"/>
    <m/>
  </r>
  <r>
    <s v="ET-28 (JORGE L. FLORES)"/>
    <x v="123"/>
    <x v="11"/>
    <x v="102"/>
    <x v="110"/>
    <x v="102"/>
    <m/>
  </r>
  <r>
    <s v="PT-219 (VALENTIN LOPEZ)"/>
    <x v="85"/>
    <x v="11"/>
    <x v="42"/>
    <x v="44"/>
    <x v="42"/>
    <m/>
  </r>
  <r>
    <s v="PT-01S (open)"/>
    <x v="25"/>
    <x v="11"/>
    <x v="4"/>
    <x v="4"/>
    <x v="4"/>
    <m/>
  </r>
  <r>
    <s v="PT-179 (TROY RAGLE)"/>
    <x v="120"/>
    <x v="11"/>
    <x v="13"/>
    <x v="149"/>
    <x v="13"/>
    <m/>
  </r>
  <r>
    <s v="PT-08S (JAMES GABE)"/>
    <x v="140"/>
    <x v="11"/>
    <x v="116"/>
    <x v="129"/>
    <x v="116"/>
    <m/>
  </r>
  <r>
    <s v="PT-260 (WILLIAM RATHER)"/>
    <x v="134"/>
    <x v="11"/>
    <x v="98"/>
    <x v="105"/>
    <x v="9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x v="0"/>
    <x v="0"/>
    <x v="0"/>
    <n v="12"/>
    <n v="1"/>
    <n v="1"/>
    <d v="2023-06-08T00:00:00"/>
    <s v=""/>
    <n v="1"/>
    <m/>
  </r>
  <r>
    <x v="1"/>
    <x v="1"/>
    <x v="1"/>
    <n v="12"/>
    <n v="1"/>
    <n v="1"/>
    <d v="2023-04-28T00:00:00"/>
    <s v=""/>
    <n v="1"/>
    <m/>
  </r>
  <r>
    <x v="2"/>
    <x v="2"/>
    <x v="2"/>
    <n v="12"/>
    <n v="1"/>
    <n v="1"/>
    <d v="2021-08-30T00:00:00"/>
    <s v=""/>
    <n v="1"/>
    <m/>
  </r>
  <r>
    <x v="3"/>
    <x v="3"/>
    <x v="3"/>
    <n v="12"/>
    <n v="1"/>
    <n v="1"/>
    <d v="2021-05-10T00:00:00"/>
    <s v=""/>
    <n v="1"/>
    <m/>
  </r>
  <r>
    <x v="4"/>
    <x v="4"/>
    <x v="4"/>
    <n v="12"/>
    <n v="1"/>
    <n v="1"/>
    <d v="2019-09-09T00:00:00"/>
    <s v=""/>
    <n v="1"/>
    <m/>
  </r>
  <r>
    <x v="5"/>
    <x v="5"/>
    <x v="5"/>
    <n v="12"/>
    <n v="1"/>
    <n v="1"/>
    <d v="2022-06-20T00:00:00"/>
    <s v=""/>
    <n v="1"/>
    <m/>
  </r>
  <r>
    <x v="6"/>
    <x v="6"/>
    <x v="6"/>
    <n v="12"/>
    <n v="1"/>
    <n v="1"/>
    <d v="2023-08-15T00:00:00"/>
    <s v=""/>
    <n v="1"/>
    <m/>
  </r>
  <r>
    <x v="7"/>
    <x v="7"/>
    <x v="7"/>
    <n v="12"/>
    <n v="1"/>
    <n v="1"/>
    <d v="2021-09-27T00:00:00"/>
    <s v=""/>
    <n v="1"/>
    <m/>
  </r>
  <r>
    <x v="8"/>
    <x v="8"/>
    <x v="8"/>
    <n v="12"/>
    <n v="1"/>
    <n v="1"/>
    <d v="2023-01-30T00:00:00"/>
    <s v=""/>
    <n v="1"/>
    <m/>
  </r>
  <r>
    <x v="9"/>
    <x v="9"/>
    <x v="9"/>
    <n v="12"/>
    <n v="1"/>
    <n v="1"/>
    <d v="2023-05-18T00:00:00"/>
    <s v=""/>
    <n v="1"/>
    <m/>
  </r>
  <r>
    <x v="10"/>
    <x v="10"/>
    <x v="10"/>
    <n v="12"/>
    <n v="1"/>
    <n v="1"/>
    <d v="2019-09-02T00:00:00"/>
    <s v=""/>
    <n v="1"/>
    <m/>
  </r>
  <r>
    <x v="11"/>
    <x v="11"/>
    <x v="11"/>
    <n v="12"/>
    <n v="1"/>
    <n v="1"/>
    <d v="2018-02-07T00:00:00"/>
    <s v=""/>
    <n v="1"/>
    <m/>
  </r>
  <r>
    <x v="12"/>
    <x v="12"/>
    <x v="12"/>
    <n v="12"/>
    <n v="1"/>
    <n v="1"/>
    <d v="2017-06-16T00:00:00"/>
    <s v=""/>
    <n v="1"/>
    <m/>
  </r>
  <r>
    <x v="13"/>
    <x v="13"/>
    <x v="13"/>
    <n v="12"/>
    <n v="1"/>
    <n v="1"/>
    <d v="2013-07-18T00:00:00"/>
    <s v=""/>
    <n v="1"/>
    <m/>
  </r>
  <r>
    <x v="14"/>
    <x v="14"/>
    <x v="14"/>
    <n v="12"/>
    <n v="1"/>
    <n v="1"/>
    <d v="2017-03-22T00:00:00"/>
    <s v=""/>
    <n v="1"/>
    <m/>
  </r>
  <r>
    <x v="15"/>
    <x v="15"/>
    <x v="15"/>
    <n v="12"/>
    <n v="1"/>
    <n v="1"/>
    <d v="2018-10-29T00:00:00"/>
    <s v=""/>
    <n v="1"/>
    <m/>
  </r>
  <r>
    <x v="16"/>
    <x v="16"/>
    <x v="16"/>
    <n v="12"/>
    <n v="1"/>
    <n v="1"/>
    <d v="2013-09-23T00:00:00"/>
    <s v=""/>
    <n v="1"/>
    <m/>
  </r>
  <r>
    <x v="17"/>
    <x v="17"/>
    <x v="17"/>
    <n v="12"/>
    <n v="1"/>
    <n v="1"/>
    <d v="2017-03-22T00:00:00"/>
    <s v=""/>
    <n v="1"/>
    <m/>
  </r>
  <r>
    <x v="18"/>
    <x v="18"/>
    <x v="18"/>
    <n v="12"/>
    <n v="1"/>
    <n v="1"/>
    <d v="2016-05-15T00:00:00"/>
    <s v=""/>
    <n v="1"/>
    <m/>
  </r>
  <r>
    <x v="19"/>
    <x v="19"/>
    <x v="19"/>
    <n v="12"/>
    <n v="1"/>
    <n v="1"/>
    <d v="2019-07-12T00:00:00"/>
    <s v=""/>
    <n v="1"/>
    <m/>
  </r>
  <r>
    <x v="20"/>
    <x v="20"/>
    <x v="20"/>
    <n v="12"/>
    <n v="1"/>
    <n v="1"/>
    <d v="2017-08-24T00:00:00"/>
    <s v=""/>
    <n v="1"/>
    <m/>
  </r>
  <r>
    <x v="21"/>
    <x v="21"/>
    <x v="21"/>
    <n v="12"/>
    <n v="1"/>
    <n v="1"/>
    <d v="2022-07-27T00:00:00"/>
    <s v=""/>
    <n v="1"/>
    <m/>
  </r>
  <r>
    <x v="22"/>
    <x v="22"/>
    <x v="22"/>
    <n v="12"/>
    <n v="1"/>
    <n v="1"/>
    <d v="2018-08-27T00:00:00"/>
    <s v=""/>
    <n v="1"/>
    <m/>
  </r>
  <r>
    <x v="23"/>
    <x v="23"/>
    <x v="23"/>
    <n v="12"/>
    <n v="1"/>
    <n v="1"/>
    <d v="2017-11-13T00:00:00"/>
    <s v=""/>
    <n v="1"/>
    <m/>
  </r>
  <r>
    <x v="24"/>
    <x v="24"/>
    <x v="24"/>
    <n v="11"/>
    <n v="0.92"/>
    <n v="0.91666666666666663"/>
    <d v="2023-10-09T00:00:00"/>
    <s v=""/>
    <n v="0.91666666666666663"/>
    <m/>
  </r>
  <r>
    <x v="25"/>
    <x v="25"/>
    <x v="25"/>
    <n v="11"/>
    <n v="0.92"/>
    <n v="0.91666666666666663"/>
    <d v="2014-03-17T00:00:00"/>
    <s v=""/>
    <n v="0.91666666666666663"/>
    <m/>
  </r>
  <r>
    <x v="26"/>
    <x v="26"/>
    <x v="26"/>
    <n v="11"/>
    <n v="0.92"/>
    <n v="0.91666666666666663"/>
    <d v="2023-10-30T00:00:00"/>
    <s v=""/>
    <n v="0.91666666666666663"/>
    <m/>
  </r>
  <r>
    <x v="27"/>
    <x v="27"/>
    <x v="27"/>
    <n v="11"/>
    <n v="0.92"/>
    <n v="0.91666666666666663"/>
    <d v="2023-04-10T00:00:00"/>
    <s v=""/>
    <n v="0.91666666666666663"/>
    <m/>
  </r>
  <r>
    <x v="28"/>
    <x v="28"/>
    <x v="28"/>
    <n v="11"/>
    <n v="0.92"/>
    <n v="0.91666666666666663"/>
    <d v="2019-06-04T00:00:00"/>
    <s v=""/>
    <n v="0.91666666666666663"/>
    <m/>
  </r>
  <r>
    <x v="29"/>
    <x v="29"/>
    <x v="29"/>
    <n v="11"/>
    <n v="0.92"/>
    <n v="0.91666666666666663"/>
    <d v="2020-09-28T00:00:00"/>
    <s v=""/>
    <n v="0.91666666666666663"/>
    <m/>
  </r>
  <r>
    <x v="30"/>
    <x v="30"/>
    <x v="30"/>
    <n v="11"/>
    <n v="0.92"/>
    <n v="0.91666666666666663"/>
    <d v="2021-02-01T00:00:00"/>
    <s v=""/>
    <n v="0.91666666666666663"/>
    <m/>
  </r>
  <r>
    <x v="31"/>
    <x v="31"/>
    <x v="31"/>
    <n v="11"/>
    <n v="0.92"/>
    <n v="0.91666666666666663"/>
    <d v="2023-02-13T00:00:00"/>
    <s v=""/>
    <n v="0.91666666666666663"/>
    <m/>
  </r>
  <r>
    <x v="32"/>
    <x v="32"/>
    <x v="32"/>
    <n v="11"/>
    <n v="0.92"/>
    <n v="0.91666666666666663"/>
    <d v="2022-05-23T00:00:00"/>
    <s v=""/>
    <n v="0.91666666666666663"/>
    <m/>
  </r>
  <r>
    <x v="33"/>
    <x v="33"/>
    <x v="33"/>
    <n v="11"/>
    <n v="0.92"/>
    <n v="0.91666666666666663"/>
    <d v="2022-07-11T00:00:00"/>
    <s v=""/>
    <n v="0.91666666666666663"/>
    <m/>
  </r>
  <r>
    <x v="34"/>
    <x v="34"/>
    <x v="34"/>
    <n v="11"/>
    <n v="0.92"/>
    <n v="0.91666666666666663"/>
    <d v="2022-03-03T00:00:00"/>
    <s v=""/>
    <n v="0.91666666666666663"/>
    <m/>
  </r>
  <r>
    <x v="35"/>
    <x v="35"/>
    <x v="35"/>
    <n v="11"/>
    <n v="0.92"/>
    <n v="0.91666666666666663"/>
    <d v="2020-07-06T00:00:00"/>
    <s v=""/>
    <n v="0.91666666666666663"/>
    <m/>
  </r>
  <r>
    <x v="36"/>
    <x v="36"/>
    <x v="36"/>
    <n v="11"/>
    <n v="0.92"/>
    <n v="0.91666666666666663"/>
    <d v="2020-07-01T00:00:00"/>
    <s v=""/>
    <n v="0.91666666666666663"/>
    <m/>
  </r>
  <r>
    <x v="37"/>
    <x v="37"/>
    <x v="37"/>
    <n v="11"/>
    <n v="0.92"/>
    <n v="0.91666666666666663"/>
    <d v="2021-09-13T00:00:00"/>
    <s v=""/>
    <n v="0.91666666666666663"/>
    <m/>
  </r>
  <r>
    <x v="38"/>
    <x v="38"/>
    <x v="38"/>
    <n v="11"/>
    <n v="0.92"/>
    <n v="0.91666666666666663"/>
    <d v="2022-06-22T00:00:00"/>
    <s v=""/>
    <n v="0.91666666666666663"/>
    <m/>
  </r>
  <r>
    <x v="39"/>
    <x v="39"/>
    <x v="39"/>
    <n v="11"/>
    <n v="0.92"/>
    <n v="0.91666666666666663"/>
    <d v="2018-01-18T00:00:00"/>
    <s v=""/>
    <n v="0.91666666666666663"/>
    <m/>
  </r>
  <r>
    <x v="40"/>
    <x v="40"/>
    <x v="40"/>
    <n v="11"/>
    <n v="0.92"/>
    <n v="0.91666666666666663"/>
    <d v="2020-03-23T00:00:00"/>
    <s v=""/>
    <n v="0.91666666666666663"/>
    <m/>
  </r>
  <r>
    <x v="41"/>
    <x v="41"/>
    <x v="41"/>
    <n v="11"/>
    <n v="0.92"/>
    <n v="0.91666666666666663"/>
    <d v="2017-09-29T00:00:00"/>
    <s v=""/>
    <n v="0.91666666666666663"/>
    <m/>
  </r>
  <r>
    <x v="42"/>
    <x v="42"/>
    <x v="42"/>
    <n v="11"/>
    <n v="0.92"/>
    <n v="0.91666666666666663"/>
    <d v="2023-03-27T00:00:00"/>
    <s v=""/>
    <n v="0.91666666666666663"/>
    <m/>
  </r>
  <r>
    <x v="43"/>
    <x v="43"/>
    <x v="43"/>
    <n v="10"/>
    <n v="0.83"/>
    <n v="0.83333333333333337"/>
    <d v="2024-03-07T00:00:00"/>
    <s v=""/>
    <n v="0.83333333333333337"/>
    <m/>
  </r>
  <r>
    <x v="44"/>
    <x v="44"/>
    <x v="44"/>
    <n v="10"/>
    <n v="0.83"/>
    <n v="0.83333333333333337"/>
    <d v="2016-08-08T00:00:00"/>
    <s v=""/>
    <n v="0.83333333333333337"/>
    <m/>
  </r>
  <r>
    <x v="45"/>
    <x v="45"/>
    <x v="45"/>
    <n v="10"/>
    <n v="0.83"/>
    <n v="0.83333333333333337"/>
    <d v="2021-09-13T00:00:00"/>
    <s v=""/>
    <n v="0.83333333333333337"/>
    <m/>
  </r>
  <r>
    <x v="46"/>
    <x v="46"/>
    <x v="46"/>
    <n v="10"/>
    <n v="0.83"/>
    <n v="0.83333333333333337"/>
    <d v="2017-09-25T00:00:00"/>
    <s v=""/>
    <n v="0.83333333333333337"/>
    <m/>
  </r>
  <r>
    <x v="47"/>
    <x v="47"/>
    <x v="47"/>
    <n v="10"/>
    <n v="0.83"/>
    <n v="0.83333333333333337"/>
    <d v="2017-09-28T00:00:00"/>
    <s v=""/>
    <n v="0.83333333333333337"/>
    <m/>
  </r>
  <r>
    <x v="48"/>
    <x v="48"/>
    <x v="48"/>
    <n v="10"/>
    <n v="0.83"/>
    <n v="0.83333333333333337"/>
    <d v="2019-08-15T00:00:00"/>
    <s v=""/>
    <n v="0.83333333333333337"/>
    <m/>
  </r>
  <r>
    <x v="49"/>
    <x v="49"/>
    <x v="49"/>
    <n v="10"/>
    <n v="0.83"/>
    <n v="0.83333333333333337"/>
    <d v="2024-04-03T00:00:00"/>
    <s v=""/>
    <n v="0.83333333333333337"/>
    <m/>
  </r>
  <r>
    <x v="50"/>
    <x v="50"/>
    <x v="50"/>
    <n v="10"/>
    <n v="0.83"/>
    <n v="0.83333333333333337"/>
    <d v="2024-03-25T00:00:00"/>
    <s v=""/>
    <n v="0.83333333333333337"/>
    <m/>
  </r>
  <r>
    <x v="51"/>
    <x v="51"/>
    <x v="51"/>
    <n v="10"/>
    <n v="0.83"/>
    <n v="0.83333333333333337"/>
    <d v="2023-03-13T00:00:00"/>
    <s v=""/>
    <n v="0.83333333333333337"/>
    <m/>
  </r>
  <r>
    <x v="52"/>
    <x v="52"/>
    <x v="52"/>
    <n v="10"/>
    <n v="0.83"/>
    <n v="0.83333333333333337"/>
    <d v="2019-05-13T00:00:00"/>
    <s v=""/>
    <n v="0.83333333333333337"/>
    <m/>
  </r>
  <r>
    <x v="53"/>
    <x v="53"/>
    <x v="53"/>
    <n v="10"/>
    <n v="0.83"/>
    <n v="0.83333333333333337"/>
    <d v="2018-10-09T00:00:00"/>
    <s v=""/>
    <n v="0.83333333333333337"/>
    <m/>
  </r>
  <r>
    <x v="54"/>
    <x v="54"/>
    <x v="54"/>
    <n v="10"/>
    <n v="0.83"/>
    <n v="0.83333333333333337"/>
    <d v="2019-09-02T00:00:00"/>
    <s v=""/>
    <n v="0.83333333333333337"/>
    <m/>
  </r>
  <r>
    <x v="55"/>
    <x v="55"/>
    <x v="55"/>
    <n v="9"/>
    <n v="0.75"/>
    <n v="0.75"/>
    <d v="2023-04-03T00:00:00"/>
    <s v=""/>
    <n v="0.75"/>
    <m/>
  </r>
  <r>
    <x v="56"/>
    <x v="56"/>
    <x v="56"/>
    <n v="9"/>
    <n v="0.75"/>
    <n v="0.75"/>
    <d v="2014-11-03T00:00:00"/>
    <s v=""/>
    <n v="0.75"/>
    <m/>
  </r>
  <r>
    <x v="57"/>
    <x v="57"/>
    <x v="57"/>
    <n v="9"/>
    <n v="0.75"/>
    <n v="0.75"/>
    <d v="2016-05-04T00:00:00"/>
    <s v=""/>
    <n v="0.75"/>
    <m/>
  </r>
  <r>
    <x v="58"/>
    <x v="58"/>
    <x v="58"/>
    <n v="9"/>
    <n v="0.75"/>
    <n v="0.75"/>
    <d v="2023-05-09T00:00:00"/>
    <s v=""/>
    <n v="0.75"/>
    <m/>
  </r>
  <r>
    <x v="59"/>
    <x v="59"/>
    <x v="59"/>
    <n v="9"/>
    <n v="0.75"/>
    <n v="0.75"/>
    <d v="2014-09-15T00:00:00"/>
    <s v=""/>
    <n v="0.75"/>
    <m/>
  </r>
  <r>
    <x v="60"/>
    <x v="60"/>
    <x v="60"/>
    <n v="9"/>
    <n v="0.75"/>
    <n v="0.75"/>
    <d v="2022-07-12T00:00:00"/>
    <s v=""/>
    <n v="0.75"/>
    <m/>
  </r>
  <r>
    <x v="61"/>
    <x v="61"/>
    <x v="61"/>
    <n v="9"/>
    <n v="0.75"/>
    <n v="0.75"/>
    <d v="2024-03-26T00:00:00"/>
    <s v=""/>
    <n v="0.75"/>
    <m/>
  </r>
  <r>
    <x v="62"/>
    <x v="62"/>
    <x v="62"/>
    <n v="9"/>
    <n v="0.75"/>
    <n v="0.75"/>
    <d v="2019-02-18T00:00:00"/>
    <s v=""/>
    <n v="0.75"/>
    <m/>
  </r>
  <r>
    <x v="63"/>
    <x v="63"/>
    <x v="63"/>
    <n v="9"/>
    <n v="0.75"/>
    <n v="0.70277777777777783"/>
    <d v="2022-03-28T00:00:00"/>
    <d v="2024-09-13T00:00:00"/>
    <n v="0.70277777777777783"/>
    <m/>
  </r>
  <r>
    <x v="64"/>
    <x v="64"/>
    <x v="64"/>
    <n v="9"/>
    <n v="0.75"/>
    <n v="0.75"/>
    <d v="2020-06-05T00:00:00"/>
    <s v=""/>
    <n v="0.75"/>
    <m/>
  </r>
  <r>
    <x v="65"/>
    <x v="65"/>
    <x v="65"/>
    <n v="9"/>
    <n v="0.75"/>
    <n v="0.75"/>
    <d v="2020-06-15T00:00:00"/>
    <s v=""/>
    <n v="0.75"/>
    <m/>
  </r>
  <r>
    <x v="66"/>
    <x v="66"/>
    <x v="66"/>
    <n v="9"/>
    <n v="0.75"/>
    <n v="0.75"/>
    <d v="2017-03-01T00:00:00"/>
    <s v=""/>
    <n v="0.75"/>
    <m/>
  </r>
  <r>
    <x v="67"/>
    <x v="67"/>
    <x v="67"/>
    <n v="9"/>
    <n v="0.75"/>
    <n v="0.75"/>
    <d v="2020-08-03T00:00:00"/>
    <s v=""/>
    <n v="0.75"/>
    <m/>
  </r>
  <r>
    <x v="68"/>
    <x v="68"/>
    <x v="68"/>
    <n v="9"/>
    <n v="0.75"/>
    <n v="0.75"/>
    <d v="2023-05-24T00:00:00"/>
    <s v=""/>
    <n v="0.75"/>
    <m/>
  </r>
  <r>
    <x v="69"/>
    <x v="69"/>
    <x v="69"/>
    <n v="9"/>
    <n v="0.75"/>
    <n v="0.75"/>
    <d v="2024-04-01T00:00:00"/>
    <s v=""/>
    <n v="0.75"/>
    <m/>
  </r>
  <r>
    <x v="70"/>
    <x v="70"/>
    <x v="70"/>
    <n v="8"/>
    <n v="0.67"/>
    <n v="0.65555555555555556"/>
    <d v="2023-04-24T00:00:00"/>
    <d v="2024-09-26T00:00:00"/>
    <n v="0.65555555555555556"/>
    <m/>
  </r>
  <r>
    <x v="71"/>
    <x v="14"/>
    <x v="14"/>
    <n v="8"/>
    <n v="0.67"/>
    <n v="0.66666666666666663"/>
    <d v="2017-03-22T00:00:00"/>
    <s v=""/>
    <n v="0.66666666666666663"/>
    <m/>
  </r>
  <r>
    <x v="72"/>
    <x v="71"/>
    <x v="71"/>
    <n v="8"/>
    <n v="0.67"/>
    <n v="0.66666666666666663"/>
    <d v="2023-12-04T00:00:00"/>
    <s v=""/>
    <n v="0.66666666666666663"/>
    <m/>
  </r>
  <r>
    <x v="73"/>
    <x v="72"/>
    <x v="72"/>
    <n v="8"/>
    <n v="0.67"/>
    <n v="0.66666666666666663"/>
    <d v="2024-07-19T00:00:00"/>
    <s v=""/>
    <n v="0.66666666666666663"/>
    <m/>
  </r>
  <r>
    <x v="74"/>
    <x v="73"/>
    <x v="73"/>
    <n v="8"/>
    <n v="0.67"/>
    <n v="0.66666666666666663"/>
    <d v="2023-12-15T00:00:00"/>
    <s v=""/>
    <n v="0.66666666666666663"/>
    <m/>
  </r>
  <r>
    <x v="75"/>
    <x v="74"/>
    <x v="74"/>
    <n v="8"/>
    <n v="0.67"/>
    <n v="0.66666666666666663"/>
    <d v="2023-01-23T00:00:00"/>
    <s v=""/>
    <n v="0.66666666666666663"/>
    <m/>
  </r>
  <r>
    <x v="76"/>
    <x v="75"/>
    <x v="75"/>
    <n v="8"/>
    <n v="0.67"/>
    <n v="0.65053763440860213"/>
    <d v="2024-05-23T00:00:00"/>
    <d v="2024-10-25T00:00:00"/>
    <n v="0.65053763440860213"/>
    <m/>
  </r>
  <r>
    <x v="77"/>
    <x v="76"/>
    <x v="76"/>
    <n v="8"/>
    <n v="0.67"/>
    <n v="0.66666666666666663"/>
    <d v="2024-06-04T00:00:00"/>
    <s v=""/>
    <n v="0.66666666666666663"/>
    <m/>
  </r>
  <r>
    <x v="78"/>
    <x v="77"/>
    <x v="77"/>
    <n v="8"/>
    <n v="0.67"/>
    <n v="0.66666666666666663"/>
    <d v="2021-07-15T00:00:00"/>
    <s v=""/>
    <n v="0.66666666666666663"/>
    <m/>
  </r>
  <r>
    <x v="79"/>
    <x v="78"/>
    <x v="78"/>
    <n v="8"/>
    <n v="0.67"/>
    <n v="0.66666666666666663"/>
    <d v="2023-04-17T00:00:00"/>
    <s v=""/>
    <n v="0.66666666666666663"/>
    <m/>
  </r>
  <r>
    <x v="80"/>
    <x v="79"/>
    <x v="79"/>
    <n v="8"/>
    <n v="0.67"/>
    <n v="0.66666666666666663"/>
    <d v="2019-09-02T00:00:00"/>
    <s v=""/>
    <n v="0.66666666666666663"/>
    <m/>
  </r>
  <r>
    <x v="81"/>
    <x v="80"/>
    <x v="80"/>
    <n v="8"/>
    <n v="0.67"/>
    <n v="0.66666666666666663"/>
    <d v="2023-10-25T00:00:00"/>
    <s v=""/>
    <n v="0.66666666666666663"/>
    <m/>
  </r>
  <r>
    <x v="82"/>
    <x v="81"/>
    <x v="81"/>
    <n v="8"/>
    <n v="0.67"/>
    <n v="0.66666666666666663"/>
    <d v="2024-05-21T00:00:00"/>
    <s v=""/>
    <n v="0.66666666666666663"/>
    <m/>
  </r>
  <r>
    <x v="83"/>
    <x v="82"/>
    <x v="82"/>
    <n v="8"/>
    <n v="0.67"/>
    <n v="0.66666666666666663"/>
    <d v="2020-07-29T00:00:00"/>
    <s v=""/>
    <n v="0.66666666666666663"/>
    <m/>
  </r>
  <r>
    <x v="84"/>
    <x v="83"/>
    <x v="83"/>
    <n v="8"/>
    <n v="0.67"/>
    <n v="0.66666666666666663"/>
    <d v="2018-04-30T00:00:00"/>
    <s v=""/>
    <n v="0.66666666666666663"/>
    <m/>
  </r>
  <r>
    <x v="85"/>
    <x v="84"/>
    <x v="84"/>
    <n v="7"/>
    <n v="0.57999999999999996"/>
    <n v="0.58333333333333337"/>
    <d v="2021-10-27T00:00:00"/>
    <s v=""/>
    <n v="0.58333333333333337"/>
    <m/>
  </r>
  <r>
    <x v="86"/>
    <x v="85"/>
    <x v="85"/>
    <n v="7"/>
    <n v="0.57999999999999996"/>
    <n v="0.58333333333333337"/>
    <d v="2022-05-16T00:00:00"/>
    <s v=""/>
    <n v="0.58333333333333337"/>
    <m/>
  </r>
  <r>
    <x v="87"/>
    <x v="86"/>
    <x v="86"/>
    <n v="7"/>
    <n v="0.57999999999999996"/>
    <n v="0.58333333333333337"/>
    <d v="2024-05-29T00:00:00"/>
    <s v=""/>
    <n v="0.58333333333333337"/>
    <m/>
  </r>
  <r>
    <x v="88"/>
    <x v="87"/>
    <x v="87"/>
    <n v="7"/>
    <n v="0.57999999999999996"/>
    <n v="0.55645161290322587"/>
    <d v="2024-03-07T00:00:00"/>
    <d v="2024-10-21T00:00:00"/>
    <n v="0.55645161290322587"/>
    <m/>
  </r>
  <r>
    <x v="89"/>
    <x v="88"/>
    <x v="88"/>
    <n v="7"/>
    <n v="0.57999999999999996"/>
    <n v="0.58333333333333337"/>
    <d v="2023-07-12T00:00:00"/>
    <s v=""/>
    <n v="0.58333333333333337"/>
    <m/>
  </r>
  <r>
    <x v="90"/>
    <x v="89"/>
    <x v="89"/>
    <n v="7"/>
    <n v="0.57999999999999996"/>
    <n v="0.58333333333333337"/>
    <d v="2022-03-07T00:00:00"/>
    <s v=""/>
    <n v="0.58333333333333337"/>
    <m/>
  </r>
  <r>
    <x v="91"/>
    <x v="90"/>
    <x v="90"/>
    <n v="7"/>
    <n v="0.57999999999999996"/>
    <n v="0.5053763440860215"/>
    <d v="2018-01-02T00:00:00"/>
    <d v="2024-10-02T00:00:00"/>
    <n v="0.5053763440860215"/>
    <m/>
  </r>
  <r>
    <x v="92"/>
    <x v="91"/>
    <x v="91"/>
    <n v="7"/>
    <n v="0.57999999999999996"/>
    <n v="0.58333333333333337"/>
    <d v="2020-06-05T00:00:00"/>
    <s v=""/>
    <n v="0.58333333333333337"/>
    <m/>
  </r>
  <r>
    <x v="93"/>
    <x v="92"/>
    <x v="92"/>
    <n v="7"/>
    <n v="0.57999999999999996"/>
    <n v="0.58333333333333337"/>
    <d v="2021-09-13T00:00:00"/>
    <s v=""/>
    <n v="0.58333333333333337"/>
    <m/>
  </r>
  <r>
    <x v="94"/>
    <x v="93"/>
    <x v="93"/>
    <n v="7"/>
    <n v="0.57999999999999996"/>
    <n v="0.58333333333333337"/>
    <d v="2022-10-03T00:00:00"/>
    <s v=""/>
    <n v="0.58333333333333337"/>
    <m/>
  </r>
  <r>
    <x v="95"/>
    <x v="94"/>
    <x v="94"/>
    <n v="7"/>
    <n v="0.57999999999999996"/>
    <n v="0.58333333333333337"/>
    <d v="2021-07-21T00:00:00"/>
    <s v=""/>
    <n v="0.58333333333333337"/>
    <m/>
  </r>
  <r>
    <x v="96"/>
    <x v="95"/>
    <x v="95"/>
    <n v="7"/>
    <n v="0.57999999999999996"/>
    <n v="0.58333333333333337"/>
    <d v="2023-04-03T00:00:00"/>
    <s v=""/>
    <n v="0.58333333333333337"/>
    <m/>
  </r>
  <r>
    <x v="97"/>
    <x v="96"/>
    <x v="96"/>
    <n v="7"/>
    <n v="0.57999999999999996"/>
    <n v="0.58333333333333337"/>
    <d v="2022-05-12T00:00:00"/>
    <s v=""/>
    <n v="0.58333333333333337"/>
    <m/>
  </r>
  <r>
    <x v="98"/>
    <x v="97"/>
    <x v="97"/>
    <n v="6"/>
    <n v="0.5"/>
    <n v="0.5"/>
    <d v="2024-06-28T00:00:00"/>
    <s v=""/>
    <n v="0.5"/>
    <m/>
  </r>
  <r>
    <x v="99"/>
    <x v="98"/>
    <x v="98"/>
    <n v="6"/>
    <n v="0.5"/>
    <n v="0.5"/>
    <d v="2023-12-06T00:00:00"/>
    <s v=""/>
    <n v="0.5"/>
    <m/>
  </r>
  <r>
    <x v="100"/>
    <x v="99"/>
    <x v="99"/>
    <n v="6"/>
    <n v="0.5"/>
    <n v="0.5"/>
    <d v="2024-05-13T00:00:00"/>
    <s v=""/>
    <n v="0.5"/>
    <m/>
  </r>
  <r>
    <x v="101"/>
    <x v="88"/>
    <x v="88"/>
    <n v="6"/>
    <n v="0.5"/>
    <n v="0.5"/>
    <d v="2023-07-12T00:00:00"/>
    <s v=""/>
    <n v="0.5"/>
    <m/>
  </r>
  <r>
    <x v="102"/>
    <x v="91"/>
    <x v="91"/>
    <n v="6"/>
    <n v="0.5"/>
    <n v="0.5"/>
    <d v="2020-06-05T00:00:00"/>
    <s v=""/>
    <n v="0.5"/>
    <m/>
  </r>
  <r>
    <x v="103"/>
    <x v="100"/>
    <x v="100"/>
    <n v="6"/>
    <n v="0.5"/>
    <n v="0.44086021505376344"/>
    <d v="2022-01-20T00:00:00"/>
    <d v="2024-10-09T00:00:00"/>
    <n v="0.44086021505376344"/>
    <m/>
  </r>
  <r>
    <x v="104"/>
    <x v="101"/>
    <x v="101"/>
    <n v="6"/>
    <n v="0.5"/>
    <n v="0.5"/>
    <d v="2024-05-14T00:00:00"/>
    <s v=""/>
    <n v="0.5"/>
    <m/>
  </r>
  <r>
    <x v="105"/>
    <x v="102"/>
    <x v="102"/>
    <n v="6"/>
    <n v="0.5"/>
    <n v="0.5"/>
    <d v="2024-08-26T00:00:00"/>
    <s v=""/>
    <n v="0.5"/>
    <m/>
  </r>
  <r>
    <x v="106"/>
    <x v="103"/>
    <x v="103"/>
    <n v="6"/>
    <n v="0.5"/>
    <n v="0.5"/>
    <d v="2024-07-10T00:00:00"/>
    <s v=""/>
    <n v="0.5"/>
    <m/>
  </r>
  <r>
    <x v="107"/>
    <x v="104"/>
    <x v="104"/>
    <n v="6"/>
    <n v="0.5"/>
    <n v="0.5"/>
    <d v="2015-01-26T00:00:00"/>
    <s v=""/>
    <n v="0.5"/>
    <m/>
  </r>
  <r>
    <x v="108"/>
    <x v="96"/>
    <x v="96"/>
    <n v="5"/>
    <n v="0.42"/>
    <n v="0.41666666666666669"/>
    <d v="2022-05-12T00:00:00"/>
    <s v=""/>
    <n v="0.41666666666666669"/>
    <m/>
  </r>
  <r>
    <x v="108"/>
    <x v="105"/>
    <x v="105"/>
    <n v="5"/>
    <n v="0.42"/>
    <n v="0.41666666666666669"/>
    <d v="2024-08-14T00:00:00"/>
    <s v=""/>
    <n v="0.41666666666666669"/>
    <m/>
  </r>
  <r>
    <x v="73"/>
    <x v="95"/>
    <x v="95"/>
    <n v="5"/>
    <n v="0.42"/>
    <n v="0.41666666666666669"/>
    <d v="2023-04-03T00:00:00"/>
    <s v=""/>
    <n v="0.41666666666666669"/>
    <m/>
  </r>
  <r>
    <x v="109"/>
    <x v="106"/>
    <x v="106"/>
    <n v="5"/>
    <n v="0.42"/>
    <n v="0.375"/>
    <d v="2021-05-10T00:00:00"/>
    <d v="2024-06-15T00:00:00"/>
    <n v="0.375"/>
    <m/>
  </r>
  <r>
    <x v="109"/>
    <x v="107"/>
    <x v="107"/>
    <n v="5"/>
    <n v="0.42"/>
    <n v="0.3888888888888889"/>
    <d v="2024-08-23T00:00:00"/>
    <d v="2024-11-20T00:00:00"/>
    <n v="0.3888888888888889"/>
    <m/>
  </r>
  <r>
    <x v="98"/>
    <x v="85"/>
    <x v="85"/>
    <n v="5"/>
    <n v="0.42"/>
    <n v="0.41666666666666669"/>
    <d v="2022-05-16T00:00:00"/>
    <s v=""/>
    <n v="0.41666666666666669"/>
    <m/>
  </r>
  <r>
    <x v="110"/>
    <x v="108"/>
    <x v="108"/>
    <n v="5"/>
    <n v="0.42"/>
    <n v="0.41666666666666669"/>
    <d v="2024-08-29T00:00:00"/>
    <s v=""/>
    <n v="0.41666666666666669"/>
    <m/>
  </r>
  <r>
    <x v="111"/>
    <x v="109"/>
    <x v="109"/>
    <n v="5"/>
    <n v="0.42"/>
    <n v="0.35555555555555557"/>
    <d v="2021-10-07T00:00:00"/>
    <d v="2024-04-08T00:00:00"/>
    <n v="0.35555555555555557"/>
    <m/>
  </r>
  <r>
    <x v="112"/>
    <x v="110"/>
    <x v="110"/>
    <n v="5"/>
    <n v="0.42"/>
    <n v="0.35215053763440857"/>
    <d v="2017-07-13T00:00:00"/>
    <d v="2024-08-07T00:00:00"/>
    <n v="0.35215053763440857"/>
    <m/>
  </r>
  <r>
    <x v="112"/>
    <x v="77"/>
    <x v="77"/>
    <n v="5"/>
    <n v="0.42"/>
    <n v="0.41666666666666669"/>
    <d v="2021-07-15T00:00:00"/>
    <s v=""/>
    <n v="0.41666666666666669"/>
    <m/>
  </r>
  <r>
    <x v="113"/>
    <x v="111"/>
    <x v="111"/>
    <n v="5"/>
    <n v="0.42"/>
    <n v="0.3888888888888889"/>
    <d v="2022-12-12T00:00:00"/>
    <d v="2024-06-20T00:00:00"/>
    <n v="0.3888888888888889"/>
    <m/>
  </r>
  <r>
    <x v="114"/>
    <x v="112"/>
    <x v="112"/>
    <n v="5"/>
    <n v="0.42"/>
    <n v="0.41666666666666669"/>
    <d v="2020-01-06T00:00:00"/>
    <s v=""/>
    <n v="0.41666666666666669"/>
    <m/>
  </r>
  <r>
    <x v="115"/>
    <x v="82"/>
    <x v="82"/>
    <n v="5"/>
    <n v="0.42"/>
    <n v="0.41666666666666669"/>
    <d v="2020-07-29T00:00:00"/>
    <s v=""/>
    <n v="0.41666666666666669"/>
    <m/>
  </r>
  <r>
    <x v="116"/>
    <x v="113"/>
    <x v="113"/>
    <n v="5"/>
    <n v="0.42"/>
    <n v="0.41666666666666669"/>
    <d v="2021-07-27T00:00:00"/>
    <s v=""/>
    <n v="0.41666666666666669"/>
    <m/>
  </r>
  <r>
    <x v="117"/>
    <x v="93"/>
    <x v="93"/>
    <n v="5"/>
    <n v="0.42"/>
    <n v="0.41666666666666669"/>
    <d v="2022-10-03T00:00:00"/>
    <s v=""/>
    <n v="0.41666666666666669"/>
    <m/>
  </r>
  <r>
    <x v="118"/>
    <x v="104"/>
    <x v="104"/>
    <n v="5"/>
    <n v="0.42"/>
    <n v="0.41666666666666669"/>
    <d v="2015-01-26T00:00:00"/>
    <s v=""/>
    <n v="0.41666666666666669"/>
    <m/>
  </r>
  <r>
    <x v="119"/>
    <x v="98"/>
    <x v="98"/>
    <n v="5"/>
    <n v="0.42"/>
    <n v="0.41666666666666669"/>
    <d v="2023-12-06T00:00:00"/>
    <s v=""/>
    <n v="0.41666666666666669"/>
    <m/>
  </r>
  <r>
    <x v="120"/>
    <x v="89"/>
    <x v="89"/>
    <n v="5"/>
    <n v="0.42"/>
    <n v="0.41666666666666669"/>
    <d v="2022-03-07T00:00:00"/>
    <s v=""/>
    <n v="0.41666666666666669"/>
    <m/>
  </r>
  <r>
    <x v="99"/>
    <x v="114"/>
    <x v="114"/>
    <n v="4"/>
    <n v="0.33"/>
    <n v="0.30913978494623656"/>
    <s v=""/>
    <d v="2022-08-22T00:00:00"/>
    <n v="0.30913978494623656"/>
    <m/>
  </r>
  <r>
    <x v="110"/>
    <x v="115"/>
    <x v="115"/>
    <n v="4"/>
    <n v="0.33"/>
    <n v="0.33333333333333331"/>
    <d v="2016-08-08T00:00:00"/>
    <s v=""/>
    <n v="0.33333333333333331"/>
    <m/>
  </r>
  <r>
    <x v="121"/>
    <x v="64"/>
    <x v="64"/>
    <n v="4"/>
    <n v="0.33"/>
    <n v="0.33333333333333331"/>
    <d v="2020-06-05T00:00:00"/>
    <s v=""/>
    <n v="0.33333333333333331"/>
    <m/>
  </r>
  <r>
    <x v="122"/>
    <x v="116"/>
    <x v="114"/>
    <n v="4"/>
    <n v="0.33"/>
    <n v="0.25555555555555559"/>
    <s v=""/>
    <d v="2020-04-02T00:00:00"/>
    <n v="0.25555555555555559"/>
    <m/>
  </r>
  <r>
    <x v="123"/>
    <x v="113"/>
    <x v="113"/>
    <n v="4"/>
    <n v="0.33"/>
    <n v="0.33333333333333331"/>
    <d v="2021-07-27T00:00:00"/>
    <s v=""/>
    <n v="0.33333333333333331"/>
    <m/>
  </r>
  <r>
    <x v="95"/>
    <x v="117"/>
    <x v="116"/>
    <n v="4"/>
    <n v="0.33"/>
    <n v="0.32795698924731181"/>
    <d v="2020-04-25T00:00:00"/>
    <d v="2024-10-29T00:00:00"/>
    <n v="0.32795698924731181"/>
    <m/>
  </r>
  <r>
    <x v="124"/>
    <x v="58"/>
    <x v="58"/>
    <n v="4"/>
    <n v="0.33"/>
    <n v="0.33333333333333331"/>
    <d v="2023-05-09T00:00:00"/>
    <s v=""/>
    <n v="0.33333333333333331"/>
    <m/>
  </r>
  <r>
    <x v="124"/>
    <x v="118"/>
    <x v="117"/>
    <n v="4"/>
    <n v="0.33"/>
    <n v="0.33333333333333331"/>
    <d v="2024-05-13T00:00:00"/>
    <s v=""/>
    <n v="0.33333333333333331"/>
    <m/>
  </r>
  <r>
    <x v="115"/>
    <x v="119"/>
    <x v="118"/>
    <n v="4"/>
    <n v="0.33"/>
    <n v="0.33333333333333331"/>
    <d v="2018-05-30T00:00:00"/>
    <s v=""/>
    <n v="0.33333333333333331"/>
    <m/>
  </r>
  <r>
    <x v="107"/>
    <x v="12"/>
    <x v="12"/>
    <n v="4"/>
    <n v="0.33"/>
    <n v="0.33333333333333331"/>
    <d v="2017-06-16T00:00:00"/>
    <s v=""/>
    <n v="0.33333333333333331"/>
    <m/>
  </r>
  <r>
    <x v="125"/>
    <x v="118"/>
    <x v="117"/>
    <n v="4"/>
    <n v="0.33"/>
    <n v="0.33333333333333331"/>
    <d v="2024-05-13T00:00:00"/>
    <s v=""/>
    <n v="0.33333333333333331"/>
    <m/>
  </r>
  <r>
    <x v="70"/>
    <x v="120"/>
    <x v="119"/>
    <n v="3"/>
    <n v="0.25"/>
    <n v="0.25"/>
    <d v="2024-10-16T00:00:00"/>
    <s v=""/>
    <n v="0.25"/>
    <m/>
  </r>
  <r>
    <x v="71"/>
    <x v="121"/>
    <x v="114"/>
    <n v="3"/>
    <n v="0.25"/>
    <n v="0.25"/>
    <s v=""/>
    <s v=""/>
    <n v="0.25"/>
    <m/>
  </r>
  <r>
    <x v="72"/>
    <x v="52"/>
    <x v="52"/>
    <n v="3"/>
    <n v="0.25"/>
    <n v="0.25"/>
    <d v="2019-05-13T00:00:00"/>
    <s v=""/>
    <n v="0.25"/>
    <m/>
  </r>
  <r>
    <x v="100"/>
    <x v="60"/>
    <x v="60"/>
    <n v="3"/>
    <n v="0.25"/>
    <n v="0.25"/>
    <d v="2022-07-12T00:00:00"/>
    <s v=""/>
    <n v="0.25"/>
    <m/>
  </r>
  <r>
    <x v="126"/>
    <x v="96"/>
    <x v="96"/>
    <n v="3"/>
    <n v="0.25"/>
    <n v="0.25"/>
    <d v="2022-05-12T00:00:00"/>
    <s v=""/>
    <n v="0.25"/>
    <m/>
  </r>
  <r>
    <x v="87"/>
    <x v="122"/>
    <x v="120"/>
    <n v="3"/>
    <n v="0.25"/>
    <n v="0.17473118279569891"/>
    <d v="2022-07-21T00:00:00"/>
    <d v="2024-05-03T00:00:00"/>
    <n v="0.17473118279569891"/>
    <m/>
  </r>
  <r>
    <x v="88"/>
    <x v="123"/>
    <x v="121"/>
    <n v="3"/>
    <n v="0.25"/>
    <n v="0.25"/>
    <d v="2024-10-17T00:00:00"/>
    <s v=""/>
    <n v="0.25"/>
    <m/>
  </r>
  <r>
    <x v="127"/>
    <x v="100"/>
    <x v="100"/>
    <n v="3"/>
    <n v="0.25"/>
    <n v="0.19086021505376347"/>
    <d v="2022-01-20T00:00:00"/>
    <d v="2024-10-09T00:00:00"/>
    <n v="0.19086021505376347"/>
    <m/>
  </r>
  <r>
    <x v="128"/>
    <x v="66"/>
    <x v="66"/>
    <n v="3"/>
    <n v="0.25"/>
    <n v="0.25"/>
    <d v="2017-03-01T00:00:00"/>
    <s v=""/>
    <n v="0.25"/>
    <m/>
  </r>
  <r>
    <x v="129"/>
    <x v="117"/>
    <x v="116"/>
    <n v="3"/>
    <n v="0.25"/>
    <n v="0.2446236559139785"/>
    <d v="2020-04-25T00:00:00"/>
    <d v="2024-10-29T00:00:00"/>
    <n v="0.2446236559139785"/>
    <m/>
  </r>
  <r>
    <x v="101"/>
    <x v="124"/>
    <x v="114"/>
    <n v="3"/>
    <n v="0.25"/>
    <n v="0.17204301075268816"/>
    <s v=""/>
    <d v="2021-07-02T00:00:00"/>
    <n v="0.17204301075268816"/>
    <m/>
  </r>
  <r>
    <x v="130"/>
    <x v="125"/>
    <x v="114"/>
    <n v="3"/>
    <n v="0.25"/>
    <n v="0.25"/>
    <s v=""/>
    <s v=""/>
    <n v="0.25"/>
    <m/>
  </r>
  <r>
    <x v="131"/>
    <x v="121"/>
    <x v="114"/>
    <n v="3"/>
    <n v="0.25"/>
    <n v="0.25"/>
    <s v=""/>
    <s v=""/>
    <n v="0.25"/>
    <m/>
  </r>
  <r>
    <x v="131"/>
    <x v="126"/>
    <x v="114"/>
    <n v="3"/>
    <n v="0.25"/>
    <n v="0.21236559139784947"/>
    <s v=""/>
    <d v="2020-08-17T00:00:00"/>
    <n v="0.21236559139784947"/>
    <m/>
  </r>
  <r>
    <x v="102"/>
    <x v="127"/>
    <x v="114"/>
    <n v="3"/>
    <n v="0.25"/>
    <n v="0.17222222222222225"/>
    <s v=""/>
    <d v="2020-04-02T00:00:00"/>
    <n v="0.17222222222222225"/>
    <m/>
  </r>
  <r>
    <x v="132"/>
    <x v="90"/>
    <x v="90"/>
    <n v="3"/>
    <n v="0.25"/>
    <n v="0.17204301075268816"/>
    <d v="2018-01-02T00:00:00"/>
    <d v="2024-10-02T00:00:00"/>
    <n v="0.17204301075268816"/>
    <m/>
  </r>
  <r>
    <x v="64"/>
    <x v="100"/>
    <x v="100"/>
    <n v="3"/>
    <n v="0.25"/>
    <n v="0.19086021505376347"/>
    <d v="2022-01-20T00:00:00"/>
    <d v="2024-10-09T00:00:00"/>
    <n v="0.19086021505376347"/>
    <m/>
  </r>
  <r>
    <x v="65"/>
    <x v="62"/>
    <x v="62"/>
    <n v="3"/>
    <n v="0.25"/>
    <n v="0.25"/>
    <d v="2019-02-18T00:00:00"/>
    <s v=""/>
    <n v="0.25"/>
    <m/>
  </r>
  <r>
    <x v="92"/>
    <x v="125"/>
    <x v="114"/>
    <n v="3"/>
    <n v="0.25"/>
    <n v="0.25"/>
    <s v=""/>
    <s v=""/>
    <n v="0.25"/>
    <m/>
  </r>
  <r>
    <x v="93"/>
    <x v="53"/>
    <x v="53"/>
    <n v="3"/>
    <n v="0.25"/>
    <n v="0.25"/>
    <d v="2018-10-09T00:00:00"/>
    <s v=""/>
    <n v="0.25"/>
    <m/>
  </r>
  <r>
    <x v="133"/>
    <x v="128"/>
    <x v="122"/>
    <n v="3"/>
    <n v="0.25"/>
    <n v="0.19354838709677422"/>
    <d v="2022-05-02T00:00:00"/>
    <d v="2024-05-10T00:00:00"/>
    <n v="0.19354838709677422"/>
    <m/>
  </r>
  <r>
    <x v="105"/>
    <x v="74"/>
    <x v="74"/>
    <n v="3"/>
    <n v="0.25"/>
    <n v="0.25"/>
    <d v="2023-01-23T00:00:00"/>
    <s v=""/>
    <n v="0.25"/>
    <m/>
  </r>
  <r>
    <x v="134"/>
    <x v="71"/>
    <x v="71"/>
    <n v="3"/>
    <n v="0.25"/>
    <n v="0.25"/>
    <d v="2023-12-04T00:00:00"/>
    <s v=""/>
    <n v="0.25"/>
    <m/>
  </r>
  <r>
    <x v="106"/>
    <x v="53"/>
    <x v="53"/>
    <n v="3"/>
    <n v="0.25"/>
    <n v="0.25"/>
    <d v="2018-10-09T00:00:00"/>
    <s v=""/>
    <n v="0.25"/>
    <m/>
  </r>
  <r>
    <x v="83"/>
    <x v="129"/>
    <x v="123"/>
    <n v="3"/>
    <n v="0.25"/>
    <n v="0.17473118279569891"/>
    <d v="2023-06-23T00:00:00"/>
    <d v="2024-05-03T00:00:00"/>
    <n v="0.17473118279569891"/>
    <m/>
  </r>
  <r>
    <x v="135"/>
    <x v="68"/>
    <x v="68"/>
    <n v="3"/>
    <n v="0.25"/>
    <n v="0.25"/>
    <d v="2023-05-24T00:00:00"/>
    <s v=""/>
    <n v="0.25"/>
    <m/>
  </r>
  <r>
    <x v="136"/>
    <x v="55"/>
    <x v="55"/>
    <n v="3"/>
    <n v="0.25"/>
    <n v="0.25"/>
    <d v="2023-04-03T00:00:00"/>
    <s v=""/>
    <n v="0.25"/>
    <m/>
  </r>
  <r>
    <x v="137"/>
    <x v="53"/>
    <x v="53"/>
    <n v="3"/>
    <n v="0.25"/>
    <n v="0.25"/>
    <d v="2018-10-09T00:00:00"/>
    <s v=""/>
    <n v="0.25"/>
    <m/>
  </r>
  <r>
    <x v="138"/>
    <x v="54"/>
    <x v="54"/>
    <n v="3"/>
    <n v="0.25"/>
    <n v="0.25"/>
    <d v="2019-09-02T00:00:00"/>
    <s v=""/>
    <n v="0.25"/>
    <m/>
  </r>
  <r>
    <x v="139"/>
    <x v="130"/>
    <x v="114"/>
    <n v="3"/>
    <n v="0.25"/>
    <n v="0.22580645161290325"/>
    <s v=""/>
    <d v="2022-08-22T00:00:00"/>
    <n v="0.22580645161290325"/>
    <m/>
  </r>
  <r>
    <x v="43"/>
    <x v="125"/>
    <x v="114"/>
    <n v="2"/>
    <n v="0.17"/>
    <n v="0.16666666666666666"/>
    <s v=""/>
    <s v=""/>
    <n v="0.16666666666666666"/>
    <m/>
  </r>
  <r>
    <x v="110"/>
    <x v="125"/>
    <x v="114"/>
    <n v="2"/>
    <n v="0.17"/>
    <n v="0.16666666666666666"/>
    <s v=""/>
    <s v=""/>
    <n v="0.16666666666666666"/>
    <m/>
  </r>
  <r>
    <x v="85"/>
    <x v="131"/>
    <x v="124"/>
    <n v="2"/>
    <n v="0.17"/>
    <n v="0.12365591397849462"/>
    <d v="2023-04-14T00:00:00"/>
    <d v="2024-03-15T00:00:00"/>
    <n v="0.12365591397849462"/>
    <m/>
  </r>
  <r>
    <x v="75"/>
    <x v="132"/>
    <x v="125"/>
    <n v="2"/>
    <n v="0.17"/>
    <n v="0.11290322580645162"/>
    <d v="2021-05-03T00:00:00"/>
    <d v="2024-05-11T00:00:00"/>
    <n v="0.11290322580645162"/>
    <m/>
  </r>
  <r>
    <x v="126"/>
    <x v="133"/>
    <x v="126"/>
    <n v="2"/>
    <n v="0.17"/>
    <n v="0.11290322580645162"/>
    <d v="2021-09-06T00:00:00"/>
    <d v="2024-10-11T00:00:00"/>
    <n v="0.11290322580645162"/>
    <m/>
  </r>
  <r>
    <x v="140"/>
    <x v="125"/>
    <x v="114"/>
    <n v="2"/>
    <n v="0.17"/>
    <n v="0.16666666666666666"/>
    <s v=""/>
    <s v=""/>
    <n v="0.16666666666666666"/>
    <m/>
  </r>
  <r>
    <x v="78"/>
    <x v="134"/>
    <x v="114"/>
    <n v="2"/>
    <n v="0.17"/>
    <n v="9.8214285714285712E-2"/>
    <s v=""/>
    <d v="2021-02-05T00:00:00"/>
    <n v="9.8214285714285712E-2"/>
    <m/>
  </r>
  <r>
    <x v="141"/>
    <x v="66"/>
    <x v="66"/>
    <n v="2"/>
    <n v="0.17"/>
    <n v="0.16666666666666666"/>
    <d v="2017-03-01T00:00:00"/>
    <s v=""/>
    <n v="0.16666666666666666"/>
    <m/>
  </r>
  <r>
    <x v="128"/>
    <x v="135"/>
    <x v="114"/>
    <n v="2"/>
    <n v="0.17"/>
    <n v="0.16666666666666666"/>
    <s v=""/>
    <s v=""/>
    <n v="0.16666666666666666"/>
    <m/>
  </r>
  <r>
    <x v="128"/>
    <x v="134"/>
    <x v="114"/>
    <n v="2"/>
    <n v="0.17"/>
    <n v="9.8214285714285712E-2"/>
    <s v=""/>
    <d v="2021-02-05T00:00:00"/>
    <n v="9.8214285714285712E-2"/>
    <m/>
  </r>
  <r>
    <x v="128"/>
    <x v="136"/>
    <x v="114"/>
    <n v="2"/>
    <n v="0.17"/>
    <n v="0.12365591397849462"/>
    <s v=""/>
    <d v="2021-10-15T00:00:00"/>
    <n v="0.12365591397849462"/>
    <m/>
  </r>
  <r>
    <x v="60"/>
    <x v="84"/>
    <x v="84"/>
    <n v="2"/>
    <n v="0.17"/>
    <n v="0.16666666666666666"/>
    <d v="2021-10-27T00:00:00"/>
    <s v=""/>
    <n v="0.16666666666666666"/>
    <m/>
  </r>
  <r>
    <x v="79"/>
    <x v="137"/>
    <x v="114"/>
    <n v="2"/>
    <n v="0.17"/>
    <n v="9.9462365591397858E-2"/>
    <s v=""/>
    <d v="2021-07-06T00:00:00"/>
    <n v="9.9462365591397858E-2"/>
    <m/>
  </r>
  <r>
    <x v="129"/>
    <x v="138"/>
    <x v="114"/>
    <n v="2"/>
    <n v="0.17"/>
    <n v="0.16666666666666666"/>
    <s v=""/>
    <s v=""/>
    <n v="0.16666666666666666"/>
    <m/>
  </r>
  <r>
    <x v="129"/>
    <x v="139"/>
    <x v="114"/>
    <n v="2"/>
    <n v="0.17"/>
    <n v="8.8709677419354829E-2"/>
    <s v=""/>
    <d v="2018-03-02T00:00:00"/>
    <n v="8.8709677419354829E-2"/>
    <m/>
  </r>
  <r>
    <x v="51"/>
    <x v="89"/>
    <x v="89"/>
    <n v="2"/>
    <n v="0.17"/>
    <n v="0.16666666666666666"/>
    <d v="2022-03-07T00:00:00"/>
    <s v=""/>
    <n v="0.16666666666666666"/>
    <m/>
  </r>
  <r>
    <x v="142"/>
    <x v="53"/>
    <x v="53"/>
    <n v="2"/>
    <n v="0.17"/>
    <n v="0.16666666666666666"/>
    <d v="2018-10-09T00:00:00"/>
    <s v=""/>
    <n v="0.16666666666666666"/>
    <m/>
  </r>
  <r>
    <x v="143"/>
    <x v="140"/>
    <x v="127"/>
    <n v="2"/>
    <n v="0.17"/>
    <n v="0.11827956989247312"/>
    <d v="2023-06-21T00:00:00"/>
    <d v="2024-05-13T00:00:00"/>
    <n v="0.11827956989247312"/>
    <m/>
  </r>
  <r>
    <x v="130"/>
    <x v="141"/>
    <x v="114"/>
    <n v="2"/>
    <n v="0.17"/>
    <n v="0.16666666666666666"/>
    <s v=""/>
    <s v=""/>
    <n v="0.16666666666666666"/>
    <m/>
  </r>
  <r>
    <x v="61"/>
    <x v="66"/>
    <x v="66"/>
    <n v="2"/>
    <n v="0.17"/>
    <n v="0.16666666666666666"/>
    <d v="2017-03-01T00:00:00"/>
    <s v=""/>
    <n v="0.16666666666666666"/>
    <m/>
  </r>
  <r>
    <x v="144"/>
    <x v="142"/>
    <x v="128"/>
    <n v="2"/>
    <n v="0.17"/>
    <n v="0.14942528735632185"/>
    <d v="2020-09-03T00:00:00"/>
    <d v="2024-02-23T00:00:00"/>
    <n v="0.14942528735632185"/>
    <m/>
  </r>
  <r>
    <x v="145"/>
    <x v="30"/>
    <x v="30"/>
    <n v="2"/>
    <n v="0.17"/>
    <n v="0.16666666666666666"/>
    <d v="2021-02-01T00:00:00"/>
    <s v=""/>
    <n v="0.16666666666666666"/>
    <m/>
  </r>
  <r>
    <x v="90"/>
    <x v="143"/>
    <x v="129"/>
    <n v="2"/>
    <n v="0.17"/>
    <n v="0.16666666666666666"/>
    <d v="2024-09-16T00:00:00"/>
    <s v=""/>
    <n v="0.16666666666666666"/>
    <m/>
  </r>
  <r>
    <x v="91"/>
    <x v="99"/>
    <x v="99"/>
    <n v="2"/>
    <n v="0.17"/>
    <n v="0.16666666666666666"/>
    <d v="2024-05-13T00:00:00"/>
    <s v=""/>
    <n v="0.16666666666666666"/>
    <m/>
  </r>
  <r>
    <x v="91"/>
    <x v="144"/>
    <x v="114"/>
    <n v="2"/>
    <n v="0.17"/>
    <n v="0.16666666666666666"/>
    <s v=""/>
    <s v=""/>
    <n v="0.16666666666666666"/>
    <m/>
  </r>
  <r>
    <x v="113"/>
    <x v="16"/>
    <x v="16"/>
    <n v="2"/>
    <n v="0.17"/>
    <n v="0.16666666666666666"/>
    <d v="2013-09-23T00:00:00"/>
    <s v=""/>
    <n v="0.16666666666666666"/>
    <m/>
  </r>
  <r>
    <x v="92"/>
    <x v="145"/>
    <x v="114"/>
    <n v="2"/>
    <n v="0.17"/>
    <n v="0.11290322580645162"/>
    <s v=""/>
    <d v="2021-03-11T00:00:00"/>
    <n v="0.11290322580645162"/>
    <m/>
  </r>
  <r>
    <x v="146"/>
    <x v="36"/>
    <x v="36"/>
    <n v="2"/>
    <n v="0.17"/>
    <n v="0.16666666666666666"/>
    <d v="2020-07-01T00:00:00"/>
    <s v=""/>
    <n v="0.16666666666666666"/>
    <m/>
  </r>
  <r>
    <x v="103"/>
    <x v="134"/>
    <x v="114"/>
    <n v="2"/>
    <n v="0.17"/>
    <n v="9.8214285714285712E-2"/>
    <s v=""/>
    <d v="2021-02-05T00:00:00"/>
    <n v="9.8214285714285712E-2"/>
    <m/>
  </r>
  <r>
    <x v="114"/>
    <x v="19"/>
    <x v="19"/>
    <n v="2"/>
    <n v="0.17"/>
    <n v="0.16666666666666666"/>
    <d v="2019-07-12T00:00:00"/>
    <s v=""/>
    <n v="0.16666666666666666"/>
    <m/>
  </r>
  <r>
    <x v="114"/>
    <x v="29"/>
    <x v="29"/>
    <n v="2"/>
    <n v="0.17"/>
    <n v="0.16666666666666666"/>
    <d v="2020-09-28T00:00:00"/>
    <s v=""/>
    <n v="0.16666666666666666"/>
    <m/>
  </r>
  <r>
    <x v="93"/>
    <x v="111"/>
    <x v="111"/>
    <n v="2"/>
    <n v="0.17"/>
    <n v="0.13888888888888887"/>
    <d v="2022-12-12T00:00:00"/>
    <d v="2024-06-20T00:00:00"/>
    <n v="0.13888888888888887"/>
    <m/>
  </r>
  <r>
    <x v="52"/>
    <x v="146"/>
    <x v="130"/>
    <n v="2"/>
    <n v="0.17"/>
    <n v="0.13218390804597702"/>
    <d v="2021-01-11T00:00:00"/>
    <d v="2024-02-17T00:00:00"/>
    <n v="0.13218390804597702"/>
    <m/>
  </r>
  <r>
    <x v="67"/>
    <x v="125"/>
    <x v="114"/>
    <n v="2"/>
    <n v="0.17"/>
    <n v="0.16666666666666666"/>
    <s v=""/>
    <s v=""/>
    <n v="0.16666666666666666"/>
    <m/>
  </r>
  <r>
    <x v="123"/>
    <x v="147"/>
    <x v="114"/>
    <n v="2"/>
    <n v="0.17"/>
    <n v="0.15555555555555556"/>
    <s v=""/>
    <d v="2020-09-26T00:00:00"/>
    <n v="0.15555555555555556"/>
    <m/>
  </r>
  <r>
    <x v="147"/>
    <x v="78"/>
    <x v="78"/>
    <n v="2"/>
    <n v="0.17"/>
    <n v="0.16666666666666666"/>
    <d v="2023-04-17T00:00:00"/>
    <s v=""/>
    <n v="0.16666666666666666"/>
    <m/>
  </r>
  <r>
    <x v="147"/>
    <x v="148"/>
    <x v="114"/>
    <n v="2"/>
    <n v="0.17"/>
    <n v="0.16666666666666666"/>
    <s v=""/>
    <s v=""/>
    <n v="0.16666666666666666"/>
    <m/>
  </r>
  <r>
    <x v="147"/>
    <x v="125"/>
    <x v="114"/>
    <n v="2"/>
    <n v="0.17"/>
    <n v="0.16666666666666666"/>
    <s v=""/>
    <s v=""/>
    <n v="0.16666666666666666"/>
    <m/>
  </r>
  <r>
    <x v="115"/>
    <x v="125"/>
    <x v="114"/>
    <n v="2"/>
    <n v="0.17"/>
    <n v="0.16666666666666666"/>
    <s v=""/>
    <s v=""/>
    <n v="0.16666666666666666"/>
    <m/>
  </r>
  <r>
    <x v="133"/>
    <x v="52"/>
    <x v="52"/>
    <n v="2"/>
    <n v="0.17"/>
    <n v="0.16666666666666666"/>
    <d v="2019-05-13T00:00:00"/>
    <s v=""/>
    <n v="0.16666666666666666"/>
    <m/>
  </r>
  <r>
    <x v="133"/>
    <x v="149"/>
    <x v="114"/>
    <n v="2"/>
    <n v="0.17"/>
    <n v="0.15555555555555556"/>
    <s v=""/>
    <d v="2020-09-26T00:00:00"/>
    <n v="0.15555555555555556"/>
    <m/>
  </r>
  <r>
    <x v="104"/>
    <x v="125"/>
    <x v="114"/>
    <n v="2"/>
    <n v="0.17"/>
    <n v="0.16666666666666666"/>
    <s v=""/>
    <s v=""/>
    <n v="0.16666666666666666"/>
    <m/>
  </r>
  <r>
    <x v="148"/>
    <x v="47"/>
    <x v="47"/>
    <n v="2"/>
    <n v="0.17"/>
    <n v="0.16666666666666666"/>
    <d v="2017-09-28T00:00:00"/>
    <s v=""/>
    <n v="0.16666666666666666"/>
    <m/>
  </r>
  <r>
    <x v="105"/>
    <x v="132"/>
    <x v="125"/>
    <n v="2"/>
    <n v="0.17"/>
    <n v="0.11290322580645162"/>
    <d v="2021-05-03T00:00:00"/>
    <d v="2024-05-11T00:00:00"/>
    <n v="0.11290322580645162"/>
    <m/>
  </r>
  <r>
    <x v="134"/>
    <x v="52"/>
    <x v="52"/>
    <n v="2"/>
    <n v="0.17"/>
    <n v="0.16666666666666666"/>
    <d v="2019-05-13T00:00:00"/>
    <s v=""/>
    <n v="0.16666666666666666"/>
    <m/>
  </r>
  <r>
    <x v="106"/>
    <x v="57"/>
    <x v="57"/>
    <n v="2"/>
    <n v="0.17"/>
    <n v="0.16666666666666666"/>
    <d v="2016-05-04T00:00:00"/>
    <s v=""/>
    <n v="0.16666666666666666"/>
    <m/>
  </r>
  <r>
    <x v="82"/>
    <x v="56"/>
    <x v="56"/>
    <n v="2"/>
    <n v="0.17"/>
    <n v="0.16666666666666666"/>
    <d v="2014-11-03T00:00:00"/>
    <s v=""/>
    <n v="0.16666666666666666"/>
    <m/>
  </r>
  <r>
    <x v="149"/>
    <x v="150"/>
    <x v="114"/>
    <n v="2"/>
    <n v="0.17"/>
    <n v="0.13709677419354838"/>
    <s v=""/>
    <d v="2022-05-20T00:00:00"/>
    <n v="0.13709677419354838"/>
    <m/>
  </r>
  <r>
    <x v="54"/>
    <x v="79"/>
    <x v="79"/>
    <n v="2"/>
    <n v="0.17"/>
    <n v="0.16666666666666666"/>
    <d v="2019-09-02T00:00:00"/>
    <s v=""/>
    <n v="0.16666666666666666"/>
    <m/>
  </r>
  <r>
    <x v="96"/>
    <x v="151"/>
    <x v="131"/>
    <n v="2"/>
    <n v="0.17"/>
    <n v="0.13333333333333333"/>
    <d v="2021-07-19T00:00:00"/>
    <d v="2024-04-18T00:00:00"/>
    <n v="0.13333333333333333"/>
    <m/>
  </r>
  <r>
    <x v="117"/>
    <x v="125"/>
    <x v="114"/>
    <n v="2"/>
    <n v="0.17"/>
    <n v="0.16666666666666666"/>
    <s v=""/>
    <s v=""/>
    <n v="0.16666666666666666"/>
    <m/>
  </r>
  <r>
    <x v="97"/>
    <x v="13"/>
    <x v="13"/>
    <n v="2"/>
    <n v="0.17"/>
    <n v="0.16666666666666666"/>
    <d v="2013-07-18T00:00:00"/>
    <s v=""/>
    <n v="0.16666666666666666"/>
    <m/>
  </r>
  <r>
    <x v="150"/>
    <x v="130"/>
    <x v="114"/>
    <n v="2"/>
    <n v="0.17"/>
    <n v="0.1424731182795699"/>
    <s v=""/>
    <d v="2022-08-22T00:00:00"/>
    <n v="0.1424731182795699"/>
    <m/>
  </r>
  <r>
    <x v="151"/>
    <x v="130"/>
    <x v="114"/>
    <n v="2"/>
    <n v="0.17"/>
    <n v="0.1424731182795699"/>
    <s v=""/>
    <d v="2022-08-22T00:00:00"/>
    <n v="0.1424731182795699"/>
    <m/>
  </r>
  <r>
    <x v="152"/>
    <x v="130"/>
    <x v="114"/>
    <n v="2"/>
    <n v="0.17"/>
    <n v="0.1424731182795699"/>
    <s v=""/>
    <d v="2022-08-22T00:00:00"/>
    <n v="0.1424731182795699"/>
    <m/>
  </r>
  <r>
    <x v="108"/>
    <x v="133"/>
    <x v="126"/>
    <n v="1"/>
    <n v="0.08"/>
    <n v="2.9569892473118281E-2"/>
    <d v="2021-09-06T00:00:00"/>
    <d v="2024-10-11T00:00:00"/>
    <n v="2.9569892473118281E-2"/>
    <m/>
  </r>
  <r>
    <x v="108"/>
    <x v="125"/>
    <x v="114"/>
    <n v="1"/>
    <n v="0.08"/>
    <n v="8.3333333333333329E-2"/>
    <s v=""/>
    <s v=""/>
    <n v="8.3333333333333329E-2"/>
    <m/>
  </r>
  <r>
    <x v="70"/>
    <x v="144"/>
    <x v="114"/>
    <n v="1"/>
    <n v="0.08"/>
    <n v="8.3333333333333329E-2"/>
    <s v=""/>
    <s v=""/>
    <n v="8.3333333333333329E-2"/>
    <m/>
  </r>
  <r>
    <x v="71"/>
    <x v="152"/>
    <x v="132"/>
    <n v="1"/>
    <n v="0.08"/>
    <n v="2.5862068965517241E-2"/>
    <d v="2022-05-02T00:00:00"/>
    <d v="2024-02-09T00:00:00"/>
    <n v="2.5862068965517241E-2"/>
    <m/>
  </r>
  <r>
    <x v="55"/>
    <x v="153"/>
    <x v="114"/>
    <n v="1"/>
    <n v="0.08"/>
    <n v="1.4880952380952382E-2"/>
    <s v=""/>
    <d v="2021-02-05T00:00:00"/>
    <n v="1.4880952380952382E-2"/>
    <m/>
  </r>
  <r>
    <x v="55"/>
    <x v="154"/>
    <x v="114"/>
    <n v="1"/>
    <n v="0.08"/>
    <n v="8.3333333333333329E-2"/>
    <s v=""/>
    <s v=""/>
    <n v="8.3333333333333329E-2"/>
    <m/>
  </r>
  <r>
    <x v="109"/>
    <x v="125"/>
    <x v="114"/>
    <n v="1"/>
    <n v="0.08"/>
    <n v="8.3333333333333329E-2"/>
    <s v=""/>
    <s v=""/>
    <n v="8.3333333333333329E-2"/>
    <m/>
  </r>
  <r>
    <x v="109"/>
    <x v="154"/>
    <x v="114"/>
    <n v="1"/>
    <n v="0.08"/>
    <n v="8.3333333333333329E-2"/>
    <s v=""/>
    <s v=""/>
    <n v="8.3333333333333329E-2"/>
    <m/>
  </r>
  <r>
    <x v="99"/>
    <x v="53"/>
    <x v="53"/>
    <n v="1"/>
    <n v="0.08"/>
    <n v="8.3333333333333329E-2"/>
    <d v="2018-10-09T00:00:00"/>
    <s v=""/>
    <n v="8.3333333333333329E-2"/>
    <m/>
  </r>
  <r>
    <x v="99"/>
    <x v="154"/>
    <x v="114"/>
    <n v="1"/>
    <n v="0.08"/>
    <n v="8.3333333333333329E-2"/>
    <s v=""/>
    <s v=""/>
    <n v="8.3333333333333329E-2"/>
    <m/>
  </r>
  <r>
    <x v="74"/>
    <x v="65"/>
    <x v="65"/>
    <n v="1"/>
    <n v="0.08"/>
    <n v="8.3333333333333329E-2"/>
    <d v="2020-06-15T00:00:00"/>
    <s v=""/>
    <n v="8.3333333333333329E-2"/>
    <m/>
  </r>
  <r>
    <x v="74"/>
    <x v="125"/>
    <x v="114"/>
    <n v="1"/>
    <n v="0.08"/>
    <n v="8.3333333333333329E-2"/>
    <s v=""/>
    <s v=""/>
    <n v="8.3333333333333329E-2"/>
    <m/>
  </r>
  <r>
    <x v="100"/>
    <x v="155"/>
    <x v="114"/>
    <n v="1"/>
    <n v="0.08"/>
    <n v="1.4880952380952382E-2"/>
    <s v=""/>
    <d v="2021-02-05T00:00:00"/>
    <n v="1.4880952380952382E-2"/>
    <m/>
  </r>
  <r>
    <x v="100"/>
    <x v="156"/>
    <x v="114"/>
    <n v="1"/>
    <n v="0.08"/>
    <n v="1.4880952380952382E-2"/>
    <s v=""/>
    <d v="2021-02-05T00:00:00"/>
    <n v="1.4880952380952382E-2"/>
    <m/>
  </r>
  <r>
    <x v="100"/>
    <x v="154"/>
    <x v="114"/>
    <n v="1"/>
    <n v="0.08"/>
    <n v="8.3333333333333329E-2"/>
    <s v=""/>
    <s v=""/>
    <n v="8.3333333333333329E-2"/>
    <m/>
  </r>
  <r>
    <x v="85"/>
    <x v="144"/>
    <x v="114"/>
    <n v="1"/>
    <n v="0.08"/>
    <n v="8.3333333333333329E-2"/>
    <s v=""/>
    <s v=""/>
    <n v="8.3333333333333329E-2"/>
    <m/>
  </r>
  <r>
    <x v="85"/>
    <x v="157"/>
    <x v="114"/>
    <n v="1"/>
    <n v="0.08"/>
    <n v="1.4880952380952382E-2"/>
    <s v=""/>
    <d v="2021-02-05T00:00:00"/>
    <n v="1.4880952380952382E-2"/>
    <m/>
  </r>
  <r>
    <x v="85"/>
    <x v="154"/>
    <x v="114"/>
    <n v="1"/>
    <n v="0.08"/>
    <n v="8.3333333333333329E-2"/>
    <s v=""/>
    <s v=""/>
    <n v="8.3333333333333329E-2"/>
    <m/>
  </r>
  <r>
    <x v="76"/>
    <x v="154"/>
    <x v="114"/>
    <n v="1"/>
    <n v="0.08"/>
    <n v="8.3333333333333329E-2"/>
    <s v=""/>
    <s v=""/>
    <n v="8.3333333333333329E-2"/>
    <m/>
  </r>
  <r>
    <x v="50"/>
    <x v="88"/>
    <x v="88"/>
    <n v="1"/>
    <n v="0.08"/>
    <n v="8.3333333333333329E-2"/>
    <d v="2023-07-12T00:00:00"/>
    <s v=""/>
    <n v="8.3333333333333329E-2"/>
    <m/>
  </r>
  <r>
    <x v="140"/>
    <x v="137"/>
    <x v="114"/>
    <n v="1"/>
    <n v="0.08"/>
    <n v="1.6129032258064516E-2"/>
    <s v=""/>
    <d v="2021-07-06T00:00:00"/>
    <n v="1.6129032258064516E-2"/>
    <m/>
  </r>
  <r>
    <x v="140"/>
    <x v="144"/>
    <x v="114"/>
    <n v="1"/>
    <n v="0.08"/>
    <n v="8.3333333333333329E-2"/>
    <s v=""/>
    <s v=""/>
    <n v="8.3333333333333329E-2"/>
    <m/>
  </r>
  <r>
    <x v="140"/>
    <x v="158"/>
    <x v="114"/>
    <n v="1"/>
    <n v="0.08"/>
    <n v="2.9569892473118281E-2"/>
    <s v=""/>
    <d v="2021-03-11T00:00:00"/>
    <n v="2.9569892473118281E-2"/>
    <m/>
  </r>
  <r>
    <x v="140"/>
    <x v="159"/>
    <x v="114"/>
    <n v="1"/>
    <n v="0.08"/>
    <n v="2.9569892473118281E-2"/>
    <s v=""/>
    <d v="2021-03-11T00:00:00"/>
    <n v="2.9569892473118281E-2"/>
    <m/>
  </r>
  <r>
    <x v="78"/>
    <x v="55"/>
    <x v="55"/>
    <n v="1"/>
    <n v="0.08"/>
    <n v="8.3333333333333329E-2"/>
    <d v="2023-04-03T00:00:00"/>
    <s v=""/>
    <n v="8.3333333333333329E-2"/>
    <m/>
  </r>
  <r>
    <x v="78"/>
    <x v="144"/>
    <x v="114"/>
    <n v="1"/>
    <n v="0.08"/>
    <n v="8.3333333333333329E-2"/>
    <s v=""/>
    <s v=""/>
    <n v="8.3333333333333329E-2"/>
    <m/>
  </r>
  <r>
    <x v="153"/>
    <x v="51"/>
    <x v="51"/>
    <n v="1"/>
    <n v="0.08"/>
    <n v="8.3333333333333329E-2"/>
    <d v="2023-03-13T00:00:00"/>
    <s v=""/>
    <n v="8.3333333333333329E-2"/>
    <m/>
  </r>
  <r>
    <x v="153"/>
    <x v="136"/>
    <x v="114"/>
    <n v="1"/>
    <n v="0.08"/>
    <n v="4.0322580645161289E-2"/>
    <s v=""/>
    <d v="2021-10-15T00:00:00"/>
    <n v="4.0322580645161289E-2"/>
    <m/>
  </r>
  <r>
    <x v="141"/>
    <x v="135"/>
    <x v="114"/>
    <n v="1"/>
    <n v="0.08"/>
    <n v="8.3333333333333329E-2"/>
    <s v=""/>
    <s v=""/>
    <n v="8.3333333333333329E-2"/>
    <m/>
  </r>
  <r>
    <x v="141"/>
    <x v="136"/>
    <x v="114"/>
    <n v="1"/>
    <n v="0.08"/>
    <n v="4.0322580645161289E-2"/>
    <s v=""/>
    <d v="2021-10-15T00:00:00"/>
    <n v="4.0322580645161289E-2"/>
    <m/>
  </r>
  <r>
    <x v="111"/>
    <x v="66"/>
    <x v="66"/>
    <n v="1"/>
    <n v="0.08"/>
    <n v="8.3333333333333329E-2"/>
    <d v="2017-03-01T00:00:00"/>
    <s v=""/>
    <n v="8.3333333333333329E-2"/>
    <m/>
  </r>
  <r>
    <x v="128"/>
    <x v="144"/>
    <x v="114"/>
    <n v="1"/>
    <n v="0.08"/>
    <n v="8.3333333333333329E-2"/>
    <s v=""/>
    <s v=""/>
    <n v="8.3333333333333329E-2"/>
    <m/>
  </r>
  <r>
    <x v="128"/>
    <x v="125"/>
    <x v="114"/>
    <n v="1"/>
    <n v="0.08"/>
    <n v="8.3333333333333329E-2"/>
    <s v=""/>
    <s v=""/>
    <n v="8.3333333333333329E-2"/>
    <m/>
  </r>
  <r>
    <x v="128"/>
    <x v="154"/>
    <x v="114"/>
    <n v="1"/>
    <n v="0.08"/>
    <n v="8.3333333333333329E-2"/>
    <s v=""/>
    <s v=""/>
    <n v="8.3333333333333329E-2"/>
    <m/>
  </r>
  <r>
    <x v="154"/>
    <x v="121"/>
    <x v="114"/>
    <n v="1"/>
    <n v="0.08"/>
    <n v="8.3333333333333329E-2"/>
    <s v=""/>
    <s v=""/>
    <n v="8.3333333333333329E-2"/>
    <m/>
  </r>
  <r>
    <x v="79"/>
    <x v="144"/>
    <x v="114"/>
    <n v="1"/>
    <n v="0.08"/>
    <n v="8.3333333333333329E-2"/>
    <s v=""/>
    <s v=""/>
    <n v="8.3333333333333329E-2"/>
    <m/>
  </r>
  <r>
    <x v="129"/>
    <x v="160"/>
    <x v="133"/>
    <n v="1"/>
    <n v="0.08"/>
    <n v="8.3333333333333329E-2"/>
    <d v="2021-10-13T00:00:00"/>
    <s v=""/>
    <n v="8.3333333333333329E-2"/>
    <m/>
  </r>
  <r>
    <x v="129"/>
    <x v="161"/>
    <x v="61"/>
    <n v="1"/>
    <n v="0.08"/>
    <n v="6.1827956989247312E-2"/>
    <d v="2023-12-18T00:00:00"/>
    <d v="2024-03-23T00:00:00"/>
    <n v="6.1827956989247312E-2"/>
    <m/>
  </r>
  <r>
    <x v="129"/>
    <x v="61"/>
    <x v="61"/>
    <n v="1"/>
    <n v="0.08"/>
    <n v="8.3333333333333329E-2"/>
    <d v="2024-03-26T00:00:00"/>
    <s v=""/>
    <n v="8.3333333333333329E-2"/>
    <m/>
  </r>
  <r>
    <x v="129"/>
    <x v="144"/>
    <x v="114"/>
    <n v="1"/>
    <n v="0.08"/>
    <n v="8.3333333333333329E-2"/>
    <s v=""/>
    <s v=""/>
    <n v="8.3333333333333329E-2"/>
    <m/>
  </r>
  <r>
    <x v="129"/>
    <x v="154"/>
    <x v="114"/>
    <n v="1"/>
    <n v="0.08"/>
    <n v="8.3333333333333329E-2"/>
    <s v=""/>
    <s v=""/>
    <n v="8.3333333333333329E-2"/>
    <m/>
  </r>
  <r>
    <x v="101"/>
    <x v="144"/>
    <x v="114"/>
    <n v="1"/>
    <n v="0.08"/>
    <n v="8.3333333333333329E-2"/>
    <s v=""/>
    <s v=""/>
    <n v="8.3333333333333329E-2"/>
    <m/>
  </r>
  <r>
    <x v="101"/>
    <x v="125"/>
    <x v="114"/>
    <n v="1"/>
    <n v="0.08"/>
    <n v="8.3333333333333329E-2"/>
    <s v=""/>
    <s v=""/>
    <n v="8.3333333333333329E-2"/>
    <m/>
  </r>
  <r>
    <x v="101"/>
    <x v="154"/>
    <x v="114"/>
    <n v="1"/>
    <n v="0.08"/>
    <n v="8.3333333333333329E-2"/>
    <s v=""/>
    <s v=""/>
    <n v="8.3333333333333329E-2"/>
    <m/>
  </r>
  <r>
    <x v="130"/>
    <x v="19"/>
    <x v="19"/>
    <n v="1"/>
    <n v="0.08"/>
    <n v="8.3333333333333329E-2"/>
    <d v="2019-07-12T00:00:00"/>
    <s v=""/>
    <n v="8.3333333333333329E-2"/>
    <m/>
  </r>
  <r>
    <x v="130"/>
    <x v="149"/>
    <x v="114"/>
    <n v="1"/>
    <n v="0.08"/>
    <n v="7.2222222222222229E-2"/>
    <s v=""/>
    <d v="2020-09-26T00:00:00"/>
    <n v="7.2222222222222229E-2"/>
    <m/>
  </r>
  <r>
    <x v="130"/>
    <x v="144"/>
    <x v="114"/>
    <n v="1"/>
    <n v="0.08"/>
    <n v="8.3333333333333329E-2"/>
    <s v=""/>
    <s v=""/>
    <n v="8.3333333333333329E-2"/>
    <m/>
  </r>
  <r>
    <x v="130"/>
    <x v="155"/>
    <x v="114"/>
    <n v="1"/>
    <n v="0.08"/>
    <n v="1.4880952380952382E-2"/>
    <s v=""/>
    <d v="2021-02-05T00:00:00"/>
    <n v="1.4880952380952382E-2"/>
    <m/>
  </r>
  <r>
    <x v="131"/>
    <x v="94"/>
    <x v="94"/>
    <n v="1"/>
    <n v="0.08"/>
    <n v="8.3333333333333329E-2"/>
    <d v="2021-07-21T00:00:00"/>
    <s v=""/>
    <n v="8.3333333333333329E-2"/>
    <m/>
  </r>
  <r>
    <x v="131"/>
    <x v="144"/>
    <x v="114"/>
    <n v="1"/>
    <n v="0.08"/>
    <n v="8.3333333333333329E-2"/>
    <s v=""/>
    <s v=""/>
    <n v="8.3333333333333329E-2"/>
    <m/>
  </r>
  <r>
    <x v="131"/>
    <x v="125"/>
    <x v="114"/>
    <n v="1"/>
    <n v="0.08"/>
    <n v="8.3333333333333329E-2"/>
    <s v=""/>
    <s v=""/>
    <n v="8.3333333333333329E-2"/>
    <m/>
  </r>
  <r>
    <x v="131"/>
    <x v="155"/>
    <x v="114"/>
    <n v="1"/>
    <n v="0.08"/>
    <n v="1.4880952380952382E-2"/>
    <s v=""/>
    <d v="2021-02-05T00:00:00"/>
    <n v="1.4880952380952382E-2"/>
    <m/>
  </r>
  <r>
    <x v="131"/>
    <x v="154"/>
    <x v="114"/>
    <n v="1"/>
    <n v="0.08"/>
    <n v="8.3333333333333329E-2"/>
    <s v=""/>
    <s v=""/>
    <n v="8.3333333333333329E-2"/>
    <m/>
  </r>
  <r>
    <x v="61"/>
    <x v="161"/>
    <x v="61"/>
    <n v="1"/>
    <n v="0.08"/>
    <n v="6.1827956989247312E-2"/>
    <d v="2023-12-18T00:00:00"/>
    <d v="2024-03-23T00:00:00"/>
    <n v="6.1827956989247312E-2"/>
    <m/>
  </r>
  <r>
    <x v="102"/>
    <x v="53"/>
    <x v="53"/>
    <n v="1"/>
    <n v="0.08"/>
    <n v="8.3333333333333329E-2"/>
    <d v="2018-10-09T00:00:00"/>
    <s v=""/>
    <n v="8.3333333333333329E-2"/>
    <m/>
  </r>
  <r>
    <x v="102"/>
    <x v="125"/>
    <x v="114"/>
    <n v="1"/>
    <n v="0.08"/>
    <n v="8.3333333333333329E-2"/>
    <s v=""/>
    <s v=""/>
    <n v="8.3333333333333329E-2"/>
    <m/>
  </r>
  <r>
    <x v="102"/>
    <x v="154"/>
    <x v="114"/>
    <n v="1"/>
    <n v="0.08"/>
    <n v="8.3333333333333329E-2"/>
    <s v=""/>
    <s v=""/>
    <n v="8.3333333333333329E-2"/>
    <m/>
  </r>
  <r>
    <x v="62"/>
    <x v="44"/>
    <x v="44"/>
    <n v="1"/>
    <n v="0.08"/>
    <n v="8.3333333333333329E-2"/>
    <d v="2016-08-08T00:00:00"/>
    <s v=""/>
    <n v="8.3333333333333329E-2"/>
    <m/>
  </r>
  <r>
    <x v="62"/>
    <x v="140"/>
    <x v="127"/>
    <n v="1"/>
    <n v="0.08"/>
    <n v="3.4946236559139789E-2"/>
    <d v="2023-06-21T00:00:00"/>
    <d v="2024-05-13T00:00:00"/>
    <n v="3.4946236559139789E-2"/>
    <m/>
  </r>
  <r>
    <x v="62"/>
    <x v="135"/>
    <x v="114"/>
    <n v="1"/>
    <n v="0.08"/>
    <n v="8.3333333333333329E-2"/>
    <s v=""/>
    <s v=""/>
    <n v="8.3333333333333329E-2"/>
    <m/>
  </r>
  <r>
    <x v="112"/>
    <x v="32"/>
    <x v="32"/>
    <n v="1"/>
    <n v="0.08"/>
    <n v="8.3333333333333329E-2"/>
    <d v="2022-05-23T00:00:00"/>
    <s v=""/>
    <n v="8.3333333333333329E-2"/>
    <m/>
  </r>
  <r>
    <x v="80"/>
    <x v="44"/>
    <x v="44"/>
    <n v="1"/>
    <n v="0.08"/>
    <n v="8.3333333333333329E-2"/>
    <d v="2016-08-08T00:00:00"/>
    <s v=""/>
    <n v="8.3333333333333329E-2"/>
    <m/>
  </r>
  <r>
    <x v="80"/>
    <x v="28"/>
    <x v="28"/>
    <n v="1"/>
    <n v="0.08"/>
    <n v="8.3333333333333329E-2"/>
    <d v="2019-06-04T00:00:00"/>
    <s v=""/>
    <n v="8.3333333333333329E-2"/>
    <m/>
  </r>
  <r>
    <x v="80"/>
    <x v="117"/>
    <x v="116"/>
    <n v="1"/>
    <n v="0.08"/>
    <n v="7.7956989247311828E-2"/>
    <d v="2020-04-25T00:00:00"/>
    <d v="2024-10-29T00:00:00"/>
    <n v="7.7956989247311828E-2"/>
    <m/>
  </r>
  <r>
    <x v="81"/>
    <x v="14"/>
    <x v="14"/>
    <n v="1"/>
    <n v="0.08"/>
    <n v="8.3333333333333329E-2"/>
    <d v="2017-03-22T00:00:00"/>
    <s v=""/>
    <n v="8.3333333333333329E-2"/>
    <m/>
  </r>
  <r>
    <x v="81"/>
    <x v="125"/>
    <x v="114"/>
    <n v="1"/>
    <n v="0.08"/>
    <n v="8.3333333333333329E-2"/>
    <s v=""/>
    <s v=""/>
    <n v="8.3333333333333329E-2"/>
    <m/>
  </r>
  <r>
    <x v="81"/>
    <x v="155"/>
    <x v="114"/>
    <n v="1"/>
    <n v="0.08"/>
    <n v="1.4880952380952382E-2"/>
    <s v=""/>
    <d v="2021-02-05T00:00:00"/>
    <n v="1.4880952380952382E-2"/>
    <m/>
  </r>
  <r>
    <x v="63"/>
    <x v="144"/>
    <x v="114"/>
    <n v="1"/>
    <n v="0.08"/>
    <n v="8.3333333333333329E-2"/>
    <s v=""/>
    <s v=""/>
    <n v="8.3333333333333329E-2"/>
    <m/>
  </r>
  <r>
    <x v="63"/>
    <x v="154"/>
    <x v="114"/>
    <n v="1"/>
    <n v="0.08"/>
    <n v="8.3333333333333329E-2"/>
    <s v=""/>
    <s v=""/>
    <n v="8.3333333333333329E-2"/>
    <m/>
  </r>
  <r>
    <x v="91"/>
    <x v="79"/>
    <x v="79"/>
    <n v="1"/>
    <n v="0.08"/>
    <n v="8.3333333333333329E-2"/>
    <d v="2019-09-02T00:00:00"/>
    <s v=""/>
    <n v="8.3333333333333329E-2"/>
    <m/>
  </r>
  <r>
    <x v="91"/>
    <x v="125"/>
    <x v="114"/>
    <n v="1"/>
    <n v="0.08"/>
    <n v="8.3333333333333329E-2"/>
    <s v=""/>
    <s v=""/>
    <n v="8.3333333333333329E-2"/>
    <m/>
  </r>
  <r>
    <x v="113"/>
    <x v="144"/>
    <x v="114"/>
    <n v="1"/>
    <n v="0.08"/>
    <n v="8.3333333333333329E-2"/>
    <s v=""/>
    <s v=""/>
    <n v="8.3333333333333329E-2"/>
    <m/>
  </r>
  <r>
    <x v="113"/>
    <x v="125"/>
    <x v="114"/>
    <n v="1"/>
    <n v="0.08"/>
    <n v="8.3333333333333329E-2"/>
    <s v=""/>
    <s v=""/>
    <n v="8.3333333333333329E-2"/>
    <m/>
  </r>
  <r>
    <x v="113"/>
    <x v="162"/>
    <x v="114"/>
    <n v="1"/>
    <n v="0.08"/>
    <n v="1.4880952380952382E-2"/>
    <s v=""/>
    <d v="2021-02-05T00:00:00"/>
    <n v="1.4880952380952382E-2"/>
    <m/>
  </r>
  <r>
    <x v="113"/>
    <x v="154"/>
    <x v="114"/>
    <n v="1"/>
    <n v="0.08"/>
    <n v="8.3333333333333329E-2"/>
    <s v=""/>
    <s v=""/>
    <n v="8.3333333333333329E-2"/>
    <m/>
  </r>
  <r>
    <x v="155"/>
    <x v="48"/>
    <x v="48"/>
    <n v="1"/>
    <n v="0.08"/>
    <n v="8.3333333333333329E-2"/>
    <d v="2019-08-15T00:00:00"/>
    <s v=""/>
    <n v="8.3333333333333329E-2"/>
    <m/>
  </r>
  <r>
    <x v="156"/>
    <x v="46"/>
    <x v="46"/>
    <n v="1"/>
    <n v="0.08"/>
    <n v="8.3333333333333329E-2"/>
    <d v="2017-09-25T00:00:00"/>
    <s v=""/>
    <n v="8.3333333333333329E-2"/>
    <m/>
  </r>
  <r>
    <x v="146"/>
    <x v="125"/>
    <x v="114"/>
    <n v="1"/>
    <n v="0.08"/>
    <n v="8.3333333333333329E-2"/>
    <s v=""/>
    <s v=""/>
    <n v="8.3333333333333329E-2"/>
    <m/>
  </r>
  <r>
    <x v="122"/>
    <x v="137"/>
    <x v="114"/>
    <n v="1"/>
    <n v="0.08"/>
    <n v="1.6129032258064516E-2"/>
    <s v=""/>
    <d v="2021-07-06T00:00:00"/>
    <n v="1.6129032258064516E-2"/>
    <m/>
  </r>
  <r>
    <x v="122"/>
    <x v="135"/>
    <x v="114"/>
    <n v="1"/>
    <n v="0.08"/>
    <n v="8.3333333333333329E-2"/>
    <s v=""/>
    <s v=""/>
    <n v="8.3333333333333329E-2"/>
    <m/>
  </r>
  <r>
    <x v="122"/>
    <x v="144"/>
    <x v="114"/>
    <n v="1"/>
    <n v="0.08"/>
    <n v="8.3333333333333329E-2"/>
    <s v=""/>
    <s v=""/>
    <n v="8.3333333333333329E-2"/>
    <m/>
  </r>
  <r>
    <x v="122"/>
    <x v="125"/>
    <x v="114"/>
    <n v="1"/>
    <n v="0.08"/>
    <n v="8.3333333333333329E-2"/>
    <s v=""/>
    <s v=""/>
    <n v="8.3333333333333329E-2"/>
    <m/>
  </r>
  <r>
    <x v="114"/>
    <x v="125"/>
    <x v="114"/>
    <n v="1"/>
    <n v="0.08"/>
    <n v="8.3333333333333329E-2"/>
    <s v=""/>
    <s v=""/>
    <n v="8.3333333333333329E-2"/>
    <m/>
  </r>
  <r>
    <x v="114"/>
    <x v="163"/>
    <x v="114"/>
    <n v="1"/>
    <n v="0.08"/>
    <n v="6.7204301075268813E-2"/>
    <s v=""/>
    <d v="2020-08-25T00:00:00"/>
    <n v="6.7204301075268813E-2"/>
    <m/>
  </r>
  <r>
    <x v="93"/>
    <x v="45"/>
    <x v="45"/>
    <n v="1"/>
    <n v="0.08"/>
    <n v="8.3333333333333329E-2"/>
    <d v="2021-09-13T00:00:00"/>
    <s v=""/>
    <n v="8.3333333333333329E-2"/>
    <m/>
  </r>
  <r>
    <x v="94"/>
    <x v="164"/>
    <x v="114"/>
    <n v="1"/>
    <n v="0.08"/>
    <n v="8.3333333333333329E-2"/>
    <s v=""/>
    <s v=""/>
    <n v="8.3333333333333329E-2"/>
    <m/>
  </r>
  <r>
    <x v="94"/>
    <x v="144"/>
    <x v="114"/>
    <n v="1"/>
    <n v="0.08"/>
    <n v="8.3333333333333329E-2"/>
    <s v=""/>
    <s v=""/>
    <n v="8.3333333333333329E-2"/>
    <m/>
  </r>
  <r>
    <x v="123"/>
    <x v="144"/>
    <x v="114"/>
    <n v="1"/>
    <n v="0.08"/>
    <n v="8.3333333333333329E-2"/>
    <s v=""/>
    <s v=""/>
    <n v="8.3333333333333329E-2"/>
    <m/>
  </r>
  <r>
    <x v="123"/>
    <x v="154"/>
    <x v="114"/>
    <n v="1"/>
    <n v="0.08"/>
    <n v="8.3333333333333329E-2"/>
    <s v=""/>
    <s v=""/>
    <n v="8.3333333333333329E-2"/>
    <m/>
  </r>
  <r>
    <x v="95"/>
    <x v="154"/>
    <x v="114"/>
    <n v="1"/>
    <n v="0.08"/>
    <n v="8.3333333333333329E-2"/>
    <s v=""/>
    <s v=""/>
    <n v="8.3333333333333329E-2"/>
    <m/>
  </r>
  <r>
    <x v="147"/>
    <x v="52"/>
    <x v="52"/>
    <n v="1"/>
    <n v="0.08"/>
    <n v="8.3333333333333329E-2"/>
    <d v="2019-05-13T00:00:00"/>
    <s v=""/>
    <n v="8.3333333333333329E-2"/>
    <m/>
  </r>
  <r>
    <x v="147"/>
    <x v="144"/>
    <x v="114"/>
    <n v="1"/>
    <n v="0.08"/>
    <n v="8.3333333333333329E-2"/>
    <s v=""/>
    <s v=""/>
    <n v="8.3333333333333329E-2"/>
    <m/>
  </r>
  <r>
    <x v="147"/>
    <x v="114"/>
    <x v="114"/>
    <n v="1"/>
    <n v="0.08"/>
    <n v="5.9139784946236562E-2"/>
    <s v=""/>
    <d v="2022-08-22T00:00:00"/>
    <n v="5.9139784946236562E-2"/>
    <m/>
  </r>
  <r>
    <x v="115"/>
    <x v="149"/>
    <x v="114"/>
    <n v="1"/>
    <n v="0.08"/>
    <n v="7.2222222222222229E-2"/>
    <s v=""/>
    <d v="2020-09-26T00:00:00"/>
    <n v="7.2222222222222229E-2"/>
    <m/>
  </r>
  <r>
    <x v="133"/>
    <x v="144"/>
    <x v="114"/>
    <n v="1"/>
    <n v="0.08"/>
    <n v="8.3333333333333329E-2"/>
    <s v=""/>
    <s v=""/>
    <n v="8.3333333333333329E-2"/>
    <m/>
  </r>
  <r>
    <x v="133"/>
    <x v="125"/>
    <x v="114"/>
    <n v="1"/>
    <n v="0.08"/>
    <n v="8.3333333333333329E-2"/>
    <s v=""/>
    <s v=""/>
    <n v="8.3333333333333329E-2"/>
    <m/>
  </r>
  <r>
    <x v="133"/>
    <x v="165"/>
    <x v="114"/>
    <n v="1"/>
    <n v="0.08"/>
    <n v="3.0555555555555555E-2"/>
    <s v=""/>
    <d v="2021-06-11T00:00:00"/>
    <n v="3.0555555555555555E-2"/>
    <s v="JOBSITE TRUCK"/>
  </r>
  <r>
    <x v="133"/>
    <x v="154"/>
    <x v="114"/>
    <n v="1"/>
    <n v="0.08"/>
    <n v="8.3333333333333329E-2"/>
    <s v=""/>
    <s v=""/>
    <n v="8.3333333333333329E-2"/>
    <m/>
  </r>
  <r>
    <x v="104"/>
    <x v="155"/>
    <x v="114"/>
    <n v="1"/>
    <n v="0.08"/>
    <n v="1.4880952380952382E-2"/>
    <s v=""/>
    <d v="2021-02-05T00:00:00"/>
    <n v="1.4880952380952382E-2"/>
    <m/>
  </r>
  <r>
    <x v="53"/>
    <x v="154"/>
    <x v="114"/>
    <n v="1"/>
    <n v="0.08"/>
    <n v="8.3333333333333329E-2"/>
    <s v=""/>
    <s v=""/>
    <n v="8.3333333333333329E-2"/>
    <m/>
  </r>
  <r>
    <x v="105"/>
    <x v="166"/>
    <x v="134"/>
    <n v="1"/>
    <n v="0.08"/>
    <n v="4.301075268817204E-2"/>
    <d v="2024-07-23T00:00:00"/>
    <d v="2024-08-16T00:00:00"/>
    <n v="4.301075268817204E-2"/>
    <m/>
  </r>
  <r>
    <x v="134"/>
    <x v="73"/>
    <x v="73"/>
    <n v="1"/>
    <n v="0.08"/>
    <n v="8.3333333333333329E-2"/>
    <d v="2023-12-15T00:00:00"/>
    <s v=""/>
    <n v="8.3333333333333329E-2"/>
    <m/>
  </r>
  <r>
    <x v="134"/>
    <x v="144"/>
    <x v="114"/>
    <n v="1"/>
    <n v="0.08"/>
    <n v="8.3333333333333329E-2"/>
    <s v=""/>
    <s v=""/>
    <n v="8.3333333333333329E-2"/>
    <m/>
  </r>
  <r>
    <x v="134"/>
    <x v="167"/>
    <x v="114"/>
    <n v="1"/>
    <n v="0.08"/>
    <n v="3.0555555555555555E-2"/>
    <s v=""/>
    <d v="2021-06-11T00:00:00"/>
    <n v="3.0555555555555555E-2"/>
    <m/>
  </r>
  <r>
    <x v="36"/>
    <x v="27"/>
    <x v="27"/>
    <n v="1"/>
    <n v="0.08"/>
    <n v="8.3333333333333329E-2"/>
    <d v="2023-04-10T00:00:00"/>
    <s v=""/>
    <n v="8.3333333333333329E-2"/>
    <m/>
  </r>
  <r>
    <x v="82"/>
    <x v="64"/>
    <x v="64"/>
    <n v="1"/>
    <n v="0.08"/>
    <n v="8.3333333333333329E-2"/>
    <d v="2020-06-05T00:00:00"/>
    <s v=""/>
    <n v="8.3333333333333329E-2"/>
    <m/>
  </r>
  <r>
    <x v="82"/>
    <x v="125"/>
    <x v="114"/>
    <n v="1"/>
    <n v="0.08"/>
    <n v="8.3333333333333329E-2"/>
    <s v=""/>
    <s v=""/>
    <n v="8.3333333333333329E-2"/>
    <m/>
  </r>
  <r>
    <x v="149"/>
    <x v="136"/>
    <x v="114"/>
    <n v="1"/>
    <n v="0.08"/>
    <n v="4.0322580645161289E-2"/>
    <s v=""/>
    <d v="2021-10-15T00:00:00"/>
    <n v="4.0322580645161289E-2"/>
    <m/>
  </r>
  <r>
    <x v="149"/>
    <x v="154"/>
    <x v="114"/>
    <n v="1"/>
    <n v="0.08"/>
    <n v="8.3333333333333329E-2"/>
    <s v=""/>
    <s v=""/>
    <n v="8.3333333333333329E-2"/>
    <m/>
  </r>
  <r>
    <x v="107"/>
    <x v="53"/>
    <x v="53"/>
    <n v="1"/>
    <n v="0.08"/>
    <n v="8.3333333333333329E-2"/>
    <d v="2018-10-09T00:00:00"/>
    <s v=""/>
    <n v="8.3333333333333329E-2"/>
    <m/>
  </r>
  <r>
    <x v="96"/>
    <x v="125"/>
    <x v="114"/>
    <n v="1"/>
    <n v="0.08"/>
    <n v="8.3333333333333329E-2"/>
    <s v=""/>
    <s v=""/>
    <n v="8.3333333333333329E-2"/>
    <m/>
  </r>
  <r>
    <x v="96"/>
    <x v="155"/>
    <x v="114"/>
    <n v="1"/>
    <n v="0.08"/>
    <n v="1.4880952380952382E-2"/>
    <s v=""/>
    <d v="2021-02-05T00:00:00"/>
    <n v="1.4880952380952382E-2"/>
    <m/>
  </r>
  <r>
    <x v="157"/>
    <x v="125"/>
    <x v="114"/>
    <n v="1"/>
    <n v="0.08"/>
    <n v="8.3333333333333329E-2"/>
    <s v=""/>
    <s v=""/>
    <n v="8.3333333333333329E-2"/>
    <m/>
  </r>
  <r>
    <x v="97"/>
    <x v="16"/>
    <x v="16"/>
    <n v="1"/>
    <n v="0.08"/>
    <n v="8.3333333333333329E-2"/>
    <d v="2013-09-23T00:00:00"/>
    <s v=""/>
    <n v="8.3333333333333329E-2"/>
    <m/>
  </r>
  <r>
    <x v="97"/>
    <x v="125"/>
    <x v="114"/>
    <n v="1"/>
    <n v="0.08"/>
    <n v="8.3333333333333329E-2"/>
    <s v=""/>
    <s v=""/>
    <n v="8.3333333333333329E-2"/>
    <m/>
  </r>
  <r>
    <x v="97"/>
    <x v="155"/>
    <x v="114"/>
    <n v="1"/>
    <n v="0.08"/>
    <n v="1.4880952380952382E-2"/>
    <s v=""/>
    <d v="2021-02-05T00:00:00"/>
    <n v="1.4880952380952382E-2"/>
    <m/>
  </r>
  <r>
    <x v="69"/>
    <x v="83"/>
    <x v="83"/>
    <n v="1"/>
    <n v="0.08"/>
    <n v="8.3333333333333329E-2"/>
    <d v="2018-04-30T00:00:00"/>
    <s v=""/>
    <n v="8.3333333333333329E-2"/>
    <m/>
  </r>
  <r>
    <x v="150"/>
    <x v="154"/>
    <x v="114"/>
    <n v="1"/>
    <n v="0.08"/>
    <n v="8.3333333333333329E-2"/>
    <s v=""/>
    <s v=""/>
    <n v="8.3333333333333329E-2"/>
    <m/>
  </r>
  <r>
    <x v="151"/>
    <x v="154"/>
    <x v="114"/>
    <n v="1"/>
    <n v="0.08"/>
    <n v="8.3333333333333329E-2"/>
    <s v=""/>
    <s v=""/>
    <n v="8.3333333333333329E-2"/>
    <m/>
  </r>
  <r>
    <x v="152"/>
    <x v="154"/>
    <x v="114"/>
    <n v="1"/>
    <n v="0.08"/>
    <n v="8.3333333333333329E-2"/>
    <s v=""/>
    <s v=""/>
    <n v="8.3333333333333329E-2"/>
    <m/>
  </r>
  <r>
    <x v="139"/>
    <x v="154"/>
    <x v="114"/>
    <n v="1"/>
    <n v="0.08"/>
    <n v="8.3333333333333329E-2"/>
    <s v=""/>
    <s v=""/>
    <n v="8.3333333333333329E-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4F202-1DD0-4F83-A648-241ACE5C55A3}" name="PivotTable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E1480" firstHeaderRow="1" firstDataRow="1" firstDataCol="4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107"/>
        <item x="108"/>
        <item x="123"/>
        <item x="138"/>
        <item x="109"/>
        <item x="110"/>
        <item x="111"/>
        <item x="124"/>
        <item x="112"/>
        <item x="139"/>
        <item x="113"/>
        <item x="114"/>
        <item x="125"/>
        <item x="126"/>
        <item x="143"/>
        <item x="127"/>
        <item x="146"/>
        <item x="128"/>
        <item x="115"/>
        <item x="116"/>
        <item x="129"/>
        <item x="130"/>
        <item m="1" x="162"/>
        <item x="117"/>
        <item x="25"/>
        <item x="118"/>
        <item x="26"/>
        <item x="27"/>
        <item x="119"/>
        <item x="28"/>
        <item x="29"/>
        <item x="14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141"/>
        <item x="46"/>
        <item x="47"/>
        <item x="131"/>
        <item x="48"/>
        <item x="49"/>
        <item x="50"/>
        <item x="51"/>
        <item x="52"/>
        <item x="53"/>
        <item x="54"/>
        <item x="55"/>
        <item x="142"/>
        <item x="56"/>
        <item x="57"/>
        <item x="58"/>
        <item x="59"/>
        <item x="60"/>
        <item x="61"/>
        <item x="62"/>
        <item x="120"/>
        <item x="144"/>
        <item x="63"/>
        <item x="64"/>
        <item x="65"/>
        <item x="66"/>
        <item x="67"/>
        <item x="68"/>
        <item x="69"/>
        <item x="145"/>
        <item x="70"/>
        <item x="71"/>
        <item x="72"/>
        <item x="73"/>
        <item x="74"/>
        <item x="75"/>
        <item x="132"/>
        <item x="76"/>
        <item x="121"/>
        <item x="77"/>
        <item x="78"/>
        <item x="79"/>
        <item x="80"/>
        <item x="81"/>
        <item x="147"/>
        <item x="82"/>
        <item x="83"/>
        <item x="84"/>
        <item x="85"/>
        <item x="148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34"/>
        <item x="135"/>
        <item x="149"/>
        <item x="150"/>
        <item x="105"/>
        <item x="106"/>
        <item m="1" x="158"/>
        <item m="1" x="159"/>
        <item x="122"/>
        <item m="1" x="160"/>
        <item m="1" x="161"/>
        <item x="133"/>
        <item x="151"/>
        <item x="136"/>
        <item x="152"/>
        <item x="153"/>
        <item x="154"/>
        <item x="155"/>
        <item x="156"/>
        <item x="157"/>
        <item x="1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3">
        <item m="1" x="452"/>
        <item m="1" x="238"/>
        <item m="1" x="166"/>
        <item m="1" x="457"/>
        <item m="1" x="343"/>
        <item m="1" x="450"/>
        <item m="1" x="180"/>
        <item m="1" x="454"/>
        <item m="1" x="453"/>
        <item m="1" x="288"/>
        <item m="1" x="424"/>
        <item m="1" x="146"/>
        <item m="1" x="420"/>
        <item m="1" x="157"/>
        <item m="1" x="427"/>
        <item m="1" x="273"/>
        <item m="1" x="352"/>
        <item m="1" x="297"/>
        <item m="1" x="191"/>
        <item m="1" x="186"/>
        <item m="1" x="317"/>
        <item m="1" x="395"/>
        <item m="1" x="190"/>
        <item m="1" x="234"/>
        <item m="1" x="304"/>
        <item m="1" x="327"/>
        <item m="1" x="271"/>
        <item m="1" x="245"/>
        <item m="1" x="455"/>
        <item m="1" x="356"/>
        <item m="1" x="344"/>
        <item m="1" x="179"/>
        <item m="1" x="205"/>
        <item m="1" x="209"/>
        <item m="1" x="458"/>
        <item m="1" x="400"/>
        <item m="1" x="319"/>
        <item m="1" x="306"/>
        <item m="1" x="456"/>
        <item m="1" x="362"/>
        <item m="1" x="217"/>
        <item m="1" x="419"/>
        <item m="1" x="397"/>
        <item m="1" x="276"/>
        <item m="1" x="345"/>
        <item m="1" x="242"/>
        <item m="1" x="211"/>
        <item m="1" x="270"/>
        <item m="1" x="287"/>
        <item m="1" x="410"/>
        <item m="1" x="147"/>
        <item m="1" x="284"/>
        <item m="1" x="192"/>
        <item m="1" x="239"/>
        <item m="1" x="398"/>
        <item m="1" x="154"/>
        <item m="1" x="280"/>
        <item m="1" x="303"/>
        <item m="1" x="312"/>
        <item m="1" x="201"/>
        <item m="1" x="460"/>
        <item m="1" x="184"/>
        <item m="1" x="198"/>
        <item m="1" x="330"/>
        <item m="1" x="313"/>
        <item x="99"/>
        <item m="1" x="372"/>
        <item m="1" x="210"/>
        <item m="1" x="219"/>
        <item m="1" x="294"/>
        <item m="1" x="228"/>
        <item m="1" x="333"/>
        <item m="1" x="436"/>
        <item m="1" x="346"/>
        <item m="1" x="322"/>
        <item m="1" x="171"/>
        <item m="1" x="311"/>
        <item m="1" x="437"/>
        <item m="1" x="203"/>
        <item m="1" x="163"/>
        <item m="1" x="357"/>
        <item m="1" x="381"/>
        <item m="1" x="387"/>
        <item m="1" x="390"/>
        <item m="1" x="391"/>
        <item m="1" x="302"/>
        <item m="1" x="365"/>
        <item m="1" x="168"/>
        <item m="1" x="216"/>
        <item m="1" x="291"/>
        <item m="1" x="363"/>
        <item m="1" x="371"/>
        <item m="1" x="236"/>
        <item m="1" x="142"/>
        <item m="1" x="353"/>
        <item m="1" x="272"/>
        <item m="1" x="143"/>
        <item m="1" x="138"/>
        <item m="1" x="144"/>
        <item m="1" x="310"/>
        <item m="1" x="196"/>
        <item m="1" x="155"/>
        <item m="1" x="246"/>
        <item m="1" x="386"/>
        <item m="1" x="199"/>
        <item m="1" x="314"/>
        <item m="1" x="377"/>
        <item m="1" x="308"/>
        <item m="1" x="360"/>
        <item m="1" x="307"/>
        <item m="1" x="369"/>
        <item m="1" x="461"/>
        <item m="1" x="354"/>
        <item m="1" x="401"/>
        <item m="1" x="244"/>
        <item m="1" x="162"/>
        <item m="1" x="382"/>
        <item m="1" x="379"/>
        <item m="1" x="185"/>
        <item m="1" x="355"/>
        <item m="1" x="145"/>
        <item m="1" x="215"/>
        <item m="1" x="225"/>
        <item m="1" x="338"/>
        <item m="1" x="403"/>
        <item m="1" x="366"/>
        <item m="1" x="187"/>
        <item m="1" x="251"/>
        <item m="1" x="278"/>
        <item m="1" x="301"/>
        <item m="1" x="373"/>
        <item m="1" x="174"/>
        <item m="1" x="375"/>
        <item m="1" x="358"/>
        <item m="1" x="359"/>
        <item m="1" x="393"/>
        <item m="1" x="378"/>
        <item m="1" x="263"/>
        <item m="1" x="277"/>
        <item m="1" x="290"/>
        <item m="1" x="325"/>
        <item m="1" x="240"/>
        <item m="1" x="253"/>
        <item m="1" x="318"/>
        <item m="1" x="275"/>
        <item m="1" x="376"/>
        <item m="1" x="337"/>
        <item m="1" x="462"/>
        <item m="1" x="148"/>
        <item m="1" x="224"/>
        <item m="1" x="329"/>
        <item m="1" x="279"/>
        <item m="1" x="383"/>
        <item m="1" x="351"/>
        <item m="1" x="295"/>
        <item m="1" x="305"/>
        <item m="1" x="316"/>
        <item m="1" x="368"/>
        <item m="1" x="331"/>
        <item m="1" x="408"/>
        <item m="1" x="243"/>
        <item m="1" x="334"/>
        <item m="1" x="416"/>
        <item m="1" x="367"/>
        <item m="1" x="374"/>
        <item m="1" x="389"/>
        <item m="1" x="384"/>
        <item m="1" x="388"/>
        <item m="1" x="324"/>
        <item m="1" x="402"/>
        <item m="1" x="347"/>
        <item m="1" x="348"/>
        <item m="1" x="289"/>
        <item m="1" x="350"/>
        <item m="1" x="274"/>
        <item m="1" x="335"/>
        <item m="1" x="328"/>
        <item m="1" x="292"/>
        <item m="1" x="380"/>
        <item m="1" x="385"/>
        <item m="1" x="323"/>
        <item m="1" x="286"/>
        <item m="1" x="370"/>
        <item m="1" x="167"/>
        <item m="1" x="364"/>
        <item m="1" x="220"/>
        <item m="1" x="206"/>
        <item m="1" x="404"/>
        <item m="1" x="299"/>
        <item m="1" x="392"/>
        <item m="1" x="435"/>
        <item m="1" x="332"/>
        <item m="1" x="258"/>
        <item m="1" x="396"/>
        <item m="1" x="189"/>
        <item m="1" x="282"/>
        <item m="1" x="158"/>
        <item m="1" x="285"/>
        <item m="1" x="197"/>
        <item m="1" x="300"/>
        <item m="1" x="172"/>
        <item m="1" x="204"/>
        <item m="1" x="405"/>
        <item m="1" x="173"/>
        <item m="1" x="321"/>
        <item m="1" x="361"/>
        <item m="1" x="135"/>
        <item m="1" x="283"/>
        <item m="1" x="164"/>
        <item m="1" x="399"/>
        <item m="1" x="349"/>
        <item m="1" x="326"/>
        <item m="1" x="281"/>
        <item m="1" x="336"/>
        <item m="1" x="298"/>
        <item m="1" x="175"/>
        <item m="1" x="176"/>
        <item m="1" x="315"/>
        <item m="1" x="296"/>
        <item m="1" x="255"/>
        <item m="1" x="339"/>
        <item m="1" x="309"/>
        <item m="1" x="459"/>
        <item m="1" x="394"/>
        <item m="1" x="139"/>
        <item m="1" x="293"/>
        <item m="1" x="320"/>
        <item m="1" x="448"/>
        <item m="1" x="449"/>
        <item m="1" x="406"/>
        <item m="1" x="407"/>
        <item m="1" x="411"/>
        <item m="1" x="412"/>
        <item m="1" x="413"/>
        <item m="1" x="414"/>
        <item m="1" x="415"/>
        <item m="1" x="417"/>
        <item m="1" x="418"/>
        <item m="1" x="451"/>
        <item m="1" x="266"/>
        <item m="1" x="421"/>
        <item m="1" x="422"/>
        <item m="1" x="268"/>
        <item m="1" x="423"/>
        <item x="119"/>
        <item m="1" x="409"/>
        <item m="1" x="425"/>
        <item m="1" x="426"/>
        <item m="1" x="428"/>
        <item m="1" x="429"/>
        <item m="1" x="430"/>
        <item m="1" x="431"/>
        <item x="106"/>
        <item m="1" x="438"/>
        <item m="1" x="439"/>
        <item m="1" x="440"/>
        <item x="96"/>
        <item x="94"/>
        <item x="33"/>
        <item m="1" x="341"/>
        <item m="1" x="342"/>
        <item x="30"/>
        <item x="83"/>
        <item x="37"/>
        <item x="31"/>
        <item x="39"/>
        <item x="34"/>
        <item x="108"/>
        <item m="1" x="441"/>
        <item m="1" x="442"/>
        <item x="45"/>
        <item x="46"/>
        <item x="43"/>
        <item x="48"/>
        <item x="25"/>
        <item x="49"/>
        <item x="50"/>
        <item x="51"/>
        <item m="1" x="443"/>
        <item m="1" x="444"/>
        <item x="55"/>
        <item x="32"/>
        <item x="5"/>
        <item x="117"/>
        <item x="59"/>
        <item x="60"/>
        <item x="35"/>
        <item x="61"/>
        <item x="62"/>
        <item x="63"/>
        <item x="64"/>
        <item x="102"/>
        <item x="67"/>
        <item x="68"/>
        <item x="70"/>
        <item x="71"/>
        <item x="54"/>
        <item m="1" x="445"/>
        <item x="42"/>
        <item m="1" x="446"/>
        <item x="75"/>
        <item x="76"/>
        <item x="77"/>
        <item x="78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m="1" x="447"/>
        <item x="0"/>
        <item x="1"/>
        <item x="93"/>
        <item x="127"/>
        <item m="1" x="269"/>
        <item x="2"/>
        <item x="132"/>
        <item x="3"/>
        <item x="4"/>
        <item x="6"/>
        <item x="7"/>
        <item x="8"/>
        <item x="9"/>
        <item x="100"/>
        <item x="10"/>
        <item x="124"/>
        <item x="11"/>
        <item x="12"/>
        <item m="1" x="340"/>
        <item x="118"/>
        <item x="109"/>
        <item x="14"/>
        <item x="15"/>
        <item x="16"/>
        <item x="101"/>
        <item x="17"/>
        <item x="18"/>
        <item x="19"/>
        <item x="128"/>
        <item x="29"/>
        <item x="20"/>
        <item x="21"/>
        <item x="22"/>
        <item x="23"/>
        <item x="40"/>
        <item x="57"/>
        <item x="66"/>
        <item x="73"/>
        <item x="53"/>
        <item x="72"/>
        <item x="41"/>
        <item x="65"/>
        <item x="56"/>
        <item x="69"/>
        <item x="52"/>
        <item x="38"/>
        <item x="103"/>
        <item x="104"/>
        <item x="105"/>
        <item x="95"/>
        <item x="123"/>
        <item x="107"/>
        <item x="133"/>
        <item x="24"/>
        <item x="26"/>
        <item x="27"/>
        <item x="116"/>
        <item x="28"/>
        <item x="97"/>
        <item x="120"/>
        <item x="134"/>
        <item x="36"/>
        <item x="130"/>
        <item x="47"/>
        <item x="121"/>
        <item x="44"/>
        <item x="129"/>
        <item x="110"/>
        <item x="58"/>
        <item x="122"/>
        <item x="114"/>
        <item x="131"/>
        <item x="111"/>
        <item x="112"/>
        <item x="125"/>
        <item x="126"/>
        <item x="113"/>
        <item x="74"/>
        <item x="87"/>
        <item x="98"/>
        <item x="115"/>
        <item m="1" x="432"/>
        <item m="1" x="433"/>
        <item m="1" x="434"/>
        <item m="1" x="230"/>
        <item m="1" x="213"/>
        <item m="1" x="152"/>
        <item m="1" x="165"/>
        <item x="13"/>
        <item m="1" x="267"/>
        <item m="1" x="149"/>
        <item m="1" x="159"/>
        <item m="1" x="207"/>
        <item m="1" x="193"/>
        <item m="1" x="141"/>
        <item m="1" x="254"/>
        <item m="1" x="265"/>
        <item m="1" x="264"/>
        <item m="1" x="256"/>
        <item m="1" x="212"/>
        <item m="1" x="181"/>
        <item m="1" x="194"/>
        <item m="1" x="221"/>
        <item m="1" x="156"/>
        <item m="1" x="226"/>
        <item m="1" x="151"/>
        <item m="1" x="257"/>
        <item m="1" x="252"/>
        <item m="1" x="150"/>
        <item m="1" x="218"/>
        <item m="1" x="227"/>
        <item m="1" x="223"/>
        <item m="1" x="247"/>
        <item m="1" x="202"/>
        <item m="1" x="249"/>
        <item m="1" x="140"/>
        <item m="1" x="235"/>
        <item m="1" x="195"/>
        <item m="1" x="233"/>
        <item m="1" x="237"/>
        <item m="1" x="262"/>
        <item m="1" x="261"/>
        <item m="1" x="260"/>
        <item m="1" x="161"/>
        <item m="1" x="183"/>
        <item m="1" x="188"/>
        <item m="1" x="208"/>
        <item m="1" x="248"/>
        <item m="1" x="222"/>
        <item m="1" x="250"/>
        <item m="1" x="232"/>
        <item m="1" x="136"/>
        <item m="1" x="137"/>
        <item m="1" x="153"/>
        <item m="1" x="160"/>
        <item m="1" x="169"/>
        <item m="1" x="170"/>
        <item m="1" x="177"/>
        <item m="1" x="178"/>
        <item m="1" x="182"/>
        <item m="1" x="200"/>
        <item m="1" x="214"/>
        <item m="1" x="229"/>
        <item m="1" x="231"/>
        <item m="1" x="241"/>
        <item m="1" x="2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3">
        <item m="1" x="169"/>
        <item x="90"/>
        <item x="78"/>
        <item x="19"/>
        <item x="9"/>
        <item x="11"/>
        <item x="8"/>
        <item x="1"/>
        <item x="46"/>
        <item x="97"/>
        <item x="10"/>
        <item x="88"/>
        <item x="14"/>
        <item x="92"/>
        <item m="1" x="170"/>
        <item x="50"/>
        <item x="6"/>
        <item x="7"/>
        <item x="64"/>
        <item x="72"/>
        <item x="0"/>
        <item x="132"/>
        <item x="127"/>
        <item x="111"/>
        <item x="125"/>
        <item x="133"/>
        <item x="112"/>
        <item x="113"/>
        <item x="138"/>
        <item x="106"/>
        <item x="141"/>
        <item x="87"/>
        <item x="38"/>
        <item x="99"/>
        <item x="98"/>
        <item x="115"/>
        <item x="114"/>
        <item x="124"/>
        <item x="137"/>
        <item x="157"/>
        <item x="34"/>
        <item x="74"/>
        <item x="80"/>
        <item x="75"/>
        <item x="79"/>
        <item x="69"/>
        <item x="73"/>
        <item x="81"/>
        <item x="44"/>
        <item x="150"/>
        <item x="66"/>
        <item x="77"/>
        <item x="95"/>
        <item x="21"/>
        <item x="62"/>
        <item x="42"/>
        <item x="55"/>
        <item x="89"/>
        <item x="94"/>
        <item x="45"/>
        <item x="48"/>
        <item x="131"/>
        <item x="5"/>
        <item x="58"/>
        <item x="15"/>
        <item m="1" x="171"/>
        <item x="41"/>
        <item x="51"/>
        <item x="119"/>
        <item x="57"/>
        <item x="40"/>
        <item x="86"/>
        <item x="85"/>
        <item x="60"/>
        <item x="121"/>
        <item x="23"/>
        <item x="29"/>
        <item x="53"/>
        <item x="52"/>
        <item x="110"/>
        <item x="96"/>
        <item x="76"/>
        <item x="20"/>
        <item x="84"/>
        <item x="17"/>
        <item x="22"/>
        <item m="1" x="168"/>
        <item x="140"/>
        <item x="123"/>
        <item x="71"/>
        <item x="61"/>
        <item x="70"/>
        <item x="68"/>
        <item x="135"/>
        <item x="139"/>
        <item m="1" x="172"/>
        <item x="83"/>
        <item x="91"/>
        <item x="2"/>
        <item x="18"/>
        <item x="107"/>
        <item x="156"/>
        <item x="93"/>
        <item x="155"/>
        <item x="43"/>
        <item x="54"/>
        <item x="82"/>
        <item x="49"/>
        <item x="134"/>
        <item x="67"/>
        <item x="59"/>
        <item x="37"/>
        <item x="164"/>
        <item x="3"/>
        <item x="36"/>
        <item x="103"/>
        <item x="105"/>
        <item x="63"/>
        <item x="4"/>
        <item x="102"/>
        <item x="12"/>
        <item x="109"/>
        <item x="142"/>
        <item x="16"/>
        <item x="116"/>
        <item x="30"/>
        <item x="117"/>
        <item x="65"/>
        <item x="118"/>
        <item x="100"/>
        <item x="136"/>
        <item x="27"/>
        <item x="145"/>
        <item x="28"/>
        <item x="31"/>
        <item x="122"/>
        <item x="151"/>
        <item x="129"/>
        <item x="47"/>
        <item x="144"/>
        <item x="32"/>
        <item x="56"/>
        <item x="146"/>
        <item x="159"/>
        <item x="24"/>
        <item x="26"/>
        <item x="39"/>
        <item x="33"/>
        <item x="35"/>
        <item x="101"/>
        <item x="120"/>
        <item x="13"/>
        <item x="143"/>
        <item x="163"/>
        <item x="104"/>
        <item x="153"/>
        <item x="165"/>
        <item x="162"/>
        <item x="161"/>
        <item x="158"/>
        <item x="147"/>
        <item x="25"/>
        <item x="128"/>
        <item x="130"/>
        <item x="154"/>
        <item x="160"/>
        <item x="126"/>
        <item x="108"/>
        <item x="148"/>
        <item x="149"/>
        <item x="152"/>
        <item x="166"/>
        <item x="1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">
        <item x="87"/>
        <item m="1" x="243"/>
        <item x="70"/>
        <item x="100"/>
        <item x="106"/>
        <item x="17"/>
        <item x="104"/>
        <item x="108"/>
        <item x="5"/>
        <item x="60"/>
        <item x="10"/>
        <item x="96"/>
        <item x="78"/>
        <item x="86"/>
        <item x="92"/>
        <item x="47"/>
        <item x="36"/>
        <item x="122"/>
        <item x="76"/>
        <item x="63"/>
        <item x="32"/>
        <item x="50"/>
        <item x="27"/>
        <item x="66"/>
        <item x="68"/>
        <item x="3"/>
        <item x="14"/>
        <item x="28"/>
        <item x="111"/>
        <item x="71"/>
        <item x="75"/>
        <item x="102"/>
        <item x="116"/>
        <item x="45"/>
        <item x="12"/>
        <item x="84"/>
        <item x="41"/>
        <item x="123"/>
        <item x="105"/>
        <item x="52"/>
        <item m="1" x="242"/>
        <item x="124"/>
        <item x="113"/>
        <item x="114"/>
        <item x="127"/>
        <item x="99"/>
        <item x="51"/>
        <item x="30"/>
        <item x="128"/>
        <item x="38"/>
        <item x="2"/>
        <item x="80"/>
        <item x="118"/>
        <item x="44"/>
        <item x="54"/>
        <item x="16"/>
        <item x="24"/>
        <item x="65"/>
        <item x="69"/>
        <item x="77"/>
        <item x="117"/>
        <item x="42"/>
        <item x="18"/>
        <item x="23"/>
        <item x="49"/>
        <item x="55"/>
        <item x="26"/>
        <item x="37"/>
        <item x="22"/>
        <item x="48"/>
        <item x="0"/>
        <item x="110"/>
        <item x="7"/>
        <item x="58"/>
        <item x="31"/>
        <item x="46"/>
        <item x="81"/>
        <item x="57"/>
        <item x="83"/>
        <item x="112"/>
        <item x="101"/>
        <item x="79"/>
        <item x="129"/>
        <item x="33"/>
        <item x="15"/>
        <item m="1" x="135"/>
        <item x="74"/>
        <item x="103"/>
        <item x="4"/>
        <item x="34"/>
        <item x="64"/>
        <item x="82"/>
        <item x="131"/>
        <item x="121"/>
        <item x="1"/>
        <item x="8"/>
        <item x="62"/>
        <item x="119"/>
        <item x="109"/>
        <item x="73"/>
        <item x="125"/>
        <item x="98"/>
        <item m="1" x="240"/>
        <item x="91"/>
        <item x="56"/>
        <item x="115"/>
        <item x="21"/>
        <item x="59"/>
        <item x="97"/>
        <item x="29"/>
        <item x="20"/>
        <item x="39"/>
        <item x="67"/>
        <item x="40"/>
        <item x="6"/>
        <item x="25"/>
        <item x="88"/>
        <item x="53"/>
        <item x="89"/>
        <item x="120"/>
        <item x="85"/>
        <item x="90"/>
        <item x="19"/>
        <item x="61"/>
        <item x="93"/>
        <item x="107"/>
        <item x="94"/>
        <item x="43"/>
        <item x="35"/>
        <item x="126"/>
        <item x="72"/>
        <item x="9"/>
        <item x="95"/>
        <item x="11"/>
        <item x="130"/>
        <item x="132"/>
        <item x="133"/>
        <item x="134"/>
        <item m="1" x="241"/>
        <item m="1" x="136"/>
        <item m="1" x="137"/>
        <item m="1" x="138"/>
        <item m="1" x="139"/>
        <item m="1" x="140"/>
        <item m="1" x="141"/>
        <item x="13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4"/>
    <field x="5"/>
    <field x="2"/>
  </rowFields>
  <rowItems count="1478">
    <i>
      <x/>
      <x v="20"/>
      <x v="7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"/>
      <x v="7"/>
      <x v="94"/>
      <x/>
    </i>
    <i r="1">
      <x v="9"/>
      <x v="124"/>
      <x v="1"/>
    </i>
    <i r="3">
      <x v="2"/>
    </i>
    <i r="3">
      <x v="3"/>
    </i>
    <i r="3">
      <x v="4"/>
    </i>
    <i r="3">
      <x v="5"/>
    </i>
    <i r="1">
      <x v="30"/>
      <x v="44"/>
      <x v="7"/>
    </i>
    <i r="3">
      <x v="8"/>
    </i>
    <i r="3">
      <x v="9"/>
    </i>
    <i r="3">
      <x v="10"/>
    </i>
    <i r="3">
      <x v="12"/>
    </i>
    <i r="1">
      <x v="151"/>
      <x v="145"/>
      <x v="6"/>
    </i>
    <i>
      <x v="2"/>
      <x v="98"/>
      <x v="5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1">
      <x v="101"/>
      <x v="135"/>
      <x v="9"/>
    </i>
    <i r="3">
      <x v="10"/>
    </i>
    <i r="3">
      <x v="12"/>
    </i>
    <i r="1">
      <x v="150"/>
      <x v="145"/>
      <x v="8"/>
    </i>
    <i>
      <x v="3"/>
      <x v="48"/>
      <x v="61"/>
      <x v="2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113"/>
      <x v="25"/>
      <x/>
    </i>
    <i r="1">
      <x v="125"/>
      <x v="145"/>
      <x v="1"/>
    </i>
    <i r="3">
      <x v="3"/>
    </i>
    <i r="3">
      <x v="4"/>
    </i>
    <i>
      <x v="4"/>
      <x v="118"/>
      <x v="88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1">
      <x v="155"/>
      <x v="145"/>
      <x v="8"/>
    </i>
    <i r="1">
      <x v="172"/>
      <x v="145"/>
      <x v="12"/>
    </i>
    <i>
      <x v="5"/>
      <x v="62"/>
      <x v="8"/>
      <x/>
    </i>
    <i r="3">
      <x v="1"/>
    </i>
    <i r="3">
      <x v="3"/>
    </i>
    <i r="1">
      <x v="89"/>
      <x v="112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6"/>
      <x v="16"/>
      <x v="114"/>
      <x/>
    </i>
    <i r="3">
      <x v="1"/>
    </i>
    <i r="3">
      <x v="3"/>
    </i>
    <i r="3">
      <x v="4"/>
    </i>
    <i r="3">
      <x v="5"/>
    </i>
    <i r="1">
      <x v="29"/>
      <x v="45"/>
      <x v="2"/>
    </i>
    <i r="3">
      <x v="6"/>
    </i>
    <i r="3">
      <x v="7"/>
    </i>
    <i r="3">
      <x v="8"/>
    </i>
    <i r="3">
      <x v="9"/>
    </i>
    <i r="3">
      <x v="10"/>
    </i>
    <i r="3">
      <x v="12"/>
    </i>
    <i>
      <x v="7"/>
      <x v="17"/>
      <x v="7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8"/>
      <x v="6"/>
      <x v="9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9"/>
      <x v="4"/>
      <x v="131"/>
      <x/>
    </i>
    <i r="3">
      <x v="1"/>
    </i>
    <i r="3">
      <x v="3"/>
    </i>
    <i r="3">
      <x v="4"/>
    </i>
    <i r="3">
      <x v="5"/>
    </i>
    <i r="1">
      <x v="100"/>
      <x v="3"/>
      <x v="2"/>
    </i>
    <i r="3">
      <x v="7"/>
    </i>
    <i r="3">
      <x v="8"/>
    </i>
    <i r="3">
      <x v="9"/>
    </i>
    <i r="3">
      <x v="10"/>
    </i>
    <i r="1">
      <x v="151"/>
      <x v="145"/>
      <x v="6"/>
    </i>
    <i r="1">
      <x v="172"/>
      <x v="145"/>
      <x v="12"/>
    </i>
    <i>
      <x v="10"/>
      <x v="10"/>
      <x v="10"/>
      <x/>
    </i>
    <i r="3">
      <x v="1"/>
    </i>
    <i r="3">
      <x v="3"/>
    </i>
    <i r="3">
      <x v="4"/>
    </i>
    <i r="3">
      <x v="5"/>
    </i>
    <i r="1">
      <x v="28"/>
      <x v="41"/>
      <x v="6"/>
    </i>
    <i r="3">
      <x v="7"/>
    </i>
    <i r="3">
      <x v="8"/>
    </i>
    <i r="3">
      <x v="9"/>
    </i>
    <i r="3">
      <x v="10"/>
    </i>
    <i r="3">
      <x v="12"/>
    </i>
    <i>
      <x v="11"/>
      <x v="5"/>
      <x v="13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2"/>
      <x v="40"/>
      <x v="20"/>
      <x v="8"/>
    </i>
    <i r="1">
      <x v="120"/>
      <x v="34"/>
      <x/>
    </i>
    <i r="3">
      <x v="1"/>
    </i>
    <i r="3">
      <x v="3"/>
    </i>
    <i r="3">
      <x v="4"/>
    </i>
    <i r="3">
      <x v="5"/>
    </i>
    <i r="3">
      <x v="6"/>
    </i>
    <i r="1">
      <x v="167"/>
      <x v="145"/>
      <x v="2"/>
    </i>
    <i r="3">
      <x v="7"/>
    </i>
    <i r="3">
      <x v="9"/>
    </i>
    <i r="3">
      <x v="10"/>
    </i>
    <i r="1">
      <x v="172"/>
      <x v="145"/>
      <x v="12"/>
    </i>
    <i>
      <x v="13"/>
      <x v="21"/>
      <x v="52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68"/>
      <x v="98"/>
      <x v="3"/>
    </i>
    <i r="1">
      <x v="151"/>
      <x v="145"/>
      <x/>
    </i>
    <i>
      <x v="14"/>
      <x v="12"/>
      <x v="26"/>
      <x/>
    </i>
    <i r="3">
      <x v="1"/>
    </i>
    <i r="3">
      <x v="2"/>
    </i>
    <i r="1">
      <x v="25"/>
      <x v="97"/>
      <x v="4"/>
    </i>
    <i r="3">
      <x v="5"/>
    </i>
    <i r="3">
      <x v="6"/>
    </i>
    <i r="3">
      <x v="7"/>
    </i>
    <i r="3">
      <x v="8"/>
    </i>
    <i r="3">
      <x v="9"/>
    </i>
    <i r="1">
      <x v="154"/>
      <x v="145"/>
      <x v="3"/>
    </i>
    <i r="1">
      <x v="158"/>
      <x v="145"/>
      <x v="10"/>
    </i>
    <i r="1">
      <x v="172"/>
      <x v="145"/>
      <x v="12"/>
    </i>
    <i>
      <x v="15"/>
      <x v="64"/>
      <x v="8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6"/>
      <x v="123"/>
      <x v="5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7"/>
      <x v="121"/>
      <x v="80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151"/>
      <x v="145"/>
      <x/>
    </i>
    <i r="3">
      <x v="1"/>
    </i>
    <i>
      <x v="18"/>
      <x v="84"/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9"/>
      <x v="99"/>
      <x v="62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20"/>
      <x v="3"/>
      <x v="122"/>
      <x/>
    </i>
    <i r="3">
      <x v="1"/>
    </i>
    <i r="3">
      <x v="3"/>
    </i>
    <i r="3">
      <x v="4"/>
    </i>
    <i r="1">
      <x v="122"/>
      <x v="48"/>
      <x v="7"/>
    </i>
    <i r="3">
      <x v="8"/>
    </i>
    <i r="3">
      <x v="9"/>
    </i>
    <i r="3">
      <x v="10"/>
    </i>
    <i r="3">
      <x v="12"/>
    </i>
    <i r="1">
      <x v="151"/>
      <x v="145"/>
      <x v="5"/>
    </i>
    <i r="3">
      <x v="6"/>
    </i>
    <i>
      <x v="21"/>
      <x v="76"/>
      <x v="109"/>
      <x v="2"/>
    </i>
    <i r="3">
      <x v="3"/>
    </i>
    <i r="3">
      <x v="4"/>
    </i>
    <i r="3">
      <x v="5"/>
    </i>
    <i r="3">
      <x v="6"/>
    </i>
    <i r="3">
      <x v="7"/>
    </i>
    <i r="3">
      <x v="9"/>
    </i>
    <i r="1">
      <x v="82"/>
      <x v="110"/>
      <x/>
    </i>
    <i r="3">
      <x v="1"/>
    </i>
    <i r="1">
      <x v="150"/>
      <x v="145"/>
      <x v="8"/>
    </i>
    <i r="1">
      <x v="157"/>
      <x v="145"/>
      <x v="10"/>
    </i>
    <i r="1">
      <x v="172"/>
      <x v="145"/>
      <x v="12"/>
    </i>
    <i>
      <x v="22"/>
      <x v="53"/>
      <x v="106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23"/>
      <x v="85"/>
      <x v="68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24"/>
      <x v="75"/>
      <x v="6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25"/>
      <x v="55"/>
      <x v="113"/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26"/>
      <x v="73"/>
      <x v="77"/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27"/>
      <x v="79"/>
      <x v="31"/>
      <x v="2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91"/>
      <x v="23"/>
      <x v="3"/>
    </i>
    <i r="3">
      <x v="4"/>
    </i>
    <i>
      <x v="28"/>
      <x v="51"/>
      <x v="99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29"/>
      <x v="56"/>
      <x v="117"/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0"/>
      <x v="81"/>
      <x v="130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1"/>
      <x v="104"/>
      <x v="36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2"/>
      <x v="45"/>
      <x v="57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3"/>
      <x v="110"/>
      <x v="104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4"/>
      <x v="46"/>
      <x v="58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5"/>
      <x v="105"/>
      <x v="39"/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6"/>
      <x v="70"/>
      <x v="49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7"/>
      <x v="23"/>
      <x v="87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8"/>
      <x v="18"/>
      <x v="123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39"/>
      <x v="7"/>
      <x v="94"/>
      <x v="4"/>
    </i>
    <i r="3">
      <x v="5"/>
    </i>
    <i r="1">
      <x v="9"/>
      <x v="124"/>
      <x v="6"/>
    </i>
    <i r="3">
      <x v="7"/>
    </i>
    <i r="3">
      <x v="8"/>
    </i>
    <i>
      <x v="40"/>
      <x v="26"/>
      <x v="6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1">
      <x v="172"/>
      <x v="145"/>
      <x v="12"/>
    </i>
    <i>
      <x v="41"/>
      <x v="10"/>
      <x v="10"/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42"/>
      <x v="27"/>
      <x v="38"/>
      <x v="2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43"/>
      <x v="34"/>
      <x v="126"/>
      <x v="1"/>
    </i>
    <i r="1">
      <x v="36"/>
      <x v="4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44"/>
      <x v="33"/>
      <x v="132"/>
      <x v="1"/>
    </i>
    <i r="3">
      <x v="3"/>
    </i>
    <i r="3">
      <x v="4"/>
    </i>
    <i r="1">
      <x v="38"/>
      <x v="37"/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45"/>
      <x v="35"/>
      <x v="125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1">
      <x v="39"/>
      <x v="136"/>
      <x v="9"/>
    </i>
    <i r="3">
      <x v="10"/>
    </i>
    <i r="3">
      <x v="12"/>
    </i>
    <i>
      <x v="46"/>
      <x v="34"/>
      <x v="126"/>
      <x v="2"/>
    </i>
    <i r="3">
      <x v="6"/>
    </i>
    <i r="3">
      <x v="7"/>
    </i>
    <i r="3">
      <x v="8"/>
    </i>
    <i r="3">
      <x v="9"/>
    </i>
    <i r="3">
      <x v="10"/>
    </i>
    <i r="3">
      <x v="12"/>
    </i>
    <i>
      <x v="48"/>
      <x v="134"/>
      <x v="145"/>
      <x v="3"/>
    </i>
    <i r="1">
      <x v="150"/>
      <x v="145"/>
      <x v="8"/>
    </i>
    <i r="1">
      <x v="151"/>
      <x v="145"/>
      <x v="1"/>
    </i>
    <i r="3">
      <x v="6"/>
    </i>
    <i r="1">
      <x v="152"/>
      <x v="145"/>
      <x v="7"/>
    </i>
    <i r="1">
      <x v="153"/>
      <x v="145"/>
      <x v="10"/>
    </i>
    <i>
      <x v="49"/>
      <x v="118"/>
      <x v="88"/>
      <x v="12"/>
    </i>
    <i r="1">
      <x v="144"/>
      <x v="5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1">
      <x v="150"/>
      <x v="145"/>
      <x v="8"/>
    </i>
    <i r="1">
      <x v="159"/>
      <x v="145"/>
      <x v="9"/>
    </i>
    <i r="3">
      <x v="10"/>
    </i>
    <i>
      <x v="50"/>
      <x v="129"/>
      <x v="11"/>
      <x v="1"/>
    </i>
    <i r="1">
      <x v="162"/>
      <x v="145"/>
      <x v="3"/>
    </i>
    <i>
      <x v="51"/>
      <x v="149"/>
      <x v="145"/>
      <x v="1"/>
    </i>
    <i r="1">
      <x v="161"/>
      <x v="115"/>
      <x/>
    </i>
    <i r="3">
      <x v="2"/>
    </i>
    <i r="1">
      <x v="162"/>
      <x v="145"/>
      <x v="3"/>
    </i>
    <i>
      <x v="52"/>
      <x v="145"/>
      <x v="66"/>
      <x/>
    </i>
    <i r="3">
      <x v="1"/>
    </i>
    <i r="3">
      <x v="3"/>
    </i>
    <i r="3">
      <x v="4"/>
    </i>
    <i r="3">
      <x v="5"/>
    </i>
    <i r="1">
      <x v="161"/>
      <x v="115"/>
      <x v="6"/>
    </i>
    <i>
      <x v="53"/>
      <x v="138"/>
      <x v="33"/>
      <x v="1"/>
    </i>
    <i r="3">
      <x v="3"/>
    </i>
    <i r="3">
      <x v="4"/>
    </i>
    <i>
      <x v="54"/>
      <x v="149"/>
      <x v="145"/>
      <x v="1"/>
    </i>
    <i r="3">
      <x v="2"/>
    </i>
    <i r="1">
      <x v="150"/>
      <x v="145"/>
      <x v="8"/>
    </i>
    <i r="1">
      <x v="151"/>
      <x v="145"/>
      <x v="6"/>
    </i>
    <i r="1">
      <x v="159"/>
      <x v="145"/>
      <x v="9"/>
    </i>
    <i r="3">
      <x v="10"/>
    </i>
    <i r="1">
      <x v="161"/>
      <x v="115"/>
      <x/>
    </i>
    <i r="3">
      <x v="4"/>
    </i>
    <i r="3">
      <x v="5"/>
    </i>
    <i r="1">
      <x v="162"/>
      <x v="145"/>
      <x v="3"/>
    </i>
    <i r="3">
      <x v="7"/>
    </i>
    <i r="1">
      <x v="172"/>
      <x v="145"/>
      <x v="12"/>
    </i>
    <i>
      <x v="55"/>
      <x v="131"/>
      <x v="22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56"/>
      <x v="137"/>
      <x v="32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57"/>
      <x v="133"/>
      <x v="27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58"/>
      <x v="12"/>
      <x v="26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76"/>
      <x v="109"/>
      <x/>
    </i>
    <i r="3">
      <x v="1"/>
    </i>
    <i>
      <x v="59"/>
      <x v="125"/>
      <x v="145"/>
      <x/>
    </i>
    <i>
      <x v="60"/>
      <x v="119"/>
      <x v="108"/>
      <x v="1"/>
    </i>
    <i r="3">
      <x v="2"/>
    </i>
    <i r="3">
      <x v="4"/>
    </i>
    <i r="3">
      <x v="5"/>
    </i>
    <i r="3">
      <x v="6"/>
    </i>
    <i r="3">
      <x v="7"/>
    </i>
    <i r="3">
      <x v="9"/>
    </i>
    <i r="3">
      <x v="10"/>
    </i>
    <i r="1">
      <x v="134"/>
      <x v="145"/>
      <x/>
    </i>
    <i r="3">
      <x v="3"/>
    </i>
    <i r="1">
      <x v="150"/>
      <x v="145"/>
      <x v="8"/>
    </i>
    <i>
      <x v="61"/>
      <x v="108"/>
      <x v="119"/>
      <x v="4"/>
    </i>
    <i r="3">
      <x v="5"/>
    </i>
    <i r="3">
      <x v="6"/>
    </i>
    <i r="1">
      <x v="112"/>
      <x v="137"/>
      <x v="10"/>
    </i>
    <i r="1">
      <x v="115"/>
      <x v="47"/>
      <x v="1"/>
    </i>
    <i r="1">
      <x v="124"/>
      <x v="145"/>
      <x v="2"/>
    </i>
    <i r="3">
      <x v="3"/>
    </i>
    <i r="1">
      <x v="139"/>
      <x v="145"/>
      <x v="7"/>
    </i>
    <i r="3">
      <x v="9"/>
    </i>
    <i r="1">
      <x v="140"/>
      <x v="47"/>
      <x/>
    </i>
    <i r="1">
      <x v="150"/>
      <x v="145"/>
      <x v="8"/>
    </i>
    <i r="1">
      <x v="172"/>
      <x v="145"/>
      <x v="12"/>
    </i>
    <i>
      <x v="62"/>
      <x v="129"/>
      <x v="11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147"/>
      <x v="74"/>
      <x/>
    </i>
    <i r="3">
      <x v="1"/>
    </i>
    <i>
      <x v="63"/>
      <x v="34"/>
      <x v="126"/>
      <x v="1"/>
    </i>
    <i r="3">
      <x v="2"/>
    </i>
    <i r="3">
      <x v="3"/>
    </i>
    <i r="3">
      <x v="4"/>
    </i>
    <i r="3">
      <x v="5"/>
    </i>
    <i r="3">
      <x v="6"/>
    </i>
    <i r="1">
      <x v="132"/>
      <x v="145"/>
      <x v="7"/>
    </i>
    <i r="3">
      <x v="9"/>
    </i>
    <i r="3">
      <x v="10"/>
    </i>
    <i r="1">
      <x v="150"/>
      <x v="145"/>
      <x v="8"/>
    </i>
    <i r="1">
      <x v="151"/>
      <x v="145"/>
      <x/>
    </i>
    <i r="1">
      <x v="172"/>
      <x v="145"/>
      <x v="12"/>
    </i>
    <i>
      <x v="64"/>
      <x v="40"/>
      <x v="20"/>
      <x/>
    </i>
    <i r="3">
      <x v="1"/>
    </i>
    <i>
      <x v="65"/>
      <x v="148"/>
      <x v="8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66"/>
      <x v="114"/>
      <x v="89"/>
      <x/>
    </i>
    <i r="3">
      <x v="1"/>
    </i>
    <i>
      <x v="67"/>
      <x v="31"/>
      <x v="78"/>
      <x v="1"/>
    </i>
    <i r="1">
      <x v="126"/>
      <x v="145"/>
      <x v="2"/>
    </i>
    <i r="3">
      <x v="5"/>
    </i>
    <i r="1">
      <x v="142"/>
      <x v="145"/>
      <x v="7"/>
    </i>
    <i r="1">
      <x v="150"/>
      <x v="145"/>
      <x v="8"/>
    </i>
    <i r="1">
      <x v="151"/>
      <x v="145"/>
      <x/>
    </i>
    <i r="3">
      <x v="4"/>
    </i>
    <i r="3">
      <x v="6"/>
    </i>
    <i r="1">
      <x v="154"/>
      <x v="145"/>
      <x v="3"/>
    </i>
    <i>
      <x v="68"/>
      <x v="111"/>
      <x v="128"/>
      <x/>
    </i>
    <i r="1">
      <x v="125"/>
      <x v="145"/>
      <x v="3"/>
    </i>
    <i r="3">
      <x v="4"/>
    </i>
    <i r="3">
      <x v="5"/>
    </i>
    <i r="1">
      <x v="150"/>
      <x v="145"/>
      <x v="8"/>
    </i>
    <i r="1">
      <x v="151"/>
      <x v="145"/>
      <x v="6"/>
    </i>
    <i r="1">
      <x v="154"/>
      <x v="145"/>
      <x v="1"/>
    </i>
    <i r="1">
      <x v="160"/>
      <x v="145"/>
      <x v="7"/>
    </i>
    <i r="3">
      <x v="9"/>
    </i>
    <i r="3">
      <x v="10"/>
    </i>
    <i r="1">
      <x v="172"/>
      <x v="145"/>
      <x v="12"/>
    </i>
    <i>
      <x v="69"/>
      <x v="115"/>
      <x v="47"/>
      <x v="8"/>
    </i>
    <i r="1">
      <x v="140"/>
      <x v="47"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2"/>
    </i>
    <i r="1">
      <x v="161"/>
      <x v="115"/>
      <x/>
    </i>
    <i r="3">
      <x v="1"/>
    </i>
    <i>
      <x v="70"/>
      <x v="32"/>
      <x v="16"/>
      <x/>
    </i>
    <i r="3">
      <x v="1"/>
    </i>
    <i>
      <x v="71"/>
      <x v="146"/>
      <x v="6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72"/>
      <x v="70"/>
      <x v="49"/>
      <x/>
    </i>
    <i r="3">
      <x v="2"/>
    </i>
    <i>
      <x v="73"/>
      <x v="147"/>
      <x v="74"/>
      <x v="3"/>
    </i>
    <i r="3">
      <x v="4"/>
    </i>
    <i r="3">
      <x v="5"/>
    </i>
    <i r="3">
      <x v="6"/>
    </i>
    <i r="3">
      <x v="7"/>
    </i>
    <i r="3">
      <x v="9"/>
    </i>
    <i r="3">
      <x v="10"/>
    </i>
    <i r="1">
      <x v="164"/>
      <x v="134"/>
      <x v="8"/>
    </i>
    <i r="3">
      <x v="12"/>
    </i>
    <i>
      <x v="74"/>
      <x v="40"/>
      <x v="20"/>
      <x v="8"/>
    </i>
    <i r="1">
      <x v="66"/>
      <x v="111"/>
      <x/>
    </i>
    <i r="3">
      <x v="1"/>
    </i>
    <i r="3">
      <x v="2"/>
    </i>
    <i r="3">
      <x v="3"/>
    </i>
    <i r="3">
      <x v="4"/>
    </i>
    <i r="3">
      <x v="5"/>
    </i>
    <i r="1">
      <x v="151"/>
      <x v="145"/>
      <x v="6"/>
    </i>
    <i r="1">
      <x v="168"/>
      <x v="145"/>
      <x v="7"/>
    </i>
    <i r="3">
      <x v="9"/>
    </i>
    <i r="3">
      <x v="10"/>
    </i>
    <i r="1">
      <x v="172"/>
      <x v="145"/>
      <x v="12"/>
    </i>
    <i>
      <x v="75"/>
      <x v="55"/>
      <x v="113"/>
      <x/>
    </i>
    <i r="1">
      <x v="60"/>
      <x v="75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114"/>
      <x v="89"/>
      <x v="3"/>
    </i>
    <i r="1">
      <x v="149"/>
      <x v="145"/>
      <x v="1"/>
    </i>
    <i>
      <x v="76"/>
      <x v="128"/>
      <x v="7"/>
      <x v="2"/>
    </i>
    <i r="3">
      <x v="3"/>
    </i>
    <i r="3">
      <x v="4"/>
    </i>
    <i r="3">
      <x v="5"/>
    </i>
    <i r="3">
      <x v="6"/>
    </i>
    <i r="1">
      <x v="133"/>
      <x v="27"/>
      <x v="12"/>
    </i>
    <i r="1">
      <x v="144"/>
      <x v="56"/>
      <x v="2"/>
    </i>
    <i r="3">
      <x v="7"/>
    </i>
    <i r="3">
      <x v="8"/>
    </i>
    <i r="3">
      <x v="9"/>
    </i>
    <i r="3">
      <x v="10"/>
    </i>
    <i>
      <x v="77"/>
      <x v="55"/>
      <x v="113"/>
      <x v="10"/>
    </i>
    <i r="1">
      <x v="104"/>
      <x v="36"/>
      <x/>
    </i>
    <i r="1">
      <x v="107"/>
      <x v="15"/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08"/>
      <x v="119"/>
      <x v="12"/>
    </i>
    <i>
      <x v="78"/>
      <x v="48"/>
      <x v="61"/>
      <x/>
    </i>
    <i r="1">
      <x v="93"/>
      <x v="93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151"/>
      <x v="145"/>
      <x v="1"/>
    </i>
    <i r="1">
      <x v="154"/>
      <x v="145"/>
      <x v="3"/>
    </i>
    <i>
      <x v="79"/>
      <x v="59"/>
      <x v="127"/>
      <x/>
    </i>
    <i r="3">
      <x v="1"/>
    </i>
    <i r="3">
      <x v="2"/>
    </i>
    <i>
      <x v="80"/>
      <x v="8"/>
      <x v="53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1">
      <x v="150"/>
      <x v="145"/>
      <x v="8"/>
    </i>
    <i r="1">
      <x v="172"/>
      <x v="145"/>
      <x v="12"/>
    </i>
    <i>
      <x v="81"/>
      <x v="67"/>
      <x v="64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138"/>
      <x v="33"/>
      <x/>
    </i>
    <i r="3">
      <x v="1"/>
    </i>
    <i r="3">
      <x v="3"/>
    </i>
    <i>
      <x v="82"/>
      <x v="60"/>
      <x v="75"/>
      <x/>
    </i>
    <i r="3">
      <x v="1"/>
    </i>
    <i r="3">
      <x v="3"/>
    </i>
    <i r="1">
      <x v="68"/>
      <x v="98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83"/>
      <x v="25"/>
      <x v="97"/>
      <x v="10"/>
    </i>
    <i r="3">
      <x v="12"/>
    </i>
    <i r="1">
      <x v="59"/>
      <x v="127"/>
      <x v="2"/>
    </i>
    <i r="3">
      <x v="3"/>
    </i>
    <i r="3">
      <x v="4"/>
    </i>
    <i r="3">
      <x v="5"/>
    </i>
    <i r="3">
      <x v="6"/>
    </i>
    <i r="3">
      <x v="7"/>
    </i>
    <i r="3">
      <x v="9"/>
    </i>
    <i r="1">
      <x v="107"/>
      <x v="15"/>
      <x/>
    </i>
    <i r="1">
      <x v="150"/>
      <x v="145"/>
      <x v="2"/>
    </i>
    <i r="3">
      <x v="8"/>
    </i>
    <i r="1">
      <x v="151"/>
      <x v="145"/>
      <x v="1"/>
    </i>
    <i>
      <x v="84"/>
      <x v="15"/>
      <x v="69"/>
      <x/>
    </i>
    <i r="3">
      <x v="1"/>
    </i>
    <i r="3">
      <x v="3"/>
    </i>
    <i r="3">
      <x v="4"/>
    </i>
    <i r="3">
      <x v="5"/>
    </i>
    <i r="1">
      <x v="44"/>
      <x v="30"/>
      <x v="7"/>
    </i>
    <i r="3">
      <x v="9"/>
    </i>
    <i r="1">
      <x v="150"/>
      <x v="145"/>
      <x v="8"/>
    </i>
    <i r="1">
      <x v="151"/>
      <x v="145"/>
      <x v="6"/>
    </i>
    <i r="1">
      <x v="156"/>
      <x v="145"/>
      <x v="10"/>
    </i>
    <i r="1">
      <x v="172"/>
      <x v="145"/>
      <x v="12"/>
    </i>
    <i>
      <x v="85"/>
      <x v="161"/>
      <x v="115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86"/>
      <x v="67"/>
      <x v="64"/>
      <x/>
    </i>
    <i r="3">
      <x v="1"/>
    </i>
    <i r="3">
      <x v="2"/>
    </i>
    <i r="3">
      <x v="3"/>
    </i>
    <i>
      <x v="87"/>
      <x v="78"/>
      <x v="21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88"/>
      <x v="77"/>
      <x v="46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89"/>
      <x v="105"/>
      <x v="39"/>
      <x/>
    </i>
    <i>
      <x v="90"/>
      <x v="56"/>
      <x v="117"/>
      <x/>
    </i>
    <i>
      <x v="91"/>
      <x v="66"/>
      <x v="111"/>
      <x v="2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141"/>
      <x v="145"/>
      <x/>
    </i>
    <i r="3">
      <x v="1"/>
    </i>
    <i r="1">
      <x v="151"/>
      <x v="145"/>
      <x v="3"/>
    </i>
    <i r="3">
      <x v="4"/>
    </i>
    <i r="3">
      <x v="5"/>
    </i>
    <i>
      <x v="92"/>
      <x v="69"/>
      <x v="54"/>
      <x/>
    </i>
    <i r="3">
      <x v="2"/>
    </i>
    <i r="1">
      <x v="151"/>
      <x v="145"/>
      <x v="1"/>
    </i>
    <i>
      <x v="93"/>
      <x v="134"/>
      <x v="145"/>
      <x v="3"/>
    </i>
    <i r="1">
      <x v="149"/>
      <x v="145"/>
      <x v="1"/>
    </i>
    <i r="1">
      <x v="150"/>
      <x v="145"/>
      <x v="8"/>
    </i>
    <i r="1">
      <x v="151"/>
      <x v="145"/>
      <x v="5"/>
    </i>
    <i r="1">
      <x v="169"/>
      <x v="145"/>
      <x v="7"/>
    </i>
    <i r="3">
      <x v="9"/>
    </i>
    <i r="3">
      <x v="10"/>
    </i>
    <i r="3">
      <x v="12"/>
    </i>
    <i>
      <x v="94"/>
      <x v="138"/>
      <x v="33"/>
      <x v="4"/>
    </i>
    <i r="3">
      <x v="5"/>
    </i>
    <i r="3">
      <x v="6"/>
    </i>
    <i r="3">
      <x v="7"/>
    </i>
    <i r="3">
      <x v="8"/>
    </i>
    <i r="3">
      <x v="9"/>
    </i>
    <i r="1">
      <x v="159"/>
      <x v="145"/>
      <x v="10"/>
    </i>
    <i r="3">
      <x v="12"/>
    </i>
    <i>
      <x v="95"/>
      <x v="63"/>
      <x v="6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96"/>
      <x v="31"/>
      <x v="78"/>
      <x v="4"/>
    </i>
    <i r="3">
      <x v="5"/>
    </i>
    <i r="1">
      <x v="49"/>
      <x v="82"/>
      <x v="7"/>
    </i>
    <i r="3">
      <x v="8"/>
    </i>
    <i r="3">
      <x v="9"/>
    </i>
    <i r="3">
      <x v="10"/>
    </i>
    <i r="3">
      <x v="12"/>
    </i>
    <i r="1">
      <x v="110"/>
      <x v="104"/>
      <x/>
    </i>
    <i r="3">
      <x v="1"/>
    </i>
    <i r="1">
      <x v="151"/>
      <x v="145"/>
      <x v="6"/>
    </i>
    <i r="1">
      <x v="163"/>
      <x v="145"/>
      <x v="3"/>
    </i>
    <i>
      <x v="97"/>
      <x v="15"/>
      <x v="69"/>
      <x v="4"/>
    </i>
    <i r="3">
      <x v="5"/>
    </i>
    <i r="1">
      <x v="40"/>
      <x v="20"/>
      <x v="1"/>
    </i>
    <i r="3">
      <x v="2"/>
    </i>
    <i r="3">
      <x v="3"/>
    </i>
    <i r="1">
      <x v="73"/>
      <x v="77"/>
      <x/>
    </i>
    <i r="1">
      <x v="74"/>
      <x v="71"/>
      <x v="2"/>
    </i>
    <i r="3">
      <x v="6"/>
    </i>
    <i r="3">
      <x v="7"/>
    </i>
    <i r="3">
      <x v="8"/>
    </i>
    <i r="3">
      <x v="9"/>
    </i>
    <i r="3">
      <x v="10"/>
    </i>
    <i r="3">
      <x v="12"/>
    </i>
    <i>
      <x v="98"/>
      <x v="62"/>
      <x v="8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90"/>
      <x v="73"/>
      <x/>
    </i>
    <i r="3">
      <x v="1"/>
    </i>
    <i>
      <x v="99"/>
      <x v="61"/>
      <x v="60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151"/>
      <x v="145"/>
      <x/>
    </i>
    <i r="3">
      <x v="1"/>
    </i>
    <i>
      <x v="100"/>
      <x v="54"/>
      <x v="10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01"/>
      <x v="117"/>
      <x v="9"/>
      <x/>
    </i>
    <i r="3">
      <x v="1"/>
    </i>
    <i r="3">
      <x v="2"/>
    </i>
    <i r="3">
      <x v="3"/>
    </i>
    <i r="3">
      <x v="4"/>
    </i>
    <i r="3">
      <x v="5"/>
    </i>
    <i r="3">
      <x v="6"/>
    </i>
    <i r="1">
      <x v="136"/>
      <x v="145"/>
      <x v="7"/>
    </i>
    <i r="1">
      <x v="150"/>
      <x v="145"/>
      <x v="8"/>
    </i>
    <i>
      <x v="102"/>
      <x v="130"/>
      <x v="17"/>
      <x v="4"/>
    </i>
    <i r="3">
      <x v="5"/>
    </i>
    <i r="3">
      <x v="6"/>
    </i>
    <i r="3">
      <x v="7"/>
    </i>
    <i r="1">
      <x v="143"/>
      <x v="145"/>
      <x v="9"/>
    </i>
    <i r="3">
      <x v="10"/>
    </i>
    <i r="1">
      <x v="150"/>
      <x v="145"/>
      <x v="8"/>
    </i>
    <i r="1">
      <x v="172"/>
      <x v="145"/>
      <x v="12"/>
    </i>
    <i>
      <x v="103"/>
      <x v="108"/>
      <x v="119"/>
      <x v="7"/>
    </i>
    <i r="3">
      <x v="8"/>
    </i>
    <i r="3">
      <x v="9"/>
    </i>
    <i r="3">
      <x v="10"/>
    </i>
    <i r="1">
      <x v="111"/>
      <x v="128"/>
      <x/>
    </i>
    <i r="3">
      <x v="1"/>
    </i>
    <i r="3">
      <x v="2"/>
    </i>
    <i r="3">
      <x v="3"/>
    </i>
    <i r="3">
      <x v="4"/>
    </i>
    <i r="3">
      <x v="5"/>
    </i>
    <i r="3">
      <x v="6"/>
    </i>
    <i r="1">
      <x v="172"/>
      <x v="145"/>
      <x v="12"/>
    </i>
    <i>
      <x v="104"/>
      <x v="18"/>
      <x v="123"/>
      <x/>
    </i>
    <i r="3">
      <x v="1"/>
    </i>
    <i r="3">
      <x v="3"/>
    </i>
    <i r="3">
      <x v="4"/>
    </i>
    <i r="1">
      <x v="24"/>
      <x v="43"/>
      <x v="5"/>
    </i>
    <i r="3">
      <x v="6"/>
    </i>
    <i r="3">
      <x v="7"/>
    </i>
    <i r="3">
      <x v="8"/>
    </i>
    <i>
      <x v="105"/>
      <x v="62"/>
      <x v="8"/>
      <x v="1"/>
    </i>
    <i r="1">
      <x v="119"/>
      <x v="108"/>
      <x v="4"/>
    </i>
    <i r="3">
      <x v="5"/>
    </i>
    <i r="1">
      <x v="127"/>
      <x v="145"/>
      <x/>
    </i>
    <i r="3">
      <x v="3"/>
    </i>
    <i r="1">
      <x v="150"/>
      <x v="145"/>
      <x v="8"/>
    </i>
    <i r="1">
      <x v="151"/>
      <x v="145"/>
      <x v="2"/>
    </i>
    <i r="3">
      <x v="6"/>
    </i>
    <i r="1">
      <x v="167"/>
      <x v="145"/>
      <x v="7"/>
    </i>
    <i>
      <x v="106"/>
      <x v="50"/>
      <x v="96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07"/>
      <x v="103"/>
      <x v="92"/>
      <x v="8"/>
    </i>
    <i r="3">
      <x v="9"/>
    </i>
    <i r="3">
      <x v="10"/>
    </i>
    <i r="3">
      <x v="12"/>
    </i>
    <i r="1">
      <x v="109"/>
      <x v="19"/>
      <x/>
    </i>
    <i r="3">
      <x v="1"/>
    </i>
    <i r="3">
      <x v="2"/>
    </i>
    <i r="3">
      <x v="3"/>
    </i>
    <i r="3">
      <x v="4"/>
    </i>
    <i r="1">
      <x v="142"/>
      <x v="145"/>
      <x v="7"/>
    </i>
    <i r="1">
      <x v="151"/>
      <x v="145"/>
      <x v="5"/>
    </i>
    <i r="3">
      <x v="6"/>
    </i>
    <i>
      <x v="108"/>
      <x v="62"/>
      <x v="8"/>
      <x v="4"/>
    </i>
    <i r="3">
      <x v="5"/>
    </i>
    <i r="1">
      <x v="92"/>
      <x v="90"/>
      <x/>
    </i>
    <i r="3">
      <x v="1"/>
    </i>
    <i r="3">
      <x v="3"/>
    </i>
    <i r="1">
      <x v="142"/>
      <x v="145"/>
      <x v="7"/>
    </i>
    <i r="3">
      <x v="9"/>
    </i>
    <i r="1">
      <x v="150"/>
      <x v="145"/>
      <x v="8"/>
    </i>
    <i r="1">
      <x v="151"/>
      <x v="145"/>
      <x v="6"/>
    </i>
    <i r="1">
      <x v="171"/>
      <x v="145"/>
      <x v="10"/>
    </i>
    <i r="1">
      <x v="172"/>
      <x v="145"/>
      <x v="12"/>
    </i>
    <i>
      <x v="109"/>
      <x v="135"/>
      <x v="28"/>
      <x v="2"/>
    </i>
    <i r="3">
      <x v="7"/>
    </i>
    <i r="3">
      <x v="8"/>
    </i>
    <i r="3">
      <x v="9"/>
    </i>
    <i r="3">
      <x v="10"/>
    </i>
    <i r="3">
      <x v="12"/>
    </i>
    <i r="1">
      <x v="151"/>
      <x v="145"/>
      <x v="4"/>
    </i>
    <i r="3">
      <x v="6"/>
    </i>
    <i r="1">
      <x v="154"/>
      <x v="145"/>
      <x v="5"/>
    </i>
    <i>
      <x v="110"/>
      <x v="45"/>
      <x v="57"/>
      <x/>
    </i>
    <i r="3">
      <x v="1"/>
    </i>
    <i>
      <x v="111"/>
      <x v="40"/>
      <x v="20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1">
      <x v="172"/>
      <x v="145"/>
      <x v="12"/>
    </i>
    <i>
      <x v="112"/>
      <x v="79"/>
      <x v="31"/>
      <x v="3"/>
    </i>
    <i r="3">
      <x v="4"/>
    </i>
    <i r="3">
      <x v="5"/>
    </i>
    <i r="1">
      <x v="88"/>
      <x v="79"/>
      <x v="2"/>
    </i>
    <i r="3">
      <x v="7"/>
    </i>
    <i r="3">
      <x v="8"/>
    </i>
    <i r="3">
      <x v="9"/>
    </i>
    <i r="3">
      <x v="10"/>
    </i>
    <i r="3">
      <x v="12"/>
    </i>
    <i r="1">
      <x v="91"/>
      <x v="23"/>
      <x/>
    </i>
    <i r="3">
      <x v="1"/>
    </i>
    <i r="1">
      <x v="94"/>
      <x v="100"/>
      <x v="6"/>
    </i>
    <i>
      <x v="113"/>
      <x v="21"/>
      <x v="52"/>
      <x v="6"/>
    </i>
    <i r="1">
      <x v="62"/>
      <x v="8"/>
      <x v="4"/>
    </i>
    <i r="3">
      <x v="5"/>
    </i>
    <i r="1">
      <x v="89"/>
      <x v="112"/>
      <x/>
    </i>
    <i r="3">
      <x v="1"/>
    </i>
    <i r="3">
      <x v="3"/>
    </i>
    <i r="1">
      <x v="150"/>
      <x v="145"/>
      <x v="8"/>
    </i>
    <i r="1">
      <x v="170"/>
      <x v="145"/>
      <x v="7"/>
    </i>
    <i>
      <x v="114"/>
      <x v="19"/>
      <x v="2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>
      <x v="115"/>
      <x v="40"/>
      <x v="20"/>
      <x v="3"/>
    </i>
    <i r="3">
      <x v="4"/>
    </i>
    <i r="3">
      <x v="5"/>
    </i>
    <i r="1">
      <x v="46"/>
      <x v="58"/>
      <x/>
    </i>
    <i r="3">
      <x v="1"/>
    </i>
    <i r="1">
      <x v="87"/>
      <x v="129"/>
      <x v="6"/>
    </i>
    <i r="3">
      <x v="7"/>
    </i>
    <i r="3">
      <x v="8"/>
    </i>
    <i r="3">
      <x v="9"/>
    </i>
    <i r="3">
      <x v="10"/>
    </i>
    <i r="3">
      <x v="12"/>
    </i>
    <i>
      <x v="116"/>
      <x v="41"/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17"/>
      <x v="130"/>
      <x v="17"/>
      <x v="7"/>
    </i>
    <i r="3">
      <x v="8"/>
    </i>
    <i r="3">
      <x v="9"/>
    </i>
    <i r="3">
      <x v="10"/>
    </i>
    <i r="3">
      <x v="12"/>
    </i>
    <i>
      <x v="118"/>
      <x v="43"/>
      <x v="2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19"/>
      <x v="69"/>
      <x v="54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81"/>
      <x v="130"/>
      <x/>
    </i>
    <i>
      <x v="120"/>
      <x v="37"/>
      <x v="42"/>
      <x v="2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51"/>
      <x v="99"/>
      <x/>
    </i>
    <i r="3">
      <x v="1"/>
    </i>
    <i r="1">
      <x v="67"/>
      <x v="64"/>
      <x v="3"/>
    </i>
    <i r="1">
      <x v="151"/>
      <x v="145"/>
      <x v="4"/>
    </i>
    <i>
      <x v="121"/>
      <x v="48"/>
      <x v="6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22"/>
      <x v="162"/>
      <x v="145"/>
      <x v="7"/>
    </i>
    <i r="1">
      <x v="165"/>
      <x v="145"/>
      <x v="9"/>
    </i>
    <i r="3">
      <x v="10"/>
    </i>
    <i r="1">
      <x v="172"/>
      <x v="145"/>
      <x v="12"/>
    </i>
    <i>
      <x v="123"/>
      <x v="2"/>
      <x v="8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24"/>
      <x v="44"/>
      <x v="3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25"/>
      <x v="40"/>
      <x v="20"/>
      <x v="8"/>
    </i>
    <i r="1">
      <x v="41"/>
      <x v="2"/>
      <x v="7"/>
    </i>
    <i r="3">
      <x v="9"/>
    </i>
    <i r="3">
      <x v="10"/>
    </i>
    <i r="3">
      <x v="12"/>
    </i>
    <i r="1">
      <x v="42"/>
      <x v="18"/>
      <x/>
    </i>
    <i r="3">
      <x v="1"/>
    </i>
    <i r="3">
      <x v="3"/>
    </i>
    <i r="3">
      <x v="4"/>
    </i>
    <i r="3">
      <x v="5"/>
    </i>
    <i r="3">
      <x v="6"/>
    </i>
    <i>
      <x v="126"/>
      <x v="47"/>
      <x v="5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27"/>
      <x v="106"/>
      <x v="1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07"/>
      <x v="15"/>
      <x v="10"/>
    </i>
    <i r="3">
      <x v="12"/>
    </i>
    <i>
      <x v="128"/>
      <x v="96"/>
      <x v="8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29"/>
      <x v="83"/>
      <x v="51"/>
      <x/>
    </i>
    <i r="3">
      <x v="1"/>
    </i>
    <i r="3">
      <x v="3"/>
    </i>
    <i r="1">
      <x v="109"/>
      <x v="19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0"/>
      <x v="72"/>
      <x v="76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1"/>
      <x v="16"/>
      <x v="114"/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71"/>
      <x v="91"/>
      <x/>
    </i>
    <i r="3">
      <x v="1"/>
    </i>
    <i r="1">
      <x v="151"/>
      <x v="145"/>
      <x v="4"/>
    </i>
    <i r="1">
      <x v="154"/>
      <x v="145"/>
      <x v="3"/>
    </i>
    <i>
      <x v="132"/>
      <x v="31"/>
      <x v="7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3"/>
      <x v="11"/>
      <x v="35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4"/>
      <x v="57"/>
      <x v="120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5"/>
      <x v="1"/>
      <x v="1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6"/>
      <x v="97"/>
      <x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7"/>
      <x v="13"/>
      <x v="11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8"/>
      <x v="102"/>
      <x v="11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39"/>
      <x v="58"/>
      <x v="12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40"/>
      <x v="52"/>
      <x v="103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41"/>
      <x v="151"/>
      <x v="145"/>
      <x/>
    </i>
    <i>
      <x v="142"/>
      <x v="116"/>
      <x v="101"/>
      <x v="2"/>
    </i>
    <i r="3">
      <x v="3"/>
    </i>
    <i r="3">
      <x v="4"/>
    </i>
    <i r="3">
      <x v="5"/>
    </i>
    <i r="3">
      <x v="6"/>
    </i>
    <i r="3">
      <x v="8"/>
    </i>
    <i r="3">
      <x v="10"/>
    </i>
    <i r="3">
      <x v="12"/>
    </i>
    <i>
      <x v="143"/>
      <x v="117"/>
      <x v="9"/>
      <x v="7"/>
    </i>
    <i r="3">
      <x v="8"/>
    </i>
    <i r="3">
      <x v="9"/>
    </i>
    <i r="3">
      <x v="10"/>
    </i>
    <i r="3">
      <x v="12"/>
    </i>
    <i r="1">
      <x v="151"/>
      <x v="145"/>
      <x v="2"/>
    </i>
    <i r="3">
      <x v="6"/>
    </i>
    <i>
      <x v="144"/>
      <x v="42"/>
      <x v="18"/>
      <x v="7"/>
    </i>
    <i r="3">
      <x v="8"/>
    </i>
    <i r="3">
      <x v="9"/>
    </i>
    <i r="3">
      <x v="10"/>
    </i>
    <i r="3">
      <x v="12"/>
    </i>
    <i>
      <x v="145"/>
      <x v="120"/>
      <x v="34"/>
      <x v="7"/>
    </i>
    <i r="3">
      <x v="8"/>
    </i>
    <i r="3">
      <x v="9"/>
    </i>
    <i r="3">
      <x v="10"/>
    </i>
    <i r="3">
      <x v="12"/>
    </i>
    <i>
      <x v="146"/>
      <x v="9"/>
      <x v="124"/>
      <x v="2"/>
    </i>
    <i r="3">
      <x v="6"/>
    </i>
    <i r="3">
      <x v="7"/>
    </i>
    <i r="3">
      <x v="8"/>
    </i>
    <i r="3">
      <x v="9"/>
    </i>
    <i r="3">
      <x v="10"/>
    </i>
    <i r="3">
      <x v="12"/>
    </i>
    <i r="1">
      <x v="43"/>
      <x v="29"/>
      <x v="4"/>
    </i>
    <i r="3">
      <x v="5"/>
    </i>
    <i r="1">
      <x v="44"/>
      <x v="30"/>
      <x v="1"/>
    </i>
    <i r="1">
      <x v="151"/>
      <x v="145"/>
      <x/>
    </i>
    <i r="1">
      <x v="154"/>
      <x v="145"/>
      <x v="3"/>
    </i>
    <i>
      <x v="147"/>
      <x v="80"/>
      <x v="14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>
      <x v="150"/>
      <x v="22"/>
      <x v="105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2"/>
    </i>
    <i r="1">
      <x v="116"/>
      <x v="101"/>
      <x v="1"/>
    </i>
    <i>
      <x v="153"/>
      <x v="147"/>
      <x v="74"/>
      <x v="2"/>
    </i>
    <i r="3">
      <x v="8"/>
    </i>
    <i r="3">
      <x v="9"/>
    </i>
    <i r="3">
      <x v="10"/>
    </i>
    <i r="3">
      <x v="12"/>
    </i>
    <i>
      <x v="154"/>
      <x v="19"/>
      <x v="24"/>
      <x v="9"/>
    </i>
    <i r="3">
      <x v="10"/>
    </i>
    <i r="3">
      <x v="12"/>
    </i>
    <i>
      <x v="155"/>
      <x v="24"/>
      <x v="43"/>
      <x v="2"/>
    </i>
    <i r="3">
      <x v="9"/>
    </i>
    <i r="3">
      <x v="10"/>
    </i>
    <i r="3">
      <x v="12"/>
    </i>
    <i>
      <x v="156"/>
      <x v="166"/>
      <x v="145"/>
      <x v="9"/>
    </i>
    <i r="3">
      <x v="10"/>
    </i>
    <i r="1">
      <x v="172"/>
      <x v="145"/>
      <x v="12"/>
    </i>
    <i>
      <x v="157"/>
      <x v="166"/>
      <x v="145"/>
      <x v="9"/>
    </i>
    <i r="3">
      <x v="10"/>
    </i>
    <i r="1">
      <x v="172"/>
      <x v="145"/>
      <x v="12"/>
    </i>
    <i>
      <x v="158"/>
      <x v="118"/>
      <x v="88"/>
      <x v="9"/>
    </i>
    <i r="3">
      <x v="10"/>
    </i>
    <i r="3">
      <x v="12"/>
    </i>
    <i>
      <x v="159"/>
      <x v="40"/>
      <x v="20"/>
      <x v="9"/>
    </i>
    <i r="3">
      <x v="10"/>
    </i>
    <i r="3">
      <x v="12"/>
    </i>
    <i>
      <x v="160"/>
      <x v="106"/>
      <x v="12"/>
      <x v="9"/>
    </i>
    <i r="3">
      <x v="10"/>
    </i>
    <i r="3">
      <x v="12"/>
    </i>
    <i>
      <x v="161"/>
      <x v="166"/>
      <x v="145"/>
      <x v="9"/>
    </i>
    <i r="3">
      <x v="10"/>
    </i>
    <i r="1">
      <x v="172"/>
      <x v="145"/>
      <x v="12"/>
    </i>
    <i>
      <x v="162"/>
      <x v="166"/>
      <x v="145"/>
      <x v="2"/>
    </i>
    <i r="3">
      <x v="9"/>
    </i>
    <i r="3">
      <x v="10"/>
    </i>
    <i r="1">
      <x v="172"/>
      <x v="145"/>
      <x v="12"/>
    </i>
    <i t="grand">
      <x/>
    </i>
  </rowItems>
  <colItems count="1">
    <i/>
  </colItems>
  <dataFields count="1">
    <dataField name="Count of MONTH" fld="2" subtotal="count" baseField="2" baseItem="3"/>
  </dataFields>
  <formats count="5287">
    <format dxfId="11322">
      <pivotArea type="all" dataOnly="0" outline="0" fieldPosition="0"/>
    </format>
    <format dxfId="11321">
      <pivotArea outline="0" collapsedLevelsAreSubtotals="1" fieldPosition="0"/>
    </format>
    <format dxfId="11320">
      <pivotArea field="1" type="button" dataOnly="0" labelOnly="1" outline="0" axis="axisRow" fieldPosition="0"/>
    </format>
    <format dxfId="11319">
      <pivotArea field="3" type="button" dataOnly="0" labelOnly="1" outline="0"/>
    </format>
    <format dxfId="11318">
      <pivotArea field="2" type="button" dataOnly="0" labelOnly="1" outline="0" axis="axisRow" fieldPosition="3"/>
    </format>
    <format dxfId="11317">
      <pivotArea dataOnly="0" labelOnly="1" outline="0" axis="axisValues" fieldPosition="0"/>
    </format>
    <format dxfId="11316">
      <pivotArea dataOnly="0" labelOnly="1" outline="0" fieldPosition="0">
        <references count="1">
          <reference field="1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1315">
      <pivotArea dataOnly="0" labelOnly="1" outline="0" fieldPosition="0">
        <references count="1">
          <reference field="1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1314">
      <pivotArea dataOnly="0" labelOnly="1" outline="0" fieldPosition="0">
        <references count="1">
          <reference field="1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313">
      <pivotArea dataOnly="0" labelOnly="1" outline="0" fieldPosition="0">
        <references count="1">
          <reference field="1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312">
      <pivotArea dataOnly="0" labelOnly="1" outline="0" fieldPosition="0">
        <references count="1">
          <reference field="1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1311">
      <pivotArea dataOnly="0" labelOnly="1" outline="0" fieldPosition="0">
        <references count="1">
          <reference field="1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1310">
      <pivotArea dataOnly="0" labelOnly="1" outline="0" fieldPosition="0">
        <references count="1">
          <reference field="1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309">
      <pivotArea dataOnly="0" labelOnly="1" outline="0" fieldPosition="0">
        <references count="1">
          <reference field="1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308">
      <pivotArea dataOnly="0" labelOnly="1" outline="0" fieldPosition="0">
        <references count="1">
          <reference field="1" count="2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1307">
      <pivotArea dataOnly="0" labelOnly="1" outline="0" fieldPosition="0">
        <references count="1">
          <reference field="1" count="25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1306">
      <pivotArea dataOnly="0" labelOnly="1" outline="0" fieldPosition="0">
        <references count="1">
          <reference field="1" count="25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305">
      <pivotArea dataOnly="0" labelOnly="1" outline="0" fieldPosition="0">
        <references count="1">
          <reference field="1" count="25" defaultSubtotal="1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304">
      <pivotArea dataOnly="0" labelOnly="1" outline="0" fieldPosition="0">
        <references count="1">
          <reference field="1" count="1">
            <x v="150"/>
          </reference>
        </references>
      </pivotArea>
    </format>
    <format dxfId="11303">
      <pivotArea dataOnly="0" labelOnly="1" outline="0" fieldPosition="0">
        <references count="1">
          <reference field="1" count="1" defaultSubtotal="1">
            <x v="150"/>
          </reference>
        </references>
      </pivotArea>
    </format>
    <format dxfId="11302">
      <pivotArea dataOnly="0" labelOnly="1" grandRow="1" outline="0" fieldPosition="0"/>
    </format>
    <format dxfId="11301">
      <pivotArea dataOnly="0" labelOnly="1" outline="0" axis="axisValues" fieldPosition="0"/>
    </format>
    <format dxfId="11300">
      <pivotArea type="all" dataOnly="0" outline="0" fieldPosition="0"/>
    </format>
    <format dxfId="11299">
      <pivotArea outline="0" collapsedLevelsAreSubtotals="1" fieldPosition="0"/>
    </format>
    <format dxfId="11298">
      <pivotArea field="1" type="button" dataOnly="0" labelOnly="1" outline="0" axis="axisRow" fieldPosition="0"/>
    </format>
    <format dxfId="11297">
      <pivotArea field="3" type="button" dataOnly="0" labelOnly="1" outline="0"/>
    </format>
    <format dxfId="11296">
      <pivotArea field="2" type="button" dataOnly="0" labelOnly="1" outline="0" axis="axisRow" fieldPosition="3"/>
    </format>
    <format dxfId="11295">
      <pivotArea dataOnly="0" labelOnly="1" outline="0" axis="axisValues" fieldPosition="0"/>
    </format>
    <format dxfId="11294">
      <pivotArea dataOnly="0" labelOnly="1" outline="0" fieldPosition="0">
        <references count="1">
          <reference field="1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1293">
      <pivotArea dataOnly="0" labelOnly="1" outline="0" fieldPosition="0">
        <references count="1">
          <reference field="1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1292">
      <pivotArea dataOnly="0" labelOnly="1" outline="0" fieldPosition="0">
        <references count="1">
          <reference field="1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291">
      <pivotArea dataOnly="0" labelOnly="1" outline="0" fieldPosition="0">
        <references count="1">
          <reference field="1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290">
      <pivotArea dataOnly="0" labelOnly="1" outline="0" fieldPosition="0">
        <references count="1">
          <reference field="1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1289">
      <pivotArea dataOnly="0" labelOnly="1" outline="0" fieldPosition="0">
        <references count="1">
          <reference field="1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1288">
      <pivotArea dataOnly="0" labelOnly="1" outline="0" fieldPosition="0">
        <references count="1">
          <reference field="1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287">
      <pivotArea dataOnly="0" labelOnly="1" outline="0" fieldPosition="0">
        <references count="1">
          <reference field="1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286">
      <pivotArea dataOnly="0" labelOnly="1" outline="0" fieldPosition="0">
        <references count="1">
          <reference field="1" count="2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1285">
      <pivotArea dataOnly="0" labelOnly="1" outline="0" fieldPosition="0">
        <references count="1">
          <reference field="1" count="25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1284">
      <pivotArea dataOnly="0" labelOnly="1" outline="0" fieldPosition="0">
        <references count="1">
          <reference field="1" count="25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283">
      <pivotArea dataOnly="0" labelOnly="1" outline="0" fieldPosition="0">
        <references count="1">
          <reference field="1" count="25" defaultSubtotal="1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282">
      <pivotArea dataOnly="0" labelOnly="1" outline="0" fieldPosition="0">
        <references count="1">
          <reference field="1" count="1">
            <x v="150"/>
          </reference>
        </references>
      </pivotArea>
    </format>
    <format dxfId="11281">
      <pivotArea dataOnly="0" labelOnly="1" outline="0" fieldPosition="0">
        <references count="1">
          <reference field="1" count="1" defaultSubtotal="1">
            <x v="150"/>
          </reference>
        </references>
      </pivotArea>
    </format>
    <format dxfId="11280">
      <pivotArea dataOnly="0" labelOnly="1" grandRow="1" outline="0" fieldPosition="0"/>
    </format>
    <format dxfId="11279">
      <pivotArea dataOnly="0" labelOnly="1" outline="0" axis="axisValues" fieldPosition="0"/>
    </format>
    <format dxfId="11278">
      <pivotArea type="all" dataOnly="0" outline="0" fieldPosition="0"/>
    </format>
    <format dxfId="11277">
      <pivotArea outline="0" collapsedLevelsAreSubtotals="1" fieldPosition="0"/>
    </format>
    <format dxfId="11276">
      <pivotArea field="1" type="button" dataOnly="0" labelOnly="1" outline="0" axis="axisRow" fieldPosition="0"/>
    </format>
    <format dxfId="11275">
      <pivotArea field="5" type="button" dataOnly="0" labelOnly="1" outline="0" axis="axisRow" fieldPosition="2"/>
    </format>
    <format dxfId="11274">
      <pivotArea field="2" type="button" dataOnly="0" labelOnly="1" outline="0" axis="axisRow" fieldPosition="3"/>
    </format>
    <format dxfId="1127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1272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1271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1270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1269">
      <pivotArea dataOnly="0" labelOnly="1" grandRow="1" outline="0" fieldPosition="0"/>
    </format>
    <format dxfId="11268">
      <pivotArea dataOnly="0" labelOnly="1" outline="0" fieldPosition="0">
        <references count="2">
          <reference field="1" count="1" selected="0">
            <x v="0"/>
          </reference>
          <reference field="5" count="1">
            <x v="70"/>
          </reference>
        </references>
      </pivotArea>
    </format>
    <format dxfId="11267">
      <pivotArea dataOnly="0" labelOnly="1" outline="0" fieldPosition="0">
        <references count="2">
          <reference field="1" count="1" selected="0">
            <x v="1"/>
          </reference>
          <reference field="5" count="4">
            <x v="44"/>
            <x v="85"/>
            <x v="94"/>
            <x v="124"/>
          </reference>
        </references>
      </pivotArea>
    </format>
    <format dxfId="11266">
      <pivotArea dataOnly="0" labelOnly="1" outline="0" fieldPosition="0">
        <references count="2">
          <reference field="1" count="1" selected="0">
            <x v="2"/>
          </reference>
          <reference field="5" count="3">
            <x v="50"/>
            <x v="85"/>
            <x v="135"/>
          </reference>
        </references>
      </pivotArea>
    </format>
    <format dxfId="11265">
      <pivotArea dataOnly="0" labelOnly="1" outline="0" fieldPosition="0">
        <references count="2">
          <reference field="1" count="1" selected="0">
            <x v="3"/>
          </reference>
          <reference field="5" count="3">
            <x v="25"/>
            <x v="61"/>
            <x v="85"/>
          </reference>
        </references>
      </pivotArea>
    </format>
    <format dxfId="11264">
      <pivotArea dataOnly="0" labelOnly="1" outline="0" fieldPosition="0">
        <references count="2">
          <reference field="1" count="1" selected="0">
            <x v="4"/>
          </reference>
          <reference field="5" count="1">
            <x v="88"/>
          </reference>
        </references>
      </pivotArea>
    </format>
    <format dxfId="11263">
      <pivotArea dataOnly="0" labelOnly="1" outline="0" fieldPosition="0">
        <references count="2">
          <reference field="1" count="1" selected="0">
            <x v="5"/>
          </reference>
          <reference field="5" count="2">
            <x v="8"/>
            <x v="112"/>
          </reference>
        </references>
      </pivotArea>
    </format>
    <format dxfId="11262">
      <pivotArea dataOnly="0" labelOnly="1" outline="0" fieldPosition="0">
        <references count="2">
          <reference field="1" count="1" selected="0">
            <x v="6"/>
          </reference>
          <reference field="5" count="2">
            <x v="45"/>
            <x v="114"/>
          </reference>
        </references>
      </pivotArea>
    </format>
    <format dxfId="11261">
      <pivotArea dataOnly="0" labelOnly="1" outline="0" fieldPosition="0">
        <references count="2">
          <reference field="1" count="1" selected="0">
            <x v="7"/>
          </reference>
          <reference field="5" count="1">
            <x v="72"/>
          </reference>
        </references>
      </pivotArea>
    </format>
    <format dxfId="11260">
      <pivotArea dataOnly="0" labelOnly="1" outline="0" fieldPosition="0">
        <references count="2">
          <reference field="1" count="1" selected="0">
            <x v="8"/>
          </reference>
          <reference field="5" count="1">
            <x v="95"/>
          </reference>
        </references>
      </pivotArea>
    </format>
    <format dxfId="11259">
      <pivotArea dataOnly="0" labelOnly="1" outline="0" fieldPosition="0">
        <references count="2">
          <reference field="1" count="1" selected="0">
            <x v="9"/>
          </reference>
          <reference field="5" count="3">
            <x v="3"/>
            <x v="85"/>
            <x v="131"/>
          </reference>
        </references>
      </pivotArea>
    </format>
    <format dxfId="11258">
      <pivotArea dataOnly="0" labelOnly="1" outline="0" fieldPosition="0">
        <references count="2">
          <reference field="1" count="1" selected="0">
            <x v="10"/>
          </reference>
          <reference field="5" count="2">
            <x v="10"/>
            <x v="41"/>
          </reference>
        </references>
      </pivotArea>
    </format>
    <format dxfId="11257">
      <pivotArea dataOnly="0" labelOnly="1" outline="0" fieldPosition="0">
        <references count="2">
          <reference field="1" count="1" selected="0">
            <x v="11"/>
          </reference>
          <reference field="5" count="1">
            <x v="133"/>
          </reference>
        </references>
      </pivotArea>
    </format>
    <format dxfId="11256">
      <pivotArea dataOnly="0" labelOnly="1" outline="0" fieldPosition="0">
        <references count="2">
          <reference field="1" count="1" selected="0">
            <x v="12"/>
          </reference>
          <reference field="5" count="3">
            <x v="20"/>
            <x v="34"/>
            <x v="85"/>
          </reference>
        </references>
      </pivotArea>
    </format>
    <format dxfId="11255">
      <pivotArea dataOnly="0" labelOnly="1" outline="0" fieldPosition="0">
        <references count="2">
          <reference field="1" count="1" selected="0">
            <x v="13"/>
          </reference>
          <reference field="5" count="4">
            <x v="52"/>
            <x v="85"/>
            <x v="98"/>
            <x v="138"/>
          </reference>
        </references>
      </pivotArea>
    </format>
    <format dxfId="11254">
      <pivotArea dataOnly="0" labelOnly="1" outline="0" fieldPosition="0">
        <references count="2">
          <reference field="1" count="1" selected="0">
            <x v="14"/>
          </reference>
          <reference field="5" count="3">
            <x v="26"/>
            <x v="85"/>
            <x v="97"/>
          </reference>
        </references>
      </pivotArea>
    </format>
    <format dxfId="11253">
      <pivotArea dataOnly="0" labelOnly="1" outline="0" fieldPosition="0">
        <references count="2">
          <reference field="1" count="1" selected="0">
            <x v="15"/>
          </reference>
          <reference field="5" count="1">
            <x v="84"/>
          </reference>
        </references>
      </pivotArea>
    </format>
    <format dxfId="11252">
      <pivotArea dataOnly="0" labelOnly="1" outline="0" fieldPosition="0">
        <references count="2">
          <reference field="1" count="1" selected="0">
            <x v="16"/>
          </reference>
          <reference field="5" count="1">
            <x v="55"/>
          </reference>
        </references>
      </pivotArea>
    </format>
    <format dxfId="11251">
      <pivotArea dataOnly="0" labelOnly="1" outline="0" fieldPosition="0">
        <references count="2">
          <reference field="1" count="1" selected="0">
            <x v="17"/>
          </reference>
          <reference field="5" count="2">
            <x v="80"/>
            <x v="85"/>
          </reference>
        </references>
      </pivotArea>
    </format>
    <format dxfId="11250">
      <pivotArea dataOnly="0" labelOnly="1" outline="0" fieldPosition="0">
        <references count="2">
          <reference field="1" count="1" selected="0">
            <x v="18"/>
          </reference>
          <reference field="5" count="1">
            <x v="5"/>
          </reference>
        </references>
      </pivotArea>
    </format>
    <format dxfId="11249">
      <pivotArea dataOnly="0" labelOnly="1" outline="0" fieldPosition="0">
        <references count="2">
          <reference field="1" count="1" selected="0">
            <x v="19"/>
          </reference>
          <reference field="5" count="1">
            <x v="62"/>
          </reference>
        </references>
      </pivotArea>
    </format>
    <format dxfId="11248">
      <pivotArea dataOnly="0" labelOnly="1" outline="0" fieldPosition="0">
        <references count="2">
          <reference field="1" count="1" selected="0">
            <x v="20"/>
          </reference>
          <reference field="5" count="3">
            <x v="48"/>
            <x v="85"/>
            <x v="122"/>
          </reference>
        </references>
      </pivotArea>
    </format>
    <format dxfId="11247">
      <pivotArea dataOnly="0" labelOnly="1" outline="0" fieldPosition="0">
        <references count="2">
          <reference field="1" count="1" selected="0">
            <x v="21"/>
          </reference>
          <reference field="5" count="3">
            <x v="85"/>
            <x v="109"/>
            <x v="110"/>
          </reference>
        </references>
      </pivotArea>
    </format>
    <format dxfId="11246">
      <pivotArea dataOnly="0" labelOnly="1" outline="0" fieldPosition="0">
        <references count="2">
          <reference field="1" count="1" selected="0">
            <x v="22"/>
          </reference>
          <reference field="5" count="1">
            <x v="106"/>
          </reference>
        </references>
      </pivotArea>
    </format>
    <format dxfId="11245">
      <pivotArea dataOnly="0" labelOnly="1" outline="0" fieldPosition="0">
        <references count="2">
          <reference field="1" count="1" selected="0">
            <x v="23"/>
          </reference>
          <reference field="5" count="1">
            <x v="68"/>
          </reference>
        </references>
      </pivotArea>
    </format>
    <format dxfId="11244">
      <pivotArea dataOnly="0" labelOnly="1" outline="0" fieldPosition="0">
        <references count="2">
          <reference field="1" count="1" selected="0">
            <x v="24"/>
          </reference>
          <reference field="5" count="1">
            <x v="63"/>
          </reference>
        </references>
      </pivotArea>
    </format>
    <format dxfId="11243">
      <pivotArea dataOnly="0" labelOnly="1" outline="0" fieldPosition="0">
        <references count="2">
          <reference field="1" count="1" selected="0">
            <x v="25"/>
          </reference>
          <reference field="5" count="1">
            <x v="113"/>
          </reference>
        </references>
      </pivotArea>
    </format>
    <format dxfId="11242">
      <pivotArea dataOnly="0" labelOnly="1" outline="0" fieldPosition="0">
        <references count="2">
          <reference field="1" count="1" selected="0">
            <x v="26"/>
          </reference>
          <reference field="5" count="1">
            <x v="77"/>
          </reference>
        </references>
      </pivotArea>
    </format>
    <format dxfId="11241">
      <pivotArea dataOnly="0" labelOnly="1" outline="0" fieldPosition="0">
        <references count="2">
          <reference field="1" count="1" selected="0">
            <x v="27"/>
          </reference>
          <reference field="5" count="2">
            <x v="23"/>
            <x v="31"/>
          </reference>
        </references>
      </pivotArea>
    </format>
    <format dxfId="11240">
      <pivotArea dataOnly="0" labelOnly="1" outline="0" fieldPosition="0">
        <references count="2">
          <reference field="1" count="1" selected="0">
            <x v="28"/>
          </reference>
          <reference field="5" count="1">
            <x v="99"/>
          </reference>
        </references>
      </pivotArea>
    </format>
    <format dxfId="11239">
      <pivotArea dataOnly="0" labelOnly="1" outline="0" fieldPosition="0">
        <references count="2">
          <reference field="1" count="1" selected="0">
            <x v="29"/>
          </reference>
          <reference field="5" count="1">
            <x v="117"/>
          </reference>
        </references>
      </pivotArea>
    </format>
    <format dxfId="11238">
      <pivotArea dataOnly="0" labelOnly="1" outline="0" fieldPosition="0">
        <references count="2">
          <reference field="1" count="1" selected="0">
            <x v="30"/>
          </reference>
          <reference field="5" count="1">
            <x v="130"/>
          </reference>
        </references>
      </pivotArea>
    </format>
    <format dxfId="11237">
      <pivotArea dataOnly="0" labelOnly="1" outline="0" fieldPosition="0">
        <references count="2">
          <reference field="1" count="1" selected="0">
            <x v="31"/>
          </reference>
          <reference field="5" count="1">
            <x v="36"/>
          </reference>
        </references>
      </pivotArea>
    </format>
    <format dxfId="11236">
      <pivotArea dataOnly="0" labelOnly="1" outline="0" fieldPosition="0">
        <references count="2">
          <reference field="1" count="1" selected="0">
            <x v="32"/>
          </reference>
          <reference field="5" count="1">
            <x v="57"/>
          </reference>
        </references>
      </pivotArea>
    </format>
    <format dxfId="11235">
      <pivotArea dataOnly="0" labelOnly="1" outline="0" fieldPosition="0">
        <references count="2">
          <reference field="1" count="1" selected="0">
            <x v="33"/>
          </reference>
          <reference field="5" count="1">
            <x v="104"/>
          </reference>
        </references>
      </pivotArea>
    </format>
    <format dxfId="11234">
      <pivotArea dataOnly="0" labelOnly="1" outline="0" fieldPosition="0">
        <references count="2">
          <reference field="1" count="1" selected="0">
            <x v="34"/>
          </reference>
          <reference field="5" count="1">
            <x v="58"/>
          </reference>
        </references>
      </pivotArea>
    </format>
    <format dxfId="11233">
      <pivotArea dataOnly="0" labelOnly="1" outline="0" fieldPosition="0">
        <references count="2">
          <reference field="1" count="1" selected="0">
            <x v="35"/>
          </reference>
          <reference field="5" count="1">
            <x v="39"/>
          </reference>
        </references>
      </pivotArea>
    </format>
    <format dxfId="11232">
      <pivotArea dataOnly="0" labelOnly="1" outline="0" fieldPosition="0">
        <references count="2">
          <reference field="1" count="1" selected="0">
            <x v="36"/>
          </reference>
          <reference field="5" count="1">
            <x v="49"/>
          </reference>
        </references>
      </pivotArea>
    </format>
    <format dxfId="11231">
      <pivotArea dataOnly="0" labelOnly="1" outline="0" fieldPosition="0">
        <references count="2">
          <reference field="1" count="1" selected="0">
            <x v="37"/>
          </reference>
          <reference field="5" count="1">
            <x v="87"/>
          </reference>
        </references>
      </pivotArea>
    </format>
    <format dxfId="11230">
      <pivotArea dataOnly="0" labelOnly="1" outline="0" fieldPosition="0">
        <references count="2">
          <reference field="1" count="1" selected="0">
            <x v="38"/>
          </reference>
          <reference field="5" count="1">
            <x v="123"/>
          </reference>
        </references>
      </pivotArea>
    </format>
    <format dxfId="11229">
      <pivotArea dataOnly="0" labelOnly="1" outline="0" fieldPosition="0">
        <references count="2">
          <reference field="1" count="1" selected="0">
            <x v="39"/>
          </reference>
          <reference field="5" count="2">
            <x v="94"/>
            <x v="124"/>
          </reference>
        </references>
      </pivotArea>
    </format>
    <format dxfId="11228">
      <pivotArea dataOnly="0" labelOnly="1" outline="0" fieldPosition="0">
        <references count="2">
          <reference field="1" count="1" selected="0">
            <x v="40"/>
          </reference>
          <reference field="5" count="1">
            <x v="6"/>
          </reference>
        </references>
      </pivotArea>
    </format>
    <format dxfId="11227">
      <pivotArea dataOnly="0" labelOnly="1" outline="0" fieldPosition="0">
        <references count="2">
          <reference field="1" count="1" selected="0">
            <x v="41"/>
          </reference>
          <reference field="5" count="1">
            <x v="10"/>
          </reference>
        </references>
      </pivotArea>
    </format>
    <format dxfId="11226">
      <pivotArea dataOnly="0" labelOnly="1" outline="0" fieldPosition="0">
        <references count="2">
          <reference field="1" count="1" selected="0">
            <x v="42"/>
          </reference>
          <reference field="5" count="1">
            <x v="38"/>
          </reference>
        </references>
      </pivotArea>
    </format>
    <format dxfId="11225">
      <pivotArea dataOnly="0" labelOnly="1" outline="0" fieldPosition="0">
        <references count="2">
          <reference field="1" count="1" selected="0">
            <x v="43"/>
          </reference>
          <reference field="5" count="2">
            <x v="4"/>
            <x v="126"/>
          </reference>
        </references>
      </pivotArea>
    </format>
    <format dxfId="11224">
      <pivotArea dataOnly="0" labelOnly="1" outline="0" fieldPosition="0">
        <references count="2">
          <reference field="1" count="1" selected="0">
            <x v="44"/>
          </reference>
          <reference field="5" count="2">
            <x v="37"/>
            <x v="132"/>
          </reference>
        </references>
      </pivotArea>
    </format>
    <format dxfId="11223">
      <pivotArea dataOnly="0" labelOnly="1" outline="0" fieldPosition="0">
        <references count="2">
          <reference field="1" count="1" selected="0">
            <x v="45"/>
          </reference>
          <reference field="5" count="2">
            <x v="125"/>
            <x v="136"/>
          </reference>
        </references>
      </pivotArea>
    </format>
    <format dxfId="11222">
      <pivotArea dataOnly="0" labelOnly="1" outline="0" fieldPosition="0">
        <references count="2">
          <reference field="1" count="1" selected="0">
            <x v="46"/>
          </reference>
          <reference field="5" count="1">
            <x v="126"/>
          </reference>
        </references>
      </pivotArea>
    </format>
    <format dxfId="11221">
      <pivotArea dataOnly="0" labelOnly="1" outline="0" fieldPosition="0">
        <references count="2">
          <reference field="1" count="1" selected="0">
            <x v="48"/>
          </reference>
          <reference field="5" count="1">
            <x v="85"/>
          </reference>
        </references>
      </pivotArea>
    </format>
    <format dxfId="11220">
      <pivotArea dataOnly="0" labelOnly="1" outline="0" fieldPosition="0">
        <references count="2">
          <reference field="1" count="1" selected="0">
            <x v="49"/>
          </reference>
          <reference field="5" count="2">
            <x v="56"/>
            <x v="85"/>
          </reference>
        </references>
      </pivotArea>
    </format>
    <format dxfId="11219">
      <pivotArea dataOnly="0" labelOnly="1" outline="0" fieldPosition="0">
        <references count="2">
          <reference field="1" count="1" selected="0">
            <x v="50"/>
          </reference>
          <reference field="5" count="2">
            <x v="11"/>
            <x v="85"/>
          </reference>
        </references>
      </pivotArea>
    </format>
    <format dxfId="11218">
      <pivotArea dataOnly="0" labelOnly="1" outline="0" fieldPosition="0">
        <references count="2">
          <reference field="1" count="1" selected="0">
            <x v="51"/>
          </reference>
          <reference field="5" count="1">
            <x v="115"/>
          </reference>
        </references>
      </pivotArea>
    </format>
    <format dxfId="11217">
      <pivotArea dataOnly="0" labelOnly="1" outline="0" fieldPosition="0">
        <references count="2">
          <reference field="1" count="1" selected="0">
            <x v="52"/>
          </reference>
          <reference field="5" count="2">
            <x v="66"/>
            <x v="115"/>
          </reference>
        </references>
      </pivotArea>
    </format>
    <format dxfId="11216">
      <pivotArea dataOnly="0" labelOnly="1" outline="0" fieldPosition="0">
        <references count="2">
          <reference field="1" count="1" selected="0">
            <x v="53"/>
          </reference>
          <reference field="5" count="1">
            <x v="33"/>
          </reference>
        </references>
      </pivotArea>
    </format>
    <format dxfId="11215">
      <pivotArea dataOnly="0" labelOnly="1" outline="0" fieldPosition="0">
        <references count="2">
          <reference field="1" count="1" selected="0">
            <x v="54"/>
          </reference>
          <reference field="5" count="2">
            <x v="85"/>
            <x v="115"/>
          </reference>
        </references>
      </pivotArea>
    </format>
    <format dxfId="11214">
      <pivotArea dataOnly="0" labelOnly="1" outline="0" fieldPosition="0">
        <references count="2">
          <reference field="1" count="1" selected="0">
            <x v="55"/>
          </reference>
          <reference field="5" count="1">
            <x v="22"/>
          </reference>
        </references>
      </pivotArea>
    </format>
    <format dxfId="11213">
      <pivotArea dataOnly="0" labelOnly="1" outline="0" fieldPosition="0">
        <references count="2">
          <reference field="1" count="1" selected="0">
            <x v="56"/>
          </reference>
          <reference field="5" count="1">
            <x v="32"/>
          </reference>
        </references>
      </pivotArea>
    </format>
    <format dxfId="11212">
      <pivotArea dataOnly="0" labelOnly="1" outline="0" fieldPosition="0">
        <references count="2">
          <reference field="1" count="1" selected="0">
            <x v="57"/>
          </reference>
          <reference field="5" count="1">
            <x v="27"/>
          </reference>
        </references>
      </pivotArea>
    </format>
    <format dxfId="11211">
      <pivotArea dataOnly="0" labelOnly="1" outline="0" fieldPosition="0">
        <references count="2">
          <reference field="1" count="1" selected="0">
            <x v="58"/>
          </reference>
          <reference field="5" count="2">
            <x v="26"/>
            <x v="109"/>
          </reference>
        </references>
      </pivotArea>
    </format>
    <format dxfId="11210">
      <pivotArea dataOnly="0" labelOnly="1" outline="0" fieldPosition="0">
        <references count="2">
          <reference field="1" count="1" selected="0">
            <x v="59"/>
          </reference>
          <reference field="5" count="1">
            <x v="85"/>
          </reference>
        </references>
      </pivotArea>
    </format>
    <format dxfId="11209">
      <pivotArea dataOnly="0" labelOnly="1" outline="0" fieldPosition="0">
        <references count="2">
          <reference field="1" count="1" selected="0">
            <x v="60"/>
          </reference>
          <reference field="5" count="1">
            <x v="108"/>
          </reference>
        </references>
      </pivotArea>
    </format>
    <format dxfId="11208">
      <pivotArea dataOnly="0" labelOnly="1" outline="0" fieldPosition="0">
        <references count="2">
          <reference field="1" count="1" selected="0">
            <x v="61"/>
          </reference>
          <reference field="5" count="4">
            <x v="47"/>
            <x v="85"/>
            <x v="119"/>
            <x v="137"/>
          </reference>
        </references>
      </pivotArea>
    </format>
    <format dxfId="11207">
      <pivotArea dataOnly="0" labelOnly="1" outline="0" fieldPosition="0">
        <references count="2">
          <reference field="1" count="1" selected="0">
            <x v="62"/>
          </reference>
          <reference field="5" count="2">
            <x v="11"/>
            <x v="74"/>
          </reference>
        </references>
      </pivotArea>
    </format>
    <format dxfId="11206">
      <pivotArea dataOnly="0" labelOnly="1" outline="0" fieldPosition="0">
        <references count="2">
          <reference field="1" count="1" selected="0">
            <x v="63"/>
          </reference>
          <reference field="5" count="2">
            <x v="85"/>
            <x v="126"/>
          </reference>
        </references>
      </pivotArea>
    </format>
    <format dxfId="11205">
      <pivotArea dataOnly="0" labelOnly="1" outline="0" fieldPosition="0">
        <references count="2">
          <reference field="1" count="1" selected="0">
            <x v="64"/>
          </reference>
          <reference field="5" count="1">
            <x v="20"/>
          </reference>
        </references>
      </pivotArea>
    </format>
    <format dxfId="11204">
      <pivotArea dataOnly="0" labelOnly="1" outline="0" fieldPosition="0">
        <references count="2">
          <reference field="1" count="1" selected="0">
            <x v="65"/>
          </reference>
          <reference field="5" count="1">
            <x v="83"/>
          </reference>
        </references>
      </pivotArea>
    </format>
    <format dxfId="11203">
      <pivotArea dataOnly="0" labelOnly="1" outline="0" fieldPosition="0">
        <references count="2">
          <reference field="1" count="1" selected="0">
            <x v="66"/>
          </reference>
          <reference field="5" count="1">
            <x v="89"/>
          </reference>
        </references>
      </pivotArea>
    </format>
    <format dxfId="11202">
      <pivotArea dataOnly="0" labelOnly="1" outline="0" fieldPosition="0">
        <references count="2">
          <reference field="1" count="1" selected="0">
            <x v="67"/>
          </reference>
          <reference field="5" count="2">
            <x v="78"/>
            <x v="85"/>
          </reference>
        </references>
      </pivotArea>
    </format>
    <format dxfId="11201">
      <pivotArea dataOnly="0" labelOnly="1" outline="0" fieldPosition="0">
        <references count="2">
          <reference field="1" count="1" selected="0">
            <x v="68"/>
          </reference>
          <reference field="5" count="1">
            <x v="128"/>
          </reference>
        </references>
      </pivotArea>
    </format>
    <format dxfId="11200">
      <pivotArea dataOnly="0" labelOnly="1" outline="0" fieldPosition="0">
        <references count="2">
          <reference field="1" count="1" selected="0">
            <x v="69"/>
          </reference>
          <reference field="5" count="2">
            <x v="47"/>
            <x v="115"/>
          </reference>
        </references>
      </pivotArea>
    </format>
    <format dxfId="11199">
      <pivotArea dataOnly="0" labelOnly="1" outline="0" fieldPosition="0">
        <references count="2">
          <reference field="1" count="1" selected="0">
            <x v="70"/>
          </reference>
          <reference field="5" count="1">
            <x v="16"/>
          </reference>
        </references>
      </pivotArea>
    </format>
    <format dxfId="11198">
      <pivotArea dataOnly="0" labelOnly="1" outline="0" fieldPosition="0">
        <references count="2">
          <reference field="1" count="1" selected="0">
            <x v="71"/>
          </reference>
          <reference field="5" count="1">
            <x v="67"/>
          </reference>
        </references>
      </pivotArea>
    </format>
    <format dxfId="11197">
      <pivotArea dataOnly="0" labelOnly="1" outline="0" fieldPosition="0">
        <references count="2">
          <reference field="1" count="1" selected="0">
            <x v="72"/>
          </reference>
          <reference field="5" count="1">
            <x v="49"/>
          </reference>
        </references>
      </pivotArea>
    </format>
    <format dxfId="11196">
      <pivotArea dataOnly="0" labelOnly="1" outline="0" fieldPosition="0">
        <references count="2">
          <reference field="1" count="1" selected="0">
            <x v="73"/>
          </reference>
          <reference field="5" count="2">
            <x v="74"/>
            <x v="134"/>
          </reference>
        </references>
      </pivotArea>
    </format>
    <format dxfId="11195">
      <pivotArea dataOnly="0" labelOnly="1" outline="0" fieldPosition="0">
        <references count="2">
          <reference field="1" count="1" selected="0">
            <x v="74"/>
          </reference>
          <reference field="5" count="3">
            <x v="20"/>
            <x v="85"/>
            <x v="111"/>
          </reference>
        </references>
      </pivotArea>
    </format>
    <format dxfId="11194">
      <pivotArea dataOnly="0" labelOnly="1" outline="0" fieldPosition="0">
        <references count="2">
          <reference field="1" count="1" selected="0">
            <x v="75"/>
          </reference>
          <reference field="5" count="4">
            <x v="75"/>
            <x v="85"/>
            <x v="89"/>
            <x v="113"/>
          </reference>
        </references>
      </pivotArea>
    </format>
    <format dxfId="11193">
      <pivotArea dataOnly="0" labelOnly="1" outline="0" fieldPosition="0">
        <references count="2">
          <reference field="1" count="1" selected="0">
            <x v="76"/>
          </reference>
          <reference field="5" count="2">
            <x v="7"/>
            <x v="56"/>
          </reference>
        </references>
      </pivotArea>
    </format>
    <format dxfId="11192">
      <pivotArea dataOnly="0" labelOnly="1" outline="0" fieldPosition="0">
        <references count="2">
          <reference field="1" count="1" selected="0">
            <x v="77"/>
          </reference>
          <reference field="5" count="3">
            <x v="15"/>
            <x v="36"/>
            <x v="113"/>
          </reference>
        </references>
      </pivotArea>
    </format>
    <format dxfId="11191">
      <pivotArea dataOnly="0" labelOnly="1" outline="0" fieldPosition="0">
        <references count="2">
          <reference field="1" count="1" selected="0">
            <x v="78"/>
          </reference>
          <reference field="5" count="3">
            <x v="61"/>
            <x v="85"/>
            <x v="93"/>
          </reference>
        </references>
      </pivotArea>
    </format>
    <format dxfId="11190">
      <pivotArea dataOnly="0" labelOnly="1" outline="0" fieldPosition="0">
        <references count="2">
          <reference field="1" count="1" selected="0">
            <x v="79"/>
          </reference>
          <reference field="5" count="1">
            <x v="127"/>
          </reference>
        </references>
      </pivotArea>
    </format>
    <format dxfId="11189">
      <pivotArea dataOnly="0" labelOnly="1" outline="0" fieldPosition="0">
        <references count="2">
          <reference field="1" count="1" selected="0">
            <x v="80"/>
          </reference>
          <reference field="5" count="2">
            <x v="53"/>
            <x v="85"/>
          </reference>
        </references>
      </pivotArea>
    </format>
    <format dxfId="11188">
      <pivotArea dataOnly="0" labelOnly="1" outline="0" fieldPosition="0">
        <references count="2">
          <reference field="1" count="1" selected="0">
            <x v="81"/>
          </reference>
          <reference field="5" count="2">
            <x v="33"/>
            <x v="64"/>
          </reference>
        </references>
      </pivotArea>
    </format>
    <format dxfId="11187">
      <pivotArea dataOnly="0" labelOnly="1" outline="0" fieldPosition="0">
        <references count="2">
          <reference field="1" count="1" selected="0">
            <x v="82"/>
          </reference>
          <reference field="5" count="2">
            <x v="75"/>
            <x v="98"/>
          </reference>
        </references>
      </pivotArea>
    </format>
    <format dxfId="11186">
      <pivotArea dataOnly="0" labelOnly="1" outline="0" fieldPosition="0">
        <references count="2">
          <reference field="1" count="1" selected="0">
            <x v="83"/>
          </reference>
          <reference field="5" count="4">
            <x v="15"/>
            <x v="85"/>
            <x v="97"/>
            <x v="127"/>
          </reference>
        </references>
      </pivotArea>
    </format>
    <format dxfId="11185">
      <pivotArea dataOnly="0" labelOnly="1" outline="0" fieldPosition="0">
        <references count="2">
          <reference field="1" count="1" selected="0">
            <x v="84"/>
          </reference>
          <reference field="5" count="3">
            <x v="30"/>
            <x v="69"/>
            <x v="85"/>
          </reference>
        </references>
      </pivotArea>
    </format>
    <format dxfId="11184">
      <pivotArea dataOnly="0" labelOnly="1" outline="0" fieldPosition="0">
        <references count="2">
          <reference field="1" count="1" selected="0">
            <x v="85"/>
          </reference>
          <reference field="5" count="1">
            <x v="115"/>
          </reference>
        </references>
      </pivotArea>
    </format>
    <format dxfId="11183">
      <pivotArea dataOnly="0" labelOnly="1" outline="0" fieldPosition="0">
        <references count="2">
          <reference field="1" count="1" selected="0">
            <x v="86"/>
          </reference>
          <reference field="5" count="1">
            <x v="64"/>
          </reference>
        </references>
      </pivotArea>
    </format>
    <format dxfId="11182">
      <pivotArea dataOnly="0" labelOnly="1" outline="0" fieldPosition="0">
        <references count="2">
          <reference field="1" count="1" selected="0">
            <x v="87"/>
          </reference>
          <reference field="5" count="1">
            <x v="21"/>
          </reference>
        </references>
      </pivotArea>
    </format>
    <format dxfId="11181">
      <pivotArea dataOnly="0" labelOnly="1" outline="0" fieldPosition="0">
        <references count="2">
          <reference field="1" count="1" selected="0">
            <x v="88"/>
          </reference>
          <reference field="5" count="1">
            <x v="46"/>
          </reference>
        </references>
      </pivotArea>
    </format>
    <format dxfId="11180">
      <pivotArea dataOnly="0" labelOnly="1" outline="0" fieldPosition="0">
        <references count="2">
          <reference field="1" count="1" selected="0">
            <x v="89"/>
          </reference>
          <reference field="5" count="1">
            <x v="39"/>
          </reference>
        </references>
      </pivotArea>
    </format>
    <format dxfId="11179">
      <pivotArea dataOnly="0" labelOnly="1" outline="0" fieldPosition="0">
        <references count="2">
          <reference field="1" count="1" selected="0">
            <x v="90"/>
          </reference>
          <reference field="5" count="1">
            <x v="117"/>
          </reference>
        </references>
      </pivotArea>
    </format>
    <format dxfId="11178">
      <pivotArea dataOnly="0" labelOnly="1" outline="0" fieldPosition="0">
        <references count="2">
          <reference field="1" count="1" selected="0">
            <x v="91"/>
          </reference>
          <reference field="5" count="2">
            <x v="85"/>
            <x v="111"/>
          </reference>
        </references>
      </pivotArea>
    </format>
    <format dxfId="11177">
      <pivotArea dataOnly="0" labelOnly="1" outline="0" fieldPosition="0">
        <references count="2">
          <reference field="1" count="1" selected="0">
            <x v="92"/>
          </reference>
          <reference field="5" count="2">
            <x v="54"/>
            <x v="85"/>
          </reference>
        </references>
      </pivotArea>
    </format>
    <format dxfId="11176">
      <pivotArea dataOnly="0" labelOnly="1" outline="0" fieldPosition="0">
        <references count="2">
          <reference field="1" count="1" selected="0">
            <x v="94"/>
          </reference>
          <reference field="5" count="2">
            <x v="33"/>
            <x v="85"/>
          </reference>
        </references>
      </pivotArea>
    </format>
    <format dxfId="11175">
      <pivotArea dataOnly="0" labelOnly="1" outline="0" fieldPosition="0">
        <references count="2">
          <reference field="1" count="1" selected="0">
            <x v="95"/>
          </reference>
          <reference field="5" count="1">
            <x v="65"/>
          </reference>
        </references>
      </pivotArea>
    </format>
    <format dxfId="11174">
      <pivotArea dataOnly="0" labelOnly="1" outline="0" fieldPosition="0">
        <references count="2">
          <reference field="1" count="1" selected="0">
            <x v="96"/>
          </reference>
          <reference field="5" count="4">
            <x v="78"/>
            <x v="82"/>
            <x v="85"/>
            <x v="104"/>
          </reference>
        </references>
      </pivotArea>
    </format>
    <format dxfId="11173">
      <pivotArea dataOnly="0" labelOnly="1" outline="0" fieldPosition="0">
        <references count="2">
          <reference field="1" count="1" selected="0">
            <x v="97"/>
          </reference>
          <reference field="5" count="4">
            <x v="20"/>
            <x v="69"/>
            <x v="71"/>
            <x v="77"/>
          </reference>
        </references>
      </pivotArea>
    </format>
    <format dxfId="11172">
      <pivotArea dataOnly="0" labelOnly="1" outline="0" fieldPosition="0">
        <references count="2">
          <reference field="1" count="1" selected="0">
            <x v="98"/>
          </reference>
          <reference field="5" count="2">
            <x v="8"/>
            <x v="73"/>
          </reference>
        </references>
      </pivotArea>
    </format>
    <format dxfId="11171">
      <pivotArea dataOnly="0" labelOnly="1" outline="0" fieldPosition="0">
        <references count="2">
          <reference field="1" count="1" selected="0">
            <x v="99"/>
          </reference>
          <reference field="5" count="2">
            <x v="60"/>
            <x v="85"/>
          </reference>
        </references>
      </pivotArea>
    </format>
    <format dxfId="11170">
      <pivotArea dataOnly="0" labelOnly="1" outline="0" fieldPosition="0">
        <references count="2">
          <reference field="1" count="1" selected="0">
            <x v="100"/>
          </reference>
          <reference field="5" count="1">
            <x v="107"/>
          </reference>
        </references>
      </pivotArea>
    </format>
    <format dxfId="11169">
      <pivotArea dataOnly="0" labelOnly="1" outline="0" fieldPosition="0">
        <references count="2">
          <reference field="1" count="1" selected="0">
            <x v="101"/>
          </reference>
          <reference field="5" count="2">
            <x v="9"/>
            <x v="85"/>
          </reference>
        </references>
      </pivotArea>
    </format>
    <format dxfId="11168">
      <pivotArea dataOnly="0" labelOnly="1" outline="0" fieldPosition="0">
        <references count="2">
          <reference field="1" count="1" selected="0">
            <x v="102"/>
          </reference>
          <reference field="5" count="2">
            <x v="17"/>
            <x v="85"/>
          </reference>
        </references>
      </pivotArea>
    </format>
    <format dxfId="11167">
      <pivotArea dataOnly="0" labelOnly="1" outline="0" fieldPosition="0">
        <references count="2">
          <reference field="1" count="1" selected="0">
            <x v="103"/>
          </reference>
          <reference field="5" count="2">
            <x v="119"/>
            <x v="128"/>
          </reference>
        </references>
      </pivotArea>
    </format>
    <format dxfId="11166">
      <pivotArea dataOnly="0" labelOnly="1" outline="0" fieldPosition="0">
        <references count="2">
          <reference field="1" count="1" selected="0">
            <x v="104"/>
          </reference>
          <reference field="5" count="2">
            <x v="43"/>
            <x v="123"/>
          </reference>
        </references>
      </pivotArea>
    </format>
    <format dxfId="11165">
      <pivotArea dataOnly="0" labelOnly="1" outline="0" fieldPosition="0">
        <references count="2">
          <reference field="1" count="1" selected="0">
            <x v="105"/>
          </reference>
          <reference field="5" count="3">
            <x v="8"/>
            <x v="85"/>
            <x v="108"/>
          </reference>
        </references>
      </pivotArea>
    </format>
    <format dxfId="11164">
      <pivotArea dataOnly="0" labelOnly="1" outline="0" fieldPosition="0">
        <references count="2">
          <reference field="1" count="1" selected="0">
            <x v="106"/>
          </reference>
          <reference field="5" count="1">
            <x v="96"/>
          </reference>
        </references>
      </pivotArea>
    </format>
    <format dxfId="11163">
      <pivotArea dataOnly="0" labelOnly="1" outline="0" fieldPosition="0">
        <references count="2">
          <reference field="1" count="1" selected="0">
            <x v="107"/>
          </reference>
          <reference field="5" count="3">
            <x v="19"/>
            <x v="85"/>
            <x v="92"/>
          </reference>
        </references>
      </pivotArea>
    </format>
    <format dxfId="11162">
      <pivotArea dataOnly="0" labelOnly="1" outline="0" fieldPosition="0">
        <references count="2">
          <reference field="1" count="1" selected="0">
            <x v="108"/>
          </reference>
          <reference field="5" count="3">
            <x v="8"/>
            <x v="85"/>
            <x v="90"/>
          </reference>
        </references>
      </pivotArea>
    </format>
    <format dxfId="11161">
      <pivotArea dataOnly="0" labelOnly="1" outline="0" fieldPosition="0">
        <references count="2">
          <reference field="1" count="1" selected="0">
            <x v="109"/>
          </reference>
          <reference field="5" count="2">
            <x v="28"/>
            <x v="85"/>
          </reference>
        </references>
      </pivotArea>
    </format>
    <format dxfId="11160">
      <pivotArea dataOnly="0" labelOnly="1" outline="0" fieldPosition="0">
        <references count="2">
          <reference field="1" count="1" selected="0">
            <x v="110"/>
          </reference>
          <reference field="5" count="1">
            <x v="57"/>
          </reference>
        </references>
      </pivotArea>
    </format>
    <format dxfId="11159">
      <pivotArea dataOnly="0" labelOnly="1" outline="0" fieldPosition="0">
        <references count="2">
          <reference field="1" count="1" selected="0">
            <x v="111"/>
          </reference>
          <reference field="5" count="1">
            <x v="20"/>
          </reference>
        </references>
      </pivotArea>
    </format>
    <format dxfId="11158">
      <pivotArea dataOnly="0" labelOnly="1" outline="0" fieldPosition="0">
        <references count="2">
          <reference field="1" count="1" selected="0">
            <x v="112"/>
          </reference>
          <reference field="5" count="4">
            <x v="23"/>
            <x v="31"/>
            <x v="79"/>
            <x v="100"/>
          </reference>
        </references>
      </pivotArea>
    </format>
    <format dxfId="11157">
      <pivotArea dataOnly="0" labelOnly="1" outline="0" fieldPosition="0">
        <references count="2">
          <reference field="1" count="1" selected="0">
            <x v="113"/>
          </reference>
          <reference field="5" count="4">
            <x v="8"/>
            <x v="52"/>
            <x v="85"/>
            <x v="112"/>
          </reference>
        </references>
      </pivotArea>
    </format>
    <format dxfId="11156">
      <pivotArea dataOnly="0" labelOnly="1" outline="0" fieldPosition="0">
        <references count="2">
          <reference field="1" count="1" selected="0">
            <x v="114"/>
          </reference>
          <reference field="5" count="1">
            <x v="24"/>
          </reference>
        </references>
      </pivotArea>
    </format>
    <format dxfId="11155">
      <pivotArea dataOnly="0" labelOnly="1" outline="0" fieldPosition="0">
        <references count="2">
          <reference field="1" count="1" selected="0">
            <x v="115"/>
          </reference>
          <reference field="5" count="3">
            <x v="20"/>
            <x v="58"/>
            <x v="129"/>
          </reference>
        </references>
      </pivotArea>
    </format>
    <format dxfId="11154">
      <pivotArea dataOnly="0" labelOnly="1" outline="0" fieldPosition="0">
        <references count="2">
          <reference field="1" count="1" selected="0">
            <x v="116"/>
          </reference>
          <reference field="5" count="1">
            <x v="2"/>
          </reference>
        </references>
      </pivotArea>
    </format>
    <format dxfId="11153">
      <pivotArea dataOnly="0" labelOnly="1" outline="0" fieldPosition="0">
        <references count="2">
          <reference field="1" count="1" selected="0">
            <x v="117"/>
          </reference>
          <reference field="5" count="1">
            <x v="17"/>
          </reference>
        </references>
      </pivotArea>
    </format>
    <format dxfId="11152">
      <pivotArea dataOnly="0" labelOnly="1" outline="0" fieldPosition="0">
        <references count="2">
          <reference field="1" count="1" selected="0">
            <x v="118"/>
          </reference>
          <reference field="5" count="1">
            <x v="29"/>
          </reference>
        </references>
      </pivotArea>
    </format>
    <format dxfId="11151">
      <pivotArea dataOnly="0" labelOnly="1" outline="0" fieldPosition="0">
        <references count="2">
          <reference field="1" count="1" selected="0">
            <x v="119"/>
          </reference>
          <reference field="5" count="2">
            <x v="54"/>
            <x v="130"/>
          </reference>
        </references>
      </pivotArea>
    </format>
    <format dxfId="11150">
      <pivotArea dataOnly="0" labelOnly="1" outline="0" fieldPosition="0">
        <references count="2">
          <reference field="1" count="1" selected="0">
            <x v="120"/>
          </reference>
          <reference field="5" count="4">
            <x v="42"/>
            <x v="64"/>
            <x v="85"/>
            <x v="99"/>
          </reference>
        </references>
      </pivotArea>
    </format>
    <format dxfId="11149">
      <pivotArea dataOnly="0" labelOnly="1" outline="0" fieldPosition="0">
        <references count="2">
          <reference field="1" count="1" selected="0">
            <x v="121"/>
          </reference>
          <reference field="5" count="1">
            <x v="61"/>
          </reference>
        </references>
      </pivotArea>
    </format>
    <format dxfId="11148">
      <pivotArea dataOnly="0" labelOnly="1" outline="0" fieldPosition="0">
        <references count="2">
          <reference field="1" count="1" selected="0">
            <x v="122"/>
          </reference>
          <reference field="5" count="1">
            <x v="85"/>
          </reference>
        </references>
      </pivotArea>
    </format>
    <format dxfId="11147">
      <pivotArea dataOnly="0" labelOnly="1" outline="0" fieldPosition="0">
        <references count="2">
          <reference field="1" count="1" selected="0">
            <x v="123"/>
          </reference>
          <reference field="5" count="1">
            <x v="86"/>
          </reference>
        </references>
      </pivotArea>
    </format>
    <format dxfId="11146">
      <pivotArea dataOnly="0" labelOnly="1" outline="0" fieldPosition="0">
        <references count="2">
          <reference field="1" count="1" selected="0">
            <x v="124"/>
          </reference>
          <reference field="5" count="1">
            <x v="30"/>
          </reference>
        </references>
      </pivotArea>
    </format>
    <format dxfId="11145">
      <pivotArea dataOnly="0" labelOnly="1" outline="0" fieldPosition="0">
        <references count="2">
          <reference field="1" count="1" selected="0">
            <x v="125"/>
          </reference>
          <reference field="5" count="3">
            <x v="2"/>
            <x v="18"/>
            <x v="20"/>
          </reference>
        </references>
      </pivotArea>
    </format>
    <format dxfId="11144">
      <pivotArea dataOnly="0" labelOnly="1" outline="0" fieldPosition="0">
        <references count="2">
          <reference field="1" count="1" selected="0">
            <x v="126"/>
          </reference>
          <reference field="5" count="1">
            <x v="59"/>
          </reference>
        </references>
      </pivotArea>
    </format>
    <format dxfId="11143">
      <pivotArea dataOnly="0" labelOnly="1" outline="0" fieldPosition="0">
        <references count="2">
          <reference field="1" count="1" selected="0">
            <x v="127"/>
          </reference>
          <reference field="5" count="2">
            <x v="12"/>
            <x v="15"/>
          </reference>
        </references>
      </pivotArea>
    </format>
    <format dxfId="11142">
      <pivotArea dataOnly="0" labelOnly="1" outline="0" fieldPosition="0">
        <references count="2">
          <reference field="1" count="1" selected="0">
            <x v="128"/>
          </reference>
          <reference field="5" count="1">
            <x v="81"/>
          </reference>
        </references>
      </pivotArea>
    </format>
    <format dxfId="11141">
      <pivotArea dataOnly="0" labelOnly="1" outline="0" fieldPosition="0">
        <references count="2">
          <reference field="1" count="1" selected="0">
            <x v="129"/>
          </reference>
          <reference field="5" count="2">
            <x v="19"/>
            <x v="51"/>
          </reference>
        </references>
      </pivotArea>
    </format>
    <format dxfId="11140">
      <pivotArea dataOnly="0" labelOnly="1" outline="0" fieldPosition="0">
        <references count="2">
          <reference field="1" count="1" selected="0">
            <x v="130"/>
          </reference>
          <reference field="5" count="1">
            <x v="76"/>
          </reference>
        </references>
      </pivotArea>
    </format>
    <format dxfId="11139">
      <pivotArea dataOnly="0" labelOnly="1" outline="0" fieldPosition="0">
        <references count="2">
          <reference field="1" count="1" selected="0">
            <x v="131"/>
          </reference>
          <reference field="5" count="3">
            <x v="85"/>
            <x v="91"/>
            <x v="114"/>
          </reference>
        </references>
      </pivotArea>
    </format>
    <format dxfId="11138">
      <pivotArea dataOnly="0" labelOnly="1" outline="0" fieldPosition="0">
        <references count="2">
          <reference field="1" count="1" selected="0">
            <x v="132"/>
          </reference>
          <reference field="5" count="1">
            <x v="78"/>
          </reference>
        </references>
      </pivotArea>
    </format>
    <format dxfId="11137">
      <pivotArea dataOnly="0" labelOnly="1" outline="0" fieldPosition="0">
        <references count="2">
          <reference field="1" count="1" selected="0">
            <x v="133"/>
          </reference>
          <reference field="5" count="1">
            <x v="35"/>
          </reference>
        </references>
      </pivotArea>
    </format>
    <format dxfId="11136">
      <pivotArea dataOnly="0" labelOnly="1" outline="0" fieldPosition="0">
        <references count="2">
          <reference field="1" count="1" selected="0">
            <x v="134"/>
          </reference>
          <reference field="5" count="1">
            <x v="120"/>
          </reference>
        </references>
      </pivotArea>
    </format>
    <format dxfId="11135">
      <pivotArea dataOnly="0" labelOnly="1" outline="0" fieldPosition="0">
        <references count="2">
          <reference field="1" count="1" selected="0">
            <x v="135"/>
          </reference>
          <reference field="5" count="1">
            <x v="13"/>
          </reference>
        </references>
      </pivotArea>
    </format>
    <format dxfId="11134">
      <pivotArea dataOnly="0" labelOnly="1" outline="0" fieldPosition="0">
        <references count="2">
          <reference field="1" count="1" selected="0">
            <x v="136"/>
          </reference>
          <reference field="5" count="1">
            <x v="0"/>
          </reference>
        </references>
      </pivotArea>
    </format>
    <format dxfId="11133">
      <pivotArea dataOnly="0" labelOnly="1" outline="0" fieldPosition="0">
        <references count="2">
          <reference field="1" count="1" selected="0">
            <x v="137"/>
          </reference>
          <reference field="5" count="1">
            <x v="116"/>
          </reference>
        </references>
      </pivotArea>
    </format>
    <format dxfId="11132">
      <pivotArea dataOnly="0" labelOnly="1" outline="0" fieldPosition="0">
        <references count="2">
          <reference field="1" count="1" selected="0">
            <x v="138"/>
          </reference>
          <reference field="5" count="1">
            <x v="118"/>
          </reference>
        </references>
      </pivotArea>
    </format>
    <format dxfId="11131">
      <pivotArea dataOnly="0" labelOnly="1" outline="0" fieldPosition="0">
        <references count="2">
          <reference field="1" count="1" selected="0">
            <x v="139"/>
          </reference>
          <reference field="5" count="1">
            <x v="121"/>
          </reference>
        </references>
      </pivotArea>
    </format>
    <format dxfId="11130">
      <pivotArea dataOnly="0" labelOnly="1" outline="0" fieldPosition="0">
        <references count="2">
          <reference field="1" count="1" selected="0">
            <x v="140"/>
          </reference>
          <reference field="5" count="1">
            <x v="103"/>
          </reference>
        </references>
      </pivotArea>
    </format>
    <format dxfId="11129">
      <pivotArea dataOnly="0" labelOnly="1" outline="0" fieldPosition="0">
        <references count="2">
          <reference field="1" count="1" selected="0">
            <x v="141"/>
          </reference>
          <reference field="5" count="1">
            <x v="85"/>
          </reference>
        </references>
      </pivotArea>
    </format>
    <format dxfId="11128">
      <pivotArea dataOnly="0" labelOnly="1" outline="0" fieldPosition="0">
        <references count="2">
          <reference field="1" count="1" selected="0">
            <x v="142"/>
          </reference>
          <reference field="5" count="1">
            <x v="101"/>
          </reference>
        </references>
      </pivotArea>
    </format>
    <format dxfId="11127">
      <pivotArea dataOnly="0" labelOnly="1" outline="0" fieldPosition="0">
        <references count="2">
          <reference field="1" count="1" selected="0">
            <x v="143"/>
          </reference>
          <reference field="5" count="2">
            <x v="9"/>
            <x v="85"/>
          </reference>
        </references>
      </pivotArea>
    </format>
    <format dxfId="11126">
      <pivotArea dataOnly="0" labelOnly="1" outline="0" fieldPosition="0">
        <references count="2">
          <reference field="1" count="1" selected="0">
            <x v="144"/>
          </reference>
          <reference field="5" count="1">
            <x v="18"/>
          </reference>
        </references>
      </pivotArea>
    </format>
    <format dxfId="11125">
      <pivotArea dataOnly="0" labelOnly="1" outline="0" fieldPosition="0">
        <references count="2">
          <reference field="1" count="1" selected="0">
            <x v="145"/>
          </reference>
          <reference field="5" count="1">
            <x v="34"/>
          </reference>
        </references>
      </pivotArea>
    </format>
    <format dxfId="11124">
      <pivotArea dataOnly="0" labelOnly="1" outline="0" fieldPosition="0">
        <references count="2">
          <reference field="1" count="1" selected="0">
            <x v="146"/>
          </reference>
          <reference field="5" count="4">
            <x v="29"/>
            <x v="30"/>
            <x v="85"/>
            <x v="124"/>
          </reference>
        </references>
      </pivotArea>
    </format>
    <format dxfId="11123">
      <pivotArea dataOnly="0" labelOnly="1" outline="0" fieldPosition="0">
        <references count="2">
          <reference field="1" count="1" selected="0">
            <x v="147"/>
          </reference>
          <reference field="5" count="1">
            <x v="14"/>
          </reference>
        </references>
      </pivotArea>
    </format>
    <format dxfId="11122">
      <pivotArea dataOnly="0" labelOnly="1" outline="0" fieldPosition="0">
        <references count="2">
          <reference field="1" count="1" selected="0">
            <x v="148"/>
          </reference>
          <reference field="5" count="1">
            <x v="92"/>
          </reference>
        </references>
      </pivotArea>
    </format>
    <format dxfId="11121">
      <pivotArea dataOnly="0" labelOnly="1" outline="0" fieldPosition="0">
        <references count="2">
          <reference field="1" count="1" selected="0">
            <x v="149"/>
          </reference>
          <reference field="5" count="1">
            <x v="102"/>
          </reference>
        </references>
      </pivotArea>
    </format>
    <format dxfId="11120">
      <pivotArea dataOnly="0" labelOnly="1" outline="0" fieldPosition="0">
        <references count="2">
          <reference field="1" count="1" selected="0">
            <x v="150"/>
          </reference>
          <reference field="5" count="2">
            <x v="101"/>
            <x v="105"/>
          </reference>
        </references>
      </pivotArea>
    </format>
    <format dxfId="11119">
      <pivotArea dataOnly="0" labelOnly="1" outline="0" fieldPosition="0">
        <references count="2">
          <reference field="1" count="1" selected="0">
            <x v="151"/>
          </reference>
          <reference field="5" count="1">
            <x v="85"/>
          </reference>
        </references>
      </pivotArea>
    </format>
    <format dxfId="11118">
      <pivotArea dataOnly="0" labelOnly="1" outline="0" fieldPosition="0">
        <references count="2">
          <reference field="1" count="1" selected="0">
            <x v="153"/>
          </reference>
          <reference field="5" count="1">
            <x v="74"/>
          </reference>
        </references>
      </pivotArea>
    </format>
    <format dxfId="11117">
      <pivotArea dataOnly="0" labelOnly="1" outline="0" fieldPosition="0">
        <references count="2">
          <reference field="1" count="1" selected="0">
            <x v="154"/>
          </reference>
          <reference field="5" count="1">
            <x v="24"/>
          </reference>
        </references>
      </pivotArea>
    </format>
    <format dxfId="11116">
      <pivotArea dataOnly="0" labelOnly="1" outline="0" fieldPosition="0">
        <references count="2">
          <reference field="1" count="1" selected="0">
            <x v="155"/>
          </reference>
          <reference field="5" count="1">
            <x v="43"/>
          </reference>
        </references>
      </pivotArea>
    </format>
    <format dxfId="11115">
      <pivotArea dataOnly="0" labelOnly="1" outline="0" fieldPosition="0">
        <references count="2">
          <reference field="1" count="1" selected="0">
            <x v="156"/>
          </reference>
          <reference field="5" count="1">
            <x v="85"/>
          </reference>
        </references>
      </pivotArea>
    </format>
    <format dxfId="11114">
      <pivotArea dataOnly="0" labelOnly="1" outline="0" fieldPosition="0">
        <references count="2">
          <reference field="1" count="1" selected="0">
            <x v="158"/>
          </reference>
          <reference field="5" count="1">
            <x v="88"/>
          </reference>
        </references>
      </pivotArea>
    </format>
    <format dxfId="11113">
      <pivotArea dataOnly="0" labelOnly="1" outline="0" fieldPosition="0">
        <references count="2">
          <reference field="1" count="1" selected="0">
            <x v="159"/>
          </reference>
          <reference field="5" count="1">
            <x v="20"/>
          </reference>
        </references>
      </pivotArea>
    </format>
    <format dxfId="11112">
      <pivotArea dataOnly="0" labelOnly="1" outline="0" fieldPosition="0">
        <references count="2">
          <reference field="1" count="1" selected="0">
            <x v="160"/>
          </reference>
          <reference field="5" count="1">
            <x v="12"/>
          </reference>
        </references>
      </pivotArea>
    </format>
    <format dxfId="11111">
      <pivotArea dataOnly="0" labelOnly="1" outline="0" fieldPosition="0">
        <references count="2">
          <reference field="1" count="1" selected="0">
            <x v="161"/>
          </reference>
          <reference field="5" count="1">
            <x v="85"/>
          </reference>
        </references>
      </pivotArea>
    </format>
    <format dxfId="11110">
      <pivotArea dataOnly="0" labelOnly="1" outline="0" fieldPosition="0">
        <references count="3">
          <reference field="1" count="1" selected="0">
            <x v="0"/>
          </reference>
          <reference field="2" count="0"/>
          <reference field="5" count="1" selected="0">
            <x v="70"/>
          </reference>
        </references>
      </pivotArea>
    </format>
    <format dxfId="11109">
      <pivotArea dataOnly="0" labelOnly="1" outline="0" fieldPosition="0">
        <references count="3">
          <reference field="1" count="1" selected="0">
            <x v="1"/>
          </reference>
          <reference field="2" count="4">
            <x v="7"/>
            <x v="8"/>
            <x v="9"/>
            <x v="10"/>
          </reference>
          <reference field="5" count="1" selected="0">
            <x v="44"/>
          </reference>
        </references>
      </pivotArea>
    </format>
    <format dxfId="11108">
      <pivotArea dataOnly="0" labelOnly="1" outline="0" fieldPosition="0">
        <references count="3">
          <reference field="1" count="1" selected="0">
            <x v="1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11107">
      <pivotArea dataOnly="0" labelOnly="1" outline="0" fieldPosition="0">
        <references count="3">
          <reference field="1" count="1" selected="0">
            <x v="1"/>
          </reference>
          <reference field="2" count="1">
            <x v="0"/>
          </reference>
          <reference field="5" count="1" selected="0">
            <x v="94"/>
          </reference>
        </references>
      </pivotArea>
    </format>
    <format dxfId="11106">
      <pivotArea dataOnly="0" labelOnly="1" outline="0" fieldPosition="0">
        <references count="3">
          <reference field="1" count="1" selected="0">
            <x v="1"/>
          </reference>
          <reference field="2" count="5">
            <x v="1"/>
            <x v="2"/>
            <x v="3"/>
            <x v="4"/>
            <x v="5"/>
          </reference>
          <reference field="5" count="1" selected="0">
            <x v="124"/>
          </reference>
        </references>
      </pivotArea>
    </format>
    <format dxfId="11105">
      <pivotArea dataOnly="0" labelOnly="1" outline="0" fieldPosition="0">
        <references count="3">
          <reference field="1" count="1" selected="0">
            <x v="2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0"/>
          </reference>
        </references>
      </pivotArea>
    </format>
    <format dxfId="11104">
      <pivotArea dataOnly="0" labelOnly="1" outline="0" fieldPosition="0">
        <references count="3">
          <reference field="1" count="1" selected="0">
            <x v="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1103">
      <pivotArea dataOnly="0" labelOnly="1" outline="0" fieldPosition="0">
        <references count="3">
          <reference field="1" count="1" selected="0">
            <x v="2"/>
          </reference>
          <reference field="2" count="2">
            <x v="9"/>
            <x v="10"/>
          </reference>
          <reference field="5" count="1" selected="0">
            <x v="135"/>
          </reference>
        </references>
      </pivotArea>
    </format>
    <format dxfId="11102">
      <pivotArea dataOnly="0" labelOnly="1" outline="0" fieldPosition="0">
        <references count="3">
          <reference field="1" count="1" selected="0">
            <x v="3"/>
          </reference>
          <reference field="2" count="1">
            <x v="0"/>
          </reference>
          <reference field="5" count="1" selected="0">
            <x v="25"/>
          </reference>
        </references>
      </pivotArea>
    </format>
    <format dxfId="11101">
      <pivotArea dataOnly="0" labelOnly="1" outline="0" fieldPosition="0">
        <references count="3">
          <reference field="1" count="1" selected="0">
            <x v="3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11100">
      <pivotArea dataOnly="0" labelOnly="1" outline="0" fieldPosition="0">
        <references count="3">
          <reference field="1" count="1" selected="0">
            <x v="3"/>
          </reference>
          <reference field="2" count="4">
            <x v="1"/>
            <x v="2"/>
            <x v="3"/>
            <x v="4"/>
          </reference>
          <reference field="5" count="1" selected="0">
            <x v="85"/>
          </reference>
        </references>
      </pivotArea>
    </format>
    <format dxfId="11099">
      <pivotArea dataOnly="0" labelOnly="1" outline="0" fieldPosition="0">
        <references count="3">
          <reference field="1" count="1" selected="0">
            <x v="4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1098">
      <pivotArea dataOnly="0" labelOnly="1" outline="0" fieldPosition="0">
        <references count="3">
          <reference field="1" count="1" selected="0">
            <x v="4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88"/>
          </reference>
        </references>
      </pivotArea>
    </format>
    <format dxfId="11097">
      <pivotArea dataOnly="0" labelOnly="1" outline="0" fieldPosition="0">
        <references count="3">
          <reference field="1" count="1" selected="0">
            <x v="5"/>
          </reference>
          <reference field="2" count="4">
            <x v="0"/>
            <x v="1"/>
            <x v="2"/>
            <x v="3"/>
          </reference>
          <reference field="5" count="1" selected="0">
            <x v="8"/>
          </reference>
        </references>
      </pivotArea>
    </format>
    <format dxfId="11096">
      <pivotArea dataOnly="0" labelOnly="1" outline="0" fieldPosition="0">
        <references count="3">
          <reference field="1" count="1" selected="0">
            <x v="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12"/>
          </reference>
        </references>
      </pivotArea>
    </format>
    <format dxfId="11095">
      <pivotArea dataOnly="0" labelOnly="1" outline="0" fieldPosition="0">
        <references count="3">
          <reference field="1" count="1" selected="0">
            <x v="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5"/>
          </reference>
        </references>
      </pivotArea>
    </format>
    <format dxfId="11094">
      <pivotArea dataOnly="0" labelOnly="1" outline="0" fieldPosition="0">
        <references count="3">
          <reference field="1" count="1" selected="0">
            <x v="6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14"/>
          </reference>
        </references>
      </pivotArea>
    </format>
    <format dxfId="11093">
      <pivotArea dataOnly="0" labelOnly="1" outline="0" fieldPosition="0">
        <references count="3">
          <reference field="1" count="1" selected="0">
            <x v="7"/>
          </reference>
          <reference field="2" count="0"/>
          <reference field="5" count="1" selected="0">
            <x v="72"/>
          </reference>
        </references>
      </pivotArea>
    </format>
    <format dxfId="11092">
      <pivotArea dataOnly="0" labelOnly="1" outline="0" fieldPosition="0">
        <references count="3">
          <reference field="1" count="1" selected="0">
            <x v="8"/>
          </reference>
          <reference field="2" count="0"/>
          <reference field="5" count="1" selected="0">
            <x v="95"/>
          </reference>
        </references>
      </pivotArea>
    </format>
    <format dxfId="11091">
      <pivotArea dataOnly="0" labelOnly="1" outline="0" fieldPosition="0">
        <references count="3">
          <reference field="1" count="1" selected="0">
            <x v="9"/>
          </reference>
          <reference field="2" count="4">
            <x v="7"/>
            <x v="8"/>
            <x v="9"/>
            <x v="10"/>
          </reference>
          <reference field="5" count="1" selected="0">
            <x v="3"/>
          </reference>
        </references>
      </pivotArea>
    </format>
    <format dxfId="11090">
      <pivotArea dataOnly="0" labelOnly="1" outline="0" fieldPosition="0">
        <references count="3">
          <reference field="1" count="1" selected="0">
            <x v="9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11089">
      <pivotArea dataOnly="0" labelOnly="1" outline="0" fieldPosition="0">
        <references count="3">
          <reference field="1" count="1" selected="0">
            <x v="9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31"/>
          </reference>
        </references>
      </pivotArea>
    </format>
    <format dxfId="11088">
      <pivotArea dataOnly="0" labelOnly="1" outline="0" fieldPosition="0">
        <references count="3">
          <reference field="1" count="1" selected="0">
            <x v="10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0"/>
          </reference>
        </references>
      </pivotArea>
    </format>
    <format dxfId="11087">
      <pivotArea dataOnly="0" labelOnly="1" outline="0" fieldPosition="0">
        <references count="3">
          <reference field="1" count="1" selected="0">
            <x v="10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1"/>
          </reference>
        </references>
      </pivotArea>
    </format>
    <format dxfId="11086">
      <pivotArea dataOnly="0" labelOnly="1" outline="0" fieldPosition="0">
        <references count="3">
          <reference field="1" count="1" selected="0">
            <x v="11"/>
          </reference>
          <reference field="2" count="0"/>
          <reference field="5" count="1" selected="0">
            <x v="133"/>
          </reference>
        </references>
      </pivotArea>
    </format>
    <format dxfId="11085">
      <pivotArea dataOnly="0" labelOnly="1" outline="0" fieldPosition="0">
        <references count="3">
          <reference field="1" count="1" selected="0">
            <x v="12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1084">
      <pivotArea dataOnly="0" labelOnly="1" outline="0" fieldPosition="0">
        <references count="3">
          <reference field="1" count="1" selected="0">
            <x v="12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5" count="1" selected="0">
            <x v="34"/>
          </reference>
        </references>
      </pivotArea>
    </format>
    <format dxfId="11083">
      <pivotArea dataOnly="0" labelOnly="1" outline="0" fieldPosition="0">
        <references count="3">
          <reference field="1" count="1" selected="0">
            <x v="1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11082">
      <pivotArea dataOnly="0" labelOnly="1" outline="0" fieldPosition="0">
        <references count="3">
          <reference field="1" count="1" selected="0">
            <x v="13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52"/>
          </reference>
        </references>
      </pivotArea>
    </format>
    <format dxfId="11081">
      <pivotArea dataOnly="0" labelOnly="1" outline="0" fieldPosition="0">
        <references count="3">
          <reference field="1" count="1" selected="0">
            <x v="13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11080">
      <pivotArea dataOnly="0" labelOnly="1" outline="0" fieldPosition="0">
        <references count="3">
          <reference field="1" count="1" selected="0">
            <x v="13"/>
          </reference>
          <reference field="2" count="1">
            <x v="3"/>
          </reference>
          <reference field="5" count="1" selected="0">
            <x v="98"/>
          </reference>
        </references>
      </pivotArea>
    </format>
    <format dxfId="11079">
      <pivotArea dataOnly="0" labelOnly="1" outline="0" fieldPosition="0">
        <references count="3">
          <reference field="1" count="1" selected="0">
            <x v="13"/>
          </reference>
          <reference field="2" count="1">
            <x v="2"/>
          </reference>
          <reference field="5" count="1" selected="0">
            <x v="138"/>
          </reference>
        </references>
      </pivotArea>
    </format>
    <format dxfId="11078">
      <pivotArea dataOnly="0" labelOnly="1" outline="0" fieldPosition="0">
        <references count="3">
          <reference field="1" count="1" selected="0">
            <x v="14"/>
          </reference>
          <reference field="2" count="3">
            <x v="0"/>
            <x v="1"/>
            <x v="2"/>
          </reference>
          <reference field="5" count="1" selected="0">
            <x v="26"/>
          </reference>
        </references>
      </pivotArea>
    </format>
    <format dxfId="11077">
      <pivotArea dataOnly="0" labelOnly="1" outline="0" fieldPosition="0">
        <references count="3">
          <reference field="1" count="1" selected="0">
            <x v="14"/>
          </reference>
          <reference field="2" count="2">
            <x v="3"/>
            <x v="10"/>
          </reference>
          <reference field="5" count="1" selected="0">
            <x v="85"/>
          </reference>
        </references>
      </pivotArea>
    </format>
    <format dxfId="11076">
      <pivotArea dataOnly="0" labelOnly="1" outline="0" fieldPosition="0">
        <references count="3">
          <reference field="1" count="1" selected="0">
            <x v="1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97"/>
          </reference>
        </references>
      </pivotArea>
    </format>
    <format dxfId="11075">
      <pivotArea dataOnly="0" labelOnly="1" outline="0" fieldPosition="0">
        <references count="3">
          <reference field="1" count="1" selected="0">
            <x v="15"/>
          </reference>
          <reference field="2" count="0"/>
          <reference field="5" count="1" selected="0">
            <x v="84"/>
          </reference>
        </references>
      </pivotArea>
    </format>
    <format dxfId="11074">
      <pivotArea dataOnly="0" labelOnly="1" outline="0" fieldPosition="0">
        <references count="3">
          <reference field="1" count="1" selected="0">
            <x v="16"/>
          </reference>
          <reference field="2" count="0"/>
          <reference field="5" count="1" selected="0">
            <x v="55"/>
          </reference>
        </references>
      </pivotArea>
    </format>
    <format dxfId="11073">
      <pivotArea dataOnly="0" labelOnly="1" outline="0" fieldPosition="0">
        <references count="3">
          <reference field="1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0"/>
          </reference>
        </references>
      </pivotArea>
    </format>
    <format dxfId="11072">
      <pivotArea dataOnly="0" labelOnly="1" outline="0" fieldPosition="0">
        <references count="3">
          <reference field="1" count="1" selected="0">
            <x v="17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11071">
      <pivotArea dataOnly="0" labelOnly="1" outline="0" fieldPosition="0">
        <references count="3">
          <reference field="1" count="1" selected="0">
            <x v="18"/>
          </reference>
          <reference field="2" count="0"/>
          <reference field="5" count="1" selected="0">
            <x v="5"/>
          </reference>
        </references>
      </pivotArea>
    </format>
    <format dxfId="11070">
      <pivotArea dataOnly="0" labelOnly="1" outline="0" fieldPosition="0">
        <references count="3">
          <reference field="1" count="1" selected="0">
            <x v="19"/>
          </reference>
          <reference field="2" count="0"/>
          <reference field="5" count="1" selected="0">
            <x v="62"/>
          </reference>
        </references>
      </pivotArea>
    </format>
    <format dxfId="11069">
      <pivotArea dataOnly="0" labelOnly="1" outline="0" fieldPosition="0">
        <references count="3">
          <reference field="1" count="1" selected="0">
            <x v="20"/>
          </reference>
          <reference field="2" count="4">
            <x v="7"/>
            <x v="8"/>
            <x v="9"/>
            <x v="10"/>
          </reference>
          <reference field="5" count="1" selected="0">
            <x v="48"/>
          </reference>
        </references>
      </pivotArea>
    </format>
    <format dxfId="11068">
      <pivotArea dataOnly="0" labelOnly="1" outline="0" fieldPosition="0">
        <references count="3">
          <reference field="1" count="1" selected="0">
            <x v="20"/>
          </reference>
          <reference field="2" count="2">
            <x v="5"/>
            <x v="6"/>
          </reference>
          <reference field="5" count="1" selected="0">
            <x v="85"/>
          </reference>
        </references>
      </pivotArea>
    </format>
    <format dxfId="11067">
      <pivotArea dataOnly="0" labelOnly="1" outline="0" fieldPosition="0">
        <references count="3">
          <reference field="1" count="1" selected="0">
            <x v="20"/>
          </reference>
          <reference field="2" count="5">
            <x v="0"/>
            <x v="1"/>
            <x v="2"/>
            <x v="3"/>
            <x v="4"/>
          </reference>
          <reference field="5" count="1" selected="0">
            <x v="122"/>
          </reference>
        </references>
      </pivotArea>
    </format>
    <format dxfId="11066">
      <pivotArea dataOnly="0" labelOnly="1" outline="0" fieldPosition="0">
        <references count="3">
          <reference field="1" count="1" selected="0">
            <x v="21"/>
          </reference>
          <reference field="2" count="2">
            <x v="8"/>
            <x v="10"/>
          </reference>
          <reference field="5" count="1" selected="0">
            <x v="85"/>
          </reference>
        </references>
      </pivotArea>
    </format>
    <format dxfId="11065">
      <pivotArea dataOnly="0" labelOnly="1" outline="0" fieldPosition="0">
        <references count="3">
          <reference field="1" count="1" selected="0">
            <x v="21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09"/>
          </reference>
        </references>
      </pivotArea>
    </format>
    <format dxfId="11064">
      <pivotArea dataOnly="0" labelOnly="1" outline="0" fieldPosition="0">
        <references count="3">
          <reference field="1" count="1" selected="0">
            <x v="21"/>
          </reference>
          <reference field="2" count="3">
            <x v="0"/>
            <x v="1"/>
            <x v="2"/>
          </reference>
          <reference field="5" count="1" selected="0">
            <x v="110"/>
          </reference>
        </references>
      </pivotArea>
    </format>
    <format dxfId="11063">
      <pivotArea dataOnly="0" labelOnly="1" outline="0" fieldPosition="0">
        <references count="3">
          <reference field="1" count="1" selected="0">
            <x v="22"/>
          </reference>
          <reference field="2" count="0"/>
          <reference field="5" count="1" selected="0">
            <x v="106"/>
          </reference>
        </references>
      </pivotArea>
    </format>
    <format dxfId="11062">
      <pivotArea dataOnly="0" labelOnly="1" outline="0" fieldPosition="0">
        <references count="3">
          <reference field="1" count="1" selected="0">
            <x v="23"/>
          </reference>
          <reference field="2" count="0"/>
          <reference field="5" count="1" selected="0">
            <x v="68"/>
          </reference>
        </references>
      </pivotArea>
    </format>
    <format dxfId="11061">
      <pivotArea dataOnly="0" labelOnly="1" outline="0" fieldPosition="0">
        <references count="3">
          <reference field="1" count="1" selected="0">
            <x v="24"/>
          </reference>
          <reference field="2" count="0"/>
          <reference field="5" count="1" selected="0">
            <x v="63"/>
          </reference>
        </references>
      </pivotArea>
    </format>
    <format dxfId="11060">
      <pivotArea dataOnly="0" labelOnly="1" outline="0" fieldPosition="0">
        <references count="3">
          <reference field="1" count="1" selected="0">
            <x v="2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3"/>
          </reference>
        </references>
      </pivotArea>
    </format>
    <format dxfId="11059">
      <pivotArea dataOnly="0" labelOnly="1" outline="0" fieldPosition="0">
        <references count="3">
          <reference field="1" count="1" selected="0">
            <x v="2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7"/>
          </reference>
        </references>
      </pivotArea>
    </format>
    <format dxfId="11058">
      <pivotArea dataOnly="0" labelOnly="1" outline="0" fieldPosition="0">
        <references count="3">
          <reference field="1" count="1" selected="0">
            <x v="27"/>
          </reference>
          <reference field="2" count="3">
            <x v="2"/>
            <x v="3"/>
            <x v="4"/>
          </reference>
          <reference field="5" count="1" selected="0">
            <x v="23"/>
          </reference>
        </references>
      </pivotArea>
    </format>
    <format dxfId="11057">
      <pivotArea dataOnly="0" labelOnly="1" outline="0" fieldPosition="0">
        <references count="3">
          <reference field="1" count="1" selected="0">
            <x v="27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1"/>
          </reference>
        </references>
      </pivotArea>
    </format>
    <format dxfId="11056">
      <pivotArea dataOnly="0" labelOnly="1" outline="0" fieldPosition="0">
        <references count="3">
          <reference field="1" count="1" selected="0">
            <x v="2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9"/>
          </reference>
        </references>
      </pivotArea>
    </format>
    <format dxfId="11055">
      <pivotArea dataOnly="0" labelOnly="1" outline="0" fieldPosition="0">
        <references count="3">
          <reference field="1" count="1" selected="0">
            <x v="29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7"/>
          </reference>
        </references>
      </pivotArea>
    </format>
    <format dxfId="11054">
      <pivotArea dataOnly="0" labelOnly="1" outline="0" fieldPosition="0">
        <references count="3">
          <reference field="1" count="1" selected="0">
            <x v="30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0"/>
          </reference>
        </references>
      </pivotArea>
    </format>
    <format dxfId="11053">
      <pivotArea dataOnly="0" labelOnly="1" outline="0" fieldPosition="0">
        <references count="3">
          <reference field="1" count="1" selected="0">
            <x v="3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6"/>
          </reference>
        </references>
      </pivotArea>
    </format>
    <format dxfId="11052">
      <pivotArea dataOnly="0" labelOnly="1" outline="0" fieldPosition="0">
        <references count="3">
          <reference field="1" count="1" selected="0">
            <x v="3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7"/>
          </reference>
        </references>
      </pivotArea>
    </format>
    <format dxfId="11051">
      <pivotArea dataOnly="0" labelOnly="1" outline="0" fieldPosition="0">
        <references count="3">
          <reference field="1" count="1" selected="0">
            <x v="33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4"/>
          </reference>
        </references>
      </pivotArea>
    </format>
    <format dxfId="11050">
      <pivotArea dataOnly="0" labelOnly="1" outline="0" fieldPosition="0">
        <references count="3">
          <reference field="1" count="1" selected="0">
            <x v="34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8"/>
          </reference>
        </references>
      </pivotArea>
    </format>
    <format dxfId="11049">
      <pivotArea dataOnly="0" labelOnly="1" outline="0" fieldPosition="0">
        <references count="3">
          <reference field="1" count="1" selected="0">
            <x v="3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9"/>
          </reference>
        </references>
      </pivotArea>
    </format>
    <format dxfId="11048">
      <pivotArea dataOnly="0" labelOnly="1" outline="0" fieldPosition="0">
        <references count="3">
          <reference field="1" count="1" selected="0">
            <x v="3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9"/>
          </reference>
        </references>
      </pivotArea>
    </format>
    <format dxfId="11047">
      <pivotArea dataOnly="0" labelOnly="1" outline="0" fieldPosition="0">
        <references count="3">
          <reference field="1" count="1" selected="0">
            <x v="37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7"/>
          </reference>
        </references>
      </pivotArea>
    </format>
    <format dxfId="11046">
      <pivotArea dataOnly="0" labelOnly="1" outline="0" fieldPosition="0">
        <references count="3">
          <reference field="1" count="1" selected="0">
            <x v="3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23"/>
          </reference>
        </references>
      </pivotArea>
    </format>
    <format dxfId="11045">
      <pivotArea dataOnly="0" labelOnly="1" outline="0" fieldPosition="0">
        <references count="3">
          <reference field="1" count="1" selected="0">
            <x v="39"/>
          </reference>
          <reference field="2" count="2">
            <x v="4"/>
            <x v="5"/>
          </reference>
          <reference field="5" count="1" selected="0">
            <x v="94"/>
          </reference>
        </references>
      </pivotArea>
    </format>
    <format dxfId="11044">
      <pivotArea dataOnly="0" labelOnly="1" outline="0" fieldPosition="0">
        <references count="3">
          <reference field="1" count="1" selected="0">
            <x v="39"/>
          </reference>
          <reference field="2" count="3">
            <x v="6"/>
            <x v="7"/>
            <x v="8"/>
          </reference>
          <reference field="5" count="1" selected="0">
            <x v="124"/>
          </reference>
        </references>
      </pivotArea>
    </format>
    <format dxfId="11043">
      <pivotArea dataOnly="0" labelOnly="1" outline="0" fieldPosition="0">
        <references count="3">
          <reference field="1" count="1" selected="0">
            <x v="40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"/>
          </reference>
        </references>
      </pivotArea>
    </format>
    <format dxfId="11042">
      <pivotArea dataOnly="0" labelOnly="1" outline="0" fieldPosition="0">
        <references count="3">
          <reference field="1" count="1" selected="0">
            <x v="4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0"/>
          </reference>
        </references>
      </pivotArea>
    </format>
    <format dxfId="11041">
      <pivotArea dataOnly="0" labelOnly="1" outline="0" fieldPosition="0">
        <references count="3">
          <reference field="1" count="1" selected="0">
            <x v="42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8"/>
          </reference>
        </references>
      </pivotArea>
    </format>
    <format dxfId="11040">
      <pivotArea dataOnly="0" labelOnly="1" outline="0" fieldPosition="0">
        <references count="3">
          <reference field="1" count="1" selected="0">
            <x v="43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"/>
          </reference>
        </references>
      </pivotArea>
    </format>
    <format dxfId="11039">
      <pivotArea dataOnly="0" labelOnly="1" outline="0" fieldPosition="0">
        <references count="3">
          <reference field="1" count="1" selected="0">
            <x v="43"/>
          </reference>
          <reference field="2" count="1">
            <x v="1"/>
          </reference>
          <reference field="5" count="1" selected="0">
            <x v="126"/>
          </reference>
        </references>
      </pivotArea>
    </format>
    <format dxfId="11038">
      <pivotArea dataOnly="0" labelOnly="1" outline="0" fieldPosition="0">
        <references count="3">
          <reference field="1" count="1" selected="0">
            <x v="44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7"/>
          </reference>
        </references>
      </pivotArea>
    </format>
    <format dxfId="11037">
      <pivotArea dataOnly="0" labelOnly="1" outline="0" fieldPosition="0">
        <references count="3">
          <reference field="1" count="1" selected="0">
            <x v="44"/>
          </reference>
          <reference field="2" count="4">
            <x v="1"/>
            <x v="2"/>
            <x v="3"/>
            <x v="4"/>
          </reference>
          <reference field="5" count="1" selected="0">
            <x v="132"/>
          </reference>
        </references>
      </pivotArea>
    </format>
    <format dxfId="11036">
      <pivotArea dataOnly="0" labelOnly="1" outline="0" fieldPosition="0">
        <references count="3">
          <reference field="1" count="1" selected="0">
            <x v="45"/>
          </reference>
          <reference field="2" count="7">
            <x v="2"/>
            <x v="3"/>
            <x v="4"/>
            <x v="5"/>
            <x v="6"/>
            <x v="7"/>
            <x v="8"/>
          </reference>
          <reference field="5" count="1" selected="0">
            <x v="125"/>
          </reference>
        </references>
      </pivotArea>
    </format>
    <format dxfId="11035">
      <pivotArea dataOnly="0" labelOnly="1" outline="0" fieldPosition="0">
        <references count="3">
          <reference field="1" count="1" selected="0">
            <x v="45"/>
          </reference>
          <reference field="2" count="2">
            <x v="9"/>
            <x v="10"/>
          </reference>
          <reference field="5" count="1" selected="0">
            <x v="136"/>
          </reference>
        </references>
      </pivotArea>
    </format>
    <format dxfId="11034">
      <pivotArea dataOnly="0" labelOnly="1" outline="0" fieldPosition="0">
        <references count="3">
          <reference field="1" count="1" selected="0">
            <x v="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6"/>
          </reference>
        </references>
      </pivotArea>
    </format>
    <format dxfId="11033">
      <pivotArea dataOnly="0" labelOnly="1" outline="0" fieldPosition="0">
        <references count="3">
          <reference field="1" count="1" selected="0">
            <x v="48"/>
          </reference>
          <reference field="2" count="6">
            <x v="1"/>
            <x v="3"/>
            <x v="6"/>
            <x v="7"/>
            <x v="8"/>
            <x v="10"/>
          </reference>
          <reference field="5" count="1" selected="0">
            <x v="85"/>
          </reference>
        </references>
      </pivotArea>
    </format>
    <format dxfId="11032">
      <pivotArea dataOnly="0" labelOnly="1" outline="0" fieldPosition="0">
        <references count="3">
          <reference field="1" count="1" selected="0">
            <x v="49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6"/>
          </reference>
        </references>
      </pivotArea>
    </format>
    <format dxfId="11031">
      <pivotArea dataOnly="0" labelOnly="1" outline="0" fieldPosition="0">
        <references count="3">
          <reference field="1" count="1" selected="0">
            <x v="49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11030">
      <pivotArea dataOnly="0" labelOnly="1" outline="0" fieldPosition="0">
        <references count="3">
          <reference field="1" count="1" selected="0">
            <x v="50"/>
          </reference>
          <reference field="2" count="1">
            <x v="1"/>
          </reference>
          <reference field="5" count="1" selected="0">
            <x v="11"/>
          </reference>
        </references>
      </pivotArea>
    </format>
    <format dxfId="11029">
      <pivotArea dataOnly="0" labelOnly="1" outline="0" fieldPosition="0">
        <references count="3">
          <reference field="1" count="1" selected="0">
            <x v="50"/>
          </reference>
          <reference field="2" count="1">
            <x v="3"/>
          </reference>
          <reference field="5" count="1" selected="0">
            <x v="85"/>
          </reference>
        </references>
      </pivotArea>
    </format>
    <format dxfId="11028">
      <pivotArea dataOnly="0" labelOnly="1" outline="0" fieldPosition="0">
        <references count="3">
          <reference field="1" count="1" selected="0">
            <x v="51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11027">
      <pivotArea dataOnly="0" labelOnly="1" outline="0" fieldPosition="0">
        <references count="3">
          <reference field="1" count="1" selected="0">
            <x v="51"/>
          </reference>
          <reference field="2" count="1">
            <x v="0"/>
          </reference>
          <reference field="5" count="1" selected="0">
            <x v="115"/>
          </reference>
        </references>
      </pivotArea>
    </format>
    <format dxfId="11026">
      <pivotArea dataOnly="0" labelOnly="1" outline="0" fieldPosition="0">
        <references count="3">
          <reference field="1" count="1" selected="0">
            <x v="52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66"/>
          </reference>
        </references>
      </pivotArea>
    </format>
    <format dxfId="11025">
      <pivotArea dataOnly="0" labelOnly="1" outline="0" fieldPosition="0">
        <references count="3">
          <reference field="1" count="1" selected="0">
            <x v="52"/>
          </reference>
          <reference field="2" count="1">
            <x v="6"/>
          </reference>
          <reference field="5" count="1" selected="0">
            <x v="115"/>
          </reference>
        </references>
      </pivotArea>
    </format>
    <format dxfId="11024">
      <pivotArea dataOnly="0" labelOnly="1" outline="0" fieldPosition="0">
        <references count="3">
          <reference field="1" count="1" selected="0">
            <x v="53"/>
          </reference>
          <reference field="2" count="3">
            <x v="1"/>
            <x v="3"/>
            <x v="4"/>
          </reference>
          <reference field="5" count="1" selected="0">
            <x v="33"/>
          </reference>
        </references>
      </pivotArea>
    </format>
    <format dxfId="11023">
      <pivotArea dataOnly="0" labelOnly="1" outline="0" fieldPosition="0">
        <references count="3">
          <reference field="1" count="1" selected="0">
            <x v="54"/>
          </reference>
          <reference field="2" count="7">
            <x v="1"/>
            <x v="3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1022">
      <pivotArea dataOnly="0" labelOnly="1" outline="0" fieldPosition="0">
        <references count="3">
          <reference field="1" count="1" selected="0">
            <x v="54"/>
          </reference>
          <reference field="2" count="3">
            <x v="0"/>
            <x v="4"/>
            <x v="5"/>
          </reference>
          <reference field="5" count="1" selected="0">
            <x v="115"/>
          </reference>
        </references>
      </pivotArea>
    </format>
    <format dxfId="11021">
      <pivotArea dataOnly="0" labelOnly="1" outline="0" fieldPosition="0">
        <references count="3">
          <reference field="1" count="1" selected="0">
            <x v="55"/>
          </reference>
          <reference field="2" count="0"/>
          <reference field="5" count="1" selected="0">
            <x v="22"/>
          </reference>
        </references>
      </pivotArea>
    </format>
    <format dxfId="11020">
      <pivotArea dataOnly="0" labelOnly="1" outline="0" fieldPosition="0">
        <references count="3">
          <reference field="1" count="1" selected="0">
            <x v="56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2"/>
          </reference>
        </references>
      </pivotArea>
    </format>
    <format dxfId="11019">
      <pivotArea dataOnly="0" labelOnly="1" outline="0" fieldPosition="0">
        <references count="3">
          <reference field="1" count="1" selected="0">
            <x v="57"/>
          </reference>
          <reference field="2" count="0"/>
          <reference field="5" count="1" selected="0">
            <x v="27"/>
          </reference>
        </references>
      </pivotArea>
    </format>
    <format dxfId="11018">
      <pivotArea dataOnly="0" labelOnly="1" outline="0" fieldPosition="0">
        <references count="3">
          <reference field="1" count="1" selected="0">
            <x v="5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6"/>
          </reference>
        </references>
      </pivotArea>
    </format>
    <format dxfId="11017">
      <pivotArea dataOnly="0" labelOnly="1" outline="0" fieldPosition="0">
        <references count="3">
          <reference field="1" count="1" selected="0">
            <x v="58"/>
          </reference>
          <reference field="2" count="2">
            <x v="0"/>
            <x v="1"/>
          </reference>
          <reference field="5" count="1" selected="0">
            <x v="109"/>
          </reference>
        </references>
      </pivotArea>
    </format>
    <format dxfId="11016">
      <pivotArea dataOnly="0" labelOnly="1" outline="0" fieldPosition="0">
        <references count="3">
          <reference field="1" count="1" selected="0">
            <x v="59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11015">
      <pivotArea dataOnly="0" labelOnly="1" outline="0" fieldPosition="0">
        <references count="3">
          <reference field="1" count="1" selected="0">
            <x v="60"/>
          </reference>
          <reference field="2" count="3">
            <x v="0"/>
            <x v="3"/>
            <x v="8"/>
          </reference>
          <reference field="5" count="1" selected="0">
            <x v="85"/>
          </reference>
        </references>
      </pivotArea>
    </format>
    <format dxfId="11014">
      <pivotArea dataOnly="0" labelOnly="1" outline="0" fieldPosition="0">
        <references count="3">
          <reference field="1" count="1" selected="0">
            <x v="60"/>
          </reference>
          <reference field="2" count="8">
            <x v="1"/>
            <x v="2"/>
            <x v="4"/>
            <x v="5"/>
            <x v="6"/>
            <x v="7"/>
            <x v="9"/>
            <x v="10"/>
          </reference>
          <reference field="5" count="1" selected="0">
            <x v="108"/>
          </reference>
        </references>
      </pivotArea>
    </format>
    <format dxfId="11013">
      <pivotArea dataOnly="0" labelOnly="1" outline="0" fieldPosition="0">
        <references count="3">
          <reference field="1" count="1" selected="0">
            <x v="61"/>
          </reference>
          <reference field="2" count="3">
            <x v="0"/>
            <x v="1"/>
            <x v="2"/>
          </reference>
          <reference field="5" count="1" selected="0">
            <x v="47"/>
          </reference>
        </references>
      </pivotArea>
    </format>
    <format dxfId="11012">
      <pivotArea dataOnly="0" labelOnly="1" outline="0" fieldPosition="0">
        <references count="3">
          <reference field="1" count="1" selected="0">
            <x v="61"/>
          </reference>
          <reference field="2" count="4">
            <x v="3"/>
            <x v="7"/>
            <x v="8"/>
            <x v="9"/>
          </reference>
          <reference field="5" count="1" selected="0">
            <x v="85"/>
          </reference>
        </references>
      </pivotArea>
    </format>
    <format dxfId="11011">
      <pivotArea dataOnly="0" labelOnly="1" outline="0" fieldPosition="0">
        <references count="3">
          <reference field="1" count="1" selected="0">
            <x v="61"/>
          </reference>
          <reference field="2" count="3">
            <x v="4"/>
            <x v="5"/>
            <x v="6"/>
          </reference>
          <reference field="5" count="1" selected="0">
            <x v="119"/>
          </reference>
        </references>
      </pivotArea>
    </format>
    <format dxfId="11010">
      <pivotArea dataOnly="0" labelOnly="1" outline="0" fieldPosition="0">
        <references count="3">
          <reference field="1" count="1" selected="0">
            <x v="61"/>
          </reference>
          <reference field="2" count="1">
            <x v="10"/>
          </reference>
          <reference field="5" count="1" selected="0">
            <x v="137"/>
          </reference>
        </references>
      </pivotArea>
    </format>
    <format dxfId="11009">
      <pivotArea dataOnly="0" labelOnly="1" outline="0" fieldPosition="0">
        <references count="3">
          <reference field="1" count="1" selected="0">
            <x v="62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"/>
          </reference>
        </references>
      </pivotArea>
    </format>
    <format dxfId="11008">
      <pivotArea dataOnly="0" labelOnly="1" outline="0" fieldPosition="0">
        <references count="3">
          <reference field="1" count="1" selected="0">
            <x v="62"/>
          </reference>
          <reference field="2" count="2">
            <x v="0"/>
            <x v="1"/>
          </reference>
          <reference field="5" count="1" selected="0">
            <x v="74"/>
          </reference>
        </references>
      </pivotArea>
    </format>
    <format dxfId="11007">
      <pivotArea dataOnly="0" labelOnly="1" outline="0" fieldPosition="0">
        <references count="3">
          <reference field="1" count="1" selected="0">
            <x v="63"/>
          </reference>
          <reference field="2" count="5">
            <x v="0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1006">
      <pivotArea dataOnly="0" labelOnly="1" outline="0" fieldPosition="0">
        <references count="3">
          <reference field="1" count="1" selected="0">
            <x v="63"/>
          </reference>
          <reference field="2" count="5">
            <x v="1"/>
            <x v="3"/>
            <x v="4"/>
            <x v="5"/>
            <x v="6"/>
          </reference>
          <reference field="5" count="1" selected="0">
            <x v="126"/>
          </reference>
        </references>
      </pivotArea>
    </format>
    <format dxfId="11005">
      <pivotArea dataOnly="0" labelOnly="1" outline="0" fieldPosition="0">
        <references count="3">
          <reference field="1" count="1" selected="0">
            <x v="64"/>
          </reference>
          <reference field="2" count="2">
            <x v="0"/>
            <x v="1"/>
          </reference>
          <reference field="5" count="1" selected="0">
            <x v="20"/>
          </reference>
        </references>
      </pivotArea>
    </format>
    <format dxfId="11004">
      <pivotArea dataOnly="0" labelOnly="1" outline="0" fieldPosition="0">
        <references count="3">
          <reference field="1" count="1" selected="0">
            <x v="6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3"/>
          </reference>
        </references>
      </pivotArea>
    </format>
    <format dxfId="11003">
      <pivotArea dataOnly="0" labelOnly="1" outline="0" fieldPosition="0">
        <references count="3">
          <reference field="1" count="1" selected="0">
            <x v="66"/>
          </reference>
          <reference field="2" count="2">
            <x v="0"/>
            <x v="1"/>
          </reference>
          <reference field="5" count="1" selected="0">
            <x v="89"/>
          </reference>
        </references>
      </pivotArea>
    </format>
    <format dxfId="11002">
      <pivotArea dataOnly="0" labelOnly="1" outline="0" fieldPosition="0">
        <references count="3">
          <reference field="1" count="1" selected="0">
            <x v="67"/>
          </reference>
          <reference field="2" count="1">
            <x v="1"/>
          </reference>
          <reference field="5" count="1" selected="0">
            <x v="78"/>
          </reference>
        </references>
      </pivotArea>
    </format>
    <format dxfId="11001">
      <pivotArea dataOnly="0" labelOnly="1" outline="0" fieldPosition="0">
        <references count="3">
          <reference field="1" count="1" selected="0">
            <x v="67"/>
          </reference>
          <reference field="2" count="7">
            <x v="0"/>
            <x v="3"/>
            <x v="4"/>
            <x v="5"/>
            <x v="6"/>
            <x v="7"/>
            <x v="8"/>
          </reference>
          <reference field="5" count="1" selected="0">
            <x v="85"/>
          </reference>
        </references>
      </pivotArea>
    </format>
    <format dxfId="11000">
      <pivotArea dataOnly="0" labelOnly="1" outline="0" fieldPosition="0">
        <references count="3">
          <reference field="1" count="1" selected="0">
            <x v="68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999">
      <pivotArea dataOnly="0" labelOnly="1" outline="0" fieldPosition="0">
        <references count="3">
          <reference field="1" count="1" selected="0">
            <x v="68"/>
          </reference>
          <reference field="2" count="1">
            <x v="0"/>
          </reference>
          <reference field="5" count="1" selected="0">
            <x v="128"/>
          </reference>
        </references>
      </pivotArea>
    </format>
    <format dxfId="10998">
      <pivotArea dataOnly="0" labelOnly="1" outline="0" fieldPosition="0">
        <references count="3">
          <reference field="1" count="1" selected="0">
            <x v="6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7"/>
          </reference>
        </references>
      </pivotArea>
    </format>
    <format dxfId="10997">
      <pivotArea dataOnly="0" labelOnly="1" outline="0" fieldPosition="0">
        <references count="3">
          <reference field="1" count="1" selected="0">
            <x v="69"/>
          </reference>
          <reference field="2" count="2">
            <x v="0"/>
            <x v="1"/>
          </reference>
          <reference field="5" count="1" selected="0">
            <x v="115"/>
          </reference>
        </references>
      </pivotArea>
    </format>
    <format dxfId="10996">
      <pivotArea dataOnly="0" labelOnly="1" outline="0" fieldPosition="0">
        <references count="3">
          <reference field="1" count="1" selected="0">
            <x v="70"/>
          </reference>
          <reference field="2" count="2">
            <x v="0"/>
            <x v="1"/>
          </reference>
          <reference field="5" count="1" selected="0">
            <x v="16"/>
          </reference>
        </references>
      </pivotArea>
    </format>
    <format dxfId="10995">
      <pivotArea dataOnly="0" labelOnly="1" outline="0" fieldPosition="0">
        <references count="3">
          <reference field="1" count="1" selected="0">
            <x v="7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7"/>
          </reference>
        </references>
      </pivotArea>
    </format>
    <format dxfId="10994">
      <pivotArea dataOnly="0" labelOnly="1" outline="0" fieldPosition="0">
        <references count="3">
          <reference field="1" count="1" selected="0">
            <x v="72"/>
          </reference>
          <reference field="2" count="1">
            <x v="0"/>
          </reference>
          <reference field="5" count="1" selected="0">
            <x v="49"/>
          </reference>
        </references>
      </pivotArea>
    </format>
    <format dxfId="10993">
      <pivotArea dataOnly="0" labelOnly="1" outline="0" fieldPosition="0">
        <references count="3">
          <reference field="1" count="1" selected="0">
            <x v="73"/>
          </reference>
          <reference field="2" count="7">
            <x v="3"/>
            <x v="4"/>
            <x v="5"/>
            <x v="6"/>
            <x v="7"/>
            <x v="9"/>
            <x v="10"/>
          </reference>
          <reference field="5" count="1" selected="0">
            <x v="74"/>
          </reference>
        </references>
      </pivotArea>
    </format>
    <format dxfId="10992">
      <pivotArea dataOnly="0" labelOnly="1" outline="0" fieldPosition="0">
        <references count="3">
          <reference field="1" count="1" selected="0">
            <x v="73"/>
          </reference>
          <reference field="2" count="1">
            <x v="8"/>
          </reference>
          <reference field="5" count="1" selected="0">
            <x v="134"/>
          </reference>
        </references>
      </pivotArea>
    </format>
    <format dxfId="10991">
      <pivotArea dataOnly="0" labelOnly="1" outline="0" fieldPosition="0">
        <references count="3">
          <reference field="1" count="1" selected="0">
            <x v="74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0990">
      <pivotArea dataOnly="0" labelOnly="1" outline="0" fieldPosition="0">
        <references count="3">
          <reference field="1" count="1" selected="0">
            <x v="74"/>
          </reference>
          <reference field="2" count="4">
            <x v="6"/>
            <x v="7"/>
            <x v="9"/>
            <x v="10"/>
          </reference>
          <reference field="5" count="1" selected="0">
            <x v="85"/>
          </reference>
        </references>
      </pivotArea>
    </format>
    <format dxfId="10989">
      <pivotArea dataOnly="0" labelOnly="1" outline="0" fieldPosition="0">
        <references count="3">
          <reference field="1" count="1" selected="0">
            <x v="7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111"/>
          </reference>
        </references>
      </pivotArea>
    </format>
    <format dxfId="10988">
      <pivotArea dataOnly="0" labelOnly="1" outline="0" fieldPosition="0">
        <references count="3">
          <reference field="1" count="1" selected="0">
            <x v="7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75"/>
          </reference>
        </references>
      </pivotArea>
    </format>
    <format dxfId="10987">
      <pivotArea dataOnly="0" labelOnly="1" outline="0" fieldPosition="0">
        <references count="3">
          <reference field="1" count="1" selected="0">
            <x v="75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10986">
      <pivotArea dataOnly="0" labelOnly="1" outline="0" fieldPosition="0">
        <references count="3">
          <reference field="1" count="1" selected="0">
            <x v="75"/>
          </reference>
          <reference field="2" count="1">
            <x v="3"/>
          </reference>
          <reference field="5" count="1" selected="0">
            <x v="89"/>
          </reference>
        </references>
      </pivotArea>
    </format>
    <format dxfId="10985">
      <pivotArea dataOnly="0" labelOnly="1" outline="0" fieldPosition="0">
        <references count="3">
          <reference field="1" count="1" selected="0">
            <x v="75"/>
          </reference>
          <reference field="2" count="1">
            <x v="0"/>
          </reference>
          <reference field="5" count="1" selected="0">
            <x v="113"/>
          </reference>
        </references>
      </pivotArea>
    </format>
    <format dxfId="10984">
      <pivotArea dataOnly="0" labelOnly="1" outline="0" fieldPosition="0">
        <references count="3">
          <reference field="1" count="1" selected="0">
            <x v="76"/>
          </reference>
          <reference field="2" count="4">
            <x v="3"/>
            <x v="4"/>
            <x v="5"/>
            <x v="6"/>
          </reference>
          <reference field="5" count="1" selected="0">
            <x v="7"/>
          </reference>
        </references>
      </pivotArea>
    </format>
    <format dxfId="10983">
      <pivotArea dataOnly="0" labelOnly="1" outline="0" fieldPosition="0">
        <references count="3">
          <reference field="1" count="1" selected="0">
            <x v="76"/>
          </reference>
          <reference field="2" count="4">
            <x v="7"/>
            <x v="8"/>
            <x v="9"/>
            <x v="10"/>
          </reference>
          <reference field="5" count="1" selected="0">
            <x v="56"/>
          </reference>
        </references>
      </pivotArea>
    </format>
    <format dxfId="10982">
      <pivotArea dataOnly="0" labelOnly="1" outline="0" fieldPosition="0">
        <references count="3">
          <reference field="1" count="1" selected="0">
            <x v="77"/>
          </reference>
          <reference field="2" count="8"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5"/>
          </reference>
        </references>
      </pivotArea>
    </format>
    <format dxfId="10981">
      <pivotArea dataOnly="0" labelOnly="1" outline="0" fieldPosition="0">
        <references count="3">
          <reference field="1" count="1" selected="0">
            <x v="77"/>
          </reference>
          <reference field="2" count="1">
            <x v="0"/>
          </reference>
          <reference field="5" count="1" selected="0">
            <x v="36"/>
          </reference>
        </references>
      </pivotArea>
    </format>
    <format dxfId="10980">
      <pivotArea dataOnly="0" labelOnly="1" outline="0" fieldPosition="0">
        <references count="3">
          <reference field="1" count="1" selected="0">
            <x v="77"/>
          </reference>
          <reference field="2" count="1">
            <x v="10"/>
          </reference>
          <reference field="5" count="1" selected="0">
            <x v="113"/>
          </reference>
        </references>
      </pivotArea>
    </format>
    <format dxfId="10979">
      <pivotArea dataOnly="0" labelOnly="1" outline="0" fieldPosition="0">
        <references count="3">
          <reference field="1" count="1" selected="0">
            <x v="78"/>
          </reference>
          <reference field="2" count="1">
            <x v="0"/>
          </reference>
          <reference field="5" count="1" selected="0">
            <x v="61"/>
          </reference>
        </references>
      </pivotArea>
    </format>
    <format dxfId="10978">
      <pivotArea dataOnly="0" labelOnly="1" outline="0" fieldPosition="0">
        <references count="3">
          <reference field="1" count="1" selected="0">
            <x v="78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10977">
      <pivotArea dataOnly="0" labelOnly="1" outline="0" fieldPosition="0">
        <references count="3">
          <reference field="1" count="1" selected="0">
            <x v="7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3"/>
          </reference>
        </references>
      </pivotArea>
    </format>
    <format dxfId="10976">
      <pivotArea dataOnly="0" labelOnly="1" outline="0" fieldPosition="0">
        <references count="3">
          <reference field="1" count="1" selected="0">
            <x v="79"/>
          </reference>
          <reference field="2" count="2">
            <x v="0"/>
            <x v="1"/>
          </reference>
          <reference field="5" count="1" selected="0">
            <x v="127"/>
          </reference>
        </references>
      </pivotArea>
    </format>
    <format dxfId="10975">
      <pivotArea dataOnly="0" labelOnly="1" outline="0" fieldPosition="0">
        <references count="3">
          <reference field="1" count="1" selected="0">
            <x v="80"/>
          </reference>
          <reference field="2" count="9">
            <x v="0"/>
            <x v="1"/>
            <x v="3"/>
            <x v="4"/>
            <x v="5"/>
            <x v="6"/>
            <x v="7"/>
            <x v="9"/>
            <x v="10"/>
          </reference>
          <reference field="5" count="1" selected="0">
            <x v="53"/>
          </reference>
        </references>
      </pivotArea>
    </format>
    <format dxfId="10974">
      <pivotArea dataOnly="0" labelOnly="1" outline="0" fieldPosition="0">
        <references count="3">
          <reference field="1" count="1" selected="0">
            <x v="80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973">
      <pivotArea dataOnly="0" labelOnly="1" outline="0" fieldPosition="0">
        <references count="3">
          <reference field="1" count="1" selected="0">
            <x v="81"/>
          </reference>
          <reference field="2" count="3">
            <x v="0"/>
            <x v="1"/>
            <x v="3"/>
          </reference>
          <reference field="5" count="1" selected="0">
            <x v="33"/>
          </reference>
        </references>
      </pivotArea>
    </format>
    <format dxfId="10972">
      <pivotArea dataOnly="0" labelOnly="1" outline="0" fieldPosition="0">
        <references count="3">
          <reference field="1" count="1" selected="0">
            <x v="81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4"/>
          </reference>
        </references>
      </pivotArea>
    </format>
    <format dxfId="10971">
      <pivotArea dataOnly="0" labelOnly="1" outline="0" fieldPosition="0">
        <references count="3">
          <reference field="1" count="1" selected="0">
            <x v="82"/>
          </reference>
          <reference field="2" count="3">
            <x v="0"/>
            <x v="1"/>
            <x v="3"/>
          </reference>
          <reference field="5" count="1" selected="0">
            <x v="75"/>
          </reference>
        </references>
      </pivotArea>
    </format>
    <format dxfId="10970">
      <pivotArea dataOnly="0" labelOnly="1" outline="0" fieldPosition="0">
        <references count="3">
          <reference field="1" count="1" selected="0">
            <x v="82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8"/>
          </reference>
        </references>
      </pivotArea>
    </format>
    <format dxfId="10969">
      <pivotArea dataOnly="0" labelOnly="1" outline="0" fieldPosition="0">
        <references count="3">
          <reference field="1" count="1" selected="0">
            <x v="83"/>
          </reference>
          <reference field="2" count="1">
            <x v="0"/>
          </reference>
          <reference field="5" count="1" selected="0">
            <x v="15"/>
          </reference>
        </references>
      </pivotArea>
    </format>
    <format dxfId="10968">
      <pivotArea dataOnly="0" labelOnly="1" outline="0" fieldPosition="0">
        <references count="3">
          <reference field="1" count="1" selected="0">
            <x v="83"/>
          </reference>
          <reference field="2" count="2">
            <x v="1"/>
            <x v="8"/>
          </reference>
          <reference field="5" count="1" selected="0">
            <x v="85"/>
          </reference>
        </references>
      </pivotArea>
    </format>
    <format dxfId="10967">
      <pivotArea dataOnly="0" labelOnly="1" outline="0" fieldPosition="0">
        <references count="3">
          <reference field="1" count="1" selected="0">
            <x v="83"/>
          </reference>
          <reference field="2" count="1">
            <x v="10"/>
          </reference>
          <reference field="5" count="1" selected="0">
            <x v="97"/>
          </reference>
        </references>
      </pivotArea>
    </format>
    <format dxfId="10966">
      <pivotArea dataOnly="0" labelOnly="1" outline="0" fieldPosition="0">
        <references count="3">
          <reference field="1" count="1" selected="0">
            <x v="83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27"/>
          </reference>
        </references>
      </pivotArea>
    </format>
    <format dxfId="10965">
      <pivotArea dataOnly="0" labelOnly="1" outline="0" fieldPosition="0">
        <references count="3">
          <reference field="1" count="1" selected="0">
            <x v="84"/>
          </reference>
          <reference field="2" count="2">
            <x v="7"/>
            <x v="9"/>
          </reference>
          <reference field="5" count="1" selected="0">
            <x v="30"/>
          </reference>
        </references>
      </pivotArea>
    </format>
    <format dxfId="10964">
      <pivotArea dataOnly="0" labelOnly="1" outline="0" fieldPosition="0">
        <references count="3">
          <reference field="1" count="1" selected="0">
            <x v="8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69"/>
          </reference>
        </references>
      </pivotArea>
    </format>
    <format dxfId="10963">
      <pivotArea dataOnly="0" labelOnly="1" outline="0" fieldPosition="0">
        <references count="3">
          <reference field="1" count="1" selected="0">
            <x v="84"/>
          </reference>
          <reference field="2" count="3">
            <x v="6"/>
            <x v="8"/>
            <x v="10"/>
          </reference>
          <reference field="5" count="1" selected="0">
            <x v="85"/>
          </reference>
        </references>
      </pivotArea>
    </format>
    <format dxfId="10962">
      <pivotArea dataOnly="0" labelOnly="1" outline="0" fieldPosition="0">
        <references count="3">
          <reference field="1" count="1" selected="0">
            <x v="85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5"/>
          </reference>
        </references>
      </pivotArea>
    </format>
    <format dxfId="10961">
      <pivotArea dataOnly="0" labelOnly="1" outline="0" fieldPosition="0">
        <references count="3">
          <reference field="1" count="1" selected="0">
            <x v="86"/>
          </reference>
          <reference field="2" count="3">
            <x v="0"/>
            <x v="1"/>
            <x v="3"/>
          </reference>
          <reference field="5" count="1" selected="0">
            <x v="64"/>
          </reference>
        </references>
      </pivotArea>
    </format>
    <format dxfId="10960">
      <pivotArea dataOnly="0" labelOnly="1" outline="0" fieldPosition="0">
        <references count="3">
          <reference field="1" count="1" selected="0">
            <x v="8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1"/>
          </reference>
        </references>
      </pivotArea>
    </format>
    <format dxfId="10959">
      <pivotArea dataOnly="0" labelOnly="1" outline="0" fieldPosition="0">
        <references count="3">
          <reference field="1" count="1" selected="0">
            <x v="8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6"/>
          </reference>
        </references>
      </pivotArea>
    </format>
    <format dxfId="10958">
      <pivotArea dataOnly="0" labelOnly="1" outline="0" fieldPosition="0">
        <references count="3">
          <reference field="1" count="1" selected="0">
            <x v="89"/>
          </reference>
          <reference field="2" count="1">
            <x v="0"/>
          </reference>
          <reference field="5" count="1" selected="0">
            <x v="39"/>
          </reference>
        </references>
      </pivotArea>
    </format>
    <format dxfId="10957">
      <pivotArea dataOnly="0" labelOnly="1" outline="0" fieldPosition="0">
        <references count="3">
          <reference field="1" count="1" selected="0">
            <x v="90"/>
          </reference>
          <reference field="2" count="1">
            <x v="0"/>
          </reference>
          <reference field="5" count="1" selected="0">
            <x v="117"/>
          </reference>
        </references>
      </pivotArea>
    </format>
    <format dxfId="10956">
      <pivotArea dataOnly="0" labelOnly="1" outline="0" fieldPosition="0">
        <references count="3">
          <reference field="1" count="1" selected="0">
            <x v="91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85"/>
          </reference>
        </references>
      </pivotArea>
    </format>
    <format dxfId="10955">
      <pivotArea dataOnly="0" labelOnly="1" outline="0" fieldPosition="0">
        <references count="3">
          <reference field="1" count="1" selected="0">
            <x v="91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11"/>
          </reference>
        </references>
      </pivotArea>
    </format>
    <format dxfId="10954">
      <pivotArea dataOnly="0" labelOnly="1" outline="0" fieldPosition="0">
        <references count="3">
          <reference field="1" count="1" selected="0">
            <x v="92"/>
          </reference>
          <reference field="2" count="1">
            <x v="0"/>
          </reference>
          <reference field="5" count="1" selected="0">
            <x v="54"/>
          </reference>
        </references>
      </pivotArea>
    </format>
    <format dxfId="10953">
      <pivotArea dataOnly="0" labelOnly="1" outline="0" fieldPosition="0">
        <references count="3">
          <reference field="1" count="1" selected="0">
            <x v="92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10952">
      <pivotArea dataOnly="0" labelOnly="1" outline="0" fieldPosition="0">
        <references count="3">
          <reference field="1" count="1" selected="0">
            <x v="93"/>
          </reference>
          <reference field="2" count="7">
            <x v="1"/>
            <x v="3"/>
            <x v="5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951">
      <pivotArea dataOnly="0" labelOnly="1" outline="0" fieldPosition="0">
        <references count="3">
          <reference field="1" count="1" selected="0">
            <x v="9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33"/>
          </reference>
        </references>
      </pivotArea>
    </format>
    <format dxfId="10950">
      <pivotArea dataOnly="0" labelOnly="1" outline="0" fieldPosition="0">
        <references count="3">
          <reference field="1" count="1" selected="0">
            <x v="94"/>
          </reference>
          <reference field="2" count="1">
            <x v="10"/>
          </reference>
          <reference field="5" count="1" selected="0">
            <x v="85"/>
          </reference>
        </references>
      </pivotArea>
    </format>
    <format dxfId="10949">
      <pivotArea dataOnly="0" labelOnly="1" outline="0" fieldPosition="0">
        <references count="3">
          <reference field="1" count="1" selected="0">
            <x v="9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5"/>
          </reference>
        </references>
      </pivotArea>
    </format>
    <format dxfId="10948">
      <pivotArea dataOnly="0" labelOnly="1" outline="0" fieldPosition="0">
        <references count="3">
          <reference field="1" count="1" selected="0">
            <x v="96"/>
          </reference>
          <reference field="2" count="2">
            <x v="4"/>
            <x v="5"/>
          </reference>
          <reference field="5" count="1" selected="0">
            <x v="78"/>
          </reference>
        </references>
      </pivotArea>
    </format>
    <format dxfId="10947">
      <pivotArea dataOnly="0" labelOnly="1" outline="0" fieldPosition="0">
        <references count="3">
          <reference field="1" count="1" selected="0">
            <x v="96"/>
          </reference>
          <reference field="2" count="4">
            <x v="7"/>
            <x v="8"/>
            <x v="9"/>
            <x v="10"/>
          </reference>
          <reference field="5" count="1" selected="0">
            <x v="82"/>
          </reference>
        </references>
      </pivotArea>
    </format>
    <format dxfId="10946">
      <pivotArea dataOnly="0" labelOnly="1" outline="0" fieldPosition="0">
        <references count="3">
          <reference field="1" count="1" selected="0">
            <x v="96"/>
          </reference>
          <reference field="2" count="2">
            <x v="3"/>
            <x v="6"/>
          </reference>
          <reference field="5" count="1" selected="0">
            <x v="85"/>
          </reference>
        </references>
      </pivotArea>
    </format>
    <format dxfId="10945">
      <pivotArea dataOnly="0" labelOnly="1" outline="0" fieldPosition="0">
        <references count="3">
          <reference field="1" count="1" selected="0">
            <x v="96"/>
          </reference>
          <reference field="2" count="2">
            <x v="0"/>
            <x v="1"/>
          </reference>
          <reference field="5" count="1" selected="0">
            <x v="104"/>
          </reference>
        </references>
      </pivotArea>
    </format>
    <format dxfId="10944">
      <pivotArea dataOnly="0" labelOnly="1" outline="0" fieldPosition="0">
        <references count="3">
          <reference field="1" count="1" selected="0">
            <x v="97"/>
          </reference>
          <reference field="2" count="2">
            <x v="1"/>
            <x v="3"/>
          </reference>
          <reference field="5" count="1" selected="0">
            <x v="20"/>
          </reference>
        </references>
      </pivotArea>
    </format>
    <format dxfId="10943">
      <pivotArea dataOnly="0" labelOnly="1" outline="0" fieldPosition="0">
        <references count="3">
          <reference field="1" count="1" selected="0">
            <x v="97"/>
          </reference>
          <reference field="2" count="2">
            <x v="4"/>
            <x v="5"/>
          </reference>
          <reference field="5" count="1" selected="0">
            <x v="69"/>
          </reference>
        </references>
      </pivotArea>
    </format>
    <format dxfId="10942">
      <pivotArea dataOnly="0" labelOnly="1" outline="0" fieldPosition="0">
        <references count="3">
          <reference field="1" count="1" selected="0">
            <x v="97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71"/>
          </reference>
        </references>
      </pivotArea>
    </format>
    <format dxfId="10941">
      <pivotArea dataOnly="0" labelOnly="1" outline="0" fieldPosition="0">
        <references count="3">
          <reference field="1" count="1" selected="0">
            <x v="97"/>
          </reference>
          <reference field="2" count="1">
            <x v="0"/>
          </reference>
          <reference field="5" count="1" selected="0">
            <x v="77"/>
          </reference>
        </references>
      </pivotArea>
    </format>
    <format dxfId="10940">
      <pivotArea dataOnly="0" labelOnly="1" outline="0" fieldPosition="0">
        <references count="3">
          <reference field="1" count="1" selected="0">
            <x v="9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"/>
          </reference>
        </references>
      </pivotArea>
    </format>
    <format dxfId="10939">
      <pivotArea dataOnly="0" labelOnly="1" outline="0" fieldPosition="0">
        <references count="3">
          <reference field="1" count="1" selected="0">
            <x v="98"/>
          </reference>
          <reference field="2" count="2">
            <x v="0"/>
            <x v="1"/>
          </reference>
          <reference field="5" count="1" selected="0">
            <x v="73"/>
          </reference>
        </references>
      </pivotArea>
    </format>
    <format dxfId="10938">
      <pivotArea dataOnly="0" labelOnly="1" outline="0" fieldPosition="0">
        <references count="3">
          <reference field="1" count="1" selected="0">
            <x v="9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0"/>
          </reference>
        </references>
      </pivotArea>
    </format>
    <format dxfId="10937">
      <pivotArea dataOnly="0" labelOnly="1" outline="0" fieldPosition="0">
        <references count="3">
          <reference field="1" count="1" selected="0">
            <x v="99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10936">
      <pivotArea dataOnly="0" labelOnly="1" outline="0" fieldPosition="0">
        <references count="3">
          <reference field="1" count="1" selected="0">
            <x v="10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7"/>
          </reference>
        </references>
      </pivotArea>
    </format>
    <format dxfId="10935">
      <pivotArea dataOnly="0" labelOnly="1" outline="0" fieldPosition="0">
        <references count="3">
          <reference field="1" count="1" selected="0">
            <x v="101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9"/>
          </reference>
        </references>
      </pivotArea>
    </format>
    <format dxfId="10934">
      <pivotArea dataOnly="0" labelOnly="1" outline="0" fieldPosition="0">
        <references count="3">
          <reference field="1" count="1" selected="0">
            <x v="101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10933">
      <pivotArea dataOnly="0" labelOnly="1" outline="0" fieldPosition="0">
        <references count="3">
          <reference field="1" count="1" selected="0">
            <x v="102"/>
          </reference>
          <reference field="2" count="4">
            <x v="4"/>
            <x v="5"/>
            <x v="6"/>
            <x v="7"/>
          </reference>
          <reference field="5" count="1" selected="0">
            <x v="17"/>
          </reference>
        </references>
      </pivotArea>
    </format>
    <format dxfId="10932">
      <pivotArea dataOnly="0" labelOnly="1" outline="0" fieldPosition="0">
        <references count="3">
          <reference field="1" count="1" selected="0">
            <x v="102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10931">
      <pivotArea dataOnly="0" labelOnly="1" outline="0" fieldPosition="0">
        <references count="3">
          <reference field="1" count="1" selected="0">
            <x v="103"/>
          </reference>
          <reference field="2" count="4">
            <x v="7"/>
            <x v="8"/>
            <x v="9"/>
            <x v="10"/>
          </reference>
          <reference field="5" count="1" selected="0">
            <x v="119"/>
          </reference>
        </references>
      </pivotArea>
    </format>
    <format dxfId="10930">
      <pivotArea dataOnly="0" labelOnly="1" outline="0" fieldPosition="0">
        <references count="3">
          <reference field="1" count="1" selected="0">
            <x v="103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28"/>
          </reference>
        </references>
      </pivotArea>
    </format>
    <format dxfId="10929">
      <pivotArea dataOnly="0" labelOnly="1" outline="0" fieldPosition="0">
        <references count="3">
          <reference field="1" count="1" selected="0">
            <x v="104"/>
          </reference>
          <reference field="2" count="4">
            <x v="5"/>
            <x v="6"/>
            <x v="7"/>
            <x v="8"/>
          </reference>
          <reference field="5" count="1" selected="0">
            <x v="43"/>
          </reference>
        </references>
      </pivotArea>
    </format>
    <format dxfId="10928">
      <pivotArea dataOnly="0" labelOnly="1" outline="0" fieldPosition="0">
        <references count="3">
          <reference field="1" count="1" selected="0">
            <x v="104"/>
          </reference>
          <reference field="2" count="4">
            <x v="0"/>
            <x v="1"/>
            <x v="3"/>
            <x v="4"/>
          </reference>
          <reference field="5" count="1" selected="0">
            <x v="123"/>
          </reference>
        </references>
      </pivotArea>
    </format>
    <format dxfId="10927">
      <pivotArea dataOnly="0" labelOnly="1" outline="0" fieldPosition="0">
        <references count="3">
          <reference field="1" count="1" selected="0">
            <x v="105"/>
          </reference>
          <reference field="2" count="1">
            <x v="1"/>
          </reference>
          <reference field="5" count="1" selected="0">
            <x v="8"/>
          </reference>
        </references>
      </pivotArea>
    </format>
    <format dxfId="10926">
      <pivotArea dataOnly="0" labelOnly="1" outline="0" fieldPosition="0">
        <references count="3">
          <reference field="1" count="1" selected="0">
            <x v="105"/>
          </reference>
          <reference field="2" count="5">
            <x v="0"/>
            <x v="3"/>
            <x v="6"/>
            <x v="7"/>
            <x v="8"/>
          </reference>
          <reference field="5" count="1" selected="0">
            <x v="85"/>
          </reference>
        </references>
      </pivotArea>
    </format>
    <format dxfId="10925">
      <pivotArea dataOnly="0" labelOnly="1" outline="0" fieldPosition="0">
        <references count="3">
          <reference field="1" count="1" selected="0">
            <x v="105"/>
          </reference>
          <reference field="2" count="2">
            <x v="4"/>
            <x v="5"/>
          </reference>
          <reference field="5" count="1" selected="0">
            <x v="108"/>
          </reference>
        </references>
      </pivotArea>
    </format>
    <format dxfId="10924">
      <pivotArea dataOnly="0" labelOnly="1" outline="0" fieldPosition="0">
        <references count="3">
          <reference field="1" count="1" selected="0">
            <x v="10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6"/>
          </reference>
        </references>
      </pivotArea>
    </format>
    <format dxfId="10923">
      <pivotArea dataOnly="0" labelOnly="1" outline="0" fieldPosition="0">
        <references count="3">
          <reference field="1" count="1" selected="0">
            <x v="107"/>
          </reference>
          <reference field="2" count="4">
            <x v="0"/>
            <x v="1"/>
            <x v="3"/>
            <x v="4"/>
          </reference>
          <reference field="5" count="1" selected="0">
            <x v="19"/>
          </reference>
        </references>
      </pivotArea>
    </format>
    <format dxfId="10922">
      <pivotArea dataOnly="0" labelOnly="1" outline="0" fieldPosition="0">
        <references count="3">
          <reference field="1" count="1" selected="0">
            <x v="107"/>
          </reference>
          <reference field="2" count="3">
            <x v="5"/>
            <x v="6"/>
            <x v="7"/>
          </reference>
          <reference field="5" count="1" selected="0">
            <x v="85"/>
          </reference>
        </references>
      </pivotArea>
    </format>
    <format dxfId="10921">
      <pivotArea dataOnly="0" labelOnly="1" outline="0" fieldPosition="0">
        <references count="3">
          <reference field="1" count="1" selected="0">
            <x v="107"/>
          </reference>
          <reference field="2" count="3">
            <x v="8"/>
            <x v="9"/>
            <x v="10"/>
          </reference>
          <reference field="5" count="1" selected="0">
            <x v="92"/>
          </reference>
        </references>
      </pivotArea>
    </format>
    <format dxfId="10920">
      <pivotArea dataOnly="0" labelOnly="1" outline="0" fieldPosition="0">
        <references count="3">
          <reference field="1" count="1" selected="0">
            <x v="108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10919">
      <pivotArea dataOnly="0" labelOnly="1" outline="0" fieldPosition="0">
        <references count="3">
          <reference field="1" count="1" selected="0">
            <x v="108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918">
      <pivotArea dataOnly="0" labelOnly="1" outline="0" fieldPosition="0">
        <references count="3">
          <reference field="1" count="1" selected="0">
            <x v="108"/>
          </reference>
          <reference field="2" count="3">
            <x v="0"/>
            <x v="1"/>
            <x v="3"/>
          </reference>
          <reference field="5" count="1" selected="0">
            <x v="90"/>
          </reference>
        </references>
      </pivotArea>
    </format>
    <format dxfId="10917">
      <pivotArea dataOnly="0" labelOnly="1" outline="0" fieldPosition="0">
        <references count="3">
          <reference field="1" count="1" selected="0">
            <x v="109"/>
          </reference>
          <reference field="2" count="4">
            <x v="7"/>
            <x v="8"/>
            <x v="9"/>
            <x v="10"/>
          </reference>
          <reference field="5" count="1" selected="0">
            <x v="28"/>
          </reference>
        </references>
      </pivotArea>
    </format>
    <format dxfId="10916">
      <pivotArea dataOnly="0" labelOnly="1" outline="0" fieldPosition="0">
        <references count="3">
          <reference field="1" count="1" selected="0">
            <x v="109"/>
          </reference>
          <reference field="2" count="3">
            <x v="4"/>
            <x v="5"/>
            <x v="6"/>
          </reference>
          <reference field="5" count="1" selected="0">
            <x v="85"/>
          </reference>
        </references>
      </pivotArea>
    </format>
    <format dxfId="10915">
      <pivotArea dataOnly="0" labelOnly="1" outline="0" fieldPosition="0">
        <references count="3">
          <reference field="1" count="1" selected="0">
            <x v="110"/>
          </reference>
          <reference field="2" count="2">
            <x v="0"/>
            <x v="1"/>
          </reference>
          <reference field="5" count="1" selected="0">
            <x v="57"/>
          </reference>
        </references>
      </pivotArea>
    </format>
    <format dxfId="10914">
      <pivotArea dataOnly="0" labelOnly="1" outline="0" fieldPosition="0">
        <references count="3">
          <reference field="1" count="1" selected="0">
            <x v="111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0"/>
          </reference>
        </references>
      </pivotArea>
    </format>
    <format dxfId="10913">
      <pivotArea dataOnly="0" labelOnly="1" outline="0" fieldPosition="0">
        <references count="3">
          <reference field="1" count="1" selected="0">
            <x v="112"/>
          </reference>
          <reference field="2" count="2">
            <x v="0"/>
            <x v="1"/>
          </reference>
          <reference field="5" count="1" selected="0">
            <x v="23"/>
          </reference>
        </references>
      </pivotArea>
    </format>
    <format dxfId="10912">
      <pivotArea dataOnly="0" labelOnly="1" outline="0" fieldPosition="0">
        <references count="3">
          <reference field="1" count="1" selected="0">
            <x v="112"/>
          </reference>
          <reference field="2" count="3">
            <x v="3"/>
            <x v="4"/>
            <x v="5"/>
          </reference>
          <reference field="5" count="1" selected="0">
            <x v="31"/>
          </reference>
        </references>
      </pivotArea>
    </format>
    <format dxfId="10911">
      <pivotArea dataOnly="0" labelOnly="1" outline="0" fieldPosition="0">
        <references count="3">
          <reference field="1" count="1" selected="0">
            <x v="112"/>
          </reference>
          <reference field="2" count="4">
            <x v="7"/>
            <x v="8"/>
            <x v="9"/>
            <x v="10"/>
          </reference>
          <reference field="5" count="1" selected="0">
            <x v="79"/>
          </reference>
        </references>
      </pivotArea>
    </format>
    <format dxfId="10910">
      <pivotArea dataOnly="0" labelOnly="1" outline="0" fieldPosition="0">
        <references count="3">
          <reference field="1" count="1" selected="0">
            <x v="112"/>
          </reference>
          <reference field="2" count="1">
            <x v="6"/>
          </reference>
          <reference field="5" count="1" selected="0">
            <x v="100"/>
          </reference>
        </references>
      </pivotArea>
    </format>
    <format dxfId="10909">
      <pivotArea dataOnly="0" labelOnly="1" outline="0" fieldPosition="0">
        <references count="3">
          <reference field="1" count="1" selected="0">
            <x v="113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10908">
      <pivotArea dataOnly="0" labelOnly="1" outline="0" fieldPosition="0">
        <references count="3">
          <reference field="1" count="1" selected="0">
            <x v="113"/>
          </reference>
          <reference field="2" count="1">
            <x v="6"/>
          </reference>
          <reference field="5" count="1" selected="0">
            <x v="52"/>
          </reference>
        </references>
      </pivotArea>
    </format>
    <format dxfId="10907">
      <pivotArea dataOnly="0" labelOnly="1" outline="0" fieldPosition="0">
        <references count="3">
          <reference field="1" count="1" selected="0">
            <x v="113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10906">
      <pivotArea dataOnly="0" labelOnly="1" outline="0" fieldPosition="0">
        <references count="3">
          <reference field="1" count="1" selected="0">
            <x v="113"/>
          </reference>
          <reference field="2" count="3">
            <x v="0"/>
            <x v="1"/>
            <x v="3"/>
          </reference>
          <reference field="5" count="1" selected="0">
            <x v="112"/>
          </reference>
        </references>
      </pivotArea>
    </format>
    <format dxfId="10905">
      <pivotArea dataOnly="0" labelOnly="1" outline="0" fieldPosition="0">
        <references count="3">
          <reference field="1" count="1" selected="0">
            <x v="114"/>
          </reference>
          <reference field="2" count="8">
            <x v="0"/>
            <x v="1"/>
            <x v="3"/>
            <x v="4"/>
            <x v="5"/>
            <x v="6"/>
            <x v="7"/>
            <x v="8"/>
          </reference>
          <reference field="5" count="1" selected="0">
            <x v="24"/>
          </reference>
        </references>
      </pivotArea>
    </format>
    <format dxfId="10904">
      <pivotArea dataOnly="0" labelOnly="1" outline="0" fieldPosition="0">
        <references count="3">
          <reference field="1" count="1" selected="0">
            <x v="115"/>
          </reference>
          <reference field="2" count="3">
            <x v="3"/>
            <x v="4"/>
            <x v="5"/>
          </reference>
          <reference field="5" count="1" selected="0">
            <x v="20"/>
          </reference>
        </references>
      </pivotArea>
    </format>
    <format dxfId="10903">
      <pivotArea dataOnly="0" labelOnly="1" outline="0" fieldPosition="0">
        <references count="3">
          <reference field="1" count="1" selected="0">
            <x v="115"/>
          </reference>
          <reference field="2" count="2">
            <x v="0"/>
            <x v="1"/>
          </reference>
          <reference field="5" count="1" selected="0">
            <x v="58"/>
          </reference>
        </references>
      </pivotArea>
    </format>
    <format dxfId="10902">
      <pivotArea dataOnly="0" labelOnly="1" outline="0" fieldPosition="0">
        <references count="3">
          <reference field="1" count="1" selected="0">
            <x v="115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9"/>
          </reference>
        </references>
      </pivotArea>
    </format>
    <format dxfId="10901">
      <pivotArea dataOnly="0" labelOnly="1" outline="0" fieldPosition="0">
        <references count="3">
          <reference field="1" count="1" selected="0">
            <x v="11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"/>
          </reference>
        </references>
      </pivotArea>
    </format>
    <format dxfId="10900">
      <pivotArea dataOnly="0" labelOnly="1" outline="0" fieldPosition="0">
        <references count="3">
          <reference field="1" count="1" selected="0">
            <x v="117"/>
          </reference>
          <reference field="2" count="4">
            <x v="7"/>
            <x v="8"/>
            <x v="9"/>
            <x v="10"/>
          </reference>
          <reference field="5" count="1" selected="0">
            <x v="17"/>
          </reference>
        </references>
      </pivotArea>
    </format>
    <format dxfId="10899">
      <pivotArea dataOnly="0" labelOnly="1" outline="0" fieldPosition="0">
        <references count="3">
          <reference field="1" count="1" selected="0">
            <x v="11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9"/>
          </reference>
        </references>
      </pivotArea>
    </format>
    <format dxfId="10898">
      <pivotArea dataOnly="0" labelOnly="1" outline="0" fieldPosition="0">
        <references count="3">
          <reference field="1" count="1" selected="0">
            <x v="119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4"/>
          </reference>
        </references>
      </pivotArea>
    </format>
    <format dxfId="10897">
      <pivotArea dataOnly="0" labelOnly="1" outline="0" fieldPosition="0">
        <references count="3">
          <reference field="1" count="1" selected="0">
            <x v="119"/>
          </reference>
          <reference field="2" count="1">
            <x v="0"/>
          </reference>
          <reference field="5" count="1" selected="0">
            <x v="130"/>
          </reference>
        </references>
      </pivotArea>
    </format>
    <format dxfId="10896">
      <pivotArea dataOnly="0" labelOnly="1" outline="0" fieldPosition="0">
        <references count="3">
          <reference field="1" count="1" selected="0">
            <x v="120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42"/>
          </reference>
        </references>
      </pivotArea>
    </format>
    <format dxfId="10895">
      <pivotArea dataOnly="0" labelOnly="1" outline="0" fieldPosition="0">
        <references count="3">
          <reference field="1" count="1" selected="0">
            <x v="120"/>
          </reference>
          <reference field="2" count="1">
            <x v="3"/>
          </reference>
          <reference field="5" count="1" selected="0">
            <x v="64"/>
          </reference>
        </references>
      </pivotArea>
    </format>
    <format dxfId="10894">
      <pivotArea dataOnly="0" labelOnly="1" outline="0" fieldPosition="0">
        <references count="3">
          <reference field="1" count="1" selected="0">
            <x v="120"/>
          </reference>
          <reference field="2" count="1">
            <x v="4"/>
          </reference>
          <reference field="5" count="1" selected="0">
            <x v="85"/>
          </reference>
        </references>
      </pivotArea>
    </format>
    <format dxfId="10893">
      <pivotArea dataOnly="0" labelOnly="1" outline="0" fieldPosition="0">
        <references count="3">
          <reference field="1" count="1" selected="0">
            <x v="120"/>
          </reference>
          <reference field="2" count="2">
            <x v="0"/>
            <x v="1"/>
          </reference>
          <reference field="5" count="1" selected="0">
            <x v="99"/>
          </reference>
        </references>
      </pivotArea>
    </format>
    <format dxfId="10892">
      <pivotArea dataOnly="0" labelOnly="1" outline="0" fieldPosition="0">
        <references count="3">
          <reference field="1" count="1" selected="0">
            <x v="12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10891">
      <pivotArea dataOnly="0" labelOnly="1" outline="0" fieldPosition="0">
        <references count="3">
          <reference field="1" count="1" selected="0">
            <x v="12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10890">
      <pivotArea dataOnly="0" labelOnly="1" outline="0" fieldPosition="0">
        <references count="3">
          <reference field="1" count="1" selected="0">
            <x v="12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6"/>
          </reference>
        </references>
      </pivotArea>
    </format>
    <format dxfId="10889">
      <pivotArea dataOnly="0" labelOnly="1" outline="0" fieldPosition="0">
        <references count="3">
          <reference field="1" count="1" selected="0">
            <x v="12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0"/>
          </reference>
        </references>
      </pivotArea>
    </format>
    <format dxfId="10888">
      <pivotArea dataOnly="0" labelOnly="1" outline="0" fieldPosition="0">
        <references count="3">
          <reference field="1" count="1" selected="0">
            <x v="125"/>
          </reference>
          <reference field="2" count="3">
            <x v="7"/>
            <x v="9"/>
            <x v="10"/>
          </reference>
          <reference field="5" count="1" selected="0">
            <x v="2"/>
          </reference>
        </references>
      </pivotArea>
    </format>
    <format dxfId="10887">
      <pivotArea dataOnly="0" labelOnly="1" outline="0" fieldPosition="0">
        <references count="3">
          <reference field="1" count="1" selected="0">
            <x v="125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8"/>
          </reference>
        </references>
      </pivotArea>
    </format>
    <format dxfId="10886">
      <pivotArea dataOnly="0" labelOnly="1" outline="0" fieldPosition="0">
        <references count="3">
          <reference field="1" count="1" selected="0">
            <x v="125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0885">
      <pivotArea dataOnly="0" labelOnly="1" outline="0" fieldPosition="0">
        <references count="3">
          <reference field="1" count="1" selected="0">
            <x v="12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9"/>
          </reference>
        </references>
      </pivotArea>
    </format>
    <format dxfId="10884">
      <pivotArea dataOnly="0" labelOnly="1" outline="0" fieldPosition="0">
        <references count="3">
          <reference field="1" count="1" selected="0">
            <x v="127"/>
          </reference>
          <reference field="2" count="9">
            <x v="0"/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2"/>
          </reference>
        </references>
      </pivotArea>
    </format>
    <format dxfId="10883">
      <pivotArea dataOnly="0" labelOnly="1" outline="0" fieldPosition="0">
        <references count="3">
          <reference field="1" count="1" selected="0">
            <x v="127"/>
          </reference>
          <reference field="2" count="1">
            <x v="10"/>
          </reference>
          <reference field="5" count="1" selected="0">
            <x v="15"/>
          </reference>
        </references>
      </pivotArea>
    </format>
    <format dxfId="10882">
      <pivotArea dataOnly="0" labelOnly="1" outline="0" fieldPosition="0">
        <references count="3">
          <reference field="1" count="1" selected="0">
            <x v="12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1"/>
          </reference>
        </references>
      </pivotArea>
    </format>
    <format dxfId="10881">
      <pivotArea dataOnly="0" labelOnly="1" outline="0" fieldPosition="0">
        <references count="3">
          <reference field="1" count="1" selected="0">
            <x v="129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9"/>
          </reference>
        </references>
      </pivotArea>
    </format>
    <format dxfId="10880">
      <pivotArea dataOnly="0" labelOnly="1" outline="0" fieldPosition="0">
        <references count="3">
          <reference field="1" count="1" selected="0">
            <x v="129"/>
          </reference>
          <reference field="2" count="3">
            <x v="0"/>
            <x v="1"/>
            <x v="3"/>
          </reference>
          <reference field="5" count="1" selected="0">
            <x v="51"/>
          </reference>
        </references>
      </pivotArea>
    </format>
    <format dxfId="10879">
      <pivotArea dataOnly="0" labelOnly="1" outline="0" fieldPosition="0">
        <references count="3">
          <reference field="1" count="1" selected="0">
            <x v="13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6"/>
          </reference>
        </references>
      </pivotArea>
    </format>
    <format dxfId="10878">
      <pivotArea dataOnly="0" labelOnly="1" outline="0" fieldPosition="0">
        <references count="3">
          <reference field="1" count="1" selected="0">
            <x v="131"/>
          </reference>
          <reference field="2" count="2">
            <x v="3"/>
            <x v="4"/>
          </reference>
          <reference field="5" count="1" selected="0">
            <x v="85"/>
          </reference>
        </references>
      </pivotArea>
    </format>
    <format dxfId="10877">
      <pivotArea dataOnly="0" labelOnly="1" outline="0" fieldPosition="0">
        <references count="3">
          <reference field="1" count="1" selected="0">
            <x v="131"/>
          </reference>
          <reference field="2" count="2">
            <x v="0"/>
            <x v="1"/>
          </reference>
          <reference field="5" count="1" selected="0">
            <x v="91"/>
          </reference>
        </references>
      </pivotArea>
    </format>
    <format dxfId="10876">
      <pivotArea dataOnly="0" labelOnly="1" outline="0" fieldPosition="0">
        <references count="3">
          <reference field="1" count="1" selected="0">
            <x v="13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14"/>
          </reference>
        </references>
      </pivotArea>
    </format>
    <format dxfId="10875">
      <pivotArea dataOnly="0" labelOnly="1" outline="0" fieldPosition="0">
        <references count="3">
          <reference field="1" count="1" selected="0">
            <x v="132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8"/>
          </reference>
        </references>
      </pivotArea>
    </format>
    <format dxfId="10874">
      <pivotArea dataOnly="0" labelOnly="1" outline="0" fieldPosition="0">
        <references count="3">
          <reference field="1" count="1" selected="0">
            <x v="13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5"/>
          </reference>
        </references>
      </pivotArea>
    </format>
    <format dxfId="10873">
      <pivotArea dataOnly="0" labelOnly="1" outline="0" fieldPosition="0">
        <references count="3">
          <reference field="1" count="1" selected="0">
            <x v="13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0"/>
          </reference>
        </references>
      </pivotArea>
    </format>
    <format dxfId="10872">
      <pivotArea dataOnly="0" labelOnly="1" outline="0" fieldPosition="0">
        <references count="3">
          <reference field="1" count="1" selected="0">
            <x v="13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"/>
          </reference>
        </references>
      </pivotArea>
    </format>
    <format dxfId="10871">
      <pivotArea dataOnly="0" labelOnly="1" outline="0" fieldPosition="0">
        <references count="3">
          <reference field="1" count="1" selected="0">
            <x v="136"/>
          </reference>
          <reference field="2" count="0"/>
          <reference field="5" count="1" selected="0">
            <x v="0"/>
          </reference>
        </references>
      </pivotArea>
    </format>
    <format dxfId="10870">
      <pivotArea dataOnly="0" labelOnly="1" outline="0" fieldPosition="0">
        <references count="3">
          <reference field="1" count="1" selected="0">
            <x v="13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6"/>
          </reference>
        </references>
      </pivotArea>
    </format>
    <format dxfId="10869">
      <pivotArea dataOnly="0" labelOnly="1" outline="0" fieldPosition="0">
        <references count="3">
          <reference field="1" count="1" selected="0">
            <x v="13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8"/>
          </reference>
        </references>
      </pivotArea>
    </format>
    <format dxfId="10868">
      <pivotArea dataOnly="0" labelOnly="1" outline="0" fieldPosition="0">
        <references count="3">
          <reference field="1" count="1" selected="0">
            <x v="139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1"/>
          </reference>
        </references>
      </pivotArea>
    </format>
    <format dxfId="10867">
      <pivotArea dataOnly="0" labelOnly="1" outline="0" fieldPosition="0">
        <references count="3">
          <reference field="1" count="1" selected="0">
            <x v="14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3"/>
          </reference>
        </references>
      </pivotArea>
    </format>
    <format dxfId="10866">
      <pivotArea dataOnly="0" labelOnly="1" outline="0" fieldPosition="0">
        <references count="3">
          <reference field="1" count="1" selected="0">
            <x v="141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10865">
      <pivotArea dataOnly="0" labelOnly="1" outline="0" fieldPosition="0">
        <references count="3">
          <reference field="1" count="1" selected="0">
            <x v="142"/>
          </reference>
          <reference field="2" count="6">
            <x v="3"/>
            <x v="4"/>
            <x v="5"/>
            <x v="6"/>
            <x v="8"/>
            <x v="10"/>
          </reference>
          <reference field="5" count="1" selected="0">
            <x v="101"/>
          </reference>
        </references>
      </pivotArea>
    </format>
    <format dxfId="10864">
      <pivotArea dataOnly="0" labelOnly="1" outline="0" fieldPosition="0">
        <references count="3">
          <reference field="1" count="1" selected="0">
            <x v="143"/>
          </reference>
          <reference field="2" count="4">
            <x v="7"/>
            <x v="8"/>
            <x v="9"/>
            <x v="10"/>
          </reference>
          <reference field="5" count="1" selected="0">
            <x v="9"/>
          </reference>
        </references>
      </pivotArea>
    </format>
    <format dxfId="10863">
      <pivotArea dataOnly="0" labelOnly="1" outline="0" fieldPosition="0">
        <references count="3">
          <reference field="1" count="1" selected="0">
            <x v="143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10862">
      <pivotArea dataOnly="0" labelOnly="1" outline="0" fieldPosition="0">
        <references count="3">
          <reference field="1" count="1" selected="0">
            <x v="144"/>
          </reference>
          <reference field="2" count="4">
            <x v="7"/>
            <x v="8"/>
            <x v="9"/>
            <x v="10"/>
          </reference>
          <reference field="5" count="1" selected="0">
            <x v="18"/>
          </reference>
        </references>
      </pivotArea>
    </format>
    <format dxfId="10861">
      <pivotArea dataOnly="0" labelOnly="1" outline="0" fieldPosition="0">
        <references count="3">
          <reference field="1" count="1" selected="0">
            <x v="145"/>
          </reference>
          <reference field="2" count="4">
            <x v="7"/>
            <x v="8"/>
            <x v="9"/>
            <x v="10"/>
          </reference>
          <reference field="5" count="1" selected="0">
            <x v="34"/>
          </reference>
        </references>
      </pivotArea>
    </format>
    <format dxfId="10860">
      <pivotArea dataOnly="0" labelOnly="1" outline="0" fieldPosition="0">
        <references count="3">
          <reference field="1" count="1" selected="0">
            <x v="146"/>
          </reference>
          <reference field="2" count="2">
            <x v="4"/>
            <x v="5"/>
          </reference>
          <reference field="5" count="1" selected="0">
            <x v="29"/>
          </reference>
        </references>
      </pivotArea>
    </format>
    <format dxfId="10859">
      <pivotArea dataOnly="0" labelOnly="1" outline="0" fieldPosition="0">
        <references count="3">
          <reference field="1" count="1" selected="0">
            <x v="146"/>
          </reference>
          <reference field="2" count="1">
            <x v="1"/>
          </reference>
          <reference field="5" count="1" selected="0">
            <x v="30"/>
          </reference>
        </references>
      </pivotArea>
    </format>
    <format dxfId="10858">
      <pivotArea dataOnly="0" labelOnly="1" outline="0" fieldPosition="0">
        <references count="3">
          <reference field="1" count="1" selected="0">
            <x v="146"/>
          </reference>
          <reference field="2" count="2">
            <x v="0"/>
            <x v="3"/>
          </reference>
          <reference field="5" count="1" selected="0">
            <x v="85"/>
          </reference>
        </references>
      </pivotArea>
    </format>
    <format dxfId="10857">
      <pivotArea dataOnly="0" labelOnly="1" outline="0" fieldPosition="0">
        <references count="3">
          <reference field="1" count="1" selected="0">
            <x v="1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4"/>
          </reference>
        </references>
      </pivotArea>
    </format>
    <format dxfId="10856">
      <pivotArea dataOnly="0" labelOnly="1" outline="0" fieldPosition="0">
        <references count="3">
          <reference field="1" count="1" selected="0">
            <x v="14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4"/>
          </reference>
        </references>
      </pivotArea>
    </format>
    <format dxfId="10855">
      <pivotArea dataOnly="0" labelOnly="1" outline="0" fieldPosition="0">
        <references count="3">
          <reference field="1" count="1" selected="0">
            <x v="148"/>
          </reference>
          <reference field="2" count="1">
            <x v="1"/>
          </reference>
          <reference field="5" count="1" selected="0">
            <x v="92"/>
          </reference>
        </references>
      </pivotArea>
    </format>
    <format dxfId="10854">
      <pivotArea dataOnly="0" labelOnly="1" outline="0" fieldPosition="0">
        <references count="3">
          <reference field="1" count="1" selected="0">
            <x v="149"/>
          </reference>
          <reference field="2" count="1">
            <x v="1"/>
          </reference>
          <reference field="5" count="1" selected="0">
            <x v="102"/>
          </reference>
        </references>
      </pivotArea>
    </format>
    <format dxfId="10853">
      <pivotArea dataOnly="0" labelOnly="1" outline="0" fieldPosition="0">
        <references count="3">
          <reference field="1" count="1" selected="0">
            <x v="150"/>
          </reference>
          <reference field="2" count="1">
            <x v="1"/>
          </reference>
          <reference field="5" count="1" selected="0">
            <x v="101"/>
          </reference>
        </references>
      </pivotArea>
    </format>
    <format dxfId="10852">
      <pivotArea dataOnly="0" labelOnly="1" outline="0" fieldPosition="0">
        <references count="3">
          <reference field="1" count="1" selected="0">
            <x v="150"/>
          </reference>
          <reference field="2" count="7">
            <x v="3"/>
            <x v="4"/>
            <x v="5"/>
            <x v="6"/>
            <x v="7"/>
            <x v="8"/>
            <x v="10"/>
          </reference>
          <reference field="5" count="1" selected="0">
            <x v="105"/>
          </reference>
        </references>
      </pivotArea>
    </format>
    <format dxfId="10851">
      <pivotArea dataOnly="0" labelOnly="1" outline="0" fieldPosition="0">
        <references count="3">
          <reference field="1" count="1" selected="0">
            <x v="151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850">
      <pivotArea dataOnly="0" labelOnly="1" outline="0" fieldPosition="0">
        <references count="3">
          <reference field="1" count="1" selected="0">
            <x v="15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849">
      <pivotArea dataOnly="0" labelOnly="1" outline="0" fieldPosition="0">
        <references count="3">
          <reference field="1" count="1" selected="0">
            <x v="153"/>
          </reference>
          <reference field="2" count="3">
            <x v="8"/>
            <x v="9"/>
            <x v="10"/>
          </reference>
          <reference field="5" count="1" selected="0">
            <x v="74"/>
          </reference>
        </references>
      </pivotArea>
    </format>
    <format dxfId="10848">
      <pivotArea dataOnly="0" labelOnly="1" outline="0" fieldPosition="0">
        <references count="3">
          <reference field="1" count="1" selected="0">
            <x v="154"/>
          </reference>
          <reference field="2" count="2">
            <x v="9"/>
            <x v="10"/>
          </reference>
          <reference field="5" count="1" selected="0">
            <x v="24"/>
          </reference>
        </references>
      </pivotArea>
    </format>
    <format dxfId="10847">
      <pivotArea dataOnly="0" labelOnly="1" outline="0" fieldPosition="0">
        <references count="3">
          <reference field="1" count="1" selected="0">
            <x v="155"/>
          </reference>
          <reference field="2" count="2">
            <x v="9"/>
            <x v="10"/>
          </reference>
          <reference field="5" count="1" selected="0">
            <x v="43"/>
          </reference>
        </references>
      </pivotArea>
    </format>
    <format dxfId="10846">
      <pivotArea dataOnly="0" labelOnly="1" outline="0" fieldPosition="0">
        <references count="3">
          <reference field="1" count="1" selected="0">
            <x v="156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10845">
      <pivotArea dataOnly="0" labelOnly="1" outline="0" fieldPosition="0">
        <references count="3">
          <reference field="1" count="1" selected="0">
            <x v="157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10844">
      <pivotArea dataOnly="0" labelOnly="1" outline="0" fieldPosition="0">
        <references count="3">
          <reference field="1" count="1" selected="0">
            <x v="158"/>
          </reference>
          <reference field="2" count="2">
            <x v="9"/>
            <x v="10"/>
          </reference>
          <reference field="5" count="1" selected="0">
            <x v="88"/>
          </reference>
        </references>
      </pivotArea>
    </format>
    <format dxfId="10843">
      <pivotArea dataOnly="0" labelOnly="1" outline="0" fieldPosition="0">
        <references count="3">
          <reference field="1" count="1" selected="0">
            <x v="159"/>
          </reference>
          <reference field="2" count="2">
            <x v="9"/>
            <x v="10"/>
          </reference>
          <reference field="5" count="1" selected="0">
            <x v="20"/>
          </reference>
        </references>
      </pivotArea>
    </format>
    <format dxfId="10842">
      <pivotArea dataOnly="0" labelOnly="1" outline="0" fieldPosition="0">
        <references count="3">
          <reference field="1" count="1" selected="0">
            <x v="160"/>
          </reference>
          <reference field="2" count="2">
            <x v="9"/>
            <x v="10"/>
          </reference>
          <reference field="5" count="1" selected="0">
            <x v="12"/>
          </reference>
        </references>
      </pivotArea>
    </format>
    <format dxfId="10841">
      <pivotArea dataOnly="0" labelOnly="1" outline="0" fieldPosition="0">
        <references count="3">
          <reference field="1" count="1" selected="0">
            <x v="161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10840">
      <pivotArea dataOnly="0" labelOnly="1" outline="0" fieldPosition="0">
        <references count="3">
          <reference field="1" count="1" selected="0">
            <x v="162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10839">
      <pivotArea dataOnly="0" labelOnly="1" outline="0" axis="axisValues" fieldPosition="0"/>
    </format>
    <format dxfId="10838">
      <pivotArea type="all" dataOnly="0" outline="0" fieldPosition="0"/>
    </format>
    <format dxfId="10837">
      <pivotArea outline="0" collapsedLevelsAreSubtotals="1" fieldPosition="0"/>
    </format>
    <format dxfId="10836">
      <pivotArea field="1" type="button" dataOnly="0" labelOnly="1" outline="0" axis="axisRow" fieldPosition="0"/>
    </format>
    <format dxfId="10835">
      <pivotArea field="5" type="button" dataOnly="0" labelOnly="1" outline="0" axis="axisRow" fieldPosition="2"/>
    </format>
    <format dxfId="10834">
      <pivotArea field="2" type="button" dataOnly="0" labelOnly="1" outline="0" axis="axisRow" fieldPosition="3"/>
    </format>
    <format dxfId="1083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0832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0831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0830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0829">
      <pivotArea dataOnly="0" labelOnly="1" grandRow="1" outline="0" fieldPosition="0"/>
    </format>
    <format dxfId="10828">
      <pivotArea dataOnly="0" labelOnly="1" outline="0" fieldPosition="0">
        <references count="2">
          <reference field="1" count="1" selected="0">
            <x v="0"/>
          </reference>
          <reference field="5" count="1">
            <x v="70"/>
          </reference>
        </references>
      </pivotArea>
    </format>
    <format dxfId="10827">
      <pivotArea dataOnly="0" labelOnly="1" outline="0" fieldPosition="0">
        <references count="2">
          <reference field="1" count="1" selected="0">
            <x v="1"/>
          </reference>
          <reference field="5" count="4">
            <x v="44"/>
            <x v="85"/>
            <x v="94"/>
            <x v="124"/>
          </reference>
        </references>
      </pivotArea>
    </format>
    <format dxfId="10826">
      <pivotArea dataOnly="0" labelOnly="1" outline="0" fieldPosition="0">
        <references count="2">
          <reference field="1" count="1" selected="0">
            <x v="2"/>
          </reference>
          <reference field="5" count="3">
            <x v="50"/>
            <x v="85"/>
            <x v="135"/>
          </reference>
        </references>
      </pivotArea>
    </format>
    <format dxfId="10825">
      <pivotArea dataOnly="0" labelOnly="1" outline="0" fieldPosition="0">
        <references count="2">
          <reference field="1" count="1" selected="0">
            <x v="3"/>
          </reference>
          <reference field="5" count="3">
            <x v="25"/>
            <x v="61"/>
            <x v="85"/>
          </reference>
        </references>
      </pivotArea>
    </format>
    <format dxfId="10824">
      <pivotArea dataOnly="0" labelOnly="1" outline="0" fieldPosition="0">
        <references count="2">
          <reference field="1" count="1" selected="0">
            <x v="4"/>
          </reference>
          <reference field="5" count="1">
            <x v="88"/>
          </reference>
        </references>
      </pivotArea>
    </format>
    <format dxfId="10823">
      <pivotArea dataOnly="0" labelOnly="1" outline="0" fieldPosition="0">
        <references count="2">
          <reference field="1" count="1" selected="0">
            <x v="5"/>
          </reference>
          <reference field="5" count="2">
            <x v="8"/>
            <x v="112"/>
          </reference>
        </references>
      </pivotArea>
    </format>
    <format dxfId="10822">
      <pivotArea dataOnly="0" labelOnly="1" outline="0" fieldPosition="0">
        <references count="2">
          <reference field="1" count="1" selected="0">
            <x v="6"/>
          </reference>
          <reference field="5" count="2">
            <x v="45"/>
            <x v="114"/>
          </reference>
        </references>
      </pivotArea>
    </format>
    <format dxfId="10821">
      <pivotArea dataOnly="0" labelOnly="1" outline="0" fieldPosition="0">
        <references count="2">
          <reference field="1" count="1" selected="0">
            <x v="7"/>
          </reference>
          <reference field="5" count="1">
            <x v="72"/>
          </reference>
        </references>
      </pivotArea>
    </format>
    <format dxfId="10820">
      <pivotArea dataOnly="0" labelOnly="1" outline="0" fieldPosition="0">
        <references count="2">
          <reference field="1" count="1" selected="0">
            <x v="8"/>
          </reference>
          <reference field="5" count="1">
            <x v="95"/>
          </reference>
        </references>
      </pivotArea>
    </format>
    <format dxfId="10819">
      <pivotArea dataOnly="0" labelOnly="1" outline="0" fieldPosition="0">
        <references count="2">
          <reference field="1" count="1" selected="0">
            <x v="9"/>
          </reference>
          <reference field="5" count="3">
            <x v="3"/>
            <x v="85"/>
            <x v="131"/>
          </reference>
        </references>
      </pivotArea>
    </format>
    <format dxfId="10818">
      <pivotArea dataOnly="0" labelOnly="1" outline="0" fieldPosition="0">
        <references count="2">
          <reference field="1" count="1" selected="0">
            <x v="10"/>
          </reference>
          <reference field="5" count="2">
            <x v="10"/>
            <x v="41"/>
          </reference>
        </references>
      </pivotArea>
    </format>
    <format dxfId="10817">
      <pivotArea dataOnly="0" labelOnly="1" outline="0" fieldPosition="0">
        <references count="2">
          <reference field="1" count="1" selected="0">
            <x v="11"/>
          </reference>
          <reference field="5" count="1">
            <x v="133"/>
          </reference>
        </references>
      </pivotArea>
    </format>
    <format dxfId="10816">
      <pivotArea dataOnly="0" labelOnly="1" outline="0" fieldPosition="0">
        <references count="2">
          <reference field="1" count="1" selected="0">
            <x v="12"/>
          </reference>
          <reference field="5" count="3">
            <x v="20"/>
            <x v="34"/>
            <x v="85"/>
          </reference>
        </references>
      </pivotArea>
    </format>
    <format dxfId="10815">
      <pivotArea dataOnly="0" labelOnly="1" outline="0" fieldPosition="0">
        <references count="2">
          <reference field="1" count="1" selected="0">
            <x v="13"/>
          </reference>
          <reference field="5" count="4">
            <x v="52"/>
            <x v="85"/>
            <x v="98"/>
            <x v="138"/>
          </reference>
        </references>
      </pivotArea>
    </format>
    <format dxfId="10814">
      <pivotArea dataOnly="0" labelOnly="1" outline="0" fieldPosition="0">
        <references count="2">
          <reference field="1" count="1" selected="0">
            <x v="14"/>
          </reference>
          <reference field="5" count="3">
            <x v="26"/>
            <x v="85"/>
            <x v="97"/>
          </reference>
        </references>
      </pivotArea>
    </format>
    <format dxfId="10813">
      <pivotArea dataOnly="0" labelOnly="1" outline="0" fieldPosition="0">
        <references count="2">
          <reference field="1" count="1" selected="0">
            <x v="15"/>
          </reference>
          <reference field="5" count="1">
            <x v="84"/>
          </reference>
        </references>
      </pivotArea>
    </format>
    <format dxfId="10812">
      <pivotArea dataOnly="0" labelOnly="1" outline="0" fieldPosition="0">
        <references count="2">
          <reference field="1" count="1" selected="0">
            <x v="16"/>
          </reference>
          <reference field="5" count="1">
            <x v="55"/>
          </reference>
        </references>
      </pivotArea>
    </format>
    <format dxfId="10811">
      <pivotArea dataOnly="0" labelOnly="1" outline="0" fieldPosition="0">
        <references count="2">
          <reference field="1" count="1" selected="0">
            <x v="17"/>
          </reference>
          <reference field="5" count="2">
            <x v="80"/>
            <x v="85"/>
          </reference>
        </references>
      </pivotArea>
    </format>
    <format dxfId="10810">
      <pivotArea dataOnly="0" labelOnly="1" outline="0" fieldPosition="0">
        <references count="2">
          <reference field="1" count="1" selected="0">
            <x v="18"/>
          </reference>
          <reference field="5" count="1">
            <x v="5"/>
          </reference>
        </references>
      </pivotArea>
    </format>
    <format dxfId="10809">
      <pivotArea dataOnly="0" labelOnly="1" outline="0" fieldPosition="0">
        <references count="2">
          <reference field="1" count="1" selected="0">
            <x v="19"/>
          </reference>
          <reference field="5" count="1">
            <x v="62"/>
          </reference>
        </references>
      </pivotArea>
    </format>
    <format dxfId="10808">
      <pivotArea dataOnly="0" labelOnly="1" outline="0" fieldPosition="0">
        <references count="2">
          <reference field="1" count="1" selected="0">
            <x v="20"/>
          </reference>
          <reference field="5" count="3">
            <x v="48"/>
            <x v="85"/>
            <x v="122"/>
          </reference>
        </references>
      </pivotArea>
    </format>
    <format dxfId="10807">
      <pivotArea dataOnly="0" labelOnly="1" outline="0" fieldPosition="0">
        <references count="2">
          <reference field="1" count="1" selected="0">
            <x v="21"/>
          </reference>
          <reference field="5" count="3">
            <x v="85"/>
            <x v="109"/>
            <x v="110"/>
          </reference>
        </references>
      </pivotArea>
    </format>
    <format dxfId="10806">
      <pivotArea dataOnly="0" labelOnly="1" outline="0" fieldPosition="0">
        <references count="2">
          <reference field="1" count="1" selected="0">
            <x v="22"/>
          </reference>
          <reference field="5" count="1">
            <x v="106"/>
          </reference>
        </references>
      </pivotArea>
    </format>
    <format dxfId="10805">
      <pivotArea dataOnly="0" labelOnly="1" outline="0" fieldPosition="0">
        <references count="2">
          <reference field="1" count="1" selected="0">
            <x v="23"/>
          </reference>
          <reference field="5" count="1">
            <x v="68"/>
          </reference>
        </references>
      </pivotArea>
    </format>
    <format dxfId="10804">
      <pivotArea dataOnly="0" labelOnly="1" outline="0" fieldPosition="0">
        <references count="2">
          <reference field="1" count="1" selected="0">
            <x v="24"/>
          </reference>
          <reference field="5" count="1">
            <x v="63"/>
          </reference>
        </references>
      </pivotArea>
    </format>
    <format dxfId="10803">
      <pivotArea dataOnly="0" labelOnly="1" outline="0" fieldPosition="0">
        <references count="2">
          <reference field="1" count="1" selected="0">
            <x v="25"/>
          </reference>
          <reference field="5" count="1">
            <x v="113"/>
          </reference>
        </references>
      </pivotArea>
    </format>
    <format dxfId="10802">
      <pivotArea dataOnly="0" labelOnly="1" outline="0" fieldPosition="0">
        <references count="2">
          <reference field="1" count="1" selected="0">
            <x v="26"/>
          </reference>
          <reference field="5" count="1">
            <x v="77"/>
          </reference>
        </references>
      </pivotArea>
    </format>
    <format dxfId="10801">
      <pivotArea dataOnly="0" labelOnly="1" outline="0" fieldPosition="0">
        <references count="2">
          <reference field="1" count="1" selected="0">
            <x v="27"/>
          </reference>
          <reference field="5" count="2">
            <x v="23"/>
            <x v="31"/>
          </reference>
        </references>
      </pivotArea>
    </format>
    <format dxfId="10800">
      <pivotArea dataOnly="0" labelOnly="1" outline="0" fieldPosition="0">
        <references count="2">
          <reference field="1" count="1" selected="0">
            <x v="28"/>
          </reference>
          <reference field="5" count="1">
            <x v="99"/>
          </reference>
        </references>
      </pivotArea>
    </format>
    <format dxfId="10799">
      <pivotArea dataOnly="0" labelOnly="1" outline="0" fieldPosition="0">
        <references count="2">
          <reference field="1" count="1" selected="0">
            <x v="29"/>
          </reference>
          <reference field="5" count="1">
            <x v="117"/>
          </reference>
        </references>
      </pivotArea>
    </format>
    <format dxfId="10798">
      <pivotArea dataOnly="0" labelOnly="1" outline="0" fieldPosition="0">
        <references count="2">
          <reference field="1" count="1" selected="0">
            <x v="30"/>
          </reference>
          <reference field="5" count="1">
            <x v="130"/>
          </reference>
        </references>
      </pivotArea>
    </format>
    <format dxfId="10797">
      <pivotArea dataOnly="0" labelOnly="1" outline="0" fieldPosition="0">
        <references count="2">
          <reference field="1" count="1" selected="0">
            <x v="31"/>
          </reference>
          <reference field="5" count="1">
            <x v="36"/>
          </reference>
        </references>
      </pivotArea>
    </format>
    <format dxfId="10796">
      <pivotArea dataOnly="0" labelOnly="1" outline="0" fieldPosition="0">
        <references count="2">
          <reference field="1" count="1" selected="0">
            <x v="32"/>
          </reference>
          <reference field="5" count="1">
            <x v="57"/>
          </reference>
        </references>
      </pivotArea>
    </format>
    <format dxfId="10795">
      <pivotArea dataOnly="0" labelOnly="1" outline="0" fieldPosition="0">
        <references count="2">
          <reference field="1" count="1" selected="0">
            <x v="33"/>
          </reference>
          <reference field="5" count="1">
            <x v="104"/>
          </reference>
        </references>
      </pivotArea>
    </format>
    <format dxfId="10794">
      <pivotArea dataOnly="0" labelOnly="1" outline="0" fieldPosition="0">
        <references count="2">
          <reference field="1" count="1" selected="0">
            <x v="34"/>
          </reference>
          <reference field="5" count="1">
            <x v="58"/>
          </reference>
        </references>
      </pivotArea>
    </format>
    <format dxfId="10793">
      <pivotArea dataOnly="0" labelOnly="1" outline="0" fieldPosition="0">
        <references count="2">
          <reference field="1" count="1" selected="0">
            <x v="35"/>
          </reference>
          <reference field="5" count="1">
            <x v="39"/>
          </reference>
        </references>
      </pivotArea>
    </format>
    <format dxfId="10792">
      <pivotArea dataOnly="0" labelOnly="1" outline="0" fieldPosition="0">
        <references count="2">
          <reference field="1" count="1" selected="0">
            <x v="36"/>
          </reference>
          <reference field="5" count="1">
            <x v="49"/>
          </reference>
        </references>
      </pivotArea>
    </format>
    <format dxfId="10791">
      <pivotArea dataOnly="0" labelOnly="1" outline="0" fieldPosition="0">
        <references count="2">
          <reference field="1" count="1" selected="0">
            <x v="37"/>
          </reference>
          <reference field="5" count="1">
            <x v="87"/>
          </reference>
        </references>
      </pivotArea>
    </format>
    <format dxfId="10790">
      <pivotArea dataOnly="0" labelOnly="1" outline="0" fieldPosition="0">
        <references count="2">
          <reference field="1" count="1" selected="0">
            <x v="38"/>
          </reference>
          <reference field="5" count="1">
            <x v="123"/>
          </reference>
        </references>
      </pivotArea>
    </format>
    <format dxfId="10789">
      <pivotArea dataOnly="0" labelOnly="1" outline="0" fieldPosition="0">
        <references count="2">
          <reference field="1" count="1" selected="0">
            <x v="39"/>
          </reference>
          <reference field="5" count="2">
            <x v="94"/>
            <x v="124"/>
          </reference>
        </references>
      </pivotArea>
    </format>
    <format dxfId="10788">
      <pivotArea dataOnly="0" labelOnly="1" outline="0" fieldPosition="0">
        <references count="2">
          <reference field="1" count="1" selected="0">
            <x v="40"/>
          </reference>
          <reference field="5" count="1">
            <x v="6"/>
          </reference>
        </references>
      </pivotArea>
    </format>
    <format dxfId="10787">
      <pivotArea dataOnly="0" labelOnly="1" outline="0" fieldPosition="0">
        <references count="2">
          <reference field="1" count="1" selected="0">
            <x v="41"/>
          </reference>
          <reference field="5" count="1">
            <x v="10"/>
          </reference>
        </references>
      </pivotArea>
    </format>
    <format dxfId="10786">
      <pivotArea dataOnly="0" labelOnly="1" outline="0" fieldPosition="0">
        <references count="2">
          <reference field="1" count="1" selected="0">
            <x v="42"/>
          </reference>
          <reference field="5" count="1">
            <x v="38"/>
          </reference>
        </references>
      </pivotArea>
    </format>
    <format dxfId="10785">
      <pivotArea dataOnly="0" labelOnly="1" outline="0" fieldPosition="0">
        <references count="2">
          <reference field="1" count="1" selected="0">
            <x v="43"/>
          </reference>
          <reference field="5" count="2">
            <x v="4"/>
            <x v="126"/>
          </reference>
        </references>
      </pivotArea>
    </format>
    <format dxfId="10784">
      <pivotArea dataOnly="0" labelOnly="1" outline="0" fieldPosition="0">
        <references count="2">
          <reference field="1" count="1" selected="0">
            <x v="44"/>
          </reference>
          <reference field="5" count="2">
            <x v="37"/>
            <x v="132"/>
          </reference>
        </references>
      </pivotArea>
    </format>
    <format dxfId="10783">
      <pivotArea dataOnly="0" labelOnly="1" outline="0" fieldPosition="0">
        <references count="2">
          <reference field="1" count="1" selected="0">
            <x v="45"/>
          </reference>
          <reference field="5" count="2">
            <x v="125"/>
            <x v="136"/>
          </reference>
        </references>
      </pivotArea>
    </format>
    <format dxfId="10782">
      <pivotArea dataOnly="0" labelOnly="1" outline="0" fieldPosition="0">
        <references count="2">
          <reference field="1" count="1" selected="0">
            <x v="46"/>
          </reference>
          <reference field="5" count="1">
            <x v="126"/>
          </reference>
        </references>
      </pivotArea>
    </format>
    <format dxfId="10781">
      <pivotArea dataOnly="0" labelOnly="1" outline="0" fieldPosition="0">
        <references count="2">
          <reference field="1" count="1" selected="0">
            <x v="48"/>
          </reference>
          <reference field="5" count="1">
            <x v="85"/>
          </reference>
        </references>
      </pivotArea>
    </format>
    <format dxfId="10780">
      <pivotArea dataOnly="0" labelOnly="1" outline="0" fieldPosition="0">
        <references count="2">
          <reference field="1" count="1" selected="0">
            <x v="49"/>
          </reference>
          <reference field="5" count="2">
            <x v="56"/>
            <x v="85"/>
          </reference>
        </references>
      </pivotArea>
    </format>
    <format dxfId="10779">
      <pivotArea dataOnly="0" labelOnly="1" outline="0" fieldPosition="0">
        <references count="2">
          <reference field="1" count="1" selected="0">
            <x v="50"/>
          </reference>
          <reference field="5" count="2">
            <x v="11"/>
            <x v="85"/>
          </reference>
        </references>
      </pivotArea>
    </format>
    <format dxfId="10778">
      <pivotArea dataOnly="0" labelOnly="1" outline="0" fieldPosition="0">
        <references count="2">
          <reference field="1" count="1" selected="0">
            <x v="51"/>
          </reference>
          <reference field="5" count="1">
            <x v="115"/>
          </reference>
        </references>
      </pivotArea>
    </format>
    <format dxfId="10777">
      <pivotArea dataOnly="0" labelOnly="1" outline="0" fieldPosition="0">
        <references count="2">
          <reference field="1" count="1" selected="0">
            <x v="52"/>
          </reference>
          <reference field="5" count="2">
            <x v="66"/>
            <x v="115"/>
          </reference>
        </references>
      </pivotArea>
    </format>
    <format dxfId="10776">
      <pivotArea dataOnly="0" labelOnly="1" outline="0" fieldPosition="0">
        <references count="2">
          <reference field="1" count="1" selected="0">
            <x v="53"/>
          </reference>
          <reference field="5" count="1">
            <x v="33"/>
          </reference>
        </references>
      </pivotArea>
    </format>
    <format dxfId="10775">
      <pivotArea dataOnly="0" labelOnly="1" outline="0" fieldPosition="0">
        <references count="2">
          <reference field="1" count="1" selected="0">
            <x v="54"/>
          </reference>
          <reference field="5" count="2">
            <x v="85"/>
            <x v="115"/>
          </reference>
        </references>
      </pivotArea>
    </format>
    <format dxfId="10774">
      <pivotArea dataOnly="0" labelOnly="1" outline="0" fieldPosition="0">
        <references count="2">
          <reference field="1" count="1" selected="0">
            <x v="55"/>
          </reference>
          <reference field="5" count="1">
            <x v="22"/>
          </reference>
        </references>
      </pivotArea>
    </format>
    <format dxfId="10773">
      <pivotArea dataOnly="0" labelOnly="1" outline="0" fieldPosition="0">
        <references count="2">
          <reference field="1" count="1" selected="0">
            <x v="56"/>
          </reference>
          <reference field="5" count="1">
            <x v="32"/>
          </reference>
        </references>
      </pivotArea>
    </format>
    <format dxfId="10772">
      <pivotArea dataOnly="0" labelOnly="1" outline="0" fieldPosition="0">
        <references count="2">
          <reference field="1" count="1" selected="0">
            <x v="57"/>
          </reference>
          <reference field="5" count="1">
            <x v="27"/>
          </reference>
        </references>
      </pivotArea>
    </format>
    <format dxfId="10771">
      <pivotArea dataOnly="0" labelOnly="1" outline="0" fieldPosition="0">
        <references count="2">
          <reference field="1" count="1" selected="0">
            <x v="58"/>
          </reference>
          <reference field="5" count="2">
            <x v="26"/>
            <x v="109"/>
          </reference>
        </references>
      </pivotArea>
    </format>
    <format dxfId="10770">
      <pivotArea dataOnly="0" labelOnly="1" outline="0" fieldPosition="0">
        <references count="2">
          <reference field="1" count="1" selected="0">
            <x v="59"/>
          </reference>
          <reference field="5" count="1">
            <x v="85"/>
          </reference>
        </references>
      </pivotArea>
    </format>
    <format dxfId="10769">
      <pivotArea dataOnly="0" labelOnly="1" outline="0" fieldPosition="0">
        <references count="2">
          <reference field="1" count="1" selected="0">
            <x v="60"/>
          </reference>
          <reference field="5" count="1">
            <x v="108"/>
          </reference>
        </references>
      </pivotArea>
    </format>
    <format dxfId="10768">
      <pivotArea dataOnly="0" labelOnly="1" outline="0" fieldPosition="0">
        <references count="2">
          <reference field="1" count="1" selected="0">
            <x v="61"/>
          </reference>
          <reference field="5" count="4">
            <x v="47"/>
            <x v="85"/>
            <x v="119"/>
            <x v="137"/>
          </reference>
        </references>
      </pivotArea>
    </format>
    <format dxfId="10767">
      <pivotArea dataOnly="0" labelOnly="1" outline="0" fieldPosition="0">
        <references count="2">
          <reference field="1" count="1" selected="0">
            <x v="62"/>
          </reference>
          <reference field="5" count="2">
            <x v="11"/>
            <x v="74"/>
          </reference>
        </references>
      </pivotArea>
    </format>
    <format dxfId="10766">
      <pivotArea dataOnly="0" labelOnly="1" outline="0" fieldPosition="0">
        <references count="2">
          <reference field="1" count="1" selected="0">
            <x v="63"/>
          </reference>
          <reference field="5" count="2">
            <x v="85"/>
            <x v="126"/>
          </reference>
        </references>
      </pivotArea>
    </format>
    <format dxfId="10765">
      <pivotArea dataOnly="0" labelOnly="1" outline="0" fieldPosition="0">
        <references count="2">
          <reference field="1" count="1" selected="0">
            <x v="64"/>
          </reference>
          <reference field="5" count="1">
            <x v="20"/>
          </reference>
        </references>
      </pivotArea>
    </format>
    <format dxfId="10764">
      <pivotArea dataOnly="0" labelOnly="1" outline="0" fieldPosition="0">
        <references count="2">
          <reference field="1" count="1" selected="0">
            <x v="65"/>
          </reference>
          <reference field="5" count="1">
            <x v="83"/>
          </reference>
        </references>
      </pivotArea>
    </format>
    <format dxfId="10763">
      <pivotArea dataOnly="0" labelOnly="1" outline="0" fieldPosition="0">
        <references count="2">
          <reference field="1" count="1" selected="0">
            <x v="66"/>
          </reference>
          <reference field="5" count="1">
            <x v="89"/>
          </reference>
        </references>
      </pivotArea>
    </format>
    <format dxfId="10762">
      <pivotArea dataOnly="0" labelOnly="1" outline="0" fieldPosition="0">
        <references count="2">
          <reference field="1" count="1" selected="0">
            <x v="67"/>
          </reference>
          <reference field="5" count="2">
            <x v="78"/>
            <x v="85"/>
          </reference>
        </references>
      </pivotArea>
    </format>
    <format dxfId="10761">
      <pivotArea dataOnly="0" labelOnly="1" outline="0" fieldPosition="0">
        <references count="2">
          <reference field="1" count="1" selected="0">
            <x v="68"/>
          </reference>
          <reference field="5" count="1">
            <x v="128"/>
          </reference>
        </references>
      </pivotArea>
    </format>
    <format dxfId="10760">
      <pivotArea dataOnly="0" labelOnly="1" outline="0" fieldPosition="0">
        <references count="2">
          <reference field="1" count="1" selected="0">
            <x v="69"/>
          </reference>
          <reference field="5" count="2">
            <x v="47"/>
            <x v="115"/>
          </reference>
        </references>
      </pivotArea>
    </format>
    <format dxfId="10759">
      <pivotArea dataOnly="0" labelOnly="1" outline="0" fieldPosition="0">
        <references count="2">
          <reference field="1" count="1" selected="0">
            <x v="70"/>
          </reference>
          <reference field="5" count="1">
            <x v="16"/>
          </reference>
        </references>
      </pivotArea>
    </format>
    <format dxfId="10758">
      <pivotArea dataOnly="0" labelOnly="1" outline="0" fieldPosition="0">
        <references count="2">
          <reference field="1" count="1" selected="0">
            <x v="71"/>
          </reference>
          <reference field="5" count="1">
            <x v="67"/>
          </reference>
        </references>
      </pivotArea>
    </format>
    <format dxfId="10757">
      <pivotArea dataOnly="0" labelOnly="1" outline="0" fieldPosition="0">
        <references count="2">
          <reference field="1" count="1" selected="0">
            <x v="72"/>
          </reference>
          <reference field="5" count="1">
            <x v="49"/>
          </reference>
        </references>
      </pivotArea>
    </format>
    <format dxfId="10756">
      <pivotArea dataOnly="0" labelOnly="1" outline="0" fieldPosition="0">
        <references count="2">
          <reference field="1" count="1" selected="0">
            <x v="73"/>
          </reference>
          <reference field="5" count="2">
            <x v="74"/>
            <x v="134"/>
          </reference>
        </references>
      </pivotArea>
    </format>
    <format dxfId="10755">
      <pivotArea dataOnly="0" labelOnly="1" outline="0" fieldPosition="0">
        <references count="2">
          <reference field="1" count="1" selected="0">
            <x v="74"/>
          </reference>
          <reference field="5" count="3">
            <x v="20"/>
            <x v="85"/>
            <x v="111"/>
          </reference>
        </references>
      </pivotArea>
    </format>
    <format dxfId="10754">
      <pivotArea dataOnly="0" labelOnly="1" outline="0" fieldPosition="0">
        <references count="2">
          <reference field="1" count="1" selected="0">
            <x v="75"/>
          </reference>
          <reference field="5" count="4">
            <x v="75"/>
            <x v="85"/>
            <x v="89"/>
            <x v="113"/>
          </reference>
        </references>
      </pivotArea>
    </format>
    <format dxfId="10753">
      <pivotArea dataOnly="0" labelOnly="1" outline="0" fieldPosition="0">
        <references count="2">
          <reference field="1" count="1" selected="0">
            <x v="76"/>
          </reference>
          <reference field="5" count="2">
            <x v="7"/>
            <x v="56"/>
          </reference>
        </references>
      </pivotArea>
    </format>
    <format dxfId="10752">
      <pivotArea dataOnly="0" labelOnly="1" outline="0" fieldPosition="0">
        <references count="2">
          <reference field="1" count="1" selected="0">
            <x v="77"/>
          </reference>
          <reference field="5" count="3">
            <x v="15"/>
            <x v="36"/>
            <x v="113"/>
          </reference>
        </references>
      </pivotArea>
    </format>
    <format dxfId="10751">
      <pivotArea dataOnly="0" labelOnly="1" outline="0" fieldPosition="0">
        <references count="2">
          <reference field="1" count="1" selected="0">
            <x v="78"/>
          </reference>
          <reference field="5" count="3">
            <x v="61"/>
            <x v="85"/>
            <x v="93"/>
          </reference>
        </references>
      </pivotArea>
    </format>
    <format dxfId="10750">
      <pivotArea dataOnly="0" labelOnly="1" outline="0" fieldPosition="0">
        <references count="2">
          <reference field="1" count="1" selected="0">
            <x v="79"/>
          </reference>
          <reference field="5" count="1">
            <x v="127"/>
          </reference>
        </references>
      </pivotArea>
    </format>
    <format dxfId="10749">
      <pivotArea dataOnly="0" labelOnly="1" outline="0" fieldPosition="0">
        <references count="2">
          <reference field="1" count="1" selected="0">
            <x v="80"/>
          </reference>
          <reference field="5" count="2">
            <x v="53"/>
            <x v="85"/>
          </reference>
        </references>
      </pivotArea>
    </format>
    <format dxfId="10748">
      <pivotArea dataOnly="0" labelOnly="1" outline="0" fieldPosition="0">
        <references count="2">
          <reference field="1" count="1" selected="0">
            <x v="81"/>
          </reference>
          <reference field="5" count="2">
            <x v="33"/>
            <x v="64"/>
          </reference>
        </references>
      </pivotArea>
    </format>
    <format dxfId="10747">
      <pivotArea dataOnly="0" labelOnly="1" outline="0" fieldPosition="0">
        <references count="2">
          <reference field="1" count="1" selected="0">
            <x v="82"/>
          </reference>
          <reference field="5" count="2">
            <x v="75"/>
            <x v="98"/>
          </reference>
        </references>
      </pivotArea>
    </format>
    <format dxfId="10746">
      <pivotArea dataOnly="0" labelOnly="1" outline="0" fieldPosition="0">
        <references count="2">
          <reference field="1" count="1" selected="0">
            <x v="83"/>
          </reference>
          <reference field="5" count="4">
            <x v="15"/>
            <x v="85"/>
            <x v="97"/>
            <x v="127"/>
          </reference>
        </references>
      </pivotArea>
    </format>
    <format dxfId="10745">
      <pivotArea dataOnly="0" labelOnly="1" outline="0" fieldPosition="0">
        <references count="2">
          <reference field="1" count="1" selected="0">
            <x v="84"/>
          </reference>
          <reference field="5" count="3">
            <x v="30"/>
            <x v="69"/>
            <x v="85"/>
          </reference>
        </references>
      </pivotArea>
    </format>
    <format dxfId="10744">
      <pivotArea dataOnly="0" labelOnly="1" outline="0" fieldPosition="0">
        <references count="2">
          <reference field="1" count="1" selected="0">
            <x v="85"/>
          </reference>
          <reference field="5" count="1">
            <x v="115"/>
          </reference>
        </references>
      </pivotArea>
    </format>
    <format dxfId="10743">
      <pivotArea dataOnly="0" labelOnly="1" outline="0" fieldPosition="0">
        <references count="2">
          <reference field="1" count="1" selected="0">
            <x v="86"/>
          </reference>
          <reference field="5" count="1">
            <x v="64"/>
          </reference>
        </references>
      </pivotArea>
    </format>
    <format dxfId="10742">
      <pivotArea dataOnly="0" labelOnly="1" outline="0" fieldPosition="0">
        <references count="2">
          <reference field="1" count="1" selected="0">
            <x v="87"/>
          </reference>
          <reference field="5" count="1">
            <x v="21"/>
          </reference>
        </references>
      </pivotArea>
    </format>
    <format dxfId="10741">
      <pivotArea dataOnly="0" labelOnly="1" outline="0" fieldPosition="0">
        <references count="2">
          <reference field="1" count="1" selected="0">
            <x v="88"/>
          </reference>
          <reference field="5" count="1">
            <x v="46"/>
          </reference>
        </references>
      </pivotArea>
    </format>
    <format dxfId="10740">
      <pivotArea dataOnly="0" labelOnly="1" outline="0" fieldPosition="0">
        <references count="2">
          <reference field="1" count="1" selected="0">
            <x v="89"/>
          </reference>
          <reference field="5" count="1">
            <x v="39"/>
          </reference>
        </references>
      </pivotArea>
    </format>
    <format dxfId="10739">
      <pivotArea dataOnly="0" labelOnly="1" outline="0" fieldPosition="0">
        <references count="2">
          <reference field="1" count="1" selected="0">
            <x v="90"/>
          </reference>
          <reference field="5" count="1">
            <x v="117"/>
          </reference>
        </references>
      </pivotArea>
    </format>
    <format dxfId="10738">
      <pivotArea dataOnly="0" labelOnly="1" outline="0" fieldPosition="0">
        <references count="2">
          <reference field="1" count="1" selected="0">
            <x v="91"/>
          </reference>
          <reference field="5" count="2">
            <x v="85"/>
            <x v="111"/>
          </reference>
        </references>
      </pivotArea>
    </format>
    <format dxfId="10737">
      <pivotArea dataOnly="0" labelOnly="1" outline="0" fieldPosition="0">
        <references count="2">
          <reference field="1" count="1" selected="0">
            <x v="92"/>
          </reference>
          <reference field="5" count="2">
            <x v="54"/>
            <x v="85"/>
          </reference>
        </references>
      </pivotArea>
    </format>
    <format dxfId="10736">
      <pivotArea dataOnly="0" labelOnly="1" outline="0" fieldPosition="0">
        <references count="2">
          <reference field="1" count="1" selected="0">
            <x v="94"/>
          </reference>
          <reference field="5" count="2">
            <x v="33"/>
            <x v="85"/>
          </reference>
        </references>
      </pivotArea>
    </format>
    <format dxfId="10735">
      <pivotArea dataOnly="0" labelOnly="1" outline="0" fieldPosition="0">
        <references count="2">
          <reference field="1" count="1" selected="0">
            <x v="95"/>
          </reference>
          <reference field="5" count="1">
            <x v="65"/>
          </reference>
        </references>
      </pivotArea>
    </format>
    <format dxfId="10734">
      <pivotArea dataOnly="0" labelOnly="1" outline="0" fieldPosition="0">
        <references count="2">
          <reference field="1" count="1" selected="0">
            <x v="96"/>
          </reference>
          <reference field="5" count="4">
            <x v="78"/>
            <x v="82"/>
            <x v="85"/>
            <x v="104"/>
          </reference>
        </references>
      </pivotArea>
    </format>
    <format dxfId="10733">
      <pivotArea dataOnly="0" labelOnly="1" outline="0" fieldPosition="0">
        <references count="2">
          <reference field="1" count="1" selected="0">
            <x v="97"/>
          </reference>
          <reference field="5" count="4">
            <x v="20"/>
            <x v="69"/>
            <x v="71"/>
            <x v="77"/>
          </reference>
        </references>
      </pivotArea>
    </format>
    <format dxfId="10732">
      <pivotArea dataOnly="0" labelOnly="1" outline="0" fieldPosition="0">
        <references count="2">
          <reference field="1" count="1" selected="0">
            <x v="98"/>
          </reference>
          <reference field="5" count="2">
            <x v="8"/>
            <x v="73"/>
          </reference>
        </references>
      </pivotArea>
    </format>
    <format dxfId="10731">
      <pivotArea dataOnly="0" labelOnly="1" outline="0" fieldPosition="0">
        <references count="2">
          <reference field="1" count="1" selected="0">
            <x v="99"/>
          </reference>
          <reference field="5" count="2">
            <x v="60"/>
            <x v="85"/>
          </reference>
        </references>
      </pivotArea>
    </format>
    <format dxfId="10730">
      <pivotArea dataOnly="0" labelOnly="1" outline="0" fieldPosition="0">
        <references count="2">
          <reference field="1" count="1" selected="0">
            <x v="100"/>
          </reference>
          <reference field="5" count="1">
            <x v="107"/>
          </reference>
        </references>
      </pivotArea>
    </format>
    <format dxfId="10729">
      <pivotArea dataOnly="0" labelOnly="1" outline="0" fieldPosition="0">
        <references count="2">
          <reference field="1" count="1" selected="0">
            <x v="101"/>
          </reference>
          <reference field="5" count="2">
            <x v="9"/>
            <x v="85"/>
          </reference>
        </references>
      </pivotArea>
    </format>
    <format dxfId="10728">
      <pivotArea dataOnly="0" labelOnly="1" outline="0" fieldPosition="0">
        <references count="2">
          <reference field="1" count="1" selected="0">
            <x v="102"/>
          </reference>
          <reference field="5" count="2">
            <x v="17"/>
            <x v="85"/>
          </reference>
        </references>
      </pivotArea>
    </format>
    <format dxfId="10727">
      <pivotArea dataOnly="0" labelOnly="1" outline="0" fieldPosition="0">
        <references count="2">
          <reference field="1" count="1" selected="0">
            <x v="103"/>
          </reference>
          <reference field="5" count="2">
            <x v="119"/>
            <x v="128"/>
          </reference>
        </references>
      </pivotArea>
    </format>
    <format dxfId="10726">
      <pivotArea dataOnly="0" labelOnly="1" outline="0" fieldPosition="0">
        <references count="2">
          <reference field="1" count="1" selected="0">
            <x v="104"/>
          </reference>
          <reference field="5" count="2">
            <x v="43"/>
            <x v="123"/>
          </reference>
        </references>
      </pivotArea>
    </format>
    <format dxfId="10725">
      <pivotArea dataOnly="0" labelOnly="1" outline="0" fieldPosition="0">
        <references count="2">
          <reference field="1" count="1" selected="0">
            <x v="105"/>
          </reference>
          <reference field="5" count="3">
            <x v="8"/>
            <x v="85"/>
            <x v="108"/>
          </reference>
        </references>
      </pivotArea>
    </format>
    <format dxfId="10724">
      <pivotArea dataOnly="0" labelOnly="1" outline="0" fieldPosition="0">
        <references count="2">
          <reference field="1" count="1" selected="0">
            <x v="106"/>
          </reference>
          <reference field="5" count="1">
            <x v="96"/>
          </reference>
        </references>
      </pivotArea>
    </format>
    <format dxfId="10723">
      <pivotArea dataOnly="0" labelOnly="1" outline="0" fieldPosition="0">
        <references count="2">
          <reference field="1" count="1" selected="0">
            <x v="107"/>
          </reference>
          <reference field="5" count="3">
            <x v="19"/>
            <x v="85"/>
            <x v="92"/>
          </reference>
        </references>
      </pivotArea>
    </format>
    <format dxfId="10722">
      <pivotArea dataOnly="0" labelOnly="1" outline="0" fieldPosition="0">
        <references count="2">
          <reference field="1" count="1" selected="0">
            <x v="108"/>
          </reference>
          <reference field="5" count="3">
            <x v="8"/>
            <x v="85"/>
            <x v="90"/>
          </reference>
        </references>
      </pivotArea>
    </format>
    <format dxfId="10721">
      <pivotArea dataOnly="0" labelOnly="1" outline="0" fieldPosition="0">
        <references count="2">
          <reference field="1" count="1" selected="0">
            <x v="109"/>
          </reference>
          <reference field="5" count="2">
            <x v="28"/>
            <x v="85"/>
          </reference>
        </references>
      </pivotArea>
    </format>
    <format dxfId="10720">
      <pivotArea dataOnly="0" labelOnly="1" outline="0" fieldPosition="0">
        <references count="2">
          <reference field="1" count="1" selected="0">
            <x v="110"/>
          </reference>
          <reference field="5" count="1">
            <x v="57"/>
          </reference>
        </references>
      </pivotArea>
    </format>
    <format dxfId="10719">
      <pivotArea dataOnly="0" labelOnly="1" outline="0" fieldPosition="0">
        <references count="2">
          <reference field="1" count="1" selected="0">
            <x v="111"/>
          </reference>
          <reference field="5" count="1">
            <x v="20"/>
          </reference>
        </references>
      </pivotArea>
    </format>
    <format dxfId="10718">
      <pivotArea dataOnly="0" labelOnly="1" outline="0" fieldPosition="0">
        <references count="2">
          <reference field="1" count="1" selected="0">
            <x v="112"/>
          </reference>
          <reference field="5" count="4">
            <x v="23"/>
            <x v="31"/>
            <x v="79"/>
            <x v="100"/>
          </reference>
        </references>
      </pivotArea>
    </format>
    <format dxfId="10717">
      <pivotArea dataOnly="0" labelOnly="1" outline="0" fieldPosition="0">
        <references count="2">
          <reference field="1" count="1" selected="0">
            <x v="113"/>
          </reference>
          <reference field="5" count="4">
            <x v="8"/>
            <x v="52"/>
            <x v="85"/>
            <x v="112"/>
          </reference>
        </references>
      </pivotArea>
    </format>
    <format dxfId="10716">
      <pivotArea dataOnly="0" labelOnly="1" outline="0" fieldPosition="0">
        <references count="2">
          <reference field="1" count="1" selected="0">
            <x v="114"/>
          </reference>
          <reference field="5" count="1">
            <x v="24"/>
          </reference>
        </references>
      </pivotArea>
    </format>
    <format dxfId="10715">
      <pivotArea dataOnly="0" labelOnly="1" outline="0" fieldPosition="0">
        <references count="2">
          <reference field="1" count="1" selected="0">
            <x v="115"/>
          </reference>
          <reference field="5" count="3">
            <x v="20"/>
            <x v="58"/>
            <x v="129"/>
          </reference>
        </references>
      </pivotArea>
    </format>
    <format dxfId="10714">
      <pivotArea dataOnly="0" labelOnly="1" outline="0" fieldPosition="0">
        <references count="2">
          <reference field="1" count="1" selected="0">
            <x v="116"/>
          </reference>
          <reference field="5" count="1">
            <x v="2"/>
          </reference>
        </references>
      </pivotArea>
    </format>
    <format dxfId="10713">
      <pivotArea dataOnly="0" labelOnly="1" outline="0" fieldPosition="0">
        <references count="2">
          <reference field="1" count="1" selected="0">
            <x v="117"/>
          </reference>
          <reference field="5" count="1">
            <x v="17"/>
          </reference>
        </references>
      </pivotArea>
    </format>
    <format dxfId="10712">
      <pivotArea dataOnly="0" labelOnly="1" outline="0" fieldPosition="0">
        <references count="2">
          <reference field="1" count="1" selected="0">
            <x v="118"/>
          </reference>
          <reference field="5" count="1">
            <x v="29"/>
          </reference>
        </references>
      </pivotArea>
    </format>
    <format dxfId="10711">
      <pivotArea dataOnly="0" labelOnly="1" outline="0" fieldPosition="0">
        <references count="2">
          <reference field="1" count="1" selected="0">
            <x v="119"/>
          </reference>
          <reference field="5" count="2">
            <x v="54"/>
            <x v="130"/>
          </reference>
        </references>
      </pivotArea>
    </format>
    <format dxfId="10710">
      <pivotArea dataOnly="0" labelOnly="1" outline="0" fieldPosition="0">
        <references count="2">
          <reference field="1" count="1" selected="0">
            <x v="120"/>
          </reference>
          <reference field="5" count="4">
            <x v="42"/>
            <x v="64"/>
            <x v="85"/>
            <x v="99"/>
          </reference>
        </references>
      </pivotArea>
    </format>
    <format dxfId="10709">
      <pivotArea dataOnly="0" labelOnly="1" outline="0" fieldPosition="0">
        <references count="2">
          <reference field="1" count="1" selected="0">
            <x v="121"/>
          </reference>
          <reference field="5" count="1">
            <x v="61"/>
          </reference>
        </references>
      </pivotArea>
    </format>
    <format dxfId="10708">
      <pivotArea dataOnly="0" labelOnly="1" outline="0" fieldPosition="0">
        <references count="2">
          <reference field="1" count="1" selected="0">
            <x v="122"/>
          </reference>
          <reference field="5" count="1">
            <x v="85"/>
          </reference>
        </references>
      </pivotArea>
    </format>
    <format dxfId="10707">
      <pivotArea dataOnly="0" labelOnly="1" outline="0" fieldPosition="0">
        <references count="2">
          <reference field="1" count="1" selected="0">
            <x v="123"/>
          </reference>
          <reference field="5" count="1">
            <x v="86"/>
          </reference>
        </references>
      </pivotArea>
    </format>
    <format dxfId="10706">
      <pivotArea dataOnly="0" labelOnly="1" outline="0" fieldPosition="0">
        <references count="2">
          <reference field="1" count="1" selected="0">
            <x v="124"/>
          </reference>
          <reference field="5" count="1">
            <x v="30"/>
          </reference>
        </references>
      </pivotArea>
    </format>
    <format dxfId="10705">
      <pivotArea dataOnly="0" labelOnly="1" outline="0" fieldPosition="0">
        <references count="2">
          <reference field="1" count="1" selected="0">
            <x v="125"/>
          </reference>
          <reference field="5" count="3">
            <x v="2"/>
            <x v="18"/>
            <x v="20"/>
          </reference>
        </references>
      </pivotArea>
    </format>
    <format dxfId="10704">
      <pivotArea dataOnly="0" labelOnly="1" outline="0" fieldPosition="0">
        <references count="2">
          <reference field="1" count="1" selected="0">
            <x v="126"/>
          </reference>
          <reference field="5" count="1">
            <x v="59"/>
          </reference>
        </references>
      </pivotArea>
    </format>
    <format dxfId="10703">
      <pivotArea dataOnly="0" labelOnly="1" outline="0" fieldPosition="0">
        <references count="2">
          <reference field="1" count="1" selected="0">
            <x v="127"/>
          </reference>
          <reference field="5" count="2">
            <x v="12"/>
            <x v="15"/>
          </reference>
        </references>
      </pivotArea>
    </format>
    <format dxfId="10702">
      <pivotArea dataOnly="0" labelOnly="1" outline="0" fieldPosition="0">
        <references count="2">
          <reference field="1" count="1" selected="0">
            <x v="128"/>
          </reference>
          <reference field="5" count="1">
            <x v="81"/>
          </reference>
        </references>
      </pivotArea>
    </format>
    <format dxfId="10701">
      <pivotArea dataOnly="0" labelOnly="1" outline="0" fieldPosition="0">
        <references count="2">
          <reference field="1" count="1" selected="0">
            <x v="129"/>
          </reference>
          <reference field="5" count="2">
            <x v="19"/>
            <x v="51"/>
          </reference>
        </references>
      </pivotArea>
    </format>
    <format dxfId="10700">
      <pivotArea dataOnly="0" labelOnly="1" outline="0" fieldPosition="0">
        <references count="2">
          <reference field="1" count="1" selected="0">
            <x v="130"/>
          </reference>
          <reference field="5" count="1">
            <x v="76"/>
          </reference>
        </references>
      </pivotArea>
    </format>
    <format dxfId="10699">
      <pivotArea dataOnly="0" labelOnly="1" outline="0" fieldPosition="0">
        <references count="2">
          <reference field="1" count="1" selected="0">
            <x v="131"/>
          </reference>
          <reference field="5" count="3">
            <x v="85"/>
            <x v="91"/>
            <x v="114"/>
          </reference>
        </references>
      </pivotArea>
    </format>
    <format dxfId="10698">
      <pivotArea dataOnly="0" labelOnly="1" outline="0" fieldPosition="0">
        <references count="2">
          <reference field="1" count="1" selected="0">
            <x v="132"/>
          </reference>
          <reference field="5" count="1">
            <x v="78"/>
          </reference>
        </references>
      </pivotArea>
    </format>
    <format dxfId="10697">
      <pivotArea dataOnly="0" labelOnly="1" outline="0" fieldPosition="0">
        <references count="2">
          <reference field="1" count="1" selected="0">
            <x v="133"/>
          </reference>
          <reference field="5" count="1">
            <x v="35"/>
          </reference>
        </references>
      </pivotArea>
    </format>
    <format dxfId="10696">
      <pivotArea dataOnly="0" labelOnly="1" outline="0" fieldPosition="0">
        <references count="2">
          <reference field="1" count="1" selected="0">
            <x v="134"/>
          </reference>
          <reference field="5" count="1">
            <x v="120"/>
          </reference>
        </references>
      </pivotArea>
    </format>
    <format dxfId="10695">
      <pivotArea dataOnly="0" labelOnly="1" outline="0" fieldPosition="0">
        <references count="2">
          <reference field="1" count="1" selected="0">
            <x v="135"/>
          </reference>
          <reference field="5" count="1">
            <x v="13"/>
          </reference>
        </references>
      </pivotArea>
    </format>
    <format dxfId="10694">
      <pivotArea dataOnly="0" labelOnly="1" outline="0" fieldPosition="0">
        <references count="2">
          <reference field="1" count="1" selected="0">
            <x v="136"/>
          </reference>
          <reference field="5" count="1">
            <x v="0"/>
          </reference>
        </references>
      </pivotArea>
    </format>
    <format dxfId="10693">
      <pivotArea dataOnly="0" labelOnly="1" outline="0" fieldPosition="0">
        <references count="2">
          <reference field="1" count="1" selected="0">
            <x v="137"/>
          </reference>
          <reference field="5" count="1">
            <x v="116"/>
          </reference>
        </references>
      </pivotArea>
    </format>
    <format dxfId="10692">
      <pivotArea dataOnly="0" labelOnly="1" outline="0" fieldPosition="0">
        <references count="2">
          <reference field="1" count="1" selected="0">
            <x v="138"/>
          </reference>
          <reference field="5" count="1">
            <x v="118"/>
          </reference>
        </references>
      </pivotArea>
    </format>
    <format dxfId="10691">
      <pivotArea dataOnly="0" labelOnly="1" outline="0" fieldPosition="0">
        <references count="2">
          <reference field="1" count="1" selected="0">
            <x v="139"/>
          </reference>
          <reference field="5" count="1">
            <x v="121"/>
          </reference>
        </references>
      </pivotArea>
    </format>
    <format dxfId="10690">
      <pivotArea dataOnly="0" labelOnly="1" outline="0" fieldPosition="0">
        <references count="2">
          <reference field="1" count="1" selected="0">
            <x v="140"/>
          </reference>
          <reference field="5" count="1">
            <x v="103"/>
          </reference>
        </references>
      </pivotArea>
    </format>
    <format dxfId="10689">
      <pivotArea dataOnly="0" labelOnly="1" outline="0" fieldPosition="0">
        <references count="2">
          <reference field="1" count="1" selected="0">
            <x v="141"/>
          </reference>
          <reference field="5" count="1">
            <x v="85"/>
          </reference>
        </references>
      </pivotArea>
    </format>
    <format dxfId="10688">
      <pivotArea dataOnly="0" labelOnly="1" outline="0" fieldPosition="0">
        <references count="2">
          <reference field="1" count="1" selected="0">
            <x v="142"/>
          </reference>
          <reference field="5" count="1">
            <x v="101"/>
          </reference>
        </references>
      </pivotArea>
    </format>
    <format dxfId="10687">
      <pivotArea dataOnly="0" labelOnly="1" outline="0" fieldPosition="0">
        <references count="2">
          <reference field="1" count="1" selected="0">
            <x v="143"/>
          </reference>
          <reference field="5" count="2">
            <x v="9"/>
            <x v="85"/>
          </reference>
        </references>
      </pivotArea>
    </format>
    <format dxfId="10686">
      <pivotArea dataOnly="0" labelOnly="1" outline="0" fieldPosition="0">
        <references count="2">
          <reference field="1" count="1" selected="0">
            <x v="144"/>
          </reference>
          <reference field="5" count="1">
            <x v="18"/>
          </reference>
        </references>
      </pivotArea>
    </format>
    <format dxfId="10685">
      <pivotArea dataOnly="0" labelOnly="1" outline="0" fieldPosition="0">
        <references count="2">
          <reference field="1" count="1" selected="0">
            <x v="145"/>
          </reference>
          <reference field="5" count="1">
            <x v="34"/>
          </reference>
        </references>
      </pivotArea>
    </format>
    <format dxfId="10684">
      <pivotArea dataOnly="0" labelOnly="1" outline="0" fieldPosition="0">
        <references count="2">
          <reference field="1" count="1" selected="0">
            <x v="146"/>
          </reference>
          <reference field="5" count="4">
            <x v="29"/>
            <x v="30"/>
            <x v="85"/>
            <x v="124"/>
          </reference>
        </references>
      </pivotArea>
    </format>
    <format dxfId="10683">
      <pivotArea dataOnly="0" labelOnly="1" outline="0" fieldPosition="0">
        <references count="2">
          <reference field="1" count="1" selected="0">
            <x v="147"/>
          </reference>
          <reference field="5" count="1">
            <x v="14"/>
          </reference>
        </references>
      </pivotArea>
    </format>
    <format dxfId="10682">
      <pivotArea dataOnly="0" labelOnly="1" outline="0" fieldPosition="0">
        <references count="2">
          <reference field="1" count="1" selected="0">
            <x v="148"/>
          </reference>
          <reference field="5" count="1">
            <x v="92"/>
          </reference>
        </references>
      </pivotArea>
    </format>
    <format dxfId="10681">
      <pivotArea dataOnly="0" labelOnly="1" outline="0" fieldPosition="0">
        <references count="2">
          <reference field="1" count="1" selected="0">
            <x v="149"/>
          </reference>
          <reference field="5" count="1">
            <x v="102"/>
          </reference>
        </references>
      </pivotArea>
    </format>
    <format dxfId="10680">
      <pivotArea dataOnly="0" labelOnly="1" outline="0" fieldPosition="0">
        <references count="2">
          <reference field="1" count="1" selected="0">
            <x v="150"/>
          </reference>
          <reference field="5" count="2">
            <x v="101"/>
            <x v="105"/>
          </reference>
        </references>
      </pivotArea>
    </format>
    <format dxfId="10679">
      <pivotArea dataOnly="0" labelOnly="1" outline="0" fieldPosition="0">
        <references count="2">
          <reference field="1" count="1" selected="0">
            <x v="151"/>
          </reference>
          <reference field="5" count="1">
            <x v="85"/>
          </reference>
        </references>
      </pivotArea>
    </format>
    <format dxfId="10678">
      <pivotArea dataOnly="0" labelOnly="1" outline="0" fieldPosition="0">
        <references count="2">
          <reference field="1" count="1" selected="0">
            <x v="153"/>
          </reference>
          <reference field="5" count="1">
            <x v="74"/>
          </reference>
        </references>
      </pivotArea>
    </format>
    <format dxfId="10677">
      <pivotArea dataOnly="0" labelOnly="1" outline="0" fieldPosition="0">
        <references count="2">
          <reference field="1" count="1" selected="0">
            <x v="154"/>
          </reference>
          <reference field="5" count="1">
            <x v="24"/>
          </reference>
        </references>
      </pivotArea>
    </format>
    <format dxfId="10676">
      <pivotArea dataOnly="0" labelOnly="1" outline="0" fieldPosition="0">
        <references count="2">
          <reference field="1" count="1" selected="0">
            <x v="155"/>
          </reference>
          <reference field="5" count="1">
            <x v="43"/>
          </reference>
        </references>
      </pivotArea>
    </format>
    <format dxfId="10675">
      <pivotArea dataOnly="0" labelOnly="1" outline="0" fieldPosition="0">
        <references count="2">
          <reference field="1" count="1" selected="0">
            <x v="156"/>
          </reference>
          <reference field="5" count="1">
            <x v="85"/>
          </reference>
        </references>
      </pivotArea>
    </format>
    <format dxfId="10674">
      <pivotArea dataOnly="0" labelOnly="1" outline="0" fieldPosition="0">
        <references count="2">
          <reference field="1" count="1" selected="0">
            <x v="158"/>
          </reference>
          <reference field="5" count="1">
            <x v="88"/>
          </reference>
        </references>
      </pivotArea>
    </format>
    <format dxfId="10673">
      <pivotArea dataOnly="0" labelOnly="1" outline="0" fieldPosition="0">
        <references count="2">
          <reference field="1" count="1" selected="0">
            <x v="159"/>
          </reference>
          <reference field="5" count="1">
            <x v="20"/>
          </reference>
        </references>
      </pivotArea>
    </format>
    <format dxfId="10672">
      <pivotArea dataOnly="0" labelOnly="1" outline="0" fieldPosition="0">
        <references count="2">
          <reference field="1" count="1" selected="0">
            <x v="160"/>
          </reference>
          <reference field="5" count="1">
            <x v="12"/>
          </reference>
        </references>
      </pivotArea>
    </format>
    <format dxfId="10671">
      <pivotArea dataOnly="0" labelOnly="1" outline="0" fieldPosition="0">
        <references count="2">
          <reference field="1" count="1" selected="0">
            <x v="161"/>
          </reference>
          <reference field="5" count="1">
            <x v="85"/>
          </reference>
        </references>
      </pivotArea>
    </format>
    <format dxfId="10670">
      <pivotArea dataOnly="0" labelOnly="1" outline="0" fieldPosition="0">
        <references count="3">
          <reference field="1" count="1" selected="0">
            <x v="0"/>
          </reference>
          <reference field="2" count="0"/>
          <reference field="5" count="1" selected="0">
            <x v="70"/>
          </reference>
        </references>
      </pivotArea>
    </format>
    <format dxfId="10669">
      <pivotArea dataOnly="0" labelOnly="1" outline="0" fieldPosition="0">
        <references count="3">
          <reference field="1" count="1" selected="0">
            <x v="1"/>
          </reference>
          <reference field="2" count="4">
            <x v="7"/>
            <x v="8"/>
            <x v="9"/>
            <x v="10"/>
          </reference>
          <reference field="5" count="1" selected="0">
            <x v="44"/>
          </reference>
        </references>
      </pivotArea>
    </format>
    <format dxfId="10668">
      <pivotArea dataOnly="0" labelOnly="1" outline="0" fieldPosition="0">
        <references count="3">
          <reference field="1" count="1" selected="0">
            <x v="1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10667">
      <pivotArea dataOnly="0" labelOnly="1" outline="0" fieldPosition="0">
        <references count="3">
          <reference field="1" count="1" selected="0">
            <x v="1"/>
          </reference>
          <reference field="2" count="1">
            <x v="0"/>
          </reference>
          <reference field="5" count="1" selected="0">
            <x v="94"/>
          </reference>
        </references>
      </pivotArea>
    </format>
    <format dxfId="10666">
      <pivotArea dataOnly="0" labelOnly="1" outline="0" fieldPosition="0">
        <references count="3">
          <reference field="1" count="1" selected="0">
            <x v="1"/>
          </reference>
          <reference field="2" count="5">
            <x v="1"/>
            <x v="2"/>
            <x v="3"/>
            <x v="4"/>
            <x v="5"/>
          </reference>
          <reference field="5" count="1" selected="0">
            <x v="124"/>
          </reference>
        </references>
      </pivotArea>
    </format>
    <format dxfId="10665">
      <pivotArea dataOnly="0" labelOnly="1" outline="0" fieldPosition="0">
        <references count="3">
          <reference field="1" count="1" selected="0">
            <x v="2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0"/>
          </reference>
        </references>
      </pivotArea>
    </format>
    <format dxfId="10664">
      <pivotArea dataOnly="0" labelOnly="1" outline="0" fieldPosition="0">
        <references count="3">
          <reference field="1" count="1" selected="0">
            <x v="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663">
      <pivotArea dataOnly="0" labelOnly="1" outline="0" fieldPosition="0">
        <references count="3">
          <reference field="1" count="1" selected="0">
            <x v="2"/>
          </reference>
          <reference field="2" count="2">
            <x v="9"/>
            <x v="10"/>
          </reference>
          <reference field="5" count="1" selected="0">
            <x v="135"/>
          </reference>
        </references>
      </pivotArea>
    </format>
    <format dxfId="10662">
      <pivotArea dataOnly="0" labelOnly="1" outline="0" fieldPosition="0">
        <references count="3">
          <reference field="1" count="1" selected="0">
            <x v="3"/>
          </reference>
          <reference field="2" count="1">
            <x v="0"/>
          </reference>
          <reference field="5" count="1" selected="0">
            <x v="25"/>
          </reference>
        </references>
      </pivotArea>
    </format>
    <format dxfId="10661">
      <pivotArea dataOnly="0" labelOnly="1" outline="0" fieldPosition="0">
        <references count="3">
          <reference field="1" count="1" selected="0">
            <x v="3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10660">
      <pivotArea dataOnly="0" labelOnly="1" outline="0" fieldPosition="0">
        <references count="3">
          <reference field="1" count="1" selected="0">
            <x v="3"/>
          </reference>
          <reference field="2" count="4">
            <x v="1"/>
            <x v="2"/>
            <x v="3"/>
            <x v="4"/>
          </reference>
          <reference field="5" count="1" selected="0">
            <x v="85"/>
          </reference>
        </references>
      </pivotArea>
    </format>
    <format dxfId="10659">
      <pivotArea dataOnly="0" labelOnly="1" outline="0" fieldPosition="0">
        <references count="3">
          <reference field="1" count="1" selected="0">
            <x v="4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658">
      <pivotArea dataOnly="0" labelOnly="1" outline="0" fieldPosition="0">
        <references count="3">
          <reference field="1" count="1" selected="0">
            <x v="4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88"/>
          </reference>
        </references>
      </pivotArea>
    </format>
    <format dxfId="10657">
      <pivotArea dataOnly="0" labelOnly="1" outline="0" fieldPosition="0">
        <references count="3">
          <reference field="1" count="1" selected="0">
            <x v="5"/>
          </reference>
          <reference field="2" count="4">
            <x v="0"/>
            <x v="1"/>
            <x v="2"/>
            <x v="3"/>
          </reference>
          <reference field="5" count="1" selected="0">
            <x v="8"/>
          </reference>
        </references>
      </pivotArea>
    </format>
    <format dxfId="10656">
      <pivotArea dataOnly="0" labelOnly="1" outline="0" fieldPosition="0">
        <references count="3">
          <reference field="1" count="1" selected="0">
            <x v="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12"/>
          </reference>
        </references>
      </pivotArea>
    </format>
    <format dxfId="10655">
      <pivotArea dataOnly="0" labelOnly="1" outline="0" fieldPosition="0">
        <references count="3">
          <reference field="1" count="1" selected="0">
            <x v="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5"/>
          </reference>
        </references>
      </pivotArea>
    </format>
    <format dxfId="10654">
      <pivotArea dataOnly="0" labelOnly="1" outline="0" fieldPosition="0">
        <references count="3">
          <reference field="1" count="1" selected="0">
            <x v="6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14"/>
          </reference>
        </references>
      </pivotArea>
    </format>
    <format dxfId="10653">
      <pivotArea dataOnly="0" labelOnly="1" outline="0" fieldPosition="0">
        <references count="3">
          <reference field="1" count="1" selected="0">
            <x v="7"/>
          </reference>
          <reference field="2" count="0"/>
          <reference field="5" count="1" selected="0">
            <x v="72"/>
          </reference>
        </references>
      </pivotArea>
    </format>
    <format dxfId="10652">
      <pivotArea dataOnly="0" labelOnly="1" outline="0" fieldPosition="0">
        <references count="3">
          <reference field="1" count="1" selected="0">
            <x v="8"/>
          </reference>
          <reference field="2" count="0"/>
          <reference field="5" count="1" selected="0">
            <x v="95"/>
          </reference>
        </references>
      </pivotArea>
    </format>
    <format dxfId="10651">
      <pivotArea dataOnly="0" labelOnly="1" outline="0" fieldPosition="0">
        <references count="3">
          <reference field="1" count="1" selected="0">
            <x v="9"/>
          </reference>
          <reference field="2" count="4">
            <x v="7"/>
            <x v="8"/>
            <x v="9"/>
            <x v="10"/>
          </reference>
          <reference field="5" count="1" selected="0">
            <x v="3"/>
          </reference>
        </references>
      </pivotArea>
    </format>
    <format dxfId="10650">
      <pivotArea dataOnly="0" labelOnly="1" outline="0" fieldPosition="0">
        <references count="3">
          <reference field="1" count="1" selected="0">
            <x v="9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10649">
      <pivotArea dataOnly="0" labelOnly="1" outline="0" fieldPosition="0">
        <references count="3">
          <reference field="1" count="1" selected="0">
            <x v="9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31"/>
          </reference>
        </references>
      </pivotArea>
    </format>
    <format dxfId="10648">
      <pivotArea dataOnly="0" labelOnly="1" outline="0" fieldPosition="0">
        <references count="3">
          <reference field="1" count="1" selected="0">
            <x v="10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0"/>
          </reference>
        </references>
      </pivotArea>
    </format>
    <format dxfId="10647">
      <pivotArea dataOnly="0" labelOnly="1" outline="0" fieldPosition="0">
        <references count="3">
          <reference field="1" count="1" selected="0">
            <x v="10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1"/>
          </reference>
        </references>
      </pivotArea>
    </format>
    <format dxfId="10646">
      <pivotArea dataOnly="0" labelOnly="1" outline="0" fieldPosition="0">
        <references count="3">
          <reference field="1" count="1" selected="0">
            <x v="11"/>
          </reference>
          <reference field="2" count="0"/>
          <reference field="5" count="1" selected="0">
            <x v="133"/>
          </reference>
        </references>
      </pivotArea>
    </format>
    <format dxfId="10645">
      <pivotArea dataOnly="0" labelOnly="1" outline="0" fieldPosition="0">
        <references count="3">
          <reference field="1" count="1" selected="0">
            <x v="12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0644">
      <pivotArea dataOnly="0" labelOnly="1" outline="0" fieldPosition="0">
        <references count="3">
          <reference field="1" count="1" selected="0">
            <x v="12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5" count="1" selected="0">
            <x v="34"/>
          </reference>
        </references>
      </pivotArea>
    </format>
    <format dxfId="10643">
      <pivotArea dataOnly="0" labelOnly="1" outline="0" fieldPosition="0">
        <references count="3">
          <reference field="1" count="1" selected="0">
            <x v="1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10642">
      <pivotArea dataOnly="0" labelOnly="1" outline="0" fieldPosition="0">
        <references count="3">
          <reference field="1" count="1" selected="0">
            <x v="13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52"/>
          </reference>
        </references>
      </pivotArea>
    </format>
    <format dxfId="10641">
      <pivotArea dataOnly="0" labelOnly="1" outline="0" fieldPosition="0">
        <references count="3">
          <reference field="1" count="1" selected="0">
            <x v="13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10640">
      <pivotArea dataOnly="0" labelOnly="1" outline="0" fieldPosition="0">
        <references count="3">
          <reference field="1" count="1" selected="0">
            <x v="13"/>
          </reference>
          <reference field="2" count="1">
            <x v="3"/>
          </reference>
          <reference field="5" count="1" selected="0">
            <x v="98"/>
          </reference>
        </references>
      </pivotArea>
    </format>
    <format dxfId="10639">
      <pivotArea dataOnly="0" labelOnly="1" outline="0" fieldPosition="0">
        <references count="3">
          <reference field="1" count="1" selected="0">
            <x v="13"/>
          </reference>
          <reference field="2" count="1">
            <x v="2"/>
          </reference>
          <reference field="5" count="1" selected="0">
            <x v="138"/>
          </reference>
        </references>
      </pivotArea>
    </format>
    <format dxfId="10638">
      <pivotArea dataOnly="0" labelOnly="1" outline="0" fieldPosition="0">
        <references count="3">
          <reference field="1" count="1" selected="0">
            <x v="14"/>
          </reference>
          <reference field="2" count="3">
            <x v="0"/>
            <x v="1"/>
            <x v="2"/>
          </reference>
          <reference field="5" count="1" selected="0">
            <x v="26"/>
          </reference>
        </references>
      </pivotArea>
    </format>
    <format dxfId="10637">
      <pivotArea dataOnly="0" labelOnly="1" outline="0" fieldPosition="0">
        <references count="3">
          <reference field="1" count="1" selected="0">
            <x v="14"/>
          </reference>
          <reference field="2" count="2">
            <x v="3"/>
            <x v="10"/>
          </reference>
          <reference field="5" count="1" selected="0">
            <x v="85"/>
          </reference>
        </references>
      </pivotArea>
    </format>
    <format dxfId="10636">
      <pivotArea dataOnly="0" labelOnly="1" outline="0" fieldPosition="0">
        <references count="3">
          <reference field="1" count="1" selected="0">
            <x v="1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97"/>
          </reference>
        </references>
      </pivotArea>
    </format>
    <format dxfId="10635">
      <pivotArea dataOnly="0" labelOnly="1" outline="0" fieldPosition="0">
        <references count="3">
          <reference field="1" count="1" selected="0">
            <x v="15"/>
          </reference>
          <reference field="2" count="0"/>
          <reference field="5" count="1" selected="0">
            <x v="84"/>
          </reference>
        </references>
      </pivotArea>
    </format>
    <format dxfId="10634">
      <pivotArea dataOnly="0" labelOnly="1" outline="0" fieldPosition="0">
        <references count="3">
          <reference field="1" count="1" selected="0">
            <x v="16"/>
          </reference>
          <reference field="2" count="0"/>
          <reference field="5" count="1" selected="0">
            <x v="55"/>
          </reference>
        </references>
      </pivotArea>
    </format>
    <format dxfId="10633">
      <pivotArea dataOnly="0" labelOnly="1" outline="0" fieldPosition="0">
        <references count="3">
          <reference field="1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0"/>
          </reference>
        </references>
      </pivotArea>
    </format>
    <format dxfId="10632">
      <pivotArea dataOnly="0" labelOnly="1" outline="0" fieldPosition="0">
        <references count="3">
          <reference field="1" count="1" selected="0">
            <x v="17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10631">
      <pivotArea dataOnly="0" labelOnly="1" outline="0" fieldPosition="0">
        <references count="3">
          <reference field="1" count="1" selected="0">
            <x v="18"/>
          </reference>
          <reference field="2" count="0"/>
          <reference field="5" count="1" selected="0">
            <x v="5"/>
          </reference>
        </references>
      </pivotArea>
    </format>
    <format dxfId="10630">
      <pivotArea dataOnly="0" labelOnly="1" outline="0" fieldPosition="0">
        <references count="3">
          <reference field="1" count="1" selected="0">
            <x v="19"/>
          </reference>
          <reference field="2" count="0"/>
          <reference field="5" count="1" selected="0">
            <x v="62"/>
          </reference>
        </references>
      </pivotArea>
    </format>
    <format dxfId="10629">
      <pivotArea dataOnly="0" labelOnly="1" outline="0" fieldPosition="0">
        <references count="3">
          <reference field="1" count="1" selected="0">
            <x v="20"/>
          </reference>
          <reference field="2" count="4">
            <x v="7"/>
            <x v="8"/>
            <x v="9"/>
            <x v="10"/>
          </reference>
          <reference field="5" count="1" selected="0">
            <x v="48"/>
          </reference>
        </references>
      </pivotArea>
    </format>
    <format dxfId="10628">
      <pivotArea dataOnly="0" labelOnly="1" outline="0" fieldPosition="0">
        <references count="3">
          <reference field="1" count="1" selected="0">
            <x v="20"/>
          </reference>
          <reference field="2" count="2">
            <x v="5"/>
            <x v="6"/>
          </reference>
          <reference field="5" count="1" selected="0">
            <x v="85"/>
          </reference>
        </references>
      </pivotArea>
    </format>
    <format dxfId="10627">
      <pivotArea dataOnly="0" labelOnly="1" outline="0" fieldPosition="0">
        <references count="3">
          <reference field="1" count="1" selected="0">
            <x v="20"/>
          </reference>
          <reference field="2" count="5">
            <x v="0"/>
            <x v="1"/>
            <x v="2"/>
            <x v="3"/>
            <x v="4"/>
          </reference>
          <reference field="5" count="1" selected="0">
            <x v="122"/>
          </reference>
        </references>
      </pivotArea>
    </format>
    <format dxfId="10626">
      <pivotArea dataOnly="0" labelOnly="1" outline="0" fieldPosition="0">
        <references count="3">
          <reference field="1" count="1" selected="0">
            <x v="21"/>
          </reference>
          <reference field="2" count="2">
            <x v="8"/>
            <x v="10"/>
          </reference>
          <reference field="5" count="1" selected="0">
            <x v="85"/>
          </reference>
        </references>
      </pivotArea>
    </format>
    <format dxfId="10625">
      <pivotArea dataOnly="0" labelOnly="1" outline="0" fieldPosition="0">
        <references count="3">
          <reference field="1" count="1" selected="0">
            <x v="21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09"/>
          </reference>
        </references>
      </pivotArea>
    </format>
    <format dxfId="10624">
      <pivotArea dataOnly="0" labelOnly="1" outline="0" fieldPosition="0">
        <references count="3">
          <reference field="1" count="1" selected="0">
            <x v="21"/>
          </reference>
          <reference field="2" count="3">
            <x v="0"/>
            <x v="1"/>
            <x v="2"/>
          </reference>
          <reference field="5" count="1" selected="0">
            <x v="110"/>
          </reference>
        </references>
      </pivotArea>
    </format>
    <format dxfId="10623">
      <pivotArea dataOnly="0" labelOnly="1" outline="0" fieldPosition="0">
        <references count="3">
          <reference field="1" count="1" selected="0">
            <x v="22"/>
          </reference>
          <reference field="2" count="0"/>
          <reference field="5" count="1" selected="0">
            <x v="106"/>
          </reference>
        </references>
      </pivotArea>
    </format>
    <format dxfId="10622">
      <pivotArea dataOnly="0" labelOnly="1" outline="0" fieldPosition="0">
        <references count="3">
          <reference field="1" count="1" selected="0">
            <x v="23"/>
          </reference>
          <reference field="2" count="0"/>
          <reference field="5" count="1" selected="0">
            <x v="68"/>
          </reference>
        </references>
      </pivotArea>
    </format>
    <format dxfId="10621">
      <pivotArea dataOnly="0" labelOnly="1" outline="0" fieldPosition="0">
        <references count="3">
          <reference field="1" count="1" selected="0">
            <x v="24"/>
          </reference>
          <reference field="2" count="0"/>
          <reference field="5" count="1" selected="0">
            <x v="63"/>
          </reference>
        </references>
      </pivotArea>
    </format>
    <format dxfId="10620">
      <pivotArea dataOnly="0" labelOnly="1" outline="0" fieldPosition="0">
        <references count="3">
          <reference field="1" count="1" selected="0">
            <x v="2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3"/>
          </reference>
        </references>
      </pivotArea>
    </format>
    <format dxfId="10619">
      <pivotArea dataOnly="0" labelOnly="1" outline="0" fieldPosition="0">
        <references count="3">
          <reference field="1" count="1" selected="0">
            <x v="2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7"/>
          </reference>
        </references>
      </pivotArea>
    </format>
    <format dxfId="10618">
      <pivotArea dataOnly="0" labelOnly="1" outline="0" fieldPosition="0">
        <references count="3">
          <reference field="1" count="1" selected="0">
            <x v="27"/>
          </reference>
          <reference field="2" count="3">
            <x v="2"/>
            <x v="3"/>
            <x v="4"/>
          </reference>
          <reference field="5" count="1" selected="0">
            <x v="23"/>
          </reference>
        </references>
      </pivotArea>
    </format>
    <format dxfId="10617">
      <pivotArea dataOnly="0" labelOnly="1" outline="0" fieldPosition="0">
        <references count="3">
          <reference field="1" count="1" selected="0">
            <x v="27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1"/>
          </reference>
        </references>
      </pivotArea>
    </format>
    <format dxfId="10616">
      <pivotArea dataOnly="0" labelOnly="1" outline="0" fieldPosition="0">
        <references count="3">
          <reference field="1" count="1" selected="0">
            <x v="2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9"/>
          </reference>
        </references>
      </pivotArea>
    </format>
    <format dxfId="10615">
      <pivotArea dataOnly="0" labelOnly="1" outline="0" fieldPosition="0">
        <references count="3">
          <reference field="1" count="1" selected="0">
            <x v="29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7"/>
          </reference>
        </references>
      </pivotArea>
    </format>
    <format dxfId="10614">
      <pivotArea dataOnly="0" labelOnly="1" outline="0" fieldPosition="0">
        <references count="3">
          <reference field="1" count="1" selected="0">
            <x v="30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0"/>
          </reference>
        </references>
      </pivotArea>
    </format>
    <format dxfId="10613">
      <pivotArea dataOnly="0" labelOnly="1" outline="0" fieldPosition="0">
        <references count="3">
          <reference field="1" count="1" selected="0">
            <x v="3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6"/>
          </reference>
        </references>
      </pivotArea>
    </format>
    <format dxfId="10612">
      <pivotArea dataOnly="0" labelOnly="1" outline="0" fieldPosition="0">
        <references count="3">
          <reference field="1" count="1" selected="0">
            <x v="3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7"/>
          </reference>
        </references>
      </pivotArea>
    </format>
    <format dxfId="10611">
      <pivotArea dataOnly="0" labelOnly="1" outline="0" fieldPosition="0">
        <references count="3">
          <reference field="1" count="1" selected="0">
            <x v="33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4"/>
          </reference>
        </references>
      </pivotArea>
    </format>
    <format dxfId="10610">
      <pivotArea dataOnly="0" labelOnly="1" outline="0" fieldPosition="0">
        <references count="3">
          <reference field="1" count="1" selected="0">
            <x v="34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8"/>
          </reference>
        </references>
      </pivotArea>
    </format>
    <format dxfId="10609">
      <pivotArea dataOnly="0" labelOnly="1" outline="0" fieldPosition="0">
        <references count="3">
          <reference field="1" count="1" selected="0">
            <x v="3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9"/>
          </reference>
        </references>
      </pivotArea>
    </format>
    <format dxfId="10608">
      <pivotArea dataOnly="0" labelOnly="1" outline="0" fieldPosition="0">
        <references count="3">
          <reference field="1" count="1" selected="0">
            <x v="3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9"/>
          </reference>
        </references>
      </pivotArea>
    </format>
    <format dxfId="10607">
      <pivotArea dataOnly="0" labelOnly="1" outline="0" fieldPosition="0">
        <references count="3">
          <reference field="1" count="1" selected="0">
            <x v="37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7"/>
          </reference>
        </references>
      </pivotArea>
    </format>
    <format dxfId="10606">
      <pivotArea dataOnly="0" labelOnly="1" outline="0" fieldPosition="0">
        <references count="3">
          <reference field="1" count="1" selected="0">
            <x v="3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23"/>
          </reference>
        </references>
      </pivotArea>
    </format>
    <format dxfId="10605">
      <pivotArea dataOnly="0" labelOnly="1" outline="0" fieldPosition="0">
        <references count="3">
          <reference field="1" count="1" selected="0">
            <x v="39"/>
          </reference>
          <reference field="2" count="2">
            <x v="4"/>
            <x v="5"/>
          </reference>
          <reference field="5" count="1" selected="0">
            <x v="94"/>
          </reference>
        </references>
      </pivotArea>
    </format>
    <format dxfId="10604">
      <pivotArea dataOnly="0" labelOnly="1" outline="0" fieldPosition="0">
        <references count="3">
          <reference field="1" count="1" selected="0">
            <x v="39"/>
          </reference>
          <reference field="2" count="3">
            <x v="6"/>
            <x v="7"/>
            <x v="8"/>
          </reference>
          <reference field="5" count="1" selected="0">
            <x v="124"/>
          </reference>
        </references>
      </pivotArea>
    </format>
    <format dxfId="10603">
      <pivotArea dataOnly="0" labelOnly="1" outline="0" fieldPosition="0">
        <references count="3">
          <reference field="1" count="1" selected="0">
            <x v="40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"/>
          </reference>
        </references>
      </pivotArea>
    </format>
    <format dxfId="10602">
      <pivotArea dataOnly="0" labelOnly="1" outline="0" fieldPosition="0">
        <references count="3">
          <reference field="1" count="1" selected="0">
            <x v="4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0"/>
          </reference>
        </references>
      </pivotArea>
    </format>
    <format dxfId="10601">
      <pivotArea dataOnly="0" labelOnly="1" outline="0" fieldPosition="0">
        <references count="3">
          <reference field="1" count="1" selected="0">
            <x v="42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8"/>
          </reference>
        </references>
      </pivotArea>
    </format>
    <format dxfId="10600">
      <pivotArea dataOnly="0" labelOnly="1" outline="0" fieldPosition="0">
        <references count="3">
          <reference field="1" count="1" selected="0">
            <x v="43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"/>
          </reference>
        </references>
      </pivotArea>
    </format>
    <format dxfId="10599">
      <pivotArea dataOnly="0" labelOnly="1" outline="0" fieldPosition="0">
        <references count="3">
          <reference field="1" count="1" selected="0">
            <x v="43"/>
          </reference>
          <reference field="2" count="1">
            <x v="1"/>
          </reference>
          <reference field="5" count="1" selected="0">
            <x v="126"/>
          </reference>
        </references>
      </pivotArea>
    </format>
    <format dxfId="10598">
      <pivotArea dataOnly="0" labelOnly="1" outline="0" fieldPosition="0">
        <references count="3">
          <reference field="1" count="1" selected="0">
            <x v="44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7"/>
          </reference>
        </references>
      </pivotArea>
    </format>
    <format dxfId="10597">
      <pivotArea dataOnly="0" labelOnly="1" outline="0" fieldPosition="0">
        <references count="3">
          <reference field="1" count="1" selected="0">
            <x v="44"/>
          </reference>
          <reference field="2" count="4">
            <x v="1"/>
            <x v="2"/>
            <x v="3"/>
            <x v="4"/>
          </reference>
          <reference field="5" count="1" selected="0">
            <x v="132"/>
          </reference>
        </references>
      </pivotArea>
    </format>
    <format dxfId="10596">
      <pivotArea dataOnly="0" labelOnly="1" outline="0" fieldPosition="0">
        <references count="3">
          <reference field="1" count="1" selected="0">
            <x v="45"/>
          </reference>
          <reference field="2" count="7">
            <x v="2"/>
            <x v="3"/>
            <x v="4"/>
            <x v="5"/>
            <x v="6"/>
            <x v="7"/>
            <x v="8"/>
          </reference>
          <reference field="5" count="1" selected="0">
            <x v="125"/>
          </reference>
        </references>
      </pivotArea>
    </format>
    <format dxfId="10595">
      <pivotArea dataOnly="0" labelOnly="1" outline="0" fieldPosition="0">
        <references count="3">
          <reference field="1" count="1" selected="0">
            <x v="45"/>
          </reference>
          <reference field="2" count="2">
            <x v="9"/>
            <x v="10"/>
          </reference>
          <reference field="5" count="1" selected="0">
            <x v="136"/>
          </reference>
        </references>
      </pivotArea>
    </format>
    <format dxfId="10594">
      <pivotArea dataOnly="0" labelOnly="1" outline="0" fieldPosition="0">
        <references count="3">
          <reference field="1" count="1" selected="0">
            <x v="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6"/>
          </reference>
        </references>
      </pivotArea>
    </format>
    <format dxfId="10593">
      <pivotArea dataOnly="0" labelOnly="1" outline="0" fieldPosition="0">
        <references count="3">
          <reference field="1" count="1" selected="0">
            <x v="48"/>
          </reference>
          <reference field="2" count="6">
            <x v="1"/>
            <x v="3"/>
            <x v="6"/>
            <x v="7"/>
            <x v="8"/>
            <x v="10"/>
          </reference>
          <reference field="5" count="1" selected="0">
            <x v="85"/>
          </reference>
        </references>
      </pivotArea>
    </format>
    <format dxfId="10592">
      <pivotArea dataOnly="0" labelOnly="1" outline="0" fieldPosition="0">
        <references count="3">
          <reference field="1" count="1" selected="0">
            <x v="49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6"/>
          </reference>
        </references>
      </pivotArea>
    </format>
    <format dxfId="10591">
      <pivotArea dataOnly="0" labelOnly="1" outline="0" fieldPosition="0">
        <references count="3">
          <reference field="1" count="1" selected="0">
            <x v="49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10590">
      <pivotArea dataOnly="0" labelOnly="1" outline="0" fieldPosition="0">
        <references count="3">
          <reference field="1" count="1" selected="0">
            <x v="50"/>
          </reference>
          <reference field="2" count="1">
            <x v="1"/>
          </reference>
          <reference field="5" count="1" selected="0">
            <x v="11"/>
          </reference>
        </references>
      </pivotArea>
    </format>
    <format dxfId="10589">
      <pivotArea dataOnly="0" labelOnly="1" outline="0" fieldPosition="0">
        <references count="3">
          <reference field="1" count="1" selected="0">
            <x v="50"/>
          </reference>
          <reference field="2" count="1">
            <x v="3"/>
          </reference>
          <reference field="5" count="1" selected="0">
            <x v="85"/>
          </reference>
        </references>
      </pivotArea>
    </format>
    <format dxfId="10588">
      <pivotArea dataOnly="0" labelOnly="1" outline="0" fieldPosition="0">
        <references count="3">
          <reference field="1" count="1" selected="0">
            <x v="51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10587">
      <pivotArea dataOnly="0" labelOnly="1" outline="0" fieldPosition="0">
        <references count="3">
          <reference field="1" count="1" selected="0">
            <x v="51"/>
          </reference>
          <reference field="2" count="1">
            <x v="0"/>
          </reference>
          <reference field="5" count="1" selected="0">
            <x v="115"/>
          </reference>
        </references>
      </pivotArea>
    </format>
    <format dxfId="10586">
      <pivotArea dataOnly="0" labelOnly="1" outline="0" fieldPosition="0">
        <references count="3">
          <reference field="1" count="1" selected="0">
            <x v="52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66"/>
          </reference>
        </references>
      </pivotArea>
    </format>
    <format dxfId="10585">
      <pivotArea dataOnly="0" labelOnly="1" outline="0" fieldPosition="0">
        <references count="3">
          <reference field="1" count="1" selected="0">
            <x v="52"/>
          </reference>
          <reference field="2" count="1">
            <x v="6"/>
          </reference>
          <reference field="5" count="1" selected="0">
            <x v="115"/>
          </reference>
        </references>
      </pivotArea>
    </format>
    <format dxfId="10584">
      <pivotArea dataOnly="0" labelOnly="1" outline="0" fieldPosition="0">
        <references count="3">
          <reference field="1" count="1" selected="0">
            <x v="53"/>
          </reference>
          <reference field="2" count="3">
            <x v="1"/>
            <x v="3"/>
            <x v="4"/>
          </reference>
          <reference field="5" count="1" selected="0">
            <x v="33"/>
          </reference>
        </references>
      </pivotArea>
    </format>
    <format dxfId="10583">
      <pivotArea dataOnly="0" labelOnly="1" outline="0" fieldPosition="0">
        <references count="3">
          <reference field="1" count="1" selected="0">
            <x v="54"/>
          </reference>
          <reference field="2" count="7">
            <x v="1"/>
            <x v="3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582">
      <pivotArea dataOnly="0" labelOnly="1" outline="0" fieldPosition="0">
        <references count="3">
          <reference field="1" count="1" selected="0">
            <x v="54"/>
          </reference>
          <reference field="2" count="3">
            <x v="0"/>
            <x v="4"/>
            <x v="5"/>
          </reference>
          <reference field="5" count="1" selected="0">
            <x v="115"/>
          </reference>
        </references>
      </pivotArea>
    </format>
    <format dxfId="10581">
      <pivotArea dataOnly="0" labelOnly="1" outline="0" fieldPosition="0">
        <references count="3">
          <reference field="1" count="1" selected="0">
            <x v="55"/>
          </reference>
          <reference field="2" count="0"/>
          <reference field="5" count="1" selected="0">
            <x v="22"/>
          </reference>
        </references>
      </pivotArea>
    </format>
    <format dxfId="10580">
      <pivotArea dataOnly="0" labelOnly="1" outline="0" fieldPosition="0">
        <references count="3">
          <reference field="1" count="1" selected="0">
            <x v="56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2"/>
          </reference>
        </references>
      </pivotArea>
    </format>
    <format dxfId="10579">
      <pivotArea dataOnly="0" labelOnly="1" outline="0" fieldPosition="0">
        <references count="3">
          <reference field="1" count="1" selected="0">
            <x v="57"/>
          </reference>
          <reference field="2" count="0"/>
          <reference field="5" count="1" selected="0">
            <x v="27"/>
          </reference>
        </references>
      </pivotArea>
    </format>
    <format dxfId="10578">
      <pivotArea dataOnly="0" labelOnly="1" outline="0" fieldPosition="0">
        <references count="3">
          <reference field="1" count="1" selected="0">
            <x v="5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6"/>
          </reference>
        </references>
      </pivotArea>
    </format>
    <format dxfId="10577">
      <pivotArea dataOnly="0" labelOnly="1" outline="0" fieldPosition="0">
        <references count="3">
          <reference field="1" count="1" selected="0">
            <x v="58"/>
          </reference>
          <reference field="2" count="2">
            <x v="0"/>
            <x v="1"/>
          </reference>
          <reference field="5" count="1" selected="0">
            <x v="109"/>
          </reference>
        </references>
      </pivotArea>
    </format>
    <format dxfId="10576">
      <pivotArea dataOnly="0" labelOnly="1" outline="0" fieldPosition="0">
        <references count="3">
          <reference field="1" count="1" selected="0">
            <x v="59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10575">
      <pivotArea dataOnly="0" labelOnly="1" outline="0" fieldPosition="0">
        <references count="3">
          <reference field="1" count="1" selected="0">
            <x v="60"/>
          </reference>
          <reference field="2" count="3">
            <x v="0"/>
            <x v="3"/>
            <x v="8"/>
          </reference>
          <reference field="5" count="1" selected="0">
            <x v="85"/>
          </reference>
        </references>
      </pivotArea>
    </format>
    <format dxfId="10574">
      <pivotArea dataOnly="0" labelOnly="1" outline="0" fieldPosition="0">
        <references count="3">
          <reference field="1" count="1" selected="0">
            <x v="60"/>
          </reference>
          <reference field="2" count="8">
            <x v="1"/>
            <x v="2"/>
            <x v="4"/>
            <x v="5"/>
            <x v="6"/>
            <x v="7"/>
            <x v="9"/>
            <x v="10"/>
          </reference>
          <reference field="5" count="1" selected="0">
            <x v="108"/>
          </reference>
        </references>
      </pivotArea>
    </format>
    <format dxfId="10573">
      <pivotArea dataOnly="0" labelOnly="1" outline="0" fieldPosition="0">
        <references count="3">
          <reference field="1" count="1" selected="0">
            <x v="61"/>
          </reference>
          <reference field="2" count="3">
            <x v="0"/>
            <x v="1"/>
            <x v="2"/>
          </reference>
          <reference field="5" count="1" selected="0">
            <x v="47"/>
          </reference>
        </references>
      </pivotArea>
    </format>
    <format dxfId="10572">
      <pivotArea dataOnly="0" labelOnly="1" outline="0" fieldPosition="0">
        <references count="3">
          <reference field="1" count="1" selected="0">
            <x v="61"/>
          </reference>
          <reference field="2" count="4">
            <x v="3"/>
            <x v="7"/>
            <x v="8"/>
            <x v="9"/>
          </reference>
          <reference field="5" count="1" selected="0">
            <x v="85"/>
          </reference>
        </references>
      </pivotArea>
    </format>
    <format dxfId="10571">
      <pivotArea dataOnly="0" labelOnly="1" outline="0" fieldPosition="0">
        <references count="3">
          <reference field="1" count="1" selected="0">
            <x v="61"/>
          </reference>
          <reference field="2" count="3">
            <x v="4"/>
            <x v="5"/>
            <x v="6"/>
          </reference>
          <reference field="5" count="1" selected="0">
            <x v="119"/>
          </reference>
        </references>
      </pivotArea>
    </format>
    <format dxfId="10570">
      <pivotArea dataOnly="0" labelOnly="1" outline="0" fieldPosition="0">
        <references count="3">
          <reference field="1" count="1" selected="0">
            <x v="61"/>
          </reference>
          <reference field="2" count="1">
            <x v="10"/>
          </reference>
          <reference field="5" count="1" selected="0">
            <x v="137"/>
          </reference>
        </references>
      </pivotArea>
    </format>
    <format dxfId="10569">
      <pivotArea dataOnly="0" labelOnly="1" outline="0" fieldPosition="0">
        <references count="3">
          <reference field="1" count="1" selected="0">
            <x v="62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"/>
          </reference>
        </references>
      </pivotArea>
    </format>
    <format dxfId="10568">
      <pivotArea dataOnly="0" labelOnly="1" outline="0" fieldPosition="0">
        <references count="3">
          <reference field="1" count="1" selected="0">
            <x v="62"/>
          </reference>
          <reference field="2" count="2">
            <x v="0"/>
            <x v="1"/>
          </reference>
          <reference field="5" count="1" selected="0">
            <x v="74"/>
          </reference>
        </references>
      </pivotArea>
    </format>
    <format dxfId="10567">
      <pivotArea dataOnly="0" labelOnly="1" outline="0" fieldPosition="0">
        <references count="3">
          <reference field="1" count="1" selected="0">
            <x v="63"/>
          </reference>
          <reference field="2" count="5">
            <x v="0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566">
      <pivotArea dataOnly="0" labelOnly="1" outline="0" fieldPosition="0">
        <references count="3">
          <reference field="1" count="1" selected="0">
            <x v="63"/>
          </reference>
          <reference field="2" count="5">
            <x v="1"/>
            <x v="3"/>
            <x v="4"/>
            <x v="5"/>
            <x v="6"/>
          </reference>
          <reference field="5" count="1" selected="0">
            <x v="126"/>
          </reference>
        </references>
      </pivotArea>
    </format>
    <format dxfId="10565">
      <pivotArea dataOnly="0" labelOnly="1" outline="0" fieldPosition="0">
        <references count="3">
          <reference field="1" count="1" selected="0">
            <x v="64"/>
          </reference>
          <reference field="2" count="2">
            <x v="0"/>
            <x v="1"/>
          </reference>
          <reference field="5" count="1" selected="0">
            <x v="20"/>
          </reference>
        </references>
      </pivotArea>
    </format>
    <format dxfId="10564">
      <pivotArea dataOnly="0" labelOnly="1" outline="0" fieldPosition="0">
        <references count="3">
          <reference field="1" count="1" selected="0">
            <x v="6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3"/>
          </reference>
        </references>
      </pivotArea>
    </format>
    <format dxfId="10563">
      <pivotArea dataOnly="0" labelOnly="1" outline="0" fieldPosition="0">
        <references count="3">
          <reference field="1" count="1" selected="0">
            <x v="66"/>
          </reference>
          <reference field="2" count="2">
            <x v="0"/>
            <x v="1"/>
          </reference>
          <reference field="5" count="1" selected="0">
            <x v="89"/>
          </reference>
        </references>
      </pivotArea>
    </format>
    <format dxfId="10562">
      <pivotArea dataOnly="0" labelOnly="1" outline="0" fieldPosition="0">
        <references count="3">
          <reference field="1" count="1" selected="0">
            <x v="67"/>
          </reference>
          <reference field="2" count="1">
            <x v="1"/>
          </reference>
          <reference field="5" count="1" selected="0">
            <x v="78"/>
          </reference>
        </references>
      </pivotArea>
    </format>
    <format dxfId="10561">
      <pivotArea dataOnly="0" labelOnly="1" outline="0" fieldPosition="0">
        <references count="3">
          <reference field="1" count="1" selected="0">
            <x v="67"/>
          </reference>
          <reference field="2" count="7">
            <x v="0"/>
            <x v="3"/>
            <x v="4"/>
            <x v="5"/>
            <x v="6"/>
            <x v="7"/>
            <x v="8"/>
          </reference>
          <reference field="5" count="1" selected="0">
            <x v="85"/>
          </reference>
        </references>
      </pivotArea>
    </format>
    <format dxfId="10560">
      <pivotArea dataOnly="0" labelOnly="1" outline="0" fieldPosition="0">
        <references count="3">
          <reference field="1" count="1" selected="0">
            <x v="68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559">
      <pivotArea dataOnly="0" labelOnly="1" outline="0" fieldPosition="0">
        <references count="3">
          <reference field="1" count="1" selected="0">
            <x v="68"/>
          </reference>
          <reference field="2" count="1">
            <x v="0"/>
          </reference>
          <reference field="5" count="1" selected="0">
            <x v="128"/>
          </reference>
        </references>
      </pivotArea>
    </format>
    <format dxfId="10558">
      <pivotArea dataOnly="0" labelOnly="1" outline="0" fieldPosition="0">
        <references count="3">
          <reference field="1" count="1" selected="0">
            <x v="6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7"/>
          </reference>
        </references>
      </pivotArea>
    </format>
    <format dxfId="10557">
      <pivotArea dataOnly="0" labelOnly="1" outline="0" fieldPosition="0">
        <references count="3">
          <reference field="1" count="1" selected="0">
            <x v="69"/>
          </reference>
          <reference field="2" count="2">
            <x v="0"/>
            <x v="1"/>
          </reference>
          <reference field="5" count="1" selected="0">
            <x v="115"/>
          </reference>
        </references>
      </pivotArea>
    </format>
    <format dxfId="10556">
      <pivotArea dataOnly="0" labelOnly="1" outline="0" fieldPosition="0">
        <references count="3">
          <reference field="1" count="1" selected="0">
            <x v="70"/>
          </reference>
          <reference field="2" count="2">
            <x v="0"/>
            <x v="1"/>
          </reference>
          <reference field="5" count="1" selected="0">
            <x v="16"/>
          </reference>
        </references>
      </pivotArea>
    </format>
    <format dxfId="10555">
      <pivotArea dataOnly="0" labelOnly="1" outline="0" fieldPosition="0">
        <references count="3">
          <reference field="1" count="1" selected="0">
            <x v="7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7"/>
          </reference>
        </references>
      </pivotArea>
    </format>
    <format dxfId="10554">
      <pivotArea dataOnly="0" labelOnly="1" outline="0" fieldPosition="0">
        <references count="3">
          <reference field="1" count="1" selected="0">
            <x v="72"/>
          </reference>
          <reference field="2" count="1">
            <x v="0"/>
          </reference>
          <reference field="5" count="1" selected="0">
            <x v="49"/>
          </reference>
        </references>
      </pivotArea>
    </format>
    <format dxfId="10553">
      <pivotArea dataOnly="0" labelOnly="1" outline="0" fieldPosition="0">
        <references count="3">
          <reference field="1" count="1" selected="0">
            <x v="73"/>
          </reference>
          <reference field="2" count="7">
            <x v="3"/>
            <x v="4"/>
            <x v="5"/>
            <x v="6"/>
            <x v="7"/>
            <x v="9"/>
            <x v="10"/>
          </reference>
          <reference field="5" count="1" selected="0">
            <x v="74"/>
          </reference>
        </references>
      </pivotArea>
    </format>
    <format dxfId="10552">
      <pivotArea dataOnly="0" labelOnly="1" outline="0" fieldPosition="0">
        <references count="3">
          <reference field="1" count="1" selected="0">
            <x v="73"/>
          </reference>
          <reference field="2" count="1">
            <x v="8"/>
          </reference>
          <reference field="5" count="1" selected="0">
            <x v="134"/>
          </reference>
        </references>
      </pivotArea>
    </format>
    <format dxfId="10551">
      <pivotArea dataOnly="0" labelOnly="1" outline="0" fieldPosition="0">
        <references count="3">
          <reference field="1" count="1" selected="0">
            <x v="74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0550">
      <pivotArea dataOnly="0" labelOnly="1" outline="0" fieldPosition="0">
        <references count="3">
          <reference field="1" count="1" selected="0">
            <x v="74"/>
          </reference>
          <reference field="2" count="4">
            <x v="6"/>
            <x v="7"/>
            <x v="9"/>
            <x v="10"/>
          </reference>
          <reference field="5" count="1" selected="0">
            <x v="85"/>
          </reference>
        </references>
      </pivotArea>
    </format>
    <format dxfId="10549">
      <pivotArea dataOnly="0" labelOnly="1" outline="0" fieldPosition="0">
        <references count="3">
          <reference field="1" count="1" selected="0">
            <x v="7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111"/>
          </reference>
        </references>
      </pivotArea>
    </format>
    <format dxfId="10548">
      <pivotArea dataOnly="0" labelOnly="1" outline="0" fieldPosition="0">
        <references count="3">
          <reference field="1" count="1" selected="0">
            <x v="7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75"/>
          </reference>
        </references>
      </pivotArea>
    </format>
    <format dxfId="10547">
      <pivotArea dataOnly="0" labelOnly="1" outline="0" fieldPosition="0">
        <references count="3">
          <reference field="1" count="1" selected="0">
            <x v="75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10546">
      <pivotArea dataOnly="0" labelOnly="1" outline="0" fieldPosition="0">
        <references count="3">
          <reference field="1" count="1" selected="0">
            <x v="75"/>
          </reference>
          <reference field="2" count="1">
            <x v="3"/>
          </reference>
          <reference field="5" count="1" selected="0">
            <x v="89"/>
          </reference>
        </references>
      </pivotArea>
    </format>
    <format dxfId="10545">
      <pivotArea dataOnly="0" labelOnly="1" outline="0" fieldPosition="0">
        <references count="3">
          <reference field="1" count="1" selected="0">
            <x v="75"/>
          </reference>
          <reference field="2" count="1">
            <x v="0"/>
          </reference>
          <reference field="5" count="1" selected="0">
            <x v="113"/>
          </reference>
        </references>
      </pivotArea>
    </format>
    <format dxfId="10544">
      <pivotArea dataOnly="0" labelOnly="1" outline="0" fieldPosition="0">
        <references count="3">
          <reference field="1" count="1" selected="0">
            <x v="76"/>
          </reference>
          <reference field="2" count="4">
            <x v="3"/>
            <x v="4"/>
            <x v="5"/>
            <x v="6"/>
          </reference>
          <reference field="5" count="1" selected="0">
            <x v="7"/>
          </reference>
        </references>
      </pivotArea>
    </format>
    <format dxfId="10543">
      <pivotArea dataOnly="0" labelOnly="1" outline="0" fieldPosition="0">
        <references count="3">
          <reference field="1" count="1" selected="0">
            <x v="76"/>
          </reference>
          <reference field="2" count="4">
            <x v="7"/>
            <x v="8"/>
            <x v="9"/>
            <x v="10"/>
          </reference>
          <reference field="5" count="1" selected="0">
            <x v="56"/>
          </reference>
        </references>
      </pivotArea>
    </format>
    <format dxfId="10542">
      <pivotArea dataOnly="0" labelOnly="1" outline="0" fieldPosition="0">
        <references count="3">
          <reference field="1" count="1" selected="0">
            <x v="77"/>
          </reference>
          <reference field="2" count="8"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5"/>
          </reference>
        </references>
      </pivotArea>
    </format>
    <format dxfId="10541">
      <pivotArea dataOnly="0" labelOnly="1" outline="0" fieldPosition="0">
        <references count="3">
          <reference field="1" count="1" selected="0">
            <x v="77"/>
          </reference>
          <reference field="2" count="1">
            <x v="0"/>
          </reference>
          <reference field="5" count="1" selected="0">
            <x v="36"/>
          </reference>
        </references>
      </pivotArea>
    </format>
    <format dxfId="10540">
      <pivotArea dataOnly="0" labelOnly="1" outline="0" fieldPosition="0">
        <references count="3">
          <reference field="1" count="1" selected="0">
            <x v="77"/>
          </reference>
          <reference field="2" count="1">
            <x v="10"/>
          </reference>
          <reference field="5" count="1" selected="0">
            <x v="113"/>
          </reference>
        </references>
      </pivotArea>
    </format>
    <format dxfId="10539">
      <pivotArea dataOnly="0" labelOnly="1" outline="0" fieldPosition="0">
        <references count="3">
          <reference field="1" count="1" selected="0">
            <x v="78"/>
          </reference>
          <reference field="2" count="1">
            <x v="0"/>
          </reference>
          <reference field="5" count="1" selected="0">
            <x v="61"/>
          </reference>
        </references>
      </pivotArea>
    </format>
    <format dxfId="10538">
      <pivotArea dataOnly="0" labelOnly="1" outline="0" fieldPosition="0">
        <references count="3">
          <reference field="1" count="1" selected="0">
            <x v="78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10537">
      <pivotArea dataOnly="0" labelOnly="1" outline="0" fieldPosition="0">
        <references count="3">
          <reference field="1" count="1" selected="0">
            <x v="7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3"/>
          </reference>
        </references>
      </pivotArea>
    </format>
    <format dxfId="10536">
      <pivotArea dataOnly="0" labelOnly="1" outline="0" fieldPosition="0">
        <references count="3">
          <reference field="1" count="1" selected="0">
            <x v="79"/>
          </reference>
          <reference field="2" count="2">
            <x v="0"/>
            <x v="1"/>
          </reference>
          <reference field="5" count="1" selected="0">
            <x v="127"/>
          </reference>
        </references>
      </pivotArea>
    </format>
    <format dxfId="10535">
      <pivotArea dataOnly="0" labelOnly="1" outline="0" fieldPosition="0">
        <references count="3">
          <reference field="1" count="1" selected="0">
            <x v="80"/>
          </reference>
          <reference field="2" count="9">
            <x v="0"/>
            <x v="1"/>
            <x v="3"/>
            <x v="4"/>
            <x v="5"/>
            <x v="6"/>
            <x v="7"/>
            <x v="9"/>
            <x v="10"/>
          </reference>
          <reference field="5" count="1" selected="0">
            <x v="53"/>
          </reference>
        </references>
      </pivotArea>
    </format>
    <format dxfId="10534">
      <pivotArea dataOnly="0" labelOnly="1" outline="0" fieldPosition="0">
        <references count="3">
          <reference field="1" count="1" selected="0">
            <x v="80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533">
      <pivotArea dataOnly="0" labelOnly="1" outline="0" fieldPosition="0">
        <references count="3">
          <reference field="1" count="1" selected="0">
            <x v="81"/>
          </reference>
          <reference field="2" count="3">
            <x v="0"/>
            <x v="1"/>
            <x v="3"/>
          </reference>
          <reference field="5" count="1" selected="0">
            <x v="33"/>
          </reference>
        </references>
      </pivotArea>
    </format>
    <format dxfId="10532">
      <pivotArea dataOnly="0" labelOnly="1" outline="0" fieldPosition="0">
        <references count="3">
          <reference field="1" count="1" selected="0">
            <x v="81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4"/>
          </reference>
        </references>
      </pivotArea>
    </format>
    <format dxfId="10531">
      <pivotArea dataOnly="0" labelOnly="1" outline="0" fieldPosition="0">
        <references count="3">
          <reference field="1" count="1" selected="0">
            <x v="82"/>
          </reference>
          <reference field="2" count="3">
            <x v="0"/>
            <x v="1"/>
            <x v="3"/>
          </reference>
          <reference field="5" count="1" selected="0">
            <x v="75"/>
          </reference>
        </references>
      </pivotArea>
    </format>
    <format dxfId="10530">
      <pivotArea dataOnly="0" labelOnly="1" outline="0" fieldPosition="0">
        <references count="3">
          <reference field="1" count="1" selected="0">
            <x v="82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8"/>
          </reference>
        </references>
      </pivotArea>
    </format>
    <format dxfId="10529">
      <pivotArea dataOnly="0" labelOnly="1" outline="0" fieldPosition="0">
        <references count="3">
          <reference field="1" count="1" selected="0">
            <x v="83"/>
          </reference>
          <reference field="2" count="1">
            <x v="0"/>
          </reference>
          <reference field="5" count="1" selected="0">
            <x v="15"/>
          </reference>
        </references>
      </pivotArea>
    </format>
    <format dxfId="10528">
      <pivotArea dataOnly="0" labelOnly="1" outline="0" fieldPosition="0">
        <references count="3">
          <reference field="1" count="1" selected="0">
            <x v="83"/>
          </reference>
          <reference field="2" count="2">
            <x v="1"/>
            <x v="8"/>
          </reference>
          <reference field="5" count="1" selected="0">
            <x v="85"/>
          </reference>
        </references>
      </pivotArea>
    </format>
    <format dxfId="10527">
      <pivotArea dataOnly="0" labelOnly="1" outline="0" fieldPosition="0">
        <references count="3">
          <reference field="1" count="1" selected="0">
            <x v="83"/>
          </reference>
          <reference field="2" count="1">
            <x v="10"/>
          </reference>
          <reference field="5" count="1" selected="0">
            <x v="97"/>
          </reference>
        </references>
      </pivotArea>
    </format>
    <format dxfId="10526">
      <pivotArea dataOnly="0" labelOnly="1" outline="0" fieldPosition="0">
        <references count="3">
          <reference field="1" count="1" selected="0">
            <x v="83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27"/>
          </reference>
        </references>
      </pivotArea>
    </format>
    <format dxfId="10525">
      <pivotArea dataOnly="0" labelOnly="1" outline="0" fieldPosition="0">
        <references count="3">
          <reference field="1" count="1" selected="0">
            <x v="84"/>
          </reference>
          <reference field="2" count="2">
            <x v="7"/>
            <x v="9"/>
          </reference>
          <reference field="5" count="1" selected="0">
            <x v="30"/>
          </reference>
        </references>
      </pivotArea>
    </format>
    <format dxfId="10524">
      <pivotArea dataOnly="0" labelOnly="1" outline="0" fieldPosition="0">
        <references count="3">
          <reference field="1" count="1" selected="0">
            <x v="8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69"/>
          </reference>
        </references>
      </pivotArea>
    </format>
    <format dxfId="10523">
      <pivotArea dataOnly="0" labelOnly="1" outline="0" fieldPosition="0">
        <references count="3">
          <reference field="1" count="1" selected="0">
            <x v="84"/>
          </reference>
          <reference field="2" count="3">
            <x v="6"/>
            <x v="8"/>
            <x v="10"/>
          </reference>
          <reference field="5" count="1" selected="0">
            <x v="85"/>
          </reference>
        </references>
      </pivotArea>
    </format>
    <format dxfId="10522">
      <pivotArea dataOnly="0" labelOnly="1" outline="0" fieldPosition="0">
        <references count="3">
          <reference field="1" count="1" selected="0">
            <x v="85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5"/>
          </reference>
        </references>
      </pivotArea>
    </format>
    <format dxfId="10521">
      <pivotArea dataOnly="0" labelOnly="1" outline="0" fieldPosition="0">
        <references count="3">
          <reference field="1" count="1" selected="0">
            <x v="86"/>
          </reference>
          <reference field="2" count="3">
            <x v="0"/>
            <x v="1"/>
            <x v="3"/>
          </reference>
          <reference field="5" count="1" selected="0">
            <x v="64"/>
          </reference>
        </references>
      </pivotArea>
    </format>
    <format dxfId="10520">
      <pivotArea dataOnly="0" labelOnly="1" outline="0" fieldPosition="0">
        <references count="3">
          <reference field="1" count="1" selected="0">
            <x v="8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1"/>
          </reference>
        </references>
      </pivotArea>
    </format>
    <format dxfId="10519">
      <pivotArea dataOnly="0" labelOnly="1" outline="0" fieldPosition="0">
        <references count="3">
          <reference field="1" count="1" selected="0">
            <x v="8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6"/>
          </reference>
        </references>
      </pivotArea>
    </format>
    <format dxfId="10518">
      <pivotArea dataOnly="0" labelOnly="1" outline="0" fieldPosition="0">
        <references count="3">
          <reference field="1" count="1" selected="0">
            <x v="89"/>
          </reference>
          <reference field="2" count="1">
            <x v="0"/>
          </reference>
          <reference field="5" count="1" selected="0">
            <x v="39"/>
          </reference>
        </references>
      </pivotArea>
    </format>
    <format dxfId="10517">
      <pivotArea dataOnly="0" labelOnly="1" outline="0" fieldPosition="0">
        <references count="3">
          <reference field="1" count="1" selected="0">
            <x v="90"/>
          </reference>
          <reference field="2" count="1">
            <x v="0"/>
          </reference>
          <reference field="5" count="1" selected="0">
            <x v="117"/>
          </reference>
        </references>
      </pivotArea>
    </format>
    <format dxfId="10516">
      <pivotArea dataOnly="0" labelOnly="1" outline="0" fieldPosition="0">
        <references count="3">
          <reference field="1" count="1" selected="0">
            <x v="91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85"/>
          </reference>
        </references>
      </pivotArea>
    </format>
    <format dxfId="10515">
      <pivotArea dataOnly="0" labelOnly="1" outline="0" fieldPosition="0">
        <references count="3">
          <reference field="1" count="1" selected="0">
            <x v="91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11"/>
          </reference>
        </references>
      </pivotArea>
    </format>
    <format dxfId="10514">
      <pivotArea dataOnly="0" labelOnly="1" outline="0" fieldPosition="0">
        <references count="3">
          <reference field="1" count="1" selected="0">
            <x v="92"/>
          </reference>
          <reference field="2" count="1">
            <x v="0"/>
          </reference>
          <reference field="5" count="1" selected="0">
            <x v="54"/>
          </reference>
        </references>
      </pivotArea>
    </format>
    <format dxfId="10513">
      <pivotArea dataOnly="0" labelOnly="1" outline="0" fieldPosition="0">
        <references count="3">
          <reference field="1" count="1" selected="0">
            <x v="92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10512">
      <pivotArea dataOnly="0" labelOnly="1" outline="0" fieldPosition="0">
        <references count="3">
          <reference field="1" count="1" selected="0">
            <x v="93"/>
          </reference>
          <reference field="2" count="7">
            <x v="1"/>
            <x v="3"/>
            <x v="5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511">
      <pivotArea dataOnly="0" labelOnly="1" outline="0" fieldPosition="0">
        <references count="3">
          <reference field="1" count="1" selected="0">
            <x v="9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33"/>
          </reference>
        </references>
      </pivotArea>
    </format>
    <format dxfId="10510">
      <pivotArea dataOnly="0" labelOnly="1" outline="0" fieldPosition="0">
        <references count="3">
          <reference field="1" count="1" selected="0">
            <x v="94"/>
          </reference>
          <reference field="2" count="1">
            <x v="10"/>
          </reference>
          <reference field="5" count="1" selected="0">
            <x v="85"/>
          </reference>
        </references>
      </pivotArea>
    </format>
    <format dxfId="10509">
      <pivotArea dataOnly="0" labelOnly="1" outline="0" fieldPosition="0">
        <references count="3">
          <reference field="1" count="1" selected="0">
            <x v="9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5"/>
          </reference>
        </references>
      </pivotArea>
    </format>
    <format dxfId="10508">
      <pivotArea dataOnly="0" labelOnly="1" outline="0" fieldPosition="0">
        <references count="3">
          <reference field="1" count="1" selected="0">
            <x v="96"/>
          </reference>
          <reference field="2" count="2">
            <x v="4"/>
            <x v="5"/>
          </reference>
          <reference field="5" count="1" selected="0">
            <x v="78"/>
          </reference>
        </references>
      </pivotArea>
    </format>
    <format dxfId="10507">
      <pivotArea dataOnly="0" labelOnly="1" outline="0" fieldPosition="0">
        <references count="3">
          <reference field="1" count="1" selected="0">
            <x v="96"/>
          </reference>
          <reference field="2" count="4">
            <x v="7"/>
            <x v="8"/>
            <x v="9"/>
            <x v="10"/>
          </reference>
          <reference field="5" count="1" selected="0">
            <x v="82"/>
          </reference>
        </references>
      </pivotArea>
    </format>
    <format dxfId="10506">
      <pivotArea dataOnly="0" labelOnly="1" outline="0" fieldPosition="0">
        <references count="3">
          <reference field="1" count="1" selected="0">
            <x v="96"/>
          </reference>
          <reference field="2" count="2">
            <x v="3"/>
            <x v="6"/>
          </reference>
          <reference field="5" count="1" selected="0">
            <x v="85"/>
          </reference>
        </references>
      </pivotArea>
    </format>
    <format dxfId="10505">
      <pivotArea dataOnly="0" labelOnly="1" outline="0" fieldPosition="0">
        <references count="3">
          <reference field="1" count="1" selected="0">
            <x v="96"/>
          </reference>
          <reference field="2" count="2">
            <x v="0"/>
            <x v="1"/>
          </reference>
          <reference field="5" count="1" selected="0">
            <x v="104"/>
          </reference>
        </references>
      </pivotArea>
    </format>
    <format dxfId="10504">
      <pivotArea dataOnly="0" labelOnly="1" outline="0" fieldPosition="0">
        <references count="3">
          <reference field="1" count="1" selected="0">
            <x v="97"/>
          </reference>
          <reference field="2" count="2">
            <x v="1"/>
            <x v="3"/>
          </reference>
          <reference field="5" count="1" selected="0">
            <x v="20"/>
          </reference>
        </references>
      </pivotArea>
    </format>
    <format dxfId="10503">
      <pivotArea dataOnly="0" labelOnly="1" outline="0" fieldPosition="0">
        <references count="3">
          <reference field="1" count="1" selected="0">
            <x v="97"/>
          </reference>
          <reference field="2" count="2">
            <x v="4"/>
            <x v="5"/>
          </reference>
          <reference field="5" count="1" selected="0">
            <x v="69"/>
          </reference>
        </references>
      </pivotArea>
    </format>
    <format dxfId="10502">
      <pivotArea dataOnly="0" labelOnly="1" outline="0" fieldPosition="0">
        <references count="3">
          <reference field="1" count="1" selected="0">
            <x v="97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71"/>
          </reference>
        </references>
      </pivotArea>
    </format>
    <format dxfId="10501">
      <pivotArea dataOnly="0" labelOnly="1" outline="0" fieldPosition="0">
        <references count="3">
          <reference field="1" count="1" selected="0">
            <x v="97"/>
          </reference>
          <reference field="2" count="1">
            <x v="0"/>
          </reference>
          <reference field="5" count="1" selected="0">
            <x v="77"/>
          </reference>
        </references>
      </pivotArea>
    </format>
    <format dxfId="10500">
      <pivotArea dataOnly="0" labelOnly="1" outline="0" fieldPosition="0">
        <references count="3">
          <reference field="1" count="1" selected="0">
            <x v="9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"/>
          </reference>
        </references>
      </pivotArea>
    </format>
    <format dxfId="10499">
      <pivotArea dataOnly="0" labelOnly="1" outline="0" fieldPosition="0">
        <references count="3">
          <reference field="1" count="1" selected="0">
            <x v="98"/>
          </reference>
          <reference field="2" count="2">
            <x v="0"/>
            <x v="1"/>
          </reference>
          <reference field="5" count="1" selected="0">
            <x v="73"/>
          </reference>
        </references>
      </pivotArea>
    </format>
    <format dxfId="10498">
      <pivotArea dataOnly="0" labelOnly="1" outline="0" fieldPosition="0">
        <references count="3">
          <reference field="1" count="1" selected="0">
            <x v="9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0"/>
          </reference>
        </references>
      </pivotArea>
    </format>
    <format dxfId="10497">
      <pivotArea dataOnly="0" labelOnly="1" outline="0" fieldPosition="0">
        <references count="3">
          <reference field="1" count="1" selected="0">
            <x v="99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10496">
      <pivotArea dataOnly="0" labelOnly="1" outline="0" fieldPosition="0">
        <references count="3">
          <reference field="1" count="1" selected="0">
            <x v="10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7"/>
          </reference>
        </references>
      </pivotArea>
    </format>
    <format dxfId="10495">
      <pivotArea dataOnly="0" labelOnly="1" outline="0" fieldPosition="0">
        <references count="3">
          <reference field="1" count="1" selected="0">
            <x v="101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9"/>
          </reference>
        </references>
      </pivotArea>
    </format>
    <format dxfId="10494">
      <pivotArea dataOnly="0" labelOnly="1" outline="0" fieldPosition="0">
        <references count="3">
          <reference field="1" count="1" selected="0">
            <x v="101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10493">
      <pivotArea dataOnly="0" labelOnly="1" outline="0" fieldPosition="0">
        <references count="3">
          <reference field="1" count="1" selected="0">
            <x v="102"/>
          </reference>
          <reference field="2" count="4">
            <x v="4"/>
            <x v="5"/>
            <x v="6"/>
            <x v="7"/>
          </reference>
          <reference field="5" count="1" selected="0">
            <x v="17"/>
          </reference>
        </references>
      </pivotArea>
    </format>
    <format dxfId="10492">
      <pivotArea dataOnly="0" labelOnly="1" outline="0" fieldPosition="0">
        <references count="3">
          <reference field="1" count="1" selected="0">
            <x v="102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10491">
      <pivotArea dataOnly="0" labelOnly="1" outline="0" fieldPosition="0">
        <references count="3">
          <reference field="1" count="1" selected="0">
            <x v="103"/>
          </reference>
          <reference field="2" count="4">
            <x v="7"/>
            <x v="8"/>
            <x v="9"/>
            <x v="10"/>
          </reference>
          <reference field="5" count="1" selected="0">
            <x v="119"/>
          </reference>
        </references>
      </pivotArea>
    </format>
    <format dxfId="10490">
      <pivotArea dataOnly="0" labelOnly="1" outline="0" fieldPosition="0">
        <references count="3">
          <reference field="1" count="1" selected="0">
            <x v="103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28"/>
          </reference>
        </references>
      </pivotArea>
    </format>
    <format dxfId="10489">
      <pivotArea dataOnly="0" labelOnly="1" outline="0" fieldPosition="0">
        <references count="3">
          <reference field="1" count="1" selected="0">
            <x v="104"/>
          </reference>
          <reference field="2" count="4">
            <x v="5"/>
            <x v="6"/>
            <x v="7"/>
            <x v="8"/>
          </reference>
          <reference field="5" count="1" selected="0">
            <x v="43"/>
          </reference>
        </references>
      </pivotArea>
    </format>
    <format dxfId="10488">
      <pivotArea dataOnly="0" labelOnly="1" outline="0" fieldPosition="0">
        <references count="3">
          <reference field="1" count="1" selected="0">
            <x v="104"/>
          </reference>
          <reference field="2" count="4">
            <x v="0"/>
            <x v="1"/>
            <x v="3"/>
            <x v="4"/>
          </reference>
          <reference field="5" count="1" selected="0">
            <x v="123"/>
          </reference>
        </references>
      </pivotArea>
    </format>
    <format dxfId="10487">
      <pivotArea dataOnly="0" labelOnly="1" outline="0" fieldPosition="0">
        <references count="3">
          <reference field="1" count="1" selected="0">
            <x v="105"/>
          </reference>
          <reference field="2" count="1">
            <x v="1"/>
          </reference>
          <reference field="5" count="1" selected="0">
            <x v="8"/>
          </reference>
        </references>
      </pivotArea>
    </format>
    <format dxfId="10486">
      <pivotArea dataOnly="0" labelOnly="1" outline="0" fieldPosition="0">
        <references count="3">
          <reference field="1" count="1" selected="0">
            <x v="105"/>
          </reference>
          <reference field="2" count="5">
            <x v="0"/>
            <x v="3"/>
            <x v="6"/>
            <x v="7"/>
            <x v="8"/>
          </reference>
          <reference field="5" count="1" selected="0">
            <x v="85"/>
          </reference>
        </references>
      </pivotArea>
    </format>
    <format dxfId="10485">
      <pivotArea dataOnly="0" labelOnly="1" outline="0" fieldPosition="0">
        <references count="3">
          <reference field="1" count="1" selected="0">
            <x v="105"/>
          </reference>
          <reference field="2" count="2">
            <x v="4"/>
            <x v="5"/>
          </reference>
          <reference field="5" count="1" selected="0">
            <x v="108"/>
          </reference>
        </references>
      </pivotArea>
    </format>
    <format dxfId="10484">
      <pivotArea dataOnly="0" labelOnly="1" outline="0" fieldPosition="0">
        <references count="3">
          <reference field="1" count="1" selected="0">
            <x v="10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6"/>
          </reference>
        </references>
      </pivotArea>
    </format>
    <format dxfId="10483">
      <pivotArea dataOnly="0" labelOnly="1" outline="0" fieldPosition="0">
        <references count="3">
          <reference field="1" count="1" selected="0">
            <x v="107"/>
          </reference>
          <reference field="2" count="4">
            <x v="0"/>
            <x v="1"/>
            <x v="3"/>
            <x v="4"/>
          </reference>
          <reference field="5" count="1" selected="0">
            <x v="19"/>
          </reference>
        </references>
      </pivotArea>
    </format>
    <format dxfId="10482">
      <pivotArea dataOnly="0" labelOnly="1" outline="0" fieldPosition="0">
        <references count="3">
          <reference field="1" count="1" selected="0">
            <x v="107"/>
          </reference>
          <reference field="2" count="3">
            <x v="5"/>
            <x v="6"/>
            <x v="7"/>
          </reference>
          <reference field="5" count="1" selected="0">
            <x v="85"/>
          </reference>
        </references>
      </pivotArea>
    </format>
    <format dxfId="10481">
      <pivotArea dataOnly="0" labelOnly="1" outline="0" fieldPosition="0">
        <references count="3">
          <reference field="1" count="1" selected="0">
            <x v="107"/>
          </reference>
          <reference field="2" count="3">
            <x v="8"/>
            <x v="9"/>
            <x v="10"/>
          </reference>
          <reference field="5" count="1" selected="0">
            <x v="92"/>
          </reference>
        </references>
      </pivotArea>
    </format>
    <format dxfId="10480">
      <pivotArea dataOnly="0" labelOnly="1" outline="0" fieldPosition="0">
        <references count="3">
          <reference field="1" count="1" selected="0">
            <x v="108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10479">
      <pivotArea dataOnly="0" labelOnly="1" outline="0" fieldPosition="0">
        <references count="3">
          <reference field="1" count="1" selected="0">
            <x v="108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478">
      <pivotArea dataOnly="0" labelOnly="1" outline="0" fieldPosition="0">
        <references count="3">
          <reference field="1" count="1" selected="0">
            <x v="108"/>
          </reference>
          <reference field="2" count="3">
            <x v="0"/>
            <x v="1"/>
            <x v="3"/>
          </reference>
          <reference field="5" count="1" selected="0">
            <x v="90"/>
          </reference>
        </references>
      </pivotArea>
    </format>
    <format dxfId="10477">
      <pivotArea dataOnly="0" labelOnly="1" outline="0" fieldPosition="0">
        <references count="3">
          <reference field="1" count="1" selected="0">
            <x v="109"/>
          </reference>
          <reference field="2" count="4">
            <x v="7"/>
            <x v="8"/>
            <x v="9"/>
            <x v="10"/>
          </reference>
          <reference field="5" count="1" selected="0">
            <x v="28"/>
          </reference>
        </references>
      </pivotArea>
    </format>
    <format dxfId="10476">
      <pivotArea dataOnly="0" labelOnly="1" outline="0" fieldPosition="0">
        <references count="3">
          <reference field="1" count="1" selected="0">
            <x v="109"/>
          </reference>
          <reference field="2" count="3">
            <x v="4"/>
            <x v="5"/>
            <x v="6"/>
          </reference>
          <reference field="5" count="1" selected="0">
            <x v="85"/>
          </reference>
        </references>
      </pivotArea>
    </format>
    <format dxfId="10475">
      <pivotArea dataOnly="0" labelOnly="1" outline="0" fieldPosition="0">
        <references count="3">
          <reference field="1" count="1" selected="0">
            <x v="110"/>
          </reference>
          <reference field="2" count="2">
            <x v="0"/>
            <x v="1"/>
          </reference>
          <reference field="5" count="1" selected="0">
            <x v="57"/>
          </reference>
        </references>
      </pivotArea>
    </format>
    <format dxfId="10474">
      <pivotArea dataOnly="0" labelOnly="1" outline="0" fieldPosition="0">
        <references count="3">
          <reference field="1" count="1" selected="0">
            <x v="111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0"/>
          </reference>
        </references>
      </pivotArea>
    </format>
    <format dxfId="10473">
      <pivotArea dataOnly="0" labelOnly="1" outline="0" fieldPosition="0">
        <references count="3">
          <reference field="1" count="1" selected="0">
            <x v="112"/>
          </reference>
          <reference field="2" count="2">
            <x v="0"/>
            <x v="1"/>
          </reference>
          <reference field="5" count="1" selected="0">
            <x v="23"/>
          </reference>
        </references>
      </pivotArea>
    </format>
    <format dxfId="10472">
      <pivotArea dataOnly="0" labelOnly="1" outline="0" fieldPosition="0">
        <references count="3">
          <reference field="1" count="1" selected="0">
            <x v="112"/>
          </reference>
          <reference field="2" count="3">
            <x v="3"/>
            <x v="4"/>
            <x v="5"/>
          </reference>
          <reference field="5" count="1" selected="0">
            <x v="31"/>
          </reference>
        </references>
      </pivotArea>
    </format>
    <format dxfId="10471">
      <pivotArea dataOnly="0" labelOnly="1" outline="0" fieldPosition="0">
        <references count="3">
          <reference field="1" count="1" selected="0">
            <x v="112"/>
          </reference>
          <reference field="2" count="4">
            <x v="7"/>
            <x v="8"/>
            <x v="9"/>
            <x v="10"/>
          </reference>
          <reference field="5" count="1" selected="0">
            <x v="79"/>
          </reference>
        </references>
      </pivotArea>
    </format>
    <format dxfId="10470">
      <pivotArea dataOnly="0" labelOnly="1" outline="0" fieldPosition="0">
        <references count="3">
          <reference field="1" count="1" selected="0">
            <x v="112"/>
          </reference>
          <reference field="2" count="1">
            <x v="6"/>
          </reference>
          <reference field="5" count="1" selected="0">
            <x v="100"/>
          </reference>
        </references>
      </pivotArea>
    </format>
    <format dxfId="10469">
      <pivotArea dataOnly="0" labelOnly="1" outline="0" fieldPosition="0">
        <references count="3">
          <reference field="1" count="1" selected="0">
            <x v="113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10468">
      <pivotArea dataOnly="0" labelOnly="1" outline="0" fieldPosition="0">
        <references count="3">
          <reference field="1" count="1" selected="0">
            <x v="113"/>
          </reference>
          <reference field="2" count="1">
            <x v="6"/>
          </reference>
          <reference field="5" count="1" selected="0">
            <x v="52"/>
          </reference>
        </references>
      </pivotArea>
    </format>
    <format dxfId="10467">
      <pivotArea dataOnly="0" labelOnly="1" outline="0" fieldPosition="0">
        <references count="3">
          <reference field="1" count="1" selected="0">
            <x v="113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10466">
      <pivotArea dataOnly="0" labelOnly="1" outline="0" fieldPosition="0">
        <references count="3">
          <reference field="1" count="1" selected="0">
            <x v="113"/>
          </reference>
          <reference field="2" count="3">
            <x v="0"/>
            <x v="1"/>
            <x v="3"/>
          </reference>
          <reference field="5" count="1" selected="0">
            <x v="112"/>
          </reference>
        </references>
      </pivotArea>
    </format>
    <format dxfId="10465">
      <pivotArea dataOnly="0" labelOnly="1" outline="0" fieldPosition="0">
        <references count="3">
          <reference field="1" count="1" selected="0">
            <x v="114"/>
          </reference>
          <reference field="2" count="8">
            <x v="0"/>
            <x v="1"/>
            <x v="3"/>
            <x v="4"/>
            <x v="5"/>
            <x v="6"/>
            <x v="7"/>
            <x v="8"/>
          </reference>
          <reference field="5" count="1" selected="0">
            <x v="24"/>
          </reference>
        </references>
      </pivotArea>
    </format>
    <format dxfId="10464">
      <pivotArea dataOnly="0" labelOnly="1" outline="0" fieldPosition="0">
        <references count="3">
          <reference field="1" count="1" selected="0">
            <x v="115"/>
          </reference>
          <reference field="2" count="3">
            <x v="3"/>
            <x v="4"/>
            <x v="5"/>
          </reference>
          <reference field="5" count="1" selected="0">
            <x v="20"/>
          </reference>
        </references>
      </pivotArea>
    </format>
    <format dxfId="10463">
      <pivotArea dataOnly="0" labelOnly="1" outline="0" fieldPosition="0">
        <references count="3">
          <reference field="1" count="1" selected="0">
            <x v="115"/>
          </reference>
          <reference field="2" count="2">
            <x v="0"/>
            <x v="1"/>
          </reference>
          <reference field="5" count="1" selected="0">
            <x v="58"/>
          </reference>
        </references>
      </pivotArea>
    </format>
    <format dxfId="10462">
      <pivotArea dataOnly="0" labelOnly="1" outline="0" fieldPosition="0">
        <references count="3">
          <reference field="1" count="1" selected="0">
            <x v="115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9"/>
          </reference>
        </references>
      </pivotArea>
    </format>
    <format dxfId="10461">
      <pivotArea dataOnly="0" labelOnly="1" outline="0" fieldPosition="0">
        <references count="3">
          <reference field="1" count="1" selected="0">
            <x v="11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"/>
          </reference>
        </references>
      </pivotArea>
    </format>
    <format dxfId="10460">
      <pivotArea dataOnly="0" labelOnly="1" outline="0" fieldPosition="0">
        <references count="3">
          <reference field="1" count="1" selected="0">
            <x v="117"/>
          </reference>
          <reference field="2" count="4">
            <x v="7"/>
            <x v="8"/>
            <x v="9"/>
            <x v="10"/>
          </reference>
          <reference field="5" count="1" selected="0">
            <x v="17"/>
          </reference>
        </references>
      </pivotArea>
    </format>
    <format dxfId="10459">
      <pivotArea dataOnly="0" labelOnly="1" outline="0" fieldPosition="0">
        <references count="3">
          <reference field="1" count="1" selected="0">
            <x v="11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9"/>
          </reference>
        </references>
      </pivotArea>
    </format>
    <format dxfId="10458">
      <pivotArea dataOnly="0" labelOnly="1" outline="0" fieldPosition="0">
        <references count="3">
          <reference field="1" count="1" selected="0">
            <x v="119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4"/>
          </reference>
        </references>
      </pivotArea>
    </format>
    <format dxfId="10457">
      <pivotArea dataOnly="0" labelOnly="1" outline="0" fieldPosition="0">
        <references count="3">
          <reference field="1" count="1" selected="0">
            <x v="119"/>
          </reference>
          <reference field="2" count="1">
            <x v="0"/>
          </reference>
          <reference field="5" count="1" selected="0">
            <x v="130"/>
          </reference>
        </references>
      </pivotArea>
    </format>
    <format dxfId="10456">
      <pivotArea dataOnly="0" labelOnly="1" outline="0" fieldPosition="0">
        <references count="3">
          <reference field="1" count="1" selected="0">
            <x v="120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42"/>
          </reference>
        </references>
      </pivotArea>
    </format>
    <format dxfId="10455">
      <pivotArea dataOnly="0" labelOnly="1" outline="0" fieldPosition="0">
        <references count="3">
          <reference field="1" count="1" selected="0">
            <x v="120"/>
          </reference>
          <reference field="2" count="1">
            <x v="3"/>
          </reference>
          <reference field="5" count="1" selected="0">
            <x v="64"/>
          </reference>
        </references>
      </pivotArea>
    </format>
    <format dxfId="10454">
      <pivotArea dataOnly="0" labelOnly="1" outline="0" fieldPosition="0">
        <references count="3">
          <reference field="1" count="1" selected="0">
            <x v="120"/>
          </reference>
          <reference field="2" count="1">
            <x v="4"/>
          </reference>
          <reference field="5" count="1" selected="0">
            <x v="85"/>
          </reference>
        </references>
      </pivotArea>
    </format>
    <format dxfId="10453">
      <pivotArea dataOnly="0" labelOnly="1" outline="0" fieldPosition="0">
        <references count="3">
          <reference field="1" count="1" selected="0">
            <x v="120"/>
          </reference>
          <reference field="2" count="2">
            <x v="0"/>
            <x v="1"/>
          </reference>
          <reference field="5" count="1" selected="0">
            <x v="99"/>
          </reference>
        </references>
      </pivotArea>
    </format>
    <format dxfId="10452">
      <pivotArea dataOnly="0" labelOnly="1" outline="0" fieldPosition="0">
        <references count="3">
          <reference field="1" count="1" selected="0">
            <x v="12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10451">
      <pivotArea dataOnly="0" labelOnly="1" outline="0" fieldPosition="0">
        <references count="3">
          <reference field="1" count="1" selected="0">
            <x v="12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10450">
      <pivotArea dataOnly="0" labelOnly="1" outline="0" fieldPosition="0">
        <references count="3">
          <reference field="1" count="1" selected="0">
            <x v="12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6"/>
          </reference>
        </references>
      </pivotArea>
    </format>
    <format dxfId="10449">
      <pivotArea dataOnly="0" labelOnly="1" outline="0" fieldPosition="0">
        <references count="3">
          <reference field="1" count="1" selected="0">
            <x v="12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0"/>
          </reference>
        </references>
      </pivotArea>
    </format>
    <format dxfId="10448">
      <pivotArea dataOnly="0" labelOnly="1" outline="0" fieldPosition="0">
        <references count="3">
          <reference field="1" count="1" selected="0">
            <x v="125"/>
          </reference>
          <reference field="2" count="3">
            <x v="7"/>
            <x v="9"/>
            <x v="10"/>
          </reference>
          <reference field="5" count="1" selected="0">
            <x v="2"/>
          </reference>
        </references>
      </pivotArea>
    </format>
    <format dxfId="10447">
      <pivotArea dataOnly="0" labelOnly="1" outline="0" fieldPosition="0">
        <references count="3">
          <reference field="1" count="1" selected="0">
            <x v="125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8"/>
          </reference>
        </references>
      </pivotArea>
    </format>
    <format dxfId="10446">
      <pivotArea dataOnly="0" labelOnly="1" outline="0" fieldPosition="0">
        <references count="3">
          <reference field="1" count="1" selected="0">
            <x v="125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0445">
      <pivotArea dataOnly="0" labelOnly="1" outline="0" fieldPosition="0">
        <references count="3">
          <reference field="1" count="1" selected="0">
            <x v="12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9"/>
          </reference>
        </references>
      </pivotArea>
    </format>
    <format dxfId="10444">
      <pivotArea dataOnly="0" labelOnly="1" outline="0" fieldPosition="0">
        <references count="3">
          <reference field="1" count="1" selected="0">
            <x v="127"/>
          </reference>
          <reference field="2" count="9">
            <x v="0"/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2"/>
          </reference>
        </references>
      </pivotArea>
    </format>
    <format dxfId="10443">
      <pivotArea dataOnly="0" labelOnly="1" outline="0" fieldPosition="0">
        <references count="3">
          <reference field="1" count="1" selected="0">
            <x v="127"/>
          </reference>
          <reference field="2" count="1">
            <x v="10"/>
          </reference>
          <reference field="5" count="1" selected="0">
            <x v="15"/>
          </reference>
        </references>
      </pivotArea>
    </format>
    <format dxfId="10442">
      <pivotArea dataOnly="0" labelOnly="1" outline="0" fieldPosition="0">
        <references count="3">
          <reference field="1" count="1" selected="0">
            <x v="12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1"/>
          </reference>
        </references>
      </pivotArea>
    </format>
    <format dxfId="10441">
      <pivotArea dataOnly="0" labelOnly="1" outline="0" fieldPosition="0">
        <references count="3">
          <reference field="1" count="1" selected="0">
            <x v="129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9"/>
          </reference>
        </references>
      </pivotArea>
    </format>
    <format dxfId="10440">
      <pivotArea dataOnly="0" labelOnly="1" outline="0" fieldPosition="0">
        <references count="3">
          <reference field="1" count="1" selected="0">
            <x v="129"/>
          </reference>
          <reference field="2" count="3">
            <x v="0"/>
            <x v="1"/>
            <x v="3"/>
          </reference>
          <reference field="5" count="1" selected="0">
            <x v="51"/>
          </reference>
        </references>
      </pivotArea>
    </format>
    <format dxfId="10439">
      <pivotArea dataOnly="0" labelOnly="1" outline="0" fieldPosition="0">
        <references count="3">
          <reference field="1" count="1" selected="0">
            <x v="13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6"/>
          </reference>
        </references>
      </pivotArea>
    </format>
    <format dxfId="10438">
      <pivotArea dataOnly="0" labelOnly="1" outline="0" fieldPosition="0">
        <references count="3">
          <reference field="1" count="1" selected="0">
            <x v="131"/>
          </reference>
          <reference field="2" count="2">
            <x v="3"/>
            <x v="4"/>
          </reference>
          <reference field="5" count="1" selected="0">
            <x v="85"/>
          </reference>
        </references>
      </pivotArea>
    </format>
    <format dxfId="10437">
      <pivotArea dataOnly="0" labelOnly="1" outline="0" fieldPosition="0">
        <references count="3">
          <reference field="1" count="1" selected="0">
            <x v="131"/>
          </reference>
          <reference field="2" count="2">
            <x v="0"/>
            <x v="1"/>
          </reference>
          <reference field="5" count="1" selected="0">
            <x v="91"/>
          </reference>
        </references>
      </pivotArea>
    </format>
    <format dxfId="10436">
      <pivotArea dataOnly="0" labelOnly="1" outline="0" fieldPosition="0">
        <references count="3">
          <reference field="1" count="1" selected="0">
            <x v="13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14"/>
          </reference>
        </references>
      </pivotArea>
    </format>
    <format dxfId="10435">
      <pivotArea dataOnly="0" labelOnly="1" outline="0" fieldPosition="0">
        <references count="3">
          <reference field="1" count="1" selected="0">
            <x v="132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8"/>
          </reference>
        </references>
      </pivotArea>
    </format>
    <format dxfId="10434">
      <pivotArea dataOnly="0" labelOnly="1" outline="0" fieldPosition="0">
        <references count="3">
          <reference field="1" count="1" selected="0">
            <x v="13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5"/>
          </reference>
        </references>
      </pivotArea>
    </format>
    <format dxfId="10433">
      <pivotArea dataOnly="0" labelOnly="1" outline="0" fieldPosition="0">
        <references count="3">
          <reference field="1" count="1" selected="0">
            <x v="13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0"/>
          </reference>
        </references>
      </pivotArea>
    </format>
    <format dxfId="10432">
      <pivotArea dataOnly="0" labelOnly="1" outline="0" fieldPosition="0">
        <references count="3">
          <reference field="1" count="1" selected="0">
            <x v="13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"/>
          </reference>
        </references>
      </pivotArea>
    </format>
    <format dxfId="10431">
      <pivotArea dataOnly="0" labelOnly="1" outline="0" fieldPosition="0">
        <references count="3">
          <reference field="1" count="1" selected="0">
            <x v="136"/>
          </reference>
          <reference field="2" count="0"/>
          <reference field="5" count="1" selected="0">
            <x v="0"/>
          </reference>
        </references>
      </pivotArea>
    </format>
    <format dxfId="10430">
      <pivotArea dataOnly="0" labelOnly="1" outline="0" fieldPosition="0">
        <references count="3">
          <reference field="1" count="1" selected="0">
            <x v="13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6"/>
          </reference>
        </references>
      </pivotArea>
    </format>
    <format dxfId="10429">
      <pivotArea dataOnly="0" labelOnly="1" outline="0" fieldPosition="0">
        <references count="3">
          <reference field="1" count="1" selected="0">
            <x v="13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8"/>
          </reference>
        </references>
      </pivotArea>
    </format>
    <format dxfId="10428">
      <pivotArea dataOnly="0" labelOnly="1" outline="0" fieldPosition="0">
        <references count="3">
          <reference field="1" count="1" selected="0">
            <x v="139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1"/>
          </reference>
        </references>
      </pivotArea>
    </format>
    <format dxfId="10427">
      <pivotArea dataOnly="0" labelOnly="1" outline="0" fieldPosition="0">
        <references count="3">
          <reference field="1" count="1" selected="0">
            <x v="14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3"/>
          </reference>
        </references>
      </pivotArea>
    </format>
    <format dxfId="10426">
      <pivotArea dataOnly="0" labelOnly="1" outline="0" fieldPosition="0">
        <references count="3">
          <reference field="1" count="1" selected="0">
            <x v="141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10425">
      <pivotArea dataOnly="0" labelOnly="1" outline="0" fieldPosition="0">
        <references count="3">
          <reference field="1" count="1" selected="0">
            <x v="142"/>
          </reference>
          <reference field="2" count="6">
            <x v="3"/>
            <x v="4"/>
            <x v="5"/>
            <x v="6"/>
            <x v="8"/>
            <x v="10"/>
          </reference>
          <reference field="5" count="1" selected="0">
            <x v="101"/>
          </reference>
        </references>
      </pivotArea>
    </format>
    <format dxfId="10424">
      <pivotArea dataOnly="0" labelOnly="1" outline="0" fieldPosition="0">
        <references count="3">
          <reference field="1" count="1" selected="0">
            <x v="143"/>
          </reference>
          <reference field="2" count="4">
            <x v="7"/>
            <x v="8"/>
            <x v="9"/>
            <x v="10"/>
          </reference>
          <reference field="5" count="1" selected="0">
            <x v="9"/>
          </reference>
        </references>
      </pivotArea>
    </format>
    <format dxfId="10423">
      <pivotArea dataOnly="0" labelOnly="1" outline="0" fieldPosition="0">
        <references count="3">
          <reference field="1" count="1" selected="0">
            <x v="143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10422">
      <pivotArea dataOnly="0" labelOnly="1" outline="0" fieldPosition="0">
        <references count="3">
          <reference field="1" count="1" selected="0">
            <x v="144"/>
          </reference>
          <reference field="2" count="4">
            <x v="7"/>
            <x v="8"/>
            <x v="9"/>
            <x v="10"/>
          </reference>
          <reference field="5" count="1" selected="0">
            <x v="18"/>
          </reference>
        </references>
      </pivotArea>
    </format>
    <format dxfId="10421">
      <pivotArea dataOnly="0" labelOnly="1" outline="0" fieldPosition="0">
        <references count="3">
          <reference field="1" count="1" selected="0">
            <x v="145"/>
          </reference>
          <reference field="2" count="4">
            <x v="7"/>
            <x v="8"/>
            <x v="9"/>
            <x v="10"/>
          </reference>
          <reference field="5" count="1" selected="0">
            <x v="34"/>
          </reference>
        </references>
      </pivotArea>
    </format>
    <format dxfId="10420">
      <pivotArea dataOnly="0" labelOnly="1" outline="0" fieldPosition="0">
        <references count="3">
          <reference field="1" count="1" selected="0">
            <x v="146"/>
          </reference>
          <reference field="2" count="2">
            <x v="4"/>
            <x v="5"/>
          </reference>
          <reference field="5" count="1" selected="0">
            <x v="29"/>
          </reference>
        </references>
      </pivotArea>
    </format>
    <format dxfId="10419">
      <pivotArea dataOnly="0" labelOnly="1" outline="0" fieldPosition="0">
        <references count="3">
          <reference field="1" count="1" selected="0">
            <x v="146"/>
          </reference>
          <reference field="2" count="1">
            <x v="1"/>
          </reference>
          <reference field="5" count="1" selected="0">
            <x v="30"/>
          </reference>
        </references>
      </pivotArea>
    </format>
    <format dxfId="10418">
      <pivotArea dataOnly="0" labelOnly="1" outline="0" fieldPosition="0">
        <references count="3">
          <reference field="1" count="1" selected="0">
            <x v="146"/>
          </reference>
          <reference field="2" count="2">
            <x v="0"/>
            <x v="3"/>
          </reference>
          <reference field="5" count="1" selected="0">
            <x v="85"/>
          </reference>
        </references>
      </pivotArea>
    </format>
    <format dxfId="10417">
      <pivotArea dataOnly="0" labelOnly="1" outline="0" fieldPosition="0">
        <references count="3">
          <reference field="1" count="1" selected="0">
            <x v="1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4"/>
          </reference>
        </references>
      </pivotArea>
    </format>
    <format dxfId="10416">
      <pivotArea dataOnly="0" labelOnly="1" outline="0" fieldPosition="0">
        <references count="3">
          <reference field="1" count="1" selected="0">
            <x v="14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4"/>
          </reference>
        </references>
      </pivotArea>
    </format>
    <format dxfId="10415">
      <pivotArea dataOnly="0" labelOnly="1" outline="0" fieldPosition="0">
        <references count="3">
          <reference field="1" count="1" selected="0">
            <x v="148"/>
          </reference>
          <reference field="2" count="1">
            <x v="1"/>
          </reference>
          <reference field="5" count="1" selected="0">
            <x v="92"/>
          </reference>
        </references>
      </pivotArea>
    </format>
    <format dxfId="10414">
      <pivotArea dataOnly="0" labelOnly="1" outline="0" fieldPosition="0">
        <references count="3">
          <reference field="1" count="1" selected="0">
            <x v="149"/>
          </reference>
          <reference field="2" count="1">
            <x v="1"/>
          </reference>
          <reference field="5" count="1" selected="0">
            <x v="102"/>
          </reference>
        </references>
      </pivotArea>
    </format>
    <format dxfId="10413">
      <pivotArea dataOnly="0" labelOnly="1" outline="0" fieldPosition="0">
        <references count="3">
          <reference field="1" count="1" selected="0">
            <x v="150"/>
          </reference>
          <reference field="2" count="1">
            <x v="1"/>
          </reference>
          <reference field="5" count="1" selected="0">
            <x v="101"/>
          </reference>
        </references>
      </pivotArea>
    </format>
    <format dxfId="10412">
      <pivotArea dataOnly="0" labelOnly="1" outline="0" fieldPosition="0">
        <references count="3">
          <reference field="1" count="1" selected="0">
            <x v="150"/>
          </reference>
          <reference field="2" count="7">
            <x v="3"/>
            <x v="4"/>
            <x v="5"/>
            <x v="6"/>
            <x v="7"/>
            <x v="8"/>
            <x v="10"/>
          </reference>
          <reference field="5" count="1" selected="0">
            <x v="105"/>
          </reference>
        </references>
      </pivotArea>
    </format>
    <format dxfId="10411">
      <pivotArea dataOnly="0" labelOnly="1" outline="0" fieldPosition="0">
        <references count="3">
          <reference field="1" count="1" selected="0">
            <x v="151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410">
      <pivotArea dataOnly="0" labelOnly="1" outline="0" fieldPosition="0">
        <references count="3">
          <reference field="1" count="1" selected="0">
            <x v="15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409">
      <pivotArea dataOnly="0" labelOnly="1" outline="0" fieldPosition="0">
        <references count="3">
          <reference field="1" count="1" selected="0">
            <x v="153"/>
          </reference>
          <reference field="2" count="3">
            <x v="8"/>
            <x v="9"/>
            <x v="10"/>
          </reference>
          <reference field="5" count="1" selected="0">
            <x v="74"/>
          </reference>
        </references>
      </pivotArea>
    </format>
    <format dxfId="10408">
      <pivotArea dataOnly="0" labelOnly="1" outline="0" fieldPosition="0">
        <references count="3">
          <reference field="1" count="1" selected="0">
            <x v="154"/>
          </reference>
          <reference field="2" count="2">
            <x v="9"/>
            <x v="10"/>
          </reference>
          <reference field="5" count="1" selected="0">
            <x v="24"/>
          </reference>
        </references>
      </pivotArea>
    </format>
    <format dxfId="10407">
      <pivotArea dataOnly="0" labelOnly="1" outline="0" fieldPosition="0">
        <references count="3">
          <reference field="1" count="1" selected="0">
            <x v="155"/>
          </reference>
          <reference field="2" count="2">
            <x v="9"/>
            <x v="10"/>
          </reference>
          <reference field="5" count="1" selected="0">
            <x v="43"/>
          </reference>
        </references>
      </pivotArea>
    </format>
    <format dxfId="10406">
      <pivotArea dataOnly="0" labelOnly="1" outline="0" fieldPosition="0">
        <references count="3">
          <reference field="1" count="1" selected="0">
            <x v="156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10405">
      <pivotArea dataOnly="0" labelOnly="1" outline="0" fieldPosition="0">
        <references count="3">
          <reference field="1" count="1" selected="0">
            <x v="157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10404">
      <pivotArea dataOnly="0" labelOnly="1" outline="0" fieldPosition="0">
        <references count="3">
          <reference field="1" count="1" selected="0">
            <x v="158"/>
          </reference>
          <reference field="2" count="2">
            <x v="9"/>
            <x v="10"/>
          </reference>
          <reference field="5" count="1" selected="0">
            <x v="88"/>
          </reference>
        </references>
      </pivotArea>
    </format>
    <format dxfId="10403">
      <pivotArea dataOnly="0" labelOnly="1" outline="0" fieldPosition="0">
        <references count="3">
          <reference field="1" count="1" selected="0">
            <x v="159"/>
          </reference>
          <reference field="2" count="2">
            <x v="9"/>
            <x v="10"/>
          </reference>
          <reference field="5" count="1" selected="0">
            <x v="20"/>
          </reference>
        </references>
      </pivotArea>
    </format>
    <format dxfId="10402">
      <pivotArea dataOnly="0" labelOnly="1" outline="0" fieldPosition="0">
        <references count="3">
          <reference field="1" count="1" selected="0">
            <x v="160"/>
          </reference>
          <reference field="2" count="2">
            <x v="9"/>
            <x v="10"/>
          </reference>
          <reference field="5" count="1" selected="0">
            <x v="12"/>
          </reference>
        </references>
      </pivotArea>
    </format>
    <format dxfId="10401">
      <pivotArea dataOnly="0" labelOnly="1" outline="0" fieldPosition="0">
        <references count="3">
          <reference field="1" count="1" selected="0">
            <x v="161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10400">
      <pivotArea dataOnly="0" labelOnly="1" outline="0" fieldPosition="0">
        <references count="3">
          <reference field="1" count="1" selected="0">
            <x v="162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10399">
      <pivotArea dataOnly="0" labelOnly="1" outline="0" axis="axisValues" fieldPosition="0"/>
    </format>
    <format dxfId="10398">
      <pivotArea type="all" dataOnly="0" outline="0" fieldPosition="0"/>
    </format>
    <format dxfId="10397">
      <pivotArea outline="0" collapsedLevelsAreSubtotals="1" fieldPosition="0"/>
    </format>
    <format dxfId="10396">
      <pivotArea field="1" type="button" dataOnly="0" labelOnly="1" outline="0" axis="axisRow" fieldPosition="0"/>
    </format>
    <format dxfId="10395">
      <pivotArea field="5" type="button" dataOnly="0" labelOnly="1" outline="0" axis="axisRow" fieldPosition="2"/>
    </format>
    <format dxfId="10394">
      <pivotArea field="2" type="button" dataOnly="0" labelOnly="1" outline="0" axis="axisRow" fieldPosition="3"/>
    </format>
    <format dxfId="10393">
      <pivotArea dataOnly="0" labelOnly="1" outline="0" axis="axisValues" fieldPosition="0"/>
    </format>
    <format dxfId="1039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0391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0390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0389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0388">
      <pivotArea dataOnly="0" labelOnly="1" grandRow="1" outline="0" fieldPosition="0"/>
    </format>
    <format dxfId="10387">
      <pivotArea dataOnly="0" labelOnly="1" outline="0" fieldPosition="0">
        <references count="2">
          <reference field="1" count="1" selected="0">
            <x v="0"/>
          </reference>
          <reference field="5" count="1">
            <x v="70"/>
          </reference>
        </references>
      </pivotArea>
    </format>
    <format dxfId="10386">
      <pivotArea dataOnly="0" labelOnly="1" outline="0" fieldPosition="0">
        <references count="2">
          <reference field="1" count="1" selected="0">
            <x v="1"/>
          </reference>
          <reference field="5" count="4">
            <x v="44"/>
            <x v="85"/>
            <x v="94"/>
            <x v="124"/>
          </reference>
        </references>
      </pivotArea>
    </format>
    <format dxfId="10385">
      <pivotArea dataOnly="0" labelOnly="1" outline="0" fieldPosition="0">
        <references count="2">
          <reference field="1" count="1" selected="0">
            <x v="2"/>
          </reference>
          <reference field="5" count="3">
            <x v="50"/>
            <x v="85"/>
            <x v="135"/>
          </reference>
        </references>
      </pivotArea>
    </format>
    <format dxfId="10384">
      <pivotArea dataOnly="0" labelOnly="1" outline="0" fieldPosition="0">
        <references count="2">
          <reference field="1" count="1" selected="0">
            <x v="3"/>
          </reference>
          <reference field="5" count="3">
            <x v="25"/>
            <x v="61"/>
            <x v="85"/>
          </reference>
        </references>
      </pivotArea>
    </format>
    <format dxfId="10383">
      <pivotArea dataOnly="0" labelOnly="1" outline="0" fieldPosition="0">
        <references count="2">
          <reference field="1" count="1" selected="0">
            <x v="4"/>
          </reference>
          <reference field="5" count="1">
            <x v="88"/>
          </reference>
        </references>
      </pivotArea>
    </format>
    <format dxfId="10382">
      <pivotArea dataOnly="0" labelOnly="1" outline="0" fieldPosition="0">
        <references count="2">
          <reference field="1" count="1" selected="0">
            <x v="5"/>
          </reference>
          <reference field="5" count="2">
            <x v="8"/>
            <x v="112"/>
          </reference>
        </references>
      </pivotArea>
    </format>
    <format dxfId="10381">
      <pivotArea dataOnly="0" labelOnly="1" outline="0" fieldPosition="0">
        <references count="2">
          <reference field="1" count="1" selected="0">
            <x v="6"/>
          </reference>
          <reference field="5" count="2">
            <x v="45"/>
            <x v="114"/>
          </reference>
        </references>
      </pivotArea>
    </format>
    <format dxfId="10380">
      <pivotArea dataOnly="0" labelOnly="1" outline="0" fieldPosition="0">
        <references count="2">
          <reference field="1" count="1" selected="0">
            <x v="7"/>
          </reference>
          <reference field="5" count="1">
            <x v="72"/>
          </reference>
        </references>
      </pivotArea>
    </format>
    <format dxfId="10379">
      <pivotArea dataOnly="0" labelOnly="1" outline="0" fieldPosition="0">
        <references count="2">
          <reference field="1" count="1" selected="0">
            <x v="8"/>
          </reference>
          <reference field="5" count="1">
            <x v="95"/>
          </reference>
        </references>
      </pivotArea>
    </format>
    <format dxfId="10378">
      <pivotArea dataOnly="0" labelOnly="1" outline="0" fieldPosition="0">
        <references count="2">
          <reference field="1" count="1" selected="0">
            <x v="9"/>
          </reference>
          <reference field="5" count="3">
            <x v="3"/>
            <x v="85"/>
            <x v="131"/>
          </reference>
        </references>
      </pivotArea>
    </format>
    <format dxfId="10377">
      <pivotArea dataOnly="0" labelOnly="1" outline="0" fieldPosition="0">
        <references count="2">
          <reference field="1" count="1" selected="0">
            <x v="10"/>
          </reference>
          <reference field="5" count="2">
            <x v="10"/>
            <x v="41"/>
          </reference>
        </references>
      </pivotArea>
    </format>
    <format dxfId="10376">
      <pivotArea dataOnly="0" labelOnly="1" outline="0" fieldPosition="0">
        <references count="2">
          <reference field="1" count="1" selected="0">
            <x v="11"/>
          </reference>
          <reference field="5" count="1">
            <x v="133"/>
          </reference>
        </references>
      </pivotArea>
    </format>
    <format dxfId="10375">
      <pivotArea dataOnly="0" labelOnly="1" outline="0" fieldPosition="0">
        <references count="2">
          <reference field="1" count="1" selected="0">
            <x v="12"/>
          </reference>
          <reference field="5" count="3">
            <x v="20"/>
            <x v="34"/>
            <x v="85"/>
          </reference>
        </references>
      </pivotArea>
    </format>
    <format dxfId="10374">
      <pivotArea dataOnly="0" labelOnly="1" outline="0" fieldPosition="0">
        <references count="2">
          <reference field="1" count="1" selected="0">
            <x v="13"/>
          </reference>
          <reference field="5" count="4">
            <x v="52"/>
            <x v="85"/>
            <x v="98"/>
            <x v="138"/>
          </reference>
        </references>
      </pivotArea>
    </format>
    <format dxfId="10373">
      <pivotArea dataOnly="0" labelOnly="1" outline="0" fieldPosition="0">
        <references count="2">
          <reference field="1" count="1" selected="0">
            <x v="14"/>
          </reference>
          <reference field="5" count="3">
            <x v="26"/>
            <x v="85"/>
            <x v="97"/>
          </reference>
        </references>
      </pivotArea>
    </format>
    <format dxfId="10372">
      <pivotArea dataOnly="0" labelOnly="1" outline="0" fieldPosition="0">
        <references count="2">
          <reference field="1" count="1" selected="0">
            <x v="15"/>
          </reference>
          <reference field="5" count="1">
            <x v="84"/>
          </reference>
        </references>
      </pivotArea>
    </format>
    <format dxfId="10371">
      <pivotArea dataOnly="0" labelOnly="1" outline="0" fieldPosition="0">
        <references count="2">
          <reference field="1" count="1" selected="0">
            <x v="16"/>
          </reference>
          <reference field="5" count="1">
            <x v="55"/>
          </reference>
        </references>
      </pivotArea>
    </format>
    <format dxfId="10370">
      <pivotArea dataOnly="0" labelOnly="1" outline="0" fieldPosition="0">
        <references count="2">
          <reference field="1" count="1" selected="0">
            <x v="17"/>
          </reference>
          <reference field="5" count="2">
            <x v="80"/>
            <x v="85"/>
          </reference>
        </references>
      </pivotArea>
    </format>
    <format dxfId="10369">
      <pivotArea dataOnly="0" labelOnly="1" outline="0" fieldPosition="0">
        <references count="2">
          <reference field="1" count="1" selected="0">
            <x v="18"/>
          </reference>
          <reference field="5" count="1">
            <x v="5"/>
          </reference>
        </references>
      </pivotArea>
    </format>
    <format dxfId="10368">
      <pivotArea dataOnly="0" labelOnly="1" outline="0" fieldPosition="0">
        <references count="2">
          <reference field="1" count="1" selected="0">
            <x v="19"/>
          </reference>
          <reference field="5" count="1">
            <x v="62"/>
          </reference>
        </references>
      </pivotArea>
    </format>
    <format dxfId="10367">
      <pivotArea dataOnly="0" labelOnly="1" outline="0" fieldPosition="0">
        <references count="2">
          <reference field="1" count="1" selected="0">
            <x v="20"/>
          </reference>
          <reference field="5" count="3">
            <x v="48"/>
            <x v="85"/>
            <x v="122"/>
          </reference>
        </references>
      </pivotArea>
    </format>
    <format dxfId="10366">
      <pivotArea dataOnly="0" labelOnly="1" outline="0" fieldPosition="0">
        <references count="2">
          <reference field="1" count="1" selected="0">
            <x v="21"/>
          </reference>
          <reference field="5" count="3">
            <x v="85"/>
            <x v="109"/>
            <x v="110"/>
          </reference>
        </references>
      </pivotArea>
    </format>
    <format dxfId="10365">
      <pivotArea dataOnly="0" labelOnly="1" outline="0" fieldPosition="0">
        <references count="2">
          <reference field="1" count="1" selected="0">
            <x v="22"/>
          </reference>
          <reference field="5" count="1">
            <x v="106"/>
          </reference>
        </references>
      </pivotArea>
    </format>
    <format dxfId="10364">
      <pivotArea dataOnly="0" labelOnly="1" outline="0" fieldPosition="0">
        <references count="2">
          <reference field="1" count="1" selected="0">
            <x v="23"/>
          </reference>
          <reference field="5" count="1">
            <x v="68"/>
          </reference>
        </references>
      </pivotArea>
    </format>
    <format dxfId="10363">
      <pivotArea dataOnly="0" labelOnly="1" outline="0" fieldPosition="0">
        <references count="2">
          <reference field="1" count="1" selected="0">
            <x v="24"/>
          </reference>
          <reference field="5" count="1">
            <x v="63"/>
          </reference>
        </references>
      </pivotArea>
    </format>
    <format dxfId="10362">
      <pivotArea dataOnly="0" labelOnly="1" outline="0" fieldPosition="0">
        <references count="2">
          <reference field="1" count="1" selected="0">
            <x v="25"/>
          </reference>
          <reference field="5" count="1">
            <x v="113"/>
          </reference>
        </references>
      </pivotArea>
    </format>
    <format dxfId="10361">
      <pivotArea dataOnly="0" labelOnly="1" outline="0" fieldPosition="0">
        <references count="2">
          <reference field="1" count="1" selected="0">
            <x v="26"/>
          </reference>
          <reference field="5" count="1">
            <x v="77"/>
          </reference>
        </references>
      </pivotArea>
    </format>
    <format dxfId="10360">
      <pivotArea dataOnly="0" labelOnly="1" outline="0" fieldPosition="0">
        <references count="2">
          <reference field="1" count="1" selected="0">
            <x v="27"/>
          </reference>
          <reference field="5" count="2">
            <x v="23"/>
            <x v="31"/>
          </reference>
        </references>
      </pivotArea>
    </format>
    <format dxfId="10359">
      <pivotArea dataOnly="0" labelOnly="1" outline="0" fieldPosition="0">
        <references count="2">
          <reference field="1" count="1" selected="0">
            <x v="28"/>
          </reference>
          <reference field="5" count="1">
            <x v="99"/>
          </reference>
        </references>
      </pivotArea>
    </format>
    <format dxfId="10358">
      <pivotArea dataOnly="0" labelOnly="1" outline="0" fieldPosition="0">
        <references count="2">
          <reference field="1" count="1" selected="0">
            <x v="29"/>
          </reference>
          <reference field="5" count="1">
            <x v="117"/>
          </reference>
        </references>
      </pivotArea>
    </format>
    <format dxfId="10357">
      <pivotArea dataOnly="0" labelOnly="1" outline="0" fieldPosition="0">
        <references count="2">
          <reference field="1" count="1" selected="0">
            <x v="30"/>
          </reference>
          <reference field="5" count="1">
            <x v="130"/>
          </reference>
        </references>
      </pivotArea>
    </format>
    <format dxfId="10356">
      <pivotArea dataOnly="0" labelOnly="1" outline="0" fieldPosition="0">
        <references count="2">
          <reference field="1" count="1" selected="0">
            <x v="31"/>
          </reference>
          <reference field="5" count="1">
            <x v="36"/>
          </reference>
        </references>
      </pivotArea>
    </format>
    <format dxfId="10355">
      <pivotArea dataOnly="0" labelOnly="1" outline="0" fieldPosition="0">
        <references count="2">
          <reference field="1" count="1" selected="0">
            <x v="32"/>
          </reference>
          <reference field="5" count="1">
            <x v="57"/>
          </reference>
        </references>
      </pivotArea>
    </format>
    <format dxfId="10354">
      <pivotArea dataOnly="0" labelOnly="1" outline="0" fieldPosition="0">
        <references count="2">
          <reference field="1" count="1" selected="0">
            <x v="33"/>
          </reference>
          <reference field="5" count="1">
            <x v="104"/>
          </reference>
        </references>
      </pivotArea>
    </format>
    <format dxfId="10353">
      <pivotArea dataOnly="0" labelOnly="1" outline="0" fieldPosition="0">
        <references count="2">
          <reference field="1" count="1" selected="0">
            <x v="34"/>
          </reference>
          <reference field="5" count="1">
            <x v="58"/>
          </reference>
        </references>
      </pivotArea>
    </format>
    <format dxfId="10352">
      <pivotArea dataOnly="0" labelOnly="1" outline="0" fieldPosition="0">
        <references count="2">
          <reference field="1" count="1" selected="0">
            <x v="35"/>
          </reference>
          <reference field="5" count="1">
            <x v="39"/>
          </reference>
        </references>
      </pivotArea>
    </format>
    <format dxfId="10351">
      <pivotArea dataOnly="0" labelOnly="1" outline="0" fieldPosition="0">
        <references count="2">
          <reference field="1" count="1" selected="0">
            <x v="36"/>
          </reference>
          <reference field="5" count="1">
            <x v="49"/>
          </reference>
        </references>
      </pivotArea>
    </format>
    <format dxfId="10350">
      <pivotArea dataOnly="0" labelOnly="1" outline="0" fieldPosition="0">
        <references count="2">
          <reference field="1" count="1" selected="0">
            <x v="37"/>
          </reference>
          <reference field="5" count="1">
            <x v="87"/>
          </reference>
        </references>
      </pivotArea>
    </format>
    <format dxfId="10349">
      <pivotArea dataOnly="0" labelOnly="1" outline="0" fieldPosition="0">
        <references count="2">
          <reference field="1" count="1" selected="0">
            <x v="38"/>
          </reference>
          <reference field="5" count="1">
            <x v="123"/>
          </reference>
        </references>
      </pivotArea>
    </format>
    <format dxfId="10348">
      <pivotArea dataOnly="0" labelOnly="1" outline="0" fieldPosition="0">
        <references count="2">
          <reference field="1" count="1" selected="0">
            <x v="39"/>
          </reference>
          <reference field="5" count="2">
            <x v="94"/>
            <x v="124"/>
          </reference>
        </references>
      </pivotArea>
    </format>
    <format dxfId="10347">
      <pivotArea dataOnly="0" labelOnly="1" outline="0" fieldPosition="0">
        <references count="2">
          <reference field="1" count="1" selected="0">
            <x v="40"/>
          </reference>
          <reference field="5" count="1">
            <x v="6"/>
          </reference>
        </references>
      </pivotArea>
    </format>
    <format dxfId="10346">
      <pivotArea dataOnly="0" labelOnly="1" outline="0" fieldPosition="0">
        <references count="2">
          <reference field="1" count="1" selected="0">
            <x v="41"/>
          </reference>
          <reference field="5" count="1">
            <x v="10"/>
          </reference>
        </references>
      </pivotArea>
    </format>
    <format dxfId="10345">
      <pivotArea dataOnly="0" labelOnly="1" outline="0" fieldPosition="0">
        <references count="2">
          <reference field="1" count="1" selected="0">
            <x v="42"/>
          </reference>
          <reference field="5" count="1">
            <x v="38"/>
          </reference>
        </references>
      </pivotArea>
    </format>
    <format dxfId="10344">
      <pivotArea dataOnly="0" labelOnly="1" outline="0" fieldPosition="0">
        <references count="2">
          <reference field="1" count="1" selected="0">
            <x v="43"/>
          </reference>
          <reference field="5" count="2">
            <x v="4"/>
            <x v="126"/>
          </reference>
        </references>
      </pivotArea>
    </format>
    <format dxfId="10343">
      <pivotArea dataOnly="0" labelOnly="1" outline="0" fieldPosition="0">
        <references count="2">
          <reference field="1" count="1" selected="0">
            <x v="44"/>
          </reference>
          <reference field="5" count="2">
            <x v="37"/>
            <x v="132"/>
          </reference>
        </references>
      </pivotArea>
    </format>
    <format dxfId="10342">
      <pivotArea dataOnly="0" labelOnly="1" outline="0" fieldPosition="0">
        <references count="2">
          <reference field="1" count="1" selected="0">
            <x v="45"/>
          </reference>
          <reference field="5" count="2">
            <x v="125"/>
            <x v="136"/>
          </reference>
        </references>
      </pivotArea>
    </format>
    <format dxfId="10341">
      <pivotArea dataOnly="0" labelOnly="1" outline="0" fieldPosition="0">
        <references count="2">
          <reference field="1" count="1" selected="0">
            <x v="46"/>
          </reference>
          <reference field="5" count="1">
            <x v="126"/>
          </reference>
        </references>
      </pivotArea>
    </format>
    <format dxfId="10340">
      <pivotArea dataOnly="0" labelOnly="1" outline="0" fieldPosition="0">
        <references count="2">
          <reference field="1" count="1" selected="0">
            <x v="48"/>
          </reference>
          <reference field="5" count="1">
            <x v="85"/>
          </reference>
        </references>
      </pivotArea>
    </format>
    <format dxfId="10339">
      <pivotArea dataOnly="0" labelOnly="1" outline="0" fieldPosition="0">
        <references count="2">
          <reference field="1" count="1" selected="0">
            <x v="49"/>
          </reference>
          <reference field="5" count="2">
            <x v="56"/>
            <x v="85"/>
          </reference>
        </references>
      </pivotArea>
    </format>
    <format dxfId="10338">
      <pivotArea dataOnly="0" labelOnly="1" outline="0" fieldPosition="0">
        <references count="2">
          <reference field="1" count="1" selected="0">
            <x v="50"/>
          </reference>
          <reference field="5" count="2">
            <x v="11"/>
            <x v="85"/>
          </reference>
        </references>
      </pivotArea>
    </format>
    <format dxfId="10337">
      <pivotArea dataOnly="0" labelOnly="1" outline="0" fieldPosition="0">
        <references count="2">
          <reference field="1" count="1" selected="0">
            <x v="51"/>
          </reference>
          <reference field="5" count="1">
            <x v="115"/>
          </reference>
        </references>
      </pivotArea>
    </format>
    <format dxfId="10336">
      <pivotArea dataOnly="0" labelOnly="1" outline="0" fieldPosition="0">
        <references count="2">
          <reference field="1" count="1" selected="0">
            <x v="52"/>
          </reference>
          <reference field="5" count="2">
            <x v="66"/>
            <x v="115"/>
          </reference>
        </references>
      </pivotArea>
    </format>
    <format dxfId="10335">
      <pivotArea dataOnly="0" labelOnly="1" outline="0" fieldPosition="0">
        <references count="2">
          <reference field="1" count="1" selected="0">
            <x v="53"/>
          </reference>
          <reference field="5" count="1">
            <x v="33"/>
          </reference>
        </references>
      </pivotArea>
    </format>
    <format dxfId="10334">
      <pivotArea dataOnly="0" labelOnly="1" outline="0" fieldPosition="0">
        <references count="2">
          <reference field="1" count="1" selected="0">
            <x v="54"/>
          </reference>
          <reference field="5" count="2">
            <x v="85"/>
            <x v="115"/>
          </reference>
        </references>
      </pivotArea>
    </format>
    <format dxfId="10333">
      <pivotArea dataOnly="0" labelOnly="1" outline="0" fieldPosition="0">
        <references count="2">
          <reference field="1" count="1" selected="0">
            <x v="55"/>
          </reference>
          <reference field="5" count="1">
            <x v="22"/>
          </reference>
        </references>
      </pivotArea>
    </format>
    <format dxfId="10332">
      <pivotArea dataOnly="0" labelOnly="1" outline="0" fieldPosition="0">
        <references count="2">
          <reference field="1" count="1" selected="0">
            <x v="56"/>
          </reference>
          <reference field="5" count="1">
            <x v="32"/>
          </reference>
        </references>
      </pivotArea>
    </format>
    <format dxfId="10331">
      <pivotArea dataOnly="0" labelOnly="1" outline="0" fieldPosition="0">
        <references count="2">
          <reference field="1" count="1" selected="0">
            <x v="57"/>
          </reference>
          <reference field="5" count="1">
            <x v="27"/>
          </reference>
        </references>
      </pivotArea>
    </format>
    <format dxfId="10330">
      <pivotArea dataOnly="0" labelOnly="1" outline="0" fieldPosition="0">
        <references count="2">
          <reference field="1" count="1" selected="0">
            <x v="58"/>
          </reference>
          <reference field="5" count="2">
            <x v="26"/>
            <x v="109"/>
          </reference>
        </references>
      </pivotArea>
    </format>
    <format dxfId="10329">
      <pivotArea dataOnly="0" labelOnly="1" outline="0" fieldPosition="0">
        <references count="2">
          <reference field="1" count="1" selected="0">
            <x v="59"/>
          </reference>
          <reference field="5" count="1">
            <x v="85"/>
          </reference>
        </references>
      </pivotArea>
    </format>
    <format dxfId="10328">
      <pivotArea dataOnly="0" labelOnly="1" outline="0" fieldPosition="0">
        <references count="2">
          <reference field="1" count="1" selected="0">
            <x v="60"/>
          </reference>
          <reference field="5" count="1">
            <x v="108"/>
          </reference>
        </references>
      </pivotArea>
    </format>
    <format dxfId="10327">
      <pivotArea dataOnly="0" labelOnly="1" outline="0" fieldPosition="0">
        <references count="2">
          <reference field="1" count="1" selected="0">
            <x v="61"/>
          </reference>
          <reference field="5" count="4">
            <x v="47"/>
            <x v="85"/>
            <x v="119"/>
            <x v="137"/>
          </reference>
        </references>
      </pivotArea>
    </format>
    <format dxfId="10326">
      <pivotArea dataOnly="0" labelOnly="1" outline="0" fieldPosition="0">
        <references count="2">
          <reference field="1" count="1" selected="0">
            <x v="62"/>
          </reference>
          <reference field="5" count="2">
            <x v="11"/>
            <x v="74"/>
          </reference>
        </references>
      </pivotArea>
    </format>
    <format dxfId="10325">
      <pivotArea dataOnly="0" labelOnly="1" outline="0" fieldPosition="0">
        <references count="2">
          <reference field="1" count="1" selected="0">
            <x v="63"/>
          </reference>
          <reference field="5" count="2">
            <x v="85"/>
            <x v="126"/>
          </reference>
        </references>
      </pivotArea>
    </format>
    <format dxfId="10324">
      <pivotArea dataOnly="0" labelOnly="1" outline="0" fieldPosition="0">
        <references count="2">
          <reference field="1" count="1" selected="0">
            <x v="64"/>
          </reference>
          <reference field="5" count="1">
            <x v="20"/>
          </reference>
        </references>
      </pivotArea>
    </format>
    <format dxfId="10323">
      <pivotArea dataOnly="0" labelOnly="1" outline="0" fieldPosition="0">
        <references count="2">
          <reference field="1" count="1" selected="0">
            <x v="65"/>
          </reference>
          <reference field="5" count="1">
            <x v="83"/>
          </reference>
        </references>
      </pivotArea>
    </format>
    <format dxfId="10322">
      <pivotArea dataOnly="0" labelOnly="1" outline="0" fieldPosition="0">
        <references count="2">
          <reference field="1" count="1" selected="0">
            <x v="66"/>
          </reference>
          <reference field="5" count="1">
            <x v="89"/>
          </reference>
        </references>
      </pivotArea>
    </format>
    <format dxfId="10321">
      <pivotArea dataOnly="0" labelOnly="1" outline="0" fieldPosition="0">
        <references count="2">
          <reference field="1" count="1" selected="0">
            <x v="67"/>
          </reference>
          <reference field="5" count="2">
            <x v="78"/>
            <x v="85"/>
          </reference>
        </references>
      </pivotArea>
    </format>
    <format dxfId="10320">
      <pivotArea dataOnly="0" labelOnly="1" outline="0" fieldPosition="0">
        <references count="2">
          <reference field="1" count="1" selected="0">
            <x v="68"/>
          </reference>
          <reference field="5" count="1">
            <x v="128"/>
          </reference>
        </references>
      </pivotArea>
    </format>
    <format dxfId="10319">
      <pivotArea dataOnly="0" labelOnly="1" outline="0" fieldPosition="0">
        <references count="2">
          <reference field="1" count="1" selected="0">
            <x v="69"/>
          </reference>
          <reference field="5" count="2">
            <x v="47"/>
            <x v="115"/>
          </reference>
        </references>
      </pivotArea>
    </format>
    <format dxfId="10318">
      <pivotArea dataOnly="0" labelOnly="1" outline="0" fieldPosition="0">
        <references count="2">
          <reference field="1" count="1" selected="0">
            <x v="70"/>
          </reference>
          <reference field="5" count="1">
            <x v="16"/>
          </reference>
        </references>
      </pivotArea>
    </format>
    <format dxfId="10317">
      <pivotArea dataOnly="0" labelOnly="1" outline="0" fieldPosition="0">
        <references count="2">
          <reference field="1" count="1" selected="0">
            <x v="71"/>
          </reference>
          <reference field="5" count="1">
            <x v="67"/>
          </reference>
        </references>
      </pivotArea>
    </format>
    <format dxfId="10316">
      <pivotArea dataOnly="0" labelOnly="1" outline="0" fieldPosition="0">
        <references count="2">
          <reference field="1" count="1" selected="0">
            <x v="72"/>
          </reference>
          <reference field="5" count="1">
            <x v="49"/>
          </reference>
        </references>
      </pivotArea>
    </format>
    <format dxfId="10315">
      <pivotArea dataOnly="0" labelOnly="1" outline="0" fieldPosition="0">
        <references count="2">
          <reference field="1" count="1" selected="0">
            <x v="73"/>
          </reference>
          <reference field="5" count="2">
            <x v="74"/>
            <x v="134"/>
          </reference>
        </references>
      </pivotArea>
    </format>
    <format dxfId="10314">
      <pivotArea dataOnly="0" labelOnly="1" outline="0" fieldPosition="0">
        <references count="2">
          <reference field="1" count="1" selected="0">
            <x v="74"/>
          </reference>
          <reference field="5" count="3">
            <x v="20"/>
            <x v="85"/>
            <x v="111"/>
          </reference>
        </references>
      </pivotArea>
    </format>
    <format dxfId="10313">
      <pivotArea dataOnly="0" labelOnly="1" outline="0" fieldPosition="0">
        <references count="2">
          <reference field="1" count="1" selected="0">
            <x v="75"/>
          </reference>
          <reference field="5" count="4">
            <x v="75"/>
            <x v="85"/>
            <x v="89"/>
            <x v="113"/>
          </reference>
        </references>
      </pivotArea>
    </format>
    <format dxfId="10312">
      <pivotArea dataOnly="0" labelOnly="1" outline="0" fieldPosition="0">
        <references count="2">
          <reference field="1" count="1" selected="0">
            <x v="76"/>
          </reference>
          <reference field="5" count="2">
            <x v="7"/>
            <x v="56"/>
          </reference>
        </references>
      </pivotArea>
    </format>
    <format dxfId="10311">
      <pivotArea dataOnly="0" labelOnly="1" outline="0" fieldPosition="0">
        <references count="2">
          <reference field="1" count="1" selected="0">
            <x v="77"/>
          </reference>
          <reference field="5" count="3">
            <x v="15"/>
            <x v="36"/>
            <x v="113"/>
          </reference>
        </references>
      </pivotArea>
    </format>
    <format dxfId="10310">
      <pivotArea dataOnly="0" labelOnly="1" outline="0" fieldPosition="0">
        <references count="2">
          <reference field="1" count="1" selected="0">
            <x v="78"/>
          </reference>
          <reference field="5" count="3">
            <x v="61"/>
            <x v="85"/>
            <x v="93"/>
          </reference>
        </references>
      </pivotArea>
    </format>
    <format dxfId="10309">
      <pivotArea dataOnly="0" labelOnly="1" outline="0" fieldPosition="0">
        <references count="2">
          <reference field="1" count="1" selected="0">
            <x v="79"/>
          </reference>
          <reference field="5" count="1">
            <x v="127"/>
          </reference>
        </references>
      </pivotArea>
    </format>
    <format dxfId="10308">
      <pivotArea dataOnly="0" labelOnly="1" outline="0" fieldPosition="0">
        <references count="2">
          <reference field="1" count="1" selected="0">
            <x v="80"/>
          </reference>
          <reference field="5" count="2">
            <x v="53"/>
            <x v="85"/>
          </reference>
        </references>
      </pivotArea>
    </format>
    <format dxfId="10307">
      <pivotArea dataOnly="0" labelOnly="1" outline="0" fieldPosition="0">
        <references count="2">
          <reference field="1" count="1" selected="0">
            <x v="81"/>
          </reference>
          <reference field="5" count="2">
            <x v="33"/>
            <x v="64"/>
          </reference>
        </references>
      </pivotArea>
    </format>
    <format dxfId="10306">
      <pivotArea dataOnly="0" labelOnly="1" outline="0" fieldPosition="0">
        <references count="2">
          <reference field="1" count="1" selected="0">
            <x v="82"/>
          </reference>
          <reference field="5" count="2">
            <x v="75"/>
            <x v="98"/>
          </reference>
        </references>
      </pivotArea>
    </format>
    <format dxfId="10305">
      <pivotArea dataOnly="0" labelOnly="1" outline="0" fieldPosition="0">
        <references count="2">
          <reference field="1" count="1" selected="0">
            <x v="83"/>
          </reference>
          <reference field="5" count="4">
            <x v="15"/>
            <x v="85"/>
            <x v="97"/>
            <x v="127"/>
          </reference>
        </references>
      </pivotArea>
    </format>
    <format dxfId="10304">
      <pivotArea dataOnly="0" labelOnly="1" outline="0" fieldPosition="0">
        <references count="2">
          <reference field="1" count="1" selected="0">
            <x v="84"/>
          </reference>
          <reference field="5" count="3">
            <x v="30"/>
            <x v="69"/>
            <x v="85"/>
          </reference>
        </references>
      </pivotArea>
    </format>
    <format dxfId="10303">
      <pivotArea dataOnly="0" labelOnly="1" outline="0" fieldPosition="0">
        <references count="2">
          <reference field="1" count="1" selected="0">
            <x v="85"/>
          </reference>
          <reference field="5" count="1">
            <x v="115"/>
          </reference>
        </references>
      </pivotArea>
    </format>
    <format dxfId="10302">
      <pivotArea dataOnly="0" labelOnly="1" outline="0" fieldPosition="0">
        <references count="2">
          <reference field="1" count="1" selected="0">
            <x v="86"/>
          </reference>
          <reference field="5" count="1">
            <x v="64"/>
          </reference>
        </references>
      </pivotArea>
    </format>
    <format dxfId="10301">
      <pivotArea dataOnly="0" labelOnly="1" outline="0" fieldPosition="0">
        <references count="2">
          <reference field="1" count="1" selected="0">
            <x v="87"/>
          </reference>
          <reference field="5" count="1">
            <x v="21"/>
          </reference>
        </references>
      </pivotArea>
    </format>
    <format dxfId="10300">
      <pivotArea dataOnly="0" labelOnly="1" outline="0" fieldPosition="0">
        <references count="2">
          <reference field="1" count="1" selected="0">
            <x v="88"/>
          </reference>
          <reference field="5" count="1">
            <x v="46"/>
          </reference>
        </references>
      </pivotArea>
    </format>
    <format dxfId="10299">
      <pivotArea dataOnly="0" labelOnly="1" outline="0" fieldPosition="0">
        <references count="2">
          <reference field="1" count="1" selected="0">
            <x v="89"/>
          </reference>
          <reference field="5" count="1">
            <x v="39"/>
          </reference>
        </references>
      </pivotArea>
    </format>
    <format dxfId="10298">
      <pivotArea dataOnly="0" labelOnly="1" outline="0" fieldPosition="0">
        <references count="2">
          <reference field="1" count="1" selected="0">
            <x v="90"/>
          </reference>
          <reference field="5" count="1">
            <x v="117"/>
          </reference>
        </references>
      </pivotArea>
    </format>
    <format dxfId="10297">
      <pivotArea dataOnly="0" labelOnly="1" outline="0" fieldPosition="0">
        <references count="2">
          <reference field="1" count="1" selected="0">
            <x v="91"/>
          </reference>
          <reference field="5" count="2">
            <x v="85"/>
            <x v="111"/>
          </reference>
        </references>
      </pivotArea>
    </format>
    <format dxfId="10296">
      <pivotArea dataOnly="0" labelOnly="1" outline="0" fieldPosition="0">
        <references count="2">
          <reference field="1" count="1" selected="0">
            <x v="92"/>
          </reference>
          <reference field="5" count="2">
            <x v="54"/>
            <x v="85"/>
          </reference>
        </references>
      </pivotArea>
    </format>
    <format dxfId="10295">
      <pivotArea dataOnly="0" labelOnly="1" outline="0" fieldPosition="0">
        <references count="2">
          <reference field="1" count="1" selected="0">
            <x v="94"/>
          </reference>
          <reference field="5" count="2">
            <x v="33"/>
            <x v="85"/>
          </reference>
        </references>
      </pivotArea>
    </format>
    <format dxfId="10294">
      <pivotArea dataOnly="0" labelOnly="1" outline="0" fieldPosition="0">
        <references count="2">
          <reference field="1" count="1" selected="0">
            <x v="95"/>
          </reference>
          <reference field="5" count="1">
            <x v="65"/>
          </reference>
        </references>
      </pivotArea>
    </format>
    <format dxfId="10293">
      <pivotArea dataOnly="0" labelOnly="1" outline="0" fieldPosition="0">
        <references count="2">
          <reference field="1" count="1" selected="0">
            <x v="96"/>
          </reference>
          <reference field="5" count="4">
            <x v="78"/>
            <x v="82"/>
            <x v="85"/>
            <x v="104"/>
          </reference>
        </references>
      </pivotArea>
    </format>
    <format dxfId="10292">
      <pivotArea dataOnly="0" labelOnly="1" outline="0" fieldPosition="0">
        <references count="2">
          <reference field="1" count="1" selected="0">
            <x v="97"/>
          </reference>
          <reference field="5" count="4">
            <x v="20"/>
            <x v="69"/>
            <x v="71"/>
            <x v="77"/>
          </reference>
        </references>
      </pivotArea>
    </format>
    <format dxfId="10291">
      <pivotArea dataOnly="0" labelOnly="1" outline="0" fieldPosition="0">
        <references count="2">
          <reference field="1" count="1" selected="0">
            <x v="98"/>
          </reference>
          <reference field="5" count="2">
            <x v="8"/>
            <x v="73"/>
          </reference>
        </references>
      </pivotArea>
    </format>
    <format dxfId="10290">
      <pivotArea dataOnly="0" labelOnly="1" outline="0" fieldPosition="0">
        <references count="2">
          <reference field="1" count="1" selected="0">
            <x v="99"/>
          </reference>
          <reference field="5" count="2">
            <x v="60"/>
            <x v="85"/>
          </reference>
        </references>
      </pivotArea>
    </format>
    <format dxfId="10289">
      <pivotArea dataOnly="0" labelOnly="1" outline="0" fieldPosition="0">
        <references count="2">
          <reference field="1" count="1" selected="0">
            <x v="100"/>
          </reference>
          <reference field="5" count="1">
            <x v="107"/>
          </reference>
        </references>
      </pivotArea>
    </format>
    <format dxfId="10288">
      <pivotArea dataOnly="0" labelOnly="1" outline="0" fieldPosition="0">
        <references count="2">
          <reference field="1" count="1" selected="0">
            <x v="101"/>
          </reference>
          <reference field="5" count="2">
            <x v="9"/>
            <x v="85"/>
          </reference>
        </references>
      </pivotArea>
    </format>
    <format dxfId="10287">
      <pivotArea dataOnly="0" labelOnly="1" outline="0" fieldPosition="0">
        <references count="2">
          <reference field="1" count="1" selected="0">
            <x v="102"/>
          </reference>
          <reference field="5" count="2">
            <x v="17"/>
            <x v="85"/>
          </reference>
        </references>
      </pivotArea>
    </format>
    <format dxfId="10286">
      <pivotArea dataOnly="0" labelOnly="1" outline="0" fieldPosition="0">
        <references count="2">
          <reference field="1" count="1" selected="0">
            <x v="103"/>
          </reference>
          <reference field="5" count="2">
            <x v="119"/>
            <x v="128"/>
          </reference>
        </references>
      </pivotArea>
    </format>
    <format dxfId="10285">
      <pivotArea dataOnly="0" labelOnly="1" outline="0" fieldPosition="0">
        <references count="2">
          <reference field="1" count="1" selected="0">
            <x v="104"/>
          </reference>
          <reference field="5" count="2">
            <x v="43"/>
            <x v="123"/>
          </reference>
        </references>
      </pivotArea>
    </format>
    <format dxfId="10284">
      <pivotArea dataOnly="0" labelOnly="1" outline="0" fieldPosition="0">
        <references count="2">
          <reference field="1" count="1" selected="0">
            <x v="105"/>
          </reference>
          <reference field="5" count="3">
            <x v="8"/>
            <x v="85"/>
            <x v="108"/>
          </reference>
        </references>
      </pivotArea>
    </format>
    <format dxfId="10283">
      <pivotArea dataOnly="0" labelOnly="1" outline="0" fieldPosition="0">
        <references count="2">
          <reference field="1" count="1" selected="0">
            <x v="106"/>
          </reference>
          <reference field="5" count="1">
            <x v="96"/>
          </reference>
        </references>
      </pivotArea>
    </format>
    <format dxfId="10282">
      <pivotArea dataOnly="0" labelOnly="1" outline="0" fieldPosition="0">
        <references count="2">
          <reference field="1" count="1" selected="0">
            <x v="107"/>
          </reference>
          <reference field="5" count="3">
            <x v="19"/>
            <x v="85"/>
            <x v="92"/>
          </reference>
        </references>
      </pivotArea>
    </format>
    <format dxfId="10281">
      <pivotArea dataOnly="0" labelOnly="1" outline="0" fieldPosition="0">
        <references count="2">
          <reference field="1" count="1" selected="0">
            <x v="108"/>
          </reference>
          <reference field="5" count="3">
            <x v="8"/>
            <x v="85"/>
            <x v="90"/>
          </reference>
        </references>
      </pivotArea>
    </format>
    <format dxfId="10280">
      <pivotArea dataOnly="0" labelOnly="1" outline="0" fieldPosition="0">
        <references count="2">
          <reference field="1" count="1" selected="0">
            <x v="109"/>
          </reference>
          <reference field="5" count="2">
            <x v="28"/>
            <x v="85"/>
          </reference>
        </references>
      </pivotArea>
    </format>
    <format dxfId="10279">
      <pivotArea dataOnly="0" labelOnly="1" outline="0" fieldPosition="0">
        <references count="2">
          <reference field="1" count="1" selected="0">
            <x v="110"/>
          </reference>
          <reference field="5" count="1">
            <x v="57"/>
          </reference>
        </references>
      </pivotArea>
    </format>
    <format dxfId="10278">
      <pivotArea dataOnly="0" labelOnly="1" outline="0" fieldPosition="0">
        <references count="2">
          <reference field="1" count="1" selected="0">
            <x v="111"/>
          </reference>
          <reference field="5" count="1">
            <x v="20"/>
          </reference>
        </references>
      </pivotArea>
    </format>
    <format dxfId="10277">
      <pivotArea dataOnly="0" labelOnly="1" outline="0" fieldPosition="0">
        <references count="2">
          <reference field="1" count="1" selected="0">
            <x v="112"/>
          </reference>
          <reference field="5" count="4">
            <x v="23"/>
            <x v="31"/>
            <x v="79"/>
            <x v="100"/>
          </reference>
        </references>
      </pivotArea>
    </format>
    <format dxfId="10276">
      <pivotArea dataOnly="0" labelOnly="1" outline="0" fieldPosition="0">
        <references count="2">
          <reference field="1" count="1" selected="0">
            <x v="113"/>
          </reference>
          <reference field="5" count="4">
            <x v="8"/>
            <x v="52"/>
            <x v="85"/>
            <x v="112"/>
          </reference>
        </references>
      </pivotArea>
    </format>
    <format dxfId="10275">
      <pivotArea dataOnly="0" labelOnly="1" outline="0" fieldPosition="0">
        <references count="2">
          <reference field="1" count="1" selected="0">
            <x v="114"/>
          </reference>
          <reference field="5" count="1">
            <x v="24"/>
          </reference>
        </references>
      </pivotArea>
    </format>
    <format dxfId="10274">
      <pivotArea dataOnly="0" labelOnly="1" outline="0" fieldPosition="0">
        <references count="2">
          <reference field="1" count="1" selected="0">
            <x v="115"/>
          </reference>
          <reference field="5" count="3">
            <x v="20"/>
            <x v="58"/>
            <x v="129"/>
          </reference>
        </references>
      </pivotArea>
    </format>
    <format dxfId="10273">
      <pivotArea dataOnly="0" labelOnly="1" outline="0" fieldPosition="0">
        <references count="2">
          <reference field="1" count="1" selected="0">
            <x v="116"/>
          </reference>
          <reference field="5" count="1">
            <x v="2"/>
          </reference>
        </references>
      </pivotArea>
    </format>
    <format dxfId="10272">
      <pivotArea dataOnly="0" labelOnly="1" outline="0" fieldPosition="0">
        <references count="2">
          <reference field="1" count="1" selected="0">
            <x v="117"/>
          </reference>
          <reference field="5" count="1">
            <x v="17"/>
          </reference>
        </references>
      </pivotArea>
    </format>
    <format dxfId="10271">
      <pivotArea dataOnly="0" labelOnly="1" outline="0" fieldPosition="0">
        <references count="2">
          <reference field="1" count="1" selected="0">
            <x v="118"/>
          </reference>
          <reference field="5" count="1">
            <x v="29"/>
          </reference>
        </references>
      </pivotArea>
    </format>
    <format dxfId="10270">
      <pivotArea dataOnly="0" labelOnly="1" outline="0" fieldPosition="0">
        <references count="2">
          <reference field="1" count="1" selected="0">
            <x v="119"/>
          </reference>
          <reference field="5" count="2">
            <x v="54"/>
            <x v="130"/>
          </reference>
        </references>
      </pivotArea>
    </format>
    <format dxfId="10269">
      <pivotArea dataOnly="0" labelOnly="1" outline="0" fieldPosition="0">
        <references count="2">
          <reference field="1" count="1" selected="0">
            <x v="120"/>
          </reference>
          <reference field="5" count="4">
            <x v="42"/>
            <x v="64"/>
            <x v="85"/>
            <x v="99"/>
          </reference>
        </references>
      </pivotArea>
    </format>
    <format dxfId="10268">
      <pivotArea dataOnly="0" labelOnly="1" outline="0" fieldPosition="0">
        <references count="2">
          <reference field="1" count="1" selected="0">
            <x v="121"/>
          </reference>
          <reference field="5" count="1">
            <x v="61"/>
          </reference>
        </references>
      </pivotArea>
    </format>
    <format dxfId="10267">
      <pivotArea dataOnly="0" labelOnly="1" outline="0" fieldPosition="0">
        <references count="2">
          <reference field="1" count="1" selected="0">
            <x v="122"/>
          </reference>
          <reference field="5" count="1">
            <x v="85"/>
          </reference>
        </references>
      </pivotArea>
    </format>
    <format dxfId="10266">
      <pivotArea dataOnly="0" labelOnly="1" outline="0" fieldPosition="0">
        <references count="2">
          <reference field="1" count="1" selected="0">
            <x v="123"/>
          </reference>
          <reference field="5" count="1">
            <x v="86"/>
          </reference>
        </references>
      </pivotArea>
    </format>
    <format dxfId="10265">
      <pivotArea dataOnly="0" labelOnly="1" outline="0" fieldPosition="0">
        <references count="2">
          <reference field="1" count="1" selected="0">
            <x v="124"/>
          </reference>
          <reference field="5" count="1">
            <x v="30"/>
          </reference>
        </references>
      </pivotArea>
    </format>
    <format dxfId="10264">
      <pivotArea dataOnly="0" labelOnly="1" outline="0" fieldPosition="0">
        <references count="2">
          <reference field="1" count="1" selected="0">
            <x v="125"/>
          </reference>
          <reference field="5" count="3">
            <x v="2"/>
            <x v="18"/>
            <x v="20"/>
          </reference>
        </references>
      </pivotArea>
    </format>
    <format dxfId="10263">
      <pivotArea dataOnly="0" labelOnly="1" outline="0" fieldPosition="0">
        <references count="2">
          <reference field="1" count="1" selected="0">
            <x v="126"/>
          </reference>
          <reference field="5" count="1">
            <x v="59"/>
          </reference>
        </references>
      </pivotArea>
    </format>
    <format dxfId="10262">
      <pivotArea dataOnly="0" labelOnly="1" outline="0" fieldPosition="0">
        <references count="2">
          <reference field="1" count="1" selected="0">
            <x v="127"/>
          </reference>
          <reference field="5" count="2">
            <x v="12"/>
            <x v="15"/>
          </reference>
        </references>
      </pivotArea>
    </format>
    <format dxfId="10261">
      <pivotArea dataOnly="0" labelOnly="1" outline="0" fieldPosition="0">
        <references count="2">
          <reference field="1" count="1" selected="0">
            <x v="128"/>
          </reference>
          <reference field="5" count="1">
            <x v="81"/>
          </reference>
        </references>
      </pivotArea>
    </format>
    <format dxfId="10260">
      <pivotArea dataOnly="0" labelOnly="1" outline="0" fieldPosition="0">
        <references count="2">
          <reference field="1" count="1" selected="0">
            <x v="129"/>
          </reference>
          <reference field="5" count="2">
            <x v="19"/>
            <x v="51"/>
          </reference>
        </references>
      </pivotArea>
    </format>
    <format dxfId="10259">
      <pivotArea dataOnly="0" labelOnly="1" outline="0" fieldPosition="0">
        <references count="2">
          <reference field="1" count="1" selected="0">
            <x v="130"/>
          </reference>
          <reference field="5" count="1">
            <x v="76"/>
          </reference>
        </references>
      </pivotArea>
    </format>
    <format dxfId="10258">
      <pivotArea dataOnly="0" labelOnly="1" outline="0" fieldPosition="0">
        <references count="2">
          <reference field="1" count="1" selected="0">
            <x v="131"/>
          </reference>
          <reference field="5" count="3">
            <x v="85"/>
            <x v="91"/>
            <x v="114"/>
          </reference>
        </references>
      </pivotArea>
    </format>
    <format dxfId="10257">
      <pivotArea dataOnly="0" labelOnly="1" outline="0" fieldPosition="0">
        <references count="2">
          <reference field="1" count="1" selected="0">
            <x v="132"/>
          </reference>
          <reference field="5" count="1">
            <x v="78"/>
          </reference>
        </references>
      </pivotArea>
    </format>
    <format dxfId="10256">
      <pivotArea dataOnly="0" labelOnly="1" outline="0" fieldPosition="0">
        <references count="2">
          <reference field="1" count="1" selected="0">
            <x v="133"/>
          </reference>
          <reference field="5" count="1">
            <x v="35"/>
          </reference>
        </references>
      </pivotArea>
    </format>
    <format dxfId="10255">
      <pivotArea dataOnly="0" labelOnly="1" outline="0" fieldPosition="0">
        <references count="2">
          <reference field="1" count="1" selected="0">
            <x v="134"/>
          </reference>
          <reference field="5" count="1">
            <x v="120"/>
          </reference>
        </references>
      </pivotArea>
    </format>
    <format dxfId="10254">
      <pivotArea dataOnly="0" labelOnly="1" outline="0" fieldPosition="0">
        <references count="2">
          <reference field="1" count="1" selected="0">
            <x v="135"/>
          </reference>
          <reference field="5" count="1">
            <x v="13"/>
          </reference>
        </references>
      </pivotArea>
    </format>
    <format dxfId="10253">
      <pivotArea dataOnly="0" labelOnly="1" outline="0" fieldPosition="0">
        <references count="2">
          <reference field="1" count="1" selected="0">
            <x v="136"/>
          </reference>
          <reference field="5" count="1">
            <x v="0"/>
          </reference>
        </references>
      </pivotArea>
    </format>
    <format dxfId="10252">
      <pivotArea dataOnly="0" labelOnly="1" outline="0" fieldPosition="0">
        <references count="2">
          <reference field="1" count="1" selected="0">
            <x v="137"/>
          </reference>
          <reference field="5" count="1">
            <x v="116"/>
          </reference>
        </references>
      </pivotArea>
    </format>
    <format dxfId="10251">
      <pivotArea dataOnly="0" labelOnly="1" outline="0" fieldPosition="0">
        <references count="2">
          <reference field="1" count="1" selected="0">
            <x v="138"/>
          </reference>
          <reference field="5" count="1">
            <x v="118"/>
          </reference>
        </references>
      </pivotArea>
    </format>
    <format dxfId="10250">
      <pivotArea dataOnly="0" labelOnly="1" outline="0" fieldPosition="0">
        <references count="2">
          <reference field="1" count="1" selected="0">
            <x v="139"/>
          </reference>
          <reference field="5" count="1">
            <x v="121"/>
          </reference>
        </references>
      </pivotArea>
    </format>
    <format dxfId="10249">
      <pivotArea dataOnly="0" labelOnly="1" outline="0" fieldPosition="0">
        <references count="2">
          <reference field="1" count="1" selected="0">
            <x v="140"/>
          </reference>
          <reference field="5" count="1">
            <x v="103"/>
          </reference>
        </references>
      </pivotArea>
    </format>
    <format dxfId="10248">
      <pivotArea dataOnly="0" labelOnly="1" outline="0" fieldPosition="0">
        <references count="2">
          <reference field="1" count="1" selected="0">
            <x v="141"/>
          </reference>
          <reference field="5" count="1">
            <x v="85"/>
          </reference>
        </references>
      </pivotArea>
    </format>
    <format dxfId="10247">
      <pivotArea dataOnly="0" labelOnly="1" outline="0" fieldPosition="0">
        <references count="2">
          <reference field="1" count="1" selected="0">
            <x v="142"/>
          </reference>
          <reference field="5" count="1">
            <x v="101"/>
          </reference>
        </references>
      </pivotArea>
    </format>
    <format dxfId="10246">
      <pivotArea dataOnly="0" labelOnly="1" outline="0" fieldPosition="0">
        <references count="2">
          <reference field="1" count="1" selected="0">
            <x v="143"/>
          </reference>
          <reference field="5" count="2">
            <x v="9"/>
            <x v="85"/>
          </reference>
        </references>
      </pivotArea>
    </format>
    <format dxfId="10245">
      <pivotArea dataOnly="0" labelOnly="1" outline="0" fieldPosition="0">
        <references count="2">
          <reference field="1" count="1" selected="0">
            <x v="144"/>
          </reference>
          <reference field="5" count="1">
            <x v="18"/>
          </reference>
        </references>
      </pivotArea>
    </format>
    <format dxfId="10244">
      <pivotArea dataOnly="0" labelOnly="1" outline="0" fieldPosition="0">
        <references count="2">
          <reference field="1" count="1" selected="0">
            <x v="145"/>
          </reference>
          <reference field="5" count="1">
            <x v="34"/>
          </reference>
        </references>
      </pivotArea>
    </format>
    <format dxfId="10243">
      <pivotArea dataOnly="0" labelOnly="1" outline="0" fieldPosition="0">
        <references count="2">
          <reference field="1" count="1" selected="0">
            <x v="146"/>
          </reference>
          <reference field="5" count="4">
            <x v="29"/>
            <x v="30"/>
            <x v="85"/>
            <x v="124"/>
          </reference>
        </references>
      </pivotArea>
    </format>
    <format dxfId="10242">
      <pivotArea dataOnly="0" labelOnly="1" outline="0" fieldPosition="0">
        <references count="2">
          <reference field="1" count="1" selected="0">
            <x v="147"/>
          </reference>
          <reference field="5" count="1">
            <x v="14"/>
          </reference>
        </references>
      </pivotArea>
    </format>
    <format dxfId="10241">
      <pivotArea dataOnly="0" labelOnly="1" outline="0" fieldPosition="0">
        <references count="2">
          <reference field="1" count="1" selected="0">
            <x v="148"/>
          </reference>
          <reference field="5" count="1">
            <x v="92"/>
          </reference>
        </references>
      </pivotArea>
    </format>
    <format dxfId="10240">
      <pivotArea dataOnly="0" labelOnly="1" outline="0" fieldPosition="0">
        <references count="2">
          <reference field="1" count="1" selected="0">
            <x v="149"/>
          </reference>
          <reference field="5" count="1">
            <x v="102"/>
          </reference>
        </references>
      </pivotArea>
    </format>
    <format dxfId="10239">
      <pivotArea dataOnly="0" labelOnly="1" outline="0" fieldPosition="0">
        <references count="2">
          <reference field="1" count="1" selected="0">
            <x v="150"/>
          </reference>
          <reference field="5" count="2">
            <x v="101"/>
            <x v="105"/>
          </reference>
        </references>
      </pivotArea>
    </format>
    <format dxfId="10238">
      <pivotArea dataOnly="0" labelOnly="1" outline="0" fieldPosition="0">
        <references count="2">
          <reference field="1" count="1" selected="0">
            <x v="151"/>
          </reference>
          <reference field="5" count="1">
            <x v="85"/>
          </reference>
        </references>
      </pivotArea>
    </format>
    <format dxfId="10237">
      <pivotArea dataOnly="0" labelOnly="1" outline="0" fieldPosition="0">
        <references count="2">
          <reference field="1" count="1" selected="0">
            <x v="153"/>
          </reference>
          <reference field="5" count="1">
            <x v="74"/>
          </reference>
        </references>
      </pivotArea>
    </format>
    <format dxfId="10236">
      <pivotArea dataOnly="0" labelOnly="1" outline="0" fieldPosition="0">
        <references count="2">
          <reference field="1" count="1" selected="0">
            <x v="154"/>
          </reference>
          <reference field="5" count="1">
            <x v="24"/>
          </reference>
        </references>
      </pivotArea>
    </format>
    <format dxfId="10235">
      <pivotArea dataOnly="0" labelOnly="1" outline="0" fieldPosition="0">
        <references count="2">
          <reference field="1" count="1" selected="0">
            <x v="155"/>
          </reference>
          <reference field="5" count="1">
            <x v="43"/>
          </reference>
        </references>
      </pivotArea>
    </format>
    <format dxfId="10234">
      <pivotArea dataOnly="0" labelOnly="1" outline="0" fieldPosition="0">
        <references count="2">
          <reference field="1" count="1" selected="0">
            <x v="156"/>
          </reference>
          <reference field="5" count="1">
            <x v="85"/>
          </reference>
        </references>
      </pivotArea>
    </format>
    <format dxfId="10233">
      <pivotArea dataOnly="0" labelOnly="1" outline="0" fieldPosition="0">
        <references count="2">
          <reference field="1" count="1" selected="0">
            <x v="158"/>
          </reference>
          <reference field="5" count="1">
            <x v="88"/>
          </reference>
        </references>
      </pivotArea>
    </format>
    <format dxfId="10232">
      <pivotArea dataOnly="0" labelOnly="1" outline="0" fieldPosition="0">
        <references count="2">
          <reference field="1" count="1" selected="0">
            <x v="159"/>
          </reference>
          <reference field="5" count="1">
            <x v="20"/>
          </reference>
        </references>
      </pivotArea>
    </format>
    <format dxfId="10231">
      <pivotArea dataOnly="0" labelOnly="1" outline="0" fieldPosition="0">
        <references count="2">
          <reference field="1" count="1" selected="0">
            <x v="160"/>
          </reference>
          <reference field="5" count="1">
            <x v="12"/>
          </reference>
        </references>
      </pivotArea>
    </format>
    <format dxfId="10230">
      <pivotArea dataOnly="0" labelOnly="1" outline="0" fieldPosition="0">
        <references count="2">
          <reference field="1" count="1" selected="0">
            <x v="161"/>
          </reference>
          <reference field="5" count="1">
            <x v="85"/>
          </reference>
        </references>
      </pivotArea>
    </format>
    <format dxfId="10229">
      <pivotArea dataOnly="0" labelOnly="1" outline="0" fieldPosition="0">
        <references count="3">
          <reference field="1" count="1" selected="0">
            <x v="0"/>
          </reference>
          <reference field="2" count="0"/>
          <reference field="5" count="1" selected="0">
            <x v="70"/>
          </reference>
        </references>
      </pivotArea>
    </format>
    <format dxfId="10228">
      <pivotArea dataOnly="0" labelOnly="1" outline="0" fieldPosition="0">
        <references count="3">
          <reference field="1" count="1" selected="0">
            <x v="1"/>
          </reference>
          <reference field="2" count="4">
            <x v="7"/>
            <x v="8"/>
            <x v="9"/>
            <x v="10"/>
          </reference>
          <reference field="5" count="1" selected="0">
            <x v="44"/>
          </reference>
        </references>
      </pivotArea>
    </format>
    <format dxfId="10227">
      <pivotArea dataOnly="0" labelOnly="1" outline="0" fieldPosition="0">
        <references count="3">
          <reference field="1" count="1" selected="0">
            <x v="1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10226">
      <pivotArea dataOnly="0" labelOnly="1" outline="0" fieldPosition="0">
        <references count="3">
          <reference field="1" count="1" selected="0">
            <x v="1"/>
          </reference>
          <reference field="2" count="1">
            <x v="0"/>
          </reference>
          <reference field="5" count="1" selected="0">
            <x v="94"/>
          </reference>
        </references>
      </pivotArea>
    </format>
    <format dxfId="10225">
      <pivotArea dataOnly="0" labelOnly="1" outline="0" fieldPosition="0">
        <references count="3">
          <reference field="1" count="1" selected="0">
            <x v="1"/>
          </reference>
          <reference field="2" count="5">
            <x v="1"/>
            <x v="2"/>
            <x v="3"/>
            <x v="4"/>
            <x v="5"/>
          </reference>
          <reference field="5" count="1" selected="0">
            <x v="124"/>
          </reference>
        </references>
      </pivotArea>
    </format>
    <format dxfId="10224">
      <pivotArea dataOnly="0" labelOnly="1" outline="0" fieldPosition="0">
        <references count="3">
          <reference field="1" count="1" selected="0">
            <x v="2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0"/>
          </reference>
        </references>
      </pivotArea>
    </format>
    <format dxfId="10223">
      <pivotArea dataOnly="0" labelOnly="1" outline="0" fieldPosition="0">
        <references count="3">
          <reference field="1" count="1" selected="0">
            <x v="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222">
      <pivotArea dataOnly="0" labelOnly="1" outline="0" fieldPosition="0">
        <references count="3">
          <reference field="1" count="1" selected="0">
            <x v="2"/>
          </reference>
          <reference field="2" count="2">
            <x v="9"/>
            <x v="10"/>
          </reference>
          <reference field="5" count="1" selected="0">
            <x v="135"/>
          </reference>
        </references>
      </pivotArea>
    </format>
    <format dxfId="10221">
      <pivotArea dataOnly="0" labelOnly="1" outline="0" fieldPosition="0">
        <references count="3">
          <reference field="1" count="1" selected="0">
            <x v="3"/>
          </reference>
          <reference field="2" count="1">
            <x v="0"/>
          </reference>
          <reference field="5" count="1" selected="0">
            <x v="25"/>
          </reference>
        </references>
      </pivotArea>
    </format>
    <format dxfId="10220">
      <pivotArea dataOnly="0" labelOnly="1" outline="0" fieldPosition="0">
        <references count="3">
          <reference field="1" count="1" selected="0">
            <x v="3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10219">
      <pivotArea dataOnly="0" labelOnly="1" outline="0" fieldPosition="0">
        <references count="3">
          <reference field="1" count="1" selected="0">
            <x v="3"/>
          </reference>
          <reference field="2" count="4">
            <x v="1"/>
            <x v="2"/>
            <x v="3"/>
            <x v="4"/>
          </reference>
          <reference field="5" count="1" selected="0">
            <x v="85"/>
          </reference>
        </references>
      </pivotArea>
    </format>
    <format dxfId="10218">
      <pivotArea dataOnly="0" labelOnly="1" outline="0" fieldPosition="0">
        <references count="3">
          <reference field="1" count="1" selected="0">
            <x v="4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217">
      <pivotArea dataOnly="0" labelOnly="1" outline="0" fieldPosition="0">
        <references count="3">
          <reference field="1" count="1" selected="0">
            <x v="4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88"/>
          </reference>
        </references>
      </pivotArea>
    </format>
    <format dxfId="10216">
      <pivotArea dataOnly="0" labelOnly="1" outline="0" fieldPosition="0">
        <references count="3">
          <reference field="1" count="1" selected="0">
            <x v="5"/>
          </reference>
          <reference field="2" count="4">
            <x v="0"/>
            <x v="1"/>
            <x v="2"/>
            <x v="3"/>
          </reference>
          <reference field="5" count="1" selected="0">
            <x v="8"/>
          </reference>
        </references>
      </pivotArea>
    </format>
    <format dxfId="10215">
      <pivotArea dataOnly="0" labelOnly="1" outline="0" fieldPosition="0">
        <references count="3">
          <reference field="1" count="1" selected="0">
            <x v="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12"/>
          </reference>
        </references>
      </pivotArea>
    </format>
    <format dxfId="10214">
      <pivotArea dataOnly="0" labelOnly="1" outline="0" fieldPosition="0">
        <references count="3">
          <reference field="1" count="1" selected="0">
            <x v="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5"/>
          </reference>
        </references>
      </pivotArea>
    </format>
    <format dxfId="10213">
      <pivotArea dataOnly="0" labelOnly="1" outline="0" fieldPosition="0">
        <references count="3">
          <reference field="1" count="1" selected="0">
            <x v="6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14"/>
          </reference>
        </references>
      </pivotArea>
    </format>
    <format dxfId="10212">
      <pivotArea dataOnly="0" labelOnly="1" outline="0" fieldPosition="0">
        <references count="3">
          <reference field="1" count="1" selected="0">
            <x v="7"/>
          </reference>
          <reference field="2" count="0"/>
          <reference field="5" count="1" selected="0">
            <x v="72"/>
          </reference>
        </references>
      </pivotArea>
    </format>
    <format dxfId="10211">
      <pivotArea dataOnly="0" labelOnly="1" outline="0" fieldPosition="0">
        <references count="3">
          <reference field="1" count="1" selected="0">
            <x v="8"/>
          </reference>
          <reference field="2" count="0"/>
          <reference field="5" count="1" selected="0">
            <x v="95"/>
          </reference>
        </references>
      </pivotArea>
    </format>
    <format dxfId="10210">
      <pivotArea dataOnly="0" labelOnly="1" outline="0" fieldPosition="0">
        <references count="3">
          <reference field="1" count="1" selected="0">
            <x v="9"/>
          </reference>
          <reference field="2" count="4">
            <x v="7"/>
            <x v="8"/>
            <x v="9"/>
            <x v="10"/>
          </reference>
          <reference field="5" count="1" selected="0">
            <x v="3"/>
          </reference>
        </references>
      </pivotArea>
    </format>
    <format dxfId="10209">
      <pivotArea dataOnly="0" labelOnly="1" outline="0" fieldPosition="0">
        <references count="3">
          <reference field="1" count="1" selected="0">
            <x v="9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10208">
      <pivotArea dataOnly="0" labelOnly="1" outline="0" fieldPosition="0">
        <references count="3">
          <reference field="1" count="1" selected="0">
            <x v="9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31"/>
          </reference>
        </references>
      </pivotArea>
    </format>
    <format dxfId="10207">
      <pivotArea dataOnly="0" labelOnly="1" outline="0" fieldPosition="0">
        <references count="3">
          <reference field="1" count="1" selected="0">
            <x v="10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0"/>
          </reference>
        </references>
      </pivotArea>
    </format>
    <format dxfId="10206">
      <pivotArea dataOnly="0" labelOnly="1" outline="0" fieldPosition="0">
        <references count="3">
          <reference field="1" count="1" selected="0">
            <x v="10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1"/>
          </reference>
        </references>
      </pivotArea>
    </format>
    <format dxfId="10205">
      <pivotArea dataOnly="0" labelOnly="1" outline="0" fieldPosition="0">
        <references count="3">
          <reference field="1" count="1" selected="0">
            <x v="11"/>
          </reference>
          <reference field="2" count="0"/>
          <reference field="5" count="1" selected="0">
            <x v="133"/>
          </reference>
        </references>
      </pivotArea>
    </format>
    <format dxfId="10204">
      <pivotArea dataOnly="0" labelOnly="1" outline="0" fieldPosition="0">
        <references count="3">
          <reference field="1" count="1" selected="0">
            <x v="12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0203">
      <pivotArea dataOnly="0" labelOnly="1" outline="0" fieldPosition="0">
        <references count="3">
          <reference field="1" count="1" selected="0">
            <x v="12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5" count="1" selected="0">
            <x v="34"/>
          </reference>
        </references>
      </pivotArea>
    </format>
    <format dxfId="10202">
      <pivotArea dataOnly="0" labelOnly="1" outline="0" fieldPosition="0">
        <references count="3">
          <reference field="1" count="1" selected="0">
            <x v="1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10201">
      <pivotArea dataOnly="0" labelOnly="1" outline="0" fieldPosition="0">
        <references count="3">
          <reference field="1" count="1" selected="0">
            <x v="13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52"/>
          </reference>
        </references>
      </pivotArea>
    </format>
    <format dxfId="10200">
      <pivotArea dataOnly="0" labelOnly="1" outline="0" fieldPosition="0">
        <references count="3">
          <reference field="1" count="1" selected="0">
            <x v="13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10199">
      <pivotArea dataOnly="0" labelOnly="1" outline="0" fieldPosition="0">
        <references count="3">
          <reference field="1" count="1" selected="0">
            <x v="13"/>
          </reference>
          <reference field="2" count="1">
            <x v="3"/>
          </reference>
          <reference field="5" count="1" selected="0">
            <x v="98"/>
          </reference>
        </references>
      </pivotArea>
    </format>
    <format dxfId="10198">
      <pivotArea dataOnly="0" labelOnly="1" outline="0" fieldPosition="0">
        <references count="3">
          <reference field="1" count="1" selected="0">
            <x v="13"/>
          </reference>
          <reference field="2" count="1">
            <x v="2"/>
          </reference>
          <reference field="5" count="1" selected="0">
            <x v="138"/>
          </reference>
        </references>
      </pivotArea>
    </format>
    <format dxfId="10197">
      <pivotArea dataOnly="0" labelOnly="1" outline="0" fieldPosition="0">
        <references count="3">
          <reference field="1" count="1" selected="0">
            <x v="14"/>
          </reference>
          <reference field="2" count="3">
            <x v="0"/>
            <x v="1"/>
            <x v="2"/>
          </reference>
          <reference field="5" count="1" selected="0">
            <x v="26"/>
          </reference>
        </references>
      </pivotArea>
    </format>
    <format dxfId="10196">
      <pivotArea dataOnly="0" labelOnly="1" outline="0" fieldPosition="0">
        <references count="3">
          <reference field="1" count="1" selected="0">
            <x v="14"/>
          </reference>
          <reference field="2" count="2">
            <x v="3"/>
            <x v="10"/>
          </reference>
          <reference field="5" count="1" selected="0">
            <x v="85"/>
          </reference>
        </references>
      </pivotArea>
    </format>
    <format dxfId="10195">
      <pivotArea dataOnly="0" labelOnly="1" outline="0" fieldPosition="0">
        <references count="3">
          <reference field="1" count="1" selected="0">
            <x v="1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97"/>
          </reference>
        </references>
      </pivotArea>
    </format>
    <format dxfId="10194">
      <pivotArea dataOnly="0" labelOnly="1" outline="0" fieldPosition="0">
        <references count="3">
          <reference field="1" count="1" selected="0">
            <x v="15"/>
          </reference>
          <reference field="2" count="0"/>
          <reference field="5" count="1" selected="0">
            <x v="84"/>
          </reference>
        </references>
      </pivotArea>
    </format>
    <format dxfId="10193">
      <pivotArea dataOnly="0" labelOnly="1" outline="0" fieldPosition="0">
        <references count="3">
          <reference field="1" count="1" selected="0">
            <x v="16"/>
          </reference>
          <reference field="2" count="0"/>
          <reference field="5" count="1" selected="0">
            <x v="55"/>
          </reference>
        </references>
      </pivotArea>
    </format>
    <format dxfId="10192">
      <pivotArea dataOnly="0" labelOnly="1" outline="0" fieldPosition="0">
        <references count="3">
          <reference field="1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0"/>
          </reference>
        </references>
      </pivotArea>
    </format>
    <format dxfId="10191">
      <pivotArea dataOnly="0" labelOnly="1" outline="0" fieldPosition="0">
        <references count="3">
          <reference field="1" count="1" selected="0">
            <x v="17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10190">
      <pivotArea dataOnly="0" labelOnly="1" outline="0" fieldPosition="0">
        <references count="3">
          <reference field="1" count="1" selected="0">
            <x v="18"/>
          </reference>
          <reference field="2" count="0"/>
          <reference field="5" count="1" selected="0">
            <x v="5"/>
          </reference>
        </references>
      </pivotArea>
    </format>
    <format dxfId="10189">
      <pivotArea dataOnly="0" labelOnly="1" outline="0" fieldPosition="0">
        <references count="3">
          <reference field="1" count="1" selected="0">
            <x v="19"/>
          </reference>
          <reference field="2" count="0"/>
          <reference field="5" count="1" selected="0">
            <x v="62"/>
          </reference>
        </references>
      </pivotArea>
    </format>
    <format dxfId="10188">
      <pivotArea dataOnly="0" labelOnly="1" outline="0" fieldPosition="0">
        <references count="3">
          <reference field="1" count="1" selected="0">
            <x v="20"/>
          </reference>
          <reference field="2" count="4">
            <x v="7"/>
            <x v="8"/>
            <x v="9"/>
            <x v="10"/>
          </reference>
          <reference field="5" count="1" selected="0">
            <x v="48"/>
          </reference>
        </references>
      </pivotArea>
    </format>
    <format dxfId="10187">
      <pivotArea dataOnly="0" labelOnly="1" outline="0" fieldPosition="0">
        <references count="3">
          <reference field="1" count="1" selected="0">
            <x v="20"/>
          </reference>
          <reference field="2" count="2">
            <x v="5"/>
            <x v="6"/>
          </reference>
          <reference field="5" count="1" selected="0">
            <x v="85"/>
          </reference>
        </references>
      </pivotArea>
    </format>
    <format dxfId="10186">
      <pivotArea dataOnly="0" labelOnly="1" outline="0" fieldPosition="0">
        <references count="3">
          <reference field="1" count="1" selected="0">
            <x v="20"/>
          </reference>
          <reference field="2" count="5">
            <x v="0"/>
            <x v="1"/>
            <x v="2"/>
            <x v="3"/>
            <x v="4"/>
          </reference>
          <reference field="5" count="1" selected="0">
            <x v="122"/>
          </reference>
        </references>
      </pivotArea>
    </format>
    <format dxfId="10185">
      <pivotArea dataOnly="0" labelOnly="1" outline="0" fieldPosition="0">
        <references count="3">
          <reference field="1" count="1" selected="0">
            <x v="21"/>
          </reference>
          <reference field="2" count="2">
            <x v="8"/>
            <x v="10"/>
          </reference>
          <reference field="5" count="1" selected="0">
            <x v="85"/>
          </reference>
        </references>
      </pivotArea>
    </format>
    <format dxfId="10184">
      <pivotArea dataOnly="0" labelOnly="1" outline="0" fieldPosition="0">
        <references count="3">
          <reference field="1" count="1" selected="0">
            <x v="21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09"/>
          </reference>
        </references>
      </pivotArea>
    </format>
    <format dxfId="10183">
      <pivotArea dataOnly="0" labelOnly="1" outline="0" fieldPosition="0">
        <references count="3">
          <reference field="1" count="1" selected="0">
            <x v="21"/>
          </reference>
          <reference field="2" count="3">
            <x v="0"/>
            <x v="1"/>
            <x v="2"/>
          </reference>
          <reference field="5" count="1" selected="0">
            <x v="110"/>
          </reference>
        </references>
      </pivotArea>
    </format>
    <format dxfId="10182">
      <pivotArea dataOnly="0" labelOnly="1" outline="0" fieldPosition="0">
        <references count="3">
          <reference field="1" count="1" selected="0">
            <x v="22"/>
          </reference>
          <reference field="2" count="0"/>
          <reference field="5" count="1" selected="0">
            <x v="106"/>
          </reference>
        </references>
      </pivotArea>
    </format>
    <format dxfId="10181">
      <pivotArea dataOnly="0" labelOnly="1" outline="0" fieldPosition="0">
        <references count="3">
          <reference field="1" count="1" selected="0">
            <x v="23"/>
          </reference>
          <reference field="2" count="0"/>
          <reference field="5" count="1" selected="0">
            <x v="68"/>
          </reference>
        </references>
      </pivotArea>
    </format>
    <format dxfId="10180">
      <pivotArea dataOnly="0" labelOnly="1" outline="0" fieldPosition="0">
        <references count="3">
          <reference field="1" count="1" selected="0">
            <x v="24"/>
          </reference>
          <reference field="2" count="0"/>
          <reference field="5" count="1" selected="0">
            <x v="63"/>
          </reference>
        </references>
      </pivotArea>
    </format>
    <format dxfId="10179">
      <pivotArea dataOnly="0" labelOnly="1" outline="0" fieldPosition="0">
        <references count="3">
          <reference field="1" count="1" selected="0">
            <x v="2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3"/>
          </reference>
        </references>
      </pivotArea>
    </format>
    <format dxfId="10178">
      <pivotArea dataOnly="0" labelOnly="1" outline="0" fieldPosition="0">
        <references count="3">
          <reference field="1" count="1" selected="0">
            <x v="2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7"/>
          </reference>
        </references>
      </pivotArea>
    </format>
    <format dxfId="10177">
      <pivotArea dataOnly="0" labelOnly="1" outline="0" fieldPosition="0">
        <references count="3">
          <reference field="1" count="1" selected="0">
            <x v="27"/>
          </reference>
          <reference field="2" count="3">
            <x v="2"/>
            <x v="3"/>
            <x v="4"/>
          </reference>
          <reference field="5" count="1" selected="0">
            <x v="23"/>
          </reference>
        </references>
      </pivotArea>
    </format>
    <format dxfId="10176">
      <pivotArea dataOnly="0" labelOnly="1" outline="0" fieldPosition="0">
        <references count="3">
          <reference field="1" count="1" selected="0">
            <x v="27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1"/>
          </reference>
        </references>
      </pivotArea>
    </format>
    <format dxfId="10175">
      <pivotArea dataOnly="0" labelOnly="1" outline="0" fieldPosition="0">
        <references count="3">
          <reference field="1" count="1" selected="0">
            <x v="2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9"/>
          </reference>
        </references>
      </pivotArea>
    </format>
    <format dxfId="10174">
      <pivotArea dataOnly="0" labelOnly="1" outline="0" fieldPosition="0">
        <references count="3">
          <reference field="1" count="1" selected="0">
            <x v="29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7"/>
          </reference>
        </references>
      </pivotArea>
    </format>
    <format dxfId="10173">
      <pivotArea dataOnly="0" labelOnly="1" outline="0" fieldPosition="0">
        <references count="3">
          <reference field="1" count="1" selected="0">
            <x v="30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0"/>
          </reference>
        </references>
      </pivotArea>
    </format>
    <format dxfId="10172">
      <pivotArea dataOnly="0" labelOnly="1" outline="0" fieldPosition="0">
        <references count="3">
          <reference field="1" count="1" selected="0">
            <x v="3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6"/>
          </reference>
        </references>
      </pivotArea>
    </format>
    <format dxfId="10171">
      <pivotArea dataOnly="0" labelOnly="1" outline="0" fieldPosition="0">
        <references count="3">
          <reference field="1" count="1" selected="0">
            <x v="3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7"/>
          </reference>
        </references>
      </pivotArea>
    </format>
    <format dxfId="10170">
      <pivotArea dataOnly="0" labelOnly="1" outline="0" fieldPosition="0">
        <references count="3">
          <reference field="1" count="1" selected="0">
            <x v="33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4"/>
          </reference>
        </references>
      </pivotArea>
    </format>
    <format dxfId="10169">
      <pivotArea dataOnly="0" labelOnly="1" outline="0" fieldPosition="0">
        <references count="3">
          <reference field="1" count="1" selected="0">
            <x v="34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8"/>
          </reference>
        </references>
      </pivotArea>
    </format>
    <format dxfId="10168">
      <pivotArea dataOnly="0" labelOnly="1" outline="0" fieldPosition="0">
        <references count="3">
          <reference field="1" count="1" selected="0">
            <x v="3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9"/>
          </reference>
        </references>
      </pivotArea>
    </format>
    <format dxfId="10167">
      <pivotArea dataOnly="0" labelOnly="1" outline="0" fieldPosition="0">
        <references count="3">
          <reference field="1" count="1" selected="0">
            <x v="3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9"/>
          </reference>
        </references>
      </pivotArea>
    </format>
    <format dxfId="10166">
      <pivotArea dataOnly="0" labelOnly="1" outline="0" fieldPosition="0">
        <references count="3">
          <reference field="1" count="1" selected="0">
            <x v="37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7"/>
          </reference>
        </references>
      </pivotArea>
    </format>
    <format dxfId="10165">
      <pivotArea dataOnly="0" labelOnly="1" outline="0" fieldPosition="0">
        <references count="3">
          <reference field="1" count="1" selected="0">
            <x v="3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23"/>
          </reference>
        </references>
      </pivotArea>
    </format>
    <format dxfId="10164">
      <pivotArea dataOnly="0" labelOnly="1" outline="0" fieldPosition="0">
        <references count="3">
          <reference field="1" count="1" selected="0">
            <x v="39"/>
          </reference>
          <reference field="2" count="2">
            <x v="4"/>
            <x v="5"/>
          </reference>
          <reference field="5" count="1" selected="0">
            <x v="94"/>
          </reference>
        </references>
      </pivotArea>
    </format>
    <format dxfId="10163">
      <pivotArea dataOnly="0" labelOnly="1" outline="0" fieldPosition="0">
        <references count="3">
          <reference field="1" count="1" selected="0">
            <x v="39"/>
          </reference>
          <reference field="2" count="3">
            <x v="6"/>
            <x v="7"/>
            <x v="8"/>
          </reference>
          <reference field="5" count="1" selected="0">
            <x v="124"/>
          </reference>
        </references>
      </pivotArea>
    </format>
    <format dxfId="10162">
      <pivotArea dataOnly="0" labelOnly="1" outline="0" fieldPosition="0">
        <references count="3">
          <reference field="1" count="1" selected="0">
            <x v="40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"/>
          </reference>
        </references>
      </pivotArea>
    </format>
    <format dxfId="10161">
      <pivotArea dataOnly="0" labelOnly="1" outline="0" fieldPosition="0">
        <references count="3">
          <reference field="1" count="1" selected="0">
            <x v="4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0"/>
          </reference>
        </references>
      </pivotArea>
    </format>
    <format dxfId="10160">
      <pivotArea dataOnly="0" labelOnly="1" outline="0" fieldPosition="0">
        <references count="3">
          <reference field="1" count="1" selected="0">
            <x v="42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8"/>
          </reference>
        </references>
      </pivotArea>
    </format>
    <format dxfId="10159">
      <pivotArea dataOnly="0" labelOnly="1" outline="0" fieldPosition="0">
        <references count="3">
          <reference field="1" count="1" selected="0">
            <x v="43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"/>
          </reference>
        </references>
      </pivotArea>
    </format>
    <format dxfId="10158">
      <pivotArea dataOnly="0" labelOnly="1" outline="0" fieldPosition="0">
        <references count="3">
          <reference field="1" count="1" selected="0">
            <x v="43"/>
          </reference>
          <reference field="2" count="1">
            <x v="1"/>
          </reference>
          <reference field="5" count="1" selected="0">
            <x v="126"/>
          </reference>
        </references>
      </pivotArea>
    </format>
    <format dxfId="10157">
      <pivotArea dataOnly="0" labelOnly="1" outline="0" fieldPosition="0">
        <references count="3">
          <reference field="1" count="1" selected="0">
            <x v="44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7"/>
          </reference>
        </references>
      </pivotArea>
    </format>
    <format dxfId="10156">
      <pivotArea dataOnly="0" labelOnly="1" outline="0" fieldPosition="0">
        <references count="3">
          <reference field="1" count="1" selected="0">
            <x v="44"/>
          </reference>
          <reference field="2" count="4">
            <x v="1"/>
            <x v="2"/>
            <x v="3"/>
            <x v="4"/>
          </reference>
          <reference field="5" count="1" selected="0">
            <x v="132"/>
          </reference>
        </references>
      </pivotArea>
    </format>
    <format dxfId="10155">
      <pivotArea dataOnly="0" labelOnly="1" outline="0" fieldPosition="0">
        <references count="3">
          <reference field="1" count="1" selected="0">
            <x v="45"/>
          </reference>
          <reference field="2" count="7">
            <x v="2"/>
            <x v="3"/>
            <x v="4"/>
            <x v="5"/>
            <x v="6"/>
            <x v="7"/>
            <x v="8"/>
          </reference>
          <reference field="5" count="1" selected="0">
            <x v="125"/>
          </reference>
        </references>
      </pivotArea>
    </format>
    <format dxfId="10154">
      <pivotArea dataOnly="0" labelOnly="1" outline="0" fieldPosition="0">
        <references count="3">
          <reference field="1" count="1" selected="0">
            <x v="45"/>
          </reference>
          <reference field="2" count="2">
            <x v="9"/>
            <x v="10"/>
          </reference>
          <reference field="5" count="1" selected="0">
            <x v="136"/>
          </reference>
        </references>
      </pivotArea>
    </format>
    <format dxfId="10153">
      <pivotArea dataOnly="0" labelOnly="1" outline="0" fieldPosition="0">
        <references count="3">
          <reference field="1" count="1" selected="0">
            <x v="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6"/>
          </reference>
        </references>
      </pivotArea>
    </format>
    <format dxfId="10152">
      <pivotArea dataOnly="0" labelOnly="1" outline="0" fieldPosition="0">
        <references count="3">
          <reference field="1" count="1" selected="0">
            <x v="48"/>
          </reference>
          <reference field="2" count="6">
            <x v="1"/>
            <x v="3"/>
            <x v="6"/>
            <x v="7"/>
            <x v="8"/>
            <x v="10"/>
          </reference>
          <reference field="5" count="1" selected="0">
            <x v="85"/>
          </reference>
        </references>
      </pivotArea>
    </format>
    <format dxfId="10151">
      <pivotArea dataOnly="0" labelOnly="1" outline="0" fieldPosition="0">
        <references count="3">
          <reference field="1" count="1" selected="0">
            <x v="49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6"/>
          </reference>
        </references>
      </pivotArea>
    </format>
    <format dxfId="10150">
      <pivotArea dataOnly="0" labelOnly="1" outline="0" fieldPosition="0">
        <references count="3">
          <reference field="1" count="1" selected="0">
            <x v="49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10149">
      <pivotArea dataOnly="0" labelOnly="1" outline="0" fieldPosition="0">
        <references count="3">
          <reference field="1" count="1" selected="0">
            <x v="50"/>
          </reference>
          <reference field="2" count="1">
            <x v="1"/>
          </reference>
          <reference field="5" count="1" selected="0">
            <x v="11"/>
          </reference>
        </references>
      </pivotArea>
    </format>
    <format dxfId="10148">
      <pivotArea dataOnly="0" labelOnly="1" outline="0" fieldPosition="0">
        <references count="3">
          <reference field="1" count="1" selected="0">
            <x v="50"/>
          </reference>
          <reference field="2" count="1">
            <x v="3"/>
          </reference>
          <reference field="5" count="1" selected="0">
            <x v="85"/>
          </reference>
        </references>
      </pivotArea>
    </format>
    <format dxfId="10147">
      <pivotArea dataOnly="0" labelOnly="1" outline="0" fieldPosition="0">
        <references count="3">
          <reference field="1" count="1" selected="0">
            <x v="51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10146">
      <pivotArea dataOnly="0" labelOnly="1" outline="0" fieldPosition="0">
        <references count="3">
          <reference field="1" count="1" selected="0">
            <x v="51"/>
          </reference>
          <reference field="2" count="1">
            <x v="0"/>
          </reference>
          <reference field="5" count="1" selected="0">
            <x v="115"/>
          </reference>
        </references>
      </pivotArea>
    </format>
    <format dxfId="10145">
      <pivotArea dataOnly="0" labelOnly="1" outline="0" fieldPosition="0">
        <references count="3">
          <reference field="1" count="1" selected="0">
            <x v="52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66"/>
          </reference>
        </references>
      </pivotArea>
    </format>
    <format dxfId="10144">
      <pivotArea dataOnly="0" labelOnly="1" outline="0" fieldPosition="0">
        <references count="3">
          <reference field="1" count="1" selected="0">
            <x v="52"/>
          </reference>
          <reference field="2" count="1">
            <x v="6"/>
          </reference>
          <reference field="5" count="1" selected="0">
            <x v="115"/>
          </reference>
        </references>
      </pivotArea>
    </format>
    <format dxfId="10143">
      <pivotArea dataOnly="0" labelOnly="1" outline="0" fieldPosition="0">
        <references count="3">
          <reference field="1" count="1" selected="0">
            <x v="53"/>
          </reference>
          <reference field="2" count="3">
            <x v="1"/>
            <x v="3"/>
            <x v="4"/>
          </reference>
          <reference field="5" count="1" selected="0">
            <x v="33"/>
          </reference>
        </references>
      </pivotArea>
    </format>
    <format dxfId="10142">
      <pivotArea dataOnly="0" labelOnly="1" outline="0" fieldPosition="0">
        <references count="3">
          <reference field="1" count="1" selected="0">
            <x v="54"/>
          </reference>
          <reference field="2" count="7">
            <x v="1"/>
            <x v="3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141">
      <pivotArea dataOnly="0" labelOnly="1" outline="0" fieldPosition="0">
        <references count="3">
          <reference field="1" count="1" selected="0">
            <x v="54"/>
          </reference>
          <reference field="2" count="3">
            <x v="0"/>
            <x v="4"/>
            <x v="5"/>
          </reference>
          <reference field="5" count="1" selected="0">
            <x v="115"/>
          </reference>
        </references>
      </pivotArea>
    </format>
    <format dxfId="10140">
      <pivotArea dataOnly="0" labelOnly="1" outline="0" fieldPosition="0">
        <references count="3">
          <reference field="1" count="1" selected="0">
            <x v="55"/>
          </reference>
          <reference field="2" count="0"/>
          <reference field="5" count="1" selected="0">
            <x v="22"/>
          </reference>
        </references>
      </pivotArea>
    </format>
    <format dxfId="10139">
      <pivotArea dataOnly="0" labelOnly="1" outline="0" fieldPosition="0">
        <references count="3">
          <reference field="1" count="1" selected="0">
            <x v="56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2"/>
          </reference>
        </references>
      </pivotArea>
    </format>
    <format dxfId="10138">
      <pivotArea dataOnly="0" labelOnly="1" outline="0" fieldPosition="0">
        <references count="3">
          <reference field="1" count="1" selected="0">
            <x v="57"/>
          </reference>
          <reference field="2" count="0"/>
          <reference field="5" count="1" selected="0">
            <x v="27"/>
          </reference>
        </references>
      </pivotArea>
    </format>
    <format dxfId="10137">
      <pivotArea dataOnly="0" labelOnly="1" outline="0" fieldPosition="0">
        <references count="3">
          <reference field="1" count="1" selected="0">
            <x v="5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6"/>
          </reference>
        </references>
      </pivotArea>
    </format>
    <format dxfId="10136">
      <pivotArea dataOnly="0" labelOnly="1" outline="0" fieldPosition="0">
        <references count="3">
          <reference field="1" count="1" selected="0">
            <x v="58"/>
          </reference>
          <reference field="2" count="2">
            <x v="0"/>
            <x v="1"/>
          </reference>
          <reference field="5" count="1" selected="0">
            <x v="109"/>
          </reference>
        </references>
      </pivotArea>
    </format>
    <format dxfId="10135">
      <pivotArea dataOnly="0" labelOnly="1" outline="0" fieldPosition="0">
        <references count="3">
          <reference field="1" count="1" selected="0">
            <x v="59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10134">
      <pivotArea dataOnly="0" labelOnly="1" outline="0" fieldPosition="0">
        <references count="3">
          <reference field="1" count="1" selected="0">
            <x v="60"/>
          </reference>
          <reference field="2" count="3">
            <x v="0"/>
            <x v="3"/>
            <x v="8"/>
          </reference>
          <reference field="5" count="1" selected="0">
            <x v="85"/>
          </reference>
        </references>
      </pivotArea>
    </format>
    <format dxfId="10133">
      <pivotArea dataOnly="0" labelOnly="1" outline="0" fieldPosition="0">
        <references count="3">
          <reference field="1" count="1" selected="0">
            <x v="60"/>
          </reference>
          <reference field="2" count="8">
            <x v="1"/>
            <x v="2"/>
            <x v="4"/>
            <x v="5"/>
            <x v="6"/>
            <x v="7"/>
            <x v="9"/>
            <x v="10"/>
          </reference>
          <reference field="5" count="1" selected="0">
            <x v="108"/>
          </reference>
        </references>
      </pivotArea>
    </format>
    <format dxfId="10132">
      <pivotArea dataOnly="0" labelOnly="1" outline="0" fieldPosition="0">
        <references count="3">
          <reference field="1" count="1" selected="0">
            <x v="61"/>
          </reference>
          <reference field="2" count="3">
            <x v="0"/>
            <x v="1"/>
            <x v="2"/>
          </reference>
          <reference field="5" count="1" selected="0">
            <x v="47"/>
          </reference>
        </references>
      </pivotArea>
    </format>
    <format dxfId="10131">
      <pivotArea dataOnly="0" labelOnly="1" outline="0" fieldPosition="0">
        <references count="3">
          <reference field="1" count="1" selected="0">
            <x v="61"/>
          </reference>
          <reference field="2" count="4">
            <x v="3"/>
            <x v="7"/>
            <x v="8"/>
            <x v="9"/>
          </reference>
          <reference field="5" count="1" selected="0">
            <x v="85"/>
          </reference>
        </references>
      </pivotArea>
    </format>
    <format dxfId="10130">
      <pivotArea dataOnly="0" labelOnly="1" outline="0" fieldPosition="0">
        <references count="3">
          <reference field="1" count="1" selected="0">
            <x v="61"/>
          </reference>
          <reference field="2" count="3">
            <x v="4"/>
            <x v="5"/>
            <x v="6"/>
          </reference>
          <reference field="5" count="1" selected="0">
            <x v="119"/>
          </reference>
        </references>
      </pivotArea>
    </format>
    <format dxfId="10129">
      <pivotArea dataOnly="0" labelOnly="1" outline="0" fieldPosition="0">
        <references count="3">
          <reference field="1" count="1" selected="0">
            <x v="61"/>
          </reference>
          <reference field="2" count="1">
            <x v="10"/>
          </reference>
          <reference field="5" count="1" selected="0">
            <x v="137"/>
          </reference>
        </references>
      </pivotArea>
    </format>
    <format dxfId="10128">
      <pivotArea dataOnly="0" labelOnly="1" outline="0" fieldPosition="0">
        <references count="3">
          <reference field="1" count="1" selected="0">
            <x v="62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"/>
          </reference>
        </references>
      </pivotArea>
    </format>
    <format dxfId="10127">
      <pivotArea dataOnly="0" labelOnly="1" outline="0" fieldPosition="0">
        <references count="3">
          <reference field="1" count="1" selected="0">
            <x v="62"/>
          </reference>
          <reference field="2" count="2">
            <x v="0"/>
            <x v="1"/>
          </reference>
          <reference field="5" count="1" selected="0">
            <x v="74"/>
          </reference>
        </references>
      </pivotArea>
    </format>
    <format dxfId="10126">
      <pivotArea dataOnly="0" labelOnly="1" outline="0" fieldPosition="0">
        <references count="3">
          <reference field="1" count="1" selected="0">
            <x v="63"/>
          </reference>
          <reference field="2" count="5">
            <x v="0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125">
      <pivotArea dataOnly="0" labelOnly="1" outline="0" fieldPosition="0">
        <references count="3">
          <reference field="1" count="1" selected="0">
            <x v="63"/>
          </reference>
          <reference field="2" count="5">
            <x v="1"/>
            <x v="3"/>
            <x v="4"/>
            <x v="5"/>
            <x v="6"/>
          </reference>
          <reference field="5" count="1" selected="0">
            <x v="126"/>
          </reference>
        </references>
      </pivotArea>
    </format>
    <format dxfId="10124">
      <pivotArea dataOnly="0" labelOnly="1" outline="0" fieldPosition="0">
        <references count="3">
          <reference field="1" count="1" selected="0">
            <x v="64"/>
          </reference>
          <reference field="2" count="2">
            <x v="0"/>
            <x v="1"/>
          </reference>
          <reference field="5" count="1" selected="0">
            <x v="20"/>
          </reference>
        </references>
      </pivotArea>
    </format>
    <format dxfId="10123">
      <pivotArea dataOnly="0" labelOnly="1" outline="0" fieldPosition="0">
        <references count="3">
          <reference field="1" count="1" selected="0">
            <x v="6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3"/>
          </reference>
        </references>
      </pivotArea>
    </format>
    <format dxfId="10122">
      <pivotArea dataOnly="0" labelOnly="1" outline="0" fieldPosition="0">
        <references count="3">
          <reference field="1" count="1" selected="0">
            <x v="66"/>
          </reference>
          <reference field="2" count="2">
            <x v="0"/>
            <x v="1"/>
          </reference>
          <reference field="5" count="1" selected="0">
            <x v="89"/>
          </reference>
        </references>
      </pivotArea>
    </format>
    <format dxfId="10121">
      <pivotArea dataOnly="0" labelOnly="1" outline="0" fieldPosition="0">
        <references count="3">
          <reference field="1" count="1" selected="0">
            <x v="67"/>
          </reference>
          <reference field="2" count="1">
            <x v="1"/>
          </reference>
          <reference field="5" count="1" selected="0">
            <x v="78"/>
          </reference>
        </references>
      </pivotArea>
    </format>
    <format dxfId="10120">
      <pivotArea dataOnly="0" labelOnly="1" outline="0" fieldPosition="0">
        <references count="3">
          <reference field="1" count="1" selected="0">
            <x v="67"/>
          </reference>
          <reference field="2" count="7">
            <x v="0"/>
            <x v="3"/>
            <x v="4"/>
            <x v="5"/>
            <x v="6"/>
            <x v="7"/>
            <x v="8"/>
          </reference>
          <reference field="5" count="1" selected="0">
            <x v="85"/>
          </reference>
        </references>
      </pivotArea>
    </format>
    <format dxfId="10119">
      <pivotArea dataOnly="0" labelOnly="1" outline="0" fieldPosition="0">
        <references count="3">
          <reference field="1" count="1" selected="0">
            <x v="68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118">
      <pivotArea dataOnly="0" labelOnly="1" outline="0" fieldPosition="0">
        <references count="3">
          <reference field="1" count="1" selected="0">
            <x v="68"/>
          </reference>
          <reference field="2" count="1">
            <x v="0"/>
          </reference>
          <reference field="5" count="1" selected="0">
            <x v="128"/>
          </reference>
        </references>
      </pivotArea>
    </format>
    <format dxfId="10117">
      <pivotArea dataOnly="0" labelOnly="1" outline="0" fieldPosition="0">
        <references count="3">
          <reference field="1" count="1" selected="0">
            <x v="6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7"/>
          </reference>
        </references>
      </pivotArea>
    </format>
    <format dxfId="10116">
      <pivotArea dataOnly="0" labelOnly="1" outline="0" fieldPosition="0">
        <references count="3">
          <reference field="1" count="1" selected="0">
            <x v="69"/>
          </reference>
          <reference field="2" count="2">
            <x v="0"/>
            <x v="1"/>
          </reference>
          <reference field="5" count="1" selected="0">
            <x v="115"/>
          </reference>
        </references>
      </pivotArea>
    </format>
    <format dxfId="10115">
      <pivotArea dataOnly="0" labelOnly="1" outline="0" fieldPosition="0">
        <references count="3">
          <reference field="1" count="1" selected="0">
            <x v="70"/>
          </reference>
          <reference field="2" count="2">
            <x v="0"/>
            <x v="1"/>
          </reference>
          <reference field="5" count="1" selected="0">
            <x v="16"/>
          </reference>
        </references>
      </pivotArea>
    </format>
    <format dxfId="10114">
      <pivotArea dataOnly="0" labelOnly="1" outline="0" fieldPosition="0">
        <references count="3">
          <reference field="1" count="1" selected="0">
            <x v="7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7"/>
          </reference>
        </references>
      </pivotArea>
    </format>
    <format dxfId="10113">
      <pivotArea dataOnly="0" labelOnly="1" outline="0" fieldPosition="0">
        <references count="3">
          <reference field="1" count="1" selected="0">
            <x v="72"/>
          </reference>
          <reference field="2" count="1">
            <x v="0"/>
          </reference>
          <reference field="5" count="1" selected="0">
            <x v="49"/>
          </reference>
        </references>
      </pivotArea>
    </format>
    <format dxfId="10112">
      <pivotArea dataOnly="0" labelOnly="1" outline="0" fieldPosition="0">
        <references count="3">
          <reference field="1" count="1" selected="0">
            <x v="73"/>
          </reference>
          <reference field="2" count="7">
            <x v="3"/>
            <x v="4"/>
            <x v="5"/>
            <x v="6"/>
            <x v="7"/>
            <x v="9"/>
            <x v="10"/>
          </reference>
          <reference field="5" count="1" selected="0">
            <x v="74"/>
          </reference>
        </references>
      </pivotArea>
    </format>
    <format dxfId="10111">
      <pivotArea dataOnly="0" labelOnly="1" outline="0" fieldPosition="0">
        <references count="3">
          <reference field="1" count="1" selected="0">
            <x v="73"/>
          </reference>
          <reference field="2" count="1">
            <x v="8"/>
          </reference>
          <reference field="5" count="1" selected="0">
            <x v="134"/>
          </reference>
        </references>
      </pivotArea>
    </format>
    <format dxfId="10110">
      <pivotArea dataOnly="0" labelOnly="1" outline="0" fieldPosition="0">
        <references count="3">
          <reference field="1" count="1" selected="0">
            <x v="74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0109">
      <pivotArea dataOnly="0" labelOnly="1" outline="0" fieldPosition="0">
        <references count="3">
          <reference field="1" count="1" selected="0">
            <x v="74"/>
          </reference>
          <reference field="2" count="4">
            <x v="6"/>
            <x v="7"/>
            <x v="9"/>
            <x v="10"/>
          </reference>
          <reference field="5" count="1" selected="0">
            <x v="85"/>
          </reference>
        </references>
      </pivotArea>
    </format>
    <format dxfId="10108">
      <pivotArea dataOnly="0" labelOnly="1" outline="0" fieldPosition="0">
        <references count="3">
          <reference field="1" count="1" selected="0">
            <x v="7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111"/>
          </reference>
        </references>
      </pivotArea>
    </format>
    <format dxfId="10107">
      <pivotArea dataOnly="0" labelOnly="1" outline="0" fieldPosition="0">
        <references count="3">
          <reference field="1" count="1" selected="0">
            <x v="7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75"/>
          </reference>
        </references>
      </pivotArea>
    </format>
    <format dxfId="10106">
      <pivotArea dataOnly="0" labelOnly="1" outline="0" fieldPosition="0">
        <references count="3">
          <reference field="1" count="1" selected="0">
            <x v="75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10105">
      <pivotArea dataOnly="0" labelOnly="1" outline="0" fieldPosition="0">
        <references count="3">
          <reference field="1" count="1" selected="0">
            <x v="75"/>
          </reference>
          <reference field="2" count="1">
            <x v="3"/>
          </reference>
          <reference field="5" count="1" selected="0">
            <x v="89"/>
          </reference>
        </references>
      </pivotArea>
    </format>
    <format dxfId="10104">
      <pivotArea dataOnly="0" labelOnly="1" outline="0" fieldPosition="0">
        <references count="3">
          <reference field="1" count="1" selected="0">
            <x v="75"/>
          </reference>
          <reference field="2" count="1">
            <x v="0"/>
          </reference>
          <reference field="5" count="1" selected="0">
            <x v="113"/>
          </reference>
        </references>
      </pivotArea>
    </format>
    <format dxfId="10103">
      <pivotArea dataOnly="0" labelOnly="1" outline="0" fieldPosition="0">
        <references count="3">
          <reference field="1" count="1" selected="0">
            <x v="76"/>
          </reference>
          <reference field="2" count="4">
            <x v="3"/>
            <x v="4"/>
            <x v="5"/>
            <x v="6"/>
          </reference>
          <reference field="5" count="1" selected="0">
            <x v="7"/>
          </reference>
        </references>
      </pivotArea>
    </format>
    <format dxfId="10102">
      <pivotArea dataOnly="0" labelOnly="1" outline="0" fieldPosition="0">
        <references count="3">
          <reference field="1" count="1" selected="0">
            <x v="76"/>
          </reference>
          <reference field="2" count="4">
            <x v="7"/>
            <x v="8"/>
            <x v="9"/>
            <x v="10"/>
          </reference>
          <reference field="5" count="1" selected="0">
            <x v="56"/>
          </reference>
        </references>
      </pivotArea>
    </format>
    <format dxfId="10101">
      <pivotArea dataOnly="0" labelOnly="1" outline="0" fieldPosition="0">
        <references count="3">
          <reference field="1" count="1" selected="0">
            <x v="77"/>
          </reference>
          <reference field="2" count="8"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5"/>
          </reference>
        </references>
      </pivotArea>
    </format>
    <format dxfId="10100">
      <pivotArea dataOnly="0" labelOnly="1" outline="0" fieldPosition="0">
        <references count="3">
          <reference field="1" count="1" selected="0">
            <x v="77"/>
          </reference>
          <reference field="2" count="1">
            <x v="0"/>
          </reference>
          <reference field="5" count="1" selected="0">
            <x v="36"/>
          </reference>
        </references>
      </pivotArea>
    </format>
    <format dxfId="10099">
      <pivotArea dataOnly="0" labelOnly="1" outline="0" fieldPosition="0">
        <references count="3">
          <reference field="1" count="1" selected="0">
            <x v="77"/>
          </reference>
          <reference field="2" count="1">
            <x v="10"/>
          </reference>
          <reference field="5" count="1" selected="0">
            <x v="113"/>
          </reference>
        </references>
      </pivotArea>
    </format>
    <format dxfId="10098">
      <pivotArea dataOnly="0" labelOnly="1" outline="0" fieldPosition="0">
        <references count="3">
          <reference field="1" count="1" selected="0">
            <x v="78"/>
          </reference>
          <reference field="2" count="1">
            <x v="0"/>
          </reference>
          <reference field="5" count="1" selected="0">
            <x v="61"/>
          </reference>
        </references>
      </pivotArea>
    </format>
    <format dxfId="10097">
      <pivotArea dataOnly="0" labelOnly="1" outline="0" fieldPosition="0">
        <references count="3">
          <reference field="1" count="1" selected="0">
            <x v="78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10096">
      <pivotArea dataOnly="0" labelOnly="1" outline="0" fieldPosition="0">
        <references count="3">
          <reference field="1" count="1" selected="0">
            <x v="7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3"/>
          </reference>
        </references>
      </pivotArea>
    </format>
    <format dxfId="10095">
      <pivotArea dataOnly="0" labelOnly="1" outline="0" fieldPosition="0">
        <references count="3">
          <reference field="1" count="1" selected="0">
            <x v="79"/>
          </reference>
          <reference field="2" count="2">
            <x v="0"/>
            <x v="1"/>
          </reference>
          <reference field="5" count="1" selected="0">
            <x v="127"/>
          </reference>
        </references>
      </pivotArea>
    </format>
    <format dxfId="10094">
      <pivotArea dataOnly="0" labelOnly="1" outline="0" fieldPosition="0">
        <references count="3">
          <reference field="1" count="1" selected="0">
            <x v="80"/>
          </reference>
          <reference field="2" count="9">
            <x v="0"/>
            <x v="1"/>
            <x v="3"/>
            <x v="4"/>
            <x v="5"/>
            <x v="6"/>
            <x v="7"/>
            <x v="9"/>
            <x v="10"/>
          </reference>
          <reference field="5" count="1" selected="0">
            <x v="53"/>
          </reference>
        </references>
      </pivotArea>
    </format>
    <format dxfId="10093">
      <pivotArea dataOnly="0" labelOnly="1" outline="0" fieldPosition="0">
        <references count="3">
          <reference field="1" count="1" selected="0">
            <x v="80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10092">
      <pivotArea dataOnly="0" labelOnly="1" outline="0" fieldPosition="0">
        <references count="3">
          <reference field="1" count="1" selected="0">
            <x v="81"/>
          </reference>
          <reference field="2" count="3">
            <x v="0"/>
            <x v="1"/>
            <x v="3"/>
          </reference>
          <reference field="5" count="1" selected="0">
            <x v="33"/>
          </reference>
        </references>
      </pivotArea>
    </format>
    <format dxfId="10091">
      <pivotArea dataOnly="0" labelOnly="1" outline="0" fieldPosition="0">
        <references count="3">
          <reference field="1" count="1" selected="0">
            <x v="81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4"/>
          </reference>
        </references>
      </pivotArea>
    </format>
    <format dxfId="10090">
      <pivotArea dataOnly="0" labelOnly="1" outline="0" fieldPosition="0">
        <references count="3">
          <reference field="1" count="1" selected="0">
            <x v="82"/>
          </reference>
          <reference field="2" count="3">
            <x v="0"/>
            <x v="1"/>
            <x v="3"/>
          </reference>
          <reference field="5" count="1" selected="0">
            <x v="75"/>
          </reference>
        </references>
      </pivotArea>
    </format>
    <format dxfId="10089">
      <pivotArea dataOnly="0" labelOnly="1" outline="0" fieldPosition="0">
        <references count="3">
          <reference field="1" count="1" selected="0">
            <x v="82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8"/>
          </reference>
        </references>
      </pivotArea>
    </format>
    <format dxfId="10088">
      <pivotArea dataOnly="0" labelOnly="1" outline="0" fieldPosition="0">
        <references count="3">
          <reference field="1" count="1" selected="0">
            <x v="83"/>
          </reference>
          <reference field="2" count="1">
            <x v="0"/>
          </reference>
          <reference field="5" count="1" selected="0">
            <x v="15"/>
          </reference>
        </references>
      </pivotArea>
    </format>
    <format dxfId="10087">
      <pivotArea dataOnly="0" labelOnly="1" outline="0" fieldPosition="0">
        <references count="3">
          <reference field="1" count="1" selected="0">
            <x v="83"/>
          </reference>
          <reference field="2" count="2">
            <x v="1"/>
            <x v="8"/>
          </reference>
          <reference field="5" count="1" selected="0">
            <x v="85"/>
          </reference>
        </references>
      </pivotArea>
    </format>
    <format dxfId="10086">
      <pivotArea dataOnly="0" labelOnly="1" outline="0" fieldPosition="0">
        <references count="3">
          <reference field="1" count="1" selected="0">
            <x v="83"/>
          </reference>
          <reference field="2" count="1">
            <x v="10"/>
          </reference>
          <reference field="5" count="1" selected="0">
            <x v="97"/>
          </reference>
        </references>
      </pivotArea>
    </format>
    <format dxfId="10085">
      <pivotArea dataOnly="0" labelOnly="1" outline="0" fieldPosition="0">
        <references count="3">
          <reference field="1" count="1" selected="0">
            <x v="83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27"/>
          </reference>
        </references>
      </pivotArea>
    </format>
    <format dxfId="10084">
      <pivotArea dataOnly="0" labelOnly="1" outline="0" fieldPosition="0">
        <references count="3">
          <reference field="1" count="1" selected="0">
            <x v="84"/>
          </reference>
          <reference field="2" count="2">
            <x v="7"/>
            <x v="9"/>
          </reference>
          <reference field="5" count="1" selected="0">
            <x v="30"/>
          </reference>
        </references>
      </pivotArea>
    </format>
    <format dxfId="10083">
      <pivotArea dataOnly="0" labelOnly="1" outline="0" fieldPosition="0">
        <references count="3">
          <reference field="1" count="1" selected="0">
            <x v="8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69"/>
          </reference>
        </references>
      </pivotArea>
    </format>
    <format dxfId="10082">
      <pivotArea dataOnly="0" labelOnly="1" outline="0" fieldPosition="0">
        <references count="3">
          <reference field="1" count="1" selected="0">
            <x v="84"/>
          </reference>
          <reference field="2" count="3">
            <x v="6"/>
            <x v="8"/>
            <x v="10"/>
          </reference>
          <reference field="5" count="1" selected="0">
            <x v="85"/>
          </reference>
        </references>
      </pivotArea>
    </format>
    <format dxfId="10081">
      <pivotArea dataOnly="0" labelOnly="1" outline="0" fieldPosition="0">
        <references count="3">
          <reference field="1" count="1" selected="0">
            <x v="85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5"/>
          </reference>
        </references>
      </pivotArea>
    </format>
    <format dxfId="10080">
      <pivotArea dataOnly="0" labelOnly="1" outline="0" fieldPosition="0">
        <references count="3">
          <reference field="1" count="1" selected="0">
            <x v="86"/>
          </reference>
          <reference field="2" count="3">
            <x v="0"/>
            <x v="1"/>
            <x v="3"/>
          </reference>
          <reference field="5" count="1" selected="0">
            <x v="64"/>
          </reference>
        </references>
      </pivotArea>
    </format>
    <format dxfId="10079">
      <pivotArea dataOnly="0" labelOnly="1" outline="0" fieldPosition="0">
        <references count="3">
          <reference field="1" count="1" selected="0">
            <x v="8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1"/>
          </reference>
        </references>
      </pivotArea>
    </format>
    <format dxfId="10078">
      <pivotArea dataOnly="0" labelOnly="1" outline="0" fieldPosition="0">
        <references count="3">
          <reference field="1" count="1" selected="0">
            <x v="8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6"/>
          </reference>
        </references>
      </pivotArea>
    </format>
    <format dxfId="10077">
      <pivotArea dataOnly="0" labelOnly="1" outline="0" fieldPosition="0">
        <references count="3">
          <reference field="1" count="1" selected="0">
            <x v="89"/>
          </reference>
          <reference field="2" count="1">
            <x v="0"/>
          </reference>
          <reference field="5" count="1" selected="0">
            <x v="39"/>
          </reference>
        </references>
      </pivotArea>
    </format>
    <format dxfId="10076">
      <pivotArea dataOnly="0" labelOnly="1" outline="0" fieldPosition="0">
        <references count="3">
          <reference field="1" count="1" selected="0">
            <x v="90"/>
          </reference>
          <reference field="2" count="1">
            <x v="0"/>
          </reference>
          <reference field="5" count="1" selected="0">
            <x v="117"/>
          </reference>
        </references>
      </pivotArea>
    </format>
    <format dxfId="10075">
      <pivotArea dataOnly="0" labelOnly="1" outline="0" fieldPosition="0">
        <references count="3">
          <reference field="1" count="1" selected="0">
            <x v="91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85"/>
          </reference>
        </references>
      </pivotArea>
    </format>
    <format dxfId="10074">
      <pivotArea dataOnly="0" labelOnly="1" outline="0" fieldPosition="0">
        <references count="3">
          <reference field="1" count="1" selected="0">
            <x v="91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11"/>
          </reference>
        </references>
      </pivotArea>
    </format>
    <format dxfId="10073">
      <pivotArea dataOnly="0" labelOnly="1" outline="0" fieldPosition="0">
        <references count="3">
          <reference field="1" count="1" selected="0">
            <x v="92"/>
          </reference>
          <reference field="2" count="1">
            <x v="0"/>
          </reference>
          <reference field="5" count="1" selected="0">
            <x v="54"/>
          </reference>
        </references>
      </pivotArea>
    </format>
    <format dxfId="10072">
      <pivotArea dataOnly="0" labelOnly="1" outline="0" fieldPosition="0">
        <references count="3">
          <reference field="1" count="1" selected="0">
            <x v="92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10071">
      <pivotArea dataOnly="0" labelOnly="1" outline="0" fieldPosition="0">
        <references count="3">
          <reference field="1" count="1" selected="0">
            <x v="93"/>
          </reference>
          <reference field="2" count="7">
            <x v="1"/>
            <x v="3"/>
            <x v="5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070">
      <pivotArea dataOnly="0" labelOnly="1" outline="0" fieldPosition="0">
        <references count="3">
          <reference field="1" count="1" selected="0">
            <x v="9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33"/>
          </reference>
        </references>
      </pivotArea>
    </format>
    <format dxfId="10069">
      <pivotArea dataOnly="0" labelOnly="1" outline="0" fieldPosition="0">
        <references count="3">
          <reference field="1" count="1" selected="0">
            <x v="94"/>
          </reference>
          <reference field="2" count="1">
            <x v="10"/>
          </reference>
          <reference field="5" count="1" selected="0">
            <x v="85"/>
          </reference>
        </references>
      </pivotArea>
    </format>
    <format dxfId="10068">
      <pivotArea dataOnly="0" labelOnly="1" outline="0" fieldPosition="0">
        <references count="3">
          <reference field="1" count="1" selected="0">
            <x v="9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5"/>
          </reference>
        </references>
      </pivotArea>
    </format>
    <format dxfId="10067">
      <pivotArea dataOnly="0" labelOnly="1" outline="0" fieldPosition="0">
        <references count="3">
          <reference field="1" count="1" selected="0">
            <x v="96"/>
          </reference>
          <reference field="2" count="2">
            <x v="4"/>
            <x v="5"/>
          </reference>
          <reference field="5" count="1" selected="0">
            <x v="78"/>
          </reference>
        </references>
      </pivotArea>
    </format>
    <format dxfId="10066">
      <pivotArea dataOnly="0" labelOnly="1" outline="0" fieldPosition="0">
        <references count="3">
          <reference field="1" count="1" selected="0">
            <x v="96"/>
          </reference>
          <reference field="2" count="4">
            <x v="7"/>
            <x v="8"/>
            <x v="9"/>
            <x v="10"/>
          </reference>
          <reference field="5" count="1" selected="0">
            <x v="82"/>
          </reference>
        </references>
      </pivotArea>
    </format>
    <format dxfId="10065">
      <pivotArea dataOnly="0" labelOnly="1" outline="0" fieldPosition="0">
        <references count="3">
          <reference field="1" count="1" selected="0">
            <x v="96"/>
          </reference>
          <reference field="2" count="2">
            <x v="3"/>
            <x v="6"/>
          </reference>
          <reference field="5" count="1" selected="0">
            <x v="85"/>
          </reference>
        </references>
      </pivotArea>
    </format>
    <format dxfId="10064">
      <pivotArea dataOnly="0" labelOnly="1" outline="0" fieldPosition="0">
        <references count="3">
          <reference field="1" count="1" selected="0">
            <x v="96"/>
          </reference>
          <reference field="2" count="2">
            <x v="0"/>
            <x v="1"/>
          </reference>
          <reference field="5" count="1" selected="0">
            <x v="104"/>
          </reference>
        </references>
      </pivotArea>
    </format>
    <format dxfId="10063">
      <pivotArea dataOnly="0" labelOnly="1" outline="0" fieldPosition="0">
        <references count="3">
          <reference field="1" count="1" selected="0">
            <x v="97"/>
          </reference>
          <reference field="2" count="2">
            <x v="1"/>
            <x v="3"/>
          </reference>
          <reference field="5" count="1" selected="0">
            <x v="20"/>
          </reference>
        </references>
      </pivotArea>
    </format>
    <format dxfId="10062">
      <pivotArea dataOnly="0" labelOnly="1" outline="0" fieldPosition="0">
        <references count="3">
          <reference field="1" count="1" selected="0">
            <x v="97"/>
          </reference>
          <reference field="2" count="2">
            <x v="4"/>
            <x v="5"/>
          </reference>
          <reference field="5" count="1" selected="0">
            <x v="69"/>
          </reference>
        </references>
      </pivotArea>
    </format>
    <format dxfId="10061">
      <pivotArea dataOnly="0" labelOnly="1" outline="0" fieldPosition="0">
        <references count="3">
          <reference field="1" count="1" selected="0">
            <x v="97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71"/>
          </reference>
        </references>
      </pivotArea>
    </format>
    <format dxfId="10060">
      <pivotArea dataOnly="0" labelOnly="1" outline="0" fieldPosition="0">
        <references count="3">
          <reference field="1" count="1" selected="0">
            <x v="97"/>
          </reference>
          <reference field="2" count="1">
            <x v="0"/>
          </reference>
          <reference field="5" count="1" selected="0">
            <x v="77"/>
          </reference>
        </references>
      </pivotArea>
    </format>
    <format dxfId="10059">
      <pivotArea dataOnly="0" labelOnly="1" outline="0" fieldPosition="0">
        <references count="3">
          <reference field="1" count="1" selected="0">
            <x v="9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"/>
          </reference>
        </references>
      </pivotArea>
    </format>
    <format dxfId="10058">
      <pivotArea dataOnly="0" labelOnly="1" outline="0" fieldPosition="0">
        <references count="3">
          <reference field="1" count="1" selected="0">
            <x v="98"/>
          </reference>
          <reference field="2" count="2">
            <x v="0"/>
            <x v="1"/>
          </reference>
          <reference field="5" count="1" selected="0">
            <x v="73"/>
          </reference>
        </references>
      </pivotArea>
    </format>
    <format dxfId="10057">
      <pivotArea dataOnly="0" labelOnly="1" outline="0" fieldPosition="0">
        <references count="3">
          <reference field="1" count="1" selected="0">
            <x v="9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0"/>
          </reference>
        </references>
      </pivotArea>
    </format>
    <format dxfId="10056">
      <pivotArea dataOnly="0" labelOnly="1" outline="0" fieldPosition="0">
        <references count="3">
          <reference field="1" count="1" selected="0">
            <x v="99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10055">
      <pivotArea dataOnly="0" labelOnly="1" outline="0" fieldPosition="0">
        <references count="3">
          <reference field="1" count="1" selected="0">
            <x v="10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7"/>
          </reference>
        </references>
      </pivotArea>
    </format>
    <format dxfId="10054">
      <pivotArea dataOnly="0" labelOnly="1" outline="0" fieldPosition="0">
        <references count="3">
          <reference field="1" count="1" selected="0">
            <x v="101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9"/>
          </reference>
        </references>
      </pivotArea>
    </format>
    <format dxfId="10053">
      <pivotArea dataOnly="0" labelOnly="1" outline="0" fieldPosition="0">
        <references count="3">
          <reference field="1" count="1" selected="0">
            <x v="101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10052">
      <pivotArea dataOnly="0" labelOnly="1" outline="0" fieldPosition="0">
        <references count="3">
          <reference field="1" count="1" selected="0">
            <x v="102"/>
          </reference>
          <reference field="2" count="4">
            <x v="4"/>
            <x v="5"/>
            <x v="6"/>
            <x v="7"/>
          </reference>
          <reference field="5" count="1" selected="0">
            <x v="17"/>
          </reference>
        </references>
      </pivotArea>
    </format>
    <format dxfId="10051">
      <pivotArea dataOnly="0" labelOnly="1" outline="0" fieldPosition="0">
        <references count="3">
          <reference field="1" count="1" selected="0">
            <x v="102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10050">
      <pivotArea dataOnly="0" labelOnly="1" outline="0" fieldPosition="0">
        <references count="3">
          <reference field="1" count="1" selected="0">
            <x v="103"/>
          </reference>
          <reference field="2" count="4">
            <x v="7"/>
            <x v="8"/>
            <x v="9"/>
            <x v="10"/>
          </reference>
          <reference field="5" count="1" selected="0">
            <x v="119"/>
          </reference>
        </references>
      </pivotArea>
    </format>
    <format dxfId="10049">
      <pivotArea dataOnly="0" labelOnly="1" outline="0" fieldPosition="0">
        <references count="3">
          <reference field="1" count="1" selected="0">
            <x v="103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28"/>
          </reference>
        </references>
      </pivotArea>
    </format>
    <format dxfId="10048">
      <pivotArea dataOnly="0" labelOnly="1" outline="0" fieldPosition="0">
        <references count="3">
          <reference field="1" count="1" selected="0">
            <x v="104"/>
          </reference>
          <reference field="2" count="4">
            <x v="5"/>
            <x v="6"/>
            <x v="7"/>
            <x v="8"/>
          </reference>
          <reference field="5" count="1" selected="0">
            <x v="43"/>
          </reference>
        </references>
      </pivotArea>
    </format>
    <format dxfId="10047">
      <pivotArea dataOnly="0" labelOnly="1" outline="0" fieldPosition="0">
        <references count="3">
          <reference field="1" count="1" selected="0">
            <x v="104"/>
          </reference>
          <reference field="2" count="4">
            <x v="0"/>
            <x v="1"/>
            <x v="3"/>
            <x v="4"/>
          </reference>
          <reference field="5" count="1" selected="0">
            <x v="123"/>
          </reference>
        </references>
      </pivotArea>
    </format>
    <format dxfId="10046">
      <pivotArea dataOnly="0" labelOnly="1" outline="0" fieldPosition="0">
        <references count="3">
          <reference field="1" count="1" selected="0">
            <x v="105"/>
          </reference>
          <reference field="2" count="1">
            <x v="1"/>
          </reference>
          <reference field="5" count="1" selected="0">
            <x v="8"/>
          </reference>
        </references>
      </pivotArea>
    </format>
    <format dxfId="10045">
      <pivotArea dataOnly="0" labelOnly="1" outline="0" fieldPosition="0">
        <references count="3">
          <reference field="1" count="1" selected="0">
            <x v="105"/>
          </reference>
          <reference field="2" count="5">
            <x v="0"/>
            <x v="3"/>
            <x v="6"/>
            <x v="7"/>
            <x v="8"/>
          </reference>
          <reference field="5" count="1" selected="0">
            <x v="85"/>
          </reference>
        </references>
      </pivotArea>
    </format>
    <format dxfId="10044">
      <pivotArea dataOnly="0" labelOnly="1" outline="0" fieldPosition="0">
        <references count="3">
          <reference field="1" count="1" selected="0">
            <x v="105"/>
          </reference>
          <reference field="2" count="2">
            <x v="4"/>
            <x v="5"/>
          </reference>
          <reference field="5" count="1" selected="0">
            <x v="108"/>
          </reference>
        </references>
      </pivotArea>
    </format>
    <format dxfId="10043">
      <pivotArea dataOnly="0" labelOnly="1" outline="0" fieldPosition="0">
        <references count="3">
          <reference field="1" count="1" selected="0">
            <x v="10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6"/>
          </reference>
        </references>
      </pivotArea>
    </format>
    <format dxfId="10042">
      <pivotArea dataOnly="0" labelOnly="1" outline="0" fieldPosition="0">
        <references count="3">
          <reference field="1" count="1" selected="0">
            <x v="107"/>
          </reference>
          <reference field="2" count="4">
            <x v="0"/>
            <x v="1"/>
            <x v="3"/>
            <x v="4"/>
          </reference>
          <reference field="5" count="1" selected="0">
            <x v="19"/>
          </reference>
        </references>
      </pivotArea>
    </format>
    <format dxfId="10041">
      <pivotArea dataOnly="0" labelOnly="1" outline="0" fieldPosition="0">
        <references count="3">
          <reference field="1" count="1" selected="0">
            <x v="107"/>
          </reference>
          <reference field="2" count="3">
            <x v="5"/>
            <x v="6"/>
            <x v="7"/>
          </reference>
          <reference field="5" count="1" selected="0">
            <x v="85"/>
          </reference>
        </references>
      </pivotArea>
    </format>
    <format dxfId="10040">
      <pivotArea dataOnly="0" labelOnly="1" outline="0" fieldPosition="0">
        <references count="3">
          <reference field="1" count="1" selected="0">
            <x v="107"/>
          </reference>
          <reference field="2" count="3">
            <x v="8"/>
            <x v="9"/>
            <x v="10"/>
          </reference>
          <reference field="5" count="1" selected="0">
            <x v="92"/>
          </reference>
        </references>
      </pivotArea>
    </format>
    <format dxfId="10039">
      <pivotArea dataOnly="0" labelOnly="1" outline="0" fieldPosition="0">
        <references count="3">
          <reference field="1" count="1" selected="0">
            <x v="108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10038">
      <pivotArea dataOnly="0" labelOnly="1" outline="0" fieldPosition="0">
        <references count="3">
          <reference field="1" count="1" selected="0">
            <x v="108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10037">
      <pivotArea dataOnly="0" labelOnly="1" outline="0" fieldPosition="0">
        <references count="3">
          <reference field="1" count="1" selected="0">
            <x v="108"/>
          </reference>
          <reference field="2" count="3">
            <x v="0"/>
            <x v="1"/>
            <x v="3"/>
          </reference>
          <reference field="5" count="1" selected="0">
            <x v="90"/>
          </reference>
        </references>
      </pivotArea>
    </format>
    <format dxfId="10036">
      <pivotArea dataOnly="0" labelOnly="1" outline="0" fieldPosition="0">
        <references count="3">
          <reference field="1" count="1" selected="0">
            <x v="109"/>
          </reference>
          <reference field="2" count="4">
            <x v="7"/>
            <x v="8"/>
            <x v="9"/>
            <x v="10"/>
          </reference>
          <reference field="5" count="1" selected="0">
            <x v="28"/>
          </reference>
        </references>
      </pivotArea>
    </format>
    <format dxfId="10035">
      <pivotArea dataOnly="0" labelOnly="1" outline="0" fieldPosition="0">
        <references count="3">
          <reference field="1" count="1" selected="0">
            <x v="109"/>
          </reference>
          <reference field="2" count="3">
            <x v="4"/>
            <x v="5"/>
            <x v="6"/>
          </reference>
          <reference field="5" count="1" selected="0">
            <x v="85"/>
          </reference>
        </references>
      </pivotArea>
    </format>
    <format dxfId="10034">
      <pivotArea dataOnly="0" labelOnly="1" outline="0" fieldPosition="0">
        <references count="3">
          <reference field="1" count="1" selected="0">
            <x v="110"/>
          </reference>
          <reference field="2" count="2">
            <x v="0"/>
            <x v="1"/>
          </reference>
          <reference field="5" count="1" selected="0">
            <x v="57"/>
          </reference>
        </references>
      </pivotArea>
    </format>
    <format dxfId="10033">
      <pivotArea dataOnly="0" labelOnly="1" outline="0" fieldPosition="0">
        <references count="3">
          <reference field="1" count="1" selected="0">
            <x v="111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0"/>
          </reference>
        </references>
      </pivotArea>
    </format>
    <format dxfId="10032">
      <pivotArea dataOnly="0" labelOnly="1" outline="0" fieldPosition="0">
        <references count="3">
          <reference field="1" count="1" selected="0">
            <x v="112"/>
          </reference>
          <reference field="2" count="2">
            <x v="0"/>
            <x v="1"/>
          </reference>
          <reference field="5" count="1" selected="0">
            <x v="23"/>
          </reference>
        </references>
      </pivotArea>
    </format>
    <format dxfId="10031">
      <pivotArea dataOnly="0" labelOnly="1" outline="0" fieldPosition="0">
        <references count="3">
          <reference field="1" count="1" selected="0">
            <x v="112"/>
          </reference>
          <reference field="2" count="3">
            <x v="3"/>
            <x v="4"/>
            <x v="5"/>
          </reference>
          <reference field="5" count="1" selected="0">
            <x v="31"/>
          </reference>
        </references>
      </pivotArea>
    </format>
    <format dxfId="10030">
      <pivotArea dataOnly="0" labelOnly="1" outline="0" fieldPosition="0">
        <references count="3">
          <reference field="1" count="1" selected="0">
            <x v="112"/>
          </reference>
          <reference field="2" count="4">
            <x v="7"/>
            <x v="8"/>
            <x v="9"/>
            <x v="10"/>
          </reference>
          <reference field="5" count="1" selected="0">
            <x v="79"/>
          </reference>
        </references>
      </pivotArea>
    </format>
    <format dxfId="10029">
      <pivotArea dataOnly="0" labelOnly="1" outline="0" fieldPosition="0">
        <references count="3">
          <reference field="1" count="1" selected="0">
            <x v="112"/>
          </reference>
          <reference field="2" count="1">
            <x v="6"/>
          </reference>
          <reference field="5" count="1" selected="0">
            <x v="100"/>
          </reference>
        </references>
      </pivotArea>
    </format>
    <format dxfId="10028">
      <pivotArea dataOnly="0" labelOnly="1" outline="0" fieldPosition="0">
        <references count="3">
          <reference field="1" count="1" selected="0">
            <x v="113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10027">
      <pivotArea dataOnly="0" labelOnly="1" outline="0" fieldPosition="0">
        <references count="3">
          <reference field="1" count="1" selected="0">
            <x v="113"/>
          </reference>
          <reference field="2" count="1">
            <x v="6"/>
          </reference>
          <reference field="5" count="1" selected="0">
            <x v="52"/>
          </reference>
        </references>
      </pivotArea>
    </format>
    <format dxfId="10026">
      <pivotArea dataOnly="0" labelOnly="1" outline="0" fieldPosition="0">
        <references count="3">
          <reference field="1" count="1" selected="0">
            <x v="113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10025">
      <pivotArea dataOnly="0" labelOnly="1" outline="0" fieldPosition="0">
        <references count="3">
          <reference field="1" count="1" selected="0">
            <x v="113"/>
          </reference>
          <reference field="2" count="3">
            <x v="0"/>
            <x v="1"/>
            <x v="3"/>
          </reference>
          <reference field="5" count="1" selected="0">
            <x v="112"/>
          </reference>
        </references>
      </pivotArea>
    </format>
    <format dxfId="10024">
      <pivotArea dataOnly="0" labelOnly="1" outline="0" fieldPosition="0">
        <references count="3">
          <reference field="1" count="1" selected="0">
            <x v="114"/>
          </reference>
          <reference field="2" count="8">
            <x v="0"/>
            <x v="1"/>
            <x v="3"/>
            <x v="4"/>
            <x v="5"/>
            <x v="6"/>
            <x v="7"/>
            <x v="8"/>
          </reference>
          <reference field="5" count="1" selected="0">
            <x v="24"/>
          </reference>
        </references>
      </pivotArea>
    </format>
    <format dxfId="10023">
      <pivotArea dataOnly="0" labelOnly="1" outline="0" fieldPosition="0">
        <references count="3">
          <reference field="1" count="1" selected="0">
            <x v="115"/>
          </reference>
          <reference field="2" count="3">
            <x v="3"/>
            <x v="4"/>
            <x v="5"/>
          </reference>
          <reference field="5" count="1" selected="0">
            <x v="20"/>
          </reference>
        </references>
      </pivotArea>
    </format>
    <format dxfId="10022">
      <pivotArea dataOnly="0" labelOnly="1" outline="0" fieldPosition="0">
        <references count="3">
          <reference field="1" count="1" selected="0">
            <x v="115"/>
          </reference>
          <reference field="2" count="2">
            <x v="0"/>
            <x v="1"/>
          </reference>
          <reference field="5" count="1" selected="0">
            <x v="58"/>
          </reference>
        </references>
      </pivotArea>
    </format>
    <format dxfId="10021">
      <pivotArea dataOnly="0" labelOnly="1" outline="0" fieldPosition="0">
        <references count="3">
          <reference field="1" count="1" selected="0">
            <x v="115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9"/>
          </reference>
        </references>
      </pivotArea>
    </format>
    <format dxfId="10020">
      <pivotArea dataOnly="0" labelOnly="1" outline="0" fieldPosition="0">
        <references count="3">
          <reference field="1" count="1" selected="0">
            <x v="11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"/>
          </reference>
        </references>
      </pivotArea>
    </format>
    <format dxfId="10019">
      <pivotArea dataOnly="0" labelOnly="1" outline="0" fieldPosition="0">
        <references count="3">
          <reference field="1" count="1" selected="0">
            <x v="117"/>
          </reference>
          <reference field="2" count="4">
            <x v="7"/>
            <x v="8"/>
            <x v="9"/>
            <x v="10"/>
          </reference>
          <reference field="5" count="1" selected="0">
            <x v="17"/>
          </reference>
        </references>
      </pivotArea>
    </format>
    <format dxfId="10018">
      <pivotArea dataOnly="0" labelOnly="1" outline="0" fieldPosition="0">
        <references count="3">
          <reference field="1" count="1" selected="0">
            <x v="11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9"/>
          </reference>
        </references>
      </pivotArea>
    </format>
    <format dxfId="10017">
      <pivotArea dataOnly="0" labelOnly="1" outline="0" fieldPosition="0">
        <references count="3">
          <reference field="1" count="1" selected="0">
            <x v="119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4"/>
          </reference>
        </references>
      </pivotArea>
    </format>
    <format dxfId="10016">
      <pivotArea dataOnly="0" labelOnly="1" outline="0" fieldPosition="0">
        <references count="3">
          <reference field="1" count="1" selected="0">
            <x v="119"/>
          </reference>
          <reference field="2" count="1">
            <x v="0"/>
          </reference>
          <reference field="5" count="1" selected="0">
            <x v="130"/>
          </reference>
        </references>
      </pivotArea>
    </format>
    <format dxfId="10015">
      <pivotArea dataOnly="0" labelOnly="1" outline="0" fieldPosition="0">
        <references count="3">
          <reference field="1" count="1" selected="0">
            <x v="120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42"/>
          </reference>
        </references>
      </pivotArea>
    </format>
    <format dxfId="10014">
      <pivotArea dataOnly="0" labelOnly="1" outline="0" fieldPosition="0">
        <references count="3">
          <reference field="1" count="1" selected="0">
            <x v="120"/>
          </reference>
          <reference field="2" count="1">
            <x v="3"/>
          </reference>
          <reference field="5" count="1" selected="0">
            <x v="64"/>
          </reference>
        </references>
      </pivotArea>
    </format>
    <format dxfId="10013">
      <pivotArea dataOnly="0" labelOnly="1" outline="0" fieldPosition="0">
        <references count="3">
          <reference field="1" count="1" selected="0">
            <x v="120"/>
          </reference>
          <reference field="2" count="1">
            <x v="4"/>
          </reference>
          <reference field="5" count="1" selected="0">
            <x v="85"/>
          </reference>
        </references>
      </pivotArea>
    </format>
    <format dxfId="10012">
      <pivotArea dataOnly="0" labelOnly="1" outline="0" fieldPosition="0">
        <references count="3">
          <reference field="1" count="1" selected="0">
            <x v="120"/>
          </reference>
          <reference field="2" count="2">
            <x v="0"/>
            <x v="1"/>
          </reference>
          <reference field="5" count="1" selected="0">
            <x v="99"/>
          </reference>
        </references>
      </pivotArea>
    </format>
    <format dxfId="10011">
      <pivotArea dataOnly="0" labelOnly="1" outline="0" fieldPosition="0">
        <references count="3">
          <reference field="1" count="1" selected="0">
            <x v="12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10010">
      <pivotArea dataOnly="0" labelOnly="1" outline="0" fieldPosition="0">
        <references count="3">
          <reference field="1" count="1" selected="0">
            <x v="12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10009">
      <pivotArea dataOnly="0" labelOnly="1" outline="0" fieldPosition="0">
        <references count="3">
          <reference field="1" count="1" selected="0">
            <x v="12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6"/>
          </reference>
        </references>
      </pivotArea>
    </format>
    <format dxfId="10008">
      <pivotArea dataOnly="0" labelOnly="1" outline="0" fieldPosition="0">
        <references count="3">
          <reference field="1" count="1" selected="0">
            <x v="12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0"/>
          </reference>
        </references>
      </pivotArea>
    </format>
    <format dxfId="10007">
      <pivotArea dataOnly="0" labelOnly="1" outline="0" fieldPosition="0">
        <references count="3">
          <reference field="1" count="1" selected="0">
            <x v="125"/>
          </reference>
          <reference field="2" count="3">
            <x v="7"/>
            <x v="9"/>
            <x v="10"/>
          </reference>
          <reference field="5" count="1" selected="0">
            <x v="2"/>
          </reference>
        </references>
      </pivotArea>
    </format>
    <format dxfId="10006">
      <pivotArea dataOnly="0" labelOnly="1" outline="0" fieldPosition="0">
        <references count="3">
          <reference field="1" count="1" selected="0">
            <x v="125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8"/>
          </reference>
        </references>
      </pivotArea>
    </format>
    <format dxfId="10005">
      <pivotArea dataOnly="0" labelOnly="1" outline="0" fieldPosition="0">
        <references count="3">
          <reference field="1" count="1" selected="0">
            <x v="125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10004">
      <pivotArea dataOnly="0" labelOnly="1" outline="0" fieldPosition="0">
        <references count="3">
          <reference field="1" count="1" selected="0">
            <x v="12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9"/>
          </reference>
        </references>
      </pivotArea>
    </format>
    <format dxfId="10003">
      <pivotArea dataOnly="0" labelOnly="1" outline="0" fieldPosition="0">
        <references count="3">
          <reference field="1" count="1" selected="0">
            <x v="127"/>
          </reference>
          <reference field="2" count="9">
            <x v="0"/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2"/>
          </reference>
        </references>
      </pivotArea>
    </format>
    <format dxfId="10002">
      <pivotArea dataOnly="0" labelOnly="1" outline="0" fieldPosition="0">
        <references count="3">
          <reference field="1" count="1" selected="0">
            <x v="127"/>
          </reference>
          <reference field="2" count="1">
            <x v="10"/>
          </reference>
          <reference field="5" count="1" selected="0">
            <x v="15"/>
          </reference>
        </references>
      </pivotArea>
    </format>
    <format dxfId="10001">
      <pivotArea dataOnly="0" labelOnly="1" outline="0" fieldPosition="0">
        <references count="3">
          <reference field="1" count="1" selected="0">
            <x v="12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1"/>
          </reference>
        </references>
      </pivotArea>
    </format>
    <format dxfId="10000">
      <pivotArea dataOnly="0" labelOnly="1" outline="0" fieldPosition="0">
        <references count="3">
          <reference field="1" count="1" selected="0">
            <x v="129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9"/>
          </reference>
        </references>
      </pivotArea>
    </format>
    <format dxfId="9999">
      <pivotArea dataOnly="0" labelOnly="1" outline="0" fieldPosition="0">
        <references count="3">
          <reference field="1" count="1" selected="0">
            <x v="129"/>
          </reference>
          <reference field="2" count="3">
            <x v="0"/>
            <x v="1"/>
            <x v="3"/>
          </reference>
          <reference field="5" count="1" selected="0">
            <x v="51"/>
          </reference>
        </references>
      </pivotArea>
    </format>
    <format dxfId="9998">
      <pivotArea dataOnly="0" labelOnly="1" outline="0" fieldPosition="0">
        <references count="3">
          <reference field="1" count="1" selected="0">
            <x v="13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6"/>
          </reference>
        </references>
      </pivotArea>
    </format>
    <format dxfId="9997">
      <pivotArea dataOnly="0" labelOnly="1" outline="0" fieldPosition="0">
        <references count="3">
          <reference field="1" count="1" selected="0">
            <x v="131"/>
          </reference>
          <reference field="2" count="2">
            <x v="3"/>
            <x v="4"/>
          </reference>
          <reference field="5" count="1" selected="0">
            <x v="85"/>
          </reference>
        </references>
      </pivotArea>
    </format>
    <format dxfId="9996">
      <pivotArea dataOnly="0" labelOnly="1" outline="0" fieldPosition="0">
        <references count="3">
          <reference field="1" count="1" selected="0">
            <x v="131"/>
          </reference>
          <reference field="2" count="2">
            <x v="0"/>
            <x v="1"/>
          </reference>
          <reference field="5" count="1" selected="0">
            <x v="91"/>
          </reference>
        </references>
      </pivotArea>
    </format>
    <format dxfId="9995">
      <pivotArea dataOnly="0" labelOnly="1" outline="0" fieldPosition="0">
        <references count="3">
          <reference field="1" count="1" selected="0">
            <x v="13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14"/>
          </reference>
        </references>
      </pivotArea>
    </format>
    <format dxfId="9994">
      <pivotArea dataOnly="0" labelOnly="1" outline="0" fieldPosition="0">
        <references count="3">
          <reference field="1" count="1" selected="0">
            <x v="132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8"/>
          </reference>
        </references>
      </pivotArea>
    </format>
    <format dxfId="9993">
      <pivotArea dataOnly="0" labelOnly="1" outline="0" fieldPosition="0">
        <references count="3">
          <reference field="1" count="1" selected="0">
            <x v="13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5"/>
          </reference>
        </references>
      </pivotArea>
    </format>
    <format dxfId="9992">
      <pivotArea dataOnly="0" labelOnly="1" outline="0" fieldPosition="0">
        <references count="3">
          <reference field="1" count="1" selected="0">
            <x v="13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0"/>
          </reference>
        </references>
      </pivotArea>
    </format>
    <format dxfId="9991">
      <pivotArea dataOnly="0" labelOnly="1" outline="0" fieldPosition="0">
        <references count="3">
          <reference field="1" count="1" selected="0">
            <x v="13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"/>
          </reference>
        </references>
      </pivotArea>
    </format>
    <format dxfId="9990">
      <pivotArea dataOnly="0" labelOnly="1" outline="0" fieldPosition="0">
        <references count="3">
          <reference field="1" count="1" selected="0">
            <x v="136"/>
          </reference>
          <reference field="2" count="0"/>
          <reference field="5" count="1" selected="0">
            <x v="0"/>
          </reference>
        </references>
      </pivotArea>
    </format>
    <format dxfId="9989">
      <pivotArea dataOnly="0" labelOnly="1" outline="0" fieldPosition="0">
        <references count="3">
          <reference field="1" count="1" selected="0">
            <x v="13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6"/>
          </reference>
        </references>
      </pivotArea>
    </format>
    <format dxfId="9988">
      <pivotArea dataOnly="0" labelOnly="1" outline="0" fieldPosition="0">
        <references count="3">
          <reference field="1" count="1" selected="0">
            <x v="13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8"/>
          </reference>
        </references>
      </pivotArea>
    </format>
    <format dxfId="9987">
      <pivotArea dataOnly="0" labelOnly="1" outline="0" fieldPosition="0">
        <references count="3">
          <reference field="1" count="1" selected="0">
            <x v="139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1"/>
          </reference>
        </references>
      </pivotArea>
    </format>
    <format dxfId="9986">
      <pivotArea dataOnly="0" labelOnly="1" outline="0" fieldPosition="0">
        <references count="3">
          <reference field="1" count="1" selected="0">
            <x v="14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3"/>
          </reference>
        </references>
      </pivotArea>
    </format>
    <format dxfId="9985">
      <pivotArea dataOnly="0" labelOnly="1" outline="0" fieldPosition="0">
        <references count="3">
          <reference field="1" count="1" selected="0">
            <x v="141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9984">
      <pivotArea dataOnly="0" labelOnly="1" outline="0" fieldPosition="0">
        <references count="3">
          <reference field="1" count="1" selected="0">
            <x v="142"/>
          </reference>
          <reference field="2" count="6">
            <x v="3"/>
            <x v="4"/>
            <x v="5"/>
            <x v="6"/>
            <x v="8"/>
            <x v="10"/>
          </reference>
          <reference field="5" count="1" selected="0">
            <x v="101"/>
          </reference>
        </references>
      </pivotArea>
    </format>
    <format dxfId="9983">
      <pivotArea dataOnly="0" labelOnly="1" outline="0" fieldPosition="0">
        <references count="3">
          <reference field="1" count="1" selected="0">
            <x v="143"/>
          </reference>
          <reference field="2" count="4">
            <x v="7"/>
            <x v="8"/>
            <x v="9"/>
            <x v="10"/>
          </reference>
          <reference field="5" count="1" selected="0">
            <x v="9"/>
          </reference>
        </references>
      </pivotArea>
    </format>
    <format dxfId="9982">
      <pivotArea dataOnly="0" labelOnly="1" outline="0" fieldPosition="0">
        <references count="3">
          <reference field="1" count="1" selected="0">
            <x v="143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9981">
      <pivotArea dataOnly="0" labelOnly="1" outline="0" fieldPosition="0">
        <references count="3">
          <reference field="1" count="1" selected="0">
            <x v="144"/>
          </reference>
          <reference field="2" count="4">
            <x v="7"/>
            <x v="8"/>
            <x v="9"/>
            <x v="10"/>
          </reference>
          <reference field="5" count="1" selected="0">
            <x v="18"/>
          </reference>
        </references>
      </pivotArea>
    </format>
    <format dxfId="9980">
      <pivotArea dataOnly="0" labelOnly="1" outline="0" fieldPosition="0">
        <references count="3">
          <reference field="1" count="1" selected="0">
            <x v="145"/>
          </reference>
          <reference field="2" count="4">
            <x v="7"/>
            <x v="8"/>
            <x v="9"/>
            <x v="10"/>
          </reference>
          <reference field="5" count="1" selected="0">
            <x v="34"/>
          </reference>
        </references>
      </pivotArea>
    </format>
    <format dxfId="9979">
      <pivotArea dataOnly="0" labelOnly="1" outline="0" fieldPosition="0">
        <references count="3">
          <reference field="1" count="1" selected="0">
            <x v="146"/>
          </reference>
          <reference field="2" count="2">
            <x v="4"/>
            <x v="5"/>
          </reference>
          <reference field="5" count="1" selected="0">
            <x v="29"/>
          </reference>
        </references>
      </pivotArea>
    </format>
    <format dxfId="9978">
      <pivotArea dataOnly="0" labelOnly="1" outline="0" fieldPosition="0">
        <references count="3">
          <reference field="1" count="1" selected="0">
            <x v="146"/>
          </reference>
          <reference field="2" count="1">
            <x v="1"/>
          </reference>
          <reference field="5" count="1" selected="0">
            <x v="30"/>
          </reference>
        </references>
      </pivotArea>
    </format>
    <format dxfId="9977">
      <pivotArea dataOnly="0" labelOnly="1" outline="0" fieldPosition="0">
        <references count="3">
          <reference field="1" count="1" selected="0">
            <x v="146"/>
          </reference>
          <reference field="2" count="2">
            <x v="0"/>
            <x v="3"/>
          </reference>
          <reference field="5" count="1" selected="0">
            <x v="85"/>
          </reference>
        </references>
      </pivotArea>
    </format>
    <format dxfId="9976">
      <pivotArea dataOnly="0" labelOnly="1" outline="0" fieldPosition="0">
        <references count="3">
          <reference field="1" count="1" selected="0">
            <x v="1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4"/>
          </reference>
        </references>
      </pivotArea>
    </format>
    <format dxfId="9975">
      <pivotArea dataOnly="0" labelOnly="1" outline="0" fieldPosition="0">
        <references count="3">
          <reference field="1" count="1" selected="0">
            <x v="14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4"/>
          </reference>
        </references>
      </pivotArea>
    </format>
    <format dxfId="9974">
      <pivotArea dataOnly="0" labelOnly="1" outline="0" fieldPosition="0">
        <references count="3">
          <reference field="1" count="1" selected="0">
            <x v="148"/>
          </reference>
          <reference field="2" count="1">
            <x v="1"/>
          </reference>
          <reference field="5" count="1" selected="0">
            <x v="92"/>
          </reference>
        </references>
      </pivotArea>
    </format>
    <format dxfId="9973">
      <pivotArea dataOnly="0" labelOnly="1" outline="0" fieldPosition="0">
        <references count="3">
          <reference field="1" count="1" selected="0">
            <x v="149"/>
          </reference>
          <reference field="2" count="1">
            <x v="1"/>
          </reference>
          <reference field="5" count="1" selected="0">
            <x v="102"/>
          </reference>
        </references>
      </pivotArea>
    </format>
    <format dxfId="9972">
      <pivotArea dataOnly="0" labelOnly="1" outline="0" fieldPosition="0">
        <references count="3">
          <reference field="1" count="1" selected="0">
            <x v="150"/>
          </reference>
          <reference field="2" count="1">
            <x v="1"/>
          </reference>
          <reference field="5" count="1" selected="0">
            <x v="101"/>
          </reference>
        </references>
      </pivotArea>
    </format>
    <format dxfId="9971">
      <pivotArea dataOnly="0" labelOnly="1" outline="0" fieldPosition="0">
        <references count="3">
          <reference field="1" count="1" selected="0">
            <x v="150"/>
          </reference>
          <reference field="2" count="7">
            <x v="3"/>
            <x v="4"/>
            <x v="5"/>
            <x v="6"/>
            <x v="7"/>
            <x v="8"/>
            <x v="10"/>
          </reference>
          <reference field="5" count="1" selected="0">
            <x v="105"/>
          </reference>
        </references>
      </pivotArea>
    </format>
    <format dxfId="9970">
      <pivotArea dataOnly="0" labelOnly="1" outline="0" fieldPosition="0">
        <references count="3">
          <reference field="1" count="1" selected="0">
            <x v="151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969">
      <pivotArea dataOnly="0" labelOnly="1" outline="0" fieldPosition="0">
        <references count="3">
          <reference field="1" count="1" selected="0">
            <x v="15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968">
      <pivotArea dataOnly="0" labelOnly="1" outline="0" fieldPosition="0">
        <references count="3">
          <reference field="1" count="1" selected="0">
            <x v="153"/>
          </reference>
          <reference field="2" count="3">
            <x v="8"/>
            <x v="9"/>
            <x v="10"/>
          </reference>
          <reference field="5" count="1" selected="0">
            <x v="74"/>
          </reference>
        </references>
      </pivotArea>
    </format>
    <format dxfId="9967">
      <pivotArea dataOnly="0" labelOnly="1" outline="0" fieldPosition="0">
        <references count="3">
          <reference field="1" count="1" selected="0">
            <x v="154"/>
          </reference>
          <reference field="2" count="2">
            <x v="9"/>
            <x v="10"/>
          </reference>
          <reference field="5" count="1" selected="0">
            <x v="24"/>
          </reference>
        </references>
      </pivotArea>
    </format>
    <format dxfId="9966">
      <pivotArea dataOnly="0" labelOnly="1" outline="0" fieldPosition="0">
        <references count="3">
          <reference field="1" count="1" selected="0">
            <x v="155"/>
          </reference>
          <reference field="2" count="2">
            <x v="9"/>
            <x v="10"/>
          </reference>
          <reference field="5" count="1" selected="0">
            <x v="43"/>
          </reference>
        </references>
      </pivotArea>
    </format>
    <format dxfId="9965">
      <pivotArea dataOnly="0" labelOnly="1" outline="0" fieldPosition="0">
        <references count="3">
          <reference field="1" count="1" selected="0">
            <x v="156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964">
      <pivotArea dataOnly="0" labelOnly="1" outline="0" fieldPosition="0">
        <references count="3">
          <reference field="1" count="1" selected="0">
            <x v="157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963">
      <pivotArea dataOnly="0" labelOnly="1" outline="0" fieldPosition="0">
        <references count="3">
          <reference field="1" count="1" selected="0">
            <x v="158"/>
          </reference>
          <reference field="2" count="2">
            <x v="9"/>
            <x v="10"/>
          </reference>
          <reference field="5" count="1" selected="0">
            <x v="88"/>
          </reference>
        </references>
      </pivotArea>
    </format>
    <format dxfId="9962">
      <pivotArea dataOnly="0" labelOnly="1" outline="0" fieldPosition="0">
        <references count="3">
          <reference field="1" count="1" selected="0">
            <x v="159"/>
          </reference>
          <reference field="2" count="2">
            <x v="9"/>
            <x v="10"/>
          </reference>
          <reference field="5" count="1" selected="0">
            <x v="20"/>
          </reference>
        </references>
      </pivotArea>
    </format>
    <format dxfId="9961">
      <pivotArea dataOnly="0" labelOnly="1" outline="0" fieldPosition="0">
        <references count="3">
          <reference field="1" count="1" selected="0">
            <x v="160"/>
          </reference>
          <reference field="2" count="2">
            <x v="9"/>
            <x v="10"/>
          </reference>
          <reference field="5" count="1" selected="0">
            <x v="12"/>
          </reference>
        </references>
      </pivotArea>
    </format>
    <format dxfId="9960">
      <pivotArea dataOnly="0" labelOnly="1" outline="0" fieldPosition="0">
        <references count="3">
          <reference field="1" count="1" selected="0">
            <x v="161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959">
      <pivotArea dataOnly="0" labelOnly="1" outline="0" fieldPosition="0">
        <references count="3">
          <reference field="1" count="1" selected="0">
            <x v="162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958">
      <pivotArea dataOnly="0" labelOnly="1" outline="0" axis="axisValues" fieldPosition="0"/>
    </format>
    <format dxfId="9957">
      <pivotArea type="all" dataOnly="0" outline="0" fieldPosition="0"/>
    </format>
    <format dxfId="9956">
      <pivotArea outline="0" collapsedLevelsAreSubtotals="1" fieldPosition="0"/>
    </format>
    <format dxfId="9955">
      <pivotArea field="1" type="button" dataOnly="0" labelOnly="1" outline="0" axis="axisRow" fieldPosition="0"/>
    </format>
    <format dxfId="9954">
      <pivotArea field="5" type="button" dataOnly="0" labelOnly="1" outline="0" axis="axisRow" fieldPosition="2"/>
    </format>
    <format dxfId="9953">
      <pivotArea field="2" type="button" dataOnly="0" labelOnly="1" outline="0" axis="axisRow" fieldPosition="3"/>
    </format>
    <format dxfId="995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9951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9950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9949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9948">
      <pivotArea dataOnly="0" labelOnly="1" grandRow="1" outline="0" fieldPosition="0"/>
    </format>
    <format dxfId="9947">
      <pivotArea dataOnly="0" labelOnly="1" outline="0" fieldPosition="0">
        <references count="2">
          <reference field="1" count="1" selected="0">
            <x v="0"/>
          </reference>
          <reference field="5" count="1">
            <x v="70"/>
          </reference>
        </references>
      </pivotArea>
    </format>
    <format dxfId="9946">
      <pivotArea dataOnly="0" labelOnly="1" outline="0" fieldPosition="0">
        <references count="2">
          <reference field="1" count="1" selected="0">
            <x v="1"/>
          </reference>
          <reference field="5" count="4">
            <x v="44"/>
            <x v="85"/>
            <x v="94"/>
            <x v="124"/>
          </reference>
        </references>
      </pivotArea>
    </format>
    <format dxfId="9945">
      <pivotArea dataOnly="0" labelOnly="1" outline="0" fieldPosition="0">
        <references count="2">
          <reference field="1" count="1" selected="0">
            <x v="2"/>
          </reference>
          <reference field="5" count="3">
            <x v="50"/>
            <x v="85"/>
            <x v="135"/>
          </reference>
        </references>
      </pivotArea>
    </format>
    <format dxfId="9944">
      <pivotArea dataOnly="0" labelOnly="1" outline="0" fieldPosition="0">
        <references count="2">
          <reference field="1" count="1" selected="0">
            <x v="3"/>
          </reference>
          <reference field="5" count="3">
            <x v="25"/>
            <x v="61"/>
            <x v="85"/>
          </reference>
        </references>
      </pivotArea>
    </format>
    <format dxfId="9943">
      <pivotArea dataOnly="0" labelOnly="1" outline="0" fieldPosition="0">
        <references count="2">
          <reference field="1" count="1" selected="0">
            <x v="4"/>
          </reference>
          <reference field="5" count="1">
            <x v="88"/>
          </reference>
        </references>
      </pivotArea>
    </format>
    <format dxfId="9942">
      <pivotArea dataOnly="0" labelOnly="1" outline="0" fieldPosition="0">
        <references count="2">
          <reference field="1" count="1" selected="0">
            <x v="5"/>
          </reference>
          <reference field="5" count="2">
            <x v="8"/>
            <x v="112"/>
          </reference>
        </references>
      </pivotArea>
    </format>
    <format dxfId="9941">
      <pivotArea dataOnly="0" labelOnly="1" outline="0" fieldPosition="0">
        <references count="2">
          <reference field="1" count="1" selected="0">
            <x v="6"/>
          </reference>
          <reference field="5" count="2">
            <x v="45"/>
            <x v="114"/>
          </reference>
        </references>
      </pivotArea>
    </format>
    <format dxfId="9940">
      <pivotArea dataOnly="0" labelOnly="1" outline="0" fieldPosition="0">
        <references count="2">
          <reference field="1" count="1" selected="0">
            <x v="7"/>
          </reference>
          <reference field="5" count="1">
            <x v="72"/>
          </reference>
        </references>
      </pivotArea>
    </format>
    <format dxfId="9939">
      <pivotArea dataOnly="0" labelOnly="1" outline="0" fieldPosition="0">
        <references count="2">
          <reference field="1" count="1" selected="0">
            <x v="8"/>
          </reference>
          <reference field="5" count="1">
            <x v="95"/>
          </reference>
        </references>
      </pivotArea>
    </format>
    <format dxfId="9938">
      <pivotArea dataOnly="0" labelOnly="1" outline="0" fieldPosition="0">
        <references count="2">
          <reference field="1" count="1" selected="0">
            <x v="9"/>
          </reference>
          <reference field="5" count="3">
            <x v="3"/>
            <x v="85"/>
            <x v="131"/>
          </reference>
        </references>
      </pivotArea>
    </format>
    <format dxfId="9937">
      <pivotArea dataOnly="0" labelOnly="1" outline="0" fieldPosition="0">
        <references count="2">
          <reference field="1" count="1" selected="0">
            <x v="10"/>
          </reference>
          <reference field="5" count="2">
            <x v="10"/>
            <x v="41"/>
          </reference>
        </references>
      </pivotArea>
    </format>
    <format dxfId="9936">
      <pivotArea dataOnly="0" labelOnly="1" outline="0" fieldPosition="0">
        <references count="2">
          <reference field="1" count="1" selected="0">
            <x v="11"/>
          </reference>
          <reference field="5" count="1">
            <x v="133"/>
          </reference>
        </references>
      </pivotArea>
    </format>
    <format dxfId="9935">
      <pivotArea dataOnly="0" labelOnly="1" outline="0" fieldPosition="0">
        <references count="2">
          <reference field="1" count="1" selected="0">
            <x v="12"/>
          </reference>
          <reference field="5" count="3">
            <x v="20"/>
            <x v="34"/>
            <x v="85"/>
          </reference>
        </references>
      </pivotArea>
    </format>
    <format dxfId="9934">
      <pivotArea dataOnly="0" labelOnly="1" outline="0" fieldPosition="0">
        <references count="2">
          <reference field="1" count="1" selected="0">
            <x v="13"/>
          </reference>
          <reference field="5" count="4">
            <x v="52"/>
            <x v="85"/>
            <x v="98"/>
            <x v="138"/>
          </reference>
        </references>
      </pivotArea>
    </format>
    <format dxfId="9933">
      <pivotArea dataOnly="0" labelOnly="1" outline="0" fieldPosition="0">
        <references count="2">
          <reference field="1" count="1" selected="0">
            <x v="14"/>
          </reference>
          <reference field="5" count="3">
            <x v="26"/>
            <x v="85"/>
            <x v="97"/>
          </reference>
        </references>
      </pivotArea>
    </format>
    <format dxfId="9932">
      <pivotArea dataOnly="0" labelOnly="1" outline="0" fieldPosition="0">
        <references count="2">
          <reference field="1" count="1" selected="0">
            <x v="15"/>
          </reference>
          <reference field="5" count="1">
            <x v="84"/>
          </reference>
        </references>
      </pivotArea>
    </format>
    <format dxfId="9931">
      <pivotArea dataOnly="0" labelOnly="1" outline="0" fieldPosition="0">
        <references count="2">
          <reference field="1" count="1" selected="0">
            <x v="16"/>
          </reference>
          <reference field="5" count="1">
            <x v="55"/>
          </reference>
        </references>
      </pivotArea>
    </format>
    <format dxfId="9930">
      <pivotArea dataOnly="0" labelOnly="1" outline="0" fieldPosition="0">
        <references count="2">
          <reference field="1" count="1" selected="0">
            <x v="17"/>
          </reference>
          <reference field="5" count="2">
            <x v="80"/>
            <x v="85"/>
          </reference>
        </references>
      </pivotArea>
    </format>
    <format dxfId="9929">
      <pivotArea dataOnly="0" labelOnly="1" outline="0" fieldPosition="0">
        <references count="2">
          <reference field="1" count="1" selected="0">
            <x v="18"/>
          </reference>
          <reference field="5" count="1">
            <x v="5"/>
          </reference>
        </references>
      </pivotArea>
    </format>
    <format dxfId="9928">
      <pivotArea dataOnly="0" labelOnly="1" outline="0" fieldPosition="0">
        <references count="2">
          <reference field="1" count="1" selected="0">
            <x v="19"/>
          </reference>
          <reference field="5" count="1">
            <x v="62"/>
          </reference>
        </references>
      </pivotArea>
    </format>
    <format dxfId="9927">
      <pivotArea dataOnly="0" labelOnly="1" outline="0" fieldPosition="0">
        <references count="2">
          <reference field="1" count="1" selected="0">
            <x v="20"/>
          </reference>
          <reference field="5" count="3">
            <x v="48"/>
            <x v="85"/>
            <x v="122"/>
          </reference>
        </references>
      </pivotArea>
    </format>
    <format dxfId="9926">
      <pivotArea dataOnly="0" labelOnly="1" outline="0" fieldPosition="0">
        <references count="2">
          <reference field="1" count="1" selected="0">
            <x v="21"/>
          </reference>
          <reference field="5" count="3">
            <x v="85"/>
            <x v="109"/>
            <x v="110"/>
          </reference>
        </references>
      </pivotArea>
    </format>
    <format dxfId="9925">
      <pivotArea dataOnly="0" labelOnly="1" outline="0" fieldPosition="0">
        <references count="2">
          <reference field="1" count="1" selected="0">
            <x v="22"/>
          </reference>
          <reference field="5" count="1">
            <x v="106"/>
          </reference>
        </references>
      </pivotArea>
    </format>
    <format dxfId="9924">
      <pivotArea dataOnly="0" labelOnly="1" outline="0" fieldPosition="0">
        <references count="2">
          <reference field="1" count="1" selected="0">
            <x v="23"/>
          </reference>
          <reference field="5" count="1">
            <x v="68"/>
          </reference>
        </references>
      </pivotArea>
    </format>
    <format dxfId="9923">
      <pivotArea dataOnly="0" labelOnly="1" outline="0" fieldPosition="0">
        <references count="2">
          <reference field="1" count="1" selected="0">
            <x v="24"/>
          </reference>
          <reference field="5" count="1">
            <x v="63"/>
          </reference>
        </references>
      </pivotArea>
    </format>
    <format dxfId="9922">
      <pivotArea dataOnly="0" labelOnly="1" outline="0" fieldPosition="0">
        <references count="2">
          <reference field="1" count="1" selected="0">
            <x v="25"/>
          </reference>
          <reference field="5" count="1">
            <x v="113"/>
          </reference>
        </references>
      </pivotArea>
    </format>
    <format dxfId="9921">
      <pivotArea dataOnly="0" labelOnly="1" outline="0" fieldPosition="0">
        <references count="2">
          <reference field="1" count="1" selected="0">
            <x v="26"/>
          </reference>
          <reference field="5" count="1">
            <x v="77"/>
          </reference>
        </references>
      </pivotArea>
    </format>
    <format dxfId="9920">
      <pivotArea dataOnly="0" labelOnly="1" outline="0" fieldPosition="0">
        <references count="2">
          <reference field="1" count="1" selected="0">
            <x v="27"/>
          </reference>
          <reference field="5" count="2">
            <x v="23"/>
            <x v="31"/>
          </reference>
        </references>
      </pivotArea>
    </format>
    <format dxfId="9919">
      <pivotArea dataOnly="0" labelOnly="1" outline="0" fieldPosition="0">
        <references count="2">
          <reference field="1" count="1" selected="0">
            <x v="28"/>
          </reference>
          <reference field="5" count="1">
            <x v="99"/>
          </reference>
        </references>
      </pivotArea>
    </format>
    <format dxfId="9918">
      <pivotArea dataOnly="0" labelOnly="1" outline="0" fieldPosition="0">
        <references count="2">
          <reference field="1" count="1" selected="0">
            <x v="29"/>
          </reference>
          <reference field="5" count="1">
            <x v="117"/>
          </reference>
        </references>
      </pivotArea>
    </format>
    <format dxfId="9917">
      <pivotArea dataOnly="0" labelOnly="1" outline="0" fieldPosition="0">
        <references count="2">
          <reference field="1" count="1" selected="0">
            <x v="30"/>
          </reference>
          <reference field="5" count="1">
            <x v="130"/>
          </reference>
        </references>
      </pivotArea>
    </format>
    <format dxfId="9916">
      <pivotArea dataOnly="0" labelOnly="1" outline="0" fieldPosition="0">
        <references count="2">
          <reference field="1" count="1" selected="0">
            <x v="31"/>
          </reference>
          <reference field="5" count="1">
            <x v="36"/>
          </reference>
        </references>
      </pivotArea>
    </format>
    <format dxfId="9915">
      <pivotArea dataOnly="0" labelOnly="1" outline="0" fieldPosition="0">
        <references count="2">
          <reference field="1" count="1" selected="0">
            <x v="32"/>
          </reference>
          <reference field="5" count="1">
            <x v="57"/>
          </reference>
        </references>
      </pivotArea>
    </format>
    <format dxfId="9914">
      <pivotArea dataOnly="0" labelOnly="1" outline="0" fieldPosition="0">
        <references count="2">
          <reference field="1" count="1" selected="0">
            <x v="33"/>
          </reference>
          <reference field="5" count="1">
            <x v="104"/>
          </reference>
        </references>
      </pivotArea>
    </format>
    <format dxfId="9913">
      <pivotArea dataOnly="0" labelOnly="1" outline="0" fieldPosition="0">
        <references count="2">
          <reference field="1" count="1" selected="0">
            <x v="34"/>
          </reference>
          <reference field="5" count="1">
            <x v="58"/>
          </reference>
        </references>
      </pivotArea>
    </format>
    <format dxfId="9912">
      <pivotArea dataOnly="0" labelOnly="1" outline="0" fieldPosition="0">
        <references count="2">
          <reference field="1" count="1" selected="0">
            <x v="35"/>
          </reference>
          <reference field="5" count="1">
            <x v="39"/>
          </reference>
        </references>
      </pivotArea>
    </format>
    <format dxfId="9911">
      <pivotArea dataOnly="0" labelOnly="1" outline="0" fieldPosition="0">
        <references count="2">
          <reference field="1" count="1" selected="0">
            <x v="36"/>
          </reference>
          <reference field="5" count="1">
            <x v="49"/>
          </reference>
        </references>
      </pivotArea>
    </format>
    <format dxfId="9910">
      <pivotArea dataOnly="0" labelOnly="1" outline="0" fieldPosition="0">
        <references count="2">
          <reference field="1" count="1" selected="0">
            <x v="37"/>
          </reference>
          <reference field="5" count="1">
            <x v="87"/>
          </reference>
        </references>
      </pivotArea>
    </format>
    <format dxfId="9909">
      <pivotArea dataOnly="0" labelOnly="1" outline="0" fieldPosition="0">
        <references count="2">
          <reference field="1" count="1" selected="0">
            <x v="38"/>
          </reference>
          <reference field="5" count="1">
            <x v="123"/>
          </reference>
        </references>
      </pivotArea>
    </format>
    <format dxfId="9908">
      <pivotArea dataOnly="0" labelOnly="1" outline="0" fieldPosition="0">
        <references count="2">
          <reference field="1" count="1" selected="0">
            <x v="39"/>
          </reference>
          <reference field="5" count="2">
            <x v="94"/>
            <x v="124"/>
          </reference>
        </references>
      </pivotArea>
    </format>
    <format dxfId="9907">
      <pivotArea dataOnly="0" labelOnly="1" outline="0" fieldPosition="0">
        <references count="2">
          <reference field="1" count="1" selected="0">
            <x v="40"/>
          </reference>
          <reference field="5" count="1">
            <x v="6"/>
          </reference>
        </references>
      </pivotArea>
    </format>
    <format dxfId="9906">
      <pivotArea dataOnly="0" labelOnly="1" outline="0" fieldPosition="0">
        <references count="2">
          <reference field="1" count="1" selected="0">
            <x v="41"/>
          </reference>
          <reference field="5" count="1">
            <x v="10"/>
          </reference>
        </references>
      </pivotArea>
    </format>
    <format dxfId="9905">
      <pivotArea dataOnly="0" labelOnly="1" outline="0" fieldPosition="0">
        <references count="2">
          <reference field="1" count="1" selected="0">
            <x v="42"/>
          </reference>
          <reference field="5" count="1">
            <x v="38"/>
          </reference>
        </references>
      </pivotArea>
    </format>
    <format dxfId="9904">
      <pivotArea dataOnly="0" labelOnly="1" outline="0" fieldPosition="0">
        <references count="2">
          <reference field="1" count="1" selected="0">
            <x v="43"/>
          </reference>
          <reference field="5" count="2">
            <x v="4"/>
            <x v="126"/>
          </reference>
        </references>
      </pivotArea>
    </format>
    <format dxfId="9903">
      <pivotArea dataOnly="0" labelOnly="1" outline="0" fieldPosition="0">
        <references count="2">
          <reference field="1" count="1" selected="0">
            <x v="44"/>
          </reference>
          <reference field="5" count="2">
            <x v="37"/>
            <x v="132"/>
          </reference>
        </references>
      </pivotArea>
    </format>
    <format dxfId="9902">
      <pivotArea dataOnly="0" labelOnly="1" outline="0" fieldPosition="0">
        <references count="2">
          <reference field="1" count="1" selected="0">
            <x v="45"/>
          </reference>
          <reference field="5" count="2">
            <x v="125"/>
            <x v="136"/>
          </reference>
        </references>
      </pivotArea>
    </format>
    <format dxfId="9901">
      <pivotArea dataOnly="0" labelOnly="1" outline="0" fieldPosition="0">
        <references count="2">
          <reference field="1" count="1" selected="0">
            <x v="46"/>
          </reference>
          <reference field="5" count="1">
            <x v="126"/>
          </reference>
        </references>
      </pivotArea>
    </format>
    <format dxfId="9900">
      <pivotArea dataOnly="0" labelOnly="1" outline="0" fieldPosition="0">
        <references count="2">
          <reference field="1" count="1" selected="0">
            <x v="48"/>
          </reference>
          <reference field="5" count="1">
            <x v="85"/>
          </reference>
        </references>
      </pivotArea>
    </format>
    <format dxfId="9899">
      <pivotArea dataOnly="0" labelOnly="1" outline="0" fieldPosition="0">
        <references count="2">
          <reference field="1" count="1" selected="0">
            <x v="49"/>
          </reference>
          <reference field="5" count="2">
            <x v="56"/>
            <x v="85"/>
          </reference>
        </references>
      </pivotArea>
    </format>
    <format dxfId="9898">
      <pivotArea dataOnly="0" labelOnly="1" outline="0" fieldPosition="0">
        <references count="2">
          <reference field="1" count="1" selected="0">
            <x v="50"/>
          </reference>
          <reference field="5" count="2">
            <x v="11"/>
            <x v="85"/>
          </reference>
        </references>
      </pivotArea>
    </format>
    <format dxfId="9897">
      <pivotArea dataOnly="0" labelOnly="1" outline="0" fieldPosition="0">
        <references count="2">
          <reference field="1" count="1" selected="0">
            <x v="51"/>
          </reference>
          <reference field="5" count="1">
            <x v="115"/>
          </reference>
        </references>
      </pivotArea>
    </format>
    <format dxfId="9896">
      <pivotArea dataOnly="0" labelOnly="1" outline="0" fieldPosition="0">
        <references count="2">
          <reference field="1" count="1" selected="0">
            <x v="52"/>
          </reference>
          <reference field="5" count="2">
            <x v="66"/>
            <x v="115"/>
          </reference>
        </references>
      </pivotArea>
    </format>
    <format dxfId="9895">
      <pivotArea dataOnly="0" labelOnly="1" outline="0" fieldPosition="0">
        <references count="2">
          <reference field="1" count="1" selected="0">
            <x v="53"/>
          </reference>
          <reference field="5" count="1">
            <x v="33"/>
          </reference>
        </references>
      </pivotArea>
    </format>
    <format dxfId="9894">
      <pivotArea dataOnly="0" labelOnly="1" outline="0" fieldPosition="0">
        <references count="2">
          <reference field="1" count="1" selected="0">
            <x v="54"/>
          </reference>
          <reference field="5" count="2">
            <x v="85"/>
            <x v="115"/>
          </reference>
        </references>
      </pivotArea>
    </format>
    <format dxfId="9893">
      <pivotArea dataOnly="0" labelOnly="1" outline="0" fieldPosition="0">
        <references count="2">
          <reference field="1" count="1" selected="0">
            <x v="55"/>
          </reference>
          <reference field="5" count="1">
            <x v="22"/>
          </reference>
        </references>
      </pivotArea>
    </format>
    <format dxfId="9892">
      <pivotArea dataOnly="0" labelOnly="1" outline="0" fieldPosition="0">
        <references count="2">
          <reference field="1" count="1" selected="0">
            <x v="56"/>
          </reference>
          <reference field="5" count="1">
            <x v="32"/>
          </reference>
        </references>
      </pivotArea>
    </format>
    <format dxfId="9891">
      <pivotArea dataOnly="0" labelOnly="1" outline="0" fieldPosition="0">
        <references count="2">
          <reference field="1" count="1" selected="0">
            <x v="57"/>
          </reference>
          <reference field="5" count="1">
            <x v="27"/>
          </reference>
        </references>
      </pivotArea>
    </format>
    <format dxfId="9890">
      <pivotArea dataOnly="0" labelOnly="1" outline="0" fieldPosition="0">
        <references count="2">
          <reference field="1" count="1" selected="0">
            <x v="58"/>
          </reference>
          <reference field="5" count="2">
            <x v="26"/>
            <x v="109"/>
          </reference>
        </references>
      </pivotArea>
    </format>
    <format dxfId="9889">
      <pivotArea dataOnly="0" labelOnly="1" outline="0" fieldPosition="0">
        <references count="2">
          <reference field="1" count="1" selected="0">
            <x v="59"/>
          </reference>
          <reference field="5" count="1">
            <x v="85"/>
          </reference>
        </references>
      </pivotArea>
    </format>
    <format dxfId="9888">
      <pivotArea dataOnly="0" labelOnly="1" outline="0" fieldPosition="0">
        <references count="2">
          <reference field="1" count="1" selected="0">
            <x v="60"/>
          </reference>
          <reference field="5" count="1">
            <x v="108"/>
          </reference>
        </references>
      </pivotArea>
    </format>
    <format dxfId="9887">
      <pivotArea dataOnly="0" labelOnly="1" outline="0" fieldPosition="0">
        <references count="2">
          <reference field="1" count="1" selected="0">
            <x v="61"/>
          </reference>
          <reference field="5" count="4">
            <x v="47"/>
            <x v="85"/>
            <x v="119"/>
            <x v="137"/>
          </reference>
        </references>
      </pivotArea>
    </format>
    <format dxfId="9886">
      <pivotArea dataOnly="0" labelOnly="1" outline="0" fieldPosition="0">
        <references count="2">
          <reference field="1" count="1" selected="0">
            <x v="62"/>
          </reference>
          <reference field="5" count="2">
            <x v="11"/>
            <x v="74"/>
          </reference>
        </references>
      </pivotArea>
    </format>
    <format dxfId="9885">
      <pivotArea dataOnly="0" labelOnly="1" outline="0" fieldPosition="0">
        <references count="2">
          <reference field="1" count="1" selected="0">
            <x v="63"/>
          </reference>
          <reference field="5" count="2">
            <x v="85"/>
            <x v="126"/>
          </reference>
        </references>
      </pivotArea>
    </format>
    <format dxfId="9884">
      <pivotArea dataOnly="0" labelOnly="1" outline="0" fieldPosition="0">
        <references count="2">
          <reference field="1" count="1" selected="0">
            <x v="64"/>
          </reference>
          <reference field="5" count="1">
            <x v="20"/>
          </reference>
        </references>
      </pivotArea>
    </format>
    <format dxfId="9883">
      <pivotArea dataOnly="0" labelOnly="1" outline="0" fieldPosition="0">
        <references count="2">
          <reference field="1" count="1" selected="0">
            <x v="65"/>
          </reference>
          <reference field="5" count="1">
            <x v="83"/>
          </reference>
        </references>
      </pivotArea>
    </format>
    <format dxfId="9882">
      <pivotArea dataOnly="0" labelOnly="1" outline="0" fieldPosition="0">
        <references count="2">
          <reference field="1" count="1" selected="0">
            <x v="66"/>
          </reference>
          <reference field="5" count="1">
            <x v="89"/>
          </reference>
        </references>
      </pivotArea>
    </format>
    <format dxfId="9881">
      <pivotArea dataOnly="0" labelOnly="1" outline="0" fieldPosition="0">
        <references count="2">
          <reference field="1" count="1" selected="0">
            <x v="67"/>
          </reference>
          <reference field="5" count="2">
            <x v="78"/>
            <x v="85"/>
          </reference>
        </references>
      </pivotArea>
    </format>
    <format dxfId="9880">
      <pivotArea dataOnly="0" labelOnly="1" outline="0" fieldPosition="0">
        <references count="2">
          <reference field="1" count="1" selected="0">
            <x v="68"/>
          </reference>
          <reference field="5" count="1">
            <x v="128"/>
          </reference>
        </references>
      </pivotArea>
    </format>
    <format dxfId="9879">
      <pivotArea dataOnly="0" labelOnly="1" outline="0" fieldPosition="0">
        <references count="2">
          <reference field="1" count="1" selected="0">
            <x v="69"/>
          </reference>
          <reference field="5" count="2">
            <x v="47"/>
            <x v="115"/>
          </reference>
        </references>
      </pivotArea>
    </format>
    <format dxfId="9878">
      <pivotArea dataOnly="0" labelOnly="1" outline="0" fieldPosition="0">
        <references count="2">
          <reference field="1" count="1" selected="0">
            <x v="70"/>
          </reference>
          <reference field="5" count="1">
            <x v="16"/>
          </reference>
        </references>
      </pivotArea>
    </format>
    <format dxfId="9877">
      <pivotArea dataOnly="0" labelOnly="1" outline="0" fieldPosition="0">
        <references count="2">
          <reference field="1" count="1" selected="0">
            <x v="71"/>
          </reference>
          <reference field="5" count="1">
            <x v="67"/>
          </reference>
        </references>
      </pivotArea>
    </format>
    <format dxfId="9876">
      <pivotArea dataOnly="0" labelOnly="1" outline="0" fieldPosition="0">
        <references count="2">
          <reference field="1" count="1" selected="0">
            <x v="72"/>
          </reference>
          <reference field="5" count="1">
            <x v="49"/>
          </reference>
        </references>
      </pivotArea>
    </format>
    <format dxfId="9875">
      <pivotArea dataOnly="0" labelOnly="1" outline="0" fieldPosition="0">
        <references count="2">
          <reference field="1" count="1" selected="0">
            <x v="73"/>
          </reference>
          <reference field="5" count="2">
            <x v="74"/>
            <x v="134"/>
          </reference>
        </references>
      </pivotArea>
    </format>
    <format dxfId="9874">
      <pivotArea dataOnly="0" labelOnly="1" outline="0" fieldPosition="0">
        <references count="2">
          <reference field="1" count="1" selected="0">
            <x v="74"/>
          </reference>
          <reference field="5" count="3">
            <x v="20"/>
            <x v="85"/>
            <x v="111"/>
          </reference>
        </references>
      </pivotArea>
    </format>
    <format dxfId="9873">
      <pivotArea dataOnly="0" labelOnly="1" outline="0" fieldPosition="0">
        <references count="2">
          <reference field="1" count="1" selected="0">
            <x v="75"/>
          </reference>
          <reference field="5" count="4">
            <x v="75"/>
            <x v="85"/>
            <x v="89"/>
            <x v="113"/>
          </reference>
        </references>
      </pivotArea>
    </format>
    <format dxfId="9872">
      <pivotArea dataOnly="0" labelOnly="1" outline="0" fieldPosition="0">
        <references count="2">
          <reference field="1" count="1" selected="0">
            <x v="76"/>
          </reference>
          <reference field="5" count="2">
            <x v="7"/>
            <x v="56"/>
          </reference>
        </references>
      </pivotArea>
    </format>
    <format dxfId="9871">
      <pivotArea dataOnly="0" labelOnly="1" outline="0" fieldPosition="0">
        <references count="2">
          <reference field="1" count="1" selected="0">
            <x v="77"/>
          </reference>
          <reference field="5" count="3">
            <x v="15"/>
            <x v="36"/>
            <x v="113"/>
          </reference>
        </references>
      </pivotArea>
    </format>
    <format dxfId="9870">
      <pivotArea dataOnly="0" labelOnly="1" outline="0" fieldPosition="0">
        <references count="2">
          <reference field="1" count="1" selected="0">
            <x v="78"/>
          </reference>
          <reference field="5" count="3">
            <x v="61"/>
            <x v="85"/>
            <x v="93"/>
          </reference>
        </references>
      </pivotArea>
    </format>
    <format dxfId="9869">
      <pivotArea dataOnly="0" labelOnly="1" outline="0" fieldPosition="0">
        <references count="2">
          <reference field="1" count="1" selected="0">
            <x v="79"/>
          </reference>
          <reference field="5" count="1">
            <x v="127"/>
          </reference>
        </references>
      </pivotArea>
    </format>
    <format dxfId="9868">
      <pivotArea dataOnly="0" labelOnly="1" outline="0" fieldPosition="0">
        <references count="2">
          <reference field="1" count="1" selected="0">
            <x v="80"/>
          </reference>
          <reference field="5" count="2">
            <x v="53"/>
            <x v="85"/>
          </reference>
        </references>
      </pivotArea>
    </format>
    <format dxfId="9867">
      <pivotArea dataOnly="0" labelOnly="1" outline="0" fieldPosition="0">
        <references count="2">
          <reference field="1" count="1" selected="0">
            <x v="81"/>
          </reference>
          <reference field="5" count="2">
            <x v="33"/>
            <x v="64"/>
          </reference>
        </references>
      </pivotArea>
    </format>
    <format dxfId="9866">
      <pivotArea dataOnly="0" labelOnly="1" outline="0" fieldPosition="0">
        <references count="2">
          <reference field="1" count="1" selected="0">
            <x v="82"/>
          </reference>
          <reference field="5" count="2">
            <x v="75"/>
            <x v="98"/>
          </reference>
        </references>
      </pivotArea>
    </format>
    <format dxfId="9865">
      <pivotArea dataOnly="0" labelOnly="1" outline="0" fieldPosition="0">
        <references count="2">
          <reference field="1" count="1" selected="0">
            <x v="83"/>
          </reference>
          <reference field="5" count="4">
            <x v="15"/>
            <x v="85"/>
            <x v="97"/>
            <x v="127"/>
          </reference>
        </references>
      </pivotArea>
    </format>
    <format dxfId="9864">
      <pivotArea dataOnly="0" labelOnly="1" outline="0" fieldPosition="0">
        <references count="2">
          <reference field="1" count="1" selected="0">
            <x v="84"/>
          </reference>
          <reference field="5" count="3">
            <x v="30"/>
            <x v="69"/>
            <x v="85"/>
          </reference>
        </references>
      </pivotArea>
    </format>
    <format dxfId="9863">
      <pivotArea dataOnly="0" labelOnly="1" outline="0" fieldPosition="0">
        <references count="2">
          <reference field="1" count="1" selected="0">
            <x v="85"/>
          </reference>
          <reference field="5" count="1">
            <x v="115"/>
          </reference>
        </references>
      </pivotArea>
    </format>
    <format dxfId="9862">
      <pivotArea dataOnly="0" labelOnly="1" outline="0" fieldPosition="0">
        <references count="2">
          <reference field="1" count="1" selected="0">
            <x v="86"/>
          </reference>
          <reference field="5" count="1">
            <x v="64"/>
          </reference>
        </references>
      </pivotArea>
    </format>
    <format dxfId="9861">
      <pivotArea dataOnly="0" labelOnly="1" outline="0" fieldPosition="0">
        <references count="2">
          <reference field="1" count="1" selected="0">
            <x v="87"/>
          </reference>
          <reference field="5" count="1">
            <x v="21"/>
          </reference>
        </references>
      </pivotArea>
    </format>
    <format dxfId="9860">
      <pivotArea dataOnly="0" labelOnly="1" outline="0" fieldPosition="0">
        <references count="2">
          <reference field="1" count="1" selected="0">
            <x v="88"/>
          </reference>
          <reference field="5" count="1">
            <x v="46"/>
          </reference>
        </references>
      </pivotArea>
    </format>
    <format dxfId="9859">
      <pivotArea dataOnly="0" labelOnly="1" outline="0" fieldPosition="0">
        <references count="2">
          <reference field="1" count="1" selected="0">
            <x v="89"/>
          </reference>
          <reference field="5" count="1">
            <x v="39"/>
          </reference>
        </references>
      </pivotArea>
    </format>
    <format dxfId="9858">
      <pivotArea dataOnly="0" labelOnly="1" outline="0" fieldPosition="0">
        <references count="2">
          <reference field="1" count="1" selected="0">
            <x v="90"/>
          </reference>
          <reference field="5" count="1">
            <x v="117"/>
          </reference>
        </references>
      </pivotArea>
    </format>
    <format dxfId="9857">
      <pivotArea dataOnly="0" labelOnly="1" outline="0" fieldPosition="0">
        <references count="2">
          <reference field="1" count="1" selected="0">
            <x v="91"/>
          </reference>
          <reference field="5" count="2">
            <x v="85"/>
            <x v="111"/>
          </reference>
        </references>
      </pivotArea>
    </format>
    <format dxfId="9856">
      <pivotArea dataOnly="0" labelOnly="1" outline="0" fieldPosition="0">
        <references count="2">
          <reference field="1" count="1" selected="0">
            <x v="92"/>
          </reference>
          <reference field="5" count="2">
            <x v="54"/>
            <x v="85"/>
          </reference>
        </references>
      </pivotArea>
    </format>
    <format dxfId="9855">
      <pivotArea dataOnly="0" labelOnly="1" outline="0" fieldPosition="0">
        <references count="2">
          <reference field="1" count="1" selected="0">
            <x v="94"/>
          </reference>
          <reference field="5" count="2">
            <x v="33"/>
            <x v="85"/>
          </reference>
        </references>
      </pivotArea>
    </format>
    <format dxfId="9854">
      <pivotArea dataOnly="0" labelOnly="1" outline="0" fieldPosition="0">
        <references count="2">
          <reference field="1" count="1" selected="0">
            <x v="95"/>
          </reference>
          <reference field="5" count="1">
            <x v="65"/>
          </reference>
        </references>
      </pivotArea>
    </format>
    <format dxfId="9853">
      <pivotArea dataOnly="0" labelOnly="1" outline="0" fieldPosition="0">
        <references count="2">
          <reference field="1" count="1" selected="0">
            <x v="96"/>
          </reference>
          <reference field="5" count="4">
            <x v="78"/>
            <x v="82"/>
            <x v="85"/>
            <x v="104"/>
          </reference>
        </references>
      </pivotArea>
    </format>
    <format dxfId="9852">
      <pivotArea dataOnly="0" labelOnly="1" outline="0" fieldPosition="0">
        <references count="2">
          <reference field="1" count="1" selected="0">
            <x v="97"/>
          </reference>
          <reference field="5" count="4">
            <x v="20"/>
            <x v="69"/>
            <x v="71"/>
            <x v="77"/>
          </reference>
        </references>
      </pivotArea>
    </format>
    <format dxfId="9851">
      <pivotArea dataOnly="0" labelOnly="1" outline="0" fieldPosition="0">
        <references count="2">
          <reference field="1" count="1" selected="0">
            <x v="98"/>
          </reference>
          <reference field="5" count="2">
            <x v="8"/>
            <x v="73"/>
          </reference>
        </references>
      </pivotArea>
    </format>
    <format dxfId="9850">
      <pivotArea dataOnly="0" labelOnly="1" outline="0" fieldPosition="0">
        <references count="2">
          <reference field="1" count="1" selected="0">
            <x v="99"/>
          </reference>
          <reference field="5" count="2">
            <x v="60"/>
            <x v="85"/>
          </reference>
        </references>
      </pivotArea>
    </format>
    <format dxfId="9849">
      <pivotArea dataOnly="0" labelOnly="1" outline="0" fieldPosition="0">
        <references count="2">
          <reference field="1" count="1" selected="0">
            <x v="100"/>
          </reference>
          <reference field="5" count="1">
            <x v="107"/>
          </reference>
        </references>
      </pivotArea>
    </format>
    <format dxfId="9848">
      <pivotArea dataOnly="0" labelOnly="1" outline="0" fieldPosition="0">
        <references count="2">
          <reference field="1" count="1" selected="0">
            <x v="101"/>
          </reference>
          <reference field="5" count="2">
            <x v="9"/>
            <x v="85"/>
          </reference>
        </references>
      </pivotArea>
    </format>
    <format dxfId="9847">
      <pivotArea dataOnly="0" labelOnly="1" outline="0" fieldPosition="0">
        <references count="2">
          <reference field="1" count="1" selected="0">
            <x v="102"/>
          </reference>
          <reference field="5" count="2">
            <x v="17"/>
            <x v="85"/>
          </reference>
        </references>
      </pivotArea>
    </format>
    <format dxfId="9846">
      <pivotArea dataOnly="0" labelOnly="1" outline="0" fieldPosition="0">
        <references count="2">
          <reference field="1" count="1" selected="0">
            <x v="103"/>
          </reference>
          <reference field="5" count="2">
            <x v="119"/>
            <x v="128"/>
          </reference>
        </references>
      </pivotArea>
    </format>
    <format dxfId="9845">
      <pivotArea dataOnly="0" labelOnly="1" outline="0" fieldPosition="0">
        <references count="2">
          <reference field="1" count="1" selected="0">
            <x v="104"/>
          </reference>
          <reference field="5" count="2">
            <x v="43"/>
            <x v="123"/>
          </reference>
        </references>
      </pivotArea>
    </format>
    <format dxfId="9844">
      <pivotArea dataOnly="0" labelOnly="1" outline="0" fieldPosition="0">
        <references count="2">
          <reference field="1" count="1" selected="0">
            <x v="105"/>
          </reference>
          <reference field="5" count="3">
            <x v="8"/>
            <x v="85"/>
            <x v="108"/>
          </reference>
        </references>
      </pivotArea>
    </format>
    <format dxfId="9843">
      <pivotArea dataOnly="0" labelOnly="1" outline="0" fieldPosition="0">
        <references count="2">
          <reference field="1" count="1" selected="0">
            <x v="106"/>
          </reference>
          <reference field="5" count="1">
            <x v="96"/>
          </reference>
        </references>
      </pivotArea>
    </format>
    <format dxfId="9842">
      <pivotArea dataOnly="0" labelOnly="1" outline="0" fieldPosition="0">
        <references count="2">
          <reference field="1" count="1" selected="0">
            <x v="107"/>
          </reference>
          <reference field="5" count="3">
            <x v="19"/>
            <x v="85"/>
            <x v="92"/>
          </reference>
        </references>
      </pivotArea>
    </format>
    <format dxfId="9841">
      <pivotArea dataOnly="0" labelOnly="1" outline="0" fieldPosition="0">
        <references count="2">
          <reference field="1" count="1" selected="0">
            <x v="108"/>
          </reference>
          <reference field="5" count="3">
            <x v="8"/>
            <x v="85"/>
            <x v="90"/>
          </reference>
        </references>
      </pivotArea>
    </format>
    <format dxfId="9840">
      <pivotArea dataOnly="0" labelOnly="1" outline="0" fieldPosition="0">
        <references count="2">
          <reference field="1" count="1" selected="0">
            <x v="109"/>
          </reference>
          <reference field="5" count="2">
            <x v="28"/>
            <x v="85"/>
          </reference>
        </references>
      </pivotArea>
    </format>
    <format dxfId="9839">
      <pivotArea dataOnly="0" labelOnly="1" outline="0" fieldPosition="0">
        <references count="2">
          <reference field="1" count="1" selected="0">
            <x v="110"/>
          </reference>
          <reference field="5" count="1">
            <x v="57"/>
          </reference>
        </references>
      </pivotArea>
    </format>
    <format dxfId="9838">
      <pivotArea dataOnly="0" labelOnly="1" outline="0" fieldPosition="0">
        <references count="2">
          <reference field="1" count="1" selected="0">
            <x v="111"/>
          </reference>
          <reference field="5" count="1">
            <x v="20"/>
          </reference>
        </references>
      </pivotArea>
    </format>
    <format dxfId="9837">
      <pivotArea dataOnly="0" labelOnly="1" outline="0" fieldPosition="0">
        <references count="2">
          <reference field="1" count="1" selected="0">
            <x v="112"/>
          </reference>
          <reference field="5" count="4">
            <x v="23"/>
            <x v="31"/>
            <x v="79"/>
            <x v="100"/>
          </reference>
        </references>
      </pivotArea>
    </format>
    <format dxfId="9836">
      <pivotArea dataOnly="0" labelOnly="1" outline="0" fieldPosition="0">
        <references count="2">
          <reference field="1" count="1" selected="0">
            <x v="113"/>
          </reference>
          <reference field="5" count="4">
            <x v="8"/>
            <x v="52"/>
            <x v="85"/>
            <x v="112"/>
          </reference>
        </references>
      </pivotArea>
    </format>
    <format dxfId="9835">
      <pivotArea dataOnly="0" labelOnly="1" outline="0" fieldPosition="0">
        <references count="2">
          <reference field="1" count="1" selected="0">
            <x v="114"/>
          </reference>
          <reference field="5" count="1">
            <x v="24"/>
          </reference>
        </references>
      </pivotArea>
    </format>
    <format dxfId="9834">
      <pivotArea dataOnly="0" labelOnly="1" outline="0" fieldPosition="0">
        <references count="2">
          <reference field="1" count="1" selected="0">
            <x v="115"/>
          </reference>
          <reference field="5" count="3">
            <x v="20"/>
            <x v="58"/>
            <x v="129"/>
          </reference>
        </references>
      </pivotArea>
    </format>
    <format dxfId="9833">
      <pivotArea dataOnly="0" labelOnly="1" outline="0" fieldPosition="0">
        <references count="2">
          <reference field="1" count="1" selected="0">
            <x v="116"/>
          </reference>
          <reference field="5" count="1">
            <x v="2"/>
          </reference>
        </references>
      </pivotArea>
    </format>
    <format dxfId="9832">
      <pivotArea dataOnly="0" labelOnly="1" outline="0" fieldPosition="0">
        <references count="2">
          <reference field="1" count="1" selected="0">
            <x v="117"/>
          </reference>
          <reference field="5" count="1">
            <x v="17"/>
          </reference>
        </references>
      </pivotArea>
    </format>
    <format dxfId="9831">
      <pivotArea dataOnly="0" labelOnly="1" outline="0" fieldPosition="0">
        <references count="2">
          <reference field="1" count="1" selected="0">
            <x v="118"/>
          </reference>
          <reference field="5" count="1">
            <x v="29"/>
          </reference>
        </references>
      </pivotArea>
    </format>
    <format dxfId="9830">
      <pivotArea dataOnly="0" labelOnly="1" outline="0" fieldPosition="0">
        <references count="2">
          <reference field="1" count="1" selected="0">
            <x v="119"/>
          </reference>
          <reference field="5" count="2">
            <x v="54"/>
            <x v="130"/>
          </reference>
        </references>
      </pivotArea>
    </format>
    <format dxfId="9829">
      <pivotArea dataOnly="0" labelOnly="1" outline="0" fieldPosition="0">
        <references count="2">
          <reference field="1" count="1" selected="0">
            <x v="120"/>
          </reference>
          <reference field="5" count="4">
            <x v="42"/>
            <x v="64"/>
            <x v="85"/>
            <x v="99"/>
          </reference>
        </references>
      </pivotArea>
    </format>
    <format dxfId="9828">
      <pivotArea dataOnly="0" labelOnly="1" outline="0" fieldPosition="0">
        <references count="2">
          <reference field="1" count="1" selected="0">
            <x v="121"/>
          </reference>
          <reference field="5" count="1">
            <x v="61"/>
          </reference>
        </references>
      </pivotArea>
    </format>
    <format dxfId="9827">
      <pivotArea dataOnly="0" labelOnly="1" outline="0" fieldPosition="0">
        <references count="2">
          <reference field="1" count="1" selected="0">
            <x v="122"/>
          </reference>
          <reference field="5" count="1">
            <x v="85"/>
          </reference>
        </references>
      </pivotArea>
    </format>
    <format dxfId="9826">
      <pivotArea dataOnly="0" labelOnly="1" outline="0" fieldPosition="0">
        <references count="2">
          <reference field="1" count="1" selected="0">
            <x v="123"/>
          </reference>
          <reference field="5" count="1">
            <x v="86"/>
          </reference>
        </references>
      </pivotArea>
    </format>
    <format dxfId="9825">
      <pivotArea dataOnly="0" labelOnly="1" outline="0" fieldPosition="0">
        <references count="2">
          <reference field="1" count="1" selected="0">
            <x v="124"/>
          </reference>
          <reference field="5" count="1">
            <x v="30"/>
          </reference>
        </references>
      </pivotArea>
    </format>
    <format dxfId="9824">
      <pivotArea dataOnly="0" labelOnly="1" outline="0" fieldPosition="0">
        <references count="2">
          <reference field="1" count="1" selected="0">
            <x v="125"/>
          </reference>
          <reference field="5" count="3">
            <x v="2"/>
            <x v="18"/>
            <x v="20"/>
          </reference>
        </references>
      </pivotArea>
    </format>
    <format dxfId="9823">
      <pivotArea dataOnly="0" labelOnly="1" outline="0" fieldPosition="0">
        <references count="2">
          <reference field="1" count="1" selected="0">
            <x v="126"/>
          </reference>
          <reference field="5" count="1">
            <x v="59"/>
          </reference>
        </references>
      </pivotArea>
    </format>
    <format dxfId="9822">
      <pivotArea dataOnly="0" labelOnly="1" outline="0" fieldPosition="0">
        <references count="2">
          <reference field="1" count="1" selected="0">
            <x v="127"/>
          </reference>
          <reference field="5" count="2">
            <x v="12"/>
            <x v="15"/>
          </reference>
        </references>
      </pivotArea>
    </format>
    <format dxfId="9821">
      <pivotArea dataOnly="0" labelOnly="1" outline="0" fieldPosition="0">
        <references count="2">
          <reference field="1" count="1" selected="0">
            <x v="128"/>
          </reference>
          <reference field="5" count="1">
            <x v="81"/>
          </reference>
        </references>
      </pivotArea>
    </format>
    <format dxfId="9820">
      <pivotArea dataOnly="0" labelOnly="1" outline="0" fieldPosition="0">
        <references count="2">
          <reference field="1" count="1" selected="0">
            <x v="129"/>
          </reference>
          <reference field="5" count="2">
            <x v="19"/>
            <x v="51"/>
          </reference>
        </references>
      </pivotArea>
    </format>
    <format dxfId="9819">
      <pivotArea dataOnly="0" labelOnly="1" outline="0" fieldPosition="0">
        <references count="2">
          <reference field="1" count="1" selected="0">
            <x v="130"/>
          </reference>
          <reference field="5" count="1">
            <x v="76"/>
          </reference>
        </references>
      </pivotArea>
    </format>
    <format dxfId="9818">
      <pivotArea dataOnly="0" labelOnly="1" outline="0" fieldPosition="0">
        <references count="2">
          <reference field="1" count="1" selected="0">
            <x v="131"/>
          </reference>
          <reference field="5" count="3">
            <x v="85"/>
            <x v="91"/>
            <x v="114"/>
          </reference>
        </references>
      </pivotArea>
    </format>
    <format dxfId="9817">
      <pivotArea dataOnly="0" labelOnly="1" outline="0" fieldPosition="0">
        <references count="2">
          <reference field="1" count="1" selected="0">
            <x v="132"/>
          </reference>
          <reference field="5" count="1">
            <x v="78"/>
          </reference>
        </references>
      </pivotArea>
    </format>
    <format dxfId="9816">
      <pivotArea dataOnly="0" labelOnly="1" outline="0" fieldPosition="0">
        <references count="2">
          <reference field="1" count="1" selected="0">
            <x v="133"/>
          </reference>
          <reference field="5" count="1">
            <x v="35"/>
          </reference>
        </references>
      </pivotArea>
    </format>
    <format dxfId="9815">
      <pivotArea dataOnly="0" labelOnly="1" outline="0" fieldPosition="0">
        <references count="2">
          <reference field="1" count="1" selected="0">
            <x v="134"/>
          </reference>
          <reference field="5" count="1">
            <x v="120"/>
          </reference>
        </references>
      </pivotArea>
    </format>
    <format dxfId="9814">
      <pivotArea dataOnly="0" labelOnly="1" outline="0" fieldPosition="0">
        <references count="2">
          <reference field="1" count="1" selected="0">
            <x v="135"/>
          </reference>
          <reference field="5" count="1">
            <x v="13"/>
          </reference>
        </references>
      </pivotArea>
    </format>
    <format dxfId="9813">
      <pivotArea dataOnly="0" labelOnly="1" outline="0" fieldPosition="0">
        <references count="2">
          <reference field="1" count="1" selected="0">
            <x v="136"/>
          </reference>
          <reference field="5" count="1">
            <x v="0"/>
          </reference>
        </references>
      </pivotArea>
    </format>
    <format dxfId="9812">
      <pivotArea dataOnly="0" labelOnly="1" outline="0" fieldPosition="0">
        <references count="2">
          <reference field="1" count="1" selected="0">
            <x v="137"/>
          </reference>
          <reference field="5" count="1">
            <x v="116"/>
          </reference>
        </references>
      </pivotArea>
    </format>
    <format dxfId="9811">
      <pivotArea dataOnly="0" labelOnly="1" outline="0" fieldPosition="0">
        <references count="2">
          <reference field="1" count="1" selected="0">
            <x v="138"/>
          </reference>
          <reference field="5" count="1">
            <x v="118"/>
          </reference>
        </references>
      </pivotArea>
    </format>
    <format dxfId="9810">
      <pivotArea dataOnly="0" labelOnly="1" outline="0" fieldPosition="0">
        <references count="2">
          <reference field="1" count="1" selected="0">
            <x v="139"/>
          </reference>
          <reference field="5" count="1">
            <x v="121"/>
          </reference>
        </references>
      </pivotArea>
    </format>
    <format dxfId="9809">
      <pivotArea dataOnly="0" labelOnly="1" outline="0" fieldPosition="0">
        <references count="2">
          <reference field="1" count="1" selected="0">
            <x v="140"/>
          </reference>
          <reference field="5" count="1">
            <x v="103"/>
          </reference>
        </references>
      </pivotArea>
    </format>
    <format dxfId="9808">
      <pivotArea dataOnly="0" labelOnly="1" outline="0" fieldPosition="0">
        <references count="2">
          <reference field="1" count="1" selected="0">
            <x v="141"/>
          </reference>
          <reference field="5" count="1">
            <x v="85"/>
          </reference>
        </references>
      </pivotArea>
    </format>
    <format dxfId="9807">
      <pivotArea dataOnly="0" labelOnly="1" outline="0" fieldPosition="0">
        <references count="2">
          <reference field="1" count="1" selected="0">
            <x v="142"/>
          </reference>
          <reference field="5" count="1">
            <x v="101"/>
          </reference>
        </references>
      </pivotArea>
    </format>
    <format dxfId="9806">
      <pivotArea dataOnly="0" labelOnly="1" outline="0" fieldPosition="0">
        <references count="2">
          <reference field="1" count="1" selected="0">
            <x v="143"/>
          </reference>
          <reference field="5" count="2">
            <x v="9"/>
            <x v="85"/>
          </reference>
        </references>
      </pivotArea>
    </format>
    <format dxfId="9805">
      <pivotArea dataOnly="0" labelOnly="1" outline="0" fieldPosition="0">
        <references count="2">
          <reference field="1" count="1" selected="0">
            <x v="144"/>
          </reference>
          <reference field="5" count="1">
            <x v="18"/>
          </reference>
        </references>
      </pivotArea>
    </format>
    <format dxfId="9804">
      <pivotArea dataOnly="0" labelOnly="1" outline="0" fieldPosition="0">
        <references count="2">
          <reference field="1" count="1" selected="0">
            <x v="145"/>
          </reference>
          <reference field="5" count="1">
            <x v="34"/>
          </reference>
        </references>
      </pivotArea>
    </format>
    <format dxfId="9803">
      <pivotArea dataOnly="0" labelOnly="1" outline="0" fieldPosition="0">
        <references count="2">
          <reference field="1" count="1" selected="0">
            <x v="146"/>
          </reference>
          <reference field="5" count="4">
            <x v="29"/>
            <x v="30"/>
            <x v="85"/>
            <x v="124"/>
          </reference>
        </references>
      </pivotArea>
    </format>
    <format dxfId="9802">
      <pivotArea dataOnly="0" labelOnly="1" outline="0" fieldPosition="0">
        <references count="2">
          <reference field="1" count="1" selected="0">
            <x v="147"/>
          </reference>
          <reference field="5" count="1">
            <x v="14"/>
          </reference>
        </references>
      </pivotArea>
    </format>
    <format dxfId="9801">
      <pivotArea dataOnly="0" labelOnly="1" outline="0" fieldPosition="0">
        <references count="2">
          <reference field="1" count="1" selected="0">
            <x v="148"/>
          </reference>
          <reference field="5" count="1">
            <x v="92"/>
          </reference>
        </references>
      </pivotArea>
    </format>
    <format dxfId="9800">
      <pivotArea dataOnly="0" labelOnly="1" outline="0" fieldPosition="0">
        <references count="2">
          <reference field="1" count="1" selected="0">
            <x v="149"/>
          </reference>
          <reference field="5" count="1">
            <x v="102"/>
          </reference>
        </references>
      </pivotArea>
    </format>
    <format dxfId="9799">
      <pivotArea dataOnly="0" labelOnly="1" outline="0" fieldPosition="0">
        <references count="2">
          <reference field="1" count="1" selected="0">
            <x v="150"/>
          </reference>
          <reference field="5" count="2">
            <x v="101"/>
            <x v="105"/>
          </reference>
        </references>
      </pivotArea>
    </format>
    <format dxfId="9798">
      <pivotArea dataOnly="0" labelOnly="1" outline="0" fieldPosition="0">
        <references count="2">
          <reference field="1" count="1" selected="0">
            <x v="151"/>
          </reference>
          <reference field="5" count="1">
            <x v="85"/>
          </reference>
        </references>
      </pivotArea>
    </format>
    <format dxfId="9797">
      <pivotArea dataOnly="0" labelOnly="1" outline="0" fieldPosition="0">
        <references count="2">
          <reference field="1" count="1" selected="0">
            <x v="153"/>
          </reference>
          <reference field="5" count="1">
            <x v="74"/>
          </reference>
        </references>
      </pivotArea>
    </format>
    <format dxfId="9796">
      <pivotArea dataOnly="0" labelOnly="1" outline="0" fieldPosition="0">
        <references count="2">
          <reference field="1" count="1" selected="0">
            <x v="154"/>
          </reference>
          <reference field="5" count="1">
            <x v="24"/>
          </reference>
        </references>
      </pivotArea>
    </format>
    <format dxfId="9795">
      <pivotArea dataOnly="0" labelOnly="1" outline="0" fieldPosition="0">
        <references count="2">
          <reference field="1" count="1" selected="0">
            <x v="155"/>
          </reference>
          <reference field="5" count="1">
            <x v="43"/>
          </reference>
        </references>
      </pivotArea>
    </format>
    <format dxfId="9794">
      <pivotArea dataOnly="0" labelOnly="1" outline="0" fieldPosition="0">
        <references count="2">
          <reference field="1" count="1" selected="0">
            <x v="156"/>
          </reference>
          <reference field="5" count="1">
            <x v="85"/>
          </reference>
        </references>
      </pivotArea>
    </format>
    <format dxfId="9793">
      <pivotArea dataOnly="0" labelOnly="1" outline="0" fieldPosition="0">
        <references count="2">
          <reference field="1" count="1" selected="0">
            <x v="158"/>
          </reference>
          <reference field="5" count="1">
            <x v="88"/>
          </reference>
        </references>
      </pivotArea>
    </format>
    <format dxfId="9792">
      <pivotArea dataOnly="0" labelOnly="1" outline="0" fieldPosition="0">
        <references count="2">
          <reference field="1" count="1" selected="0">
            <x v="159"/>
          </reference>
          <reference field="5" count="1">
            <x v="20"/>
          </reference>
        </references>
      </pivotArea>
    </format>
    <format dxfId="9791">
      <pivotArea dataOnly="0" labelOnly="1" outline="0" fieldPosition="0">
        <references count="2">
          <reference field="1" count="1" selected="0">
            <x v="160"/>
          </reference>
          <reference field="5" count="1">
            <x v="12"/>
          </reference>
        </references>
      </pivotArea>
    </format>
    <format dxfId="9790">
      <pivotArea dataOnly="0" labelOnly="1" outline="0" fieldPosition="0">
        <references count="2">
          <reference field="1" count="1" selected="0">
            <x v="161"/>
          </reference>
          <reference field="5" count="1">
            <x v="85"/>
          </reference>
        </references>
      </pivotArea>
    </format>
    <format dxfId="9789">
      <pivotArea dataOnly="0" labelOnly="1" outline="0" fieldPosition="0">
        <references count="3">
          <reference field="1" count="1" selected="0">
            <x v="0"/>
          </reference>
          <reference field="2" count="0"/>
          <reference field="5" count="1" selected="0">
            <x v="70"/>
          </reference>
        </references>
      </pivotArea>
    </format>
    <format dxfId="9788">
      <pivotArea dataOnly="0" labelOnly="1" outline="0" fieldPosition="0">
        <references count="3">
          <reference field="1" count="1" selected="0">
            <x v="1"/>
          </reference>
          <reference field="2" count="4">
            <x v="7"/>
            <x v="8"/>
            <x v="9"/>
            <x v="10"/>
          </reference>
          <reference field="5" count="1" selected="0">
            <x v="44"/>
          </reference>
        </references>
      </pivotArea>
    </format>
    <format dxfId="9787">
      <pivotArea dataOnly="0" labelOnly="1" outline="0" fieldPosition="0">
        <references count="3">
          <reference field="1" count="1" selected="0">
            <x v="1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9786">
      <pivotArea dataOnly="0" labelOnly="1" outline="0" fieldPosition="0">
        <references count="3">
          <reference field="1" count="1" selected="0">
            <x v="1"/>
          </reference>
          <reference field="2" count="1">
            <x v="0"/>
          </reference>
          <reference field="5" count="1" selected="0">
            <x v="94"/>
          </reference>
        </references>
      </pivotArea>
    </format>
    <format dxfId="9785">
      <pivotArea dataOnly="0" labelOnly="1" outline="0" fieldPosition="0">
        <references count="3">
          <reference field="1" count="1" selected="0">
            <x v="1"/>
          </reference>
          <reference field="2" count="5">
            <x v="1"/>
            <x v="2"/>
            <x v="3"/>
            <x v="4"/>
            <x v="5"/>
          </reference>
          <reference field="5" count="1" selected="0">
            <x v="124"/>
          </reference>
        </references>
      </pivotArea>
    </format>
    <format dxfId="9784">
      <pivotArea dataOnly="0" labelOnly="1" outline="0" fieldPosition="0">
        <references count="3">
          <reference field="1" count="1" selected="0">
            <x v="2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0"/>
          </reference>
        </references>
      </pivotArea>
    </format>
    <format dxfId="9783">
      <pivotArea dataOnly="0" labelOnly="1" outline="0" fieldPosition="0">
        <references count="3">
          <reference field="1" count="1" selected="0">
            <x v="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782">
      <pivotArea dataOnly="0" labelOnly="1" outline="0" fieldPosition="0">
        <references count="3">
          <reference field="1" count="1" selected="0">
            <x v="2"/>
          </reference>
          <reference field="2" count="2">
            <x v="9"/>
            <x v="10"/>
          </reference>
          <reference field="5" count="1" selected="0">
            <x v="135"/>
          </reference>
        </references>
      </pivotArea>
    </format>
    <format dxfId="9781">
      <pivotArea dataOnly="0" labelOnly="1" outline="0" fieldPosition="0">
        <references count="3">
          <reference field="1" count="1" selected="0">
            <x v="3"/>
          </reference>
          <reference field="2" count="1">
            <x v="0"/>
          </reference>
          <reference field="5" count="1" selected="0">
            <x v="25"/>
          </reference>
        </references>
      </pivotArea>
    </format>
    <format dxfId="9780">
      <pivotArea dataOnly="0" labelOnly="1" outline="0" fieldPosition="0">
        <references count="3">
          <reference field="1" count="1" selected="0">
            <x v="3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9779">
      <pivotArea dataOnly="0" labelOnly="1" outline="0" fieldPosition="0">
        <references count="3">
          <reference field="1" count="1" selected="0">
            <x v="3"/>
          </reference>
          <reference field="2" count="4">
            <x v="1"/>
            <x v="2"/>
            <x v="3"/>
            <x v="4"/>
          </reference>
          <reference field="5" count="1" selected="0">
            <x v="85"/>
          </reference>
        </references>
      </pivotArea>
    </format>
    <format dxfId="9778">
      <pivotArea dataOnly="0" labelOnly="1" outline="0" fieldPosition="0">
        <references count="3">
          <reference field="1" count="1" selected="0">
            <x v="4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777">
      <pivotArea dataOnly="0" labelOnly="1" outline="0" fieldPosition="0">
        <references count="3">
          <reference field="1" count="1" selected="0">
            <x v="4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88"/>
          </reference>
        </references>
      </pivotArea>
    </format>
    <format dxfId="9776">
      <pivotArea dataOnly="0" labelOnly="1" outline="0" fieldPosition="0">
        <references count="3">
          <reference field="1" count="1" selected="0">
            <x v="5"/>
          </reference>
          <reference field="2" count="4">
            <x v="0"/>
            <x v="1"/>
            <x v="2"/>
            <x v="3"/>
          </reference>
          <reference field="5" count="1" selected="0">
            <x v="8"/>
          </reference>
        </references>
      </pivotArea>
    </format>
    <format dxfId="9775">
      <pivotArea dataOnly="0" labelOnly="1" outline="0" fieldPosition="0">
        <references count="3">
          <reference field="1" count="1" selected="0">
            <x v="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12"/>
          </reference>
        </references>
      </pivotArea>
    </format>
    <format dxfId="9774">
      <pivotArea dataOnly="0" labelOnly="1" outline="0" fieldPosition="0">
        <references count="3">
          <reference field="1" count="1" selected="0">
            <x v="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5"/>
          </reference>
        </references>
      </pivotArea>
    </format>
    <format dxfId="9773">
      <pivotArea dataOnly="0" labelOnly="1" outline="0" fieldPosition="0">
        <references count="3">
          <reference field="1" count="1" selected="0">
            <x v="6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14"/>
          </reference>
        </references>
      </pivotArea>
    </format>
    <format dxfId="9772">
      <pivotArea dataOnly="0" labelOnly="1" outline="0" fieldPosition="0">
        <references count="3">
          <reference field="1" count="1" selected="0">
            <x v="7"/>
          </reference>
          <reference field="2" count="0"/>
          <reference field="5" count="1" selected="0">
            <x v="72"/>
          </reference>
        </references>
      </pivotArea>
    </format>
    <format dxfId="9771">
      <pivotArea dataOnly="0" labelOnly="1" outline="0" fieldPosition="0">
        <references count="3">
          <reference field="1" count="1" selected="0">
            <x v="8"/>
          </reference>
          <reference field="2" count="0"/>
          <reference field="5" count="1" selected="0">
            <x v="95"/>
          </reference>
        </references>
      </pivotArea>
    </format>
    <format dxfId="9770">
      <pivotArea dataOnly="0" labelOnly="1" outline="0" fieldPosition="0">
        <references count="3">
          <reference field="1" count="1" selected="0">
            <x v="9"/>
          </reference>
          <reference field="2" count="4">
            <x v="7"/>
            <x v="8"/>
            <x v="9"/>
            <x v="10"/>
          </reference>
          <reference field="5" count="1" selected="0">
            <x v="3"/>
          </reference>
        </references>
      </pivotArea>
    </format>
    <format dxfId="9769">
      <pivotArea dataOnly="0" labelOnly="1" outline="0" fieldPosition="0">
        <references count="3">
          <reference field="1" count="1" selected="0">
            <x v="9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9768">
      <pivotArea dataOnly="0" labelOnly="1" outline="0" fieldPosition="0">
        <references count="3">
          <reference field="1" count="1" selected="0">
            <x v="9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31"/>
          </reference>
        </references>
      </pivotArea>
    </format>
    <format dxfId="9767">
      <pivotArea dataOnly="0" labelOnly="1" outline="0" fieldPosition="0">
        <references count="3">
          <reference field="1" count="1" selected="0">
            <x v="10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0"/>
          </reference>
        </references>
      </pivotArea>
    </format>
    <format dxfId="9766">
      <pivotArea dataOnly="0" labelOnly="1" outline="0" fieldPosition="0">
        <references count="3">
          <reference field="1" count="1" selected="0">
            <x v="10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1"/>
          </reference>
        </references>
      </pivotArea>
    </format>
    <format dxfId="9765">
      <pivotArea dataOnly="0" labelOnly="1" outline="0" fieldPosition="0">
        <references count="3">
          <reference field="1" count="1" selected="0">
            <x v="11"/>
          </reference>
          <reference field="2" count="0"/>
          <reference field="5" count="1" selected="0">
            <x v="133"/>
          </reference>
        </references>
      </pivotArea>
    </format>
    <format dxfId="9764">
      <pivotArea dataOnly="0" labelOnly="1" outline="0" fieldPosition="0">
        <references count="3">
          <reference field="1" count="1" selected="0">
            <x v="12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9763">
      <pivotArea dataOnly="0" labelOnly="1" outline="0" fieldPosition="0">
        <references count="3">
          <reference field="1" count="1" selected="0">
            <x v="12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5" count="1" selected="0">
            <x v="34"/>
          </reference>
        </references>
      </pivotArea>
    </format>
    <format dxfId="9762">
      <pivotArea dataOnly="0" labelOnly="1" outline="0" fieldPosition="0">
        <references count="3">
          <reference field="1" count="1" selected="0">
            <x v="1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9761">
      <pivotArea dataOnly="0" labelOnly="1" outline="0" fieldPosition="0">
        <references count="3">
          <reference field="1" count="1" selected="0">
            <x v="13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52"/>
          </reference>
        </references>
      </pivotArea>
    </format>
    <format dxfId="9760">
      <pivotArea dataOnly="0" labelOnly="1" outline="0" fieldPosition="0">
        <references count="3">
          <reference field="1" count="1" selected="0">
            <x v="13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9759">
      <pivotArea dataOnly="0" labelOnly="1" outline="0" fieldPosition="0">
        <references count="3">
          <reference field="1" count="1" selected="0">
            <x v="13"/>
          </reference>
          <reference field="2" count="1">
            <x v="3"/>
          </reference>
          <reference field="5" count="1" selected="0">
            <x v="98"/>
          </reference>
        </references>
      </pivotArea>
    </format>
    <format dxfId="9758">
      <pivotArea dataOnly="0" labelOnly="1" outline="0" fieldPosition="0">
        <references count="3">
          <reference field="1" count="1" selected="0">
            <x v="13"/>
          </reference>
          <reference field="2" count="1">
            <x v="2"/>
          </reference>
          <reference field="5" count="1" selected="0">
            <x v="138"/>
          </reference>
        </references>
      </pivotArea>
    </format>
    <format dxfId="9757">
      <pivotArea dataOnly="0" labelOnly="1" outline="0" fieldPosition="0">
        <references count="3">
          <reference field="1" count="1" selected="0">
            <x v="14"/>
          </reference>
          <reference field="2" count="3">
            <x v="0"/>
            <x v="1"/>
            <x v="2"/>
          </reference>
          <reference field="5" count="1" selected="0">
            <x v="26"/>
          </reference>
        </references>
      </pivotArea>
    </format>
    <format dxfId="9756">
      <pivotArea dataOnly="0" labelOnly="1" outline="0" fieldPosition="0">
        <references count="3">
          <reference field="1" count="1" selected="0">
            <x v="14"/>
          </reference>
          <reference field="2" count="2">
            <x v="3"/>
            <x v="10"/>
          </reference>
          <reference field="5" count="1" selected="0">
            <x v="85"/>
          </reference>
        </references>
      </pivotArea>
    </format>
    <format dxfId="9755">
      <pivotArea dataOnly="0" labelOnly="1" outline="0" fieldPosition="0">
        <references count="3">
          <reference field="1" count="1" selected="0">
            <x v="1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97"/>
          </reference>
        </references>
      </pivotArea>
    </format>
    <format dxfId="9754">
      <pivotArea dataOnly="0" labelOnly="1" outline="0" fieldPosition="0">
        <references count="3">
          <reference field="1" count="1" selected="0">
            <x v="15"/>
          </reference>
          <reference field="2" count="0"/>
          <reference field="5" count="1" selected="0">
            <x v="84"/>
          </reference>
        </references>
      </pivotArea>
    </format>
    <format dxfId="9753">
      <pivotArea dataOnly="0" labelOnly="1" outline="0" fieldPosition="0">
        <references count="3">
          <reference field="1" count="1" selected="0">
            <x v="16"/>
          </reference>
          <reference field="2" count="0"/>
          <reference field="5" count="1" selected="0">
            <x v="55"/>
          </reference>
        </references>
      </pivotArea>
    </format>
    <format dxfId="9752">
      <pivotArea dataOnly="0" labelOnly="1" outline="0" fieldPosition="0">
        <references count="3">
          <reference field="1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0"/>
          </reference>
        </references>
      </pivotArea>
    </format>
    <format dxfId="9751">
      <pivotArea dataOnly="0" labelOnly="1" outline="0" fieldPosition="0">
        <references count="3">
          <reference field="1" count="1" selected="0">
            <x v="17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9750">
      <pivotArea dataOnly="0" labelOnly="1" outline="0" fieldPosition="0">
        <references count="3">
          <reference field="1" count="1" selected="0">
            <x v="18"/>
          </reference>
          <reference field="2" count="0"/>
          <reference field="5" count="1" selected="0">
            <x v="5"/>
          </reference>
        </references>
      </pivotArea>
    </format>
    <format dxfId="9749">
      <pivotArea dataOnly="0" labelOnly="1" outline="0" fieldPosition="0">
        <references count="3">
          <reference field="1" count="1" selected="0">
            <x v="19"/>
          </reference>
          <reference field="2" count="0"/>
          <reference field="5" count="1" selected="0">
            <x v="62"/>
          </reference>
        </references>
      </pivotArea>
    </format>
    <format dxfId="9748">
      <pivotArea dataOnly="0" labelOnly="1" outline="0" fieldPosition="0">
        <references count="3">
          <reference field="1" count="1" selected="0">
            <x v="20"/>
          </reference>
          <reference field="2" count="4">
            <x v="7"/>
            <x v="8"/>
            <x v="9"/>
            <x v="10"/>
          </reference>
          <reference field="5" count="1" selected="0">
            <x v="48"/>
          </reference>
        </references>
      </pivotArea>
    </format>
    <format dxfId="9747">
      <pivotArea dataOnly="0" labelOnly="1" outline="0" fieldPosition="0">
        <references count="3">
          <reference field="1" count="1" selected="0">
            <x v="20"/>
          </reference>
          <reference field="2" count="2">
            <x v="5"/>
            <x v="6"/>
          </reference>
          <reference field="5" count="1" selected="0">
            <x v="85"/>
          </reference>
        </references>
      </pivotArea>
    </format>
    <format dxfId="9746">
      <pivotArea dataOnly="0" labelOnly="1" outline="0" fieldPosition="0">
        <references count="3">
          <reference field="1" count="1" selected="0">
            <x v="20"/>
          </reference>
          <reference field="2" count="5">
            <x v="0"/>
            <x v="1"/>
            <x v="2"/>
            <x v="3"/>
            <x v="4"/>
          </reference>
          <reference field="5" count="1" selected="0">
            <x v="122"/>
          </reference>
        </references>
      </pivotArea>
    </format>
    <format dxfId="9745">
      <pivotArea dataOnly="0" labelOnly="1" outline="0" fieldPosition="0">
        <references count="3">
          <reference field="1" count="1" selected="0">
            <x v="21"/>
          </reference>
          <reference field="2" count="2">
            <x v="8"/>
            <x v="10"/>
          </reference>
          <reference field="5" count="1" selected="0">
            <x v="85"/>
          </reference>
        </references>
      </pivotArea>
    </format>
    <format dxfId="9744">
      <pivotArea dataOnly="0" labelOnly="1" outline="0" fieldPosition="0">
        <references count="3">
          <reference field="1" count="1" selected="0">
            <x v="21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09"/>
          </reference>
        </references>
      </pivotArea>
    </format>
    <format dxfId="9743">
      <pivotArea dataOnly="0" labelOnly="1" outline="0" fieldPosition="0">
        <references count="3">
          <reference field="1" count="1" selected="0">
            <x v="21"/>
          </reference>
          <reference field="2" count="3">
            <x v="0"/>
            <x v="1"/>
            <x v="2"/>
          </reference>
          <reference field="5" count="1" selected="0">
            <x v="110"/>
          </reference>
        </references>
      </pivotArea>
    </format>
    <format dxfId="9742">
      <pivotArea dataOnly="0" labelOnly="1" outline="0" fieldPosition="0">
        <references count="3">
          <reference field="1" count="1" selected="0">
            <x v="22"/>
          </reference>
          <reference field="2" count="0"/>
          <reference field="5" count="1" selected="0">
            <x v="106"/>
          </reference>
        </references>
      </pivotArea>
    </format>
    <format dxfId="9741">
      <pivotArea dataOnly="0" labelOnly="1" outline="0" fieldPosition="0">
        <references count="3">
          <reference field="1" count="1" selected="0">
            <x v="23"/>
          </reference>
          <reference field="2" count="0"/>
          <reference field="5" count="1" selected="0">
            <x v="68"/>
          </reference>
        </references>
      </pivotArea>
    </format>
    <format dxfId="9740">
      <pivotArea dataOnly="0" labelOnly="1" outline="0" fieldPosition="0">
        <references count="3">
          <reference field="1" count="1" selected="0">
            <x v="24"/>
          </reference>
          <reference field="2" count="0"/>
          <reference field="5" count="1" selected="0">
            <x v="63"/>
          </reference>
        </references>
      </pivotArea>
    </format>
    <format dxfId="9739">
      <pivotArea dataOnly="0" labelOnly="1" outline="0" fieldPosition="0">
        <references count="3">
          <reference field="1" count="1" selected="0">
            <x v="2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3"/>
          </reference>
        </references>
      </pivotArea>
    </format>
    <format dxfId="9738">
      <pivotArea dataOnly="0" labelOnly="1" outline="0" fieldPosition="0">
        <references count="3">
          <reference field="1" count="1" selected="0">
            <x v="2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7"/>
          </reference>
        </references>
      </pivotArea>
    </format>
    <format dxfId="9737">
      <pivotArea dataOnly="0" labelOnly="1" outline="0" fieldPosition="0">
        <references count="3">
          <reference field="1" count="1" selected="0">
            <x v="27"/>
          </reference>
          <reference field="2" count="3">
            <x v="2"/>
            <x v="3"/>
            <x v="4"/>
          </reference>
          <reference field="5" count="1" selected="0">
            <x v="23"/>
          </reference>
        </references>
      </pivotArea>
    </format>
    <format dxfId="9736">
      <pivotArea dataOnly="0" labelOnly="1" outline="0" fieldPosition="0">
        <references count="3">
          <reference field="1" count="1" selected="0">
            <x v="27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1"/>
          </reference>
        </references>
      </pivotArea>
    </format>
    <format dxfId="9735">
      <pivotArea dataOnly="0" labelOnly="1" outline="0" fieldPosition="0">
        <references count="3">
          <reference field="1" count="1" selected="0">
            <x v="2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9"/>
          </reference>
        </references>
      </pivotArea>
    </format>
    <format dxfId="9734">
      <pivotArea dataOnly="0" labelOnly="1" outline="0" fieldPosition="0">
        <references count="3">
          <reference field="1" count="1" selected="0">
            <x v="29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7"/>
          </reference>
        </references>
      </pivotArea>
    </format>
    <format dxfId="9733">
      <pivotArea dataOnly="0" labelOnly="1" outline="0" fieldPosition="0">
        <references count="3">
          <reference field="1" count="1" selected="0">
            <x v="30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0"/>
          </reference>
        </references>
      </pivotArea>
    </format>
    <format dxfId="9732">
      <pivotArea dataOnly="0" labelOnly="1" outline="0" fieldPosition="0">
        <references count="3">
          <reference field="1" count="1" selected="0">
            <x v="3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6"/>
          </reference>
        </references>
      </pivotArea>
    </format>
    <format dxfId="9731">
      <pivotArea dataOnly="0" labelOnly="1" outline="0" fieldPosition="0">
        <references count="3">
          <reference field="1" count="1" selected="0">
            <x v="3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7"/>
          </reference>
        </references>
      </pivotArea>
    </format>
    <format dxfId="9730">
      <pivotArea dataOnly="0" labelOnly="1" outline="0" fieldPosition="0">
        <references count="3">
          <reference field="1" count="1" selected="0">
            <x v="33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4"/>
          </reference>
        </references>
      </pivotArea>
    </format>
    <format dxfId="9729">
      <pivotArea dataOnly="0" labelOnly="1" outline="0" fieldPosition="0">
        <references count="3">
          <reference field="1" count="1" selected="0">
            <x v="34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8"/>
          </reference>
        </references>
      </pivotArea>
    </format>
    <format dxfId="9728">
      <pivotArea dataOnly="0" labelOnly="1" outline="0" fieldPosition="0">
        <references count="3">
          <reference field="1" count="1" selected="0">
            <x v="3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9"/>
          </reference>
        </references>
      </pivotArea>
    </format>
    <format dxfId="9727">
      <pivotArea dataOnly="0" labelOnly="1" outline="0" fieldPosition="0">
        <references count="3">
          <reference field="1" count="1" selected="0">
            <x v="3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9"/>
          </reference>
        </references>
      </pivotArea>
    </format>
    <format dxfId="9726">
      <pivotArea dataOnly="0" labelOnly="1" outline="0" fieldPosition="0">
        <references count="3">
          <reference field="1" count="1" selected="0">
            <x v="37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7"/>
          </reference>
        </references>
      </pivotArea>
    </format>
    <format dxfId="9725">
      <pivotArea dataOnly="0" labelOnly="1" outline="0" fieldPosition="0">
        <references count="3">
          <reference field="1" count="1" selected="0">
            <x v="3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23"/>
          </reference>
        </references>
      </pivotArea>
    </format>
    <format dxfId="9724">
      <pivotArea dataOnly="0" labelOnly="1" outline="0" fieldPosition="0">
        <references count="3">
          <reference field="1" count="1" selected="0">
            <x v="39"/>
          </reference>
          <reference field="2" count="2">
            <x v="4"/>
            <x v="5"/>
          </reference>
          <reference field="5" count="1" selected="0">
            <x v="94"/>
          </reference>
        </references>
      </pivotArea>
    </format>
    <format dxfId="9723">
      <pivotArea dataOnly="0" labelOnly="1" outline="0" fieldPosition="0">
        <references count="3">
          <reference field="1" count="1" selected="0">
            <x v="39"/>
          </reference>
          <reference field="2" count="3">
            <x v="6"/>
            <x v="7"/>
            <x v="8"/>
          </reference>
          <reference field="5" count="1" selected="0">
            <x v="124"/>
          </reference>
        </references>
      </pivotArea>
    </format>
    <format dxfId="9722">
      <pivotArea dataOnly="0" labelOnly="1" outline="0" fieldPosition="0">
        <references count="3">
          <reference field="1" count="1" selected="0">
            <x v="40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"/>
          </reference>
        </references>
      </pivotArea>
    </format>
    <format dxfId="9721">
      <pivotArea dataOnly="0" labelOnly="1" outline="0" fieldPosition="0">
        <references count="3">
          <reference field="1" count="1" selected="0">
            <x v="4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0"/>
          </reference>
        </references>
      </pivotArea>
    </format>
    <format dxfId="9720">
      <pivotArea dataOnly="0" labelOnly="1" outline="0" fieldPosition="0">
        <references count="3">
          <reference field="1" count="1" selected="0">
            <x v="42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8"/>
          </reference>
        </references>
      </pivotArea>
    </format>
    <format dxfId="9719">
      <pivotArea dataOnly="0" labelOnly="1" outline="0" fieldPosition="0">
        <references count="3">
          <reference field="1" count="1" selected="0">
            <x v="43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"/>
          </reference>
        </references>
      </pivotArea>
    </format>
    <format dxfId="9718">
      <pivotArea dataOnly="0" labelOnly="1" outline="0" fieldPosition="0">
        <references count="3">
          <reference field="1" count="1" selected="0">
            <x v="43"/>
          </reference>
          <reference field="2" count="1">
            <x v="1"/>
          </reference>
          <reference field="5" count="1" selected="0">
            <x v="126"/>
          </reference>
        </references>
      </pivotArea>
    </format>
    <format dxfId="9717">
      <pivotArea dataOnly="0" labelOnly="1" outline="0" fieldPosition="0">
        <references count="3">
          <reference field="1" count="1" selected="0">
            <x v="44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7"/>
          </reference>
        </references>
      </pivotArea>
    </format>
    <format dxfId="9716">
      <pivotArea dataOnly="0" labelOnly="1" outline="0" fieldPosition="0">
        <references count="3">
          <reference field="1" count="1" selected="0">
            <x v="44"/>
          </reference>
          <reference field="2" count="4">
            <x v="1"/>
            <x v="2"/>
            <x v="3"/>
            <x v="4"/>
          </reference>
          <reference field="5" count="1" selected="0">
            <x v="132"/>
          </reference>
        </references>
      </pivotArea>
    </format>
    <format dxfId="9715">
      <pivotArea dataOnly="0" labelOnly="1" outline="0" fieldPosition="0">
        <references count="3">
          <reference field="1" count="1" selected="0">
            <x v="45"/>
          </reference>
          <reference field="2" count="7">
            <x v="2"/>
            <x v="3"/>
            <x v="4"/>
            <x v="5"/>
            <x v="6"/>
            <x v="7"/>
            <x v="8"/>
          </reference>
          <reference field="5" count="1" selected="0">
            <x v="125"/>
          </reference>
        </references>
      </pivotArea>
    </format>
    <format dxfId="9714">
      <pivotArea dataOnly="0" labelOnly="1" outline="0" fieldPosition="0">
        <references count="3">
          <reference field="1" count="1" selected="0">
            <x v="45"/>
          </reference>
          <reference field="2" count="2">
            <x v="9"/>
            <x v="10"/>
          </reference>
          <reference field="5" count="1" selected="0">
            <x v="136"/>
          </reference>
        </references>
      </pivotArea>
    </format>
    <format dxfId="9713">
      <pivotArea dataOnly="0" labelOnly="1" outline="0" fieldPosition="0">
        <references count="3">
          <reference field="1" count="1" selected="0">
            <x v="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6"/>
          </reference>
        </references>
      </pivotArea>
    </format>
    <format dxfId="9712">
      <pivotArea dataOnly="0" labelOnly="1" outline="0" fieldPosition="0">
        <references count="3">
          <reference field="1" count="1" selected="0">
            <x v="48"/>
          </reference>
          <reference field="2" count="6">
            <x v="1"/>
            <x v="3"/>
            <x v="6"/>
            <x v="7"/>
            <x v="8"/>
            <x v="10"/>
          </reference>
          <reference field="5" count="1" selected="0">
            <x v="85"/>
          </reference>
        </references>
      </pivotArea>
    </format>
    <format dxfId="9711">
      <pivotArea dataOnly="0" labelOnly="1" outline="0" fieldPosition="0">
        <references count="3">
          <reference field="1" count="1" selected="0">
            <x v="49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6"/>
          </reference>
        </references>
      </pivotArea>
    </format>
    <format dxfId="9710">
      <pivotArea dataOnly="0" labelOnly="1" outline="0" fieldPosition="0">
        <references count="3">
          <reference field="1" count="1" selected="0">
            <x v="49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9709">
      <pivotArea dataOnly="0" labelOnly="1" outline="0" fieldPosition="0">
        <references count="3">
          <reference field="1" count="1" selected="0">
            <x v="50"/>
          </reference>
          <reference field="2" count="1">
            <x v="1"/>
          </reference>
          <reference field="5" count="1" selected="0">
            <x v="11"/>
          </reference>
        </references>
      </pivotArea>
    </format>
    <format dxfId="9708">
      <pivotArea dataOnly="0" labelOnly="1" outline="0" fieldPosition="0">
        <references count="3">
          <reference field="1" count="1" selected="0">
            <x v="50"/>
          </reference>
          <reference field="2" count="1">
            <x v="3"/>
          </reference>
          <reference field="5" count="1" selected="0">
            <x v="85"/>
          </reference>
        </references>
      </pivotArea>
    </format>
    <format dxfId="9707">
      <pivotArea dataOnly="0" labelOnly="1" outline="0" fieldPosition="0">
        <references count="3">
          <reference field="1" count="1" selected="0">
            <x v="51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9706">
      <pivotArea dataOnly="0" labelOnly="1" outline="0" fieldPosition="0">
        <references count="3">
          <reference field="1" count="1" selected="0">
            <x v="51"/>
          </reference>
          <reference field="2" count="1">
            <x v="0"/>
          </reference>
          <reference field="5" count="1" selected="0">
            <x v="115"/>
          </reference>
        </references>
      </pivotArea>
    </format>
    <format dxfId="9705">
      <pivotArea dataOnly="0" labelOnly="1" outline="0" fieldPosition="0">
        <references count="3">
          <reference field="1" count="1" selected="0">
            <x v="52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66"/>
          </reference>
        </references>
      </pivotArea>
    </format>
    <format dxfId="9704">
      <pivotArea dataOnly="0" labelOnly="1" outline="0" fieldPosition="0">
        <references count="3">
          <reference field="1" count="1" selected="0">
            <x v="52"/>
          </reference>
          <reference field="2" count="1">
            <x v="6"/>
          </reference>
          <reference field="5" count="1" selected="0">
            <x v="115"/>
          </reference>
        </references>
      </pivotArea>
    </format>
    <format dxfId="9703">
      <pivotArea dataOnly="0" labelOnly="1" outline="0" fieldPosition="0">
        <references count="3">
          <reference field="1" count="1" selected="0">
            <x v="53"/>
          </reference>
          <reference field="2" count="3">
            <x v="1"/>
            <x v="3"/>
            <x v="4"/>
          </reference>
          <reference field="5" count="1" selected="0">
            <x v="33"/>
          </reference>
        </references>
      </pivotArea>
    </format>
    <format dxfId="9702">
      <pivotArea dataOnly="0" labelOnly="1" outline="0" fieldPosition="0">
        <references count="3">
          <reference field="1" count="1" selected="0">
            <x v="54"/>
          </reference>
          <reference field="2" count="7">
            <x v="1"/>
            <x v="3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701">
      <pivotArea dataOnly="0" labelOnly="1" outline="0" fieldPosition="0">
        <references count="3">
          <reference field="1" count="1" selected="0">
            <x v="54"/>
          </reference>
          <reference field="2" count="3">
            <x v="0"/>
            <x v="4"/>
            <x v="5"/>
          </reference>
          <reference field="5" count="1" selected="0">
            <x v="115"/>
          </reference>
        </references>
      </pivotArea>
    </format>
    <format dxfId="9700">
      <pivotArea dataOnly="0" labelOnly="1" outline="0" fieldPosition="0">
        <references count="3">
          <reference field="1" count="1" selected="0">
            <x v="55"/>
          </reference>
          <reference field="2" count="0"/>
          <reference field="5" count="1" selected="0">
            <x v="22"/>
          </reference>
        </references>
      </pivotArea>
    </format>
    <format dxfId="9699">
      <pivotArea dataOnly="0" labelOnly="1" outline="0" fieldPosition="0">
        <references count="3">
          <reference field="1" count="1" selected="0">
            <x v="56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2"/>
          </reference>
        </references>
      </pivotArea>
    </format>
    <format dxfId="9698">
      <pivotArea dataOnly="0" labelOnly="1" outline="0" fieldPosition="0">
        <references count="3">
          <reference field="1" count="1" selected="0">
            <x v="57"/>
          </reference>
          <reference field="2" count="0"/>
          <reference field="5" count="1" selected="0">
            <x v="27"/>
          </reference>
        </references>
      </pivotArea>
    </format>
    <format dxfId="9697">
      <pivotArea dataOnly="0" labelOnly="1" outline="0" fieldPosition="0">
        <references count="3">
          <reference field="1" count="1" selected="0">
            <x v="5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6"/>
          </reference>
        </references>
      </pivotArea>
    </format>
    <format dxfId="9696">
      <pivotArea dataOnly="0" labelOnly="1" outline="0" fieldPosition="0">
        <references count="3">
          <reference field="1" count="1" selected="0">
            <x v="58"/>
          </reference>
          <reference field="2" count="2">
            <x v="0"/>
            <x v="1"/>
          </reference>
          <reference field="5" count="1" selected="0">
            <x v="109"/>
          </reference>
        </references>
      </pivotArea>
    </format>
    <format dxfId="9695">
      <pivotArea dataOnly="0" labelOnly="1" outline="0" fieldPosition="0">
        <references count="3">
          <reference field="1" count="1" selected="0">
            <x v="59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9694">
      <pivotArea dataOnly="0" labelOnly="1" outline="0" fieldPosition="0">
        <references count="3">
          <reference field="1" count="1" selected="0">
            <x v="60"/>
          </reference>
          <reference field="2" count="3">
            <x v="0"/>
            <x v="3"/>
            <x v="8"/>
          </reference>
          <reference field="5" count="1" selected="0">
            <x v="85"/>
          </reference>
        </references>
      </pivotArea>
    </format>
    <format dxfId="9693">
      <pivotArea dataOnly="0" labelOnly="1" outline="0" fieldPosition="0">
        <references count="3">
          <reference field="1" count="1" selected="0">
            <x v="60"/>
          </reference>
          <reference field="2" count="8">
            <x v="1"/>
            <x v="2"/>
            <x v="4"/>
            <x v="5"/>
            <x v="6"/>
            <x v="7"/>
            <x v="9"/>
            <x v="10"/>
          </reference>
          <reference field="5" count="1" selected="0">
            <x v="108"/>
          </reference>
        </references>
      </pivotArea>
    </format>
    <format dxfId="9692">
      <pivotArea dataOnly="0" labelOnly="1" outline="0" fieldPosition="0">
        <references count="3">
          <reference field="1" count="1" selected="0">
            <x v="61"/>
          </reference>
          <reference field="2" count="3">
            <x v="0"/>
            <x v="1"/>
            <x v="2"/>
          </reference>
          <reference field="5" count="1" selected="0">
            <x v="47"/>
          </reference>
        </references>
      </pivotArea>
    </format>
    <format dxfId="9691">
      <pivotArea dataOnly="0" labelOnly="1" outline="0" fieldPosition="0">
        <references count="3">
          <reference field="1" count="1" selected="0">
            <x v="61"/>
          </reference>
          <reference field="2" count="4">
            <x v="3"/>
            <x v="7"/>
            <x v="8"/>
            <x v="9"/>
          </reference>
          <reference field="5" count="1" selected="0">
            <x v="85"/>
          </reference>
        </references>
      </pivotArea>
    </format>
    <format dxfId="9690">
      <pivotArea dataOnly="0" labelOnly="1" outline="0" fieldPosition="0">
        <references count="3">
          <reference field="1" count="1" selected="0">
            <x v="61"/>
          </reference>
          <reference field="2" count="3">
            <x v="4"/>
            <x v="5"/>
            <x v="6"/>
          </reference>
          <reference field="5" count="1" selected="0">
            <x v="119"/>
          </reference>
        </references>
      </pivotArea>
    </format>
    <format dxfId="9689">
      <pivotArea dataOnly="0" labelOnly="1" outline="0" fieldPosition="0">
        <references count="3">
          <reference field="1" count="1" selected="0">
            <x v="61"/>
          </reference>
          <reference field="2" count="1">
            <x v="10"/>
          </reference>
          <reference field="5" count="1" selected="0">
            <x v="137"/>
          </reference>
        </references>
      </pivotArea>
    </format>
    <format dxfId="9688">
      <pivotArea dataOnly="0" labelOnly="1" outline="0" fieldPosition="0">
        <references count="3">
          <reference field="1" count="1" selected="0">
            <x v="62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"/>
          </reference>
        </references>
      </pivotArea>
    </format>
    <format dxfId="9687">
      <pivotArea dataOnly="0" labelOnly="1" outline="0" fieldPosition="0">
        <references count="3">
          <reference field="1" count="1" selected="0">
            <x v="62"/>
          </reference>
          <reference field="2" count="2">
            <x v="0"/>
            <x v="1"/>
          </reference>
          <reference field="5" count="1" selected="0">
            <x v="74"/>
          </reference>
        </references>
      </pivotArea>
    </format>
    <format dxfId="9686">
      <pivotArea dataOnly="0" labelOnly="1" outline="0" fieldPosition="0">
        <references count="3">
          <reference field="1" count="1" selected="0">
            <x v="63"/>
          </reference>
          <reference field="2" count="5">
            <x v="0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685">
      <pivotArea dataOnly="0" labelOnly="1" outline="0" fieldPosition="0">
        <references count="3">
          <reference field="1" count="1" selected="0">
            <x v="63"/>
          </reference>
          <reference field="2" count="5">
            <x v="1"/>
            <x v="3"/>
            <x v="4"/>
            <x v="5"/>
            <x v="6"/>
          </reference>
          <reference field="5" count="1" selected="0">
            <x v="126"/>
          </reference>
        </references>
      </pivotArea>
    </format>
    <format dxfId="9684">
      <pivotArea dataOnly="0" labelOnly="1" outline="0" fieldPosition="0">
        <references count="3">
          <reference field="1" count="1" selected="0">
            <x v="64"/>
          </reference>
          <reference field="2" count="2">
            <x v="0"/>
            <x v="1"/>
          </reference>
          <reference field="5" count="1" selected="0">
            <x v="20"/>
          </reference>
        </references>
      </pivotArea>
    </format>
    <format dxfId="9683">
      <pivotArea dataOnly="0" labelOnly="1" outline="0" fieldPosition="0">
        <references count="3">
          <reference field="1" count="1" selected="0">
            <x v="6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3"/>
          </reference>
        </references>
      </pivotArea>
    </format>
    <format dxfId="9682">
      <pivotArea dataOnly="0" labelOnly="1" outline="0" fieldPosition="0">
        <references count="3">
          <reference field="1" count="1" selected="0">
            <x v="66"/>
          </reference>
          <reference field="2" count="2">
            <x v="0"/>
            <x v="1"/>
          </reference>
          <reference field="5" count="1" selected="0">
            <x v="89"/>
          </reference>
        </references>
      </pivotArea>
    </format>
    <format dxfId="9681">
      <pivotArea dataOnly="0" labelOnly="1" outline="0" fieldPosition="0">
        <references count="3">
          <reference field="1" count="1" selected="0">
            <x v="67"/>
          </reference>
          <reference field="2" count="1">
            <x v="1"/>
          </reference>
          <reference field="5" count="1" selected="0">
            <x v="78"/>
          </reference>
        </references>
      </pivotArea>
    </format>
    <format dxfId="9680">
      <pivotArea dataOnly="0" labelOnly="1" outline="0" fieldPosition="0">
        <references count="3">
          <reference field="1" count="1" selected="0">
            <x v="67"/>
          </reference>
          <reference field="2" count="7">
            <x v="0"/>
            <x v="3"/>
            <x v="4"/>
            <x v="5"/>
            <x v="6"/>
            <x v="7"/>
            <x v="8"/>
          </reference>
          <reference field="5" count="1" selected="0">
            <x v="85"/>
          </reference>
        </references>
      </pivotArea>
    </format>
    <format dxfId="9679">
      <pivotArea dataOnly="0" labelOnly="1" outline="0" fieldPosition="0">
        <references count="3">
          <reference field="1" count="1" selected="0">
            <x v="68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678">
      <pivotArea dataOnly="0" labelOnly="1" outline="0" fieldPosition="0">
        <references count="3">
          <reference field="1" count="1" selected="0">
            <x v="68"/>
          </reference>
          <reference field="2" count="1">
            <x v="0"/>
          </reference>
          <reference field="5" count="1" selected="0">
            <x v="128"/>
          </reference>
        </references>
      </pivotArea>
    </format>
    <format dxfId="9677">
      <pivotArea dataOnly="0" labelOnly="1" outline="0" fieldPosition="0">
        <references count="3">
          <reference field="1" count="1" selected="0">
            <x v="6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7"/>
          </reference>
        </references>
      </pivotArea>
    </format>
    <format dxfId="9676">
      <pivotArea dataOnly="0" labelOnly="1" outline="0" fieldPosition="0">
        <references count="3">
          <reference field="1" count="1" selected="0">
            <x v="69"/>
          </reference>
          <reference field="2" count="2">
            <x v="0"/>
            <x v="1"/>
          </reference>
          <reference field="5" count="1" selected="0">
            <x v="115"/>
          </reference>
        </references>
      </pivotArea>
    </format>
    <format dxfId="9675">
      <pivotArea dataOnly="0" labelOnly="1" outline="0" fieldPosition="0">
        <references count="3">
          <reference field="1" count="1" selected="0">
            <x v="70"/>
          </reference>
          <reference field="2" count="2">
            <x v="0"/>
            <x v="1"/>
          </reference>
          <reference field="5" count="1" selected="0">
            <x v="16"/>
          </reference>
        </references>
      </pivotArea>
    </format>
    <format dxfId="9674">
      <pivotArea dataOnly="0" labelOnly="1" outline="0" fieldPosition="0">
        <references count="3">
          <reference field="1" count="1" selected="0">
            <x v="7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7"/>
          </reference>
        </references>
      </pivotArea>
    </format>
    <format dxfId="9673">
      <pivotArea dataOnly="0" labelOnly="1" outline="0" fieldPosition="0">
        <references count="3">
          <reference field="1" count="1" selected="0">
            <x v="72"/>
          </reference>
          <reference field="2" count="1">
            <x v="0"/>
          </reference>
          <reference field="5" count="1" selected="0">
            <x v="49"/>
          </reference>
        </references>
      </pivotArea>
    </format>
    <format dxfId="9672">
      <pivotArea dataOnly="0" labelOnly="1" outline="0" fieldPosition="0">
        <references count="3">
          <reference field="1" count="1" selected="0">
            <x v="73"/>
          </reference>
          <reference field="2" count="7">
            <x v="3"/>
            <x v="4"/>
            <x v="5"/>
            <x v="6"/>
            <x v="7"/>
            <x v="9"/>
            <x v="10"/>
          </reference>
          <reference field="5" count="1" selected="0">
            <x v="74"/>
          </reference>
        </references>
      </pivotArea>
    </format>
    <format dxfId="9671">
      <pivotArea dataOnly="0" labelOnly="1" outline="0" fieldPosition="0">
        <references count="3">
          <reference field="1" count="1" selected="0">
            <x v="73"/>
          </reference>
          <reference field="2" count="1">
            <x v="8"/>
          </reference>
          <reference field="5" count="1" selected="0">
            <x v="134"/>
          </reference>
        </references>
      </pivotArea>
    </format>
    <format dxfId="9670">
      <pivotArea dataOnly="0" labelOnly="1" outline="0" fieldPosition="0">
        <references count="3">
          <reference field="1" count="1" selected="0">
            <x v="74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9669">
      <pivotArea dataOnly="0" labelOnly="1" outline="0" fieldPosition="0">
        <references count="3">
          <reference field="1" count="1" selected="0">
            <x v="74"/>
          </reference>
          <reference field="2" count="4">
            <x v="6"/>
            <x v="7"/>
            <x v="9"/>
            <x v="10"/>
          </reference>
          <reference field="5" count="1" selected="0">
            <x v="85"/>
          </reference>
        </references>
      </pivotArea>
    </format>
    <format dxfId="9668">
      <pivotArea dataOnly="0" labelOnly="1" outline="0" fieldPosition="0">
        <references count="3">
          <reference field="1" count="1" selected="0">
            <x v="7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111"/>
          </reference>
        </references>
      </pivotArea>
    </format>
    <format dxfId="9667">
      <pivotArea dataOnly="0" labelOnly="1" outline="0" fieldPosition="0">
        <references count="3">
          <reference field="1" count="1" selected="0">
            <x v="7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75"/>
          </reference>
        </references>
      </pivotArea>
    </format>
    <format dxfId="9666">
      <pivotArea dataOnly="0" labelOnly="1" outline="0" fieldPosition="0">
        <references count="3">
          <reference field="1" count="1" selected="0">
            <x v="75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9665">
      <pivotArea dataOnly="0" labelOnly="1" outline="0" fieldPosition="0">
        <references count="3">
          <reference field="1" count="1" selected="0">
            <x v="75"/>
          </reference>
          <reference field="2" count="1">
            <x v="3"/>
          </reference>
          <reference field="5" count="1" selected="0">
            <x v="89"/>
          </reference>
        </references>
      </pivotArea>
    </format>
    <format dxfId="9664">
      <pivotArea dataOnly="0" labelOnly="1" outline="0" fieldPosition="0">
        <references count="3">
          <reference field="1" count="1" selected="0">
            <x v="75"/>
          </reference>
          <reference field="2" count="1">
            <x v="0"/>
          </reference>
          <reference field="5" count="1" selected="0">
            <x v="113"/>
          </reference>
        </references>
      </pivotArea>
    </format>
    <format dxfId="9663">
      <pivotArea dataOnly="0" labelOnly="1" outline="0" fieldPosition="0">
        <references count="3">
          <reference field="1" count="1" selected="0">
            <x v="76"/>
          </reference>
          <reference field="2" count="4">
            <x v="3"/>
            <x v="4"/>
            <x v="5"/>
            <x v="6"/>
          </reference>
          <reference field="5" count="1" selected="0">
            <x v="7"/>
          </reference>
        </references>
      </pivotArea>
    </format>
    <format dxfId="9662">
      <pivotArea dataOnly="0" labelOnly="1" outline="0" fieldPosition="0">
        <references count="3">
          <reference field="1" count="1" selected="0">
            <x v="76"/>
          </reference>
          <reference field="2" count="4">
            <x v="7"/>
            <x v="8"/>
            <x v="9"/>
            <x v="10"/>
          </reference>
          <reference field="5" count="1" selected="0">
            <x v="56"/>
          </reference>
        </references>
      </pivotArea>
    </format>
    <format dxfId="9661">
      <pivotArea dataOnly="0" labelOnly="1" outline="0" fieldPosition="0">
        <references count="3">
          <reference field="1" count="1" selected="0">
            <x v="77"/>
          </reference>
          <reference field="2" count="8"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5"/>
          </reference>
        </references>
      </pivotArea>
    </format>
    <format dxfId="9660">
      <pivotArea dataOnly="0" labelOnly="1" outline="0" fieldPosition="0">
        <references count="3">
          <reference field="1" count="1" selected="0">
            <x v="77"/>
          </reference>
          <reference field="2" count="1">
            <x v="0"/>
          </reference>
          <reference field="5" count="1" selected="0">
            <x v="36"/>
          </reference>
        </references>
      </pivotArea>
    </format>
    <format dxfId="9659">
      <pivotArea dataOnly="0" labelOnly="1" outline="0" fieldPosition="0">
        <references count="3">
          <reference field="1" count="1" selected="0">
            <x v="77"/>
          </reference>
          <reference field="2" count="1">
            <x v="10"/>
          </reference>
          <reference field="5" count="1" selected="0">
            <x v="113"/>
          </reference>
        </references>
      </pivotArea>
    </format>
    <format dxfId="9658">
      <pivotArea dataOnly="0" labelOnly="1" outline="0" fieldPosition="0">
        <references count="3">
          <reference field="1" count="1" selected="0">
            <x v="78"/>
          </reference>
          <reference field="2" count="1">
            <x v="0"/>
          </reference>
          <reference field="5" count="1" selected="0">
            <x v="61"/>
          </reference>
        </references>
      </pivotArea>
    </format>
    <format dxfId="9657">
      <pivotArea dataOnly="0" labelOnly="1" outline="0" fieldPosition="0">
        <references count="3">
          <reference field="1" count="1" selected="0">
            <x v="78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9656">
      <pivotArea dataOnly="0" labelOnly="1" outline="0" fieldPosition="0">
        <references count="3">
          <reference field="1" count="1" selected="0">
            <x v="7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3"/>
          </reference>
        </references>
      </pivotArea>
    </format>
    <format dxfId="9655">
      <pivotArea dataOnly="0" labelOnly="1" outline="0" fieldPosition="0">
        <references count="3">
          <reference field="1" count="1" selected="0">
            <x v="79"/>
          </reference>
          <reference field="2" count="2">
            <x v="0"/>
            <x v="1"/>
          </reference>
          <reference field="5" count="1" selected="0">
            <x v="127"/>
          </reference>
        </references>
      </pivotArea>
    </format>
    <format dxfId="9654">
      <pivotArea dataOnly="0" labelOnly="1" outline="0" fieldPosition="0">
        <references count="3">
          <reference field="1" count="1" selected="0">
            <x v="80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53"/>
          </reference>
        </references>
      </pivotArea>
    </format>
    <format dxfId="9653">
      <pivotArea dataOnly="0" labelOnly="1" outline="0" fieldPosition="0">
        <references count="3">
          <reference field="1" count="1" selected="0">
            <x v="80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652">
      <pivotArea dataOnly="0" labelOnly="1" outline="0" fieldPosition="0">
        <references count="3">
          <reference field="1" count="1" selected="0">
            <x v="81"/>
          </reference>
          <reference field="2" count="3">
            <x v="0"/>
            <x v="1"/>
            <x v="3"/>
          </reference>
          <reference field="5" count="1" selected="0">
            <x v="33"/>
          </reference>
        </references>
      </pivotArea>
    </format>
    <format dxfId="9651">
      <pivotArea dataOnly="0" labelOnly="1" outline="0" fieldPosition="0">
        <references count="3">
          <reference field="1" count="1" selected="0">
            <x v="81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4"/>
          </reference>
        </references>
      </pivotArea>
    </format>
    <format dxfId="9650">
      <pivotArea dataOnly="0" labelOnly="1" outline="0" fieldPosition="0">
        <references count="3">
          <reference field="1" count="1" selected="0">
            <x v="82"/>
          </reference>
          <reference field="2" count="3">
            <x v="0"/>
            <x v="1"/>
            <x v="3"/>
          </reference>
          <reference field="5" count="1" selected="0">
            <x v="75"/>
          </reference>
        </references>
      </pivotArea>
    </format>
    <format dxfId="9649">
      <pivotArea dataOnly="0" labelOnly="1" outline="0" fieldPosition="0">
        <references count="3">
          <reference field="1" count="1" selected="0">
            <x v="82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8"/>
          </reference>
        </references>
      </pivotArea>
    </format>
    <format dxfId="9648">
      <pivotArea dataOnly="0" labelOnly="1" outline="0" fieldPosition="0">
        <references count="3">
          <reference field="1" count="1" selected="0">
            <x v="83"/>
          </reference>
          <reference field="2" count="1">
            <x v="0"/>
          </reference>
          <reference field="5" count="1" selected="0">
            <x v="15"/>
          </reference>
        </references>
      </pivotArea>
    </format>
    <format dxfId="9647">
      <pivotArea dataOnly="0" labelOnly="1" outline="0" fieldPosition="0">
        <references count="3">
          <reference field="1" count="1" selected="0">
            <x v="83"/>
          </reference>
          <reference field="2" count="2">
            <x v="1"/>
            <x v="8"/>
          </reference>
          <reference field="5" count="1" selected="0">
            <x v="85"/>
          </reference>
        </references>
      </pivotArea>
    </format>
    <format dxfId="9646">
      <pivotArea dataOnly="0" labelOnly="1" outline="0" fieldPosition="0">
        <references count="3">
          <reference field="1" count="1" selected="0">
            <x v="83"/>
          </reference>
          <reference field="2" count="1">
            <x v="10"/>
          </reference>
          <reference field="5" count="1" selected="0">
            <x v="97"/>
          </reference>
        </references>
      </pivotArea>
    </format>
    <format dxfId="9645">
      <pivotArea dataOnly="0" labelOnly="1" outline="0" fieldPosition="0">
        <references count="3">
          <reference field="1" count="1" selected="0">
            <x v="83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27"/>
          </reference>
        </references>
      </pivotArea>
    </format>
    <format dxfId="9644">
      <pivotArea dataOnly="0" labelOnly="1" outline="0" fieldPosition="0">
        <references count="3">
          <reference field="1" count="1" selected="0">
            <x v="84"/>
          </reference>
          <reference field="2" count="2">
            <x v="7"/>
            <x v="9"/>
          </reference>
          <reference field="5" count="1" selected="0">
            <x v="30"/>
          </reference>
        </references>
      </pivotArea>
    </format>
    <format dxfId="9643">
      <pivotArea dataOnly="0" labelOnly="1" outline="0" fieldPosition="0">
        <references count="3">
          <reference field="1" count="1" selected="0">
            <x v="8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69"/>
          </reference>
        </references>
      </pivotArea>
    </format>
    <format dxfId="9642">
      <pivotArea dataOnly="0" labelOnly="1" outline="0" fieldPosition="0">
        <references count="3">
          <reference field="1" count="1" selected="0">
            <x v="84"/>
          </reference>
          <reference field="2" count="3">
            <x v="6"/>
            <x v="8"/>
            <x v="10"/>
          </reference>
          <reference field="5" count="1" selected="0">
            <x v="85"/>
          </reference>
        </references>
      </pivotArea>
    </format>
    <format dxfId="9641">
      <pivotArea dataOnly="0" labelOnly="1" outline="0" fieldPosition="0">
        <references count="3">
          <reference field="1" count="1" selected="0">
            <x v="85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5"/>
          </reference>
        </references>
      </pivotArea>
    </format>
    <format dxfId="9640">
      <pivotArea dataOnly="0" labelOnly="1" outline="0" fieldPosition="0">
        <references count="3">
          <reference field="1" count="1" selected="0">
            <x v="86"/>
          </reference>
          <reference field="2" count="3">
            <x v="0"/>
            <x v="1"/>
            <x v="3"/>
          </reference>
          <reference field="5" count="1" selected="0">
            <x v="64"/>
          </reference>
        </references>
      </pivotArea>
    </format>
    <format dxfId="9639">
      <pivotArea dataOnly="0" labelOnly="1" outline="0" fieldPosition="0">
        <references count="3">
          <reference field="1" count="1" selected="0">
            <x v="8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1"/>
          </reference>
        </references>
      </pivotArea>
    </format>
    <format dxfId="9638">
      <pivotArea dataOnly="0" labelOnly="1" outline="0" fieldPosition="0">
        <references count="3">
          <reference field="1" count="1" selected="0">
            <x v="8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6"/>
          </reference>
        </references>
      </pivotArea>
    </format>
    <format dxfId="9637">
      <pivotArea dataOnly="0" labelOnly="1" outline="0" fieldPosition="0">
        <references count="3">
          <reference field="1" count="1" selected="0">
            <x v="89"/>
          </reference>
          <reference field="2" count="1">
            <x v="0"/>
          </reference>
          <reference field="5" count="1" selected="0">
            <x v="39"/>
          </reference>
        </references>
      </pivotArea>
    </format>
    <format dxfId="9636">
      <pivotArea dataOnly="0" labelOnly="1" outline="0" fieldPosition="0">
        <references count="3">
          <reference field="1" count="1" selected="0">
            <x v="90"/>
          </reference>
          <reference field="2" count="1">
            <x v="0"/>
          </reference>
          <reference field="5" count="1" selected="0">
            <x v="117"/>
          </reference>
        </references>
      </pivotArea>
    </format>
    <format dxfId="9635">
      <pivotArea dataOnly="0" labelOnly="1" outline="0" fieldPosition="0">
        <references count="3">
          <reference field="1" count="1" selected="0">
            <x v="91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85"/>
          </reference>
        </references>
      </pivotArea>
    </format>
    <format dxfId="9634">
      <pivotArea dataOnly="0" labelOnly="1" outline="0" fieldPosition="0">
        <references count="3">
          <reference field="1" count="1" selected="0">
            <x v="91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11"/>
          </reference>
        </references>
      </pivotArea>
    </format>
    <format dxfId="9633">
      <pivotArea dataOnly="0" labelOnly="1" outline="0" fieldPosition="0">
        <references count="3">
          <reference field="1" count="1" selected="0">
            <x v="92"/>
          </reference>
          <reference field="2" count="1">
            <x v="0"/>
          </reference>
          <reference field="5" count="1" selected="0">
            <x v="54"/>
          </reference>
        </references>
      </pivotArea>
    </format>
    <format dxfId="9632">
      <pivotArea dataOnly="0" labelOnly="1" outline="0" fieldPosition="0">
        <references count="3">
          <reference field="1" count="1" selected="0">
            <x v="92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9631">
      <pivotArea dataOnly="0" labelOnly="1" outline="0" fieldPosition="0">
        <references count="3">
          <reference field="1" count="1" selected="0">
            <x v="93"/>
          </reference>
          <reference field="2" count="7">
            <x v="1"/>
            <x v="3"/>
            <x v="5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630">
      <pivotArea dataOnly="0" labelOnly="1" outline="0" fieldPosition="0">
        <references count="3">
          <reference field="1" count="1" selected="0">
            <x v="9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33"/>
          </reference>
        </references>
      </pivotArea>
    </format>
    <format dxfId="9629">
      <pivotArea dataOnly="0" labelOnly="1" outline="0" fieldPosition="0">
        <references count="3">
          <reference field="1" count="1" selected="0">
            <x v="94"/>
          </reference>
          <reference field="2" count="1">
            <x v="10"/>
          </reference>
          <reference field="5" count="1" selected="0">
            <x v="85"/>
          </reference>
        </references>
      </pivotArea>
    </format>
    <format dxfId="9628">
      <pivotArea dataOnly="0" labelOnly="1" outline="0" fieldPosition="0">
        <references count="3">
          <reference field="1" count="1" selected="0">
            <x v="9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5"/>
          </reference>
        </references>
      </pivotArea>
    </format>
    <format dxfId="9627">
      <pivotArea dataOnly="0" labelOnly="1" outline="0" fieldPosition="0">
        <references count="3">
          <reference field="1" count="1" selected="0">
            <x v="96"/>
          </reference>
          <reference field="2" count="2">
            <x v="4"/>
            <x v="5"/>
          </reference>
          <reference field="5" count="1" selected="0">
            <x v="78"/>
          </reference>
        </references>
      </pivotArea>
    </format>
    <format dxfId="9626">
      <pivotArea dataOnly="0" labelOnly="1" outline="0" fieldPosition="0">
        <references count="3">
          <reference field="1" count="1" selected="0">
            <x v="96"/>
          </reference>
          <reference field="2" count="4">
            <x v="7"/>
            <x v="8"/>
            <x v="9"/>
            <x v="10"/>
          </reference>
          <reference field="5" count="1" selected="0">
            <x v="82"/>
          </reference>
        </references>
      </pivotArea>
    </format>
    <format dxfId="9625">
      <pivotArea dataOnly="0" labelOnly="1" outline="0" fieldPosition="0">
        <references count="3">
          <reference field="1" count="1" selected="0">
            <x v="96"/>
          </reference>
          <reference field="2" count="2">
            <x v="3"/>
            <x v="6"/>
          </reference>
          <reference field="5" count="1" selected="0">
            <x v="85"/>
          </reference>
        </references>
      </pivotArea>
    </format>
    <format dxfId="9624">
      <pivotArea dataOnly="0" labelOnly="1" outline="0" fieldPosition="0">
        <references count="3">
          <reference field="1" count="1" selected="0">
            <x v="96"/>
          </reference>
          <reference field="2" count="2">
            <x v="0"/>
            <x v="1"/>
          </reference>
          <reference field="5" count="1" selected="0">
            <x v="104"/>
          </reference>
        </references>
      </pivotArea>
    </format>
    <format dxfId="9623">
      <pivotArea dataOnly="0" labelOnly="1" outline="0" fieldPosition="0">
        <references count="3">
          <reference field="1" count="1" selected="0">
            <x v="97"/>
          </reference>
          <reference field="2" count="2">
            <x v="1"/>
            <x v="3"/>
          </reference>
          <reference field="5" count="1" selected="0">
            <x v="20"/>
          </reference>
        </references>
      </pivotArea>
    </format>
    <format dxfId="9622">
      <pivotArea dataOnly="0" labelOnly="1" outline="0" fieldPosition="0">
        <references count="3">
          <reference field="1" count="1" selected="0">
            <x v="97"/>
          </reference>
          <reference field="2" count="2">
            <x v="4"/>
            <x v="5"/>
          </reference>
          <reference field="5" count="1" selected="0">
            <x v="69"/>
          </reference>
        </references>
      </pivotArea>
    </format>
    <format dxfId="9621">
      <pivotArea dataOnly="0" labelOnly="1" outline="0" fieldPosition="0">
        <references count="3">
          <reference field="1" count="1" selected="0">
            <x v="97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71"/>
          </reference>
        </references>
      </pivotArea>
    </format>
    <format dxfId="9620">
      <pivotArea dataOnly="0" labelOnly="1" outline="0" fieldPosition="0">
        <references count="3">
          <reference field="1" count="1" selected="0">
            <x v="97"/>
          </reference>
          <reference field="2" count="1">
            <x v="0"/>
          </reference>
          <reference field="5" count="1" selected="0">
            <x v="77"/>
          </reference>
        </references>
      </pivotArea>
    </format>
    <format dxfId="9619">
      <pivotArea dataOnly="0" labelOnly="1" outline="0" fieldPosition="0">
        <references count="3">
          <reference field="1" count="1" selected="0">
            <x v="9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"/>
          </reference>
        </references>
      </pivotArea>
    </format>
    <format dxfId="9618">
      <pivotArea dataOnly="0" labelOnly="1" outline="0" fieldPosition="0">
        <references count="3">
          <reference field="1" count="1" selected="0">
            <x v="98"/>
          </reference>
          <reference field="2" count="2">
            <x v="0"/>
            <x v="1"/>
          </reference>
          <reference field="5" count="1" selected="0">
            <x v="73"/>
          </reference>
        </references>
      </pivotArea>
    </format>
    <format dxfId="9617">
      <pivotArea dataOnly="0" labelOnly="1" outline="0" fieldPosition="0">
        <references count="3">
          <reference field="1" count="1" selected="0">
            <x v="9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0"/>
          </reference>
        </references>
      </pivotArea>
    </format>
    <format dxfId="9616">
      <pivotArea dataOnly="0" labelOnly="1" outline="0" fieldPosition="0">
        <references count="3">
          <reference field="1" count="1" selected="0">
            <x v="99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9615">
      <pivotArea dataOnly="0" labelOnly="1" outline="0" fieldPosition="0">
        <references count="3">
          <reference field="1" count="1" selected="0">
            <x v="10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7"/>
          </reference>
        </references>
      </pivotArea>
    </format>
    <format dxfId="9614">
      <pivotArea dataOnly="0" labelOnly="1" outline="0" fieldPosition="0">
        <references count="3">
          <reference field="1" count="1" selected="0">
            <x v="101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9"/>
          </reference>
        </references>
      </pivotArea>
    </format>
    <format dxfId="9613">
      <pivotArea dataOnly="0" labelOnly="1" outline="0" fieldPosition="0">
        <references count="3">
          <reference field="1" count="1" selected="0">
            <x v="101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9612">
      <pivotArea dataOnly="0" labelOnly="1" outline="0" fieldPosition="0">
        <references count="3">
          <reference field="1" count="1" selected="0">
            <x v="102"/>
          </reference>
          <reference field="2" count="4">
            <x v="4"/>
            <x v="5"/>
            <x v="6"/>
            <x v="7"/>
          </reference>
          <reference field="5" count="1" selected="0">
            <x v="17"/>
          </reference>
        </references>
      </pivotArea>
    </format>
    <format dxfId="9611">
      <pivotArea dataOnly="0" labelOnly="1" outline="0" fieldPosition="0">
        <references count="3">
          <reference field="1" count="1" selected="0">
            <x v="102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9610">
      <pivotArea dataOnly="0" labelOnly="1" outline="0" fieldPosition="0">
        <references count="3">
          <reference field="1" count="1" selected="0">
            <x v="103"/>
          </reference>
          <reference field="2" count="4">
            <x v="7"/>
            <x v="8"/>
            <x v="9"/>
            <x v="10"/>
          </reference>
          <reference field="5" count="1" selected="0">
            <x v="119"/>
          </reference>
        </references>
      </pivotArea>
    </format>
    <format dxfId="9609">
      <pivotArea dataOnly="0" labelOnly="1" outline="0" fieldPosition="0">
        <references count="3">
          <reference field="1" count="1" selected="0">
            <x v="103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28"/>
          </reference>
        </references>
      </pivotArea>
    </format>
    <format dxfId="9608">
      <pivotArea dataOnly="0" labelOnly="1" outline="0" fieldPosition="0">
        <references count="3">
          <reference field="1" count="1" selected="0">
            <x v="104"/>
          </reference>
          <reference field="2" count="4">
            <x v="5"/>
            <x v="6"/>
            <x v="7"/>
            <x v="8"/>
          </reference>
          <reference field="5" count="1" selected="0">
            <x v="43"/>
          </reference>
        </references>
      </pivotArea>
    </format>
    <format dxfId="9607">
      <pivotArea dataOnly="0" labelOnly="1" outline="0" fieldPosition="0">
        <references count="3">
          <reference field="1" count="1" selected="0">
            <x v="104"/>
          </reference>
          <reference field="2" count="4">
            <x v="0"/>
            <x v="1"/>
            <x v="3"/>
            <x v="4"/>
          </reference>
          <reference field="5" count="1" selected="0">
            <x v="123"/>
          </reference>
        </references>
      </pivotArea>
    </format>
    <format dxfId="9606">
      <pivotArea dataOnly="0" labelOnly="1" outline="0" fieldPosition="0">
        <references count="3">
          <reference field="1" count="1" selected="0">
            <x v="105"/>
          </reference>
          <reference field="2" count="1">
            <x v="1"/>
          </reference>
          <reference field="5" count="1" selected="0">
            <x v="8"/>
          </reference>
        </references>
      </pivotArea>
    </format>
    <format dxfId="9605">
      <pivotArea dataOnly="0" labelOnly="1" outline="0" fieldPosition="0">
        <references count="3">
          <reference field="1" count="1" selected="0">
            <x v="105"/>
          </reference>
          <reference field="2" count="5">
            <x v="0"/>
            <x v="3"/>
            <x v="6"/>
            <x v="7"/>
            <x v="8"/>
          </reference>
          <reference field="5" count="1" selected="0">
            <x v="85"/>
          </reference>
        </references>
      </pivotArea>
    </format>
    <format dxfId="9604">
      <pivotArea dataOnly="0" labelOnly="1" outline="0" fieldPosition="0">
        <references count="3">
          <reference field="1" count="1" selected="0">
            <x v="105"/>
          </reference>
          <reference field="2" count="2">
            <x v="4"/>
            <x v="5"/>
          </reference>
          <reference field="5" count="1" selected="0">
            <x v="108"/>
          </reference>
        </references>
      </pivotArea>
    </format>
    <format dxfId="9603">
      <pivotArea dataOnly="0" labelOnly="1" outline="0" fieldPosition="0">
        <references count="3">
          <reference field="1" count="1" selected="0">
            <x v="10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6"/>
          </reference>
        </references>
      </pivotArea>
    </format>
    <format dxfId="9602">
      <pivotArea dataOnly="0" labelOnly="1" outline="0" fieldPosition="0">
        <references count="3">
          <reference field="1" count="1" selected="0">
            <x v="107"/>
          </reference>
          <reference field="2" count="4">
            <x v="0"/>
            <x v="1"/>
            <x v="3"/>
            <x v="4"/>
          </reference>
          <reference field="5" count="1" selected="0">
            <x v="19"/>
          </reference>
        </references>
      </pivotArea>
    </format>
    <format dxfId="9601">
      <pivotArea dataOnly="0" labelOnly="1" outline="0" fieldPosition="0">
        <references count="3">
          <reference field="1" count="1" selected="0">
            <x v="107"/>
          </reference>
          <reference field="2" count="3">
            <x v="5"/>
            <x v="6"/>
            <x v="7"/>
          </reference>
          <reference field="5" count="1" selected="0">
            <x v="85"/>
          </reference>
        </references>
      </pivotArea>
    </format>
    <format dxfId="9600">
      <pivotArea dataOnly="0" labelOnly="1" outline="0" fieldPosition="0">
        <references count="3">
          <reference field="1" count="1" selected="0">
            <x v="107"/>
          </reference>
          <reference field="2" count="3">
            <x v="8"/>
            <x v="9"/>
            <x v="10"/>
          </reference>
          <reference field="5" count="1" selected="0">
            <x v="92"/>
          </reference>
        </references>
      </pivotArea>
    </format>
    <format dxfId="9599">
      <pivotArea dataOnly="0" labelOnly="1" outline="0" fieldPosition="0">
        <references count="3">
          <reference field="1" count="1" selected="0">
            <x v="108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9598">
      <pivotArea dataOnly="0" labelOnly="1" outline="0" fieldPosition="0">
        <references count="3">
          <reference field="1" count="1" selected="0">
            <x v="108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597">
      <pivotArea dataOnly="0" labelOnly="1" outline="0" fieldPosition="0">
        <references count="3">
          <reference field="1" count="1" selected="0">
            <x v="108"/>
          </reference>
          <reference field="2" count="3">
            <x v="0"/>
            <x v="1"/>
            <x v="3"/>
          </reference>
          <reference field="5" count="1" selected="0">
            <x v="90"/>
          </reference>
        </references>
      </pivotArea>
    </format>
    <format dxfId="9596">
      <pivotArea dataOnly="0" labelOnly="1" outline="0" fieldPosition="0">
        <references count="3">
          <reference field="1" count="1" selected="0">
            <x v="109"/>
          </reference>
          <reference field="2" count="4">
            <x v="7"/>
            <x v="8"/>
            <x v="9"/>
            <x v="10"/>
          </reference>
          <reference field="5" count="1" selected="0">
            <x v="28"/>
          </reference>
        </references>
      </pivotArea>
    </format>
    <format dxfId="9595">
      <pivotArea dataOnly="0" labelOnly="1" outline="0" fieldPosition="0">
        <references count="3">
          <reference field="1" count="1" selected="0">
            <x v="109"/>
          </reference>
          <reference field="2" count="3">
            <x v="4"/>
            <x v="5"/>
            <x v="6"/>
          </reference>
          <reference field="5" count="1" selected="0">
            <x v="85"/>
          </reference>
        </references>
      </pivotArea>
    </format>
    <format dxfId="9594">
      <pivotArea dataOnly="0" labelOnly="1" outline="0" fieldPosition="0">
        <references count="3">
          <reference field="1" count="1" selected="0">
            <x v="110"/>
          </reference>
          <reference field="2" count="2">
            <x v="0"/>
            <x v="1"/>
          </reference>
          <reference field="5" count="1" selected="0">
            <x v="57"/>
          </reference>
        </references>
      </pivotArea>
    </format>
    <format dxfId="9593">
      <pivotArea dataOnly="0" labelOnly="1" outline="0" fieldPosition="0">
        <references count="3">
          <reference field="1" count="1" selected="0">
            <x v="111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0"/>
          </reference>
        </references>
      </pivotArea>
    </format>
    <format dxfId="9592">
      <pivotArea dataOnly="0" labelOnly="1" outline="0" fieldPosition="0">
        <references count="3">
          <reference field="1" count="1" selected="0">
            <x v="112"/>
          </reference>
          <reference field="2" count="2">
            <x v="0"/>
            <x v="1"/>
          </reference>
          <reference field="5" count="1" selected="0">
            <x v="23"/>
          </reference>
        </references>
      </pivotArea>
    </format>
    <format dxfId="9591">
      <pivotArea dataOnly="0" labelOnly="1" outline="0" fieldPosition="0">
        <references count="3">
          <reference field="1" count="1" selected="0">
            <x v="112"/>
          </reference>
          <reference field="2" count="3">
            <x v="3"/>
            <x v="4"/>
            <x v="5"/>
          </reference>
          <reference field="5" count="1" selected="0">
            <x v="31"/>
          </reference>
        </references>
      </pivotArea>
    </format>
    <format dxfId="9590">
      <pivotArea dataOnly="0" labelOnly="1" outline="0" fieldPosition="0">
        <references count="3">
          <reference field="1" count="1" selected="0">
            <x v="112"/>
          </reference>
          <reference field="2" count="4">
            <x v="7"/>
            <x v="8"/>
            <x v="9"/>
            <x v="10"/>
          </reference>
          <reference field="5" count="1" selected="0">
            <x v="79"/>
          </reference>
        </references>
      </pivotArea>
    </format>
    <format dxfId="9589">
      <pivotArea dataOnly="0" labelOnly="1" outline="0" fieldPosition="0">
        <references count="3">
          <reference field="1" count="1" selected="0">
            <x v="112"/>
          </reference>
          <reference field="2" count="1">
            <x v="6"/>
          </reference>
          <reference field="5" count="1" selected="0">
            <x v="100"/>
          </reference>
        </references>
      </pivotArea>
    </format>
    <format dxfId="9588">
      <pivotArea dataOnly="0" labelOnly="1" outline="0" fieldPosition="0">
        <references count="3">
          <reference field="1" count="1" selected="0">
            <x v="113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9587">
      <pivotArea dataOnly="0" labelOnly="1" outline="0" fieldPosition="0">
        <references count="3">
          <reference field="1" count="1" selected="0">
            <x v="113"/>
          </reference>
          <reference field="2" count="1">
            <x v="6"/>
          </reference>
          <reference field="5" count="1" selected="0">
            <x v="52"/>
          </reference>
        </references>
      </pivotArea>
    </format>
    <format dxfId="9586">
      <pivotArea dataOnly="0" labelOnly="1" outline="0" fieldPosition="0">
        <references count="3">
          <reference field="1" count="1" selected="0">
            <x v="113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9585">
      <pivotArea dataOnly="0" labelOnly="1" outline="0" fieldPosition="0">
        <references count="3">
          <reference field="1" count="1" selected="0">
            <x v="113"/>
          </reference>
          <reference field="2" count="3">
            <x v="0"/>
            <x v="1"/>
            <x v="3"/>
          </reference>
          <reference field="5" count="1" selected="0">
            <x v="112"/>
          </reference>
        </references>
      </pivotArea>
    </format>
    <format dxfId="9584">
      <pivotArea dataOnly="0" labelOnly="1" outline="0" fieldPosition="0">
        <references count="3">
          <reference field="1" count="1" selected="0">
            <x v="114"/>
          </reference>
          <reference field="2" count="8">
            <x v="0"/>
            <x v="1"/>
            <x v="3"/>
            <x v="4"/>
            <x v="5"/>
            <x v="6"/>
            <x v="7"/>
            <x v="8"/>
          </reference>
          <reference field="5" count="1" selected="0">
            <x v="24"/>
          </reference>
        </references>
      </pivotArea>
    </format>
    <format dxfId="9583">
      <pivotArea dataOnly="0" labelOnly="1" outline="0" fieldPosition="0">
        <references count="3">
          <reference field="1" count="1" selected="0">
            <x v="115"/>
          </reference>
          <reference field="2" count="3">
            <x v="3"/>
            <x v="4"/>
            <x v="5"/>
          </reference>
          <reference field="5" count="1" selected="0">
            <x v="20"/>
          </reference>
        </references>
      </pivotArea>
    </format>
    <format dxfId="9582">
      <pivotArea dataOnly="0" labelOnly="1" outline="0" fieldPosition="0">
        <references count="3">
          <reference field="1" count="1" selected="0">
            <x v="115"/>
          </reference>
          <reference field="2" count="2">
            <x v="0"/>
            <x v="1"/>
          </reference>
          <reference field="5" count="1" selected="0">
            <x v="58"/>
          </reference>
        </references>
      </pivotArea>
    </format>
    <format dxfId="9581">
      <pivotArea dataOnly="0" labelOnly="1" outline="0" fieldPosition="0">
        <references count="3">
          <reference field="1" count="1" selected="0">
            <x v="115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9"/>
          </reference>
        </references>
      </pivotArea>
    </format>
    <format dxfId="9580">
      <pivotArea dataOnly="0" labelOnly="1" outline="0" fieldPosition="0">
        <references count="3">
          <reference field="1" count="1" selected="0">
            <x v="11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"/>
          </reference>
        </references>
      </pivotArea>
    </format>
    <format dxfId="9579">
      <pivotArea dataOnly="0" labelOnly="1" outline="0" fieldPosition="0">
        <references count="3">
          <reference field="1" count="1" selected="0">
            <x v="117"/>
          </reference>
          <reference field="2" count="4">
            <x v="7"/>
            <x v="8"/>
            <x v="9"/>
            <x v="10"/>
          </reference>
          <reference field="5" count="1" selected="0">
            <x v="17"/>
          </reference>
        </references>
      </pivotArea>
    </format>
    <format dxfId="9578">
      <pivotArea dataOnly="0" labelOnly="1" outline="0" fieldPosition="0">
        <references count="3">
          <reference field="1" count="1" selected="0">
            <x v="11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9"/>
          </reference>
        </references>
      </pivotArea>
    </format>
    <format dxfId="9577">
      <pivotArea dataOnly="0" labelOnly="1" outline="0" fieldPosition="0">
        <references count="3">
          <reference field="1" count="1" selected="0">
            <x v="119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4"/>
          </reference>
        </references>
      </pivotArea>
    </format>
    <format dxfId="9576">
      <pivotArea dataOnly="0" labelOnly="1" outline="0" fieldPosition="0">
        <references count="3">
          <reference field="1" count="1" selected="0">
            <x v="119"/>
          </reference>
          <reference field="2" count="1">
            <x v="0"/>
          </reference>
          <reference field="5" count="1" selected="0">
            <x v="130"/>
          </reference>
        </references>
      </pivotArea>
    </format>
    <format dxfId="9575">
      <pivotArea dataOnly="0" labelOnly="1" outline="0" fieldPosition="0">
        <references count="3">
          <reference field="1" count="1" selected="0">
            <x v="120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42"/>
          </reference>
        </references>
      </pivotArea>
    </format>
    <format dxfId="9574">
      <pivotArea dataOnly="0" labelOnly="1" outline="0" fieldPosition="0">
        <references count="3">
          <reference field="1" count="1" selected="0">
            <x v="120"/>
          </reference>
          <reference field="2" count="1">
            <x v="3"/>
          </reference>
          <reference field="5" count="1" selected="0">
            <x v="64"/>
          </reference>
        </references>
      </pivotArea>
    </format>
    <format dxfId="9573">
      <pivotArea dataOnly="0" labelOnly="1" outline="0" fieldPosition="0">
        <references count="3">
          <reference field="1" count="1" selected="0">
            <x v="120"/>
          </reference>
          <reference field="2" count="1">
            <x v="4"/>
          </reference>
          <reference field="5" count="1" selected="0">
            <x v="85"/>
          </reference>
        </references>
      </pivotArea>
    </format>
    <format dxfId="9572">
      <pivotArea dataOnly="0" labelOnly="1" outline="0" fieldPosition="0">
        <references count="3">
          <reference field="1" count="1" selected="0">
            <x v="120"/>
          </reference>
          <reference field="2" count="2">
            <x v="0"/>
            <x v="1"/>
          </reference>
          <reference field="5" count="1" selected="0">
            <x v="99"/>
          </reference>
        </references>
      </pivotArea>
    </format>
    <format dxfId="9571">
      <pivotArea dataOnly="0" labelOnly="1" outline="0" fieldPosition="0">
        <references count="3">
          <reference field="1" count="1" selected="0">
            <x v="12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9570">
      <pivotArea dataOnly="0" labelOnly="1" outline="0" fieldPosition="0">
        <references count="3">
          <reference field="1" count="1" selected="0">
            <x v="12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9569">
      <pivotArea dataOnly="0" labelOnly="1" outline="0" fieldPosition="0">
        <references count="3">
          <reference field="1" count="1" selected="0">
            <x v="12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6"/>
          </reference>
        </references>
      </pivotArea>
    </format>
    <format dxfId="9568">
      <pivotArea dataOnly="0" labelOnly="1" outline="0" fieldPosition="0">
        <references count="3">
          <reference field="1" count="1" selected="0">
            <x v="12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0"/>
          </reference>
        </references>
      </pivotArea>
    </format>
    <format dxfId="9567">
      <pivotArea dataOnly="0" labelOnly="1" outline="0" fieldPosition="0">
        <references count="3">
          <reference field="1" count="1" selected="0">
            <x v="125"/>
          </reference>
          <reference field="2" count="3">
            <x v="7"/>
            <x v="9"/>
            <x v="10"/>
          </reference>
          <reference field="5" count="1" selected="0">
            <x v="2"/>
          </reference>
        </references>
      </pivotArea>
    </format>
    <format dxfId="9566">
      <pivotArea dataOnly="0" labelOnly="1" outline="0" fieldPosition="0">
        <references count="3">
          <reference field="1" count="1" selected="0">
            <x v="125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8"/>
          </reference>
        </references>
      </pivotArea>
    </format>
    <format dxfId="9565">
      <pivotArea dataOnly="0" labelOnly="1" outline="0" fieldPosition="0">
        <references count="3">
          <reference field="1" count="1" selected="0">
            <x v="125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9564">
      <pivotArea dataOnly="0" labelOnly="1" outline="0" fieldPosition="0">
        <references count="3">
          <reference field="1" count="1" selected="0">
            <x v="12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9"/>
          </reference>
        </references>
      </pivotArea>
    </format>
    <format dxfId="9563">
      <pivotArea dataOnly="0" labelOnly="1" outline="0" fieldPosition="0">
        <references count="3">
          <reference field="1" count="1" selected="0">
            <x v="127"/>
          </reference>
          <reference field="2" count="9">
            <x v="0"/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2"/>
          </reference>
        </references>
      </pivotArea>
    </format>
    <format dxfId="9562">
      <pivotArea dataOnly="0" labelOnly="1" outline="0" fieldPosition="0">
        <references count="3">
          <reference field="1" count="1" selected="0">
            <x v="127"/>
          </reference>
          <reference field="2" count="1">
            <x v="10"/>
          </reference>
          <reference field="5" count="1" selected="0">
            <x v="15"/>
          </reference>
        </references>
      </pivotArea>
    </format>
    <format dxfId="9561">
      <pivotArea dataOnly="0" labelOnly="1" outline="0" fieldPosition="0">
        <references count="3">
          <reference field="1" count="1" selected="0">
            <x v="12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1"/>
          </reference>
        </references>
      </pivotArea>
    </format>
    <format dxfId="9560">
      <pivotArea dataOnly="0" labelOnly="1" outline="0" fieldPosition="0">
        <references count="3">
          <reference field="1" count="1" selected="0">
            <x v="129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9"/>
          </reference>
        </references>
      </pivotArea>
    </format>
    <format dxfId="9559">
      <pivotArea dataOnly="0" labelOnly="1" outline="0" fieldPosition="0">
        <references count="3">
          <reference field="1" count="1" selected="0">
            <x v="129"/>
          </reference>
          <reference field="2" count="3">
            <x v="0"/>
            <x v="1"/>
            <x v="3"/>
          </reference>
          <reference field="5" count="1" selected="0">
            <x v="51"/>
          </reference>
        </references>
      </pivotArea>
    </format>
    <format dxfId="9558">
      <pivotArea dataOnly="0" labelOnly="1" outline="0" fieldPosition="0">
        <references count="3">
          <reference field="1" count="1" selected="0">
            <x v="13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6"/>
          </reference>
        </references>
      </pivotArea>
    </format>
    <format dxfId="9557">
      <pivotArea dataOnly="0" labelOnly="1" outline="0" fieldPosition="0">
        <references count="3">
          <reference field="1" count="1" selected="0">
            <x v="131"/>
          </reference>
          <reference field="2" count="2">
            <x v="3"/>
            <x v="4"/>
          </reference>
          <reference field="5" count="1" selected="0">
            <x v="85"/>
          </reference>
        </references>
      </pivotArea>
    </format>
    <format dxfId="9556">
      <pivotArea dataOnly="0" labelOnly="1" outline="0" fieldPosition="0">
        <references count="3">
          <reference field="1" count="1" selected="0">
            <x v="131"/>
          </reference>
          <reference field="2" count="2">
            <x v="0"/>
            <x v="1"/>
          </reference>
          <reference field="5" count="1" selected="0">
            <x v="91"/>
          </reference>
        </references>
      </pivotArea>
    </format>
    <format dxfId="9555">
      <pivotArea dataOnly="0" labelOnly="1" outline="0" fieldPosition="0">
        <references count="3">
          <reference field="1" count="1" selected="0">
            <x v="13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14"/>
          </reference>
        </references>
      </pivotArea>
    </format>
    <format dxfId="9554">
      <pivotArea dataOnly="0" labelOnly="1" outline="0" fieldPosition="0">
        <references count="3">
          <reference field="1" count="1" selected="0">
            <x v="132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8"/>
          </reference>
        </references>
      </pivotArea>
    </format>
    <format dxfId="9553">
      <pivotArea dataOnly="0" labelOnly="1" outline="0" fieldPosition="0">
        <references count="3">
          <reference field="1" count="1" selected="0">
            <x v="13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5"/>
          </reference>
        </references>
      </pivotArea>
    </format>
    <format dxfId="9552">
      <pivotArea dataOnly="0" labelOnly="1" outline="0" fieldPosition="0">
        <references count="3">
          <reference field="1" count="1" selected="0">
            <x v="13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0"/>
          </reference>
        </references>
      </pivotArea>
    </format>
    <format dxfId="9551">
      <pivotArea dataOnly="0" labelOnly="1" outline="0" fieldPosition="0">
        <references count="3">
          <reference field="1" count="1" selected="0">
            <x v="13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"/>
          </reference>
        </references>
      </pivotArea>
    </format>
    <format dxfId="9550">
      <pivotArea dataOnly="0" labelOnly="1" outline="0" fieldPosition="0">
        <references count="3">
          <reference field="1" count="1" selected="0">
            <x v="136"/>
          </reference>
          <reference field="2" count="0"/>
          <reference field="5" count="1" selected="0">
            <x v="0"/>
          </reference>
        </references>
      </pivotArea>
    </format>
    <format dxfId="9549">
      <pivotArea dataOnly="0" labelOnly="1" outline="0" fieldPosition="0">
        <references count="3">
          <reference field="1" count="1" selected="0">
            <x v="13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6"/>
          </reference>
        </references>
      </pivotArea>
    </format>
    <format dxfId="9548">
      <pivotArea dataOnly="0" labelOnly="1" outline="0" fieldPosition="0">
        <references count="3">
          <reference field="1" count="1" selected="0">
            <x v="13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8"/>
          </reference>
        </references>
      </pivotArea>
    </format>
    <format dxfId="9547">
      <pivotArea dataOnly="0" labelOnly="1" outline="0" fieldPosition="0">
        <references count="3">
          <reference field="1" count="1" selected="0">
            <x v="139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1"/>
          </reference>
        </references>
      </pivotArea>
    </format>
    <format dxfId="9546">
      <pivotArea dataOnly="0" labelOnly="1" outline="0" fieldPosition="0">
        <references count="3">
          <reference field="1" count="1" selected="0">
            <x v="14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3"/>
          </reference>
        </references>
      </pivotArea>
    </format>
    <format dxfId="9545">
      <pivotArea dataOnly="0" labelOnly="1" outline="0" fieldPosition="0">
        <references count="3">
          <reference field="1" count="1" selected="0">
            <x v="141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9544">
      <pivotArea dataOnly="0" labelOnly="1" outline="0" fieldPosition="0">
        <references count="3">
          <reference field="1" count="1" selected="0">
            <x v="142"/>
          </reference>
          <reference field="2" count="6">
            <x v="3"/>
            <x v="4"/>
            <x v="5"/>
            <x v="6"/>
            <x v="8"/>
            <x v="10"/>
          </reference>
          <reference field="5" count="1" selected="0">
            <x v="101"/>
          </reference>
        </references>
      </pivotArea>
    </format>
    <format dxfId="9543">
      <pivotArea dataOnly="0" labelOnly="1" outline="0" fieldPosition="0">
        <references count="3">
          <reference field="1" count="1" selected="0">
            <x v="143"/>
          </reference>
          <reference field="2" count="4">
            <x v="7"/>
            <x v="8"/>
            <x v="9"/>
            <x v="10"/>
          </reference>
          <reference field="5" count="1" selected="0">
            <x v="9"/>
          </reference>
        </references>
      </pivotArea>
    </format>
    <format dxfId="9542">
      <pivotArea dataOnly="0" labelOnly="1" outline="0" fieldPosition="0">
        <references count="3">
          <reference field="1" count="1" selected="0">
            <x v="143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9541">
      <pivotArea dataOnly="0" labelOnly="1" outline="0" fieldPosition="0">
        <references count="3">
          <reference field="1" count="1" selected="0">
            <x v="144"/>
          </reference>
          <reference field="2" count="4">
            <x v="7"/>
            <x v="8"/>
            <x v="9"/>
            <x v="10"/>
          </reference>
          <reference field="5" count="1" selected="0">
            <x v="18"/>
          </reference>
        </references>
      </pivotArea>
    </format>
    <format dxfId="9540">
      <pivotArea dataOnly="0" labelOnly="1" outline="0" fieldPosition="0">
        <references count="3">
          <reference field="1" count="1" selected="0">
            <x v="145"/>
          </reference>
          <reference field="2" count="4">
            <x v="7"/>
            <x v="8"/>
            <x v="9"/>
            <x v="10"/>
          </reference>
          <reference field="5" count="1" selected="0">
            <x v="34"/>
          </reference>
        </references>
      </pivotArea>
    </format>
    <format dxfId="9539">
      <pivotArea dataOnly="0" labelOnly="1" outline="0" fieldPosition="0">
        <references count="3">
          <reference field="1" count="1" selected="0">
            <x v="146"/>
          </reference>
          <reference field="2" count="2">
            <x v="4"/>
            <x v="5"/>
          </reference>
          <reference field="5" count="1" selected="0">
            <x v="29"/>
          </reference>
        </references>
      </pivotArea>
    </format>
    <format dxfId="9538">
      <pivotArea dataOnly="0" labelOnly="1" outline="0" fieldPosition="0">
        <references count="3">
          <reference field="1" count="1" selected="0">
            <x v="146"/>
          </reference>
          <reference field="2" count="1">
            <x v="1"/>
          </reference>
          <reference field="5" count="1" selected="0">
            <x v="30"/>
          </reference>
        </references>
      </pivotArea>
    </format>
    <format dxfId="9537">
      <pivotArea dataOnly="0" labelOnly="1" outline="0" fieldPosition="0">
        <references count="3">
          <reference field="1" count="1" selected="0">
            <x v="146"/>
          </reference>
          <reference field="2" count="2">
            <x v="0"/>
            <x v="3"/>
          </reference>
          <reference field="5" count="1" selected="0">
            <x v="85"/>
          </reference>
        </references>
      </pivotArea>
    </format>
    <format dxfId="9536">
      <pivotArea dataOnly="0" labelOnly="1" outline="0" fieldPosition="0">
        <references count="3">
          <reference field="1" count="1" selected="0">
            <x v="1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4"/>
          </reference>
        </references>
      </pivotArea>
    </format>
    <format dxfId="9535">
      <pivotArea dataOnly="0" labelOnly="1" outline="0" fieldPosition="0">
        <references count="3">
          <reference field="1" count="1" selected="0">
            <x v="14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4"/>
          </reference>
        </references>
      </pivotArea>
    </format>
    <format dxfId="9534">
      <pivotArea dataOnly="0" labelOnly="1" outline="0" fieldPosition="0">
        <references count="3">
          <reference field="1" count="1" selected="0">
            <x v="148"/>
          </reference>
          <reference field="2" count="1">
            <x v="1"/>
          </reference>
          <reference field="5" count="1" selected="0">
            <x v="92"/>
          </reference>
        </references>
      </pivotArea>
    </format>
    <format dxfId="9533">
      <pivotArea dataOnly="0" labelOnly="1" outline="0" fieldPosition="0">
        <references count="3">
          <reference field="1" count="1" selected="0">
            <x v="149"/>
          </reference>
          <reference field="2" count="1">
            <x v="1"/>
          </reference>
          <reference field="5" count="1" selected="0">
            <x v="102"/>
          </reference>
        </references>
      </pivotArea>
    </format>
    <format dxfId="9532">
      <pivotArea dataOnly="0" labelOnly="1" outline="0" fieldPosition="0">
        <references count="3">
          <reference field="1" count="1" selected="0">
            <x v="150"/>
          </reference>
          <reference field="2" count="1">
            <x v="1"/>
          </reference>
          <reference field="5" count="1" selected="0">
            <x v="101"/>
          </reference>
        </references>
      </pivotArea>
    </format>
    <format dxfId="9531">
      <pivotArea dataOnly="0" labelOnly="1" outline="0" fieldPosition="0">
        <references count="3">
          <reference field="1" count="1" selected="0">
            <x v="150"/>
          </reference>
          <reference field="2" count="7">
            <x v="3"/>
            <x v="4"/>
            <x v="5"/>
            <x v="6"/>
            <x v="7"/>
            <x v="8"/>
            <x v="10"/>
          </reference>
          <reference field="5" count="1" selected="0">
            <x v="105"/>
          </reference>
        </references>
      </pivotArea>
    </format>
    <format dxfId="9530">
      <pivotArea dataOnly="0" labelOnly="1" outline="0" fieldPosition="0">
        <references count="3">
          <reference field="1" count="1" selected="0">
            <x v="151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529">
      <pivotArea dataOnly="0" labelOnly="1" outline="0" fieldPosition="0">
        <references count="3">
          <reference field="1" count="1" selected="0">
            <x v="15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528">
      <pivotArea dataOnly="0" labelOnly="1" outline="0" fieldPosition="0">
        <references count="3">
          <reference field="1" count="1" selected="0">
            <x v="153"/>
          </reference>
          <reference field="2" count="3">
            <x v="8"/>
            <x v="9"/>
            <x v="10"/>
          </reference>
          <reference field="5" count="1" selected="0">
            <x v="74"/>
          </reference>
        </references>
      </pivotArea>
    </format>
    <format dxfId="9527">
      <pivotArea dataOnly="0" labelOnly="1" outline="0" fieldPosition="0">
        <references count="3">
          <reference field="1" count="1" selected="0">
            <x v="154"/>
          </reference>
          <reference field="2" count="2">
            <x v="9"/>
            <x v="10"/>
          </reference>
          <reference field="5" count="1" selected="0">
            <x v="24"/>
          </reference>
        </references>
      </pivotArea>
    </format>
    <format dxfId="9526">
      <pivotArea dataOnly="0" labelOnly="1" outline="0" fieldPosition="0">
        <references count="3">
          <reference field="1" count="1" selected="0">
            <x v="155"/>
          </reference>
          <reference field="2" count="2">
            <x v="9"/>
            <x v="10"/>
          </reference>
          <reference field="5" count="1" selected="0">
            <x v="43"/>
          </reference>
        </references>
      </pivotArea>
    </format>
    <format dxfId="9525">
      <pivotArea dataOnly="0" labelOnly="1" outline="0" fieldPosition="0">
        <references count="3">
          <reference field="1" count="1" selected="0">
            <x v="156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524">
      <pivotArea dataOnly="0" labelOnly="1" outline="0" fieldPosition="0">
        <references count="3">
          <reference field="1" count="1" selected="0">
            <x v="157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523">
      <pivotArea dataOnly="0" labelOnly="1" outline="0" fieldPosition="0">
        <references count="3">
          <reference field="1" count="1" selected="0">
            <x v="158"/>
          </reference>
          <reference field="2" count="2">
            <x v="9"/>
            <x v="10"/>
          </reference>
          <reference field="5" count="1" selected="0">
            <x v="88"/>
          </reference>
        </references>
      </pivotArea>
    </format>
    <format dxfId="9522">
      <pivotArea dataOnly="0" labelOnly="1" outline="0" fieldPosition="0">
        <references count="3">
          <reference field="1" count="1" selected="0">
            <x v="159"/>
          </reference>
          <reference field="2" count="2">
            <x v="9"/>
            <x v="10"/>
          </reference>
          <reference field="5" count="1" selected="0">
            <x v="20"/>
          </reference>
        </references>
      </pivotArea>
    </format>
    <format dxfId="9521">
      <pivotArea dataOnly="0" labelOnly="1" outline="0" fieldPosition="0">
        <references count="3">
          <reference field="1" count="1" selected="0">
            <x v="160"/>
          </reference>
          <reference field="2" count="2">
            <x v="9"/>
            <x v="10"/>
          </reference>
          <reference field="5" count="1" selected="0">
            <x v="12"/>
          </reference>
        </references>
      </pivotArea>
    </format>
    <format dxfId="9520">
      <pivotArea dataOnly="0" labelOnly="1" outline="0" fieldPosition="0">
        <references count="3">
          <reference field="1" count="1" selected="0">
            <x v="161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519">
      <pivotArea dataOnly="0" labelOnly="1" outline="0" fieldPosition="0">
        <references count="3">
          <reference field="1" count="1" selected="0">
            <x v="162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518">
      <pivotArea dataOnly="0" labelOnly="1" outline="0" axis="axisValues" fieldPosition="0"/>
    </format>
    <format dxfId="9517">
      <pivotArea type="all" dataOnly="0" outline="0" fieldPosition="0"/>
    </format>
    <format dxfId="9516">
      <pivotArea outline="0" collapsedLevelsAreSubtotals="1" fieldPosition="0"/>
    </format>
    <format dxfId="9515">
      <pivotArea field="1" type="button" dataOnly="0" labelOnly="1" outline="0" axis="axisRow" fieldPosition="0"/>
    </format>
    <format dxfId="9514">
      <pivotArea field="5" type="button" dataOnly="0" labelOnly="1" outline="0" axis="axisRow" fieldPosition="2"/>
    </format>
    <format dxfId="9513">
      <pivotArea field="2" type="button" dataOnly="0" labelOnly="1" outline="0" axis="axisRow" fieldPosition="3"/>
    </format>
    <format dxfId="951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9511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9510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9509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9508">
      <pivotArea dataOnly="0" labelOnly="1" grandRow="1" outline="0" fieldPosition="0"/>
    </format>
    <format dxfId="9507">
      <pivotArea dataOnly="0" labelOnly="1" outline="0" fieldPosition="0">
        <references count="2">
          <reference field="1" count="1" selected="0">
            <x v="0"/>
          </reference>
          <reference field="5" count="1">
            <x v="70"/>
          </reference>
        </references>
      </pivotArea>
    </format>
    <format dxfId="9506">
      <pivotArea dataOnly="0" labelOnly="1" outline="0" fieldPosition="0">
        <references count="2">
          <reference field="1" count="1" selected="0">
            <x v="1"/>
          </reference>
          <reference field="5" count="4">
            <x v="44"/>
            <x v="85"/>
            <x v="94"/>
            <x v="124"/>
          </reference>
        </references>
      </pivotArea>
    </format>
    <format dxfId="9505">
      <pivotArea dataOnly="0" labelOnly="1" outline="0" fieldPosition="0">
        <references count="2">
          <reference field="1" count="1" selected="0">
            <x v="2"/>
          </reference>
          <reference field="5" count="3">
            <x v="50"/>
            <x v="85"/>
            <x v="135"/>
          </reference>
        </references>
      </pivotArea>
    </format>
    <format dxfId="9504">
      <pivotArea dataOnly="0" labelOnly="1" outline="0" fieldPosition="0">
        <references count="2">
          <reference field="1" count="1" selected="0">
            <x v="3"/>
          </reference>
          <reference field="5" count="3">
            <x v="25"/>
            <x v="61"/>
            <x v="85"/>
          </reference>
        </references>
      </pivotArea>
    </format>
    <format dxfId="9503">
      <pivotArea dataOnly="0" labelOnly="1" outline="0" fieldPosition="0">
        <references count="2">
          <reference field="1" count="1" selected="0">
            <x v="4"/>
          </reference>
          <reference field="5" count="1">
            <x v="88"/>
          </reference>
        </references>
      </pivotArea>
    </format>
    <format dxfId="9502">
      <pivotArea dataOnly="0" labelOnly="1" outline="0" fieldPosition="0">
        <references count="2">
          <reference field="1" count="1" selected="0">
            <x v="5"/>
          </reference>
          <reference field="5" count="2">
            <x v="8"/>
            <x v="112"/>
          </reference>
        </references>
      </pivotArea>
    </format>
    <format dxfId="9501">
      <pivotArea dataOnly="0" labelOnly="1" outline="0" fieldPosition="0">
        <references count="2">
          <reference field="1" count="1" selected="0">
            <x v="6"/>
          </reference>
          <reference field="5" count="2">
            <x v="45"/>
            <x v="114"/>
          </reference>
        </references>
      </pivotArea>
    </format>
    <format dxfId="9500">
      <pivotArea dataOnly="0" labelOnly="1" outline="0" fieldPosition="0">
        <references count="2">
          <reference field="1" count="1" selected="0">
            <x v="7"/>
          </reference>
          <reference field="5" count="1">
            <x v="72"/>
          </reference>
        </references>
      </pivotArea>
    </format>
    <format dxfId="9499">
      <pivotArea dataOnly="0" labelOnly="1" outline="0" fieldPosition="0">
        <references count="2">
          <reference field="1" count="1" selected="0">
            <x v="8"/>
          </reference>
          <reference field="5" count="1">
            <x v="95"/>
          </reference>
        </references>
      </pivotArea>
    </format>
    <format dxfId="9498">
      <pivotArea dataOnly="0" labelOnly="1" outline="0" fieldPosition="0">
        <references count="2">
          <reference field="1" count="1" selected="0">
            <x v="9"/>
          </reference>
          <reference field="5" count="3">
            <x v="3"/>
            <x v="85"/>
            <x v="131"/>
          </reference>
        </references>
      </pivotArea>
    </format>
    <format dxfId="9497">
      <pivotArea dataOnly="0" labelOnly="1" outline="0" fieldPosition="0">
        <references count="2">
          <reference field="1" count="1" selected="0">
            <x v="10"/>
          </reference>
          <reference field="5" count="2">
            <x v="10"/>
            <x v="41"/>
          </reference>
        </references>
      </pivotArea>
    </format>
    <format dxfId="9496">
      <pivotArea dataOnly="0" labelOnly="1" outline="0" fieldPosition="0">
        <references count="2">
          <reference field="1" count="1" selected="0">
            <x v="11"/>
          </reference>
          <reference field="5" count="1">
            <x v="133"/>
          </reference>
        </references>
      </pivotArea>
    </format>
    <format dxfId="9495">
      <pivotArea dataOnly="0" labelOnly="1" outline="0" fieldPosition="0">
        <references count="2">
          <reference field="1" count="1" selected="0">
            <x v="12"/>
          </reference>
          <reference field="5" count="3">
            <x v="20"/>
            <x v="34"/>
            <x v="85"/>
          </reference>
        </references>
      </pivotArea>
    </format>
    <format dxfId="9494">
      <pivotArea dataOnly="0" labelOnly="1" outline="0" fieldPosition="0">
        <references count="2">
          <reference field="1" count="1" selected="0">
            <x v="13"/>
          </reference>
          <reference field="5" count="4">
            <x v="52"/>
            <x v="85"/>
            <x v="98"/>
            <x v="138"/>
          </reference>
        </references>
      </pivotArea>
    </format>
    <format dxfId="9493">
      <pivotArea dataOnly="0" labelOnly="1" outline="0" fieldPosition="0">
        <references count="2">
          <reference field="1" count="1" selected="0">
            <x v="14"/>
          </reference>
          <reference field="5" count="3">
            <x v="26"/>
            <x v="85"/>
            <x v="97"/>
          </reference>
        </references>
      </pivotArea>
    </format>
    <format dxfId="9492">
      <pivotArea dataOnly="0" labelOnly="1" outline="0" fieldPosition="0">
        <references count="2">
          <reference field="1" count="1" selected="0">
            <x v="15"/>
          </reference>
          <reference field="5" count="1">
            <x v="84"/>
          </reference>
        </references>
      </pivotArea>
    </format>
    <format dxfId="9491">
      <pivotArea dataOnly="0" labelOnly="1" outline="0" fieldPosition="0">
        <references count="2">
          <reference field="1" count="1" selected="0">
            <x v="16"/>
          </reference>
          <reference field="5" count="1">
            <x v="55"/>
          </reference>
        </references>
      </pivotArea>
    </format>
    <format dxfId="9490">
      <pivotArea dataOnly="0" labelOnly="1" outline="0" fieldPosition="0">
        <references count="2">
          <reference field="1" count="1" selected="0">
            <x v="17"/>
          </reference>
          <reference field="5" count="2">
            <x v="80"/>
            <x v="85"/>
          </reference>
        </references>
      </pivotArea>
    </format>
    <format dxfId="9489">
      <pivotArea dataOnly="0" labelOnly="1" outline="0" fieldPosition="0">
        <references count="2">
          <reference field="1" count="1" selected="0">
            <x v="18"/>
          </reference>
          <reference field="5" count="1">
            <x v="5"/>
          </reference>
        </references>
      </pivotArea>
    </format>
    <format dxfId="9488">
      <pivotArea dataOnly="0" labelOnly="1" outline="0" fieldPosition="0">
        <references count="2">
          <reference field="1" count="1" selected="0">
            <x v="19"/>
          </reference>
          <reference field="5" count="1">
            <x v="62"/>
          </reference>
        </references>
      </pivotArea>
    </format>
    <format dxfId="9487">
      <pivotArea dataOnly="0" labelOnly="1" outline="0" fieldPosition="0">
        <references count="2">
          <reference field="1" count="1" selected="0">
            <x v="20"/>
          </reference>
          <reference field="5" count="3">
            <x v="48"/>
            <x v="85"/>
            <x v="122"/>
          </reference>
        </references>
      </pivotArea>
    </format>
    <format dxfId="9486">
      <pivotArea dataOnly="0" labelOnly="1" outline="0" fieldPosition="0">
        <references count="2">
          <reference field="1" count="1" selected="0">
            <x v="21"/>
          </reference>
          <reference field="5" count="3">
            <x v="85"/>
            <x v="109"/>
            <x v="110"/>
          </reference>
        </references>
      </pivotArea>
    </format>
    <format dxfId="9485">
      <pivotArea dataOnly="0" labelOnly="1" outline="0" fieldPosition="0">
        <references count="2">
          <reference field="1" count="1" selected="0">
            <x v="22"/>
          </reference>
          <reference field="5" count="1">
            <x v="106"/>
          </reference>
        </references>
      </pivotArea>
    </format>
    <format dxfId="9484">
      <pivotArea dataOnly="0" labelOnly="1" outline="0" fieldPosition="0">
        <references count="2">
          <reference field="1" count="1" selected="0">
            <x v="23"/>
          </reference>
          <reference field="5" count="1">
            <x v="68"/>
          </reference>
        </references>
      </pivotArea>
    </format>
    <format dxfId="9483">
      <pivotArea dataOnly="0" labelOnly="1" outline="0" fieldPosition="0">
        <references count="2">
          <reference field="1" count="1" selected="0">
            <x v="24"/>
          </reference>
          <reference field="5" count="1">
            <x v="63"/>
          </reference>
        </references>
      </pivotArea>
    </format>
    <format dxfId="9482">
      <pivotArea dataOnly="0" labelOnly="1" outline="0" fieldPosition="0">
        <references count="2">
          <reference field="1" count="1" selected="0">
            <x v="25"/>
          </reference>
          <reference field="5" count="1">
            <x v="113"/>
          </reference>
        </references>
      </pivotArea>
    </format>
    <format dxfId="9481">
      <pivotArea dataOnly="0" labelOnly="1" outline="0" fieldPosition="0">
        <references count="2">
          <reference field="1" count="1" selected="0">
            <x v="26"/>
          </reference>
          <reference field="5" count="1">
            <x v="77"/>
          </reference>
        </references>
      </pivotArea>
    </format>
    <format dxfId="9480">
      <pivotArea dataOnly="0" labelOnly="1" outline="0" fieldPosition="0">
        <references count="2">
          <reference field="1" count="1" selected="0">
            <x v="27"/>
          </reference>
          <reference field="5" count="2">
            <x v="23"/>
            <x v="31"/>
          </reference>
        </references>
      </pivotArea>
    </format>
    <format dxfId="9479">
      <pivotArea dataOnly="0" labelOnly="1" outline="0" fieldPosition="0">
        <references count="2">
          <reference field="1" count="1" selected="0">
            <x v="28"/>
          </reference>
          <reference field="5" count="1">
            <x v="99"/>
          </reference>
        </references>
      </pivotArea>
    </format>
    <format dxfId="9478">
      <pivotArea dataOnly="0" labelOnly="1" outline="0" fieldPosition="0">
        <references count="2">
          <reference field="1" count="1" selected="0">
            <x v="29"/>
          </reference>
          <reference field="5" count="1">
            <x v="117"/>
          </reference>
        </references>
      </pivotArea>
    </format>
    <format dxfId="9477">
      <pivotArea dataOnly="0" labelOnly="1" outline="0" fieldPosition="0">
        <references count="2">
          <reference field="1" count="1" selected="0">
            <x v="30"/>
          </reference>
          <reference field="5" count="1">
            <x v="130"/>
          </reference>
        </references>
      </pivotArea>
    </format>
    <format dxfId="9476">
      <pivotArea dataOnly="0" labelOnly="1" outline="0" fieldPosition="0">
        <references count="2">
          <reference field="1" count="1" selected="0">
            <x v="31"/>
          </reference>
          <reference field="5" count="1">
            <x v="36"/>
          </reference>
        </references>
      </pivotArea>
    </format>
    <format dxfId="9475">
      <pivotArea dataOnly="0" labelOnly="1" outline="0" fieldPosition="0">
        <references count="2">
          <reference field="1" count="1" selected="0">
            <x v="32"/>
          </reference>
          <reference field="5" count="1">
            <x v="57"/>
          </reference>
        </references>
      </pivotArea>
    </format>
    <format dxfId="9474">
      <pivotArea dataOnly="0" labelOnly="1" outline="0" fieldPosition="0">
        <references count="2">
          <reference field="1" count="1" selected="0">
            <x v="33"/>
          </reference>
          <reference field="5" count="1">
            <x v="104"/>
          </reference>
        </references>
      </pivotArea>
    </format>
    <format dxfId="9473">
      <pivotArea dataOnly="0" labelOnly="1" outline="0" fieldPosition="0">
        <references count="2">
          <reference field="1" count="1" selected="0">
            <x v="34"/>
          </reference>
          <reference field="5" count="1">
            <x v="58"/>
          </reference>
        </references>
      </pivotArea>
    </format>
    <format dxfId="9472">
      <pivotArea dataOnly="0" labelOnly="1" outline="0" fieldPosition="0">
        <references count="2">
          <reference field="1" count="1" selected="0">
            <x v="35"/>
          </reference>
          <reference field="5" count="1">
            <x v="39"/>
          </reference>
        </references>
      </pivotArea>
    </format>
    <format dxfId="9471">
      <pivotArea dataOnly="0" labelOnly="1" outline="0" fieldPosition="0">
        <references count="2">
          <reference field="1" count="1" selected="0">
            <x v="36"/>
          </reference>
          <reference field="5" count="1">
            <x v="49"/>
          </reference>
        </references>
      </pivotArea>
    </format>
    <format dxfId="9470">
      <pivotArea dataOnly="0" labelOnly="1" outline="0" fieldPosition="0">
        <references count="2">
          <reference field="1" count="1" selected="0">
            <x v="37"/>
          </reference>
          <reference field="5" count="1">
            <x v="87"/>
          </reference>
        </references>
      </pivotArea>
    </format>
    <format dxfId="9469">
      <pivotArea dataOnly="0" labelOnly="1" outline="0" fieldPosition="0">
        <references count="2">
          <reference field="1" count="1" selected="0">
            <x v="38"/>
          </reference>
          <reference field="5" count="1">
            <x v="123"/>
          </reference>
        </references>
      </pivotArea>
    </format>
    <format dxfId="9468">
      <pivotArea dataOnly="0" labelOnly="1" outline="0" fieldPosition="0">
        <references count="2">
          <reference field="1" count="1" selected="0">
            <x v="39"/>
          </reference>
          <reference field="5" count="2">
            <x v="94"/>
            <x v="124"/>
          </reference>
        </references>
      </pivotArea>
    </format>
    <format dxfId="9467">
      <pivotArea dataOnly="0" labelOnly="1" outline="0" fieldPosition="0">
        <references count="2">
          <reference field="1" count="1" selected="0">
            <x v="40"/>
          </reference>
          <reference field="5" count="1">
            <x v="6"/>
          </reference>
        </references>
      </pivotArea>
    </format>
    <format dxfId="9466">
      <pivotArea dataOnly="0" labelOnly="1" outline="0" fieldPosition="0">
        <references count="2">
          <reference field="1" count="1" selected="0">
            <x v="41"/>
          </reference>
          <reference field="5" count="1">
            <x v="10"/>
          </reference>
        </references>
      </pivotArea>
    </format>
    <format dxfId="9465">
      <pivotArea dataOnly="0" labelOnly="1" outline="0" fieldPosition="0">
        <references count="2">
          <reference field="1" count="1" selected="0">
            <x v="42"/>
          </reference>
          <reference field="5" count="1">
            <x v="38"/>
          </reference>
        </references>
      </pivotArea>
    </format>
    <format dxfId="9464">
      <pivotArea dataOnly="0" labelOnly="1" outline="0" fieldPosition="0">
        <references count="2">
          <reference field="1" count="1" selected="0">
            <x v="43"/>
          </reference>
          <reference field="5" count="2">
            <x v="4"/>
            <x v="126"/>
          </reference>
        </references>
      </pivotArea>
    </format>
    <format dxfId="9463">
      <pivotArea dataOnly="0" labelOnly="1" outline="0" fieldPosition="0">
        <references count="2">
          <reference field="1" count="1" selected="0">
            <x v="44"/>
          </reference>
          <reference field="5" count="2">
            <x v="37"/>
            <x v="132"/>
          </reference>
        </references>
      </pivotArea>
    </format>
    <format dxfId="9462">
      <pivotArea dataOnly="0" labelOnly="1" outline="0" fieldPosition="0">
        <references count="2">
          <reference field="1" count="1" selected="0">
            <x v="45"/>
          </reference>
          <reference field="5" count="2">
            <x v="125"/>
            <x v="136"/>
          </reference>
        </references>
      </pivotArea>
    </format>
    <format dxfId="9461">
      <pivotArea dataOnly="0" labelOnly="1" outline="0" fieldPosition="0">
        <references count="2">
          <reference field="1" count="1" selected="0">
            <x v="46"/>
          </reference>
          <reference field="5" count="1">
            <x v="126"/>
          </reference>
        </references>
      </pivotArea>
    </format>
    <format dxfId="9460">
      <pivotArea dataOnly="0" labelOnly="1" outline="0" fieldPosition="0">
        <references count="2">
          <reference field="1" count="1" selected="0">
            <x v="48"/>
          </reference>
          <reference field="5" count="1">
            <x v="85"/>
          </reference>
        </references>
      </pivotArea>
    </format>
    <format dxfId="9459">
      <pivotArea dataOnly="0" labelOnly="1" outline="0" fieldPosition="0">
        <references count="2">
          <reference field="1" count="1" selected="0">
            <x v="49"/>
          </reference>
          <reference field="5" count="2">
            <x v="56"/>
            <x v="85"/>
          </reference>
        </references>
      </pivotArea>
    </format>
    <format dxfId="9458">
      <pivotArea dataOnly="0" labelOnly="1" outline="0" fieldPosition="0">
        <references count="2">
          <reference field="1" count="1" selected="0">
            <x v="50"/>
          </reference>
          <reference field="5" count="2">
            <x v="11"/>
            <x v="85"/>
          </reference>
        </references>
      </pivotArea>
    </format>
    <format dxfId="9457">
      <pivotArea dataOnly="0" labelOnly="1" outline="0" fieldPosition="0">
        <references count="2">
          <reference field="1" count="1" selected="0">
            <x v="51"/>
          </reference>
          <reference field="5" count="1">
            <x v="115"/>
          </reference>
        </references>
      </pivotArea>
    </format>
    <format dxfId="9456">
      <pivotArea dataOnly="0" labelOnly="1" outline="0" fieldPosition="0">
        <references count="2">
          <reference field="1" count="1" selected="0">
            <x v="52"/>
          </reference>
          <reference field="5" count="2">
            <x v="66"/>
            <x v="115"/>
          </reference>
        </references>
      </pivotArea>
    </format>
    <format dxfId="9455">
      <pivotArea dataOnly="0" labelOnly="1" outline="0" fieldPosition="0">
        <references count="2">
          <reference field="1" count="1" selected="0">
            <x v="53"/>
          </reference>
          <reference field="5" count="1">
            <x v="33"/>
          </reference>
        </references>
      </pivotArea>
    </format>
    <format dxfId="9454">
      <pivotArea dataOnly="0" labelOnly="1" outline="0" fieldPosition="0">
        <references count="2">
          <reference field="1" count="1" selected="0">
            <x v="54"/>
          </reference>
          <reference field="5" count="2">
            <x v="85"/>
            <x v="115"/>
          </reference>
        </references>
      </pivotArea>
    </format>
    <format dxfId="9453">
      <pivotArea dataOnly="0" labelOnly="1" outline="0" fieldPosition="0">
        <references count="2">
          <reference field="1" count="1" selected="0">
            <x v="55"/>
          </reference>
          <reference field="5" count="1">
            <x v="22"/>
          </reference>
        </references>
      </pivotArea>
    </format>
    <format dxfId="9452">
      <pivotArea dataOnly="0" labelOnly="1" outline="0" fieldPosition="0">
        <references count="2">
          <reference field="1" count="1" selected="0">
            <x v="56"/>
          </reference>
          <reference field="5" count="1">
            <x v="32"/>
          </reference>
        </references>
      </pivotArea>
    </format>
    <format dxfId="9451">
      <pivotArea dataOnly="0" labelOnly="1" outline="0" fieldPosition="0">
        <references count="2">
          <reference field="1" count="1" selected="0">
            <x v="57"/>
          </reference>
          <reference field="5" count="1">
            <x v="27"/>
          </reference>
        </references>
      </pivotArea>
    </format>
    <format dxfId="9450">
      <pivotArea dataOnly="0" labelOnly="1" outline="0" fieldPosition="0">
        <references count="2">
          <reference field="1" count="1" selected="0">
            <x v="58"/>
          </reference>
          <reference field="5" count="2">
            <x v="26"/>
            <x v="109"/>
          </reference>
        </references>
      </pivotArea>
    </format>
    <format dxfId="9449">
      <pivotArea dataOnly="0" labelOnly="1" outline="0" fieldPosition="0">
        <references count="2">
          <reference field="1" count="1" selected="0">
            <x v="59"/>
          </reference>
          <reference field="5" count="1">
            <x v="85"/>
          </reference>
        </references>
      </pivotArea>
    </format>
    <format dxfId="9448">
      <pivotArea dataOnly="0" labelOnly="1" outline="0" fieldPosition="0">
        <references count="2">
          <reference field="1" count="1" selected="0">
            <x v="60"/>
          </reference>
          <reference field="5" count="1">
            <x v="108"/>
          </reference>
        </references>
      </pivotArea>
    </format>
    <format dxfId="9447">
      <pivotArea dataOnly="0" labelOnly="1" outline="0" fieldPosition="0">
        <references count="2">
          <reference field="1" count="1" selected="0">
            <x v="61"/>
          </reference>
          <reference field="5" count="4">
            <x v="47"/>
            <x v="85"/>
            <x v="119"/>
            <x v="137"/>
          </reference>
        </references>
      </pivotArea>
    </format>
    <format dxfId="9446">
      <pivotArea dataOnly="0" labelOnly="1" outline="0" fieldPosition="0">
        <references count="2">
          <reference field="1" count="1" selected="0">
            <x v="62"/>
          </reference>
          <reference field="5" count="2">
            <x v="11"/>
            <x v="74"/>
          </reference>
        </references>
      </pivotArea>
    </format>
    <format dxfId="9445">
      <pivotArea dataOnly="0" labelOnly="1" outline="0" fieldPosition="0">
        <references count="2">
          <reference field="1" count="1" selected="0">
            <x v="63"/>
          </reference>
          <reference field="5" count="2">
            <x v="85"/>
            <x v="126"/>
          </reference>
        </references>
      </pivotArea>
    </format>
    <format dxfId="9444">
      <pivotArea dataOnly="0" labelOnly="1" outline="0" fieldPosition="0">
        <references count="2">
          <reference field="1" count="1" selected="0">
            <x v="64"/>
          </reference>
          <reference field="5" count="1">
            <x v="20"/>
          </reference>
        </references>
      </pivotArea>
    </format>
    <format dxfId="9443">
      <pivotArea dataOnly="0" labelOnly="1" outline="0" fieldPosition="0">
        <references count="2">
          <reference field="1" count="1" selected="0">
            <x v="65"/>
          </reference>
          <reference field="5" count="1">
            <x v="83"/>
          </reference>
        </references>
      </pivotArea>
    </format>
    <format dxfId="9442">
      <pivotArea dataOnly="0" labelOnly="1" outline="0" fieldPosition="0">
        <references count="2">
          <reference field="1" count="1" selected="0">
            <x v="66"/>
          </reference>
          <reference field="5" count="1">
            <x v="89"/>
          </reference>
        </references>
      </pivotArea>
    </format>
    <format dxfId="9441">
      <pivotArea dataOnly="0" labelOnly="1" outline="0" fieldPosition="0">
        <references count="2">
          <reference field="1" count="1" selected="0">
            <x v="67"/>
          </reference>
          <reference field="5" count="2">
            <x v="78"/>
            <x v="85"/>
          </reference>
        </references>
      </pivotArea>
    </format>
    <format dxfId="9440">
      <pivotArea dataOnly="0" labelOnly="1" outline="0" fieldPosition="0">
        <references count="2">
          <reference field="1" count="1" selected="0">
            <x v="68"/>
          </reference>
          <reference field="5" count="1">
            <x v="128"/>
          </reference>
        </references>
      </pivotArea>
    </format>
    <format dxfId="9439">
      <pivotArea dataOnly="0" labelOnly="1" outline="0" fieldPosition="0">
        <references count="2">
          <reference field="1" count="1" selected="0">
            <x v="69"/>
          </reference>
          <reference field="5" count="2">
            <x v="47"/>
            <x v="115"/>
          </reference>
        </references>
      </pivotArea>
    </format>
    <format dxfId="9438">
      <pivotArea dataOnly="0" labelOnly="1" outline="0" fieldPosition="0">
        <references count="2">
          <reference field="1" count="1" selected="0">
            <x v="70"/>
          </reference>
          <reference field="5" count="1">
            <x v="16"/>
          </reference>
        </references>
      </pivotArea>
    </format>
    <format dxfId="9437">
      <pivotArea dataOnly="0" labelOnly="1" outline="0" fieldPosition="0">
        <references count="2">
          <reference field="1" count="1" selected="0">
            <x v="71"/>
          </reference>
          <reference field="5" count="1">
            <x v="67"/>
          </reference>
        </references>
      </pivotArea>
    </format>
    <format dxfId="9436">
      <pivotArea dataOnly="0" labelOnly="1" outline="0" fieldPosition="0">
        <references count="2">
          <reference field="1" count="1" selected="0">
            <x v="72"/>
          </reference>
          <reference field="5" count="1">
            <x v="49"/>
          </reference>
        </references>
      </pivotArea>
    </format>
    <format dxfId="9435">
      <pivotArea dataOnly="0" labelOnly="1" outline="0" fieldPosition="0">
        <references count="2">
          <reference field="1" count="1" selected="0">
            <x v="73"/>
          </reference>
          <reference field="5" count="2">
            <x v="74"/>
            <x v="134"/>
          </reference>
        </references>
      </pivotArea>
    </format>
    <format dxfId="9434">
      <pivotArea dataOnly="0" labelOnly="1" outline="0" fieldPosition="0">
        <references count="2">
          <reference field="1" count="1" selected="0">
            <x v="74"/>
          </reference>
          <reference field="5" count="3">
            <x v="20"/>
            <x v="85"/>
            <x v="111"/>
          </reference>
        </references>
      </pivotArea>
    </format>
    <format dxfId="9433">
      <pivotArea dataOnly="0" labelOnly="1" outline="0" fieldPosition="0">
        <references count="2">
          <reference field="1" count="1" selected="0">
            <x v="75"/>
          </reference>
          <reference field="5" count="4">
            <x v="75"/>
            <x v="85"/>
            <x v="89"/>
            <x v="113"/>
          </reference>
        </references>
      </pivotArea>
    </format>
    <format dxfId="9432">
      <pivotArea dataOnly="0" labelOnly="1" outline="0" fieldPosition="0">
        <references count="2">
          <reference field="1" count="1" selected="0">
            <x v="76"/>
          </reference>
          <reference field="5" count="2">
            <x v="7"/>
            <x v="56"/>
          </reference>
        </references>
      </pivotArea>
    </format>
    <format dxfId="9431">
      <pivotArea dataOnly="0" labelOnly="1" outline="0" fieldPosition="0">
        <references count="2">
          <reference field="1" count="1" selected="0">
            <x v="77"/>
          </reference>
          <reference field="5" count="3">
            <x v="15"/>
            <x v="36"/>
            <x v="113"/>
          </reference>
        </references>
      </pivotArea>
    </format>
    <format dxfId="9430">
      <pivotArea dataOnly="0" labelOnly="1" outline="0" fieldPosition="0">
        <references count="2">
          <reference field="1" count="1" selected="0">
            <x v="78"/>
          </reference>
          <reference field="5" count="3">
            <x v="61"/>
            <x v="85"/>
            <x v="93"/>
          </reference>
        </references>
      </pivotArea>
    </format>
    <format dxfId="9429">
      <pivotArea dataOnly="0" labelOnly="1" outline="0" fieldPosition="0">
        <references count="2">
          <reference field="1" count="1" selected="0">
            <x v="79"/>
          </reference>
          <reference field="5" count="1">
            <x v="127"/>
          </reference>
        </references>
      </pivotArea>
    </format>
    <format dxfId="9428">
      <pivotArea dataOnly="0" labelOnly="1" outline="0" fieldPosition="0">
        <references count="2">
          <reference field="1" count="1" selected="0">
            <x v="80"/>
          </reference>
          <reference field="5" count="2">
            <x v="53"/>
            <x v="85"/>
          </reference>
        </references>
      </pivotArea>
    </format>
    <format dxfId="9427">
      <pivotArea dataOnly="0" labelOnly="1" outline="0" fieldPosition="0">
        <references count="2">
          <reference field="1" count="1" selected="0">
            <x v="81"/>
          </reference>
          <reference field="5" count="2">
            <x v="33"/>
            <x v="64"/>
          </reference>
        </references>
      </pivotArea>
    </format>
    <format dxfId="9426">
      <pivotArea dataOnly="0" labelOnly="1" outline="0" fieldPosition="0">
        <references count="2">
          <reference field="1" count="1" selected="0">
            <x v="82"/>
          </reference>
          <reference field="5" count="2">
            <x v="75"/>
            <x v="98"/>
          </reference>
        </references>
      </pivotArea>
    </format>
    <format dxfId="9425">
      <pivotArea dataOnly="0" labelOnly="1" outline="0" fieldPosition="0">
        <references count="2">
          <reference field="1" count="1" selected="0">
            <x v="83"/>
          </reference>
          <reference field="5" count="4">
            <x v="15"/>
            <x v="85"/>
            <x v="97"/>
            <x v="127"/>
          </reference>
        </references>
      </pivotArea>
    </format>
    <format dxfId="9424">
      <pivotArea dataOnly="0" labelOnly="1" outline="0" fieldPosition="0">
        <references count="2">
          <reference field="1" count="1" selected="0">
            <x v="84"/>
          </reference>
          <reference field="5" count="3">
            <x v="30"/>
            <x v="69"/>
            <x v="85"/>
          </reference>
        </references>
      </pivotArea>
    </format>
    <format dxfId="9423">
      <pivotArea dataOnly="0" labelOnly="1" outline="0" fieldPosition="0">
        <references count="2">
          <reference field="1" count="1" selected="0">
            <x v="85"/>
          </reference>
          <reference field="5" count="1">
            <x v="115"/>
          </reference>
        </references>
      </pivotArea>
    </format>
    <format dxfId="9422">
      <pivotArea dataOnly="0" labelOnly="1" outline="0" fieldPosition="0">
        <references count="2">
          <reference field="1" count="1" selected="0">
            <x v="86"/>
          </reference>
          <reference field="5" count="1">
            <x v="64"/>
          </reference>
        </references>
      </pivotArea>
    </format>
    <format dxfId="9421">
      <pivotArea dataOnly="0" labelOnly="1" outline="0" fieldPosition="0">
        <references count="2">
          <reference field="1" count="1" selected="0">
            <x v="87"/>
          </reference>
          <reference field="5" count="1">
            <x v="21"/>
          </reference>
        </references>
      </pivotArea>
    </format>
    <format dxfId="9420">
      <pivotArea dataOnly="0" labelOnly="1" outline="0" fieldPosition="0">
        <references count="2">
          <reference field="1" count="1" selected="0">
            <x v="88"/>
          </reference>
          <reference field="5" count="1">
            <x v="46"/>
          </reference>
        </references>
      </pivotArea>
    </format>
    <format dxfId="9419">
      <pivotArea dataOnly="0" labelOnly="1" outline="0" fieldPosition="0">
        <references count="2">
          <reference field="1" count="1" selected="0">
            <x v="89"/>
          </reference>
          <reference field="5" count="1">
            <x v="39"/>
          </reference>
        </references>
      </pivotArea>
    </format>
    <format dxfId="9418">
      <pivotArea dataOnly="0" labelOnly="1" outline="0" fieldPosition="0">
        <references count="2">
          <reference field="1" count="1" selected="0">
            <x v="90"/>
          </reference>
          <reference field="5" count="1">
            <x v="117"/>
          </reference>
        </references>
      </pivotArea>
    </format>
    <format dxfId="9417">
      <pivotArea dataOnly="0" labelOnly="1" outline="0" fieldPosition="0">
        <references count="2">
          <reference field="1" count="1" selected="0">
            <x v="91"/>
          </reference>
          <reference field="5" count="2">
            <x v="85"/>
            <x v="111"/>
          </reference>
        </references>
      </pivotArea>
    </format>
    <format dxfId="9416">
      <pivotArea dataOnly="0" labelOnly="1" outline="0" fieldPosition="0">
        <references count="2">
          <reference field="1" count="1" selected="0">
            <x v="92"/>
          </reference>
          <reference field="5" count="2">
            <x v="54"/>
            <x v="85"/>
          </reference>
        </references>
      </pivotArea>
    </format>
    <format dxfId="9415">
      <pivotArea dataOnly="0" labelOnly="1" outline="0" fieldPosition="0">
        <references count="2">
          <reference field="1" count="1" selected="0">
            <x v="94"/>
          </reference>
          <reference field="5" count="2">
            <x v="33"/>
            <x v="85"/>
          </reference>
        </references>
      </pivotArea>
    </format>
    <format dxfId="9414">
      <pivotArea dataOnly="0" labelOnly="1" outline="0" fieldPosition="0">
        <references count="2">
          <reference field="1" count="1" selected="0">
            <x v="95"/>
          </reference>
          <reference field="5" count="1">
            <x v="65"/>
          </reference>
        </references>
      </pivotArea>
    </format>
    <format dxfId="9413">
      <pivotArea dataOnly="0" labelOnly="1" outline="0" fieldPosition="0">
        <references count="2">
          <reference field="1" count="1" selected="0">
            <x v="96"/>
          </reference>
          <reference field="5" count="4">
            <x v="78"/>
            <x v="82"/>
            <x v="85"/>
            <x v="104"/>
          </reference>
        </references>
      </pivotArea>
    </format>
    <format dxfId="9412">
      <pivotArea dataOnly="0" labelOnly="1" outline="0" fieldPosition="0">
        <references count="2">
          <reference field="1" count="1" selected="0">
            <x v="97"/>
          </reference>
          <reference field="5" count="4">
            <x v="20"/>
            <x v="69"/>
            <x v="71"/>
            <x v="77"/>
          </reference>
        </references>
      </pivotArea>
    </format>
    <format dxfId="9411">
      <pivotArea dataOnly="0" labelOnly="1" outline="0" fieldPosition="0">
        <references count="2">
          <reference field="1" count="1" selected="0">
            <x v="98"/>
          </reference>
          <reference field="5" count="2">
            <x v="8"/>
            <x v="73"/>
          </reference>
        </references>
      </pivotArea>
    </format>
    <format dxfId="9410">
      <pivotArea dataOnly="0" labelOnly="1" outline="0" fieldPosition="0">
        <references count="2">
          <reference field="1" count="1" selected="0">
            <x v="99"/>
          </reference>
          <reference field="5" count="2">
            <x v="60"/>
            <x v="85"/>
          </reference>
        </references>
      </pivotArea>
    </format>
    <format dxfId="9409">
      <pivotArea dataOnly="0" labelOnly="1" outline="0" fieldPosition="0">
        <references count="2">
          <reference field="1" count="1" selected="0">
            <x v="100"/>
          </reference>
          <reference field="5" count="1">
            <x v="107"/>
          </reference>
        </references>
      </pivotArea>
    </format>
    <format dxfId="9408">
      <pivotArea dataOnly="0" labelOnly="1" outline="0" fieldPosition="0">
        <references count="2">
          <reference field="1" count="1" selected="0">
            <x v="101"/>
          </reference>
          <reference field="5" count="2">
            <x v="9"/>
            <x v="85"/>
          </reference>
        </references>
      </pivotArea>
    </format>
    <format dxfId="9407">
      <pivotArea dataOnly="0" labelOnly="1" outline="0" fieldPosition="0">
        <references count="2">
          <reference field="1" count="1" selected="0">
            <x v="102"/>
          </reference>
          <reference field="5" count="2">
            <x v="17"/>
            <x v="85"/>
          </reference>
        </references>
      </pivotArea>
    </format>
    <format dxfId="9406">
      <pivotArea dataOnly="0" labelOnly="1" outline="0" fieldPosition="0">
        <references count="2">
          <reference field="1" count="1" selected="0">
            <x v="103"/>
          </reference>
          <reference field="5" count="2">
            <x v="119"/>
            <x v="128"/>
          </reference>
        </references>
      </pivotArea>
    </format>
    <format dxfId="9405">
      <pivotArea dataOnly="0" labelOnly="1" outline="0" fieldPosition="0">
        <references count="2">
          <reference field="1" count="1" selected="0">
            <x v="104"/>
          </reference>
          <reference field="5" count="2">
            <x v="43"/>
            <x v="123"/>
          </reference>
        </references>
      </pivotArea>
    </format>
    <format dxfId="9404">
      <pivotArea dataOnly="0" labelOnly="1" outline="0" fieldPosition="0">
        <references count="2">
          <reference field="1" count="1" selected="0">
            <x v="105"/>
          </reference>
          <reference field="5" count="3">
            <x v="8"/>
            <x v="85"/>
            <x v="108"/>
          </reference>
        </references>
      </pivotArea>
    </format>
    <format dxfId="9403">
      <pivotArea dataOnly="0" labelOnly="1" outline="0" fieldPosition="0">
        <references count="2">
          <reference field="1" count="1" selected="0">
            <x v="106"/>
          </reference>
          <reference field="5" count="1">
            <x v="96"/>
          </reference>
        </references>
      </pivotArea>
    </format>
    <format dxfId="9402">
      <pivotArea dataOnly="0" labelOnly="1" outline="0" fieldPosition="0">
        <references count="2">
          <reference field="1" count="1" selected="0">
            <x v="107"/>
          </reference>
          <reference field="5" count="3">
            <x v="19"/>
            <x v="85"/>
            <x v="92"/>
          </reference>
        </references>
      </pivotArea>
    </format>
    <format dxfId="9401">
      <pivotArea dataOnly="0" labelOnly="1" outline="0" fieldPosition="0">
        <references count="2">
          <reference field="1" count="1" selected="0">
            <x v="108"/>
          </reference>
          <reference field="5" count="3">
            <x v="8"/>
            <x v="85"/>
            <x v="90"/>
          </reference>
        </references>
      </pivotArea>
    </format>
    <format dxfId="9400">
      <pivotArea dataOnly="0" labelOnly="1" outline="0" fieldPosition="0">
        <references count="2">
          <reference field="1" count="1" selected="0">
            <x v="109"/>
          </reference>
          <reference field="5" count="2">
            <x v="28"/>
            <x v="85"/>
          </reference>
        </references>
      </pivotArea>
    </format>
    <format dxfId="9399">
      <pivotArea dataOnly="0" labelOnly="1" outline="0" fieldPosition="0">
        <references count="2">
          <reference field="1" count="1" selected="0">
            <x v="110"/>
          </reference>
          <reference field="5" count="1">
            <x v="57"/>
          </reference>
        </references>
      </pivotArea>
    </format>
    <format dxfId="9398">
      <pivotArea dataOnly="0" labelOnly="1" outline="0" fieldPosition="0">
        <references count="2">
          <reference field="1" count="1" selected="0">
            <x v="111"/>
          </reference>
          <reference field="5" count="1">
            <x v="20"/>
          </reference>
        </references>
      </pivotArea>
    </format>
    <format dxfId="9397">
      <pivotArea dataOnly="0" labelOnly="1" outline="0" fieldPosition="0">
        <references count="2">
          <reference field="1" count="1" selected="0">
            <x v="112"/>
          </reference>
          <reference field="5" count="4">
            <x v="23"/>
            <x v="31"/>
            <x v="79"/>
            <x v="100"/>
          </reference>
        </references>
      </pivotArea>
    </format>
    <format dxfId="9396">
      <pivotArea dataOnly="0" labelOnly="1" outline="0" fieldPosition="0">
        <references count="2">
          <reference field="1" count="1" selected="0">
            <x v="113"/>
          </reference>
          <reference field="5" count="4">
            <x v="8"/>
            <x v="52"/>
            <x v="85"/>
            <x v="112"/>
          </reference>
        </references>
      </pivotArea>
    </format>
    <format dxfId="9395">
      <pivotArea dataOnly="0" labelOnly="1" outline="0" fieldPosition="0">
        <references count="2">
          <reference field="1" count="1" selected="0">
            <x v="114"/>
          </reference>
          <reference field="5" count="1">
            <x v="24"/>
          </reference>
        </references>
      </pivotArea>
    </format>
    <format dxfId="9394">
      <pivotArea dataOnly="0" labelOnly="1" outline="0" fieldPosition="0">
        <references count="2">
          <reference field="1" count="1" selected="0">
            <x v="115"/>
          </reference>
          <reference field="5" count="3">
            <x v="20"/>
            <x v="58"/>
            <x v="129"/>
          </reference>
        </references>
      </pivotArea>
    </format>
    <format dxfId="9393">
      <pivotArea dataOnly="0" labelOnly="1" outline="0" fieldPosition="0">
        <references count="2">
          <reference field="1" count="1" selected="0">
            <x v="116"/>
          </reference>
          <reference field="5" count="1">
            <x v="2"/>
          </reference>
        </references>
      </pivotArea>
    </format>
    <format dxfId="9392">
      <pivotArea dataOnly="0" labelOnly="1" outline="0" fieldPosition="0">
        <references count="2">
          <reference field="1" count="1" selected="0">
            <x v="117"/>
          </reference>
          <reference field="5" count="1">
            <x v="17"/>
          </reference>
        </references>
      </pivotArea>
    </format>
    <format dxfId="9391">
      <pivotArea dataOnly="0" labelOnly="1" outline="0" fieldPosition="0">
        <references count="2">
          <reference field="1" count="1" selected="0">
            <x v="118"/>
          </reference>
          <reference field="5" count="1">
            <x v="29"/>
          </reference>
        </references>
      </pivotArea>
    </format>
    <format dxfId="9390">
      <pivotArea dataOnly="0" labelOnly="1" outline="0" fieldPosition="0">
        <references count="2">
          <reference field="1" count="1" selected="0">
            <x v="119"/>
          </reference>
          <reference field="5" count="2">
            <x v="54"/>
            <x v="130"/>
          </reference>
        </references>
      </pivotArea>
    </format>
    <format dxfId="9389">
      <pivotArea dataOnly="0" labelOnly="1" outline="0" fieldPosition="0">
        <references count="2">
          <reference field="1" count="1" selected="0">
            <x v="120"/>
          </reference>
          <reference field="5" count="4">
            <x v="42"/>
            <x v="64"/>
            <x v="85"/>
            <x v="99"/>
          </reference>
        </references>
      </pivotArea>
    </format>
    <format dxfId="9388">
      <pivotArea dataOnly="0" labelOnly="1" outline="0" fieldPosition="0">
        <references count="2">
          <reference field="1" count="1" selected="0">
            <x v="121"/>
          </reference>
          <reference field="5" count="1">
            <x v="61"/>
          </reference>
        </references>
      </pivotArea>
    </format>
    <format dxfId="9387">
      <pivotArea dataOnly="0" labelOnly="1" outline="0" fieldPosition="0">
        <references count="2">
          <reference field="1" count="1" selected="0">
            <x v="122"/>
          </reference>
          <reference field="5" count="1">
            <x v="85"/>
          </reference>
        </references>
      </pivotArea>
    </format>
    <format dxfId="9386">
      <pivotArea dataOnly="0" labelOnly="1" outline="0" fieldPosition="0">
        <references count="2">
          <reference field="1" count="1" selected="0">
            <x v="123"/>
          </reference>
          <reference field="5" count="1">
            <x v="86"/>
          </reference>
        </references>
      </pivotArea>
    </format>
    <format dxfId="9385">
      <pivotArea dataOnly="0" labelOnly="1" outline="0" fieldPosition="0">
        <references count="2">
          <reference field="1" count="1" selected="0">
            <x v="124"/>
          </reference>
          <reference field="5" count="1">
            <x v="30"/>
          </reference>
        </references>
      </pivotArea>
    </format>
    <format dxfId="9384">
      <pivotArea dataOnly="0" labelOnly="1" outline="0" fieldPosition="0">
        <references count="2">
          <reference field="1" count="1" selected="0">
            <x v="125"/>
          </reference>
          <reference field="5" count="3">
            <x v="2"/>
            <x v="18"/>
            <x v="20"/>
          </reference>
        </references>
      </pivotArea>
    </format>
    <format dxfId="9383">
      <pivotArea dataOnly="0" labelOnly="1" outline="0" fieldPosition="0">
        <references count="2">
          <reference field="1" count="1" selected="0">
            <x v="126"/>
          </reference>
          <reference field="5" count="1">
            <x v="59"/>
          </reference>
        </references>
      </pivotArea>
    </format>
    <format dxfId="9382">
      <pivotArea dataOnly="0" labelOnly="1" outline="0" fieldPosition="0">
        <references count="2">
          <reference field="1" count="1" selected="0">
            <x v="127"/>
          </reference>
          <reference field="5" count="2">
            <x v="12"/>
            <x v="15"/>
          </reference>
        </references>
      </pivotArea>
    </format>
    <format dxfId="9381">
      <pivotArea dataOnly="0" labelOnly="1" outline="0" fieldPosition="0">
        <references count="2">
          <reference field="1" count="1" selected="0">
            <x v="128"/>
          </reference>
          <reference field="5" count="1">
            <x v="81"/>
          </reference>
        </references>
      </pivotArea>
    </format>
    <format dxfId="9380">
      <pivotArea dataOnly="0" labelOnly="1" outline="0" fieldPosition="0">
        <references count="2">
          <reference field="1" count="1" selected="0">
            <x v="129"/>
          </reference>
          <reference field="5" count="2">
            <x v="19"/>
            <x v="51"/>
          </reference>
        </references>
      </pivotArea>
    </format>
    <format dxfId="9379">
      <pivotArea dataOnly="0" labelOnly="1" outline="0" fieldPosition="0">
        <references count="2">
          <reference field="1" count="1" selected="0">
            <x v="130"/>
          </reference>
          <reference field="5" count="1">
            <x v="76"/>
          </reference>
        </references>
      </pivotArea>
    </format>
    <format dxfId="9378">
      <pivotArea dataOnly="0" labelOnly="1" outline="0" fieldPosition="0">
        <references count="2">
          <reference field="1" count="1" selected="0">
            <x v="131"/>
          </reference>
          <reference field="5" count="3">
            <x v="85"/>
            <x v="91"/>
            <x v="114"/>
          </reference>
        </references>
      </pivotArea>
    </format>
    <format dxfId="9377">
      <pivotArea dataOnly="0" labelOnly="1" outline="0" fieldPosition="0">
        <references count="2">
          <reference field="1" count="1" selected="0">
            <x v="132"/>
          </reference>
          <reference field="5" count="1">
            <x v="78"/>
          </reference>
        </references>
      </pivotArea>
    </format>
    <format dxfId="9376">
      <pivotArea dataOnly="0" labelOnly="1" outline="0" fieldPosition="0">
        <references count="2">
          <reference field="1" count="1" selected="0">
            <x v="133"/>
          </reference>
          <reference field="5" count="1">
            <x v="35"/>
          </reference>
        </references>
      </pivotArea>
    </format>
    <format dxfId="9375">
      <pivotArea dataOnly="0" labelOnly="1" outline="0" fieldPosition="0">
        <references count="2">
          <reference field="1" count="1" selected="0">
            <x v="134"/>
          </reference>
          <reference field="5" count="1">
            <x v="120"/>
          </reference>
        </references>
      </pivotArea>
    </format>
    <format dxfId="9374">
      <pivotArea dataOnly="0" labelOnly="1" outline="0" fieldPosition="0">
        <references count="2">
          <reference field="1" count="1" selected="0">
            <x v="135"/>
          </reference>
          <reference field="5" count="1">
            <x v="13"/>
          </reference>
        </references>
      </pivotArea>
    </format>
    <format dxfId="9373">
      <pivotArea dataOnly="0" labelOnly="1" outline="0" fieldPosition="0">
        <references count="2">
          <reference field="1" count="1" selected="0">
            <x v="136"/>
          </reference>
          <reference field="5" count="1">
            <x v="0"/>
          </reference>
        </references>
      </pivotArea>
    </format>
    <format dxfId="9372">
      <pivotArea dataOnly="0" labelOnly="1" outline="0" fieldPosition="0">
        <references count="2">
          <reference field="1" count="1" selected="0">
            <x v="137"/>
          </reference>
          <reference field="5" count="1">
            <x v="116"/>
          </reference>
        </references>
      </pivotArea>
    </format>
    <format dxfId="9371">
      <pivotArea dataOnly="0" labelOnly="1" outline="0" fieldPosition="0">
        <references count="2">
          <reference field="1" count="1" selected="0">
            <x v="138"/>
          </reference>
          <reference field="5" count="1">
            <x v="118"/>
          </reference>
        </references>
      </pivotArea>
    </format>
    <format dxfId="9370">
      <pivotArea dataOnly="0" labelOnly="1" outline="0" fieldPosition="0">
        <references count="2">
          <reference field="1" count="1" selected="0">
            <x v="139"/>
          </reference>
          <reference field="5" count="1">
            <x v="121"/>
          </reference>
        </references>
      </pivotArea>
    </format>
    <format dxfId="9369">
      <pivotArea dataOnly="0" labelOnly="1" outline="0" fieldPosition="0">
        <references count="2">
          <reference field="1" count="1" selected="0">
            <x v="140"/>
          </reference>
          <reference field="5" count="1">
            <x v="103"/>
          </reference>
        </references>
      </pivotArea>
    </format>
    <format dxfId="9368">
      <pivotArea dataOnly="0" labelOnly="1" outline="0" fieldPosition="0">
        <references count="2">
          <reference field="1" count="1" selected="0">
            <x v="141"/>
          </reference>
          <reference field="5" count="1">
            <x v="85"/>
          </reference>
        </references>
      </pivotArea>
    </format>
    <format dxfId="9367">
      <pivotArea dataOnly="0" labelOnly="1" outline="0" fieldPosition="0">
        <references count="2">
          <reference field="1" count="1" selected="0">
            <x v="142"/>
          </reference>
          <reference field="5" count="1">
            <x v="101"/>
          </reference>
        </references>
      </pivotArea>
    </format>
    <format dxfId="9366">
      <pivotArea dataOnly="0" labelOnly="1" outline="0" fieldPosition="0">
        <references count="2">
          <reference field="1" count="1" selected="0">
            <x v="143"/>
          </reference>
          <reference field="5" count="2">
            <x v="9"/>
            <x v="85"/>
          </reference>
        </references>
      </pivotArea>
    </format>
    <format dxfId="9365">
      <pivotArea dataOnly="0" labelOnly="1" outline="0" fieldPosition="0">
        <references count="2">
          <reference field="1" count="1" selected="0">
            <x v="144"/>
          </reference>
          <reference field="5" count="1">
            <x v="18"/>
          </reference>
        </references>
      </pivotArea>
    </format>
    <format dxfId="9364">
      <pivotArea dataOnly="0" labelOnly="1" outline="0" fieldPosition="0">
        <references count="2">
          <reference field="1" count="1" selected="0">
            <x v="145"/>
          </reference>
          <reference field="5" count="1">
            <x v="34"/>
          </reference>
        </references>
      </pivotArea>
    </format>
    <format dxfId="9363">
      <pivotArea dataOnly="0" labelOnly="1" outline="0" fieldPosition="0">
        <references count="2">
          <reference field="1" count="1" selected="0">
            <x v="146"/>
          </reference>
          <reference field="5" count="4">
            <x v="29"/>
            <x v="30"/>
            <x v="85"/>
            <x v="124"/>
          </reference>
        </references>
      </pivotArea>
    </format>
    <format dxfId="9362">
      <pivotArea dataOnly="0" labelOnly="1" outline="0" fieldPosition="0">
        <references count="2">
          <reference field="1" count="1" selected="0">
            <x v="147"/>
          </reference>
          <reference field="5" count="1">
            <x v="14"/>
          </reference>
        </references>
      </pivotArea>
    </format>
    <format dxfId="9361">
      <pivotArea dataOnly="0" labelOnly="1" outline="0" fieldPosition="0">
        <references count="2">
          <reference field="1" count="1" selected="0">
            <x v="148"/>
          </reference>
          <reference field="5" count="1">
            <x v="92"/>
          </reference>
        </references>
      </pivotArea>
    </format>
    <format dxfId="9360">
      <pivotArea dataOnly="0" labelOnly="1" outline="0" fieldPosition="0">
        <references count="2">
          <reference field="1" count="1" selected="0">
            <x v="149"/>
          </reference>
          <reference field="5" count="1">
            <x v="102"/>
          </reference>
        </references>
      </pivotArea>
    </format>
    <format dxfId="9359">
      <pivotArea dataOnly="0" labelOnly="1" outline="0" fieldPosition="0">
        <references count="2">
          <reference field="1" count="1" selected="0">
            <x v="150"/>
          </reference>
          <reference field="5" count="2">
            <x v="101"/>
            <x v="105"/>
          </reference>
        </references>
      </pivotArea>
    </format>
    <format dxfId="9358">
      <pivotArea dataOnly="0" labelOnly="1" outline="0" fieldPosition="0">
        <references count="2">
          <reference field="1" count="1" selected="0">
            <x v="151"/>
          </reference>
          <reference field="5" count="1">
            <x v="85"/>
          </reference>
        </references>
      </pivotArea>
    </format>
    <format dxfId="9357">
      <pivotArea dataOnly="0" labelOnly="1" outline="0" fieldPosition="0">
        <references count="2">
          <reference field="1" count="1" selected="0">
            <x v="153"/>
          </reference>
          <reference field="5" count="1">
            <x v="74"/>
          </reference>
        </references>
      </pivotArea>
    </format>
    <format dxfId="9356">
      <pivotArea dataOnly="0" labelOnly="1" outline="0" fieldPosition="0">
        <references count="2">
          <reference field="1" count="1" selected="0">
            <x v="154"/>
          </reference>
          <reference field="5" count="1">
            <x v="24"/>
          </reference>
        </references>
      </pivotArea>
    </format>
    <format dxfId="9355">
      <pivotArea dataOnly="0" labelOnly="1" outline="0" fieldPosition="0">
        <references count="2">
          <reference field="1" count="1" selected="0">
            <x v="155"/>
          </reference>
          <reference field="5" count="1">
            <x v="43"/>
          </reference>
        </references>
      </pivotArea>
    </format>
    <format dxfId="9354">
      <pivotArea dataOnly="0" labelOnly="1" outline="0" fieldPosition="0">
        <references count="2">
          <reference field="1" count="1" selected="0">
            <x v="156"/>
          </reference>
          <reference field="5" count="1">
            <x v="85"/>
          </reference>
        </references>
      </pivotArea>
    </format>
    <format dxfId="9353">
      <pivotArea dataOnly="0" labelOnly="1" outline="0" fieldPosition="0">
        <references count="2">
          <reference field="1" count="1" selected="0">
            <x v="158"/>
          </reference>
          <reference field="5" count="1">
            <x v="88"/>
          </reference>
        </references>
      </pivotArea>
    </format>
    <format dxfId="9352">
      <pivotArea dataOnly="0" labelOnly="1" outline="0" fieldPosition="0">
        <references count="2">
          <reference field="1" count="1" selected="0">
            <x v="159"/>
          </reference>
          <reference field="5" count="1">
            <x v="20"/>
          </reference>
        </references>
      </pivotArea>
    </format>
    <format dxfId="9351">
      <pivotArea dataOnly="0" labelOnly="1" outline="0" fieldPosition="0">
        <references count="2">
          <reference field="1" count="1" selected="0">
            <x v="160"/>
          </reference>
          <reference field="5" count="1">
            <x v="12"/>
          </reference>
        </references>
      </pivotArea>
    </format>
    <format dxfId="9350">
      <pivotArea dataOnly="0" labelOnly="1" outline="0" fieldPosition="0">
        <references count="2">
          <reference field="1" count="1" selected="0">
            <x v="161"/>
          </reference>
          <reference field="5" count="1">
            <x v="85"/>
          </reference>
        </references>
      </pivotArea>
    </format>
    <format dxfId="9349">
      <pivotArea dataOnly="0" labelOnly="1" outline="0" fieldPosition="0">
        <references count="3">
          <reference field="1" count="1" selected="0">
            <x v="0"/>
          </reference>
          <reference field="2" count="0"/>
          <reference field="5" count="1" selected="0">
            <x v="70"/>
          </reference>
        </references>
      </pivotArea>
    </format>
    <format dxfId="9348">
      <pivotArea dataOnly="0" labelOnly="1" outline="0" fieldPosition="0">
        <references count="3">
          <reference field="1" count="1" selected="0">
            <x v="1"/>
          </reference>
          <reference field="2" count="4">
            <x v="7"/>
            <x v="8"/>
            <x v="9"/>
            <x v="10"/>
          </reference>
          <reference field="5" count="1" selected="0">
            <x v="44"/>
          </reference>
        </references>
      </pivotArea>
    </format>
    <format dxfId="9347">
      <pivotArea dataOnly="0" labelOnly="1" outline="0" fieldPosition="0">
        <references count="3">
          <reference field="1" count="1" selected="0">
            <x v="1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9346">
      <pivotArea dataOnly="0" labelOnly="1" outline="0" fieldPosition="0">
        <references count="3">
          <reference field="1" count="1" selected="0">
            <x v="1"/>
          </reference>
          <reference field="2" count="1">
            <x v="0"/>
          </reference>
          <reference field="5" count="1" selected="0">
            <x v="94"/>
          </reference>
        </references>
      </pivotArea>
    </format>
    <format dxfId="9345">
      <pivotArea dataOnly="0" labelOnly="1" outline="0" fieldPosition="0">
        <references count="3">
          <reference field="1" count="1" selected="0">
            <x v="1"/>
          </reference>
          <reference field="2" count="5">
            <x v="1"/>
            <x v="2"/>
            <x v="3"/>
            <x v="4"/>
            <x v="5"/>
          </reference>
          <reference field="5" count="1" selected="0">
            <x v="124"/>
          </reference>
        </references>
      </pivotArea>
    </format>
    <format dxfId="9344">
      <pivotArea dataOnly="0" labelOnly="1" outline="0" fieldPosition="0">
        <references count="3">
          <reference field="1" count="1" selected="0">
            <x v="2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0"/>
          </reference>
        </references>
      </pivotArea>
    </format>
    <format dxfId="9343">
      <pivotArea dataOnly="0" labelOnly="1" outline="0" fieldPosition="0">
        <references count="3">
          <reference field="1" count="1" selected="0">
            <x v="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342">
      <pivotArea dataOnly="0" labelOnly="1" outline="0" fieldPosition="0">
        <references count="3">
          <reference field="1" count="1" selected="0">
            <x v="2"/>
          </reference>
          <reference field="2" count="2">
            <x v="9"/>
            <x v="10"/>
          </reference>
          <reference field="5" count="1" selected="0">
            <x v="135"/>
          </reference>
        </references>
      </pivotArea>
    </format>
    <format dxfId="9341">
      <pivotArea dataOnly="0" labelOnly="1" outline="0" fieldPosition="0">
        <references count="3">
          <reference field="1" count="1" selected="0">
            <x v="3"/>
          </reference>
          <reference field="2" count="1">
            <x v="0"/>
          </reference>
          <reference field="5" count="1" selected="0">
            <x v="25"/>
          </reference>
        </references>
      </pivotArea>
    </format>
    <format dxfId="9340">
      <pivotArea dataOnly="0" labelOnly="1" outline="0" fieldPosition="0">
        <references count="3">
          <reference field="1" count="1" selected="0">
            <x v="3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9339">
      <pivotArea dataOnly="0" labelOnly="1" outline="0" fieldPosition="0">
        <references count="3">
          <reference field="1" count="1" selected="0">
            <x v="3"/>
          </reference>
          <reference field="2" count="4">
            <x v="1"/>
            <x v="2"/>
            <x v="3"/>
            <x v="4"/>
          </reference>
          <reference field="5" count="1" selected="0">
            <x v="85"/>
          </reference>
        </references>
      </pivotArea>
    </format>
    <format dxfId="9338">
      <pivotArea dataOnly="0" labelOnly="1" outline="0" fieldPosition="0">
        <references count="3">
          <reference field="1" count="1" selected="0">
            <x v="4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337">
      <pivotArea dataOnly="0" labelOnly="1" outline="0" fieldPosition="0">
        <references count="3">
          <reference field="1" count="1" selected="0">
            <x v="4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88"/>
          </reference>
        </references>
      </pivotArea>
    </format>
    <format dxfId="9336">
      <pivotArea dataOnly="0" labelOnly="1" outline="0" fieldPosition="0">
        <references count="3">
          <reference field="1" count="1" selected="0">
            <x v="5"/>
          </reference>
          <reference field="2" count="4">
            <x v="0"/>
            <x v="1"/>
            <x v="2"/>
            <x v="3"/>
          </reference>
          <reference field="5" count="1" selected="0">
            <x v="8"/>
          </reference>
        </references>
      </pivotArea>
    </format>
    <format dxfId="9335">
      <pivotArea dataOnly="0" labelOnly="1" outline="0" fieldPosition="0">
        <references count="3">
          <reference field="1" count="1" selected="0">
            <x v="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12"/>
          </reference>
        </references>
      </pivotArea>
    </format>
    <format dxfId="9334">
      <pivotArea dataOnly="0" labelOnly="1" outline="0" fieldPosition="0">
        <references count="3">
          <reference field="1" count="1" selected="0">
            <x v="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5"/>
          </reference>
        </references>
      </pivotArea>
    </format>
    <format dxfId="9333">
      <pivotArea dataOnly="0" labelOnly="1" outline="0" fieldPosition="0">
        <references count="3">
          <reference field="1" count="1" selected="0">
            <x v="6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14"/>
          </reference>
        </references>
      </pivotArea>
    </format>
    <format dxfId="9332">
      <pivotArea dataOnly="0" labelOnly="1" outline="0" fieldPosition="0">
        <references count="3">
          <reference field="1" count="1" selected="0">
            <x v="7"/>
          </reference>
          <reference field="2" count="0"/>
          <reference field="5" count="1" selected="0">
            <x v="72"/>
          </reference>
        </references>
      </pivotArea>
    </format>
    <format dxfId="9331">
      <pivotArea dataOnly="0" labelOnly="1" outline="0" fieldPosition="0">
        <references count="3">
          <reference field="1" count="1" selected="0">
            <x v="8"/>
          </reference>
          <reference field="2" count="0"/>
          <reference field="5" count="1" selected="0">
            <x v="95"/>
          </reference>
        </references>
      </pivotArea>
    </format>
    <format dxfId="9330">
      <pivotArea dataOnly="0" labelOnly="1" outline="0" fieldPosition="0">
        <references count="3">
          <reference field="1" count="1" selected="0">
            <x v="9"/>
          </reference>
          <reference field="2" count="4">
            <x v="7"/>
            <x v="8"/>
            <x v="9"/>
            <x v="10"/>
          </reference>
          <reference field="5" count="1" selected="0">
            <x v="3"/>
          </reference>
        </references>
      </pivotArea>
    </format>
    <format dxfId="9329">
      <pivotArea dataOnly="0" labelOnly="1" outline="0" fieldPosition="0">
        <references count="3">
          <reference field="1" count="1" selected="0">
            <x v="9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9328">
      <pivotArea dataOnly="0" labelOnly="1" outline="0" fieldPosition="0">
        <references count="3">
          <reference field="1" count="1" selected="0">
            <x v="9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31"/>
          </reference>
        </references>
      </pivotArea>
    </format>
    <format dxfId="9327">
      <pivotArea dataOnly="0" labelOnly="1" outline="0" fieldPosition="0">
        <references count="3">
          <reference field="1" count="1" selected="0">
            <x v="10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0"/>
          </reference>
        </references>
      </pivotArea>
    </format>
    <format dxfId="9326">
      <pivotArea dataOnly="0" labelOnly="1" outline="0" fieldPosition="0">
        <references count="3">
          <reference field="1" count="1" selected="0">
            <x v="10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1"/>
          </reference>
        </references>
      </pivotArea>
    </format>
    <format dxfId="9325">
      <pivotArea dataOnly="0" labelOnly="1" outline="0" fieldPosition="0">
        <references count="3">
          <reference field="1" count="1" selected="0">
            <x v="11"/>
          </reference>
          <reference field="2" count="0"/>
          <reference field="5" count="1" selected="0">
            <x v="133"/>
          </reference>
        </references>
      </pivotArea>
    </format>
    <format dxfId="9324">
      <pivotArea dataOnly="0" labelOnly="1" outline="0" fieldPosition="0">
        <references count="3">
          <reference field="1" count="1" selected="0">
            <x v="12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9323">
      <pivotArea dataOnly="0" labelOnly="1" outline="0" fieldPosition="0">
        <references count="3">
          <reference field="1" count="1" selected="0">
            <x v="12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5" count="1" selected="0">
            <x v="34"/>
          </reference>
        </references>
      </pivotArea>
    </format>
    <format dxfId="9322">
      <pivotArea dataOnly="0" labelOnly="1" outline="0" fieldPosition="0">
        <references count="3">
          <reference field="1" count="1" selected="0">
            <x v="1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9321">
      <pivotArea dataOnly="0" labelOnly="1" outline="0" fieldPosition="0">
        <references count="3">
          <reference field="1" count="1" selected="0">
            <x v="13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52"/>
          </reference>
        </references>
      </pivotArea>
    </format>
    <format dxfId="9320">
      <pivotArea dataOnly="0" labelOnly="1" outline="0" fieldPosition="0">
        <references count="3">
          <reference field="1" count="1" selected="0">
            <x v="13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9319">
      <pivotArea dataOnly="0" labelOnly="1" outline="0" fieldPosition="0">
        <references count="3">
          <reference field="1" count="1" selected="0">
            <x v="13"/>
          </reference>
          <reference field="2" count="1">
            <x v="3"/>
          </reference>
          <reference field="5" count="1" selected="0">
            <x v="98"/>
          </reference>
        </references>
      </pivotArea>
    </format>
    <format dxfId="9318">
      <pivotArea dataOnly="0" labelOnly="1" outline="0" fieldPosition="0">
        <references count="3">
          <reference field="1" count="1" selected="0">
            <x v="13"/>
          </reference>
          <reference field="2" count="1">
            <x v="2"/>
          </reference>
          <reference field="5" count="1" selected="0">
            <x v="138"/>
          </reference>
        </references>
      </pivotArea>
    </format>
    <format dxfId="9317">
      <pivotArea dataOnly="0" labelOnly="1" outline="0" fieldPosition="0">
        <references count="3">
          <reference field="1" count="1" selected="0">
            <x v="14"/>
          </reference>
          <reference field="2" count="3">
            <x v="0"/>
            <x v="1"/>
            <x v="2"/>
          </reference>
          <reference field="5" count="1" selected="0">
            <x v="26"/>
          </reference>
        </references>
      </pivotArea>
    </format>
    <format dxfId="9316">
      <pivotArea dataOnly="0" labelOnly="1" outline="0" fieldPosition="0">
        <references count="3">
          <reference field="1" count="1" selected="0">
            <x v="14"/>
          </reference>
          <reference field="2" count="2">
            <x v="3"/>
            <x v="10"/>
          </reference>
          <reference field="5" count="1" selected="0">
            <x v="85"/>
          </reference>
        </references>
      </pivotArea>
    </format>
    <format dxfId="9315">
      <pivotArea dataOnly="0" labelOnly="1" outline="0" fieldPosition="0">
        <references count="3">
          <reference field="1" count="1" selected="0">
            <x v="1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97"/>
          </reference>
        </references>
      </pivotArea>
    </format>
    <format dxfId="9314">
      <pivotArea dataOnly="0" labelOnly="1" outline="0" fieldPosition="0">
        <references count="3">
          <reference field="1" count="1" selected="0">
            <x v="15"/>
          </reference>
          <reference field="2" count="0"/>
          <reference field="5" count="1" selected="0">
            <x v="84"/>
          </reference>
        </references>
      </pivotArea>
    </format>
    <format dxfId="9313">
      <pivotArea dataOnly="0" labelOnly="1" outline="0" fieldPosition="0">
        <references count="3">
          <reference field="1" count="1" selected="0">
            <x v="16"/>
          </reference>
          <reference field="2" count="0"/>
          <reference field="5" count="1" selected="0">
            <x v="55"/>
          </reference>
        </references>
      </pivotArea>
    </format>
    <format dxfId="9312">
      <pivotArea dataOnly="0" labelOnly="1" outline="0" fieldPosition="0">
        <references count="3">
          <reference field="1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0"/>
          </reference>
        </references>
      </pivotArea>
    </format>
    <format dxfId="9311">
      <pivotArea dataOnly="0" labelOnly="1" outline="0" fieldPosition="0">
        <references count="3">
          <reference field="1" count="1" selected="0">
            <x v="17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9310">
      <pivotArea dataOnly="0" labelOnly="1" outline="0" fieldPosition="0">
        <references count="3">
          <reference field="1" count="1" selected="0">
            <x v="18"/>
          </reference>
          <reference field="2" count="0"/>
          <reference field="5" count="1" selected="0">
            <x v="5"/>
          </reference>
        </references>
      </pivotArea>
    </format>
    <format dxfId="9309">
      <pivotArea dataOnly="0" labelOnly="1" outline="0" fieldPosition="0">
        <references count="3">
          <reference field="1" count="1" selected="0">
            <x v="19"/>
          </reference>
          <reference field="2" count="0"/>
          <reference field="5" count="1" selected="0">
            <x v="62"/>
          </reference>
        </references>
      </pivotArea>
    </format>
    <format dxfId="9308">
      <pivotArea dataOnly="0" labelOnly="1" outline="0" fieldPosition="0">
        <references count="3">
          <reference field="1" count="1" selected="0">
            <x v="20"/>
          </reference>
          <reference field="2" count="4">
            <x v="7"/>
            <x v="8"/>
            <x v="9"/>
            <x v="10"/>
          </reference>
          <reference field="5" count="1" selected="0">
            <x v="48"/>
          </reference>
        </references>
      </pivotArea>
    </format>
    <format dxfId="9307">
      <pivotArea dataOnly="0" labelOnly="1" outline="0" fieldPosition="0">
        <references count="3">
          <reference field="1" count="1" selected="0">
            <x v="20"/>
          </reference>
          <reference field="2" count="2">
            <x v="5"/>
            <x v="6"/>
          </reference>
          <reference field="5" count="1" selected="0">
            <x v="85"/>
          </reference>
        </references>
      </pivotArea>
    </format>
    <format dxfId="9306">
      <pivotArea dataOnly="0" labelOnly="1" outline="0" fieldPosition="0">
        <references count="3">
          <reference field="1" count="1" selected="0">
            <x v="20"/>
          </reference>
          <reference field="2" count="5">
            <x v="0"/>
            <x v="1"/>
            <x v="2"/>
            <x v="3"/>
            <x v="4"/>
          </reference>
          <reference field="5" count="1" selected="0">
            <x v="122"/>
          </reference>
        </references>
      </pivotArea>
    </format>
    <format dxfId="9305">
      <pivotArea dataOnly="0" labelOnly="1" outline="0" fieldPosition="0">
        <references count="3">
          <reference field="1" count="1" selected="0">
            <x v="21"/>
          </reference>
          <reference field="2" count="2">
            <x v="8"/>
            <x v="10"/>
          </reference>
          <reference field="5" count="1" selected="0">
            <x v="85"/>
          </reference>
        </references>
      </pivotArea>
    </format>
    <format dxfId="9304">
      <pivotArea dataOnly="0" labelOnly="1" outline="0" fieldPosition="0">
        <references count="3">
          <reference field="1" count="1" selected="0">
            <x v="21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09"/>
          </reference>
        </references>
      </pivotArea>
    </format>
    <format dxfId="9303">
      <pivotArea dataOnly="0" labelOnly="1" outline="0" fieldPosition="0">
        <references count="3">
          <reference field="1" count="1" selected="0">
            <x v="21"/>
          </reference>
          <reference field="2" count="3">
            <x v="0"/>
            <x v="1"/>
            <x v="2"/>
          </reference>
          <reference field="5" count="1" selected="0">
            <x v="110"/>
          </reference>
        </references>
      </pivotArea>
    </format>
    <format dxfId="9302">
      <pivotArea dataOnly="0" labelOnly="1" outline="0" fieldPosition="0">
        <references count="3">
          <reference field="1" count="1" selected="0">
            <x v="22"/>
          </reference>
          <reference field="2" count="0"/>
          <reference field="5" count="1" selected="0">
            <x v="106"/>
          </reference>
        </references>
      </pivotArea>
    </format>
    <format dxfId="9301">
      <pivotArea dataOnly="0" labelOnly="1" outline="0" fieldPosition="0">
        <references count="3">
          <reference field="1" count="1" selected="0">
            <x v="23"/>
          </reference>
          <reference field="2" count="0"/>
          <reference field="5" count="1" selected="0">
            <x v="68"/>
          </reference>
        </references>
      </pivotArea>
    </format>
    <format dxfId="9300">
      <pivotArea dataOnly="0" labelOnly="1" outline="0" fieldPosition="0">
        <references count="3">
          <reference field="1" count="1" selected="0">
            <x v="24"/>
          </reference>
          <reference field="2" count="0"/>
          <reference field="5" count="1" selected="0">
            <x v="63"/>
          </reference>
        </references>
      </pivotArea>
    </format>
    <format dxfId="9299">
      <pivotArea dataOnly="0" labelOnly="1" outline="0" fieldPosition="0">
        <references count="3">
          <reference field="1" count="1" selected="0">
            <x v="2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3"/>
          </reference>
        </references>
      </pivotArea>
    </format>
    <format dxfId="9298">
      <pivotArea dataOnly="0" labelOnly="1" outline="0" fieldPosition="0">
        <references count="3">
          <reference field="1" count="1" selected="0">
            <x v="2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7"/>
          </reference>
        </references>
      </pivotArea>
    </format>
    <format dxfId="9297">
      <pivotArea dataOnly="0" labelOnly="1" outline="0" fieldPosition="0">
        <references count="3">
          <reference field="1" count="1" selected="0">
            <x v="27"/>
          </reference>
          <reference field="2" count="3">
            <x v="2"/>
            <x v="3"/>
            <x v="4"/>
          </reference>
          <reference field="5" count="1" selected="0">
            <x v="23"/>
          </reference>
        </references>
      </pivotArea>
    </format>
    <format dxfId="9296">
      <pivotArea dataOnly="0" labelOnly="1" outline="0" fieldPosition="0">
        <references count="3">
          <reference field="1" count="1" selected="0">
            <x v="27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1"/>
          </reference>
        </references>
      </pivotArea>
    </format>
    <format dxfId="9295">
      <pivotArea dataOnly="0" labelOnly="1" outline="0" fieldPosition="0">
        <references count="3">
          <reference field="1" count="1" selected="0">
            <x v="2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9"/>
          </reference>
        </references>
      </pivotArea>
    </format>
    <format dxfId="9294">
      <pivotArea dataOnly="0" labelOnly="1" outline="0" fieldPosition="0">
        <references count="3">
          <reference field="1" count="1" selected="0">
            <x v="29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7"/>
          </reference>
        </references>
      </pivotArea>
    </format>
    <format dxfId="9293">
      <pivotArea dataOnly="0" labelOnly="1" outline="0" fieldPosition="0">
        <references count="3">
          <reference field="1" count="1" selected="0">
            <x v="30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0"/>
          </reference>
        </references>
      </pivotArea>
    </format>
    <format dxfId="9292">
      <pivotArea dataOnly="0" labelOnly="1" outline="0" fieldPosition="0">
        <references count="3">
          <reference field="1" count="1" selected="0">
            <x v="3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6"/>
          </reference>
        </references>
      </pivotArea>
    </format>
    <format dxfId="9291">
      <pivotArea dataOnly="0" labelOnly="1" outline="0" fieldPosition="0">
        <references count="3">
          <reference field="1" count="1" selected="0">
            <x v="3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7"/>
          </reference>
        </references>
      </pivotArea>
    </format>
    <format dxfId="9290">
      <pivotArea dataOnly="0" labelOnly="1" outline="0" fieldPosition="0">
        <references count="3">
          <reference field="1" count="1" selected="0">
            <x v="33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4"/>
          </reference>
        </references>
      </pivotArea>
    </format>
    <format dxfId="9289">
      <pivotArea dataOnly="0" labelOnly="1" outline="0" fieldPosition="0">
        <references count="3">
          <reference field="1" count="1" selected="0">
            <x v="34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8"/>
          </reference>
        </references>
      </pivotArea>
    </format>
    <format dxfId="9288">
      <pivotArea dataOnly="0" labelOnly="1" outline="0" fieldPosition="0">
        <references count="3">
          <reference field="1" count="1" selected="0">
            <x v="3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9"/>
          </reference>
        </references>
      </pivotArea>
    </format>
    <format dxfId="9287">
      <pivotArea dataOnly="0" labelOnly="1" outline="0" fieldPosition="0">
        <references count="3">
          <reference field="1" count="1" selected="0">
            <x v="3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9"/>
          </reference>
        </references>
      </pivotArea>
    </format>
    <format dxfId="9286">
      <pivotArea dataOnly="0" labelOnly="1" outline="0" fieldPosition="0">
        <references count="3">
          <reference field="1" count="1" selected="0">
            <x v="37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7"/>
          </reference>
        </references>
      </pivotArea>
    </format>
    <format dxfId="9285">
      <pivotArea dataOnly="0" labelOnly="1" outline="0" fieldPosition="0">
        <references count="3">
          <reference field="1" count="1" selected="0">
            <x v="3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23"/>
          </reference>
        </references>
      </pivotArea>
    </format>
    <format dxfId="9284">
      <pivotArea dataOnly="0" labelOnly="1" outline="0" fieldPosition="0">
        <references count="3">
          <reference field="1" count="1" selected="0">
            <x v="39"/>
          </reference>
          <reference field="2" count="2">
            <x v="4"/>
            <x v="5"/>
          </reference>
          <reference field="5" count="1" selected="0">
            <x v="94"/>
          </reference>
        </references>
      </pivotArea>
    </format>
    <format dxfId="9283">
      <pivotArea dataOnly="0" labelOnly="1" outline="0" fieldPosition="0">
        <references count="3">
          <reference field="1" count="1" selected="0">
            <x v="39"/>
          </reference>
          <reference field="2" count="3">
            <x v="6"/>
            <x v="7"/>
            <x v="8"/>
          </reference>
          <reference field="5" count="1" selected="0">
            <x v="124"/>
          </reference>
        </references>
      </pivotArea>
    </format>
    <format dxfId="9282">
      <pivotArea dataOnly="0" labelOnly="1" outline="0" fieldPosition="0">
        <references count="3">
          <reference field="1" count="1" selected="0">
            <x v="40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"/>
          </reference>
        </references>
      </pivotArea>
    </format>
    <format dxfId="9281">
      <pivotArea dataOnly="0" labelOnly="1" outline="0" fieldPosition="0">
        <references count="3">
          <reference field="1" count="1" selected="0">
            <x v="4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0"/>
          </reference>
        </references>
      </pivotArea>
    </format>
    <format dxfId="9280">
      <pivotArea dataOnly="0" labelOnly="1" outline="0" fieldPosition="0">
        <references count="3">
          <reference field="1" count="1" selected="0">
            <x v="42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8"/>
          </reference>
        </references>
      </pivotArea>
    </format>
    <format dxfId="9279">
      <pivotArea dataOnly="0" labelOnly="1" outline="0" fieldPosition="0">
        <references count="3">
          <reference field="1" count="1" selected="0">
            <x v="43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"/>
          </reference>
        </references>
      </pivotArea>
    </format>
    <format dxfId="9278">
      <pivotArea dataOnly="0" labelOnly="1" outline="0" fieldPosition="0">
        <references count="3">
          <reference field="1" count="1" selected="0">
            <x v="43"/>
          </reference>
          <reference field="2" count="1">
            <x v="1"/>
          </reference>
          <reference field="5" count="1" selected="0">
            <x v="126"/>
          </reference>
        </references>
      </pivotArea>
    </format>
    <format dxfId="9277">
      <pivotArea dataOnly="0" labelOnly="1" outline="0" fieldPosition="0">
        <references count="3">
          <reference field="1" count="1" selected="0">
            <x v="44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7"/>
          </reference>
        </references>
      </pivotArea>
    </format>
    <format dxfId="9276">
      <pivotArea dataOnly="0" labelOnly="1" outline="0" fieldPosition="0">
        <references count="3">
          <reference field="1" count="1" selected="0">
            <x v="44"/>
          </reference>
          <reference field="2" count="4">
            <x v="1"/>
            <x v="2"/>
            <x v="3"/>
            <x v="4"/>
          </reference>
          <reference field="5" count="1" selected="0">
            <x v="132"/>
          </reference>
        </references>
      </pivotArea>
    </format>
    <format dxfId="9275">
      <pivotArea dataOnly="0" labelOnly="1" outline="0" fieldPosition="0">
        <references count="3">
          <reference field="1" count="1" selected="0">
            <x v="45"/>
          </reference>
          <reference field="2" count="7">
            <x v="2"/>
            <x v="3"/>
            <x v="4"/>
            <x v="5"/>
            <x v="6"/>
            <x v="7"/>
            <x v="8"/>
          </reference>
          <reference field="5" count="1" selected="0">
            <x v="125"/>
          </reference>
        </references>
      </pivotArea>
    </format>
    <format dxfId="9274">
      <pivotArea dataOnly="0" labelOnly="1" outline="0" fieldPosition="0">
        <references count="3">
          <reference field="1" count="1" selected="0">
            <x v="45"/>
          </reference>
          <reference field="2" count="2">
            <x v="9"/>
            <x v="10"/>
          </reference>
          <reference field="5" count="1" selected="0">
            <x v="136"/>
          </reference>
        </references>
      </pivotArea>
    </format>
    <format dxfId="9273">
      <pivotArea dataOnly="0" labelOnly="1" outline="0" fieldPosition="0">
        <references count="3">
          <reference field="1" count="1" selected="0">
            <x v="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6"/>
          </reference>
        </references>
      </pivotArea>
    </format>
    <format dxfId="9272">
      <pivotArea dataOnly="0" labelOnly="1" outline="0" fieldPosition="0">
        <references count="3">
          <reference field="1" count="1" selected="0">
            <x v="48"/>
          </reference>
          <reference field="2" count="6">
            <x v="1"/>
            <x v="3"/>
            <x v="6"/>
            <x v="7"/>
            <x v="8"/>
            <x v="10"/>
          </reference>
          <reference field="5" count="1" selected="0">
            <x v="85"/>
          </reference>
        </references>
      </pivotArea>
    </format>
    <format dxfId="9271">
      <pivotArea dataOnly="0" labelOnly="1" outline="0" fieldPosition="0">
        <references count="3">
          <reference field="1" count="1" selected="0">
            <x v="49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6"/>
          </reference>
        </references>
      </pivotArea>
    </format>
    <format dxfId="9270">
      <pivotArea dataOnly="0" labelOnly="1" outline="0" fieldPosition="0">
        <references count="3">
          <reference field="1" count="1" selected="0">
            <x v="49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9269">
      <pivotArea dataOnly="0" labelOnly="1" outline="0" fieldPosition="0">
        <references count="3">
          <reference field="1" count="1" selected="0">
            <x v="50"/>
          </reference>
          <reference field="2" count="1">
            <x v="1"/>
          </reference>
          <reference field="5" count="1" selected="0">
            <x v="11"/>
          </reference>
        </references>
      </pivotArea>
    </format>
    <format dxfId="9268">
      <pivotArea dataOnly="0" labelOnly="1" outline="0" fieldPosition="0">
        <references count="3">
          <reference field="1" count="1" selected="0">
            <x v="50"/>
          </reference>
          <reference field="2" count="1">
            <x v="3"/>
          </reference>
          <reference field="5" count="1" selected="0">
            <x v="85"/>
          </reference>
        </references>
      </pivotArea>
    </format>
    <format dxfId="9267">
      <pivotArea dataOnly="0" labelOnly="1" outline="0" fieldPosition="0">
        <references count="3">
          <reference field="1" count="1" selected="0">
            <x v="51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9266">
      <pivotArea dataOnly="0" labelOnly="1" outline="0" fieldPosition="0">
        <references count="3">
          <reference field="1" count="1" selected="0">
            <x v="51"/>
          </reference>
          <reference field="2" count="1">
            <x v="0"/>
          </reference>
          <reference field="5" count="1" selected="0">
            <x v="115"/>
          </reference>
        </references>
      </pivotArea>
    </format>
    <format dxfId="9265">
      <pivotArea dataOnly="0" labelOnly="1" outline="0" fieldPosition="0">
        <references count="3">
          <reference field="1" count="1" selected="0">
            <x v="52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66"/>
          </reference>
        </references>
      </pivotArea>
    </format>
    <format dxfId="9264">
      <pivotArea dataOnly="0" labelOnly="1" outline="0" fieldPosition="0">
        <references count="3">
          <reference field="1" count="1" selected="0">
            <x v="52"/>
          </reference>
          <reference field="2" count="1">
            <x v="6"/>
          </reference>
          <reference field="5" count="1" selected="0">
            <x v="115"/>
          </reference>
        </references>
      </pivotArea>
    </format>
    <format dxfId="9263">
      <pivotArea dataOnly="0" labelOnly="1" outline="0" fieldPosition="0">
        <references count="3">
          <reference field="1" count="1" selected="0">
            <x v="53"/>
          </reference>
          <reference field="2" count="3">
            <x v="1"/>
            <x v="3"/>
            <x v="4"/>
          </reference>
          <reference field="5" count="1" selected="0">
            <x v="33"/>
          </reference>
        </references>
      </pivotArea>
    </format>
    <format dxfId="9262">
      <pivotArea dataOnly="0" labelOnly="1" outline="0" fieldPosition="0">
        <references count="3">
          <reference field="1" count="1" selected="0">
            <x v="54"/>
          </reference>
          <reference field="2" count="7">
            <x v="1"/>
            <x v="3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261">
      <pivotArea dataOnly="0" labelOnly="1" outline="0" fieldPosition="0">
        <references count="3">
          <reference field="1" count="1" selected="0">
            <x v="54"/>
          </reference>
          <reference field="2" count="3">
            <x v="0"/>
            <x v="4"/>
            <x v="5"/>
          </reference>
          <reference field="5" count="1" selected="0">
            <x v="115"/>
          </reference>
        </references>
      </pivotArea>
    </format>
    <format dxfId="9260">
      <pivotArea dataOnly="0" labelOnly="1" outline="0" fieldPosition="0">
        <references count="3">
          <reference field="1" count="1" selected="0">
            <x v="55"/>
          </reference>
          <reference field="2" count="0"/>
          <reference field="5" count="1" selected="0">
            <x v="22"/>
          </reference>
        </references>
      </pivotArea>
    </format>
    <format dxfId="9259">
      <pivotArea dataOnly="0" labelOnly="1" outline="0" fieldPosition="0">
        <references count="3">
          <reference field="1" count="1" selected="0">
            <x v="56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2"/>
          </reference>
        </references>
      </pivotArea>
    </format>
    <format dxfId="9258">
      <pivotArea dataOnly="0" labelOnly="1" outline="0" fieldPosition="0">
        <references count="3">
          <reference field="1" count="1" selected="0">
            <x v="57"/>
          </reference>
          <reference field="2" count="0"/>
          <reference field="5" count="1" selected="0">
            <x v="27"/>
          </reference>
        </references>
      </pivotArea>
    </format>
    <format dxfId="9257">
      <pivotArea dataOnly="0" labelOnly="1" outline="0" fieldPosition="0">
        <references count="3">
          <reference field="1" count="1" selected="0">
            <x v="5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6"/>
          </reference>
        </references>
      </pivotArea>
    </format>
    <format dxfId="9256">
      <pivotArea dataOnly="0" labelOnly="1" outline="0" fieldPosition="0">
        <references count="3">
          <reference field="1" count="1" selected="0">
            <x v="58"/>
          </reference>
          <reference field="2" count="2">
            <x v="0"/>
            <x v="1"/>
          </reference>
          <reference field="5" count="1" selected="0">
            <x v="109"/>
          </reference>
        </references>
      </pivotArea>
    </format>
    <format dxfId="9255">
      <pivotArea dataOnly="0" labelOnly="1" outline="0" fieldPosition="0">
        <references count="3">
          <reference field="1" count="1" selected="0">
            <x v="59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9254">
      <pivotArea dataOnly="0" labelOnly="1" outline="0" fieldPosition="0">
        <references count="3">
          <reference field="1" count="1" selected="0">
            <x v="60"/>
          </reference>
          <reference field="2" count="3">
            <x v="0"/>
            <x v="3"/>
            <x v="8"/>
          </reference>
          <reference field="5" count="1" selected="0">
            <x v="85"/>
          </reference>
        </references>
      </pivotArea>
    </format>
    <format dxfId="9253">
      <pivotArea dataOnly="0" labelOnly="1" outline="0" fieldPosition="0">
        <references count="3">
          <reference field="1" count="1" selected="0">
            <x v="60"/>
          </reference>
          <reference field="2" count="8">
            <x v="1"/>
            <x v="2"/>
            <x v="4"/>
            <x v="5"/>
            <x v="6"/>
            <x v="7"/>
            <x v="9"/>
            <x v="10"/>
          </reference>
          <reference field="5" count="1" selected="0">
            <x v="108"/>
          </reference>
        </references>
      </pivotArea>
    </format>
    <format dxfId="9252">
      <pivotArea dataOnly="0" labelOnly="1" outline="0" fieldPosition="0">
        <references count="3">
          <reference field="1" count="1" selected="0">
            <x v="61"/>
          </reference>
          <reference field="2" count="3">
            <x v="0"/>
            <x v="1"/>
            <x v="2"/>
          </reference>
          <reference field="5" count="1" selected="0">
            <x v="47"/>
          </reference>
        </references>
      </pivotArea>
    </format>
    <format dxfId="9251">
      <pivotArea dataOnly="0" labelOnly="1" outline="0" fieldPosition="0">
        <references count="3">
          <reference field="1" count="1" selected="0">
            <x v="61"/>
          </reference>
          <reference field="2" count="4">
            <x v="3"/>
            <x v="7"/>
            <x v="8"/>
            <x v="9"/>
          </reference>
          <reference field="5" count="1" selected="0">
            <x v="85"/>
          </reference>
        </references>
      </pivotArea>
    </format>
    <format dxfId="9250">
      <pivotArea dataOnly="0" labelOnly="1" outline="0" fieldPosition="0">
        <references count="3">
          <reference field="1" count="1" selected="0">
            <x v="61"/>
          </reference>
          <reference field="2" count="3">
            <x v="4"/>
            <x v="5"/>
            <x v="6"/>
          </reference>
          <reference field="5" count="1" selected="0">
            <x v="119"/>
          </reference>
        </references>
      </pivotArea>
    </format>
    <format dxfId="9249">
      <pivotArea dataOnly="0" labelOnly="1" outline="0" fieldPosition="0">
        <references count="3">
          <reference field="1" count="1" selected="0">
            <x v="61"/>
          </reference>
          <reference field="2" count="1">
            <x v="10"/>
          </reference>
          <reference field="5" count="1" selected="0">
            <x v="137"/>
          </reference>
        </references>
      </pivotArea>
    </format>
    <format dxfId="9248">
      <pivotArea dataOnly="0" labelOnly="1" outline="0" fieldPosition="0">
        <references count="3">
          <reference field="1" count="1" selected="0">
            <x v="62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"/>
          </reference>
        </references>
      </pivotArea>
    </format>
    <format dxfId="9247">
      <pivotArea dataOnly="0" labelOnly="1" outline="0" fieldPosition="0">
        <references count="3">
          <reference field="1" count="1" selected="0">
            <x v="62"/>
          </reference>
          <reference field="2" count="2">
            <x v="0"/>
            <x v="1"/>
          </reference>
          <reference field="5" count="1" selected="0">
            <x v="74"/>
          </reference>
        </references>
      </pivotArea>
    </format>
    <format dxfId="9246">
      <pivotArea dataOnly="0" labelOnly="1" outline="0" fieldPosition="0">
        <references count="3">
          <reference field="1" count="1" selected="0">
            <x v="63"/>
          </reference>
          <reference field="2" count="5">
            <x v="0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245">
      <pivotArea dataOnly="0" labelOnly="1" outline="0" fieldPosition="0">
        <references count="3">
          <reference field="1" count="1" selected="0">
            <x v="63"/>
          </reference>
          <reference field="2" count="5">
            <x v="1"/>
            <x v="3"/>
            <x v="4"/>
            <x v="5"/>
            <x v="6"/>
          </reference>
          <reference field="5" count="1" selected="0">
            <x v="126"/>
          </reference>
        </references>
      </pivotArea>
    </format>
    <format dxfId="9244">
      <pivotArea dataOnly="0" labelOnly="1" outline="0" fieldPosition="0">
        <references count="3">
          <reference field="1" count="1" selected="0">
            <x v="64"/>
          </reference>
          <reference field="2" count="2">
            <x v="0"/>
            <x v="1"/>
          </reference>
          <reference field="5" count="1" selected="0">
            <x v="20"/>
          </reference>
        </references>
      </pivotArea>
    </format>
    <format dxfId="9243">
      <pivotArea dataOnly="0" labelOnly="1" outline="0" fieldPosition="0">
        <references count="3">
          <reference field="1" count="1" selected="0">
            <x v="6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3"/>
          </reference>
        </references>
      </pivotArea>
    </format>
    <format dxfId="9242">
      <pivotArea dataOnly="0" labelOnly="1" outline="0" fieldPosition="0">
        <references count="3">
          <reference field="1" count="1" selected="0">
            <x v="66"/>
          </reference>
          <reference field="2" count="2">
            <x v="0"/>
            <x v="1"/>
          </reference>
          <reference field="5" count="1" selected="0">
            <x v="89"/>
          </reference>
        </references>
      </pivotArea>
    </format>
    <format dxfId="9241">
      <pivotArea dataOnly="0" labelOnly="1" outline="0" fieldPosition="0">
        <references count="3">
          <reference field="1" count="1" selected="0">
            <x v="67"/>
          </reference>
          <reference field="2" count="1">
            <x v="1"/>
          </reference>
          <reference field="5" count="1" selected="0">
            <x v="78"/>
          </reference>
        </references>
      </pivotArea>
    </format>
    <format dxfId="9240">
      <pivotArea dataOnly="0" labelOnly="1" outline="0" fieldPosition="0">
        <references count="3">
          <reference field="1" count="1" selected="0">
            <x v="67"/>
          </reference>
          <reference field="2" count="7">
            <x v="0"/>
            <x v="3"/>
            <x v="4"/>
            <x v="5"/>
            <x v="6"/>
            <x v="7"/>
            <x v="8"/>
          </reference>
          <reference field="5" count="1" selected="0">
            <x v="85"/>
          </reference>
        </references>
      </pivotArea>
    </format>
    <format dxfId="9239">
      <pivotArea dataOnly="0" labelOnly="1" outline="0" fieldPosition="0">
        <references count="3">
          <reference field="1" count="1" selected="0">
            <x v="68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238">
      <pivotArea dataOnly="0" labelOnly="1" outline="0" fieldPosition="0">
        <references count="3">
          <reference field="1" count="1" selected="0">
            <x v="68"/>
          </reference>
          <reference field="2" count="1">
            <x v="0"/>
          </reference>
          <reference field="5" count="1" selected="0">
            <x v="128"/>
          </reference>
        </references>
      </pivotArea>
    </format>
    <format dxfId="9237">
      <pivotArea dataOnly="0" labelOnly="1" outline="0" fieldPosition="0">
        <references count="3">
          <reference field="1" count="1" selected="0">
            <x v="6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7"/>
          </reference>
        </references>
      </pivotArea>
    </format>
    <format dxfId="9236">
      <pivotArea dataOnly="0" labelOnly="1" outline="0" fieldPosition="0">
        <references count="3">
          <reference field="1" count="1" selected="0">
            <x v="69"/>
          </reference>
          <reference field="2" count="2">
            <x v="0"/>
            <x v="1"/>
          </reference>
          <reference field="5" count="1" selected="0">
            <x v="115"/>
          </reference>
        </references>
      </pivotArea>
    </format>
    <format dxfId="9235">
      <pivotArea dataOnly="0" labelOnly="1" outline="0" fieldPosition="0">
        <references count="3">
          <reference field="1" count="1" selected="0">
            <x v="70"/>
          </reference>
          <reference field="2" count="2">
            <x v="0"/>
            <x v="1"/>
          </reference>
          <reference field="5" count="1" selected="0">
            <x v="16"/>
          </reference>
        </references>
      </pivotArea>
    </format>
    <format dxfId="9234">
      <pivotArea dataOnly="0" labelOnly="1" outline="0" fieldPosition="0">
        <references count="3">
          <reference field="1" count="1" selected="0">
            <x v="7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7"/>
          </reference>
        </references>
      </pivotArea>
    </format>
    <format dxfId="9233">
      <pivotArea dataOnly="0" labelOnly="1" outline="0" fieldPosition="0">
        <references count="3">
          <reference field="1" count="1" selected="0">
            <x v="72"/>
          </reference>
          <reference field="2" count="1">
            <x v="0"/>
          </reference>
          <reference field="5" count="1" selected="0">
            <x v="49"/>
          </reference>
        </references>
      </pivotArea>
    </format>
    <format dxfId="9232">
      <pivotArea dataOnly="0" labelOnly="1" outline="0" fieldPosition="0">
        <references count="3">
          <reference field="1" count="1" selected="0">
            <x v="73"/>
          </reference>
          <reference field="2" count="7">
            <x v="3"/>
            <x v="4"/>
            <x v="5"/>
            <x v="6"/>
            <x v="7"/>
            <x v="9"/>
            <x v="10"/>
          </reference>
          <reference field="5" count="1" selected="0">
            <x v="74"/>
          </reference>
        </references>
      </pivotArea>
    </format>
    <format dxfId="9231">
      <pivotArea dataOnly="0" labelOnly="1" outline="0" fieldPosition="0">
        <references count="3">
          <reference field="1" count="1" selected="0">
            <x v="73"/>
          </reference>
          <reference field="2" count="1">
            <x v="8"/>
          </reference>
          <reference field="5" count="1" selected="0">
            <x v="134"/>
          </reference>
        </references>
      </pivotArea>
    </format>
    <format dxfId="9230">
      <pivotArea dataOnly="0" labelOnly="1" outline="0" fieldPosition="0">
        <references count="3">
          <reference field="1" count="1" selected="0">
            <x v="74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9229">
      <pivotArea dataOnly="0" labelOnly="1" outline="0" fieldPosition="0">
        <references count="3">
          <reference field="1" count="1" selected="0">
            <x v="74"/>
          </reference>
          <reference field="2" count="4">
            <x v="6"/>
            <x v="7"/>
            <x v="9"/>
            <x v="10"/>
          </reference>
          <reference field="5" count="1" selected="0">
            <x v="85"/>
          </reference>
        </references>
      </pivotArea>
    </format>
    <format dxfId="9228">
      <pivotArea dataOnly="0" labelOnly="1" outline="0" fieldPosition="0">
        <references count="3">
          <reference field="1" count="1" selected="0">
            <x v="7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111"/>
          </reference>
        </references>
      </pivotArea>
    </format>
    <format dxfId="9227">
      <pivotArea dataOnly="0" labelOnly="1" outline="0" fieldPosition="0">
        <references count="3">
          <reference field="1" count="1" selected="0">
            <x v="7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75"/>
          </reference>
        </references>
      </pivotArea>
    </format>
    <format dxfId="9226">
      <pivotArea dataOnly="0" labelOnly="1" outline="0" fieldPosition="0">
        <references count="3">
          <reference field="1" count="1" selected="0">
            <x v="75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9225">
      <pivotArea dataOnly="0" labelOnly="1" outline="0" fieldPosition="0">
        <references count="3">
          <reference field="1" count="1" selected="0">
            <x v="75"/>
          </reference>
          <reference field="2" count="1">
            <x v="3"/>
          </reference>
          <reference field="5" count="1" selected="0">
            <x v="89"/>
          </reference>
        </references>
      </pivotArea>
    </format>
    <format dxfId="9224">
      <pivotArea dataOnly="0" labelOnly="1" outline="0" fieldPosition="0">
        <references count="3">
          <reference field="1" count="1" selected="0">
            <x v="75"/>
          </reference>
          <reference field="2" count="1">
            <x v="0"/>
          </reference>
          <reference field="5" count="1" selected="0">
            <x v="113"/>
          </reference>
        </references>
      </pivotArea>
    </format>
    <format dxfId="9223">
      <pivotArea dataOnly="0" labelOnly="1" outline="0" fieldPosition="0">
        <references count="3">
          <reference field="1" count="1" selected="0">
            <x v="76"/>
          </reference>
          <reference field="2" count="4">
            <x v="3"/>
            <x v="4"/>
            <x v="5"/>
            <x v="6"/>
          </reference>
          <reference field="5" count="1" selected="0">
            <x v="7"/>
          </reference>
        </references>
      </pivotArea>
    </format>
    <format dxfId="9222">
      <pivotArea dataOnly="0" labelOnly="1" outline="0" fieldPosition="0">
        <references count="3">
          <reference field="1" count="1" selected="0">
            <x v="76"/>
          </reference>
          <reference field="2" count="4">
            <x v="7"/>
            <x v="8"/>
            <x v="9"/>
            <x v="10"/>
          </reference>
          <reference field="5" count="1" selected="0">
            <x v="56"/>
          </reference>
        </references>
      </pivotArea>
    </format>
    <format dxfId="9221">
      <pivotArea dataOnly="0" labelOnly="1" outline="0" fieldPosition="0">
        <references count="3">
          <reference field="1" count="1" selected="0">
            <x v="77"/>
          </reference>
          <reference field="2" count="8"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5"/>
          </reference>
        </references>
      </pivotArea>
    </format>
    <format dxfId="9220">
      <pivotArea dataOnly="0" labelOnly="1" outline="0" fieldPosition="0">
        <references count="3">
          <reference field="1" count="1" selected="0">
            <x v="77"/>
          </reference>
          <reference field="2" count="1">
            <x v="0"/>
          </reference>
          <reference field="5" count="1" selected="0">
            <x v="36"/>
          </reference>
        </references>
      </pivotArea>
    </format>
    <format dxfId="9219">
      <pivotArea dataOnly="0" labelOnly="1" outline="0" fieldPosition="0">
        <references count="3">
          <reference field="1" count="1" selected="0">
            <x v="77"/>
          </reference>
          <reference field="2" count="1">
            <x v="10"/>
          </reference>
          <reference field="5" count="1" selected="0">
            <x v="113"/>
          </reference>
        </references>
      </pivotArea>
    </format>
    <format dxfId="9218">
      <pivotArea dataOnly="0" labelOnly="1" outline="0" fieldPosition="0">
        <references count="3">
          <reference field="1" count="1" selected="0">
            <x v="78"/>
          </reference>
          <reference field="2" count="1">
            <x v="0"/>
          </reference>
          <reference field="5" count="1" selected="0">
            <x v="61"/>
          </reference>
        </references>
      </pivotArea>
    </format>
    <format dxfId="9217">
      <pivotArea dataOnly="0" labelOnly="1" outline="0" fieldPosition="0">
        <references count="3">
          <reference field="1" count="1" selected="0">
            <x v="78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9216">
      <pivotArea dataOnly="0" labelOnly="1" outline="0" fieldPosition="0">
        <references count="3">
          <reference field="1" count="1" selected="0">
            <x v="7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3"/>
          </reference>
        </references>
      </pivotArea>
    </format>
    <format dxfId="9215">
      <pivotArea dataOnly="0" labelOnly="1" outline="0" fieldPosition="0">
        <references count="3">
          <reference field="1" count="1" selected="0">
            <x v="79"/>
          </reference>
          <reference field="2" count="2">
            <x v="0"/>
            <x v="1"/>
          </reference>
          <reference field="5" count="1" selected="0">
            <x v="127"/>
          </reference>
        </references>
      </pivotArea>
    </format>
    <format dxfId="9214">
      <pivotArea dataOnly="0" labelOnly="1" outline="0" fieldPosition="0">
        <references count="3">
          <reference field="1" count="1" selected="0">
            <x v="80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53"/>
          </reference>
        </references>
      </pivotArea>
    </format>
    <format dxfId="9213">
      <pivotArea dataOnly="0" labelOnly="1" outline="0" fieldPosition="0">
        <references count="3">
          <reference field="1" count="1" selected="0">
            <x v="80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212">
      <pivotArea dataOnly="0" labelOnly="1" outline="0" fieldPosition="0">
        <references count="3">
          <reference field="1" count="1" selected="0">
            <x v="81"/>
          </reference>
          <reference field="2" count="3">
            <x v="0"/>
            <x v="1"/>
            <x v="3"/>
          </reference>
          <reference field="5" count="1" selected="0">
            <x v="33"/>
          </reference>
        </references>
      </pivotArea>
    </format>
    <format dxfId="9211">
      <pivotArea dataOnly="0" labelOnly="1" outline="0" fieldPosition="0">
        <references count="3">
          <reference field="1" count="1" selected="0">
            <x v="81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4"/>
          </reference>
        </references>
      </pivotArea>
    </format>
    <format dxfId="9210">
      <pivotArea dataOnly="0" labelOnly="1" outline="0" fieldPosition="0">
        <references count="3">
          <reference field="1" count="1" selected="0">
            <x v="82"/>
          </reference>
          <reference field="2" count="3">
            <x v="0"/>
            <x v="1"/>
            <x v="3"/>
          </reference>
          <reference field="5" count="1" selected="0">
            <x v="75"/>
          </reference>
        </references>
      </pivotArea>
    </format>
    <format dxfId="9209">
      <pivotArea dataOnly="0" labelOnly="1" outline="0" fieldPosition="0">
        <references count="3">
          <reference field="1" count="1" selected="0">
            <x v="82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8"/>
          </reference>
        </references>
      </pivotArea>
    </format>
    <format dxfId="9208">
      <pivotArea dataOnly="0" labelOnly="1" outline="0" fieldPosition="0">
        <references count="3">
          <reference field="1" count="1" selected="0">
            <x v="83"/>
          </reference>
          <reference field="2" count="1">
            <x v="0"/>
          </reference>
          <reference field="5" count="1" selected="0">
            <x v="15"/>
          </reference>
        </references>
      </pivotArea>
    </format>
    <format dxfId="9207">
      <pivotArea dataOnly="0" labelOnly="1" outline="0" fieldPosition="0">
        <references count="3">
          <reference field="1" count="1" selected="0">
            <x v="83"/>
          </reference>
          <reference field="2" count="2">
            <x v="1"/>
            <x v="8"/>
          </reference>
          <reference field="5" count="1" selected="0">
            <x v="85"/>
          </reference>
        </references>
      </pivotArea>
    </format>
    <format dxfId="9206">
      <pivotArea dataOnly="0" labelOnly="1" outline="0" fieldPosition="0">
        <references count="3">
          <reference field="1" count="1" selected="0">
            <x v="83"/>
          </reference>
          <reference field="2" count="1">
            <x v="10"/>
          </reference>
          <reference field="5" count="1" selected="0">
            <x v="97"/>
          </reference>
        </references>
      </pivotArea>
    </format>
    <format dxfId="9205">
      <pivotArea dataOnly="0" labelOnly="1" outline="0" fieldPosition="0">
        <references count="3">
          <reference field="1" count="1" selected="0">
            <x v="83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27"/>
          </reference>
        </references>
      </pivotArea>
    </format>
    <format dxfId="9204">
      <pivotArea dataOnly="0" labelOnly="1" outline="0" fieldPosition="0">
        <references count="3">
          <reference field="1" count="1" selected="0">
            <x v="84"/>
          </reference>
          <reference field="2" count="2">
            <x v="7"/>
            <x v="9"/>
          </reference>
          <reference field="5" count="1" selected="0">
            <x v="30"/>
          </reference>
        </references>
      </pivotArea>
    </format>
    <format dxfId="9203">
      <pivotArea dataOnly="0" labelOnly="1" outline="0" fieldPosition="0">
        <references count="3">
          <reference field="1" count="1" selected="0">
            <x v="8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69"/>
          </reference>
        </references>
      </pivotArea>
    </format>
    <format dxfId="9202">
      <pivotArea dataOnly="0" labelOnly="1" outline="0" fieldPosition="0">
        <references count="3">
          <reference field="1" count="1" selected="0">
            <x v="84"/>
          </reference>
          <reference field="2" count="3">
            <x v="6"/>
            <x v="8"/>
            <x v="10"/>
          </reference>
          <reference field="5" count="1" selected="0">
            <x v="85"/>
          </reference>
        </references>
      </pivotArea>
    </format>
    <format dxfId="9201">
      <pivotArea dataOnly="0" labelOnly="1" outline="0" fieldPosition="0">
        <references count="3">
          <reference field="1" count="1" selected="0">
            <x v="85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5"/>
          </reference>
        </references>
      </pivotArea>
    </format>
    <format dxfId="9200">
      <pivotArea dataOnly="0" labelOnly="1" outline="0" fieldPosition="0">
        <references count="3">
          <reference field="1" count="1" selected="0">
            <x v="86"/>
          </reference>
          <reference field="2" count="3">
            <x v="0"/>
            <x v="1"/>
            <x v="3"/>
          </reference>
          <reference field="5" count="1" selected="0">
            <x v="64"/>
          </reference>
        </references>
      </pivotArea>
    </format>
    <format dxfId="9199">
      <pivotArea dataOnly="0" labelOnly="1" outline="0" fieldPosition="0">
        <references count="3">
          <reference field="1" count="1" selected="0">
            <x v="8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1"/>
          </reference>
        </references>
      </pivotArea>
    </format>
    <format dxfId="9198">
      <pivotArea dataOnly="0" labelOnly="1" outline="0" fieldPosition="0">
        <references count="3">
          <reference field="1" count="1" selected="0">
            <x v="8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6"/>
          </reference>
        </references>
      </pivotArea>
    </format>
    <format dxfId="9197">
      <pivotArea dataOnly="0" labelOnly="1" outline="0" fieldPosition="0">
        <references count="3">
          <reference field="1" count="1" selected="0">
            <x v="89"/>
          </reference>
          <reference field="2" count="1">
            <x v="0"/>
          </reference>
          <reference field="5" count="1" selected="0">
            <x v="39"/>
          </reference>
        </references>
      </pivotArea>
    </format>
    <format dxfId="9196">
      <pivotArea dataOnly="0" labelOnly="1" outline="0" fieldPosition="0">
        <references count="3">
          <reference field="1" count="1" selected="0">
            <x v="90"/>
          </reference>
          <reference field="2" count="1">
            <x v="0"/>
          </reference>
          <reference field="5" count="1" selected="0">
            <x v="117"/>
          </reference>
        </references>
      </pivotArea>
    </format>
    <format dxfId="9195">
      <pivotArea dataOnly="0" labelOnly="1" outline="0" fieldPosition="0">
        <references count="3">
          <reference field="1" count="1" selected="0">
            <x v="91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85"/>
          </reference>
        </references>
      </pivotArea>
    </format>
    <format dxfId="9194">
      <pivotArea dataOnly="0" labelOnly="1" outline="0" fieldPosition="0">
        <references count="3">
          <reference field="1" count="1" selected="0">
            <x v="91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11"/>
          </reference>
        </references>
      </pivotArea>
    </format>
    <format dxfId="9193">
      <pivotArea dataOnly="0" labelOnly="1" outline="0" fieldPosition="0">
        <references count="3">
          <reference field="1" count="1" selected="0">
            <x v="92"/>
          </reference>
          <reference field="2" count="1">
            <x v="0"/>
          </reference>
          <reference field="5" count="1" selected="0">
            <x v="54"/>
          </reference>
        </references>
      </pivotArea>
    </format>
    <format dxfId="9192">
      <pivotArea dataOnly="0" labelOnly="1" outline="0" fieldPosition="0">
        <references count="3">
          <reference field="1" count="1" selected="0">
            <x v="92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9191">
      <pivotArea dataOnly="0" labelOnly="1" outline="0" fieldPosition="0">
        <references count="3">
          <reference field="1" count="1" selected="0">
            <x v="93"/>
          </reference>
          <reference field="2" count="7">
            <x v="1"/>
            <x v="3"/>
            <x v="5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190">
      <pivotArea dataOnly="0" labelOnly="1" outline="0" fieldPosition="0">
        <references count="3">
          <reference field="1" count="1" selected="0">
            <x v="9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33"/>
          </reference>
        </references>
      </pivotArea>
    </format>
    <format dxfId="9189">
      <pivotArea dataOnly="0" labelOnly="1" outline="0" fieldPosition="0">
        <references count="3">
          <reference field="1" count="1" selected="0">
            <x v="94"/>
          </reference>
          <reference field="2" count="1">
            <x v="10"/>
          </reference>
          <reference field="5" count="1" selected="0">
            <x v="85"/>
          </reference>
        </references>
      </pivotArea>
    </format>
    <format dxfId="9188">
      <pivotArea dataOnly="0" labelOnly="1" outline="0" fieldPosition="0">
        <references count="3">
          <reference field="1" count="1" selected="0">
            <x v="9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5"/>
          </reference>
        </references>
      </pivotArea>
    </format>
    <format dxfId="9187">
      <pivotArea dataOnly="0" labelOnly="1" outline="0" fieldPosition="0">
        <references count="3">
          <reference field="1" count="1" selected="0">
            <x v="96"/>
          </reference>
          <reference field="2" count="2">
            <x v="4"/>
            <x v="5"/>
          </reference>
          <reference field="5" count="1" selected="0">
            <x v="78"/>
          </reference>
        </references>
      </pivotArea>
    </format>
    <format dxfId="9186">
      <pivotArea dataOnly="0" labelOnly="1" outline="0" fieldPosition="0">
        <references count="3">
          <reference field="1" count="1" selected="0">
            <x v="96"/>
          </reference>
          <reference field="2" count="4">
            <x v="7"/>
            <x v="8"/>
            <x v="9"/>
            <x v="10"/>
          </reference>
          <reference field="5" count="1" selected="0">
            <x v="82"/>
          </reference>
        </references>
      </pivotArea>
    </format>
    <format dxfId="9185">
      <pivotArea dataOnly="0" labelOnly="1" outline="0" fieldPosition="0">
        <references count="3">
          <reference field="1" count="1" selected="0">
            <x v="96"/>
          </reference>
          <reference field="2" count="2">
            <x v="3"/>
            <x v="6"/>
          </reference>
          <reference field="5" count="1" selected="0">
            <x v="85"/>
          </reference>
        </references>
      </pivotArea>
    </format>
    <format dxfId="9184">
      <pivotArea dataOnly="0" labelOnly="1" outline="0" fieldPosition="0">
        <references count="3">
          <reference field="1" count="1" selected="0">
            <x v="96"/>
          </reference>
          <reference field="2" count="2">
            <x v="0"/>
            <x v="1"/>
          </reference>
          <reference field="5" count="1" selected="0">
            <x v="104"/>
          </reference>
        </references>
      </pivotArea>
    </format>
    <format dxfId="9183">
      <pivotArea dataOnly="0" labelOnly="1" outline="0" fieldPosition="0">
        <references count="3">
          <reference field="1" count="1" selected="0">
            <x v="97"/>
          </reference>
          <reference field="2" count="2">
            <x v="1"/>
            <x v="3"/>
          </reference>
          <reference field="5" count="1" selected="0">
            <x v="20"/>
          </reference>
        </references>
      </pivotArea>
    </format>
    <format dxfId="9182">
      <pivotArea dataOnly="0" labelOnly="1" outline="0" fieldPosition="0">
        <references count="3">
          <reference field="1" count="1" selected="0">
            <x v="97"/>
          </reference>
          <reference field="2" count="2">
            <x v="4"/>
            <x v="5"/>
          </reference>
          <reference field="5" count="1" selected="0">
            <x v="69"/>
          </reference>
        </references>
      </pivotArea>
    </format>
    <format dxfId="9181">
      <pivotArea dataOnly="0" labelOnly="1" outline="0" fieldPosition="0">
        <references count="3">
          <reference field="1" count="1" selected="0">
            <x v="97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71"/>
          </reference>
        </references>
      </pivotArea>
    </format>
    <format dxfId="9180">
      <pivotArea dataOnly="0" labelOnly="1" outline="0" fieldPosition="0">
        <references count="3">
          <reference field="1" count="1" selected="0">
            <x v="97"/>
          </reference>
          <reference field="2" count="1">
            <x v="0"/>
          </reference>
          <reference field="5" count="1" selected="0">
            <x v="77"/>
          </reference>
        </references>
      </pivotArea>
    </format>
    <format dxfId="9179">
      <pivotArea dataOnly="0" labelOnly="1" outline="0" fieldPosition="0">
        <references count="3">
          <reference field="1" count="1" selected="0">
            <x v="9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"/>
          </reference>
        </references>
      </pivotArea>
    </format>
    <format dxfId="9178">
      <pivotArea dataOnly="0" labelOnly="1" outline="0" fieldPosition="0">
        <references count="3">
          <reference field="1" count="1" selected="0">
            <x v="98"/>
          </reference>
          <reference field="2" count="2">
            <x v="0"/>
            <x v="1"/>
          </reference>
          <reference field="5" count="1" selected="0">
            <x v="73"/>
          </reference>
        </references>
      </pivotArea>
    </format>
    <format dxfId="9177">
      <pivotArea dataOnly="0" labelOnly="1" outline="0" fieldPosition="0">
        <references count="3">
          <reference field="1" count="1" selected="0">
            <x v="9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0"/>
          </reference>
        </references>
      </pivotArea>
    </format>
    <format dxfId="9176">
      <pivotArea dataOnly="0" labelOnly="1" outline="0" fieldPosition="0">
        <references count="3">
          <reference field="1" count="1" selected="0">
            <x v="99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9175">
      <pivotArea dataOnly="0" labelOnly="1" outline="0" fieldPosition="0">
        <references count="3">
          <reference field="1" count="1" selected="0">
            <x v="10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7"/>
          </reference>
        </references>
      </pivotArea>
    </format>
    <format dxfId="9174">
      <pivotArea dataOnly="0" labelOnly="1" outline="0" fieldPosition="0">
        <references count="3">
          <reference field="1" count="1" selected="0">
            <x v="101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9"/>
          </reference>
        </references>
      </pivotArea>
    </format>
    <format dxfId="9173">
      <pivotArea dataOnly="0" labelOnly="1" outline="0" fieldPosition="0">
        <references count="3">
          <reference field="1" count="1" selected="0">
            <x v="101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9172">
      <pivotArea dataOnly="0" labelOnly="1" outline="0" fieldPosition="0">
        <references count="3">
          <reference field="1" count="1" selected="0">
            <x v="102"/>
          </reference>
          <reference field="2" count="4">
            <x v="4"/>
            <x v="5"/>
            <x v="6"/>
            <x v="7"/>
          </reference>
          <reference field="5" count="1" selected="0">
            <x v="17"/>
          </reference>
        </references>
      </pivotArea>
    </format>
    <format dxfId="9171">
      <pivotArea dataOnly="0" labelOnly="1" outline="0" fieldPosition="0">
        <references count="3">
          <reference field="1" count="1" selected="0">
            <x v="102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9170">
      <pivotArea dataOnly="0" labelOnly="1" outline="0" fieldPosition="0">
        <references count="3">
          <reference field="1" count="1" selected="0">
            <x v="103"/>
          </reference>
          <reference field="2" count="4">
            <x v="7"/>
            <x v="8"/>
            <x v="9"/>
            <x v="10"/>
          </reference>
          <reference field="5" count="1" selected="0">
            <x v="119"/>
          </reference>
        </references>
      </pivotArea>
    </format>
    <format dxfId="9169">
      <pivotArea dataOnly="0" labelOnly="1" outline="0" fieldPosition="0">
        <references count="3">
          <reference field="1" count="1" selected="0">
            <x v="103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28"/>
          </reference>
        </references>
      </pivotArea>
    </format>
    <format dxfId="9168">
      <pivotArea dataOnly="0" labelOnly="1" outline="0" fieldPosition="0">
        <references count="3">
          <reference field="1" count="1" selected="0">
            <x v="104"/>
          </reference>
          <reference field="2" count="4">
            <x v="5"/>
            <x v="6"/>
            <x v="7"/>
            <x v="8"/>
          </reference>
          <reference field="5" count="1" selected="0">
            <x v="43"/>
          </reference>
        </references>
      </pivotArea>
    </format>
    <format dxfId="9167">
      <pivotArea dataOnly="0" labelOnly="1" outline="0" fieldPosition="0">
        <references count="3">
          <reference field="1" count="1" selected="0">
            <x v="104"/>
          </reference>
          <reference field="2" count="4">
            <x v="0"/>
            <x v="1"/>
            <x v="3"/>
            <x v="4"/>
          </reference>
          <reference field="5" count="1" selected="0">
            <x v="123"/>
          </reference>
        </references>
      </pivotArea>
    </format>
    <format dxfId="9166">
      <pivotArea dataOnly="0" labelOnly="1" outline="0" fieldPosition="0">
        <references count="3">
          <reference field="1" count="1" selected="0">
            <x v="105"/>
          </reference>
          <reference field="2" count="1">
            <x v="1"/>
          </reference>
          <reference field="5" count="1" selected="0">
            <x v="8"/>
          </reference>
        </references>
      </pivotArea>
    </format>
    <format dxfId="9165">
      <pivotArea dataOnly="0" labelOnly="1" outline="0" fieldPosition="0">
        <references count="3">
          <reference field="1" count="1" selected="0">
            <x v="105"/>
          </reference>
          <reference field="2" count="5">
            <x v="0"/>
            <x v="3"/>
            <x v="6"/>
            <x v="7"/>
            <x v="8"/>
          </reference>
          <reference field="5" count="1" selected="0">
            <x v="85"/>
          </reference>
        </references>
      </pivotArea>
    </format>
    <format dxfId="9164">
      <pivotArea dataOnly="0" labelOnly="1" outline="0" fieldPosition="0">
        <references count="3">
          <reference field="1" count="1" selected="0">
            <x v="105"/>
          </reference>
          <reference field="2" count="2">
            <x v="4"/>
            <x v="5"/>
          </reference>
          <reference field="5" count="1" selected="0">
            <x v="108"/>
          </reference>
        </references>
      </pivotArea>
    </format>
    <format dxfId="9163">
      <pivotArea dataOnly="0" labelOnly="1" outline="0" fieldPosition="0">
        <references count="3">
          <reference field="1" count="1" selected="0">
            <x v="10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6"/>
          </reference>
        </references>
      </pivotArea>
    </format>
    <format dxfId="9162">
      <pivotArea dataOnly="0" labelOnly="1" outline="0" fieldPosition="0">
        <references count="3">
          <reference field="1" count="1" selected="0">
            <x v="107"/>
          </reference>
          <reference field="2" count="4">
            <x v="0"/>
            <x v="1"/>
            <x v="3"/>
            <x v="4"/>
          </reference>
          <reference field="5" count="1" selected="0">
            <x v="19"/>
          </reference>
        </references>
      </pivotArea>
    </format>
    <format dxfId="9161">
      <pivotArea dataOnly="0" labelOnly="1" outline="0" fieldPosition="0">
        <references count="3">
          <reference field="1" count="1" selected="0">
            <x v="107"/>
          </reference>
          <reference field="2" count="3">
            <x v="5"/>
            <x v="6"/>
            <x v="7"/>
          </reference>
          <reference field="5" count="1" selected="0">
            <x v="85"/>
          </reference>
        </references>
      </pivotArea>
    </format>
    <format dxfId="9160">
      <pivotArea dataOnly="0" labelOnly="1" outline="0" fieldPosition="0">
        <references count="3">
          <reference field="1" count="1" selected="0">
            <x v="107"/>
          </reference>
          <reference field="2" count="3">
            <x v="8"/>
            <x v="9"/>
            <x v="10"/>
          </reference>
          <reference field="5" count="1" selected="0">
            <x v="92"/>
          </reference>
        </references>
      </pivotArea>
    </format>
    <format dxfId="9159">
      <pivotArea dataOnly="0" labelOnly="1" outline="0" fieldPosition="0">
        <references count="3">
          <reference field="1" count="1" selected="0">
            <x v="108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9158">
      <pivotArea dataOnly="0" labelOnly="1" outline="0" fieldPosition="0">
        <references count="3">
          <reference field="1" count="1" selected="0">
            <x v="108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9157">
      <pivotArea dataOnly="0" labelOnly="1" outline="0" fieldPosition="0">
        <references count="3">
          <reference field="1" count="1" selected="0">
            <x v="108"/>
          </reference>
          <reference field="2" count="3">
            <x v="0"/>
            <x v="1"/>
            <x v="3"/>
          </reference>
          <reference field="5" count="1" selected="0">
            <x v="90"/>
          </reference>
        </references>
      </pivotArea>
    </format>
    <format dxfId="9156">
      <pivotArea dataOnly="0" labelOnly="1" outline="0" fieldPosition="0">
        <references count="3">
          <reference field="1" count="1" selected="0">
            <x v="109"/>
          </reference>
          <reference field="2" count="4">
            <x v="7"/>
            <x v="8"/>
            <x v="9"/>
            <x v="10"/>
          </reference>
          <reference field="5" count="1" selected="0">
            <x v="28"/>
          </reference>
        </references>
      </pivotArea>
    </format>
    <format dxfId="9155">
      <pivotArea dataOnly="0" labelOnly="1" outline="0" fieldPosition="0">
        <references count="3">
          <reference field="1" count="1" selected="0">
            <x v="109"/>
          </reference>
          <reference field="2" count="3">
            <x v="4"/>
            <x v="5"/>
            <x v="6"/>
          </reference>
          <reference field="5" count="1" selected="0">
            <x v="85"/>
          </reference>
        </references>
      </pivotArea>
    </format>
    <format dxfId="9154">
      <pivotArea dataOnly="0" labelOnly="1" outline="0" fieldPosition="0">
        <references count="3">
          <reference field="1" count="1" selected="0">
            <x v="110"/>
          </reference>
          <reference field="2" count="2">
            <x v="0"/>
            <x v="1"/>
          </reference>
          <reference field="5" count="1" selected="0">
            <x v="57"/>
          </reference>
        </references>
      </pivotArea>
    </format>
    <format dxfId="9153">
      <pivotArea dataOnly="0" labelOnly="1" outline="0" fieldPosition="0">
        <references count="3">
          <reference field="1" count="1" selected="0">
            <x v="111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0"/>
          </reference>
        </references>
      </pivotArea>
    </format>
    <format dxfId="9152">
      <pivotArea dataOnly="0" labelOnly="1" outline="0" fieldPosition="0">
        <references count="3">
          <reference field="1" count="1" selected="0">
            <x v="112"/>
          </reference>
          <reference field="2" count="2">
            <x v="0"/>
            <x v="1"/>
          </reference>
          <reference field="5" count="1" selected="0">
            <x v="23"/>
          </reference>
        </references>
      </pivotArea>
    </format>
    <format dxfId="9151">
      <pivotArea dataOnly="0" labelOnly="1" outline="0" fieldPosition="0">
        <references count="3">
          <reference field="1" count="1" selected="0">
            <x v="112"/>
          </reference>
          <reference field="2" count="3">
            <x v="3"/>
            <x v="4"/>
            <x v="5"/>
          </reference>
          <reference field="5" count="1" selected="0">
            <x v="31"/>
          </reference>
        </references>
      </pivotArea>
    </format>
    <format dxfId="9150">
      <pivotArea dataOnly="0" labelOnly="1" outline="0" fieldPosition="0">
        <references count="3">
          <reference field="1" count="1" selected="0">
            <x v="112"/>
          </reference>
          <reference field="2" count="4">
            <x v="7"/>
            <x v="8"/>
            <x v="9"/>
            <x v="10"/>
          </reference>
          <reference field="5" count="1" selected="0">
            <x v="79"/>
          </reference>
        </references>
      </pivotArea>
    </format>
    <format dxfId="9149">
      <pivotArea dataOnly="0" labelOnly="1" outline="0" fieldPosition="0">
        <references count="3">
          <reference field="1" count="1" selected="0">
            <x v="112"/>
          </reference>
          <reference field="2" count="1">
            <x v="6"/>
          </reference>
          <reference field="5" count="1" selected="0">
            <x v="100"/>
          </reference>
        </references>
      </pivotArea>
    </format>
    <format dxfId="9148">
      <pivotArea dataOnly="0" labelOnly="1" outline="0" fieldPosition="0">
        <references count="3">
          <reference field="1" count="1" selected="0">
            <x v="113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9147">
      <pivotArea dataOnly="0" labelOnly="1" outline="0" fieldPosition="0">
        <references count="3">
          <reference field="1" count="1" selected="0">
            <x v="113"/>
          </reference>
          <reference field="2" count="1">
            <x v="6"/>
          </reference>
          <reference field="5" count="1" selected="0">
            <x v="52"/>
          </reference>
        </references>
      </pivotArea>
    </format>
    <format dxfId="9146">
      <pivotArea dataOnly="0" labelOnly="1" outline="0" fieldPosition="0">
        <references count="3">
          <reference field="1" count="1" selected="0">
            <x v="113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9145">
      <pivotArea dataOnly="0" labelOnly="1" outline="0" fieldPosition="0">
        <references count="3">
          <reference field="1" count="1" selected="0">
            <x v="113"/>
          </reference>
          <reference field="2" count="3">
            <x v="0"/>
            <x v="1"/>
            <x v="3"/>
          </reference>
          <reference field="5" count="1" selected="0">
            <x v="112"/>
          </reference>
        </references>
      </pivotArea>
    </format>
    <format dxfId="9144">
      <pivotArea dataOnly="0" labelOnly="1" outline="0" fieldPosition="0">
        <references count="3">
          <reference field="1" count="1" selected="0">
            <x v="114"/>
          </reference>
          <reference field="2" count="8">
            <x v="0"/>
            <x v="1"/>
            <x v="3"/>
            <x v="4"/>
            <x v="5"/>
            <x v="6"/>
            <x v="7"/>
            <x v="8"/>
          </reference>
          <reference field="5" count="1" selected="0">
            <x v="24"/>
          </reference>
        </references>
      </pivotArea>
    </format>
    <format dxfId="9143">
      <pivotArea dataOnly="0" labelOnly="1" outline="0" fieldPosition="0">
        <references count="3">
          <reference field="1" count="1" selected="0">
            <x v="115"/>
          </reference>
          <reference field="2" count="3">
            <x v="3"/>
            <x v="4"/>
            <x v="5"/>
          </reference>
          <reference field="5" count="1" selected="0">
            <x v="20"/>
          </reference>
        </references>
      </pivotArea>
    </format>
    <format dxfId="9142">
      <pivotArea dataOnly="0" labelOnly="1" outline="0" fieldPosition="0">
        <references count="3">
          <reference field="1" count="1" selected="0">
            <x v="115"/>
          </reference>
          <reference field="2" count="2">
            <x v="0"/>
            <x v="1"/>
          </reference>
          <reference field="5" count="1" selected="0">
            <x v="58"/>
          </reference>
        </references>
      </pivotArea>
    </format>
    <format dxfId="9141">
      <pivotArea dataOnly="0" labelOnly="1" outline="0" fieldPosition="0">
        <references count="3">
          <reference field="1" count="1" selected="0">
            <x v="115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9"/>
          </reference>
        </references>
      </pivotArea>
    </format>
    <format dxfId="9140">
      <pivotArea dataOnly="0" labelOnly="1" outline="0" fieldPosition="0">
        <references count="3">
          <reference field="1" count="1" selected="0">
            <x v="11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"/>
          </reference>
        </references>
      </pivotArea>
    </format>
    <format dxfId="9139">
      <pivotArea dataOnly="0" labelOnly="1" outline="0" fieldPosition="0">
        <references count="3">
          <reference field="1" count="1" selected="0">
            <x v="117"/>
          </reference>
          <reference field="2" count="4">
            <x v="7"/>
            <x v="8"/>
            <x v="9"/>
            <x v="10"/>
          </reference>
          <reference field="5" count="1" selected="0">
            <x v="17"/>
          </reference>
        </references>
      </pivotArea>
    </format>
    <format dxfId="9138">
      <pivotArea dataOnly="0" labelOnly="1" outline="0" fieldPosition="0">
        <references count="3">
          <reference field="1" count="1" selected="0">
            <x v="11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9"/>
          </reference>
        </references>
      </pivotArea>
    </format>
    <format dxfId="9137">
      <pivotArea dataOnly="0" labelOnly="1" outline="0" fieldPosition="0">
        <references count="3">
          <reference field="1" count="1" selected="0">
            <x v="119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4"/>
          </reference>
        </references>
      </pivotArea>
    </format>
    <format dxfId="9136">
      <pivotArea dataOnly="0" labelOnly="1" outline="0" fieldPosition="0">
        <references count="3">
          <reference field="1" count="1" selected="0">
            <x v="119"/>
          </reference>
          <reference field="2" count="1">
            <x v="0"/>
          </reference>
          <reference field="5" count="1" selected="0">
            <x v="130"/>
          </reference>
        </references>
      </pivotArea>
    </format>
    <format dxfId="9135">
      <pivotArea dataOnly="0" labelOnly="1" outline="0" fieldPosition="0">
        <references count="3">
          <reference field="1" count="1" selected="0">
            <x v="120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42"/>
          </reference>
        </references>
      </pivotArea>
    </format>
    <format dxfId="9134">
      <pivotArea dataOnly="0" labelOnly="1" outline="0" fieldPosition="0">
        <references count="3">
          <reference field="1" count="1" selected="0">
            <x v="120"/>
          </reference>
          <reference field="2" count="1">
            <x v="3"/>
          </reference>
          <reference field="5" count="1" selected="0">
            <x v="64"/>
          </reference>
        </references>
      </pivotArea>
    </format>
    <format dxfId="9133">
      <pivotArea dataOnly="0" labelOnly="1" outline="0" fieldPosition="0">
        <references count="3">
          <reference field="1" count="1" selected="0">
            <x v="120"/>
          </reference>
          <reference field="2" count="1">
            <x v="4"/>
          </reference>
          <reference field="5" count="1" selected="0">
            <x v="85"/>
          </reference>
        </references>
      </pivotArea>
    </format>
    <format dxfId="9132">
      <pivotArea dataOnly="0" labelOnly="1" outline="0" fieldPosition="0">
        <references count="3">
          <reference field="1" count="1" selected="0">
            <x v="120"/>
          </reference>
          <reference field="2" count="2">
            <x v="0"/>
            <x v="1"/>
          </reference>
          <reference field="5" count="1" selected="0">
            <x v="99"/>
          </reference>
        </references>
      </pivotArea>
    </format>
    <format dxfId="9131">
      <pivotArea dataOnly="0" labelOnly="1" outline="0" fieldPosition="0">
        <references count="3">
          <reference field="1" count="1" selected="0">
            <x v="12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9130">
      <pivotArea dataOnly="0" labelOnly="1" outline="0" fieldPosition="0">
        <references count="3">
          <reference field="1" count="1" selected="0">
            <x v="12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9129">
      <pivotArea dataOnly="0" labelOnly="1" outline="0" fieldPosition="0">
        <references count="3">
          <reference field="1" count="1" selected="0">
            <x v="12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6"/>
          </reference>
        </references>
      </pivotArea>
    </format>
    <format dxfId="9128">
      <pivotArea dataOnly="0" labelOnly="1" outline="0" fieldPosition="0">
        <references count="3">
          <reference field="1" count="1" selected="0">
            <x v="12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0"/>
          </reference>
        </references>
      </pivotArea>
    </format>
    <format dxfId="9127">
      <pivotArea dataOnly="0" labelOnly="1" outline="0" fieldPosition="0">
        <references count="3">
          <reference field="1" count="1" selected="0">
            <x v="125"/>
          </reference>
          <reference field="2" count="3">
            <x v="7"/>
            <x v="9"/>
            <x v="10"/>
          </reference>
          <reference field="5" count="1" selected="0">
            <x v="2"/>
          </reference>
        </references>
      </pivotArea>
    </format>
    <format dxfId="9126">
      <pivotArea dataOnly="0" labelOnly="1" outline="0" fieldPosition="0">
        <references count="3">
          <reference field="1" count="1" selected="0">
            <x v="125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8"/>
          </reference>
        </references>
      </pivotArea>
    </format>
    <format dxfId="9125">
      <pivotArea dataOnly="0" labelOnly="1" outline="0" fieldPosition="0">
        <references count="3">
          <reference field="1" count="1" selected="0">
            <x v="125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9124">
      <pivotArea dataOnly="0" labelOnly="1" outline="0" fieldPosition="0">
        <references count="3">
          <reference field="1" count="1" selected="0">
            <x v="12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9"/>
          </reference>
        </references>
      </pivotArea>
    </format>
    <format dxfId="9123">
      <pivotArea dataOnly="0" labelOnly="1" outline="0" fieldPosition="0">
        <references count="3">
          <reference field="1" count="1" selected="0">
            <x v="127"/>
          </reference>
          <reference field="2" count="9">
            <x v="0"/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2"/>
          </reference>
        </references>
      </pivotArea>
    </format>
    <format dxfId="9122">
      <pivotArea dataOnly="0" labelOnly="1" outline="0" fieldPosition="0">
        <references count="3">
          <reference field="1" count="1" selected="0">
            <x v="127"/>
          </reference>
          <reference field="2" count="1">
            <x v="10"/>
          </reference>
          <reference field="5" count="1" selected="0">
            <x v="15"/>
          </reference>
        </references>
      </pivotArea>
    </format>
    <format dxfId="9121">
      <pivotArea dataOnly="0" labelOnly="1" outline="0" fieldPosition="0">
        <references count="3">
          <reference field="1" count="1" selected="0">
            <x v="12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1"/>
          </reference>
        </references>
      </pivotArea>
    </format>
    <format dxfId="9120">
      <pivotArea dataOnly="0" labelOnly="1" outline="0" fieldPosition="0">
        <references count="3">
          <reference field="1" count="1" selected="0">
            <x v="129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9"/>
          </reference>
        </references>
      </pivotArea>
    </format>
    <format dxfId="9119">
      <pivotArea dataOnly="0" labelOnly="1" outline="0" fieldPosition="0">
        <references count="3">
          <reference field="1" count="1" selected="0">
            <x v="129"/>
          </reference>
          <reference field="2" count="3">
            <x v="0"/>
            <x v="1"/>
            <x v="3"/>
          </reference>
          <reference field="5" count="1" selected="0">
            <x v="51"/>
          </reference>
        </references>
      </pivotArea>
    </format>
    <format dxfId="9118">
      <pivotArea dataOnly="0" labelOnly="1" outline="0" fieldPosition="0">
        <references count="3">
          <reference field="1" count="1" selected="0">
            <x v="13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6"/>
          </reference>
        </references>
      </pivotArea>
    </format>
    <format dxfId="9117">
      <pivotArea dataOnly="0" labelOnly="1" outline="0" fieldPosition="0">
        <references count="3">
          <reference field="1" count="1" selected="0">
            <x v="131"/>
          </reference>
          <reference field="2" count="2">
            <x v="3"/>
            <x v="4"/>
          </reference>
          <reference field="5" count="1" selected="0">
            <x v="85"/>
          </reference>
        </references>
      </pivotArea>
    </format>
    <format dxfId="9116">
      <pivotArea dataOnly="0" labelOnly="1" outline="0" fieldPosition="0">
        <references count="3">
          <reference field="1" count="1" selected="0">
            <x v="131"/>
          </reference>
          <reference field="2" count="2">
            <x v="0"/>
            <x v="1"/>
          </reference>
          <reference field="5" count="1" selected="0">
            <x v="91"/>
          </reference>
        </references>
      </pivotArea>
    </format>
    <format dxfId="9115">
      <pivotArea dataOnly="0" labelOnly="1" outline="0" fieldPosition="0">
        <references count="3">
          <reference field="1" count="1" selected="0">
            <x v="13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14"/>
          </reference>
        </references>
      </pivotArea>
    </format>
    <format dxfId="9114">
      <pivotArea dataOnly="0" labelOnly="1" outline="0" fieldPosition="0">
        <references count="3">
          <reference field="1" count="1" selected="0">
            <x v="132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8"/>
          </reference>
        </references>
      </pivotArea>
    </format>
    <format dxfId="9113">
      <pivotArea dataOnly="0" labelOnly="1" outline="0" fieldPosition="0">
        <references count="3">
          <reference field="1" count="1" selected="0">
            <x v="13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5"/>
          </reference>
        </references>
      </pivotArea>
    </format>
    <format dxfId="9112">
      <pivotArea dataOnly="0" labelOnly="1" outline="0" fieldPosition="0">
        <references count="3">
          <reference field="1" count="1" selected="0">
            <x v="13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0"/>
          </reference>
        </references>
      </pivotArea>
    </format>
    <format dxfId="9111">
      <pivotArea dataOnly="0" labelOnly="1" outline="0" fieldPosition="0">
        <references count="3">
          <reference field="1" count="1" selected="0">
            <x v="13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"/>
          </reference>
        </references>
      </pivotArea>
    </format>
    <format dxfId="9110">
      <pivotArea dataOnly="0" labelOnly="1" outline="0" fieldPosition="0">
        <references count="3">
          <reference field="1" count="1" selected="0">
            <x v="136"/>
          </reference>
          <reference field="2" count="0"/>
          <reference field="5" count="1" selected="0">
            <x v="0"/>
          </reference>
        </references>
      </pivotArea>
    </format>
    <format dxfId="9109">
      <pivotArea dataOnly="0" labelOnly="1" outline="0" fieldPosition="0">
        <references count="3">
          <reference field="1" count="1" selected="0">
            <x v="13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6"/>
          </reference>
        </references>
      </pivotArea>
    </format>
    <format dxfId="9108">
      <pivotArea dataOnly="0" labelOnly="1" outline="0" fieldPosition="0">
        <references count="3">
          <reference field="1" count="1" selected="0">
            <x v="13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8"/>
          </reference>
        </references>
      </pivotArea>
    </format>
    <format dxfId="9107">
      <pivotArea dataOnly="0" labelOnly="1" outline="0" fieldPosition="0">
        <references count="3">
          <reference field="1" count="1" selected="0">
            <x v="139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1"/>
          </reference>
        </references>
      </pivotArea>
    </format>
    <format dxfId="9106">
      <pivotArea dataOnly="0" labelOnly="1" outline="0" fieldPosition="0">
        <references count="3">
          <reference field="1" count="1" selected="0">
            <x v="14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3"/>
          </reference>
        </references>
      </pivotArea>
    </format>
    <format dxfId="9105">
      <pivotArea dataOnly="0" labelOnly="1" outline="0" fieldPosition="0">
        <references count="3">
          <reference field="1" count="1" selected="0">
            <x v="141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9104">
      <pivotArea dataOnly="0" labelOnly="1" outline="0" fieldPosition="0">
        <references count="3">
          <reference field="1" count="1" selected="0">
            <x v="142"/>
          </reference>
          <reference field="2" count="6">
            <x v="3"/>
            <x v="4"/>
            <x v="5"/>
            <x v="6"/>
            <x v="8"/>
            <x v="10"/>
          </reference>
          <reference field="5" count="1" selected="0">
            <x v="101"/>
          </reference>
        </references>
      </pivotArea>
    </format>
    <format dxfId="9103">
      <pivotArea dataOnly="0" labelOnly="1" outline="0" fieldPosition="0">
        <references count="3">
          <reference field="1" count="1" selected="0">
            <x v="143"/>
          </reference>
          <reference field="2" count="4">
            <x v="7"/>
            <x v="8"/>
            <x v="9"/>
            <x v="10"/>
          </reference>
          <reference field="5" count="1" selected="0">
            <x v="9"/>
          </reference>
        </references>
      </pivotArea>
    </format>
    <format dxfId="9102">
      <pivotArea dataOnly="0" labelOnly="1" outline="0" fieldPosition="0">
        <references count="3">
          <reference field="1" count="1" selected="0">
            <x v="143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9101">
      <pivotArea dataOnly="0" labelOnly="1" outline="0" fieldPosition="0">
        <references count="3">
          <reference field="1" count="1" selected="0">
            <x v="144"/>
          </reference>
          <reference field="2" count="4">
            <x v="7"/>
            <x v="8"/>
            <x v="9"/>
            <x v="10"/>
          </reference>
          <reference field="5" count="1" selected="0">
            <x v="18"/>
          </reference>
        </references>
      </pivotArea>
    </format>
    <format dxfId="9100">
      <pivotArea dataOnly="0" labelOnly="1" outline="0" fieldPosition="0">
        <references count="3">
          <reference field="1" count="1" selected="0">
            <x v="145"/>
          </reference>
          <reference field="2" count="4">
            <x v="7"/>
            <x v="8"/>
            <x v="9"/>
            <x v="10"/>
          </reference>
          <reference field="5" count="1" selected="0">
            <x v="34"/>
          </reference>
        </references>
      </pivotArea>
    </format>
    <format dxfId="9099">
      <pivotArea dataOnly="0" labelOnly="1" outline="0" fieldPosition="0">
        <references count="3">
          <reference field="1" count="1" selected="0">
            <x v="146"/>
          </reference>
          <reference field="2" count="2">
            <x v="4"/>
            <x v="5"/>
          </reference>
          <reference field="5" count="1" selected="0">
            <x v="29"/>
          </reference>
        </references>
      </pivotArea>
    </format>
    <format dxfId="9098">
      <pivotArea dataOnly="0" labelOnly="1" outline="0" fieldPosition="0">
        <references count="3">
          <reference field="1" count="1" selected="0">
            <x v="146"/>
          </reference>
          <reference field="2" count="1">
            <x v="1"/>
          </reference>
          <reference field="5" count="1" selected="0">
            <x v="30"/>
          </reference>
        </references>
      </pivotArea>
    </format>
    <format dxfId="9097">
      <pivotArea dataOnly="0" labelOnly="1" outline="0" fieldPosition="0">
        <references count="3">
          <reference field="1" count="1" selected="0">
            <x v="146"/>
          </reference>
          <reference field="2" count="2">
            <x v="0"/>
            <x v="3"/>
          </reference>
          <reference field="5" count="1" selected="0">
            <x v="85"/>
          </reference>
        </references>
      </pivotArea>
    </format>
    <format dxfId="9096">
      <pivotArea dataOnly="0" labelOnly="1" outline="0" fieldPosition="0">
        <references count="3">
          <reference field="1" count="1" selected="0">
            <x v="1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4"/>
          </reference>
        </references>
      </pivotArea>
    </format>
    <format dxfId="9095">
      <pivotArea dataOnly="0" labelOnly="1" outline="0" fieldPosition="0">
        <references count="3">
          <reference field="1" count="1" selected="0">
            <x v="14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4"/>
          </reference>
        </references>
      </pivotArea>
    </format>
    <format dxfId="9094">
      <pivotArea dataOnly="0" labelOnly="1" outline="0" fieldPosition="0">
        <references count="3">
          <reference field="1" count="1" selected="0">
            <x v="148"/>
          </reference>
          <reference field="2" count="1">
            <x v="1"/>
          </reference>
          <reference field="5" count="1" selected="0">
            <x v="92"/>
          </reference>
        </references>
      </pivotArea>
    </format>
    <format dxfId="9093">
      <pivotArea dataOnly="0" labelOnly="1" outline="0" fieldPosition="0">
        <references count="3">
          <reference field="1" count="1" selected="0">
            <x v="149"/>
          </reference>
          <reference field="2" count="1">
            <x v="1"/>
          </reference>
          <reference field="5" count="1" selected="0">
            <x v="102"/>
          </reference>
        </references>
      </pivotArea>
    </format>
    <format dxfId="9092">
      <pivotArea dataOnly="0" labelOnly="1" outline="0" fieldPosition="0">
        <references count="3">
          <reference field="1" count="1" selected="0">
            <x v="150"/>
          </reference>
          <reference field="2" count="1">
            <x v="1"/>
          </reference>
          <reference field="5" count="1" selected="0">
            <x v="101"/>
          </reference>
        </references>
      </pivotArea>
    </format>
    <format dxfId="9091">
      <pivotArea dataOnly="0" labelOnly="1" outline="0" fieldPosition="0">
        <references count="3">
          <reference field="1" count="1" selected="0">
            <x v="150"/>
          </reference>
          <reference field="2" count="7">
            <x v="3"/>
            <x v="4"/>
            <x v="5"/>
            <x v="6"/>
            <x v="7"/>
            <x v="8"/>
            <x v="10"/>
          </reference>
          <reference field="5" count="1" selected="0">
            <x v="105"/>
          </reference>
        </references>
      </pivotArea>
    </format>
    <format dxfId="9090">
      <pivotArea dataOnly="0" labelOnly="1" outline="0" fieldPosition="0">
        <references count="3">
          <reference field="1" count="1" selected="0">
            <x v="151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089">
      <pivotArea dataOnly="0" labelOnly="1" outline="0" fieldPosition="0">
        <references count="3">
          <reference field="1" count="1" selected="0">
            <x v="15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9088">
      <pivotArea dataOnly="0" labelOnly="1" outline="0" fieldPosition="0">
        <references count="3">
          <reference field="1" count="1" selected="0">
            <x v="153"/>
          </reference>
          <reference field="2" count="3">
            <x v="8"/>
            <x v="9"/>
            <x v="10"/>
          </reference>
          <reference field="5" count="1" selected="0">
            <x v="74"/>
          </reference>
        </references>
      </pivotArea>
    </format>
    <format dxfId="9087">
      <pivotArea dataOnly="0" labelOnly="1" outline="0" fieldPosition="0">
        <references count="3">
          <reference field="1" count="1" selected="0">
            <x v="154"/>
          </reference>
          <reference field="2" count="2">
            <x v="9"/>
            <x v="10"/>
          </reference>
          <reference field="5" count="1" selected="0">
            <x v="24"/>
          </reference>
        </references>
      </pivotArea>
    </format>
    <format dxfId="9086">
      <pivotArea dataOnly="0" labelOnly="1" outline="0" fieldPosition="0">
        <references count="3">
          <reference field="1" count="1" selected="0">
            <x v="155"/>
          </reference>
          <reference field="2" count="2">
            <x v="9"/>
            <x v="10"/>
          </reference>
          <reference field="5" count="1" selected="0">
            <x v="43"/>
          </reference>
        </references>
      </pivotArea>
    </format>
    <format dxfId="9085">
      <pivotArea dataOnly="0" labelOnly="1" outline="0" fieldPosition="0">
        <references count="3">
          <reference field="1" count="1" selected="0">
            <x v="156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084">
      <pivotArea dataOnly="0" labelOnly="1" outline="0" fieldPosition="0">
        <references count="3">
          <reference field="1" count="1" selected="0">
            <x v="157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083">
      <pivotArea dataOnly="0" labelOnly="1" outline="0" fieldPosition="0">
        <references count="3">
          <reference field="1" count="1" selected="0">
            <x v="158"/>
          </reference>
          <reference field="2" count="2">
            <x v="9"/>
            <x v="10"/>
          </reference>
          <reference field="5" count="1" selected="0">
            <x v="88"/>
          </reference>
        </references>
      </pivotArea>
    </format>
    <format dxfId="9082">
      <pivotArea dataOnly="0" labelOnly="1" outline="0" fieldPosition="0">
        <references count="3">
          <reference field="1" count="1" selected="0">
            <x v="159"/>
          </reference>
          <reference field="2" count="2">
            <x v="9"/>
            <x v="10"/>
          </reference>
          <reference field="5" count="1" selected="0">
            <x v="20"/>
          </reference>
        </references>
      </pivotArea>
    </format>
    <format dxfId="9081">
      <pivotArea dataOnly="0" labelOnly="1" outline="0" fieldPosition="0">
        <references count="3">
          <reference field="1" count="1" selected="0">
            <x v="160"/>
          </reference>
          <reference field="2" count="2">
            <x v="9"/>
            <x v="10"/>
          </reference>
          <reference field="5" count="1" selected="0">
            <x v="12"/>
          </reference>
        </references>
      </pivotArea>
    </format>
    <format dxfId="9080">
      <pivotArea dataOnly="0" labelOnly="1" outline="0" fieldPosition="0">
        <references count="3">
          <reference field="1" count="1" selected="0">
            <x v="161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079">
      <pivotArea dataOnly="0" labelOnly="1" outline="0" fieldPosition="0">
        <references count="3">
          <reference field="1" count="1" selected="0">
            <x v="162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9078">
      <pivotArea dataOnly="0" labelOnly="1" outline="0" axis="axisValues" fieldPosition="0"/>
    </format>
    <format dxfId="9077">
      <pivotArea type="all" dataOnly="0" outline="0" fieldPosition="0"/>
    </format>
    <format dxfId="9076">
      <pivotArea outline="0" collapsedLevelsAreSubtotals="1" fieldPosition="0"/>
    </format>
    <format dxfId="9075">
      <pivotArea field="1" type="button" dataOnly="0" labelOnly="1" outline="0" axis="axisRow" fieldPosition="0"/>
    </format>
    <format dxfId="9074">
      <pivotArea field="5" type="button" dataOnly="0" labelOnly="1" outline="0" axis="axisRow" fieldPosition="2"/>
    </format>
    <format dxfId="9073">
      <pivotArea field="2" type="button" dataOnly="0" labelOnly="1" outline="0" axis="axisRow" fieldPosition="3"/>
    </format>
    <format dxfId="907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9071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9070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9069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9068">
      <pivotArea dataOnly="0" labelOnly="1" grandRow="1" outline="0" fieldPosition="0"/>
    </format>
    <format dxfId="9067">
      <pivotArea dataOnly="0" labelOnly="1" outline="0" fieldPosition="0">
        <references count="2">
          <reference field="1" count="1" selected="0">
            <x v="0"/>
          </reference>
          <reference field="5" count="1">
            <x v="70"/>
          </reference>
        </references>
      </pivotArea>
    </format>
    <format dxfId="9066">
      <pivotArea dataOnly="0" labelOnly="1" outline="0" fieldPosition="0">
        <references count="2">
          <reference field="1" count="1" selected="0">
            <x v="1"/>
          </reference>
          <reference field="5" count="4">
            <x v="44"/>
            <x v="85"/>
            <x v="94"/>
            <x v="124"/>
          </reference>
        </references>
      </pivotArea>
    </format>
    <format dxfId="9065">
      <pivotArea dataOnly="0" labelOnly="1" outline="0" fieldPosition="0">
        <references count="2">
          <reference field="1" count="1" selected="0">
            <x v="2"/>
          </reference>
          <reference field="5" count="3">
            <x v="50"/>
            <x v="85"/>
            <x v="135"/>
          </reference>
        </references>
      </pivotArea>
    </format>
    <format dxfId="9064">
      <pivotArea dataOnly="0" labelOnly="1" outline="0" fieldPosition="0">
        <references count="2">
          <reference field="1" count="1" selected="0">
            <x v="3"/>
          </reference>
          <reference field="5" count="3">
            <x v="25"/>
            <x v="61"/>
            <x v="85"/>
          </reference>
        </references>
      </pivotArea>
    </format>
    <format dxfId="9063">
      <pivotArea dataOnly="0" labelOnly="1" outline="0" fieldPosition="0">
        <references count="2">
          <reference field="1" count="1" selected="0">
            <x v="4"/>
          </reference>
          <reference field="5" count="1">
            <x v="88"/>
          </reference>
        </references>
      </pivotArea>
    </format>
    <format dxfId="9062">
      <pivotArea dataOnly="0" labelOnly="1" outline="0" fieldPosition="0">
        <references count="2">
          <reference field="1" count="1" selected="0">
            <x v="5"/>
          </reference>
          <reference field="5" count="2">
            <x v="8"/>
            <x v="112"/>
          </reference>
        </references>
      </pivotArea>
    </format>
    <format dxfId="9061">
      <pivotArea dataOnly="0" labelOnly="1" outline="0" fieldPosition="0">
        <references count="2">
          <reference field="1" count="1" selected="0">
            <x v="6"/>
          </reference>
          <reference field="5" count="2">
            <x v="45"/>
            <x v="114"/>
          </reference>
        </references>
      </pivotArea>
    </format>
    <format dxfId="9060">
      <pivotArea dataOnly="0" labelOnly="1" outline="0" fieldPosition="0">
        <references count="2">
          <reference field="1" count="1" selected="0">
            <x v="7"/>
          </reference>
          <reference field="5" count="1">
            <x v="72"/>
          </reference>
        </references>
      </pivotArea>
    </format>
    <format dxfId="9059">
      <pivotArea dataOnly="0" labelOnly="1" outline="0" fieldPosition="0">
        <references count="2">
          <reference field="1" count="1" selected="0">
            <x v="8"/>
          </reference>
          <reference field="5" count="1">
            <x v="95"/>
          </reference>
        </references>
      </pivotArea>
    </format>
    <format dxfId="9058">
      <pivotArea dataOnly="0" labelOnly="1" outline="0" fieldPosition="0">
        <references count="2">
          <reference field="1" count="1" selected="0">
            <x v="9"/>
          </reference>
          <reference field="5" count="3">
            <x v="3"/>
            <x v="85"/>
            <x v="131"/>
          </reference>
        </references>
      </pivotArea>
    </format>
    <format dxfId="9057">
      <pivotArea dataOnly="0" labelOnly="1" outline="0" fieldPosition="0">
        <references count="2">
          <reference field="1" count="1" selected="0">
            <x v="10"/>
          </reference>
          <reference field="5" count="2">
            <x v="10"/>
            <x v="41"/>
          </reference>
        </references>
      </pivotArea>
    </format>
    <format dxfId="9056">
      <pivotArea dataOnly="0" labelOnly="1" outline="0" fieldPosition="0">
        <references count="2">
          <reference field="1" count="1" selected="0">
            <x v="11"/>
          </reference>
          <reference field="5" count="1">
            <x v="133"/>
          </reference>
        </references>
      </pivotArea>
    </format>
    <format dxfId="9055">
      <pivotArea dataOnly="0" labelOnly="1" outline="0" fieldPosition="0">
        <references count="2">
          <reference field="1" count="1" selected="0">
            <x v="12"/>
          </reference>
          <reference field="5" count="3">
            <x v="20"/>
            <x v="34"/>
            <x v="85"/>
          </reference>
        </references>
      </pivotArea>
    </format>
    <format dxfId="9054">
      <pivotArea dataOnly="0" labelOnly="1" outline="0" fieldPosition="0">
        <references count="2">
          <reference field="1" count="1" selected="0">
            <x v="13"/>
          </reference>
          <reference field="5" count="4">
            <x v="52"/>
            <x v="85"/>
            <x v="98"/>
            <x v="138"/>
          </reference>
        </references>
      </pivotArea>
    </format>
    <format dxfId="9053">
      <pivotArea dataOnly="0" labelOnly="1" outline="0" fieldPosition="0">
        <references count="2">
          <reference field="1" count="1" selected="0">
            <x v="14"/>
          </reference>
          <reference field="5" count="3">
            <x v="26"/>
            <x v="85"/>
            <x v="97"/>
          </reference>
        </references>
      </pivotArea>
    </format>
    <format dxfId="9052">
      <pivotArea dataOnly="0" labelOnly="1" outline="0" fieldPosition="0">
        <references count="2">
          <reference field="1" count="1" selected="0">
            <x v="15"/>
          </reference>
          <reference field="5" count="1">
            <x v="84"/>
          </reference>
        </references>
      </pivotArea>
    </format>
    <format dxfId="9051">
      <pivotArea dataOnly="0" labelOnly="1" outline="0" fieldPosition="0">
        <references count="2">
          <reference field="1" count="1" selected="0">
            <x v="16"/>
          </reference>
          <reference field="5" count="1">
            <x v="55"/>
          </reference>
        </references>
      </pivotArea>
    </format>
    <format dxfId="9050">
      <pivotArea dataOnly="0" labelOnly="1" outline="0" fieldPosition="0">
        <references count="2">
          <reference field="1" count="1" selected="0">
            <x v="17"/>
          </reference>
          <reference field="5" count="2">
            <x v="80"/>
            <x v="85"/>
          </reference>
        </references>
      </pivotArea>
    </format>
    <format dxfId="9049">
      <pivotArea dataOnly="0" labelOnly="1" outline="0" fieldPosition="0">
        <references count="2">
          <reference field="1" count="1" selected="0">
            <x v="18"/>
          </reference>
          <reference field="5" count="1">
            <x v="5"/>
          </reference>
        </references>
      </pivotArea>
    </format>
    <format dxfId="9048">
      <pivotArea dataOnly="0" labelOnly="1" outline="0" fieldPosition="0">
        <references count="2">
          <reference field="1" count="1" selected="0">
            <x v="19"/>
          </reference>
          <reference field="5" count="1">
            <x v="62"/>
          </reference>
        </references>
      </pivotArea>
    </format>
    <format dxfId="9047">
      <pivotArea dataOnly="0" labelOnly="1" outline="0" fieldPosition="0">
        <references count="2">
          <reference field="1" count="1" selected="0">
            <x v="20"/>
          </reference>
          <reference field="5" count="3">
            <x v="48"/>
            <x v="85"/>
            <x v="122"/>
          </reference>
        </references>
      </pivotArea>
    </format>
    <format dxfId="9046">
      <pivotArea dataOnly="0" labelOnly="1" outline="0" fieldPosition="0">
        <references count="2">
          <reference field="1" count="1" selected="0">
            <x v="21"/>
          </reference>
          <reference field="5" count="3">
            <x v="85"/>
            <x v="109"/>
            <x v="110"/>
          </reference>
        </references>
      </pivotArea>
    </format>
    <format dxfId="9045">
      <pivotArea dataOnly="0" labelOnly="1" outline="0" fieldPosition="0">
        <references count="2">
          <reference field="1" count="1" selected="0">
            <x v="22"/>
          </reference>
          <reference field="5" count="1">
            <x v="106"/>
          </reference>
        </references>
      </pivotArea>
    </format>
    <format dxfId="9044">
      <pivotArea dataOnly="0" labelOnly="1" outline="0" fieldPosition="0">
        <references count="2">
          <reference field="1" count="1" selected="0">
            <x v="23"/>
          </reference>
          <reference field="5" count="1">
            <x v="68"/>
          </reference>
        </references>
      </pivotArea>
    </format>
    <format dxfId="9043">
      <pivotArea dataOnly="0" labelOnly="1" outline="0" fieldPosition="0">
        <references count="2">
          <reference field="1" count="1" selected="0">
            <x v="24"/>
          </reference>
          <reference field="5" count="1">
            <x v="63"/>
          </reference>
        </references>
      </pivotArea>
    </format>
    <format dxfId="9042">
      <pivotArea dataOnly="0" labelOnly="1" outline="0" fieldPosition="0">
        <references count="2">
          <reference field="1" count="1" selected="0">
            <x v="25"/>
          </reference>
          <reference field="5" count="1">
            <x v="113"/>
          </reference>
        </references>
      </pivotArea>
    </format>
    <format dxfId="9041">
      <pivotArea dataOnly="0" labelOnly="1" outline="0" fieldPosition="0">
        <references count="2">
          <reference field="1" count="1" selected="0">
            <x v="26"/>
          </reference>
          <reference field="5" count="1">
            <x v="77"/>
          </reference>
        </references>
      </pivotArea>
    </format>
    <format dxfId="9040">
      <pivotArea dataOnly="0" labelOnly="1" outline="0" fieldPosition="0">
        <references count="2">
          <reference field="1" count="1" selected="0">
            <x v="27"/>
          </reference>
          <reference field="5" count="2">
            <x v="23"/>
            <x v="31"/>
          </reference>
        </references>
      </pivotArea>
    </format>
    <format dxfId="9039">
      <pivotArea dataOnly="0" labelOnly="1" outline="0" fieldPosition="0">
        <references count="2">
          <reference field="1" count="1" selected="0">
            <x v="28"/>
          </reference>
          <reference field="5" count="1">
            <x v="99"/>
          </reference>
        </references>
      </pivotArea>
    </format>
    <format dxfId="9038">
      <pivotArea dataOnly="0" labelOnly="1" outline="0" fieldPosition="0">
        <references count="2">
          <reference field="1" count="1" selected="0">
            <x v="29"/>
          </reference>
          <reference field="5" count="1">
            <x v="117"/>
          </reference>
        </references>
      </pivotArea>
    </format>
    <format dxfId="9037">
      <pivotArea dataOnly="0" labelOnly="1" outline="0" fieldPosition="0">
        <references count="2">
          <reference field="1" count="1" selected="0">
            <x v="30"/>
          </reference>
          <reference field="5" count="1">
            <x v="130"/>
          </reference>
        </references>
      </pivotArea>
    </format>
    <format dxfId="9036">
      <pivotArea dataOnly="0" labelOnly="1" outline="0" fieldPosition="0">
        <references count="2">
          <reference field="1" count="1" selected="0">
            <x v="31"/>
          </reference>
          <reference field="5" count="1">
            <x v="36"/>
          </reference>
        </references>
      </pivotArea>
    </format>
    <format dxfId="9035">
      <pivotArea dataOnly="0" labelOnly="1" outline="0" fieldPosition="0">
        <references count="2">
          <reference field="1" count="1" selected="0">
            <x v="32"/>
          </reference>
          <reference field="5" count="1">
            <x v="57"/>
          </reference>
        </references>
      </pivotArea>
    </format>
    <format dxfId="9034">
      <pivotArea dataOnly="0" labelOnly="1" outline="0" fieldPosition="0">
        <references count="2">
          <reference field="1" count="1" selected="0">
            <x v="33"/>
          </reference>
          <reference field="5" count="1">
            <x v="104"/>
          </reference>
        </references>
      </pivotArea>
    </format>
    <format dxfId="9033">
      <pivotArea dataOnly="0" labelOnly="1" outline="0" fieldPosition="0">
        <references count="2">
          <reference field="1" count="1" selected="0">
            <x v="34"/>
          </reference>
          <reference field="5" count="1">
            <x v="58"/>
          </reference>
        </references>
      </pivotArea>
    </format>
    <format dxfId="9032">
      <pivotArea dataOnly="0" labelOnly="1" outline="0" fieldPosition="0">
        <references count="2">
          <reference field="1" count="1" selected="0">
            <x v="35"/>
          </reference>
          <reference field="5" count="1">
            <x v="39"/>
          </reference>
        </references>
      </pivotArea>
    </format>
    <format dxfId="9031">
      <pivotArea dataOnly="0" labelOnly="1" outline="0" fieldPosition="0">
        <references count="2">
          <reference field="1" count="1" selected="0">
            <x v="36"/>
          </reference>
          <reference field="5" count="1">
            <x v="49"/>
          </reference>
        </references>
      </pivotArea>
    </format>
    <format dxfId="9030">
      <pivotArea dataOnly="0" labelOnly="1" outline="0" fieldPosition="0">
        <references count="2">
          <reference field="1" count="1" selected="0">
            <x v="37"/>
          </reference>
          <reference field="5" count="1">
            <x v="87"/>
          </reference>
        </references>
      </pivotArea>
    </format>
    <format dxfId="9029">
      <pivotArea dataOnly="0" labelOnly="1" outline="0" fieldPosition="0">
        <references count="2">
          <reference field="1" count="1" selected="0">
            <x v="38"/>
          </reference>
          <reference field="5" count="1">
            <x v="123"/>
          </reference>
        </references>
      </pivotArea>
    </format>
    <format dxfId="9028">
      <pivotArea dataOnly="0" labelOnly="1" outline="0" fieldPosition="0">
        <references count="2">
          <reference field="1" count="1" selected="0">
            <x v="39"/>
          </reference>
          <reference field="5" count="2">
            <x v="94"/>
            <x v="124"/>
          </reference>
        </references>
      </pivotArea>
    </format>
    <format dxfId="9027">
      <pivotArea dataOnly="0" labelOnly="1" outline="0" fieldPosition="0">
        <references count="2">
          <reference field="1" count="1" selected="0">
            <x v="40"/>
          </reference>
          <reference field="5" count="1">
            <x v="6"/>
          </reference>
        </references>
      </pivotArea>
    </format>
    <format dxfId="9026">
      <pivotArea dataOnly="0" labelOnly="1" outline="0" fieldPosition="0">
        <references count="2">
          <reference field="1" count="1" selected="0">
            <x v="41"/>
          </reference>
          <reference field="5" count="1">
            <x v="10"/>
          </reference>
        </references>
      </pivotArea>
    </format>
    <format dxfId="9025">
      <pivotArea dataOnly="0" labelOnly="1" outline="0" fieldPosition="0">
        <references count="2">
          <reference field="1" count="1" selected="0">
            <x v="42"/>
          </reference>
          <reference field="5" count="1">
            <x v="38"/>
          </reference>
        </references>
      </pivotArea>
    </format>
    <format dxfId="9024">
      <pivotArea dataOnly="0" labelOnly="1" outline="0" fieldPosition="0">
        <references count="2">
          <reference field="1" count="1" selected="0">
            <x v="43"/>
          </reference>
          <reference field="5" count="2">
            <x v="4"/>
            <x v="126"/>
          </reference>
        </references>
      </pivotArea>
    </format>
    <format dxfId="9023">
      <pivotArea dataOnly="0" labelOnly="1" outline="0" fieldPosition="0">
        <references count="2">
          <reference field="1" count="1" selected="0">
            <x v="44"/>
          </reference>
          <reference field="5" count="2">
            <x v="37"/>
            <x v="132"/>
          </reference>
        </references>
      </pivotArea>
    </format>
    <format dxfId="9022">
      <pivotArea dataOnly="0" labelOnly="1" outline="0" fieldPosition="0">
        <references count="2">
          <reference field="1" count="1" selected="0">
            <x v="45"/>
          </reference>
          <reference field="5" count="2">
            <x v="125"/>
            <x v="136"/>
          </reference>
        </references>
      </pivotArea>
    </format>
    <format dxfId="9021">
      <pivotArea dataOnly="0" labelOnly="1" outline="0" fieldPosition="0">
        <references count="2">
          <reference field="1" count="1" selected="0">
            <x v="46"/>
          </reference>
          <reference field="5" count="1">
            <x v="126"/>
          </reference>
        </references>
      </pivotArea>
    </format>
    <format dxfId="9020">
      <pivotArea dataOnly="0" labelOnly="1" outline="0" fieldPosition="0">
        <references count="2">
          <reference field="1" count="1" selected="0">
            <x v="48"/>
          </reference>
          <reference field="5" count="1">
            <x v="85"/>
          </reference>
        </references>
      </pivotArea>
    </format>
    <format dxfId="9019">
      <pivotArea dataOnly="0" labelOnly="1" outline="0" fieldPosition="0">
        <references count="2">
          <reference field="1" count="1" selected="0">
            <x v="49"/>
          </reference>
          <reference field="5" count="2">
            <x v="56"/>
            <x v="85"/>
          </reference>
        </references>
      </pivotArea>
    </format>
    <format dxfId="9018">
      <pivotArea dataOnly="0" labelOnly="1" outline="0" fieldPosition="0">
        <references count="2">
          <reference field="1" count="1" selected="0">
            <x v="50"/>
          </reference>
          <reference field="5" count="2">
            <x v="11"/>
            <x v="85"/>
          </reference>
        </references>
      </pivotArea>
    </format>
    <format dxfId="9017">
      <pivotArea dataOnly="0" labelOnly="1" outline="0" fieldPosition="0">
        <references count="2">
          <reference field="1" count="1" selected="0">
            <x v="51"/>
          </reference>
          <reference field="5" count="1">
            <x v="115"/>
          </reference>
        </references>
      </pivotArea>
    </format>
    <format dxfId="9016">
      <pivotArea dataOnly="0" labelOnly="1" outline="0" fieldPosition="0">
        <references count="2">
          <reference field="1" count="1" selected="0">
            <x v="52"/>
          </reference>
          <reference field="5" count="2">
            <x v="66"/>
            <x v="115"/>
          </reference>
        </references>
      </pivotArea>
    </format>
    <format dxfId="9015">
      <pivotArea dataOnly="0" labelOnly="1" outline="0" fieldPosition="0">
        <references count="2">
          <reference field="1" count="1" selected="0">
            <x v="53"/>
          </reference>
          <reference field="5" count="1">
            <x v="33"/>
          </reference>
        </references>
      </pivotArea>
    </format>
    <format dxfId="9014">
      <pivotArea dataOnly="0" labelOnly="1" outline="0" fieldPosition="0">
        <references count="2">
          <reference field="1" count="1" selected="0">
            <x v="54"/>
          </reference>
          <reference field="5" count="2">
            <x v="85"/>
            <x v="115"/>
          </reference>
        </references>
      </pivotArea>
    </format>
    <format dxfId="9013">
      <pivotArea dataOnly="0" labelOnly="1" outline="0" fieldPosition="0">
        <references count="2">
          <reference field="1" count="1" selected="0">
            <x v="55"/>
          </reference>
          <reference field="5" count="1">
            <x v="22"/>
          </reference>
        </references>
      </pivotArea>
    </format>
    <format dxfId="9012">
      <pivotArea dataOnly="0" labelOnly="1" outline="0" fieldPosition="0">
        <references count="2">
          <reference field="1" count="1" selected="0">
            <x v="56"/>
          </reference>
          <reference field="5" count="1">
            <x v="32"/>
          </reference>
        </references>
      </pivotArea>
    </format>
    <format dxfId="9011">
      <pivotArea dataOnly="0" labelOnly="1" outline="0" fieldPosition="0">
        <references count="2">
          <reference field="1" count="1" selected="0">
            <x v="57"/>
          </reference>
          <reference field="5" count="1">
            <x v="27"/>
          </reference>
        </references>
      </pivotArea>
    </format>
    <format dxfId="9010">
      <pivotArea dataOnly="0" labelOnly="1" outline="0" fieldPosition="0">
        <references count="2">
          <reference field="1" count="1" selected="0">
            <x v="58"/>
          </reference>
          <reference field="5" count="2">
            <x v="26"/>
            <x v="109"/>
          </reference>
        </references>
      </pivotArea>
    </format>
    <format dxfId="9009">
      <pivotArea dataOnly="0" labelOnly="1" outline="0" fieldPosition="0">
        <references count="2">
          <reference field="1" count="1" selected="0">
            <x v="59"/>
          </reference>
          <reference field="5" count="1">
            <x v="85"/>
          </reference>
        </references>
      </pivotArea>
    </format>
    <format dxfId="9008">
      <pivotArea dataOnly="0" labelOnly="1" outline="0" fieldPosition="0">
        <references count="2">
          <reference field="1" count="1" selected="0">
            <x v="60"/>
          </reference>
          <reference field="5" count="1">
            <x v="108"/>
          </reference>
        </references>
      </pivotArea>
    </format>
    <format dxfId="9007">
      <pivotArea dataOnly="0" labelOnly="1" outline="0" fieldPosition="0">
        <references count="2">
          <reference field="1" count="1" selected="0">
            <x v="61"/>
          </reference>
          <reference field="5" count="4">
            <x v="47"/>
            <x v="85"/>
            <x v="119"/>
            <x v="137"/>
          </reference>
        </references>
      </pivotArea>
    </format>
    <format dxfId="9006">
      <pivotArea dataOnly="0" labelOnly="1" outline="0" fieldPosition="0">
        <references count="2">
          <reference field="1" count="1" selected="0">
            <x v="62"/>
          </reference>
          <reference field="5" count="2">
            <x v="11"/>
            <x v="74"/>
          </reference>
        </references>
      </pivotArea>
    </format>
    <format dxfId="9005">
      <pivotArea dataOnly="0" labelOnly="1" outline="0" fieldPosition="0">
        <references count="2">
          <reference field="1" count="1" selected="0">
            <x v="63"/>
          </reference>
          <reference field="5" count="2">
            <x v="85"/>
            <x v="126"/>
          </reference>
        </references>
      </pivotArea>
    </format>
    <format dxfId="9004">
      <pivotArea dataOnly="0" labelOnly="1" outline="0" fieldPosition="0">
        <references count="2">
          <reference field="1" count="1" selected="0">
            <x v="64"/>
          </reference>
          <reference field="5" count="1">
            <x v="20"/>
          </reference>
        </references>
      </pivotArea>
    </format>
    <format dxfId="9003">
      <pivotArea dataOnly="0" labelOnly="1" outline="0" fieldPosition="0">
        <references count="2">
          <reference field="1" count="1" selected="0">
            <x v="65"/>
          </reference>
          <reference field="5" count="1">
            <x v="83"/>
          </reference>
        </references>
      </pivotArea>
    </format>
    <format dxfId="9002">
      <pivotArea dataOnly="0" labelOnly="1" outline="0" fieldPosition="0">
        <references count="2">
          <reference field="1" count="1" selected="0">
            <x v="66"/>
          </reference>
          <reference field="5" count="1">
            <x v="89"/>
          </reference>
        </references>
      </pivotArea>
    </format>
    <format dxfId="9001">
      <pivotArea dataOnly="0" labelOnly="1" outline="0" fieldPosition="0">
        <references count="2">
          <reference field="1" count="1" selected="0">
            <x v="67"/>
          </reference>
          <reference field="5" count="2">
            <x v="78"/>
            <x v="85"/>
          </reference>
        </references>
      </pivotArea>
    </format>
    <format dxfId="9000">
      <pivotArea dataOnly="0" labelOnly="1" outline="0" fieldPosition="0">
        <references count="2">
          <reference field="1" count="1" selected="0">
            <x v="68"/>
          </reference>
          <reference field="5" count="1">
            <x v="128"/>
          </reference>
        </references>
      </pivotArea>
    </format>
    <format dxfId="8999">
      <pivotArea dataOnly="0" labelOnly="1" outline="0" fieldPosition="0">
        <references count="2">
          <reference field="1" count="1" selected="0">
            <x v="69"/>
          </reference>
          <reference field="5" count="2">
            <x v="47"/>
            <x v="115"/>
          </reference>
        </references>
      </pivotArea>
    </format>
    <format dxfId="8998">
      <pivotArea dataOnly="0" labelOnly="1" outline="0" fieldPosition="0">
        <references count="2">
          <reference field="1" count="1" selected="0">
            <x v="70"/>
          </reference>
          <reference field="5" count="1">
            <x v="16"/>
          </reference>
        </references>
      </pivotArea>
    </format>
    <format dxfId="8997">
      <pivotArea dataOnly="0" labelOnly="1" outline="0" fieldPosition="0">
        <references count="2">
          <reference field="1" count="1" selected="0">
            <x v="71"/>
          </reference>
          <reference field="5" count="1">
            <x v="67"/>
          </reference>
        </references>
      </pivotArea>
    </format>
    <format dxfId="8996">
      <pivotArea dataOnly="0" labelOnly="1" outline="0" fieldPosition="0">
        <references count="2">
          <reference field="1" count="1" selected="0">
            <x v="72"/>
          </reference>
          <reference field="5" count="1">
            <x v="49"/>
          </reference>
        </references>
      </pivotArea>
    </format>
    <format dxfId="8995">
      <pivotArea dataOnly="0" labelOnly="1" outline="0" fieldPosition="0">
        <references count="2">
          <reference field="1" count="1" selected="0">
            <x v="73"/>
          </reference>
          <reference field="5" count="2">
            <x v="74"/>
            <x v="134"/>
          </reference>
        </references>
      </pivotArea>
    </format>
    <format dxfId="8994">
      <pivotArea dataOnly="0" labelOnly="1" outline="0" fieldPosition="0">
        <references count="2">
          <reference field="1" count="1" selected="0">
            <x v="74"/>
          </reference>
          <reference field="5" count="3">
            <x v="20"/>
            <x v="85"/>
            <x v="111"/>
          </reference>
        </references>
      </pivotArea>
    </format>
    <format dxfId="8993">
      <pivotArea dataOnly="0" labelOnly="1" outline="0" fieldPosition="0">
        <references count="2">
          <reference field="1" count="1" selected="0">
            <x v="75"/>
          </reference>
          <reference field="5" count="4">
            <x v="75"/>
            <x v="85"/>
            <x v="89"/>
            <x v="113"/>
          </reference>
        </references>
      </pivotArea>
    </format>
    <format dxfId="8992">
      <pivotArea dataOnly="0" labelOnly="1" outline="0" fieldPosition="0">
        <references count="2">
          <reference field="1" count="1" selected="0">
            <x v="76"/>
          </reference>
          <reference field="5" count="2">
            <x v="7"/>
            <x v="56"/>
          </reference>
        </references>
      </pivotArea>
    </format>
    <format dxfId="8991">
      <pivotArea dataOnly="0" labelOnly="1" outline="0" fieldPosition="0">
        <references count="2">
          <reference field="1" count="1" selected="0">
            <x v="77"/>
          </reference>
          <reference field="5" count="3">
            <x v="15"/>
            <x v="36"/>
            <x v="113"/>
          </reference>
        </references>
      </pivotArea>
    </format>
    <format dxfId="8990">
      <pivotArea dataOnly="0" labelOnly="1" outline="0" fieldPosition="0">
        <references count="2">
          <reference field="1" count="1" selected="0">
            <x v="78"/>
          </reference>
          <reference field="5" count="3">
            <x v="61"/>
            <x v="85"/>
            <x v="93"/>
          </reference>
        </references>
      </pivotArea>
    </format>
    <format dxfId="8989">
      <pivotArea dataOnly="0" labelOnly="1" outline="0" fieldPosition="0">
        <references count="2">
          <reference field="1" count="1" selected="0">
            <x v="79"/>
          </reference>
          <reference field="5" count="1">
            <x v="127"/>
          </reference>
        </references>
      </pivotArea>
    </format>
    <format dxfId="8988">
      <pivotArea dataOnly="0" labelOnly="1" outline="0" fieldPosition="0">
        <references count="2">
          <reference field="1" count="1" selected="0">
            <x v="80"/>
          </reference>
          <reference field="5" count="2">
            <x v="53"/>
            <x v="85"/>
          </reference>
        </references>
      </pivotArea>
    </format>
    <format dxfId="8987">
      <pivotArea dataOnly="0" labelOnly="1" outline="0" fieldPosition="0">
        <references count="2">
          <reference field="1" count="1" selected="0">
            <x v="81"/>
          </reference>
          <reference field="5" count="2">
            <x v="33"/>
            <x v="64"/>
          </reference>
        </references>
      </pivotArea>
    </format>
    <format dxfId="8986">
      <pivotArea dataOnly="0" labelOnly="1" outline="0" fieldPosition="0">
        <references count="2">
          <reference field="1" count="1" selected="0">
            <x v="82"/>
          </reference>
          <reference field="5" count="2">
            <x v="75"/>
            <x v="98"/>
          </reference>
        </references>
      </pivotArea>
    </format>
    <format dxfId="8985">
      <pivotArea dataOnly="0" labelOnly="1" outline="0" fieldPosition="0">
        <references count="2">
          <reference field="1" count="1" selected="0">
            <x v="83"/>
          </reference>
          <reference field="5" count="4">
            <x v="15"/>
            <x v="85"/>
            <x v="97"/>
            <x v="127"/>
          </reference>
        </references>
      </pivotArea>
    </format>
    <format dxfId="8984">
      <pivotArea dataOnly="0" labelOnly="1" outline="0" fieldPosition="0">
        <references count="2">
          <reference field="1" count="1" selected="0">
            <x v="84"/>
          </reference>
          <reference field="5" count="3">
            <x v="30"/>
            <x v="69"/>
            <x v="85"/>
          </reference>
        </references>
      </pivotArea>
    </format>
    <format dxfId="8983">
      <pivotArea dataOnly="0" labelOnly="1" outline="0" fieldPosition="0">
        <references count="2">
          <reference field="1" count="1" selected="0">
            <x v="85"/>
          </reference>
          <reference field="5" count="1">
            <x v="115"/>
          </reference>
        </references>
      </pivotArea>
    </format>
    <format dxfId="8982">
      <pivotArea dataOnly="0" labelOnly="1" outline="0" fieldPosition="0">
        <references count="2">
          <reference field="1" count="1" selected="0">
            <x v="86"/>
          </reference>
          <reference field="5" count="1">
            <x v="64"/>
          </reference>
        </references>
      </pivotArea>
    </format>
    <format dxfId="8981">
      <pivotArea dataOnly="0" labelOnly="1" outline="0" fieldPosition="0">
        <references count="2">
          <reference field="1" count="1" selected="0">
            <x v="87"/>
          </reference>
          <reference field="5" count="1">
            <x v="21"/>
          </reference>
        </references>
      </pivotArea>
    </format>
    <format dxfId="8980">
      <pivotArea dataOnly="0" labelOnly="1" outline="0" fieldPosition="0">
        <references count="2">
          <reference field="1" count="1" selected="0">
            <x v="88"/>
          </reference>
          <reference field="5" count="1">
            <x v="46"/>
          </reference>
        </references>
      </pivotArea>
    </format>
    <format dxfId="8979">
      <pivotArea dataOnly="0" labelOnly="1" outline="0" fieldPosition="0">
        <references count="2">
          <reference field="1" count="1" selected="0">
            <x v="89"/>
          </reference>
          <reference field="5" count="1">
            <x v="39"/>
          </reference>
        </references>
      </pivotArea>
    </format>
    <format dxfId="8978">
      <pivotArea dataOnly="0" labelOnly="1" outline="0" fieldPosition="0">
        <references count="2">
          <reference field="1" count="1" selected="0">
            <x v="90"/>
          </reference>
          <reference field="5" count="1">
            <x v="117"/>
          </reference>
        </references>
      </pivotArea>
    </format>
    <format dxfId="8977">
      <pivotArea dataOnly="0" labelOnly="1" outline="0" fieldPosition="0">
        <references count="2">
          <reference field="1" count="1" selected="0">
            <x v="91"/>
          </reference>
          <reference field="5" count="2">
            <x v="85"/>
            <x v="111"/>
          </reference>
        </references>
      </pivotArea>
    </format>
    <format dxfId="8976">
      <pivotArea dataOnly="0" labelOnly="1" outline="0" fieldPosition="0">
        <references count="2">
          <reference field="1" count="1" selected="0">
            <x v="92"/>
          </reference>
          <reference field="5" count="2">
            <x v="54"/>
            <x v="85"/>
          </reference>
        </references>
      </pivotArea>
    </format>
    <format dxfId="8975">
      <pivotArea dataOnly="0" labelOnly="1" outline="0" fieldPosition="0">
        <references count="2">
          <reference field="1" count="1" selected="0">
            <x v="94"/>
          </reference>
          <reference field="5" count="2">
            <x v="33"/>
            <x v="85"/>
          </reference>
        </references>
      </pivotArea>
    </format>
    <format dxfId="8974">
      <pivotArea dataOnly="0" labelOnly="1" outline="0" fieldPosition="0">
        <references count="2">
          <reference field="1" count="1" selected="0">
            <x v="95"/>
          </reference>
          <reference field="5" count="1">
            <x v="65"/>
          </reference>
        </references>
      </pivotArea>
    </format>
    <format dxfId="8973">
      <pivotArea dataOnly="0" labelOnly="1" outline="0" fieldPosition="0">
        <references count="2">
          <reference field="1" count="1" selected="0">
            <x v="96"/>
          </reference>
          <reference field="5" count="4">
            <x v="78"/>
            <x v="82"/>
            <x v="85"/>
            <x v="104"/>
          </reference>
        </references>
      </pivotArea>
    </format>
    <format dxfId="8972">
      <pivotArea dataOnly="0" labelOnly="1" outline="0" fieldPosition="0">
        <references count="2">
          <reference field="1" count="1" selected="0">
            <x v="97"/>
          </reference>
          <reference field="5" count="4">
            <x v="20"/>
            <x v="69"/>
            <x v="71"/>
            <x v="77"/>
          </reference>
        </references>
      </pivotArea>
    </format>
    <format dxfId="8971">
      <pivotArea dataOnly="0" labelOnly="1" outline="0" fieldPosition="0">
        <references count="2">
          <reference field="1" count="1" selected="0">
            <x v="98"/>
          </reference>
          <reference field="5" count="2">
            <x v="8"/>
            <x v="73"/>
          </reference>
        </references>
      </pivotArea>
    </format>
    <format dxfId="8970">
      <pivotArea dataOnly="0" labelOnly="1" outline="0" fieldPosition="0">
        <references count="2">
          <reference field="1" count="1" selected="0">
            <x v="99"/>
          </reference>
          <reference field="5" count="2">
            <x v="60"/>
            <x v="85"/>
          </reference>
        </references>
      </pivotArea>
    </format>
    <format dxfId="8969">
      <pivotArea dataOnly="0" labelOnly="1" outline="0" fieldPosition="0">
        <references count="2">
          <reference field="1" count="1" selected="0">
            <x v="100"/>
          </reference>
          <reference field="5" count="1">
            <x v="107"/>
          </reference>
        </references>
      </pivotArea>
    </format>
    <format dxfId="8968">
      <pivotArea dataOnly="0" labelOnly="1" outline="0" fieldPosition="0">
        <references count="2">
          <reference field="1" count="1" selected="0">
            <x v="101"/>
          </reference>
          <reference field="5" count="2">
            <x v="9"/>
            <x v="85"/>
          </reference>
        </references>
      </pivotArea>
    </format>
    <format dxfId="8967">
      <pivotArea dataOnly="0" labelOnly="1" outline="0" fieldPosition="0">
        <references count="2">
          <reference field="1" count="1" selected="0">
            <x v="102"/>
          </reference>
          <reference field="5" count="2">
            <x v="17"/>
            <x v="85"/>
          </reference>
        </references>
      </pivotArea>
    </format>
    <format dxfId="8966">
      <pivotArea dataOnly="0" labelOnly="1" outline="0" fieldPosition="0">
        <references count="2">
          <reference field="1" count="1" selected="0">
            <x v="103"/>
          </reference>
          <reference field="5" count="2">
            <x v="119"/>
            <x v="128"/>
          </reference>
        </references>
      </pivotArea>
    </format>
    <format dxfId="8965">
      <pivotArea dataOnly="0" labelOnly="1" outline="0" fieldPosition="0">
        <references count="2">
          <reference field="1" count="1" selected="0">
            <x v="104"/>
          </reference>
          <reference field="5" count="2">
            <x v="43"/>
            <x v="123"/>
          </reference>
        </references>
      </pivotArea>
    </format>
    <format dxfId="8964">
      <pivotArea dataOnly="0" labelOnly="1" outline="0" fieldPosition="0">
        <references count="2">
          <reference field="1" count="1" selected="0">
            <x v="105"/>
          </reference>
          <reference field="5" count="3">
            <x v="8"/>
            <x v="85"/>
            <x v="108"/>
          </reference>
        </references>
      </pivotArea>
    </format>
    <format dxfId="8963">
      <pivotArea dataOnly="0" labelOnly="1" outline="0" fieldPosition="0">
        <references count="2">
          <reference field="1" count="1" selected="0">
            <x v="106"/>
          </reference>
          <reference field="5" count="1">
            <x v="96"/>
          </reference>
        </references>
      </pivotArea>
    </format>
    <format dxfId="8962">
      <pivotArea dataOnly="0" labelOnly="1" outline="0" fieldPosition="0">
        <references count="2">
          <reference field="1" count="1" selected="0">
            <x v="107"/>
          </reference>
          <reference field="5" count="3">
            <x v="19"/>
            <x v="85"/>
            <x v="92"/>
          </reference>
        </references>
      </pivotArea>
    </format>
    <format dxfId="8961">
      <pivotArea dataOnly="0" labelOnly="1" outline="0" fieldPosition="0">
        <references count="2">
          <reference field="1" count="1" selected="0">
            <x v="108"/>
          </reference>
          <reference field="5" count="3">
            <x v="8"/>
            <x v="85"/>
            <x v="90"/>
          </reference>
        </references>
      </pivotArea>
    </format>
    <format dxfId="8960">
      <pivotArea dataOnly="0" labelOnly="1" outline="0" fieldPosition="0">
        <references count="2">
          <reference field="1" count="1" selected="0">
            <x v="109"/>
          </reference>
          <reference field="5" count="2">
            <x v="28"/>
            <x v="85"/>
          </reference>
        </references>
      </pivotArea>
    </format>
    <format dxfId="8959">
      <pivotArea dataOnly="0" labelOnly="1" outline="0" fieldPosition="0">
        <references count="2">
          <reference field="1" count="1" selected="0">
            <x v="110"/>
          </reference>
          <reference field="5" count="1">
            <x v="57"/>
          </reference>
        </references>
      </pivotArea>
    </format>
    <format dxfId="8958">
      <pivotArea dataOnly="0" labelOnly="1" outline="0" fieldPosition="0">
        <references count="2">
          <reference field="1" count="1" selected="0">
            <x v="111"/>
          </reference>
          <reference field="5" count="1">
            <x v="20"/>
          </reference>
        </references>
      </pivotArea>
    </format>
    <format dxfId="8957">
      <pivotArea dataOnly="0" labelOnly="1" outline="0" fieldPosition="0">
        <references count="2">
          <reference field="1" count="1" selected="0">
            <x v="112"/>
          </reference>
          <reference field="5" count="4">
            <x v="23"/>
            <x v="31"/>
            <x v="79"/>
            <x v="100"/>
          </reference>
        </references>
      </pivotArea>
    </format>
    <format dxfId="8956">
      <pivotArea dataOnly="0" labelOnly="1" outline="0" fieldPosition="0">
        <references count="2">
          <reference field="1" count="1" selected="0">
            <x v="113"/>
          </reference>
          <reference field="5" count="4">
            <x v="8"/>
            <x v="52"/>
            <x v="85"/>
            <x v="112"/>
          </reference>
        </references>
      </pivotArea>
    </format>
    <format dxfId="8955">
      <pivotArea dataOnly="0" labelOnly="1" outline="0" fieldPosition="0">
        <references count="2">
          <reference field="1" count="1" selected="0">
            <x v="114"/>
          </reference>
          <reference field="5" count="1">
            <x v="24"/>
          </reference>
        </references>
      </pivotArea>
    </format>
    <format dxfId="8954">
      <pivotArea dataOnly="0" labelOnly="1" outline="0" fieldPosition="0">
        <references count="2">
          <reference field="1" count="1" selected="0">
            <x v="115"/>
          </reference>
          <reference field="5" count="3">
            <x v="20"/>
            <x v="58"/>
            <x v="129"/>
          </reference>
        </references>
      </pivotArea>
    </format>
    <format dxfId="8953">
      <pivotArea dataOnly="0" labelOnly="1" outline="0" fieldPosition="0">
        <references count="2">
          <reference field="1" count="1" selected="0">
            <x v="116"/>
          </reference>
          <reference field="5" count="1">
            <x v="2"/>
          </reference>
        </references>
      </pivotArea>
    </format>
    <format dxfId="8952">
      <pivotArea dataOnly="0" labelOnly="1" outline="0" fieldPosition="0">
        <references count="2">
          <reference field="1" count="1" selected="0">
            <x v="117"/>
          </reference>
          <reference field="5" count="1">
            <x v="17"/>
          </reference>
        </references>
      </pivotArea>
    </format>
    <format dxfId="8951">
      <pivotArea dataOnly="0" labelOnly="1" outline="0" fieldPosition="0">
        <references count="2">
          <reference field="1" count="1" selected="0">
            <x v="118"/>
          </reference>
          <reference field="5" count="1">
            <x v="29"/>
          </reference>
        </references>
      </pivotArea>
    </format>
    <format dxfId="8950">
      <pivotArea dataOnly="0" labelOnly="1" outline="0" fieldPosition="0">
        <references count="2">
          <reference field="1" count="1" selected="0">
            <x v="119"/>
          </reference>
          <reference field="5" count="2">
            <x v="54"/>
            <x v="130"/>
          </reference>
        </references>
      </pivotArea>
    </format>
    <format dxfId="8949">
      <pivotArea dataOnly="0" labelOnly="1" outline="0" fieldPosition="0">
        <references count="2">
          <reference field="1" count="1" selected="0">
            <x v="120"/>
          </reference>
          <reference field="5" count="4">
            <x v="42"/>
            <x v="64"/>
            <x v="85"/>
            <x v="99"/>
          </reference>
        </references>
      </pivotArea>
    </format>
    <format dxfId="8948">
      <pivotArea dataOnly="0" labelOnly="1" outline="0" fieldPosition="0">
        <references count="2">
          <reference field="1" count="1" selected="0">
            <x v="121"/>
          </reference>
          <reference field="5" count="1">
            <x v="61"/>
          </reference>
        </references>
      </pivotArea>
    </format>
    <format dxfId="8947">
      <pivotArea dataOnly="0" labelOnly="1" outline="0" fieldPosition="0">
        <references count="2">
          <reference field="1" count="1" selected="0">
            <x v="122"/>
          </reference>
          <reference field="5" count="1">
            <x v="85"/>
          </reference>
        </references>
      </pivotArea>
    </format>
    <format dxfId="8946">
      <pivotArea dataOnly="0" labelOnly="1" outline="0" fieldPosition="0">
        <references count="2">
          <reference field="1" count="1" selected="0">
            <x v="123"/>
          </reference>
          <reference field="5" count="1">
            <x v="86"/>
          </reference>
        </references>
      </pivotArea>
    </format>
    <format dxfId="8945">
      <pivotArea dataOnly="0" labelOnly="1" outline="0" fieldPosition="0">
        <references count="2">
          <reference field="1" count="1" selected="0">
            <x v="124"/>
          </reference>
          <reference field="5" count="1">
            <x v="30"/>
          </reference>
        </references>
      </pivotArea>
    </format>
    <format dxfId="8944">
      <pivotArea dataOnly="0" labelOnly="1" outline="0" fieldPosition="0">
        <references count="2">
          <reference field="1" count="1" selected="0">
            <x v="125"/>
          </reference>
          <reference field="5" count="3">
            <x v="2"/>
            <x v="18"/>
            <x v="20"/>
          </reference>
        </references>
      </pivotArea>
    </format>
    <format dxfId="8943">
      <pivotArea dataOnly="0" labelOnly="1" outline="0" fieldPosition="0">
        <references count="2">
          <reference field="1" count="1" selected="0">
            <x v="126"/>
          </reference>
          <reference field="5" count="1">
            <x v="59"/>
          </reference>
        </references>
      </pivotArea>
    </format>
    <format dxfId="8942">
      <pivotArea dataOnly="0" labelOnly="1" outline="0" fieldPosition="0">
        <references count="2">
          <reference field="1" count="1" selected="0">
            <x v="127"/>
          </reference>
          <reference field="5" count="2">
            <x v="12"/>
            <x v="15"/>
          </reference>
        </references>
      </pivotArea>
    </format>
    <format dxfId="8941">
      <pivotArea dataOnly="0" labelOnly="1" outline="0" fieldPosition="0">
        <references count="2">
          <reference field="1" count="1" selected="0">
            <x v="128"/>
          </reference>
          <reference field="5" count="1">
            <x v="81"/>
          </reference>
        </references>
      </pivotArea>
    </format>
    <format dxfId="8940">
      <pivotArea dataOnly="0" labelOnly="1" outline="0" fieldPosition="0">
        <references count="2">
          <reference field="1" count="1" selected="0">
            <x v="129"/>
          </reference>
          <reference field="5" count="2">
            <x v="19"/>
            <x v="51"/>
          </reference>
        </references>
      </pivotArea>
    </format>
    <format dxfId="8939">
      <pivotArea dataOnly="0" labelOnly="1" outline="0" fieldPosition="0">
        <references count="2">
          <reference field="1" count="1" selected="0">
            <x v="130"/>
          </reference>
          <reference field="5" count="1">
            <x v="76"/>
          </reference>
        </references>
      </pivotArea>
    </format>
    <format dxfId="8938">
      <pivotArea dataOnly="0" labelOnly="1" outline="0" fieldPosition="0">
        <references count="2">
          <reference field="1" count="1" selected="0">
            <x v="131"/>
          </reference>
          <reference field="5" count="3">
            <x v="85"/>
            <x v="91"/>
            <x v="114"/>
          </reference>
        </references>
      </pivotArea>
    </format>
    <format dxfId="8937">
      <pivotArea dataOnly="0" labelOnly="1" outline="0" fieldPosition="0">
        <references count="2">
          <reference field="1" count="1" selected="0">
            <x v="132"/>
          </reference>
          <reference field="5" count="1">
            <x v="78"/>
          </reference>
        </references>
      </pivotArea>
    </format>
    <format dxfId="8936">
      <pivotArea dataOnly="0" labelOnly="1" outline="0" fieldPosition="0">
        <references count="2">
          <reference field="1" count="1" selected="0">
            <x v="133"/>
          </reference>
          <reference field="5" count="1">
            <x v="35"/>
          </reference>
        </references>
      </pivotArea>
    </format>
    <format dxfId="8935">
      <pivotArea dataOnly="0" labelOnly="1" outline="0" fieldPosition="0">
        <references count="2">
          <reference field="1" count="1" selected="0">
            <x v="134"/>
          </reference>
          <reference field="5" count="1">
            <x v="120"/>
          </reference>
        </references>
      </pivotArea>
    </format>
    <format dxfId="8934">
      <pivotArea dataOnly="0" labelOnly="1" outline="0" fieldPosition="0">
        <references count="2">
          <reference field="1" count="1" selected="0">
            <x v="135"/>
          </reference>
          <reference field="5" count="1">
            <x v="13"/>
          </reference>
        </references>
      </pivotArea>
    </format>
    <format dxfId="8933">
      <pivotArea dataOnly="0" labelOnly="1" outline="0" fieldPosition="0">
        <references count="2">
          <reference field="1" count="1" selected="0">
            <x v="136"/>
          </reference>
          <reference field="5" count="1">
            <x v="0"/>
          </reference>
        </references>
      </pivotArea>
    </format>
    <format dxfId="8932">
      <pivotArea dataOnly="0" labelOnly="1" outline="0" fieldPosition="0">
        <references count="2">
          <reference field="1" count="1" selected="0">
            <x v="137"/>
          </reference>
          <reference field="5" count="1">
            <x v="116"/>
          </reference>
        </references>
      </pivotArea>
    </format>
    <format dxfId="8931">
      <pivotArea dataOnly="0" labelOnly="1" outline="0" fieldPosition="0">
        <references count="2">
          <reference field="1" count="1" selected="0">
            <x v="138"/>
          </reference>
          <reference field="5" count="1">
            <x v="118"/>
          </reference>
        </references>
      </pivotArea>
    </format>
    <format dxfId="8930">
      <pivotArea dataOnly="0" labelOnly="1" outline="0" fieldPosition="0">
        <references count="2">
          <reference field="1" count="1" selected="0">
            <x v="139"/>
          </reference>
          <reference field="5" count="1">
            <x v="121"/>
          </reference>
        </references>
      </pivotArea>
    </format>
    <format dxfId="8929">
      <pivotArea dataOnly="0" labelOnly="1" outline="0" fieldPosition="0">
        <references count="2">
          <reference field="1" count="1" selected="0">
            <x v="140"/>
          </reference>
          <reference field="5" count="1">
            <x v="103"/>
          </reference>
        </references>
      </pivotArea>
    </format>
    <format dxfId="8928">
      <pivotArea dataOnly="0" labelOnly="1" outline="0" fieldPosition="0">
        <references count="2">
          <reference field="1" count="1" selected="0">
            <x v="141"/>
          </reference>
          <reference field="5" count="1">
            <x v="85"/>
          </reference>
        </references>
      </pivotArea>
    </format>
    <format dxfId="8927">
      <pivotArea dataOnly="0" labelOnly="1" outline="0" fieldPosition="0">
        <references count="2">
          <reference field="1" count="1" selected="0">
            <x v="142"/>
          </reference>
          <reference field="5" count="1">
            <x v="101"/>
          </reference>
        </references>
      </pivotArea>
    </format>
    <format dxfId="8926">
      <pivotArea dataOnly="0" labelOnly="1" outline="0" fieldPosition="0">
        <references count="2">
          <reference field="1" count="1" selected="0">
            <x v="143"/>
          </reference>
          <reference field="5" count="2">
            <x v="9"/>
            <x v="85"/>
          </reference>
        </references>
      </pivotArea>
    </format>
    <format dxfId="8925">
      <pivotArea dataOnly="0" labelOnly="1" outline="0" fieldPosition="0">
        <references count="2">
          <reference field="1" count="1" selected="0">
            <x v="144"/>
          </reference>
          <reference field="5" count="1">
            <x v="18"/>
          </reference>
        </references>
      </pivotArea>
    </format>
    <format dxfId="8924">
      <pivotArea dataOnly="0" labelOnly="1" outline="0" fieldPosition="0">
        <references count="2">
          <reference field="1" count="1" selected="0">
            <x v="145"/>
          </reference>
          <reference field="5" count="1">
            <x v="34"/>
          </reference>
        </references>
      </pivotArea>
    </format>
    <format dxfId="8923">
      <pivotArea dataOnly="0" labelOnly="1" outline="0" fieldPosition="0">
        <references count="2">
          <reference field="1" count="1" selected="0">
            <x v="146"/>
          </reference>
          <reference field="5" count="4">
            <x v="29"/>
            <x v="30"/>
            <x v="85"/>
            <x v="124"/>
          </reference>
        </references>
      </pivotArea>
    </format>
    <format dxfId="8922">
      <pivotArea dataOnly="0" labelOnly="1" outline="0" fieldPosition="0">
        <references count="2">
          <reference field="1" count="1" selected="0">
            <x v="147"/>
          </reference>
          <reference field="5" count="1">
            <x v="14"/>
          </reference>
        </references>
      </pivotArea>
    </format>
    <format dxfId="8921">
      <pivotArea dataOnly="0" labelOnly="1" outline="0" fieldPosition="0">
        <references count="2">
          <reference field="1" count="1" selected="0">
            <x v="148"/>
          </reference>
          <reference field="5" count="1">
            <x v="92"/>
          </reference>
        </references>
      </pivotArea>
    </format>
    <format dxfId="8920">
      <pivotArea dataOnly="0" labelOnly="1" outline="0" fieldPosition="0">
        <references count="2">
          <reference field="1" count="1" selected="0">
            <x v="149"/>
          </reference>
          <reference field="5" count="1">
            <x v="102"/>
          </reference>
        </references>
      </pivotArea>
    </format>
    <format dxfId="8919">
      <pivotArea dataOnly="0" labelOnly="1" outline="0" fieldPosition="0">
        <references count="2">
          <reference field="1" count="1" selected="0">
            <x v="150"/>
          </reference>
          <reference field="5" count="2">
            <x v="101"/>
            <x v="105"/>
          </reference>
        </references>
      </pivotArea>
    </format>
    <format dxfId="8918">
      <pivotArea dataOnly="0" labelOnly="1" outline="0" fieldPosition="0">
        <references count="2">
          <reference field="1" count="1" selected="0">
            <x v="151"/>
          </reference>
          <reference field="5" count="1">
            <x v="85"/>
          </reference>
        </references>
      </pivotArea>
    </format>
    <format dxfId="8917">
      <pivotArea dataOnly="0" labelOnly="1" outline="0" fieldPosition="0">
        <references count="2">
          <reference field="1" count="1" selected="0">
            <x v="153"/>
          </reference>
          <reference field="5" count="1">
            <x v="74"/>
          </reference>
        </references>
      </pivotArea>
    </format>
    <format dxfId="8916">
      <pivotArea dataOnly="0" labelOnly="1" outline="0" fieldPosition="0">
        <references count="2">
          <reference field="1" count="1" selected="0">
            <x v="154"/>
          </reference>
          <reference field="5" count="1">
            <x v="24"/>
          </reference>
        </references>
      </pivotArea>
    </format>
    <format dxfId="8915">
      <pivotArea dataOnly="0" labelOnly="1" outline="0" fieldPosition="0">
        <references count="2">
          <reference field="1" count="1" selected="0">
            <x v="155"/>
          </reference>
          <reference field="5" count="1">
            <x v="43"/>
          </reference>
        </references>
      </pivotArea>
    </format>
    <format dxfId="8914">
      <pivotArea dataOnly="0" labelOnly="1" outline="0" fieldPosition="0">
        <references count="2">
          <reference field="1" count="1" selected="0">
            <x v="156"/>
          </reference>
          <reference field="5" count="1">
            <x v="85"/>
          </reference>
        </references>
      </pivotArea>
    </format>
    <format dxfId="8913">
      <pivotArea dataOnly="0" labelOnly="1" outline="0" fieldPosition="0">
        <references count="2">
          <reference field="1" count="1" selected="0">
            <x v="158"/>
          </reference>
          <reference field="5" count="1">
            <x v="88"/>
          </reference>
        </references>
      </pivotArea>
    </format>
    <format dxfId="8912">
      <pivotArea dataOnly="0" labelOnly="1" outline="0" fieldPosition="0">
        <references count="2">
          <reference field="1" count="1" selected="0">
            <x v="159"/>
          </reference>
          <reference field="5" count="1">
            <x v="20"/>
          </reference>
        </references>
      </pivotArea>
    </format>
    <format dxfId="8911">
      <pivotArea dataOnly="0" labelOnly="1" outline="0" fieldPosition="0">
        <references count="2">
          <reference field="1" count="1" selected="0">
            <x v="160"/>
          </reference>
          <reference field="5" count="1">
            <x v="12"/>
          </reference>
        </references>
      </pivotArea>
    </format>
    <format dxfId="8910">
      <pivotArea dataOnly="0" labelOnly="1" outline="0" fieldPosition="0">
        <references count="2">
          <reference field="1" count="1" selected="0">
            <x v="161"/>
          </reference>
          <reference field="5" count="1">
            <x v="85"/>
          </reference>
        </references>
      </pivotArea>
    </format>
    <format dxfId="8909">
      <pivotArea dataOnly="0" labelOnly="1" outline="0" fieldPosition="0">
        <references count="3">
          <reference field="1" count="1" selected="0">
            <x v="0"/>
          </reference>
          <reference field="2" count="0"/>
          <reference field="5" count="1" selected="0">
            <x v="70"/>
          </reference>
        </references>
      </pivotArea>
    </format>
    <format dxfId="8908">
      <pivotArea dataOnly="0" labelOnly="1" outline="0" fieldPosition="0">
        <references count="3">
          <reference field="1" count="1" selected="0">
            <x v="1"/>
          </reference>
          <reference field="2" count="4">
            <x v="7"/>
            <x v="8"/>
            <x v="9"/>
            <x v="10"/>
          </reference>
          <reference field="5" count="1" selected="0">
            <x v="44"/>
          </reference>
        </references>
      </pivotArea>
    </format>
    <format dxfId="8907">
      <pivotArea dataOnly="0" labelOnly="1" outline="0" fieldPosition="0">
        <references count="3">
          <reference field="1" count="1" selected="0">
            <x v="1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8906">
      <pivotArea dataOnly="0" labelOnly="1" outline="0" fieldPosition="0">
        <references count="3">
          <reference field="1" count="1" selected="0">
            <x v="1"/>
          </reference>
          <reference field="2" count="1">
            <x v="0"/>
          </reference>
          <reference field="5" count="1" selected="0">
            <x v="94"/>
          </reference>
        </references>
      </pivotArea>
    </format>
    <format dxfId="8905">
      <pivotArea dataOnly="0" labelOnly="1" outline="0" fieldPosition="0">
        <references count="3">
          <reference field="1" count="1" selected="0">
            <x v="1"/>
          </reference>
          <reference field="2" count="5">
            <x v="1"/>
            <x v="2"/>
            <x v="3"/>
            <x v="4"/>
            <x v="5"/>
          </reference>
          <reference field="5" count="1" selected="0">
            <x v="124"/>
          </reference>
        </references>
      </pivotArea>
    </format>
    <format dxfId="8904">
      <pivotArea dataOnly="0" labelOnly="1" outline="0" fieldPosition="0">
        <references count="3">
          <reference field="1" count="1" selected="0">
            <x v="2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0"/>
          </reference>
        </references>
      </pivotArea>
    </format>
    <format dxfId="8903">
      <pivotArea dataOnly="0" labelOnly="1" outline="0" fieldPosition="0">
        <references count="3">
          <reference field="1" count="1" selected="0">
            <x v="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8902">
      <pivotArea dataOnly="0" labelOnly="1" outline="0" fieldPosition="0">
        <references count="3">
          <reference field="1" count="1" selected="0">
            <x v="2"/>
          </reference>
          <reference field="2" count="2">
            <x v="9"/>
            <x v="10"/>
          </reference>
          <reference field="5" count="1" selected="0">
            <x v="135"/>
          </reference>
        </references>
      </pivotArea>
    </format>
    <format dxfId="8901">
      <pivotArea dataOnly="0" labelOnly="1" outline="0" fieldPosition="0">
        <references count="3">
          <reference field="1" count="1" selected="0">
            <x v="3"/>
          </reference>
          <reference field="2" count="1">
            <x v="0"/>
          </reference>
          <reference field="5" count="1" selected="0">
            <x v="25"/>
          </reference>
        </references>
      </pivotArea>
    </format>
    <format dxfId="8900">
      <pivotArea dataOnly="0" labelOnly="1" outline="0" fieldPosition="0">
        <references count="3">
          <reference field="1" count="1" selected="0">
            <x v="3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8899">
      <pivotArea dataOnly="0" labelOnly="1" outline="0" fieldPosition="0">
        <references count="3">
          <reference field="1" count="1" selected="0">
            <x v="3"/>
          </reference>
          <reference field="2" count="4">
            <x v="1"/>
            <x v="2"/>
            <x v="3"/>
            <x v="4"/>
          </reference>
          <reference field="5" count="1" selected="0">
            <x v="85"/>
          </reference>
        </references>
      </pivotArea>
    </format>
    <format dxfId="8898">
      <pivotArea dataOnly="0" labelOnly="1" outline="0" fieldPosition="0">
        <references count="3">
          <reference field="1" count="1" selected="0">
            <x v="4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8897">
      <pivotArea dataOnly="0" labelOnly="1" outline="0" fieldPosition="0">
        <references count="3">
          <reference field="1" count="1" selected="0">
            <x v="4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88"/>
          </reference>
        </references>
      </pivotArea>
    </format>
    <format dxfId="8896">
      <pivotArea dataOnly="0" labelOnly="1" outline="0" fieldPosition="0">
        <references count="3">
          <reference field="1" count="1" selected="0">
            <x v="5"/>
          </reference>
          <reference field="2" count="4">
            <x v="0"/>
            <x v="1"/>
            <x v="2"/>
            <x v="3"/>
          </reference>
          <reference field="5" count="1" selected="0">
            <x v="8"/>
          </reference>
        </references>
      </pivotArea>
    </format>
    <format dxfId="8895">
      <pivotArea dataOnly="0" labelOnly="1" outline="0" fieldPosition="0">
        <references count="3">
          <reference field="1" count="1" selected="0">
            <x v="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12"/>
          </reference>
        </references>
      </pivotArea>
    </format>
    <format dxfId="8894">
      <pivotArea dataOnly="0" labelOnly="1" outline="0" fieldPosition="0">
        <references count="3">
          <reference field="1" count="1" selected="0">
            <x v="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5"/>
          </reference>
        </references>
      </pivotArea>
    </format>
    <format dxfId="8893">
      <pivotArea dataOnly="0" labelOnly="1" outline="0" fieldPosition="0">
        <references count="3">
          <reference field="1" count="1" selected="0">
            <x v="6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14"/>
          </reference>
        </references>
      </pivotArea>
    </format>
    <format dxfId="8892">
      <pivotArea dataOnly="0" labelOnly="1" outline="0" fieldPosition="0">
        <references count="3">
          <reference field="1" count="1" selected="0">
            <x v="7"/>
          </reference>
          <reference field="2" count="0"/>
          <reference field="5" count="1" selected="0">
            <x v="72"/>
          </reference>
        </references>
      </pivotArea>
    </format>
    <format dxfId="8891">
      <pivotArea dataOnly="0" labelOnly="1" outline="0" fieldPosition="0">
        <references count="3">
          <reference field="1" count="1" selected="0">
            <x v="8"/>
          </reference>
          <reference field="2" count="0"/>
          <reference field="5" count="1" selected="0">
            <x v="95"/>
          </reference>
        </references>
      </pivotArea>
    </format>
    <format dxfId="8890">
      <pivotArea dataOnly="0" labelOnly="1" outline="0" fieldPosition="0">
        <references count="3">
          <reference field="1" count="1" selected="0">
            <x v="9"/>
          </reference>
          <reference field="2" count="4">
            <x v="7"/>
            <x v="8"/>
            <x v="9"/>
            <x v="10"/>
          </reference>
          <reference field="5" count="1" selected="0">
            <x v="3"/>
          </reference>
        </references>
      </pivotArea>
    </format>
    <format dxfId="8889">
      <pivotArea dataOnly="0" labelOnly="1" outline="0" fieldPosition="0">
        <references count="3">
          <reference field="1" count="1" selected="0">
            <x v="9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8888">
      <pivotArea dataOnly="0" labelOnly="1" outline="0" fieldPosition="0">
        <references count="3">
          <reference field="1" count="1" selected="0">
            <x v="9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31"/>
          </reference>
        </references>
      </pivotArea>
    </format>
    <format dxfId="8887">
      <pivotArea dataOnly="0" labelOnly="1" outline="0" fieldPosition="0">
        <references count="3">
          <reference field="1" count="1" selected="0">
            <x v="10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10"/>
          </reference>
        </references>
      </pivotArea>
    </format>
    <format dxfId="8886">
      <pivotArea dataOnly="0" labelOnly="1" outline="0" fieldPosition="0">
        <references count="3">
          <reference field="1" count="1" selected="0">
            <x v="10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41"/>
          </reference>
        </references>
      </pivotArea>
    </format>
    <format dxfId="8885">
      <pivotArea dataOnly="0" labelOnly="1" outline="0" fieldPosition="0">
        <references count="3">
          <reference field="1" count="1" selected="0">
            <x v="11"/>
          </reference>
          <reference field="2" count="0"/>
          <reference field="5" count="1" selected="0">
            <x v="133"/>
          </reference>
        </references>
      </pivotArea>
    </format>
    <format dxfId="8884">
      <pivotArea dataOnly="0" labelOnly="1" outline="0" fieldPosition="0">
        <references count="3">
          <reference field="1" count="1" selected="0">
            <x v="12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8883">
      <pivotArea dataOnly="0" labelOnly="1" outline="0" fieldPosition="0">
        <references count="3">
          <reference field="1" count="1" selected="0">
            <x v="12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5" count="1" selected="0">
            <x v="34"/>
          </reference>
        </references>
      </pivotArea>
    </format>
    <format dxfId="8882">
      <pivotArea dataOnly="0" labelOnly="1" outline="0" fieldPosition="0">
        <references count="3">
          <reference field="1" count="1" selected="0">
            <x v="1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8881">
      <pivotArea dataOnly="0" labelOnly="1" outline="0" fieldPosition="0">
        <references count="3">
          <reference field="1" count="1" selected="0">
            <x v="13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52"/>
          </reference>
        </references>
      </pivotArea>
    </format>
    <format dxfId="8880">
      <pivotArea dataOnly="0" labelOnly="1" outline="0" fieldPosition="0">
        <references count="3">
          <reference field="1" count="1" selected="0">
            <x v="13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8879">
      <pivotArea dataOnly="0" labelOnly="1" outline="0" fieldPosition="0">
        <references count="3">
          <reference field="1" count="1" selected="0">
            <x v="13"/>
          </reference>
          <reference field="2" count="1">
            <x v="3"/>
          </reference>
          <reference field="5" count="1" selected="0">
            <x v="98"/>
          </reference>
        </references>
      </pivotArea>
    </format>
    <format dxfId="8878">
      <pivotArea dataOnly="0" labelOnly="1" outline="0" fieldPosition="0">
        <references count="3">
          <reference field="1" count="1" selected="0">
            <x v="13"/>
          </reference>
          <reference field="2" count="1">
            <x v="2"/>
          </reference>
          <reference field="5" count="1" selected="0">
            <x v="138"/>
          </reference>
        </references>
      </pivotArea>
    </format>
    <format dxfId="8877">
      <pivotArea dataOnly="0" labelOnly="1" outline="0" fieldPosition="0">
        <references count="3">
          <reference field="1" count="1" selected="0">
            <x v="14"/>
          </reference>
          <reference field="2" count="3">
            <x v="0"/>
            <x v="1"/>
            <x v="2"/>
          </reference>
          <reference field="5" count="1" selected="0">
            <x v="26"/>
          </reference>
        </references>
      </pivotArea>
    </format>
    <format dxfId="8876">
      <pivotArea dataOnly="0" labelOnly="1" outline="0" fieldPosition="0">
        <references count="3">
          <reference field="1" count="1" selected="0">
            <x v="14"/>
          </reference>
          <reference field="2" count="2">
            <x v="3"/>
            <x v="10"/>
          </reference>
          <reference field="5" count="1" selected="0">
            <x v="85"/>
          </reference>
        </references>
      </pivotArea>
    </format>
    <format dxfId="8875">
      <pivotArea dataOnly="0" labelOnly="1" outline="0" fieldPosition="0">
        <references count="3">
          <reference field="1" count="1" selected="0">
            <x v="1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97"/>
          </reference>
        </references>
      </pivotArea>
    </format>
    <format dxfId="8874">
      <pivotArea dataOnly="0" labelOnly="1" outline="0" fieldPosition="0">
        <references count="3">
          <reference field="1" count="1" selected="0">
            <x v="15"/>
          </reference>
          <reference field="2" count="0"/>
          <reference field="5" count="1" selected="0">
            <x v="84"/>
          </reference>
        </references>
      </pivotArea>
    </format>
    <format dxfId="8873">
      <pivotArea dataOnly="0" labelOnly="1" outline="0" fieldPosition="0">
        <references count="3">
          <reference field="1" count="1" selected="0">
            <x v="16"/>
          </reference>
          <reference field="2" count="0"/>
          <reference field="5" count="1" selected="0">
            <x v="55"/>
          </reference>
        </references>
      </pivotArea>
    </format>
    <format dxfId="8872">
      <pivotArea dataOnly="0" labelOnly="1" outline="0" fieldPosition="0">
        <references count="3">
          <reference field="1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0"/>
          </reference>
        </references>
      </pivotArea>
    </format>
    <format dxfId="8871">
      <pivotArea dataOnly="0" labelOnly="1" outline="0" fieldPosition="0">
        <references count="3">
          <reference field="1" count="1" selected="0">
            <x v="17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8870">
      <pivotArea dataOnly="0" labelOnly="1" outline="0" fieldPosition="0">
        <references count="3">
          <reference field="1" count="1" selected="0">
            <x v="18"/>
          </reference>
          <reference field="2" count="0"/>
          <reference field="5" count="1" selected="0">
            <x v="5"/>
          </reference>
        </references>
      </pivotArea>
    </format>
    <format dxfId="8869">
      <pivotArea dataOnly="0" labelOnly="1" outline="0" fieldPosition="0">
        <references count="3">
          <reference field="1" count="1" selected="0">
            <x v="19"/>
          </reference>
          <reference field="2" count="0"/>
          <reference field="5" count="1" selected="0">
            <x v="62"/>
          </reference>
        </references>
      </pivotArea>
    </format>
    <format dxfId="8868">
      <pivotArea dataOnly="0" labelOnly="1" outline="0" fieldPosition="0">
        <references count="3">
          <reference field="1" count="1" selected="0">
            <x v="20"/>
          </reference>
          <reference field="2" count="4">
            <x v="7"/>
            <x v="8"/>
            <x v="9"/>
            <x v="10"/>
          </reference>
          <reference field="5" count="1" selected="0">
            <x v="48"/>
          </reference>
        </references>
      </pivotArea>
    </format>
    <format dxfId="8867">
      <pivotArea dataOnly="0" labelOnly="1" outline="0" fieldPosition="0">
        <references count="3">
          <reference field="1" count="1" selected="0">
            <x v="20"/>
          </reference>
          <reference field="2" count="2">
            <x v="5"/>
            <x v="6"/>
          </reference>
          <reference field="5" count="1" selected="0">
            <x v="85"/>
          </reference>
        </references>
      </pivotArea>
    </format>
    <format dxfId="8866">
      <pivotArea dataOnly="0" labelOnly="1" outline="0" fieldPosition="0">
        <references count="3">
          <reference field="1" count="1" selected="0">
            <x v="20"/>
          </reference>
          <reference field="2" count="5">
            <x v="0"/>
            <x v="1"/>
            <x v="2"/>
            <x v="3"/>
            <x v="4"/>
          </reference>
          <reference field="5" count="1" selected="0">
            <x v="122"/>
          </reference>
        </references>
      </pivotArea>
    </format>
    <format dxfId="8865">
      <pivotArea dataOnly="0" labelOnly="1" outline="0" fieldPosition="0">
        <references count="3">
          <reference field="1" count="1" selected="0">
            <x v="21"/>
          </reference>
          <reference field="2" count="2">
            <x v="8"/>
            <x v="10"/>
          </reference>
          <reference field="5" count="1" selected="0">
            <x v="85"/>
          </reference>
        </references>
      </pivotArea>
    </format>
    <format dxfId="8864">
      <pivotArea dataOnly="0" labelOnly="1" outline="0" fieldPosition="0">
        <references count="3">
          <reference field="1" count="1" selected="0">
            <x v="21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09"/>
          </reference>
        </references>
      </pivotArea>
    </format>
    <format dxfId="8863">
      <pivotArea dataOnly="0" labelOnly="1" outline="0" fieldPosition="0">
        <references count="3">
          <reference field="1" count="1" selected="0">
            <x v="21"/>
          </reference>
          <reference field="2" count="3">
            <x v="0"/>
            <x v="1"/>
            <x v="2"/>
          </reference>
          <reference field="5" count="1" selected="0">
            <x v="110"/>
          </reference>
        </references>
      </pivotArea>
    </format>
    <format dxfId="8862">
      <pivotArea dataOnly="0" labelOnly="1" outline="0" fieldPosition="0">
        <references count="3">
          <reference field="1" count="1" selected="0">
            <x v="22"/>
          </reference>
          <reference field="2" count="0"/>
          <reference field="5" count="1" selected="0">
            <x v="106"/>
          </reference>
        </references>
      </pivotArea>
    </format>
    <format dxfId="8861">
      <pivotArea dataOnly="0" labelOnly="1" outline="0" fieldPosition="0">
        <references count="3">
          <reference field="1" count="1" selected="0">
            <x v="23"/>
          </reference>
          <reference field="2" count="0"/>
          <reference field="5" count="1" selected="0">
            <x v="68"/>
          </reference>
        </references>
      </pivotArea>
    </format>
    <format dxfId="8860">
      <pivotArea dataOnly="0" labelOnly="1" outline="0" fieldPosition="0">
        <references count="3">
          <reference field="1" count="1" selected="0">
            <x v="24"/>
          </reference>
          <reference field="2" count="0"/>
          <reference field="5" count="1" selected="0">
            <x v="63"/>
          </reference>
        </references>
      </pivotArea>
    </format>
    <format dxfId="8859">
      <pivotArea dataOnly="0" labelOnly="1" outline="0" fieldPosition="0">
        <references count="3">
          <reference field="1" count="1" selected="0">
            <x v="2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3"/>
          </reference>
        </references>
      </pivotArea>
    </format>
    <format dxfId="8858">
      <pivotArea dataOnly="0" labelOnly="1" outline="0" fieldPosition="0">
        <references count="3">
          <reference field="1" count="1" selected="0">
            <x v="2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7"/>
          </reference>
        </references>
      </pivotArea>
    </format>
    <format dxfId="8857">
      <pivotArea dataOnly="0" labelOnly="1" outline="0" fieldPosition="0">
        <references count="3">
          <reference field="1" count="1" selected="0">
            <x v="27"/>
          </reference>
          <reference field="2" count="3">
            <x v="2"/>
            <x v="3"/>
            <x v="4"/>
          </reference>
          <reference field="5" count="1" selected="0">
            <x v="23"/>
          </reference>
        </references>
      </pivotArea>
    </format>
    <format dxfId="8856">
      <pivotArea dataOnly="0" labelOnly="1" outline="0" fieldPosition="0">
        <references count="3">
          <reference field="1" count="1" selected="0">
            <x v="27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1"/>
          </reference>
        </references>
      </pivotArea>
    </format>
    <format dxfId="8855">
      <pivotArea dataOnly="0" labelOnly="1" outline="0" fieldPosition="0">
        <references count="3">
          <reference field="1" count="1" selected="0">
            <x v="2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9"/>
          </reference>
        </references>
      </pivotArea>
    </format>
    <format dxfId="8854">
      <pivotArea dataOnly="0" labelOnly="1" outline="0" fieldPosition="0">
        <references count="3">
          <reference field="1" count="1" selected="0">
            <x v="29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7"/>
          </reference>
        </references>
      </pivotArea>
    </format>
    <format dxfId="8853">
      <pivotArea dataOnly="0" labelOnly="1" outline="0" fieldPosition="0">
        <references count="3">
          <reference field="1" count="1" selected="0">
            <x v="30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0"/>
          </reference>
        </references>
      </pivotArea>
    </format>
    <format dxfId="8852">
      <pivotArea dataOnly="0" labelOnly="1" outline="0" fieldPosition="0">
        <references count="3">
          <reference field="1" count="1" selected="0">
            <x v="3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6"/>
          </reference>
        </references>
      </pivotArea>
    </format>
    <format dxfId="8851">
      <pivotArea dataOnly="0" labelOnly="1" outline="0" fieldPosition="0">
        <references count="3">
          <reference field="1" count="1" selected="0">
            <x v="3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7"/>
          </reference>
        </references>
      </pivotArea>
    </format>
    <format dxfId="8850">
      <pivotArea dataOnly="0" labelOnly="1" outline="0" fieldPosition="0">
        <references count="3">
          <reference field="1" count="1" selected="0">
            <x v="33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4"/>
          </reference>
        </references>
      </pivotArea>
    </format>
    <format dxfId="8849">
      <pivotArea dataOnly="0" labelOnly="1" outline="0" fieldPosition="0">
        <references count="3">
          <reference field="1" count="1" selected="0">
            <x v="34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8"/>
          </reference>
        </references>
      </pivotArea>
    </format>
    <format dxfId="8848">
      <pivotArea dataOnly="0" labelOnly="1" outline="0" fieldPosition="0">
        <references count="3">
          <reference field="1" count="1" selected="0">
            <x v="35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9"/>
          </reference>
        </references>
      </pivotArea>
    </format>
    <format dxfId="8847">
      <pivotArea dataOnly="0" labelOnly="1" outline="0" fieldPosition="0">
        <references count="3">
          <reference field="1" count="1" selected="0">
            <x v="3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9"/>
          </reference>
        </references>
      </pivotArea>
    </format>
    <format dxfId="8846">
      <pivotArea dataOnly="0" labelOnly="1" outline="0" fieldPosition="0">
        <references count="3">
          <reference field="1" count="1" selected="0">
            <x v="37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7"/>
          </reference>
        </references>
      </pivotArea>
    </format>
    <format dxfId="8845">
      <pivotArea dataOnly="0" labelOnly="1" outline="0" fieldPosition="0">
        <references count="3">
          <reference field="1" count="1" selected="0">
            <x v="3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23"/>
          </reference>
        </references>
      </pivotArea>
    </format>
    <format dxfId="8844">
      <pivotArea dataOnly="0" labelOnly="1" outline="0" fieldPosition="0">
        <references count="3">
          <reference field="1" count="1" selected="0">
            <x v="39"/>
          </reference>
          <reference field="2" count="2">
            <x v="4"/>
            <x v="5"/>
          </reference>
          <reference field="5" count="1" selected="0">
            <x v="94"/>
          </reference>
        </references>
      </pivotArea>
    </format>
    <format dxfId="8843">
      <pivotArea dataOnly="0" labelOnly="1" outline="0" fieldPosition="0">
        <references count="3">
          <reference field="1" count="1" selected="0">
            <x v="39"/>
          </reference>
          <reference field="2" count="3">
            <x v="6"/>
            <x v="7"/>
            <x v="8"/>
          </reference>
          <reference field="5" count="1" selected="0">
            <x v="124"/>
          </reference>
        </references>
      </pivotArea>
    </format>
    <format dxfId="8842">
      <pivotArea dataOnly="0" labelOnly="1" outline="0" fieldPosition="0">
        <references count="3">
          <reference field="1" count="1" selected="0">
            <x v="40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"/>
          </reference>
        </references>
      </pivotArea>
    </format>
    <format dxfId="8841">
      <pivotArea dataOnly="0" labelOnly="1" outline="0" fieldPosition="0">
        <references count="3">
          <reference field="1" count="1" selected="0">
            <x v="4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0"/>
          </reference>
        </references>
      </pivotArea>
    </format>
    <format dxfId="8840">
      <pivotArea dataOnly="0" labelOnly="1" outline="0" fieldPosition="0">
        <references count="3">
          <reference field="1" count="1" selected="0">
            <x v="42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8"/>
          </reference>
        </references>
      </pivotArea>
    </format>
    <format dxfId="8839">
      <pivotArea dataOnly="0" labelOnly="1" outline="0" fieldPosition="0">
        <references count="3">
          <reference field="1" count="1" selected="0">
            <x v="43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"/>
          </reference>
        </references>
      </pivotArea>
    </format>
    <format dxfId="8838">
      <pivotArea dataOnly="0" labelOnly="1" outline="0" fieldPosition="0">
        <references count="3">
          <reference field="1" count="1" selected="0">
            <x v="43"/>
          </reference>
          <reference field="2" count="1">
            <x v="1"/>
          </reference>
          <reference field="5" count="1" selected="0">
            <x v="126"/>
          </reference>
        </references>
      </pivotArea>
    </format>
    <format dxfId="8837">
      <pivotArea dataOnly="0" labelOnly="1" outline="0" fieldPosition="0">
        <references count="3">
          <reference field="1" count="1" selected="0">
            <x v="44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37"/>
          </reference>
        </references>
      </pivotArea>
    </format>
    <format dxfId="8836">
      <pivotArea dataOnly="0" labelOnly="1" outline="0" fieldPosition="0">
        <references count="3">
          <reference field="1" count="1" selected="0">
            <x v="44"/>
          </reference>
          <reference field="2" count="4">
            <x v="1"/>
            <x v="2"/>
            <x v="3"/>
            <x v="4"/>
          </reference>
          <reference field="5" count="1" selected="0">
            <x v="132"/>
          </reference>
        </references>
      </pivotArea>
    </format>
    <format dxfId="8835">
      <pivotArea dataOnly="0" labelOnly="1" outline="0" fieldPosition="0">
        <references count="3">
          <reference field="1" count="1" selected="0">
            <x v="45"/>
          </reference>
          <reference field="2" count="7">
            <x v="2"/>
            <x v="3"/>
            <x v="4"/>
            <x v="5"/>
            <x v="6"/>
            <x v="7"/>
            <x v="8"/>
          </reference>
          <reference field="5" count="1" selected="0">
            <x v="125"/>
          </reference>
        </references>
      </pivotArea>
    </format>
    <format dxfId="8834">
      <pivotArea dataOnly="0" labelOnly="1" outline="0" fieldPosition="0">
        <references count="3">
          <reference field="1" count="1" selected="0">
            <x v="45"/>
          </reference>
          <reference field="2" count="2">
            <x v="9"/>
            <x v="10"/>
          </reference>
          <reference field="5" count="1" selected="0">
            <x v="136"/>
          </reference>
        </references>
      </pivotArea>
    </format>
    <format dxfId="8833">
      <pivotArea dataOnly="0" labelOnly="1" outline="0" fieldPosition="0">
        <references count="3">
          <reference field="1" count="1" selected="0">
            <x v="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6"/>
          </reference>
        </references>
      </pivotArea>
    </format>
    <format dxfId="8832">
      <pivotArea dataOnly="0" labelOnly="1" outline="0" fieldPosition="0">
        <references count="3">
          <reference field="1" count="1" selected="0">
            <x v="48"/>
          </reference>
          <reference field="2" count="6">
            <x v="1"/>
            <x v="3"/>
            <x v="6"/>
            <x v="7"/>
            <x v="8"/>
            <x v="10"/>
          </reference>
          <reference field="5" count="1" selected="0">
            <x v="85"/>
          </reference>
        </references>
      </pivotArea>
    </format>
    <format dxfId="8831">
      <pivotArea dataOnly="0" labelOnly="1" outline="0" fieldPosition="0">
        <references count="3">
          <reference field="1" count="1" selected="0">
            <x v="49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5" count="1" selected="0">
            <x v="56"/>
          </reference>
        </references>
      </pivotArea>
    </format>
    <format dxfId="8830">
      <pivotArea dataOnly="0" labelOnly="1" outline="0" fieldPosition="0">
        <references count="3">
          <reference field="1" count="1" selected="0">
            <x v="49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8829">
      <pivotArea dataOnly="0" labelOnly="1" outline="0" fieldPosition="0">
        <references count="3">
          <reference field="1" count="1" selected="0">
            <x v="50"/>
          </reference>
          <reference field="2" count="1">
            <x v="1"/>
          </reference>
          <reference field="5" count="1" selected="0">
            <x v="11"/>
          </reference>
        </references>
      </pivotArea>
    </format>
    <format dxfId="8828">
      <pivotArea dataOnly="0" labelOnly="1" outline="0" fieldPosition="0">
        <references count="3">
          <reference field="1" count="1" selected="0">
            <x v="50"/>
          </reference>
          <reference field="2" count="1">
            <x v="3"/>
          </reference>
          <reference field="5" count="1" selected="0">
            <x v="85"/>
          </reference>
        </references>
      </pivotArea>
    </format>
    <format dxfId="8827">
      <pivotArea dataOnly="0" labelOnly="1" outline="0" fieldPosition="0">
        <references count="3">
          <reference field="1" count="1" selected="0">
            <x v="51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8826">
      <pivotArea dataOnly="0" labelOnly="1" outline="0" fieldPosition="0">
        <references count="3">
          <reference field="1" count="1" selected="0">
            <x v="51"/>
          </reference>
          <reference field="2" count="1">
            <x v="0"/>
          </reference>
          <reference field="5" count="1" selected="0">
            <x v="115"/>
          </reference>
        </references>
      </pivotArea>
    </format>
    <format dxfId="8825">
      <pivotArea dataOnly="0" labelOnly="1" outline="0" fieldPosition="0">
        <references count="3">
          <reference field="1" count="1" selected="0">
            <x v="52"/>
          </reference>
          <reference field="2" count="6">
            <x v="0"/>
            <x v="1"/>
            <x v="2"/>
            <x v="3"/>
            <x v="4"/>
            <x v="5"/>
          </reference>
          <reference field="5" count="1" selected="0">
            <x v="66"/>
          </reference>
        </references>
      </pivotArea>
    </format>
    <format dxfId="8824">
      <pivotArea dataOnly="0" labelOnly="1" outline="0" fieldPosition="0">
        <references count="3">
          <reference field="1" count="1" selected="0">
            <x v="52"/>
          </reference>
          <reference field="2" count="1">
            <x v="6"/>
          </reference>
          <reference field="5" count="1" selected="0">
            <x v="115"/>
          </reference>
        </references>
      </pivotArea>
    </format>
    <format dxfId="8823">
      <pivotArea dataOnly="0" labelOnly="1" outline="0" fieldPosition="0">
        <references count="3">
          <reference field="1" count="1" selected="0">
            <x v="53"/>
          </reference>
          <reference field="2" count="3">
            <x v="1"/>
            <x v="3"/>
            <x v="4"/>
          </reference>
          <reference field="5" count="1" selected="0">
            <x v="33"/>
          </reference>
        </references>
      </pivotArea>
    </format>
    <format dxfId="8822">
      <pivotArea dataOnly="0" labelOnly="1" outline="0" fieldPosition="0">
        <references count="3">
          <reference field="1" count="1" selected="0">
            <x v="54"/>
          </reference>
          <reference field="2" count="7">
            <x v="1"/>
            <x v="3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8821">
      <pivotArea dataOnly="0" labelOnly="1" outline="0" fieldPosition="0">
        <references count="3">
          <reference field="1" count="1" selected="0">
            <x v="54"/>
          </reference>
          <reference field="2" count="3">
            <x v="0"/>
            <x v="4"/>
            <x v="5"/>
          </reference>
          <reference field="5" count="1" selected="0">
            <x v="115"/>
          </reference>
        </references>
      </pivotArea>
    </format>
    <format dxfId="8820">
      <pivotArea dataOnly="0" labelOnly="1" outline="0" fieldPosition="0">
        <references count="3">
          <reference field="1" count="1" selected="0">
            <x v="55"/>
          </reference>
          <reference field="2" count="0"/>
          <reference field="5" count="1" selected="0">
            <x v="22"/>
          </reference>
        </references>
      </pivotArea>
    </format>
    <format dxfId="8819">
      <pivotArea dataOnly="0" labelOnly="1" outline="0" fieldPosition="0">
        <references count="3">
          <reference field="1" count="1" selected="0">
            <x v="56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2"/>
          </reference>
        </references>
      </pivotArea>
    </format>
    <format dxfId="8818">
      <pivotArea dataOnly="0" labelOnly="1" outline="0" fieldPosition="0">
        <references count="3">
          <reference field="1" count="1" selected="0">
            <x v="57"/>
          </reference>
          <reference field="2" count="0"/>
          <reference field="5" count="1" selected="0">
            <x v="27"/>
          </reference>
        </references>
      </pivotArea>
    </format>
    <format dxfId="8817">
      <pivotArea dataOnly="0" labelOnly="1" outline="0" fieldPosition="0">
        <references count="3">
          <reference field="1" count="1" selected="0">
            <x v="5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6"/>
          </reference>
        </references>
      </pivotArea>
    </format>
    <format dxfId="8816">
      <pivotArea dataOnly="0" labelOnly="1" outline="0" fieldPosition="0">
        <references count="3">
          <reference field="1" count="1" selected="0">
            <x v="58"/>
          </reference>
          <reference field="2" count="2">
            <x v="0"/>
            <x v="1"/>
          </reference>
          <reference field="5" count="1" selected="0">
            <x v="109"/>
          </reference>
        </references>
      </pivotArea>
    </format>
    <format dxfId="8815">
      <pivotArea dataOnly="0" labelOnly="1" outline="0" fieldPosition="0">
        <references count="3">
          <reference field="1" count="1" selected="0">
            <x v="59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8814">
      <pivotArea dataOnly="0" labelOnly="1" outline="0" fieldPosition="0">
        <references count="3">
          <reference field="1" count="1" selected="0">
            <x v="60"/>
          </reference>
          <reference field="2" count="3">
            <x v="0"/>
            <x v="3"/>
            <x v="8"/>
          </reference>
          <reference field="5" count="1" selected="0">
            <x v="85"/>
          </reference>
        </references>
      </pivotArea>
    </format>
    <format dxfId="8813">
      <pivotArea dataOnly="0" labelOnly="1" outline="0" fieldPosition="0">
        <references count="3">
          <reference field="1" count="1" selected="0">
            <x v="60"/>
          </reference>
          <reference field="2" count="8">
            <x v="1"/>
            <x v="2"/>
            <x v="4"/>
            <x v="5"/>
            <x v="6"/>
            <x v="7"/>
            <x v="9"/>
            <x v="10"/>
          </reference>
          <reference field="5" count="1" selected="0">
            <x v="108"/>
          </reference>
        </references>
      </pivotArea>
    </format>
    <format dxfId="8812">
      <pivotArea dataOnly="0" labelOnly="1" outline="0" fieldPosition="0">
        <references count="3">
          <reference field="1" count="1" selected="0">
            <x v="61"/>
          </reference>
          <reference field="2" count="3">
            <x v="0"/>
            <x v="1"/>
            <x v="2"/>
          </reference>
          <reference field="5" count="1" selected="0">
            <x v="47"/>
          </reference>
        </references>
      </pivotArea>
    </format>
    <format dxfId="8811">
      <pivotArea dataOnly="0" labelOnly="1" outline="0" fieldPosition="0">
        <references count="3">
          <reference field="1" count="1" selected="0">
            <x v="61"/>
          </reference>
          <reference field="2" count="4">
            <x v="3"/>
            <x v="7"/>
            <x v="8"/>
            <x v="9"/>
          </reference>
          <reference field="5" count="1" selected="0">
            <x v="85"/>
          </reference>
        </references>
      </pivotArea>
    </format>
    <format dxfId="8810">
      <pivotArea dataOnly="0" labelOnly="1" outline="0" fieldPosition="0">
        <references count="3">
          <reference field="1" count="1" selected="0">
            <x v="61"/>
          </reference>
          <reference field="2" count="3">
            <x v="4"/>
            <x v="5"/>
            <x v="6"/>
          </reference>
          <reference field="5" count="1" selected="0">
            <x v="119"/>
          </reference>
        </references>
      </pivotArea>
    </format>
    <format dxfId="8809">
      <pivotArea dataOnly="0" labelOnly="1" outline="0" fieldPosition="0">
        <references count="3">
          <reference field="1" count="1" selected="0">
            <x v="61"/>
          </reference>
          <reference field="2" count="1">
            <x v="10"/>
          </reference>
          <reference field="5" count="1" selected="0">
            <x v="137"/>
          </reference>
        </references>
      </pivotArea>
    </format>
    <format dxfId="8808">
      <pivotArea dataOnly="0" labelOnly="1" outline="0" fieldPosition="0">
        <references count="3">
          <reference field="1" count="1" selected="0">
            <x v="62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"/>
          </reference>
        </references>
      </pivotArea>
    </format>
    <format dxfId="8807">
      <pivotArea dataOnly="0" labelOnly="1" outline="0" fieldPosition="0">
        <references count="3">
          <reference field="1" count="1" selected="0">
            <x v="62"/>
          </reference>
          <reference field="2" count="2">
            <x v="0"/>
            <x v="1"/>
          </reference>
          <reference field="5" count="1" selected="0">
            <x v="74"/>
          </reference>
        </references>
      </pivotArea>
    </format>
    <format dxfId="8806">
      <pivotArea dataOnly="0" labelOnly="1" outline="0" fieldPosition="0">
        <references count="3">
          <reference field="1" count="1" selected="0">
            <x v="63"/>
          </reference>
          <reference field="2" count="5">
            <x v="0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8805">
      <pivotArea dataOnly="0" labelOnly="1" outline="0" fieldPosition="0">
        <references count="3">
          <reference field="1" count="1" selected="0">
            <x v="63"/>
          </reference>
          <reference field="2" count="5">
            <x v="1"/>
            <x v="3"/>
            <x v="4"/>
            <x v="5"/>
            <x v="6"/>
          </reference>
          <reference field="5" count="1" selected="0">
            <x v="126"/>
          </reference>
        </references>
      </pivotArea>
    </format>
    <format dxfId="8804">
      <pivotArea dataOnly="0" labelOnly="1" outline="0" fieldPosition="0">
        <references count="3">
          <reference field="1" count="1" selected="0">
            <x v="64"/>
          </reference>
          <reference field="2" count="2">
            <x v="0"/>
            <x v="1"/>
          </reference>
          <reference field="5" count="1" selected="0">
            <x v="20"/>
          </reference>
        </references>
      </pivotArea>
    </format>
    <format dxfId="8803">
      <pivotArea dataOnly="0" labelOnly="1" outline="0" fieldPosition="0">
        <references count="3">
          <reference field="1" count="1" selected="0">
            <x v="6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3"/>
          </reference>
        </references>
      </pivotArea>
    </format>
    <format dxfId="8802">
      <pivotArea dataOnly="0" labelOnly="1" outline="0" fieldPosition="0">
        <references count="3">
          <reference field="1" count="1" selected="0">
            <x v="66"/>
          </reference>
          <reference field="2" count="2">
            <x v="0"/>
            <x v="1"/>
          </reference>
          <reference field="5" count="1" selected="0">
            <x v="89"/>
          </reference>
        </references>
      </pivotArea>
    </format>
    <format dxfId="8801">
      <pivotArea dataOnly="0" labelOnly="1" outline="0" fieldPosition="0">
        <references count="3">
          <reference field="1" count="1" selected="0">
            <x v="67"/>
          </reference>
          <reference field="2" count="1">
            <x v="1"/>
          </reference>
          <reference field="5" count="1" selected="0">
            <x v="78"/>
          </reference>
        </references>
      </pivotArea>
    </format>
    <format dxfId="8800">
      <pivotArea dataOnly="0" labelOnly="1" outline="0" fieldPosition="0">
        <references count="3">
          <reference field="1" count="1" selected="0">
            <x v="67"/>
          </reference>
          <reference field="2" count="7">
            <x v="0"/>
            <x v="3"/>
            <x v="4"/>
            <x v="5"/>
            <x v="6"/>
            <x v="7"/>
            <x v="8"/>
          </reference>
          <reference field="5" count="1" selected="0">
            <x v="85"/>
          </reference>
        </references>
      </pivotArea>
    </format>
    <format dxfId="8799">
      <pivotArea dataOnly="0" labelOnly="1" outline="0" fieldPosition="0">
        <references count="3">
          <reference field="1" count="1" selected="0">
            <x v="68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8798">
      <pivotArea dataOnly="0" labelOnly="1" outline="0" fieldPosition="0">
        <references count="3">
          <reference field="1" count="1" selected="0">
            <x v="68"/>
          </reference>
          <reference field="2" count="1">
            <x v="0"/>
          </reference>
          <reference field="5" count="1" selected="0">
            <x v="128"/>
          </reference>
        </references>
      </pivotArea>
    </format>
    <format dxfId="8797">
      <pivotArea dataOnly="0" labelOnly="1" outline="0" fieldPosition="0">
        <references count="3">
          <reference field="1" count="1" selected="0">
            <x v="6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7"/>
          </reference>
        </references>
      </pivotArea>
    </format>
    <format dxfId="8796">
      <pivotArea dataOnly="0" labelOnly="1" outline="0" fieldPosition="0">
        <references count="3">
          <reference field="1" count="1" selected="0">
            <x v="69"/>
          </reference>
          <reference field="2" count="2">
            <x v="0"/>
            <x v="1"/>
          </reference>
          <reference field="5" count="1" selected="0">
            <x v="115"/>
          </reference>
        </references>
      </pivotArea>
    </format>
    <format dxfId="8795">
      <pivotArea dataOnly="0" labelOnly="1" outline="0" fieldPosition="0">
        <references count="3">
          <reference field="1" count="1" selected="0">
            <x v="70"/>
          </reference>
          <reference field="2" count="2">
            <x v="0"/>
            <x v="1"/>
          </reference>
          <reference field="5" count="1" selected="0">
            <x v="16"/>
          </reference>
        </references>
      </pivotArea>
    </format>
    <format dxfId="8794">
      <pivotArea dataOnly="0" labelOnly="1" outline="0" fieldPosition="0">
        <references count="3">
          <reference field="1" count="1" selected="0">
            <x v="7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7"/>
          </reference>
        </references>
      </pivotArea>
    </format>
    <format dxfId="8793">
      <pivotArea dataOnly="0" labelOnly="1" outline="0" fieldPosition="0">
        <references count="3">
          <reference field="1" count="1" selected="0">
            <x v="72"/>
          </reference>
          <reference field="2" count="1">
            <x v="0"/>
          </reference>
          <reference field="5" count="1" selected="0">
            <x v="49"/>
          </reference>
        </references>
      </pivotArea>
    </format>
    <format dxfId="8792">
      <pivotArea dataOnly="0" labelOnly="1" outline="0" fieldPosition="0">
        <references count="3">
          <reference field="1" count="1" selected="0">
            <x v="73"/>
          </reference>
          <reference field="2" count="7">
            <x v="3"/>
            <x v="4"/>
            <x v="5"/>
            <x v="6"/>
            <x v="7"/>
            <x v="9"/>
            <x v="10"/>
          </reference>
          <reference field="5" count="1" selected="0">
            <x v="74"/>
          </reference>
        </references>
      </pivotArea>
    </format>
    <format dxfId="8791">
      <pivotArea dataOnly="0" labelOnly="1" outline="0" fieldPosition="0">
        <references count="3">
          <reference field="1" count="1" selected="0">
            <x v="73"/>
          </reference>
          <reference field="2" count="1">
            <x v="8"/>
          </reference>
          <reference field="5" count="1" selected="0">
            <x v="134"/>
          </reference>
        </references>
      </pivotArea>
    </format>
    <format dxfId="8790">
      <pivotArea dataOnly="0" labelOnly="1" outline="0" fieldPosition="0">
        <references count="3">
          <reference field="1" count="1" selected="0">
            <x v="74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8789">
      <pivotArea dataOnly="0" labelOnly="1" outline="0" fieldPosition="0">
        <references count="3">
          <reference field="1" count="1" selected="0">
            <x v="74"/>
          </reference>
          <reference field="2" count="4">
            <x v="6"/>
            <x v="7"/>
            <x v="9"/>
            <x v="10"/>
          </reference>
          <reference field="5" count="1" selected="0">
            <x v="85"/>
          </reference>
        </references>
      </pivotArea>
    </format>
    <format dxfId="8788">
      <pivotArea dataOnly="0" labelOnly="1" outline="0" fieldPosition="0">
        <references count="3">
          <reference field="1" count="1" selected="0">
            <x v="7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111"/>
          </reference>
        </references>
      </pivotArea>
    </format>
    <format dxfId="8787">
      <pivotArea dataOnly="0" labelOnly="1" outline="0" fieldPosition="0">
        <references count="3">
          <reference field="1" count="1" selected="0">
            <x v="7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75"/>
          </reference>
        </references>
      </pivotArea>
    </format>
    <format dxfId="8786">
      <pivotArea dataOnly="0" labelOnly="1" outline="0" fieldPosition="0">
        <references count="3">
          <reference field="1" count="1" selected="0">
            <x v="75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8785">
      <pivotArea dataOnly="0" labelOnly="1" outline="0" fieldPosition="0">
        <references count="3">
          <reference field="1" count="1" selected="0">
            <x v="75"/>
          </reference>
          <reference field="2" count="1">
            <x v="3"/>
          </reference>
          <reference field="5" count="1" selected="0">
            <x v="89"/>
          </reference>
        </references>
      </pivotArea>
    </format>
    <format dxfId="8784">
      <pivotArea dataOnly="0" labelOnly="1" outline="0" fieldPosition="0">
        <references count="3">
          <reference field="1" count="1" selected="0">
            <x v="75"/>
          </reference>
          <reference field="2" count="1">
            <x v="0"/>
          </reference>
          <reference field="5" count="1" selected="0">
            <x v="113"/>
          </reference>
        </references>
      </pivotArea>
    </format>
    <format dxfId="8783">
      <pivotArea dataOnly="0" labelOnly="1" outline="0" fieldPosition="0">
        <references count="3">
          <reference field="1" count="1" selected="0">
            <x v="76"/>
          </reference>
          <reference field="2" count="4">
            <x v="3"/>
            <x v="4"/>
            <x v="5"/>
            <x v="6"/>
          </reference>
          <reference field="5" count="1" selected="0">
            <x v="7"/>
          </reference>
        </references>
      </pivotArea>
    </format>
    <format dxfId="8782">
      <pivotArea dataOnly="0" labelOnly="1" outline="0" fieldPosition="0">
        <references count="3">
          <reference field="1" count="1" selected="0">
            <x v="76"/>
          </reference>
          <reference field="2" count="4">
            <x v="7"/>
            <x v="8"/>
            <x v="9"/>
            <x v="10"/>
          </reference>
          <reference field="5" count="1" selected="0">
            <x v="56"/>
          </reference>
        </references>
      </pivotArea>
    </format>
    <format dxfId="8781">
      <pivotArea dataOnly="0" labelOnly="1" outline="0" fieldPosition="0">
        <references count="3">
          <reference field="1" count="1" selected="0">
            <x v="77"/>
          </reference>
          <reference field="2" count="8"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5"/>
          </reference>
        </references>
      </pivotArea>
    </format>
    <format dxfId="8780">
      <pivotArea dataOnly="0" labelOnly="1" outline="0" fieldPosition="0">
        <references count="3">
          <reference field="1" count="1" selected="0">
            <x v="77"/>
          </reference>
          <reference field="2" count="1">
            <x v="0"/>
          </reference>
          <reference field="5" count="1" selected="0">
            <x v="36"/>
          </reference>
        </references>
      </pivotArea>
    </format>
    <format dxfId="8779">
      <pivotArea dataOnly="0" labelOnly="1" outline="0" fieldPosition="0">
        <references count="3">
          <reference field="1" count="1" selected="0">
            <x v="77"/>
          </reference>
          <reference field="2" count="1">
            <x v="10"/>
          </reference>
          <reference field="5" count="1" selected="0">
            <x v="113"/>
          </reference>
        </references>
      </pivotArea>
    </format>
    <format dxfId="8778">
      <pivotArea dataOnly="0" labelOnly="1" outline="0" fieldPosition="0">
        <references count="3">
          <reference field="1" count="1" selected="0">
            <x v="78"/>
          </reference>
          <reference field="2" count="1">
            <x v="0"/>
          </reference>
          <reference field="5" count="1" selected="0">
            <x v="61"/>
          </reference>
        </references>
      </pivotArea>
    </format>
    <format dxfId="8777">
      <pivotArea dataOnly="0" labelOnly="1" outline="0" fieldPosition="0">
        <references count="3">
          <reference field="1" count="1" selected="0">
            <x v="78"/>
          </reference>
          <reference field="2" count="2">
            <x v="1"/>
            <x v="3"/>
          </reference>
          <reference field="5" count="1" selected="0">
            <x v="85"/>
          </reference>
        </references>
      </pivotArea>
    </format>
    <format dxfId="8776">
      <pivotArea dataOnly="0" labelOnly="1" outline="0" fieldPosition="0">
        <references count="3">
          <reference field="1" count="1" selected="0">
            <x v="7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3"/>
          </reference>
        </references>
      </pivotArea>
    </format>
    <format dxfId="8775">
      <pivotArea dataOnly="0" labelOnly="1" outline="0" fieldPosition="0">
        <references count="3">
          <reference field="1" count="1" selected="0">
            <x v="79"/>
          </reference>
          <reference field="2" count="2">
            <x v="0"/>
            <x v="1"/>
          </reference>
          <reference field="5" count="1" selected="0">
            <x v="127"/>
          </reference>
        </references>
      </pivotArea>
    </format>
    <format dxfId="8774">
      <pivotArea dataOnly="0" labelOnly="1" outline="0" fieldPosition="0">
        <references count="3">
          <reference field="1" count="1" selected="0">
            <x v="80"/>
          </reference>
          <reference field="2" count="10">
            <x v="0"/>
            <x v="1"/>
            <x v="2"/>
            <x v="3"/>
            <x v="4"/>
            <x v="5"/>
            <x v="6"/>
            <x v="7"/>
            <x v="9"/>
            <x v="10"/>
          </reference>
          <reference field="5" count="1" selected="0">
            <x v="53"/>
          </reference>
        </references>
      </pivotArea>
    </format>
    <format dxfId="8773">
      <pivotArea dataOnly="0" labelOnly="1" outline="0" fieldPosition="0">
        <references count="3">
          <reference field="1" count="1" selected="0">
            <x v="80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8772">
      <pivotArea dataOnly="0" labelOnly="1" outline="0" fieldPosition="0">
        <references count="3">
          <reference field="1" count="1" selected="0">
            <x v="81"/>
          </reference>
          <reference field="2" count="3">
            <x v="0"/>
            <x v="1"/>
            <x v="3"/>
          </reference>
          <reference field="5" count="1" selected="0">
            <x v="33"/>
          </reference>
        </references>
      </pivotArea>
    </format>
    <format dxfId="8771">
      <pivotArea dataOnly="0" labelOnly="1" outline="0" fieldPosition="0">
        <references count="3">
          <reference field="1" count="1" selected="0">
            <x v="81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64"/>
          </reference>
        </references>
      </pivotArea>
    </format>
    <format dxfId="8770">
      <pivotArea dataOnly="0" labelOnly="1" outline="0" fieldPosition="0">
        <references count="3">
          <reference field="1" count="1" selected="0">
            <x v="82"/>
          </reference>
          <reference field="2" count="3">
            <x v="0"/>
            <x v="1"/>
            <x v="3"/>
          </reference>
          <reference field="5" count="1" selected="0">
            <x v="75"/>
          </reference>
        </references>
      </pivotArea>
    </format>
    <format dxfId="8769">
      <pivotArea dataOnly="0" labelOnly="1" outline="0" fieldPosition="0">
        <references count="3">
          <reference field="1" count="1" selected="0">
            <x v="82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98"/>
          </reference>
        </references>
      </pivotArea>
    </format>
    <format dxfId="8768">
      <pivotArea dataOnly="0" labelOnly="1" outline="0" fieldPosition="0">
        <references count="3">
          <reference field="1" count="1" selected="0">
            <x v="83"/>
          </reference>
          <reference field="2" count="1">
            <x v="0"/>
          </reference>
          <reference field="5" count="1" selected="0">
            <x v="15"/>
          </reference>
        </references>
      </pivotArea>
    </format>
    <format dxfId="8767">
      <pivotArea dataOnly="0" labelOnly="1" outline="0" fieldPosition="0">
        <references count="3">
          <reference field="1" count="1" selected="0">
            <x v="83"/>
          </reference>
          <reference field="2" count="2">
            <x v="1"/>
            <x v="8"/>
          </reference>
          <reference field="5" count="1" selected="0">
            <x v="85"/>
          </reference>
        </references>
      </pivotArea>
    </format>
    <format dxfId="8766">
      <pivotArea dataOnly="0" labelOnly="1" outline="0" fieldPosition="0">
        <references count="3">
          <reference field="1" count="1" selected="0">
            <x v="83"/>
          </reference>
          <reference field="2" count="1">
            <x v="10"/>
          </reference>
          <reference field="5" count="1" selected="0">
            <x v="97"/>
          </reference>
        </references>
      </pivotArea>
    </format>
    <format dxfId="8765">
      <pivotArea dataOnly="0" labelOnly="1" outline="0" fieldPosition="0">
        <references count="3">
          <reference field="1" count="1" selected="0">
            <x v="83"/>
          </reference>
          <reference field="2" count="6">
            <x v="3"/>
            <x v="4"/>
            <x v="5"/>
            <x v="6"/>
            <x v="7"/>
            <x v="9"/>
          </reference>
          <reference field="5" count="1" selected="0">
            <x v="127"/>
          </reference>
        </references>
      </pivotArea>
    </format>
    <format dxfId="8764">
      <pivotArea dataOnly="0" labelOnly="1" outline="0" fieldPosition="0">
        <references count="3">
          <reference field="1" count="1" selected="0">
            <x v="84"/>
          </reference>
          <reference field="2" count="2">
            <x v="7"/>
            <x v="9"/>
          </reference>
          <reference field="5" count="1" selected="0">
            <x v="30"/>
          </reference>
        </references>
      </pivotArea>
    </format>
    <format dxfId="8763">
      <pivotArea dataOnly="0" labelOnly="1" outline="0" fieldPosition="0">
        <references count="3">
          <reference field="1" count="1" selected="0">
            <x v="84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69"/>
          </reference>
        </references>
      </pivotArea>
    </format>
    <format dxfId="8762">
      <pivotArea dataOnly="0" labelOnly="1" outline="0" fieldPosition="0">
        <references count="3">
          <reference field="1" count="1" selected="0">
            <x v="84"/>
          </reference>
          <reference field="2" count="3">
            <x v="6"/>
            <x v="8"/>
            <x v="10"/>
          </reference>
          <reference field="5" count="1" selected="0">
            <x v="85"/>
          </reference>
        </references>
      </pivotArea>
    </format>
    <format dxfId="8761">
      <pivotArea dataOnly="0" labelOnly="1" outline="0" fieldPosition="0">
        <references count="3">
          <reference field="1" count="1" selected="0">
            <x v="85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5"/>
          </reference>
        </references>
      </pivotArea>
    </format>
    <format dxfId="8760">
      <pivotArea dataOnly="0" labelOnly="1" outline="0" fieldPosition="0">
        <references count="3">
          <reference field="1" count="1" selected="0">
            <x v="86"/>
          </reference>
          <reference field="2" count="3">
            <x v="0"/>
            <x v="1"/>
            <x v="3"/>
          </reference>
          <reference field="5" count="1" selected="0">
            <x v="64"/>
          </reference>
        </references>
      </pivotArea>
    </format>
    <format dxfId="8759">
      <pivotArea dataOnly="0" labelOnly="1" outline="0" fieldPosition="0">
        <references count="3">
          <reference field="1" count="1" selected="0">
            <x v="8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1"/>
          </reference>
        </references>
      </pivotArea>
    </format>
    <format dxfId="8758">
      <pivotArea dataOnly="0" labelOnly="1" outline="0" fieldPosition="0">
        <references count="3">
          <reference field="1" count="1" selected="0">
            <x v="8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46"/>
          </reference>
        </references>
      </pivotArea>
    </format>
    <format dxfId="8757">
      <pivotArea dataOnly="0" labelOnly="1" outline="0" fieldPosition="0">
        <references count="3">
          <reference field="1" count="1" selected="0">
            <x v="89"/>
          </reference>
          <reference field="2" count="1">
            <x v="0"/>
          </reference>
          <reference field="5" count="1" selected="0">
            <x v="39"/>
          </reference>
        </references>
      </pivotArea>
    </format>
    <format dxfId="8756">
      <pivotArea dataOnly="0" labelOnly="1" outline="0" fieldPosition="0">
        <references count="3">
          <reference field="1" count="1" selected="0">
            <x v="90"/>
          </reference>
          <reference field="2" count="1">
            <x v="0"/>
          </reference>
          <reference field="5" count="1" selected="0">
            <x v="117"/>
          </reference>
        </references>
      </pivotArea>
    </format>
    <format dxfId="8755">
      <pivotArea dataOnly="0" labelOnly="1" outline="0" fieldPosition="0">
        <references count="3">
          <reference field="1" count="1" selected="0">
            <x v="91"/>
          </reference>
          <reference field="2" count="5">
            <x v="0"/>
            <x v="1"/>
            <x v="3"/>
            <x v="4"/>
            <x v="5"/>
          </reference>
          <reference field="5" count="1" selected="0">
            <x v="85"/>
          </reference>
        </references>
      </pivotArea>
    </format>
    <format dxfId="8754">
      <pivotArea dataOnly="0" labelOnly="1" outline="0" fieldPosition="0">
        <references count="3">
          <reference field="1" count="1" selected="0">
            <x v="91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11"/>
          </reference>
        </references>
      </pivotArea>
    </format>
    <format dxfId="8753">
      <pivotArea dataOnly="0" labelOnly="1" outline="0" fieldPosition="0">
        <references count="3">
          <reference field="1" count="1" selected="0">
            <x v="92"/>
          </reference>
          <reference field="2" count="1">
            <x v="0"/>
          </reference>
          <reference field="5" count="1" selected="0">
            <x v="54"/>
          </reference>
        </references>
      </pivotArea>
    </format>
    <format dxfId="8752">
      <pivotArea dataOnly="0" labelOnly="1" outline="0" fieldPosition="0">
        <references count="3">
          <reference field="1" count="1" selected="0">
            <x v="92"/>
          </reference>
          <reference field="2" count="1">
            <x v="1"/>
          </reference>
          <reference field="5" count="1" selected="0">
            <x v="85"/>
          </reference>
        </references>
      </pivotArea>
    </format>
    <format dxfId="8751">
      <pivotArea dataOnly="0" labelOnly="1" outline="0" fieldPosition="0">
        <references count="3">
          <reference field="1" count="1" selected="0">
            <x v="93"/>
          </reference>
          <reference field="2" count="7">
            <x v="1"/>
            <x v="3"/>
            <x v="5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8750">
      <pivotArea dataOnly="0" labelOnly="1" outline="0" fieldPosition="0">
        <references count="3">
          <reference field="1" count="1" selected="0">
            <x v="94"/>
          </reference>
          <reference field="2" count="6">
            <x v="4"/>
            <x v="5"/>
            <x v="6"/>
            <x v="7"/>
            <x v="8"/>
            <x v="9"/>
          </reference>
          <reference field="5" count="1" selected="0">
            <x v="33"/>
          </reference>
        </references>
      </pivotArea>
    </format>
    <format dxfId="8749">
      <pivotArea dataOnly="0" labelOnly="1" outline="0" fieldPosition="0">
        <references count="3">
          <reference field="1" count="1" selected="0">
            <x v="94"/>
          </reference>
          <reference field="2" count="1">
            <x v="10"/>
          </reference>
          <reference field="5" count="1" selected="0">
            <x v="85"/>
          </reference>
        </references>
      </pivotArea>
    </format>
    <format dxfId="8748">
      <pivotArea dataOnly="0" labelOnly="1" outline="0" fieldPosition="0">
        <references count="3">
          <reference field="1" count="1" selected="0">
            <x v="9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5"/>
          </reference>
        </references>
      </pivotArea>
    </format>
    <format dxfId="8747">
      <pivotArea dataOnly="0" labelOnly="1" outline="0" fieldPosition="0">
        <references count="3">
          <reference field="1" count="1" selected="0">
            <x v="96"/>
          </reference>
          <reference field="2" count="2">
            <x v="4"/>
            <x v="5"/>
          </reference>
          <reference field="5" count="1" selected="0">
            <x v="78"/>
          </reference>
        </references>
      </pivotArea>
    </format>
    <format dxfId="8746">
      <pivotArea dataOnly="0" labelOnly="1" outline="0" fieldPosition="0">
        <references count="3">
          <reference field="1" count="1" selected="0">
            <x v="96"/>
          </reference>
          <reference field="2" count="4">
            <x v="7"/>
            <x v="8"/>
            <x v="9"/>
            <x v="10"/>
          </reference>
          <reference field="5" count="1" selected="0">
            <x v="82"/>
          </reference>
        </references>
      </pivotArea>
    </format>
    <format dxfId="8745">
      <pivotArea dataOnly="0" labelOnly="1" outline="0" fieldPosition="0">
        <references count="3">
          <reference field="1" count="1" selected="0">
            <x v="96"/>
          </reference>
          <reference field="2" count="2">
            <x v="3"/>
            <x v="6"/>
          </reference>
          <reference field="5" count="1" selected="0">
            <x v="85"/>
          </reference>
        </references>
      </pivotArea>
    </format>
    <format dxfId="8744">
      <pivotArea dataOnly="0" labelOnly="1" outline="0" fieldPosition="0">
        <references count="3">
          <reference field="1" count="1" selected="0">
            <x v="96"/>
          </reference>
          <reference field="2" count="2">
            <x v="0"/>
            <x v="1"/>
          </reference>
          <reference field="5" count="1" selected="0">
            <x v="104"/>
          </reference>
        </references>
      </pivotArea>
    </format>
    <format dxfId="8743">
      <pivotArea dataOnly="0" labelOnly="1" outline="0" fieldPosition="0">
        <references count="3">
          <reference field="1" count="1" selected="0">
            <x v="97"/>
          </reference>
          <reference field="2" count="2">
            <x v="1"/>
            <x v="3"/>
          </reference>
          <reference field="5" count="1" selected="0">
            <x v="20"/>
          </reference>
        </references>
      </pivotArea>
    </format>
    <format dxfId="8742">
      <pivotArea dataOnly="0" labelOnly="1" outline="0" fieldPosition="0">
        <references count="3">
          <reference field="1" count="1" selected="0">
            <x v="97"/>
          </reference>
          <reference field="2" count="2">
            <x v="4"/>
            <x v="5"/>
          </reference>
          <reference field="5" count="1" selected="0">
            <x v="69"/>
          </reference>
        </references>
      </pivotArea>
    </format>
    <format dxfId="8741">
      <pivotArea dataOnly="0" labelOnly="1" outline="0" fieldPosition="0">
        <references count="3">
          <reference field="1" count="1" selected="0">
            <x v="97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71"/>
          </reference>
        </references>
      </pivotArea>
    </format>
    <format dxfId="8740">
      <pivotArea dataOnly="0" labelOnly="1" outline="0" fieldPosition="0">
        <references count="3">
          <reference field="1" count="1" selected="0">
            <x v="97"/>
          </reference>
          <reference field="2" count="1">
            <x v="0"/>
          </reference>
          <reference field="5" count="1" selected="0">
            <x v="77"/>
          </reference>
        </references>
      </pivotArea>
    </format>
    <format dxfId="8739">
      <pivotArea dataOnly="0" labelOnly="1" outline="0" fieldPosition="0">
        <references count="3">
          <reference field="1" count="1" selected="0">
            <x v="9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"/>
          </reference>
        </references>
      </pivotArea>
    </format>
    <format dxfId="8738">
      <pivotArea dataOnly="0" labelOnly="1" outline="0" fieldPosition="0">
        <references count="3">
          <reference field="1" count="1" selected="0">
            <x v="98"/>
          </reference>
          <reference field="2" count="2">
            <x v="0"/>
            <x v="1"/>
          </reference>
          <reference field="5" count="1" selected="0">
            <x v="73"/>
          </reference>
        </references>
      </pivotArea>
    </format>
    <format dxfId="8737">
      <pivotArea dataOnly="0" labelOnly="1" outline="0" fieldPosition="0">
        <references count="3">
          <reference field="1" count="1" selected="0">
            <x v="9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0"/>
          </reference>
        </references>
      </pivotArea>
    </format>
    <format dxfId="8736">
      <pivotArea dataOnly="0" labelOnly="1" outline="0" fieldPosition="0">
        <references count="3">
          <reference field="1" count="1" selected="0">
            <x v="99"/>
          </reference>
          <reference field="2" count="2">
            <x v="0"/>
            <x v="1"/>
          </reference>
          <reference field="5" count="1" selected="0">
            <x v="85"/>
          </reference>
        </references>
      </pivotArea>
    </format>
    <format dxfId="8735">
      <pivotArea dataOnly="0" labelOnly="1" outline="0" fieldPosition="0">
        <references count="3">
          <reference field="1" count="1" selected="0">
            <x v="10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7"/>
          </reference>
        </references>
      </pivotArea>
    </format>
    <format dxfId="8734">
      <pivotArea dataOnly="0" labelOnly="1" outline="0" fieldPosition="0">
        <references count="3">
          <reference field="1" count="1" selected="0">
            <x v="101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9"/>
          </reference>
        </references>
      </pivotArea>
    </format>
    <format dxfId="8733">
      <pivotArea dataOnly="0" labelOnly="1" outline="0" fieldPosition="0">
        <references count="3">
          <reference field="1" count="1" selected="0">
            <x v="101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8732">
      <pivotArea dataOnly="0" labelOnly="1" outline="0" fieldPosition="0">
        <references count="3">
          <reference field="1" count="1" selected="0">
            <x v="102"/>
          </reference>
          <reference field="2" count="4">
            <x v="4"/>
            <x v="5"/>
            <x v="6"/>
            <x v="7"/>
          </reference>
          <reference field="5" count="1" selected="0">
            <x v="17"/>
          </reference>
        </references>
      </pivotArea>
    </format>
    <format dxfId="8731">
      <pivotArea dataOnly="0" labelOnly="1" outline="0" fieldPosition="0">
        <references count="3">
          <reference field="1" count="1" selected="0">
            <x v="102"/>
          </reference>
          <reference field="2" count="3">
            <x v="8"/>
            <x v="9"/>
            <x v="10"/>
          </reference>
          <reference field="5" count="1" selected="0">
            <x v="85"/>
          </reference>
        </references>
      </pivotArea>
    </format>
    <format dxfId="8730">
      <pivotArea dataOnly="0" labelOnly="1" outline="0" fieldPosition="0">
        <references count="3">
          <reference field="1" count="1" selected="0">
            <x v="103"/>
          </reference>
          <reference field="2" count="4">
            <x v="7"/>
            <x v="8"/>
            <x v="9"/>
            <x v="10"/>
          </reference>
          <reference field="5" count="1" selected="0">
            <x v="119"/>
          </reference>
        </references>
      </pivotArea>
    </format>
    <format dxfId="8729">
      <pivotArea dataOnly="0" labelOnly="1" outline="0" fieldPosition="0">
        <references count="3">
          <reference field="1" count="1" selected="0">
            <x v="103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28"/>
          </reference>
        </references>
      </pivotArea>
    </format>
    <format dxfId="8728">
      <pivotArea dataOnly="0" labelOnly="1" outline="0" fieldPosition="0">
        <references count="3">
          <reference field="1" count="1" selected="0">
            <x v="104"/>
          </reference>
          <reference field="2" count="4">
            <x v="5"/>
            <x v="6"/>
            <x v="7"/>
            <x v="8"/>
          </reference>
          <reference field="5" count="1" selected="0">
            <x v="43"/>
          </reference>
        </references>
      </pivotArea>
    </format>
    <format dxfId="8727">
      <pivotArea dataOnly="0" labelOnly="1" outline="0" fieldPosition="0">
        <references count="3">
          <reference field="1" count="1" selected="0">
            <x v="104"/>
          </reference>
          <reference field="2" count="4">
            <x v="0"/>
            <x v="1"/>
            <x v="3"/>
            <x v="4"/>
          </reference>
          <reference field="5" count="1" selected="0">
            <x v="123"/>
          </reference>
        </references>
      </pivotArea>
    </format>
    <format dxfId="8726">
      <pivotArea dataOnly="0" labelOnly="1" outline="0" fieldPosition="0">
        <references count="3">
          <reference field="1" count="1" selected="0">
            <x v="105"/>
          </reference>
          <reference field="2" count="1">
            <x v="1"/>
          </reference>
          <reference field="5" count="1" selected="0">
            <x v="8"/>
          </reference>
        </references>
      </pivotArea>
    </format>
    <format dxfId="8725">
      <pivotArea dataOnly="0" labelOnly="1" outline="0" fieldPosition="0">
        <references count="3">
          <reference field="1" count="1" selected="0">
            <x v="105"/>
          </reference>
          <reference field="2" count="5">
            <x v="0"/>
            <x v="3"/>
            <x v="6"/>
            <x v="7"/>
            <x v="8"/>
          </reference>
          <reference field="5" count="1" selected="0">
            <x v="85"/>
          </reference>
        </references>
      </pivotArea>
    </format>
    <format dxfId="8724">
      <pivotArea dataOnly="0" labelOnly="1" outline="0" fieldPosition="0">
        <references count="3">
          <reference field="1" count="1" selected="0">
            <x v="105"/>
          </reference>
          <reference field="2" count="2">
            <x v="4"/>
            <x v="5"/>
          </reference>
          <reference field="5" count="1" selected="0">
            <x v="108"/>
          </reference>
        </references>
      </pivotArea>
    </format>
    <format dxfId="8723">
      <pivotArea dataOnly="0" labelOnly="1" outline="0" fieldPosition="0">
        <references count="3">
          <reference field="1" count="1" selected="0">
            <x v="10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96"/>
          </reference>
        </references>
      </pivotArea>
    </format>
    <format dxfId="8722">
      <pivotArea dataOnly="0" labelOnly="1" outline="0" fieldPosition="0">
        <references count="3">
          <reference field="1" count="1" selected="0">
            <x v="107"/>
          </reference>
          <reference field="2" count="4">
            <x v="0"/>
            <x v="1"/>
            <x v="3"/>
            <x v="4"/>
          </reference>
          <reference field="5" count="1" selected="0">
            <x v="19"/>
          </reference>
        </references>
      </pivotArea>
    </format>
    <format dxfId="8721">
      <pivotArea dataOnly="0" labelOnly="1" outline="0" fieldPosition="0">
        <references count="3">
          <reference field="1" count="1" selected="0">
            <x v="107"/>
          </reference>
          <reference field="2" count="3">
            <x v="5"/>
            <x v="6"/>
            <x v="7"/>
          </reference>
          <reference field="5" count="1" selected="0">
            <x v="85"/>
          </reference>
        </references>
      </pivotArea>
    </format>
    <format dxfId="8720">
      <pivotArea dataOnly="0" labelOnly="1" outline="0" fieldPosition="0">
        <references count="3">
          <reference field="1" count="1" selected="0">
            <x v="107"/>
          </reference>
          <reference field="2" count="3">
            <x v="8"/>
            <x v="9"/>
            <x v="10"/>
          </reference>
          <reference field="5" count="1" selected="0">
            <x v="92"/>
          </reference>
        </references>
      </pivotArea>
    </format>
    <format dxfId="8719">
      <pivotArea dataOnly="0" labelOnly="1" outline="0" fieldPosition="0">
        <references count="3">
          <reference field="1" count="1" selected="0">
            <x v="108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8718">
      <pivotArea dataOnly="0" labelOnly="1" outline="0" fieldPosition="0">
        <references count="3">
          <reference field="1" count="1" selected="0">
            <x v="108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85"/>
          </reference>
        </references>
      </pivotArea>
    </format>
    <format dxfId="8717">
      <pivotArea dataOnly="0" labelOnly="1" outline="0" fieldPosition="0">
        <references count="3">
          <reference field="1" count="1" selected="0">
            <x v="108"/>
          </reference>
          <reference field="2" count="3">
            <x v="0"/>
            <x v="1"/>
            <x v="3"/>
          </reference>
          <reference field="5" count="1" selected="0">
            <x v="90"/>
          </reference>
        </references>
      </pivotArea>
    </format>
    <format dxfId="8716">
      <pivotArea dataOnly="0" labelOnly="1" outline="0" fieldPosition="0">
        <references count="3">
          <reference field="1" count="1" selected="0">
            <x v="109"/>
          </reference>
          <reference field="2" count="4">
            <x v="7"/>
            <x v="8"/>
            <x v="9"/>
            <x v="10"/>
          </reference>
          <reference field="5" count="1" selected="0">
            <x v="28"/>
          </reference>
        </references>
      </pivotArea>
    </format>
    <format dxfId="8715">
      <pivotArea dataOnly="0" labelOnly="1" outline="0" fieldPosition="0">
        <references count="3">
          <reference field="1" count="1" selected="0">
            <x v="109"/>
          </reference>
          <reference field="2" count="3">
            <x v="4"/>
            <x v="5"/>
            <x v="6"/>
          </reference>
          <reference field="5" count="1" selected="0">
            <x v="85"/>
          </reference>
        </references>
      </pivotArea>
    </format>
    <format dxfId="8714">
      <pivotArea dataOnly="0" labelOnly="1" outline="0" fieldPosition="0">
        <references count="3">
          <reference field="1" count="1" selected="0">
            <x v="110"/>
          </reference>
          <reference field="2" count="2">
            <x v="0"/>
            <x v="1"/>
          </reference>
          <reference field="5" count="1" selected="0">
            <x v="57"/>
          </reference>
        </references>
      </pivotArea>
    </format>
    <format dxfId="8713">
      <pivotArea dataOnly="0" labelOnly="1" outline="0" fieldPosition="0">
        <references count="3">
          <reference field="1" count="1" selected="0">
            <x v="111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0"/>
          </reference>
        </references>
      </pivotArea>
    </format>
    <format dxfId="8712">
      <pivotArea dataOnly="0" labelOnly="1" outline="0" fieldPosition="0">
        <references count="3">
          <reference field="1" count="1" selected="0">
            <x v="112"/>
          </reference>
          <reference field="2" count="2">
            <x v="0"/>
            <x v="1"/>
          </reference>
          <reference field="5" count="1" selected="0">
            <x v="23"/>
          </reference>
        </references>
      </pivotArea>
    </format>
    <format dxfId="8711">
      <pivotArea dataOnly="0" labelOnly="1" outline="0" fieldPosition="0">
        <references count="3">
          <reference field="1" count="1" selected="0">
            <x v="112"/>
          </reference>
          <reference field="2" count="3">
            <x v="3"/>
            <x v="4"/>
            <x v="5"/>
          </reference>
          <reference field="5" count="1" selected="0">
            <x v="31"/>
          </reference>
        </references>
      </pivotArea>
    </format>
    <format dxfId="8710">
      <pivotArea dataOnly="0" labelOnly="1" outline="0" fieldPosition="0">
        <references count="3">
          <reference field="1" count="1" selected="0">
            <x v="112"/>
          </reference>
          <reference field="2" count="4">
            <x v="7"/>
            <x v="8"/>
            <x v="9"/>
            <x v="10"/>
          </reference>
          <reference field="5" count="1" selected="0">
            <x v="79"/>
          </reference>
        </references>
      </pivotArea>
    </format>
    <format dxfId="8709">
      <pivotArea dataOnly="0" labelOnly="1" outline="0" fieldPosition="0">
        <references count="3">
          <reference field="1" count="1" selected="0">
            <x v="112"/>
          </reference>
          <reference field="2" count="1">
            <x v="6"/>
          </reference>
          <reference field="5" count="1" selected="0">
            <x v="100"/>
          </reference>
        </references>
      </pivotArea>
    </format>
    <format dxfId="8708">
      <pivotArea dataOnly="0" labelOnly="1" outline="0" fieldPosition="0">
        <references count="3">
          <reference field="1" count="1" selected="0">
            <x v="113"/>
          </reference>
          <reference field="2" count="2">
            <x v="4"/>
            <x v="5"/>
          </reference>
          <reference field="5" count="1" selected="0">
            <x v="8"/>
          </reference>
        </references>
      </pivotArea>
    </format>
    <format dxfId="8707">
      <pivotArea dataOnly="0" labelOnly="1" outline="0" fieldPosition="0">
        <references count="3">
          <reference field="1" count="1" selected="0">
            <x v="113"/>
          </reference>
          <reference field="2" count="1">
            <x v="6"/>
          </reference>
          <reference field="5" count="1" selected="0">
            <x v="52"/>
          </reference>
        </references>
      </pivotArea>
    </format>
    <format dxfId="8706">
      <pivotArea dataOnly="0" labelOnly="1" outline="0" fieldPosition="0">
        <references count="3">
          <reference field="1" count="1" selected="0">
            <x v="113"/>
          </reference>
          <reference field="2" count="2">
            <x v="7"/>
            <x v="8"/>
          </reference>
          <reference field="5" count="1" selected="0">
            <x v="85"/>
          </reference>
        </references>
      </pivotArea>
    </format>
    <format dxfId="8705">
      <pivotArea dataOnly="0" labelOnly="1" outline="0" fieldPosition="0">
        <references count="3">
          <reference field="1" count="1" selected="0">
            <x v="113"/>
          </reference>
          <reference field="2" count="3">
            <x v="0"/>
            <x v="1"/>
            <x v="3"/>
          </reference>
          <reference field="5" count="1" selected="0">
            <x v="112"/>
          </reference>
        </references>
      </pivotArea>
    </format>
    <format dxfId="8704">
      <pivotArea dataOnly="0" labelOnly="1" outline="0" fieldPosition="0">
        <references count="3">
          <reference field="1" count="1" selected="0">
            <x v="114"/>
          </reference>
          <reference field="2" count="8">
            <x v="0"/>
            <x v="1"/>
            <x v="3"/>
            <x v="4"/>
            <x v="5"/>
            <x v="6"/>
            <x v="7"/>
            <x v="8"/>
          </reference>
          <reference field="5" count="1" selected="0">
            <x v="24"/>
          </reference>
        </references>
      </pivotArea>
    </format>
    <format dxfId="8703">
      <pivotArea dataOnly="0" labelOnly="1" outline="0" fieldPosition="0">
        <references count="3">
          <reference field="1" count="1" selected="0">
            <x v="115"/>
          </reference>
          <reference field="2" count="3">
            <x v="3"/>
            <x v="4"/>
            <x v="5"/>
          </reference>
          <reference field="5" count="1" selected="0">
            <x v="20"/>
          </reference>
        </references>
      </pivotArea>
    </format>
    <format dxfId="8702">
      <pivotArea dataOnly="0" labelOnly="1" outline="0" fieldPosition="0">
        <references count="3">
          <reference field="1" count="1" selected="0">
            <x v="115"/>
          </reference>
          <reference field="2" count="2">
            <x v="0"/>
            <x v="1"/>
          </reference>
          <reference field="5" count="1" selected="0">
            <x v="58"/>
          </reference>
        </references>
      </pivotArea>
    </format>
    <format dxfId="8701">
      <pivotArea dataOnly="0" labelOnly="1" outline="0" fieldPosition="0">
        <references count="3">
          <reference field="1" count="1" selected="0">
            <x v="115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9"/>
          </reference>
        </references>
      </pivotArea>
    </format>
    <format dxfId="8700">
      <pivotArea dataOnly="0" labelOnly="1" outline="0" fieldPosition="0">
        <references count="3">
          <reference field="1" count="1" selected="0">
            <x v="11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"/>
          </reference>
        </references>
      </pivotArea>
    </format>
    <format dxfId="8699">
      <pivotArea dataOnly="0" labelOnly="1" outline="0" fieldPosition="0">
        <references count="3">
          <reference field="1" count="1" selected="0">
            <x v="117"/>
          </reference>
          <reference field="2" count="4">
            <x v="7"/>
            <x v="8"/>
            <x v="9"/>
            <x v="10"/>
          </reference>
          <reference field="5" count="1" selected="0">
            <x v="17"/>
          </reference>
        </references>
      </pivotArea>
    </format>
    <format dxfId="8698">
      <pivotArea dataOnly="0" labelOnly="1" outline="0" fieldPosition="0">
        <references count="3">
          <reference field="1" count="1" selected="0">
            <x v="11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29"/>
          </reference>
        </references>
      </pivotArea>
    </format>
    <format dxfId="8697">
      <pivotArea dataOnly="0" labelOnly="1" outline="0" fieldPosition="0">
        <references count="3">
          <reference field="1" count="1" selected="0">
            <x v="119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4"/>
          </reference>
        </references>
      </pivotArea>
    </format>
    <format dxfId="8696">
      <pivotArea dataOnly="0" labelOnly="1" outline="0" fieldPosition="0">
        <references count="3">
          <reference field="1" count="1" selected="0">
            <x v="119"/>
          </reference>
          <reference field="2" count="1">
            <x v="0"/>
          </reference>
          <reference field="5" count="1" selected="0">
            <x v="130"/>
          </reference>
        </references>
      </pivotArea>
    </format>
    <format dxfId="8695">
      <pivotArea dataOnly="0" labelOnly="1" outline="0" fieldPosition="0">
        <references count="3">
          <reference field="1" count="1" selected="0">
            <x v="120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42"/>
          </reference>
        </references>
      </pivotArea>
    </format>
    <format dxfId="8694">
      <pivotArea dataOnly="0" labelOnly="1" outline="0" fieldPosition="0">
        <references count="3">
          <reference field="1" count="1" selected="0">
            <x v="120"/>
          </reference>
          <reference field="2" count="1">
            <x v="3"/>
          </reference>
          <reference field="5" count="1" selected="0">
            <x v="64"/>
          </reference>
        </references>
      </pivotArea>
    </format>
    <format dxfId="8693">
      <pivotArea dataOnly="0" labelOnly="1" outline="0" fieldPosition="0">
        <references count="3">
          <reference field="1" count="1" selected="0">
            <x v="120"/>
          </reference>
          <reference field="2" count="1">
            <x v="4"/>
          </reference>
          <reference field="5" count="1" selected="0">
            <x v="85"/>
          </reference>
        </references>
      </pivotArea>
    </format>
    <format dxfId="8692">
      <pivotArea dataOnly="0" labelOnly="1" outline="0" fieldPosition="0">
        <references count="3">
          <reference field="1" count="1" selected="0">
            <x v="120"/>
          </reference>
          <reference field="2" count="2">
            <x v="0"/>
            <x v="1"/>
          </reference>
          <reference field="5" count="1" selected="0">
            <x v="99"/>
          </reference>
        </references>
      </pivotArea>
    </format>
    <format dxfId="8691">
      <pivotArea dataOnly="0" labelOnly="1" outline="0" fieldPosition="0">
        <references count="3">
          <reference field="1" count="1" selected="0">
            <x v="121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61"/>
          </reference>
        </references>
      </pivotArea>
    </format>
    <format dxfId="8690">
      <pivotArea dataOnly="0" labelOnly="1" outline="0" fieldPosition="0">
        <references count="3">
          <reference field="1" count="1" selected="0">
            <x v="122"/>
          </reference>
          <reference field="2" count="3">
            <x v="7"/>
            <x v="9"/>
            <x v="10"/>
          </reference>
          <reference field="5" count="1" selected="0">
            <x v="85"/>
          </reference>
        </references>
      </pivotArea>
    </format>
    <format dxfId="8689">
      <pivotArea dataOnly="0" labelOnly="1" outline="0" fieldPosition="0">
        <references count="3">
          <reference field="1" count="1" selected="0">
            <x v="12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6"/>
          </reference>
        </references>
      </pivotArea>
    </format>
    <format dxfId="8688">
      <pivotArea dataOnly="0" labelOnly="1" outline="0" fieldPosition="0">
        <references count="3">
          <reference field="1" count="1" selected="0">
            <x v="12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0"/>
          </reference>
        </references>
      </pivotArea>
    </format>
    <format dxfId="8687">
      <pivotArea dataOnly="0" labelOnly="1" outline="0" fieldPosition="0">
        <references count="3">
          <reference field="1" count="1" selected="0">
            <x v="125"/>
          </reference>
          <reference field="2" count="3">
            <x v="7"/>
            <x v="9"/>
            <x v="10"/>
          </reference>
          <reference field="5" count="1" selected="0">
            <x v="2"/>
          </reference>
        </references>
      </pivotArea>
    </format>
    <format dxfId="8686">
      <pivotArea dataOnly="0" labelOnly="1" outline="0" fieldPosition="0">
        <references count="3">
          <reference field="1" count="1" selected="0">
            <x v="125"/>
          </reference>
          <reference field="2" count="6">
            <x v="0"/>
            <x v="1"/>
            <x v="3"/>
            <x v="4"/>
            <x v="5"/>
            <x v="6"/>
          </reference>
          <reference field="5" count="1" selected="0">
            <x v="18"/>
          </reference>
        </references>
      </pivotArea>
    </format>
    <format dxfId="8685">
      <pivotArea dataOnly="0" labelOnly="1" outline="0" fieldPosition="0">
        <references count="3">
          <reference field="1" count="1" selected="0">
            <x v="125"/>
          </reference>
          <reference field="2" count="1">
            <x v="8"/>
          </reference>
          <reference field="5" count="1" selected="0">
            <x v="20"/>
          </reference>
        </references>
      </pivotArea>
    </format>
    <format dxfId="8684">
      <pivotArea dataOnly="0" labelOnly="1" outline="0" fieldPosition="0">
        <references count="3">
          <reference field="1" count="1" selected="0">
            <x v="12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59"/>
          </reference>
        </references>
      </pivotArea>
    </format>
    <format dxfId="8683">
      <pivotArea dataOnly="0" labelOnly="1" outline="0" fieldPosition="0">
        <references count="3">
          <reference field="1" count="1" selected="0">
            <x v="127"/>
          </reference>
          <reference field="2" count="9">
            <x v="0"/>
            <x v="1"/>
            <x v="3"/>
            <x v="4"/>
            <x v="5"/>
            <x v="6"/>
            <x v="7"/>
            <x v="8"/>
            <x v="9"/>
          </reference>
          <reference field="5" count="1" selected="0">
            <x v="12"/>
          </reference>
        </references>
      </pivotArea>
    </format>
    <format dxfId="8682">
      <pivotArea dataOnly="0" labelOnly="1" outline="0" fieldPosition="0">
        <references count="3">
          <reference field="1" count="1" selected="0">
            <x v="127"/>
          </reference>
          <reference field="2" count="1">
            <x v="10"/>
          </reference>
          <reference field="5" count="1" selected="0">
            <x v="15"/>
          </reference>
        </references>
      </pivotArea>
    </format>
    <format dxfId="8681">
      <pivotArea dataOnly="0" labelOnly="1" outline="0" fieldPosition="0">
        <references count="3">
          <reference field="1" count="1" selected="0">
            <x v="12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81"/>
          </reference>
        </references>
      </pivotArea>
    </format>
    <format dxfId="8680">
      <pivotArea dataOnly="0" labelOnly="1" outline="0" fieldPosition="0">
        <references count="3">
          <reference field="1" count="1" selected="0">
            <x v="129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5" count="1" selected="0">
            <x v="19"/>
          </reference>
        </references>
      </pivotArea>
    </format>
    <format dxfId="8679">
      <pivotArea dataOnly="0" labelOnly="1" outline="0" fieldPosition="0">
        <references count="3">
          <reference field="1" count="1" selected="0">
            <x v="129"/>
          </reference>
          <reference field="2" count="3">
            <x v="0"/>
            <x v="1"/>
            <x v="3"/>
          </reference>
          <reference field="5" count="1" selected="0">
            <x v="51"/>
          </reference>
        </references>
      </pivotArea>
    </format>
    <format dxfId="8678">
      <pivotArea dataOnly="0" labelOnly="1" outline="0" fieldPosition="0">
        <references count="3">
          <reference field="1" count="1" selected="0">
            <x v="13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6"/>
          </reference>
        </references>
      </pivotArea>
    </format>
    <format dxfId="8677">
      <pivotArea dataOnly="0" labelOnly="1" outline="0" fieldPosition="0">
        <references count="3">
          <reference field="1" count="1" selected="0">
            <x v="131"/>
          </reference>
          <reference field="2" count="2">
            <x v="3"/>
            <x v="4"/>
          </reference>
          <reference field="5" count="1" selected="0">
            <x v="85"/>
          </reference>
        </references>
      </pivotArea>
    </format>
    <format dxfId="8676">
      <pivotArea dataOnly="0" labelOnly="1" outline="0" fieldPosition="0">
        <references count="3">
          <reference field="1" count="1" selected="0">
            <x v="131"/>
          </reference>
          <reference field="2" count="2">
            <x v="0"/>
            <x v="1"/>
          </reference>
          <reference field="5" count="1" selected="0">
            <x v="91"/>
          </reference>
        </references>
      </pivotArea>
    </format>
    <format dxfId="8675">
      <pivotArea dataOnly="0" labelOnly="1" outline="0" fieldPosition="0">
        <references count="3">
          <reference field="1" count="1" selected="0">
            <x v="131"/>
          </reference>
          <reference field="2" count="6">
            <x v="5"/>
            <x v="6"/>
            <x v="7"/>
            <x v="8"/>
            <x v="9"/>
            <x v="10"/>
          </reference>
          <reference field="5" count="1" selected="0">
            <x v="114"/>
          </reference>
        </references>
      </pivotArea>
    </format>
    <format dxfId="8674">
      <pivotArea dataOnly="0" labelOnly="1" outline="0" fieldPosition="0">
        <references count="3">
          <reference field="1" count="1" selected="0">
            <x v="132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78"/>
          </reference>
        </references>
      </pivotArea>
    </format>
    <format dxfId="8673">
      <pivotArea dataOnly="0" labelOnly="1" outline="0" fieldPosition="0">
        <references count="3">
          <reference field="1" count="1" selected="0">
            <x v="13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35"/>
          </reference>
        </references>
      </pivotArea>
    </format>
    <format dxfId="8672">
      <pivotArea dataOnly="0" labelOnly="1" outline="0" fieldPosition="0">
        <references count="3">
          <reference field="1" count="1" selected="0">
            <x v="13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0"/>
          </reference>
        </references>
      </pivotArea>
    </format>
    <format dxfId="8671">
      <pivotArea dataOnly="0" labelOnly="1" outline="0" fieldPosition="0">
        <references count="3">
          <reference field="1" count="1" selected="0">
            <x v="13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3"/>
          </reference>
        </references>
      </pivotArea>
    </format>
    <format dxfId="8670">
      <pivotArea dataOnly="0" labelOnly="1" outline="0" fieldPosition="0">
        <references count="3">
          <reference field="1" count="1" selected="0">
            <x v="136"/>
          </reference>
          <reference field="2" count="0"/>
          <reference field="5" count="1" selected="0">
            <x v="0"/>
          </reference>
        </references>
      </pivotArea>
    </format>
    <format dxfId="8669">
      <pivotArea dataOnly="0" labelOnly="1" outline="0" fieldPosition="0">
        <references count="3">
          <reference field="1" count="1" selected="0">
            <x v="13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6"/>
          </reference>
        </references>
      </pivotArea>
    </format>
    <format dxfId="8668">
      <pivotArea dataOnly="0" labelOnly="1" outline="0" fieldPosition="0">
        <references count="3">
          <reference field="1" count="1" selected="0">
            <x v="13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18"/>
          </reference>
        </references>
      </pivotArea>
    </format>
    <format dxfId="8667">
      <pivotArea dataOnly="0" labelOnly="1" outline="0" fieldPosition="0">
        <references count="3">
          <reference field="1" count="1" selected="0">
            <x v="139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21"/>
          </reference>
        </references>
      </pivotArea>
    </format>
    <format dxfId="8666">
      <pivotArea dataOnly="0" labelOnly="1" outline="0" fieldPosition="0">
        <references count="3">
          <reference field="1" count="1" selected="0">
            <x v="14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03"/>
          </reference>
        </references>
      </pivotArea>
    </format>
    <format dxfId="8665">
      <pivotArea dataOnly="0" labelOnly="1" outline="0" fieldPosition="0">
        <references count="3">
          <reference field="1" count="1" selected="0">
            <x v="141"/>
          </reference>
          <reference field="2" count="1">
            <x v="0"/>
          </reference>
          <reference field="5" count="1" selected="0">
            <x v="85"/>
          </reference>
        </references>
      </pivotArea>
    </format>
    <format dxfId="8664">
      <pivotArea dataOnly="0" labelOnly="1" outline="0" fieldPosition="0">
        <references count="3">
          <reference field="1" count="1" selected="0">
            <x v="142"/>
          </reference>
          <reference field="2" count="6">
            <x v="3"/>
            <x v="4"/>
            <x v="5"/>
            <x v="6"/>
            <x v="8"/>
            <x v="10"/>
          </reference>
          <reference field="5" count="1" selected="0">
            <x v="101"/>
          </reference>
        </references>
      </pivotArea>
    </format>
    <format dxfId="8663">
      <pivotArea dataOnly="0" labelOnly="1" outline="0" fieldPosition="0">
        <references count="3">
          <reference field="1" count="1" selected="0">
            <x v="143"/>
          </reference>
          <reference field="2" count="4">
            <x v="7"/>
            <x v="8"/>
            <x v="9"/>
            <x v="10"/>
          </reference>
          <reference field="5" count="1" selected="0">
            <x v="9"/>
          </reference>
        </references>
      </pivotArea>
    </format>
    <format dxfId="8662">
      <pivotArea dataOnly="0" labelOnly="1" outline="0" fieldPosition="0">
        <references count="3">
          <reference field="1" count="1" selected="0">
            <x v="143"/>
          </reference>
          <reference field="2" count="1">
            <x v="6"/>
          </reference>
          <reference field="5" count="1" selected="0">
            <x v="85"/>
          </reference>
        </references>
      </pivotArea>
    </format>
    <format dxfId="8661">
      <pivotArea dataOnly="0" labelOnly="1" outline="0" fieldPosition="0">
        <references count="3">
          <reference field="1" count="1" selected="0">
            <x v="144"/>
          </reference>
          <reference field="2" count="4">
            <x v="7"/>
            <x v="8"/>
            <x v="9"/>
            <x v="10"/>
          </reference>
          <reference field="5" count="1" selected="0">
            <x v="18"/>
          </reference>
        </references>
      </pivotArea>
    </format>
    <format dxfId="8660">
      <pivotArea dataOnly="0" labelOnly="1" outline="0" fieldPosition="0">
        <references count="3">
          <reference field="1" count="1" selected="0">
            <x v="145"/>
          </reference>
          <reference field="2" count="4">
            <x v="7"/>
            <x v="8"/>
            <x v="9"/>
            <x v="10"/>
          </reference>
          <reference field="5" count="1" selected="0">
            <x v="34"/>
          </reference>
        </references>
      </pivotArea>
    </format>
    <format dxfId="8659">
      <pivotArea dataOnly="0" labelOnly="1" outline="0" fieldPosition="0">
        <references count="3">
          <reference field="1" count="1" selected="0">
            <x v="146"/>
          </reference>
          <reference field="2" count="2">
            <x v="4"/>
            <x v="5"/>
          </reference>
          <reference field="5" count="1" selected="0">
            <x v="29"/>
          </reference>
        </references>
      </pivotArea>
    </format>
    <format dxfId="8658">
      <pivotArea dataOnly="0" labelOnly="1" outline="0" fieldPosition="0">
        <references count="3">
          <reference field="1" count="1" selected="0">
            <x v="146"/>
          </reference>
          <reference field="2" count="1">
            <x v="1"/>
          </reference>
          <reference field="5" count="1" selected="0">
            <x v="30"/>
          </reference>
        </references>
      </pivotArea>
    </format>
    <format dxfId="8657">
      <pivotArea dataOnly="0" labelOnly="1" outline="0" fieldPosition="0">
        <references count="3">
          <reference field="1" count="1" selected="0">
            <x v="146"/>
          </reference>
          <reference field="2" count="2">
            <x v="0"/>
            <x v="3"/>
          </reference>
          <reference field="5" count="1" selected="0">
            <x v="85"/>
          </reference>
        </references>
      </pivotArea>
    </format>
    <format dxfId="8656">
      <pivotArea dataOnly="0" labelOnly="1" outline="0" fieldPosition="0">
        <references count="3">
          <reference field="1" count="1" selected="0">
            <x v="146"/>
          </reference>
          <reference field="2" count="5">
            <x v="6"/>
            <x v="7"/>
            <x v="8"/>
            <x v="9"/>
            <x v="10"/>
          </reference>
          <reference field="5" count="1" selected="0">
            <x v="124"/>
          </reference>
        </references>
      </pivotArea>
    </format>
    <format dxfId="8655">
      <pivotArea dataOnly="0" labelOnly="1" outline="0" fieldPosition="0">
        <references count="3">
          <reference field="1" count="1" selected="0">
            <x v="14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5" count="1" selected="0">
            <x v="14"/>
          </reference>
        </references>
      </pivotArea>
    </format>
    <format dxfId="8654">
      <pivotArea dataOnly="0" labelOnly="1" outline="0" fieldPosition="0">
        <references count="3">
          <reference field="1" count="1" selected="0">
            <x v="148"/>
          </reference>
          <reference field="2" count="1">
            <x v="1"/>
          </reference>
          <reference field="5" count="1" selected="0">
            <x v="92"/>
          </reference>
        </references>
      </pivotArea>
    </format>
    <format dxfId="8653">
      <pivotArea dataOnly="0" labelOnly="1" outline="0" fieldPosition="0">
        <references count="3">
          <reference field="1" count="1" selected="0">
            <x v="149"/>
          </reference>
          <reference field="2" count="1">
            <x v="1"/>
          </reference>
          <reference field="5" count="1" selected="0">
            <x v="102"/>
          </reference>
        </references>
      </pivotArea>
    </format>
    <format dxfId="8652">
      <pivotArea dataOnly="0" labelOnly="1" outline="0" fieldPosition="0">
        <references count="3">
          <reference field="1" count="1" selected="0">
            <x v="150"/>
          </reference>
          <reference field="2" count="1">
            <x v="1"/>
          </reference>
          <reference field="5" count="1" selected="0">
            <x v="101"/>
          </reference>
        </references>
      </pivotArea>
    </format>
    <format dxfId="8651">
      <pivotArea dataOnly="0" labelOnly="1" outline="0" fieldPosition="0">
        <references count="3">
          <reference field="1" count="1" selected="0">
            <x v="150"/>
          </reference>
          <reference field="2" count="7">
            <x v="3"/>
            <x v="4"/>
            <x v="5"/>
            <x v="6"/>
            <x v="7"/>
            <x v="8"/>
            <x v="10"/>
          </reference>
          <reference field="5" count="1" selected="0">
            <x v="105"/>
          </reference>
        </references>
      </pivotArea>
    </format>
    <format dxfId="8650">
      <pivotArea dataOnly="0" labelOnly="1" outline="0" fieldPosition="0">
        <references count="3">
          <reference field="1" count="1" selected="0">
            <x v="151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8649">
      <pivotArea dataOnly="0" labelOnly="1" outline="0" fieldPosition="0">
        <references count="3">
          <reference field="1" count="1" selected="0">
            <x v="152"/>
          </reference>
          <reference field="2" count="1">
            <x v="8"/>
          </reference>
          <reference field="5" count="1" selected="0">
            <x v="85"/>
          </reference>
        </references>
      </pivotArea>
    </format>
    <format dxfId="8648">
      <pivotArea dataOnly="0" labelOnly="1" outline="0" fieldPosition="0">
        <references count="3">
          <reference field="1" count="1" selected="0">
            <x v="153"/>
          </reference>
          <reference field="2" count="3">
            <x v="8"/>
            <x v="9"/>
            <x v="10"/>
          </reference>
          <reference field="5" count="1" selected="0">
            <x v="74"/>
          </reference>
        </references>
      </pivotArea>
    </format>
    <format dxfId="8647">
      <pivotArea dataOnly="0" labelOnly="1" outline="0" fieldPosition="0">
        <references count="3">
          <reference field="1" count="1" selected="0">
            <x v="154"/>
          </reference>
          <reference field="2" count="2">
            <x v="9"/>
            <x v="10"/>
          </reference>
          <reference field="5" count="1" selected="0">
            <x v="24"/>
          </reference>
        </references>
      </pivotArea>
    </format>
    <format dxfId="8646">
      <pivotArea dataOnly="0" labelOnly="1" outline="0" fieldPosition="0">
        <references count="3">
          <reference field="1" count="1" selected="0">
            <x v="155"/>
          </reference>
          <reference field="2" count="2">
            <x v="9"/>
            <x v="10"/>
          </reference>
          <reference field="5" count="1" selected="0">
            <x v="43"/>
          </reference>
        </references>
      </pivotArea>
    </format>
    <format dxfId="8645">
      <pivotArea dataOnly="0" labelOnly="1" outline="0" fieldPosition="0">
        <references count="3">
          <reference field="1" count="1" selected="0">
            <x v="156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8644">
      <pivotArea dataOnly="0" labelOnly="1" outline="0" fieldPosition="0">
        <references count="3">
          <reference field="1" count="1" selected="0">
            <x v="157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8643">
      <pivotArea dataOnly="0" labelOnly="1" outline="0" fieldPosition="0">
        <references count="3">
          <reference field="1" count="1" selected="0">
            <x v="158"/>
          </reference>
          <reference field="2" count="2">
            <x v="9"/>
            <x v="10"/>
          </reference>
          <reference field="5" count="1" selected="0">
            <x v="88"/>
          </reference>
        </references>
      </pivotArea>
    </format>
    <format dxfId="8642">
      <pivotArea dataOnly="0" labelOnly="1" outline="0" fieldPosition="0">
        <references count="3">
          <reference field="1" count="1" selected="0">
            <x v="159"/>
          </reference>
          <reference field="2" count="2">
            <x v="9"/>
            <x v="10"/>
          </reference>
          <reference field="5" count="1" selected="0">
            <x v="20"/>
          </reference>
        </references>
      </pivotArea>
    </format>
    <format dxfId="8641">
      <pivotArea dataOnly="0" labelOnly="1" outline="0" fieldPosition="0">
        <references count="3">
          <reference field="1" count="1" selected="0">
            <x v="160"/>
          </reference>
          <reference field="2" count="2">
            <x v="9"/>
            <x v="10"/>
          </reference>
          <reference field="5" count="1" selected="0">
            <x v="12"/>
          </reference>
        </references>
      </pivotArea>
    </format>
    <format dxfId="8640">
      <pivotArea dataOnly="0" labelOnly="1" outline="0" fieldPosition="0">
        <references count="3">
          <reference field="1" count="1" selected="0">
            <x v="161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8639">
      <pivotArea dataOnly="0" labelOnly="1" outline="0" fieldPosition="0">
        <references count="3">
          <reference field="1" count="1" selected="0">
            <x v="162"/>
          </reference>
          <reference field="2" count="2">
            <x v="9"/>
            <x v="10"/>
          </reference>
          <reference field="5" count="1" selected="0">
            <x v="85"/>
          </reference>
        </references>
      </pivotArea>
    </format>
    <format dxfId="8638">
      <pivotArea dataOnly="0" labelOnly="1" outline="0" axis="axisValues" fieldPosition="0"/>
    </format>
    <format dxfId="8637">
      <pivotArea type="all" dataOnly="0" outline="0" fieldPosition="0"/>
    </format>
    <format dxfId="8636">
      <pivotArea outline="0" collapsedLevelsAreSubtotals="1" fieldPosition="0"/>
    </format>
    <format dxfId="8635">
      <pivotArea field="1" type="button" dataOnly="0" labelOnly="1" outline="0" axis="axisRow" fieldPosition="0"/>
    </format>
    <format dxfId="8634">
      <pivotArea field="4" type="button" dataOnly="0" labelOnly="1" outline="0" axis="axisRow" fieldPosition="1"/>
    </format>
    <format dxfId="8633">
      <pivotArea field="5" type="button" dataOnly="0" labelOnly="1" outline="0" axis="axisRow" fieldPosition="2"/>
    </format>
    <format dxfId="8632">
      <pivotArea field="2" type="button" dataOnly="0" labelOnly="1" outline="0" axis="axisRow" fieldPosition="3"/>
    </format>
    <format dxfId="8631">
      <pivotArea dataOnly="0" labelOnly="1" outline="0" axis="axisValues" fieldPosition="0"/>
    </format>
    <format dxfId="8630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8629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8628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8627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8626">
      <pivotArea dataOnly="0" labelOnly="1" grandRow="1" outline="0" fieldPosition="0"/>
    </format>
    <format dxfId="8625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8624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8623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8622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8621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8620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8619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8618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8617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8616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8615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8614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8613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8612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8611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8610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8609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8608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8607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8606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8605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8604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8603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8602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8601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8600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8599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8598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8597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8596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8595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8594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8593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8592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8591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8590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8589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8588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8587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8586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8585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8584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8583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8582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8581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8580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8579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8578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8577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8576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8575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8574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8573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8572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8571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8570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8569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8568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8567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8566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8565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8564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8563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8562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8561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8560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8559">
      <pivotArea dataOnly="0" labelOnly="1" outline="0" fieldPosition="0">
        <references count="2">
          <reference field="1" count="1" selected="0">
            <x v="67"/>
          </reference>
          <reference field="4" count="7">
            <x v="31"/>
            <x v="86"/>
            <x v="126"/>
            <x v="142"/>
            <x v="150"/>
            <x v="151"/>
            <x v="154"/>
          </reference>
        </references>
      </pivotArea>
    </format>
    <format dxfId="8558">
      <pivotArea dataOnly="0" labelOnly="1" outline="0" fieldPosition="0">
        <references count="2">
          <reference field="1" count="1" selected="0">
            <x v="68"/>
          </reference>
          <reference field="4" count="7">
            <x v="14"/>
            <x v="111"/>
            <x v="125"/>
            <x v="150"/>
            <x v="151"/>
            <x v="154"/>
            <x v="160"/>
          </reference>
        </references>
      </pivotArea>
    </format>
    <format dxfId="8557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8556">
      <pivotArea dataOnly="0" labelOnly="1" outline="0" fieldPosition="0">
        <references count="2">
          <reference field="1" count="1" selected="0">
            <x v="70"/>
          </reference>
          <reference field="4" count="2">
            <x v="31"/>
            <x v="32"/>
          </reference>
        </references>
      </pivotArea>
    </format>
    <format dxfId="8555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8554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8553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8552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8551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8550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8549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8548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8547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8546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8545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8544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8543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8542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8541">
      <pivotArea dataOnly="0" labelOnly="1" outline="0" fieldPosition="0">
        <references count="2">
          <reference field="1" count="1" selected="0">
            <x v="85"/>
          </reference>
          <reference field="4" count="2">
            <x v="65"/>
            <x v="161"/>
          </reference>
        </references>
      </pivotArea>
    </format>
    <format dxfId="8540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8539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8538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8537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8536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8535">
      <pivotArea dataOnly="0" labelOnly="1" outline="0" fieldPosition="0">
        <references count="2">
          <reference field="1" count="1" selected="0">
            <x v="91"/>
          </reference>
          <reference field="4" count="4">
            <x v="15"/>
            <x v="66"/>
            <x v="141"/>
            <x v="151"/>
          </reference>
        </references>
      </pivotArea>
    </format>
    <format dxfId="8534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8533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8532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8531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8530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8529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8528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8527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8526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8525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8524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8523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8522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8521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8520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8519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8518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8517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8516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8515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8514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8513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8512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8511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8510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8509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8508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8507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8506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8505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8504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8503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8502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8501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8500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8499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8498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8497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8496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8495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8494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8493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8492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8491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8490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8489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8488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8487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8486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8485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8484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8483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8482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8481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8480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8479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8478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8477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8476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8475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8474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8473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8472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8471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8470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8469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8468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8467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8466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70"/>
          </reference>
        </references>
      </pivotArea>
    </format>
    <format dxfId="846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94"/>
          </reference>
        </references>
      </pivotArea>
    </format>
    <format dxfId="846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124"/>
          </reference>
        </references>
      </pivotArea>
    </format>
    <format dxfId="8463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44"/>
          </reference>
        </references>
      </pivotArea>
    </format>
    <format dxfId="8462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461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50"/>
          </reference>
        </references>
      </pivotArea>
    </format>
    <format dxfId="8460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5"/>
          </reference>
        </references>
      </pivotArea>
    </format>
    <format dxfId="8459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8458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61"/>
          </reference>
        </references>
      </pivotArea>
    </format>
    <format dxfId="8457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25"/>
          </reference>
        </references>
      </pivotArea>
    </format>
    <format dxfId="8456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8455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88"/>
          </reference>
        </references>
      </pivotArea>
    </format>
    <format dxfId="8454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85"/>
          </reference>
        </references>
      </pivotArea>
    </format>
    <format dxfId="8453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8452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112"/>
          </reference>
        </references>
      </pivotArea>
    </format>
    <format dxfId="8451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114"/>
          </reference>
        </references>
      </pivotArea>
    </format>
    <format dxfId="8450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45"/>
          </reference>
        </references>
      </pivotArea>
    </format>
    <format dxfId="8449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72"/>
          </reference>
        </references>
      </pivotArea>
    </format>
    <format dxfId="8448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95"/>
          </reference>
        </references>
      </pivotArea>
    </format>
    <format dxfId="8447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131"/>
          </reference>
        </references>
      </pivotArea>
    </format>
    <format dxfId="844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3"/>
          </reference>
        </references>
      </pivotArea>
    </format>
    <format dxfId="8445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444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10"/>
          </reference>
        </references>
      </pivotArea>
    </format>
    <format dxfId="8443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41"/>
          </reference>
        </references>
      </pivotArea>
    </format>
    <format dxfId="8442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133"/>
          </reference>
        </references>
      </pivotArea>
    </format>
    <format dxfId="8441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8440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34"/>
          </reference>
        </references>
      </pivotArea>
    </format>
    <format dxfId="8439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85"/>
          </reference>
        </references>
      </pivotArea>
    </format>
    <format dxfId="8438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38"/>
          </reference>
        </references>
      </pivotArea>
    </format>
    <format dxfId="8437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52"/>
          </reference>
        </references>
      </pivotArea>
    </format>
    <format dxfId="8436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98"/>
          </reference>
        </references>
      </pivotArea>
    </format>
    <format dxfId="8435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434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26"/>
          </reference>
        </references>
      </pivotArea>
    </format>
    <format dxfId="8433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97"/>
          </reference>
        </references>
      </pivotArea>
    </format>
    <format dxfId="8432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85"/>
          </reference>
        </references>
      </pivotArea>
    </format>
    <format dxfId="8431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84"/>
          </reference>
        </references>
      </pivotArea>
    </format>
    <format dxfId="8430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55"/>
          </reference>
        </references>
      </pivotArea>
    </format>
    <format dxfId="8429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80"/>
          </reference>
        </references>
      </pivotArea>
    </format>
    <format dxfId="8428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427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5"/>
          </reference>
        </references>
      </pivotArea>
    </format>
    <format dxfId="8426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62"/>
          </reference>
        </references>
      </pivotArea>
    </format>
    <format dxfId="8425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122"/>
          </reference>
        </references>
      </pivotArea>
    </format>
    <format dxfId="8424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48"/>
          </reference>
        </references>
      </pivotArea>
    </format>
    <format dxfId="8423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422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109"/>
          </reference>
        </references>
      </pivotArea>
    </format>
    <format dxfId="8421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110"/>
          </reference>
        </references>
      </pivotArea>
    </format>
    <format dxfId="8420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8419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06"/>
          </reference>
        </references>
      </pivotArea>
    </format>
    <format dxfId="8418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68"/>
          </reference>
        </references>
      </pivotArea>
    </format>
    <format dxfId="8417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63"/>
          </reference>
        </references>
      </pivotArea>
    </format>
    <format dxfId="8416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113"/>
          </reference>
        </references>
      </pivotArea>
    </format>
    <format dxfId="8415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77"/>
          </reference>
        </references>
      </pivotArea>
    </format>
    <format dxfId="8414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31"/>
          </reference>
        </references>
      </pivotArea>
    </format>
    <format dxfId="8413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23"/>
          </reference>
        </references>
      </pivotArea>
    </format>
    <format dxfId="8412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99"/>
          </reference>
        </references>
      </pivotArea>
    </format>
    <format dxfId="8411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117"/>
          </reference>
        </references>
      </pivotArea>
    </format>
    <format dxfId="8410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130"/>
          </reference>
        </references>
      </pivotArea>
    </format>
    <format dxfId="8409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36"/>
          </reference>
        </references>
      </pivotArea>
    </format>
    <format dxfId="8408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57"/>
          </reference>
        </references>
      </pivotArea>
    </format>
    <format dxfId="8407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04"/>
          </reference>
        </references>
      </pivotArea>
    </format>
    <format dxfId="8406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58"/>
          </reference>
        </references>
      </pivotArea>
    </format>
    <format dxfId="8405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39"/>
          </reference>
        </references>
      </pivotArea>
    </format>
    <format dxfId="8404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49"/>
          </reference>
        </references>
      </pivotArea>
    </format>
    <format dxfId="8403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87"/>
          </reference>
        </references>
      </pivotArea>
    </format>
    <format dxfId="8402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123"/>
          </reference>
        </references>
      </pivotArea>
    </format>
    <format dxfId="8401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94"/>
          </reference>
        </references>
      </pivotArea>
    </format>
    <format dxfId="8400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124"/>
          </reference>
        </references>
      </pivotArea>
    </format>
    <format dxfId="8399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6"/>
          </reference>
        </references>
      </pivotArea>
    </format>
    <format dxfId="8398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10"/>
          </reference>
        </references>
      </pivotArea>
    </format>
    <format dxfId="8397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38"/>
          </reference>
        </references>
      </pivotArea>
    </format>
    <format dxfId="8396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126"/>
          </reference>
        </references>
      </pivotArea>
    </format>
    <format dxfId="8395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4"/>
          </reference>
        </references>
      </pivotArea>
    </format>
    <format dxfId="8394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132"/>
          </reference>
        </references>
      </pivotArea>
    </format>
    <format dxfId="8393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37"/>
          </reference>
        </references>
      </pivotArea>
    </format>
    <format dxfId="8392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125"/>
          </reference>
        </references>
      </pivotArea>
    </format>
    <format dxfId="8391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36"/>
          </reference>
        </references>
      </pivotArea>
    </format>
    <format dxfId="8390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126"/>
          </reference>
        </references>
      </pivotArea>
    </format>
    <format dxfId="8389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85"/>
          </reference>
        </references>
      </pivotArea>
    </format>
    <format dxfId="8388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56"/>
          </reference>
        </references>
      </pivotArea>
    </format>
    <format dxfId="8387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8386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11"/>
          </reference>
        </references>
      </pivotArea>
    </format>
    <format dxfId="8385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8384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8383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8382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66"/>
          </reference>
        </references>
      </pivotArea>
    </format>
    <format dxfId="8381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8380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8379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8378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8377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22"/>
          </reference>
        </references>
      </pivotArea>
    </format>
    <format dxfId="8376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32"/>
          </reference>
        </references>
      </pivotArea>
    </format>
    <format dxfId="8375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27"/>
          </reference>
        </references>
      </pivotArea>
    </format>
    <format dxfId="8374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26"/>
          </reference>
        </references>
      </pivotArea>
    </format>
    <format dxfId="8373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109"/>
          </reference>
        </references>
      </pivotArea>
    </format>
    <format dxfId="8372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8371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108"/>
          </reference>
        </references>
      </pivotArea>
    </format>
    <format dxfId="8370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85"/>
          </reference>
        </references>
      </pivotArea>
    </format>
    <format dxfId="836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119"/>
          </reference>
        </references>
      </pivotArea>
    </format>
    <format dxfId="836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137"/>
          </reference>
        </references>
      </pivotArea>
    </format>
    <format dxfId="836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47"/>
          </reference>
        </references>
      </pivotArea>
    </format>
    <format dxfId="836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85"/>
          </reference>
        </references>
      </pivotArea>
    </format>
    <format dxfId="836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47"/>
          </reference>
        </references>
      </pivotArea>
    </format>
    <format dxfId="836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8363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11"/>
          </reference>
        </references>
      </pivotArea>
    </format>
    <format dxfId="8362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74"/>
          </reference>
        </references>
      </pivotArea>
    </format>
    <format dxfId="8361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126"/>
          </reference>
        </references>
      </pivotArea>
    </format>
    <format dxfId="8360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85"/>
          </reference>
        </references>
      </pivotArea>
    </format>
    <format dxfId="8359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8358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83"/>
          </reference>
        </references>
      </pivotArea>
    </format>
    <format dxfId="8357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89"/>
          </reference>
        </references>
      </pivotArea>
    </format>
    <format dxfId="835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78"/>
          </reference>
        </references>
      </pivotArea>
    </format>
    <format dxfId="8355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86"/>
          </reference>
          <reference field="5" count="1">
            <x v="102"/>
          </reference>
        </references>
      </pivotArea>
    </format>
    <format dxfId="8354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85"/>
          </reference>
        </references>
      </pivotArea>
    </format>
    <format dxfId="8353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4"/>
          </reference>
          <reference field="5" count="1">
            <x v="40"/>
          </reference>
        </references>
      </pivotArea>
    </format>
    <format dxfId="835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128"/>
          </reference>
        </references>
      </pivotArea>
    </format>
    <format dxfId="8351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8350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47"/>
          </reference>
        </references>
      </pivotArea>
    </format>
    <format dxfId="8349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8348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1"/>
          </reference>
          <reference field="5" count="1">
            <x v="78"/>
          </reference>
        </references>
      </pivotArea>
    </format>
    <format dxfId="8347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16"/>
          </reference>
        </references>
      </pivotArea>
    </format>
    <format dxfId="8346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67"/>
          </reference>
        </references>
      </pivotArea>
    </format>
    <format dxfId="8345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49"/>
          </reference>
        </references>
      </pivotArea>
    </format>
    <format dxfId="8344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74"/>
          </reference>
        </references>
      </pivotArea>
    </format>
    <format dxfId="8343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134"/>
          </reference>
        </references>
      </pivotArea>
    </format>
    <format dxfId="8342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8341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111"/>
          </reference>
        </references>
      </pivotArea>
    </format>
    <format dxfId="8340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339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113"/>
          </reference>
        </references>
      </pivotArea>
    </format>
    <format dxfId="8338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75"/>
          </reference>
        </references>
      </pivotArea>
    </format>
    <format dxfId="8337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89"/>
          </reference>
        </references>
      </pivotArea>
    </format>
    <format dxfId="8336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85"/>
          </reference>
        </references>
      </pivotArea>
    </format>
    <format dxfId="8335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7"/>
          </reference>
        </references>
      </pivotArea>
    </format>
    <format dxfId="8334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56"/>
          </reference>
        </references>
      </pivotArea>
    </format>
    <format dxfId="8333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113"/>
          </reference>
        </references>
      </pivotArea>
    </format>
    <format dxfId="8332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36"/>
          </reference>
        </references>
      </pivotArea>
    </format>
    <format dxfId="8331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15"/>
          </reference>
        </references>
      </pivotArea>
    </format>
    <format dxfId="8330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61"/>
          </reference>
        </references>
      </pivotArea>
    </format>
    <format dxfId="8329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93"/>
          </reference>
        </references>
      </pivotArea>
    </format>
    <format dxfId="8328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327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127"/>
          </reference>
        </references>
      </pivotArea>
    </format>
    <format dxfId="8326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53"/>
          </reference>
        </references>
      </pivotArea>
    </format>
    <format dxfId="8325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8324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64"/>
          </reference>
        </references>
      </pivotArea>
    </format>
    <format dxfId="8323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8322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75"/>
          </reference>
        </references>
      </pivotArea>
    </format>
    <format dxfId="8321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98"/>
          </reference>
        </references>
      </pivotArea>
    </format>
    <format dxfId="8320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97"/>
          </reference>
        </references>
      </pivotArea>
    </format>
    <format dxfId="8319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127"/>
          </reference>
        </references>
      </pivotArea>
    </format>
    <format dxfId="8318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15"/>
          </reference>
        </references>
      </pivotArea>
    </format>
    <format dxfId="8317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8316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69"/>
          </reference>
        </references>
      </pivotArea>
    </format>
    <format dxfId="8315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30"/>
          </reference>
        </references>
      </pivotArea>
    </format>
    <format dxfId="8314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8313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65"/>
          </reference>
          <reference field="5" count="1">
            <x v="115"/>
          </reference>
        </references>
      </pivotArea>
    </format>
    <format dxfId="8312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64"/>
          </reference>
        </references>
      </pivotArea>
    </format>
    <format dxfId="8311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21"/>
          </reference>
        </references>
      </pivotArea>
    </format>
    <format dxfId="8310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46"/>
          </reference>
        </references>
      </pivotArea>
    </format>
    <format dxfId="8309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39"/>
          </reference>
        </references>
      </pivotArea>
    </format>
    <format dxfId="8308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117"/>
          </reference>
        </references>
      </pivotArea>
    </format>
    <format dxfId="8307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"/>
          </reference>
          <reference field="5" count="1">
            <x v="69"/>
          </reference>
        </references>
      </pivotArea>
    </format>
    <format dxfId="8306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111"/>
          </reference>
        </references>
      </pivotArea>
    </format>
    <format dxfId="8305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85"/>
          </reference>
        </references>
      </pivotArea>
    </format>
    <format dxfId="8304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54"/>
          </reference>
        </references>
      </pivotArea>
    </format>
    <format dxfId="8303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302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8301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85"/>
          </reference>
        </references>
      </pivotArea>
    </format>
    <format dxfId="8300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65"/>
          </reference>
        </references>
      </pivotArea>
    </format>
    <format dxfId="8299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78"/>
          </reference>
        </references>
      </pivotArea>
    </format>
    <format dxfId="8298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82"/>
          </reference>
        </references>
      </pivotArea>
    </format>
    <format dxfId="8297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04"/>
          </reference>
        </references>
      </pivotArea>
    </format>
    <format dxfId="8296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295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69"/>
          </reference>
        </references>
      </pivotArea>
    </format>
    <format dxfId="8294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8293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77"/>
          </reference>
        </references>
      </pivotArea>
    </format>
    <format dxfId="8292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71"/>
          </reference>
        </references>
      </pivotArea>
    </format>
    <format dxfId="8291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8290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73"/>
          </reference>
        </references>
      </pivotArea>
    </format>
    <format dxfId="8289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60"/>
          </reference>
        </references>
      </pivotArea>
    </format>
    <format dxfId="8288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287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07"/>
          </reference>
        </references>
      </pivotArea>
    </format>
    <format dxfId="8286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9"/>
          </reference>
        </references>
      </pivotArea>
    </format>
    <format dxfId="8285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85"/>
          </reference>
        </references>
      </pivotArea>
    </format>
    <format dxfId="8284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17"/>
          </reference>
        </references>
      </pivotArea>
    </format>
    <format dxfId="8283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85"/>
          </reference>
        </references>
      </pivotArea>
    </format>
    <format dxfId="8282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119"/>
          </reference>
        </references>
      </pivotArea>
    </format>
    <format dxfId="8281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128"/>
          </reference>
        </references>
      </pivotArea>
    </format>
    <format dxfId="8280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123"/>
          </reference>
        </references>
      </pivotArea>
    </format>
    <format dxfId="8279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43"/>
          </reference>
        </references>
      </pivotArea>
    </format>
    <format dxfId="8278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8277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108"/>
          </reference>
        </references>
      </pivotArea>
    </format>
    <format dxfId="8276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85"/>
          </reference>
        </references>
      </pivotArea>
    </format>
    <format dxfId="8275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96"/>
          </reference>
        </references>
      </pivotArea>
    </format>
    <format dxfId="8274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92"/>
          </reference>
        </references>
      </pivotArea>
    </format>
    <format dxfId="8273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19"/>
          </reference>
        </references>
      </pivotArea>
    </format>
    <format dxfId="8272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85"/>
          </reference>
        </references>
      </pivotArea>
    </format>
    <format dxfId="8271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8270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90"/>
          </reference>
        </references>
      </pivotArea>
    </format>
    <format dxfId="8269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85"/>
          </reference>
        </references>
      </pivotArea>
    </format>
    <format dxfId="8268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28"/>
          </reference>
        </references>
      </pivotArea>
    </format>
    <format dxfId="8267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266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57"/>
          </reference>
        </references>
      </pivotArea>
    </format>
    <format dxfId="8265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8264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31"/>
          </reference>
        </references>
      </pivotArea>
    </format>
    <format dxfId="8263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79"/>
          </reference>
        </references>
      </pivotArea>
    </format>
    <format dxfId="8262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23"/>
          </reference>
        </references>
      </pivotArea>
    </format>
    <format dxfId="8261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00"/>
          </reference>
        </references>
      </pivotArea>
    </format>
    <format dxfId="8260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52"/>
          </reference>
        </references>
      </pivotArea>
    </format>
    <format dxfId="8259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8258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112"/>
          </reference>
        </references>
      </pivotArea>
    </format>
    <format dxfId="8257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8256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24"/>
          </reference>
        </references>
      </pivotArea>
    </format>
    <format dxfId="8255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8254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58"/>
          </reference>
        </references>
      </pivotArea>
    </format>
    <format dxfId="8253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129"/>
          </reference>
        </references>
      </pivotArea>
    </format>
    <format dxfId="8252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2"/>
          </reference>
        </references>
      </pivotArea>
    </format>
    <format dxfId="8251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17"/>
          </reference>
        </references>
      </pivotArea>
    </format>
    <format dxfId="8250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29"/>
          </reference>
        </references>
      </pivotArea>
    </format>
    <format dxfId="8249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54"/>
          </reference>
        </references>
      </pivotArea>
    </format>
    <format dxfId="8248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130"/>
          </reference>
        </references>
      </pivotArea>
    </format>
    <format dxfId="8247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42"/>
          </reference>
        </references>
      </pivotArea>
    </format>
    <format dxfId="8246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99"/>
          </reference>
        </references>
      </pivotArea>
    </format>
    <format dxfId="8245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64"/>
          </reference>
        </references>
      </pivotArea>
    </format>
    <format dxfId="8244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243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61"/>
          </reference>
        </references>
      </pivotArea>
    </format>
    <format dxfId="8242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8241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86"/>
          </reference>
        </references>
      </pivotArea>
    </format>
    <format dxfId="8240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30"/>
          </reference>
        </references>
      </pivotArea>
    </format>
    <format dxfId="8239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8238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2"/>
          </reference>
        </references>
      </pivotArea>
    </format>
    <format dxfId="8237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18"/>
          </reference>
        </references>
      </pivotArea>
    </format>
    <format dxfId="8236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59"/>
          </reference>
        </references>
      </pivotArea>
    </format>
    <format dxfId="8235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12"/>
          </reference>
        </references>
      </pivotArea>
    </format>
    <format dxfId="8234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15"/>
          </reference>
        </references>
      </pivotArea>
    </format>
    <format dxfId="8233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81"/>
          </reference>
        </references>
      </pivotArea>
    </format>
    <format dxfId="8232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51"/>
          </reference>
        </references>
      </pivotArea>
    </format>
    <format dxfId="8231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19"/>
          </reference>
        </references>
      </pivotArea>
    </format>
    <format dxfId="8230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76"/>
          </reference>
        </references>
      </pivotArea>
    </format>
    <format dxfId="8229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114"/>
          </reference>
        </references>
      </pivotArea>
    </format>
    <format dxfId="8228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91"/>
          </reference>
        </references>
      </pivotArea>
    </format>
    <format dxfId="8227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226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78"/>
          </reference>
        </references>
      </pivotArea>
    </format>
    <format dxfId="8225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35"/>
          </reference>
        </references>
      </pivotArea>
    </format>
    <format dxfId="8224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120"/>
          </reference>
        </references>
      </pivotArea>
    </format>
    <format dxfId="8223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13"/>
          </reference>
        </references>
      </pivotArea>
    </format>
    <format dxfId="8222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0"/>
          </reference>
        </references>
      </pivotArea>
    </format>
    <format dxfId="8221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116"/>
          </reference>
        </references>
      </pivotArea>
    </format>
    <format dxfId="8220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118"/>
          </reference>
        </references>
      </pivotArea>
    </format>
    <format dxfId="8219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121"/>
          </reference>
        </references>
      </pivotArea>
    </format>
    <format dxfId="8218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03"/>
          </reference>
        </references>
      </pivotArea>
    </format>
    <format dxfId="8217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216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01"/>
          </reference>
        </references>
      </pivotArea>
    </format>
    <format dxfId="8215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9"/>
          </reference>
        </references>
      </pivotArea>
    </format>
    <format dxfId="8214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213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18"/>
          </reference>
        </references>
      </pivotArea>
    </format>
    <format dxfId="8212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34"/>
          </reference>
        </references>
      </pivotArea>
    </format>
    <format dxfId="8211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124"/>
          </reference>
        </references>
      </pivotArea>
    </format>
    <format dxfId="8210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29"/>
          </reference>
        </references>
      </pivotArea>
    </format>
    <format dxfId="8209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30"/>
          </reference>
        </references>
      </pivotArea>
    </format>
    <format dxfId="8208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8207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14"/>
          </reference>
        </references>
      </pivotArea>
    </format>
    <format dxfId="8206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92"/>
          </reference>
        </references>
      </pivotArea>
    </format>
    <format dxfId="8205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02"/>
          </reference>
        </references>
      </pivotArea>
    </format>
    <format dxfId="8204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05"/>
          </reference>
        </references>
      </pivotArea>
    </format>
    <format dxfId="8203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01"/>
          </reference>
        </references>
      </pivotArea>
    </format>
    <format dxfId="8202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74"/>
          </reference>
        </references>
      </pivotArea>
    </format>
    <format dxfId="8201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24"/>
          </reference>
        </references>
      </pivotArea>
    </format>
    <format dxfId="8200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43"/>
          </reference>
        </references>
      </pivotArea>
    </format>
    <format dxfId="8199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8198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88"/>
          </reference>
        </references>
      </pivotArea>
    </format>
    <format dxfId="8197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8196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12"/>
          </reference>
        </references>
      </pivotArea>
    </format>
    <format dxfId="8195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8194">
      <pivotArea dataOnly="0" labelOnly="1" outline="0" fieldPosition="0">
        <references count="4">
          <reference field="1" count="1" selected="0">
            <x v="0"/>
          </reference>
          <reference field="2" count="9">
            <x v="0"/>
            <x v="2"/>
            <x v="5"/>
            <x v="6"/>
            <x v="7"/>
            <x v="8"/>
            <x v="9"/>
            <x v="11"/>
            <x v="12"/>
          </reference>
          <reference field="4" count="1" selected="0">
            <x v="20"/>
          </reference>
          <reference field="5" count="1" selected="0">
            <x v="70"/>
          </reference>
        </references>
      </pivotArea>
    </format>
    <format dxfId="8193">
      <pivotArea dataOnly="0" labelOnly="1" outline="0" fieldPosition="0">
        <references count="4">
          <reference field="1" count="1" selected="0">
            <x v="1"/>
          </reference>
          <reference field="2" count="1">
            <x v="1"/>
          </reference>
          <reference field="4" count="1" selected="0">
            <x v="7"/>
          </reference>
          <reference field="5" count="1" selected="0">
            <x v="94"/>
          </reference>
        </references>
      </pivotArea>
    </format>
    <format dxfId="8192">
      <pivotArea dataOnly="0" labelOnly="1" outline="0" fieldPosition="0">
        <references count="4">
          <reference field="1" count="1" selected="0">
            <x v="1"/>
          </reference>
          <reference field="2" count="4">
            <x v="0"/>
            <x v="3"/>
            <x v="7"/>
            <x v="11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8191">
      <pivotArea dataOnly="0" labelOnly="1" outline="0" fieldPosition="0">
        <references count="4">
          <reference field="1" count="1" selected="0">
            <x v="1"/>
          </reference>
          <reference field="2" count="4">
            <x v="0"/>
            <x v="6"/>
            <x v="7"/>
            <x v="9"/>
          </reference>
          <reference field="4" count="1" selected="0">
            <x v="30"/>
          </reference>
          <reference field="5" count="1" selected="0">
            <x v="44"/>
          </reference>
        </references>
      </pivotArea>
    </format>
    <format dxfId="8190">
      <pivotArea dataOnly="0" labelOnly="1" outline="0" fieldPosition="0">
        <references count="4">
          <reference field="1" count="1" selected="0">
            <x v="1"/>
          </reference>
          <reference field="2" count="1">
            <x v="12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189">
      <pivotArea dataOnly="0" labelOnly="1" outline="0" fieldPosition="0">
        <references count="4">
          <reference field="1" count="1" selected="0">
            <x v="2"/>
          </reference>
          <reference field="2" count="5">
            <x v="1"/>
            <x v="2"/>
            <x v="4"/>
            <x v="8"/>
            <x v="12"/>
          </reference>
          <reference field="4" count="1" selected="0">
            <x v="98"/>
          </reference>
          <reference field="5" count="1" selected="0">
            <x v="50"/>
          </reference>
        </references>
      </pivotArea>
    </format>
    <format dxfId="8188">
      <pivotArea dataOnly="0" labelOnly="1" outline="0" fieldPosition="0">
        <references count="4">
          <reference field="1" count="1" selected="0">
            <x v="2"/>
          </reference>
          <reference field="2" count="3">
            <x v="1"/>
            <x v="7"/>
            <x v="11"/>
          </reference>
          <reference field="4" count="1" selected="0">
            <x v="101"/>
          </reference>
          <reference field="5" count="1" selected="0">
            <x v="135"/>
          </reference>
        </references>
      </pivotArea>
    </format>
    <format dxfId="8187">
      <pivotArea dataOnly="0" labelOnly="1" outline="0" fieldPosition="0">
        <references count="4">
          <reference field="1" count="1" selected="0">
            <x v="2"/>
          </reference>
          <reference field="2" count="1">
            <x v="7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186">
      <pivotArea dataOnly="0" labelOnly="1" outline="0" fieldPosition="0">
        <references count="4">
          <reference field="1" count="1" selected="0">
            <x v="3"/>
          </reference>
          <reference field="2" count="5">
            <x v="0"/>
            <x v="2"/>
            <x v="8"/>
            <x v="9"/>
            <x v="12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8185">
      <pivotArea dataOnly="0" labelOnly="1" outline="0" fieldPosition="0">
        <references count="4">
          <reference field="1" count="1" selected="0">
            <x v="3"/>
          </reference>
          <reference field="2" count="1">
            <x v="3"/>
          </reference>
          <reference field="4" count="1" selected="0">
            <x v="113"/>
          </reference>
          <reference field="5" count="1" selected="0">
            <x v="25"/>
          </reference>
        </references>
      </pivotArea>
    </format>
    <format dxfId="8184">
      <pivotArea dataOnly="0" labelOnly="1" outline="0" fieldPosition="0">
        <references count="4">
          <reference field="1" count="1" selected="0">
            <x v="3"/>
          </reference>
          <reference field="2" count="3">
            <x v="2"/>
            <x v="5"/>
            <x v="9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8183">
      <pivotArea dataOnly="0" labelOnly="1" outline="0" fieldPosition="0">
        <references count="4">
          <reference field="1" count="1" selected="0">
            <x v="4"/>
          </reference>
          <reference field="2" count="7">
            <x v="0"/>
            <x v="1"/>
            <x v="3"/>
            <x v="4"/>
            <x v="6"/>
            <x v="9"/>
            <x v="11"/>
          </reference>
          <reference field="4" count="1" selected="0">
            <x v="118"/>
          </reference>
          <reference field="5" count="1" selected="0">
            <x v="88"/>
          </reference>
        </references>
      </pivotArea>
    </format>
    <format dxfId="8182">
      <pivotArea dataOnly="0" labelOnly="1" outline="0" fieldPosition="0">
        <references count="4">
          <reference field="1" count="1" selected="0">
            <x v="4"/>
          </reference>
          <reference field="2" count="1">
            <x v="9"/>
          </reference>
          <reference field="4" count="1" selected="0">
            <x v="155"/>
          </reference>
          <reference field="5" count="1" selected="0">
            <x v="85"/>
          </reference>
        </references>
      </pivotArea>
    </format>
    <format dxfId="8181">
      <pivotArea dataOnly="0" labelOnly="1" outline="0" fieldPosition="0">
        <references count="4">
          <reference field="1" count="1" selected="0">
            <x v="5"/>
          </reference>
          <reference field="2" count="3">
            <x v="4"/>
            <x v="5"/>
            <x v="7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8180">
      <pivotArea dataOnly="0" labelOnly="1" outline="0" fieldPosition="0">
        <references count="4">
          <reference field="1" count="1" selected="0">
            <x v="5"/>
          </reference>
          <reference field="2" count="5">
            <x v="0"/>
            <x v="1"/>
            <x v="4"/>
            <x v="11"/>
            <x v="12"/>
          </reference>
          <reference field="4" count="1" selected="0">
            <x v="89"/>
          </reference>
          <reference field="5" count="1" selected="0">
            <x v="112"/>
          </reference>
        </references>
      </pivotArea>
    </format>
    <format dxfId="8179">
      <pivotArea dataOnly="0" labelOnly="1" outline="0" fieldPosition="0">
        <references count="4">
          <reference field="1" count="1" selected="0">
            <x v="6"/>
          </reference>
          <reference field="2" count="4">
            <x v="1"/>
            <x v="5"/>
            <x v="6"/>
            <x v="8"/>
          </reference>
          <reference field="4" count="1" selected="0">
            <x v="16"/>
          </reference>
          <reference field="5" count="1" selected="0">
            <x v="114"/>
          </reference>
        </references>
      </pivotArea>
    </format>
    <format dxfId="8178">
      <pivotArea dataOnly="0" labelOnly="1" outline="0" fieldPosition="0">
        <references count="4">
          <reference field="1" count="1" selected="0">
            <x v="6"/>
          </reference>
          <reference field="2" count="4">
            <x v="0"/>
            <x v="2"/>
            <x v="5"/>
            <x v="12"/>
          </reference>
          <reference field="4" count="1" selected="0">
            <x v="29"/>
          </reference>
          <reference field="5" count="1" selected="0">
            <x v="45"/>
          </reference>
        </references>
      </pivotArea>
    </format>
    <format dxfId="8177">
      <pivotArea dataOnly="0" labelOnly="1" outline="0" fieldPosition="0">
        <references count="4">
          <reference field="1" count="1" selected="0">
            <x v="7"/>
          </reference>
          <reference field="2" count="7">
            <x v="0"/>
            <x v="1"/>
            <x v="2"/>
            <x v="3"/>
            <x v="6"/>
            <x v="7"/>
            <x v="9"/>
          </reference>
          <reference field="4" count="1" selected="0">
            <x v="17"/>
          </reference>
          <reference field="5" count="1" selected="0">
            <x v="72"/>
          </reference>
        </references>
      </pivotArea>
    </format>
    <format dxfId="8176">
      <pivotArea dataOnly="0" labelOnly="1" outline="0" fieldPosition="0">
        <references count="4">
          <reference field="1" count="1" selected="0">
            <x v="8"/>
          </reference>
          <reference field="2" count="7">
            <x v="1"/>
            <x v="2"/>
            <x v="3"/>
            <x v="4"/>
            <x v="7"/>
            <x v="8"/>
            <x v="11"/>
          </reference>
          <reference field="4" count="1" selected="0">
            <x v="6"/>
          </reference>
          <reference field="5" count="1" selected="0">
            <x v="95"/>
          </reference>
        </references>
      </pivotArea>
    </format>
    <format dxfId="8175">
      <pivotArea dataOnly="0" labelOnly="1" outline="0" fieldPosition="0">
        <references count="4">
          <reference field="1" count="1" selected="0">
            <x v="9"/>
          </reference>
          <reference field="2" count="5">
            <x v="4"/>
            <x v="5"/>
            <x v="8"/>
            <x v="9"/>
            <x v="12"/>
          </reference>
          <reference field="4" count="1" selected="0">
            <x v="4"/>
          </reference>
          <reference field="5" count="1" selected="0">
            <x v="131"/>
          </reference>
        </references>
      </pivotArea>
    </format>
    <format dxfId="8174">
      <pivotArea dataOnly="0" labelOnly="1" outline="0" fieldPosition="0">
        <references count="4">
          <reference field="1" count="1" selected="0">
            <x v="9"/>
          </reference>
          <reference field="2" count="4">
            <x v="2"/>
            <x v="3"/>
            <x v="5"/>
            <x v="8"/>
          </reference>
          <reference field="4" count="1" selected="0">
            <x v="100"/>
          </reference>
          <reference field="5" count="1" selected="0">
            <x v="3"/>
          </reference>
        </references>
      </pivotArea>
    </format>
    <format dxfId="8173">
      <pivotArea dataOnly="0" labelOnly="1" outline="0" fieldPosition="0">
        <references count="4">
          <reference field="1" count="1" selected="0">
            <x v="9"/>
          </reference>
          <reference field="2" count="1"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172">
      <pivotArea dataOnly="0" labelOnly="1" outline="0" fieldPosition="0">
        <references count="4">
          <reference field="1" count="1" selected="0">
            <x v="10"/>
          </reference>
          <reference field="2" count="5">
            <x v="1"/>
            <x v="5"/>
            <x v="6"/>
            <x v="9"/>
            <x v="11"/>
          </reference>
          <reference field="4" count="1" selected="0">
            <x v="10"/>
          </reference>
          <reference field="5" count="1" selected="0">
            <x v="10"/>
          </reference>
        </references>
      </pivotArea>
    </format>
    <format dxfId="8171">
      <pivotArea dataOnly="0" labelOnly="1" outline="0" fieldPosition="0">
        <references count="4">
          <reference field="1" count="1" selected="0">
            <x v="10"/>
          </reference>
          <reference field="2" count="3">
            <x v="0"/>
            <x v="3"/>
            <x v="6"/>
          </reference>
          <reference field="4" count="1" selected="0">
            <x v="28"/>
          </reference>
          <reference field="5" count="1" selected="0">
            <x v="41"/>
          </reference>
        </references>
      </pivotArea>
    </format>
    <format dxfId="8170">
      <pivotArea dataOnly="0" labelOnly="1" outline="0" fieldPosition="0">
        <references count="4">
          <reference field="1" count="1" selected="0">
            <x v="11"/>
          </reference>
          <reference field="2" count="7">
            <x v="1"/>
            <x v="2"/>
            <x v="4"/>
            <x v="6"/>
            <x v="7"/>
            <x v="11"/>
            <x v="12"/>
          </reference>
          <reference field="4" count="1" selected="0">
            <x v="5"/>
          </reference>
          <reference field="5" count="1" selected="0">
            <x v="133"/>
          </reference>
        </references>
      </pivotArea>
    </format>
    <format dxfId="8169">
      <pivotArea dataOnly="0" labelOnly="1" outline="0" fieldPosition="0">
        <references count="4">
          <reference field="1" count="1" selected="0">
            <x v="12"/>
          </reference>
          <reference field="2" count="1">
            <x v="5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8168">
      <pivotArea dataOnly="0" labelOnly="1" outline="0" fieldPosition="0">
        <references count="4">
          <reference field="1" count="1" selected="0">
            <x v="12"/>
          </reference>
          <reference field="2" count="6">
            <x v="0"/>
            <x v="3"/>
            <x v="6"/>
            <x v="7"/>
            <x v="9"/>
            <x v="12"/>
          </reference>
          <reference field="4" count="1" selected="0">
            <x v="120"/>
          </reference>
          <reference field="5" count="1" selected="0">
            <x v="34"/>
          </reference>
        </references>
      </pivotArea>
    </format>
    <format dxfId="8167">
      <pivotArea dataOnly="0" labelOnly="1" outline="0" fieldPosition="0">
        <references count="4">
          <reference field="1" count="1" selected="0">
            <x v="12"/>
          </reference>
          <reference field="2" count="3">
            <x v="2"/>
            <x v="5"/>
            <x v="8"/>
          </reference>
          <reference field="4" count="1" selected="0">
            <x v="167"/>
          </reference>
          <reference field="5" count="1" selected="0">
            <x v="85"/>
          </reference>
        </references>
      </pivotArea>
    </format>
    <format dxfId="8166">
      <pivotArea dataOnly="0" labelOnly="1" outline="0" fieldPosition="0">
        <references count="4">
          <reference field="1" count="1" selected="0">
            <x v="13"/>
          </reference>
          <reference field="2" count="1">
            <x v="0"/>
          </reference>
          <reference field="4" count="1" selected="0">
            <x v="0"/>
          </reference>
          <reference field="5" count="1" selected="0">
            <x v="138"/>
          </reference>
        </references>
      </pivotArea>
    </format>
    <format dxfId="8165">
      <pivotArea dataOnly="0" labelOnly="1" outline="0" fieldPosition="0">
        <references count="4">
          <reference field="1" count="1" selected="0">
            <x v="13"/>
          </reference>
          <reference field="2" count="6">
            <x v="0"/>
            <x v="3"/>
            <x v="6"/>
            <x v="8"/>
            <x v="9"/>
            <x v="11"/>
          </reference>
          <reference field="4" count="1" selected="0">
            <x v="21"/>
          </reference>
          <reference field="5" count="1" selected="0">
            <x v="52"/>
          </reference>
        </references>
      </pivotArea>
    </format>
    <format dxfId="8164">
      <pivotArea dataOnly="0" labelOnly="1" outline="0" fieldPosition="0">
        <references count="4">
          <reference field="1" count="1" selected="0">
            <x v="13"/>
          </reference>
          <reference field="2" count="1">
            <x v="4"/>
          </reference>
          <reference field="4" count="1" selected="0">
            <x v="68"/>
          </reference>
          <reference field="5" count="1" selected="0">
            <x v="98"/>
          </reference>
        </references>
      </pivotArea>
    </format>
    <format dxfId="8163">
      <pivotArea dataOnly="0" labelOnly="1" outline="0" fieldPosition="0">
        <references count="4">
          <reference field="1" count="1" selected="0">
            <x v="13"/>
          </reference>
          <reference field="2" count="1"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162">
      <pivotArea dataOnly="0" labelOnly="1" outline="0" fieldPosition="0">
        <references count="4">
          <reference field="1" count="1" selected="0">
            <x v="14"/>
          </reference>
          <reference field="2" count="3">
            <x v="0"/>
            <x v="1"/>
            <x v="2"/>
          </reference>
          <reference field="4" count="1" selected="0">
            <x v="12"/>
          </reference>
          <reference field="5" count="1" selected="0">
            <x v="26"/>
          </reference>
        </references>
      </pivotArea>
    </format>
    <format dxfId="8161">
      <pivotArea dataOnly="0" labelOnly="1" outline="0" fieldPosition="0">
        <references count="4">
          <reference field="1" count="1" selected="0">
            <x v="14"/>
          </reference>
          <reference field="2" count="5">
            <x v="1"/>
            <x v="4"/>
            <x v="7"/>
            <x v="9"/>
            <x v="12"/>
          </reference>
          <reference field="4" count="1" selected="0">
            <x v="25"/>
          </reference>
          <reference field="5" count="1" selected="0">
            <x v="97"/>
          </reference>
        </references>
      </pivotArea>
    </format>
    <format dxfId="8160">
      <pivotArea dataOnly="0" labelOnly="1" outline="0" fieldPosition="0">
        <references count="4">
          <reference field="1" count="1" selected="0">
            <x v="14"/>
          </reference>
          <reference field="2" count="1">
            <x v="5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8159">
      <pivotArea dataOnly="0" labelOnly="1" outline="0" fieldPosition="0">
        <references count="4">
          <reference field="1" count="1" selected="0">
            <x v="14"/>
          </reference>
          <reference field="2" count="2">
            <x v="7"/>
            <x v="11"/>
          </reference>
          <reference field="4" count="1" selected="0">
            <x v="158"/>
          </reference>
          <reference field="5" count="1" selected="0">
            <x v="85"/>
          </reference>
        </references>
      </pivotArea>
    </format>
    <format dxfId="8158">
      <pivotArea dataOnly="0" labelOnly="1" outline="0" fieldPosition="0">
        <references count="4">
          <reference field="1" count="1" selected="0">
            <x v="15"/>
          </reference>
          <reference field="2" count="9">
            <x v="0"/>
            <x v="1"/>
            <x v="2"/>
            <x v="3"/>
            <x v="5"/>
            <x v="6"/>
            <x v="8"/>
            <x v="11"/>
            <x v="12"/>
          </reference>
          <reference field="4" count="1" selected="0">
            <x v="64"/>
          </reference>
          <reference field="5" count="1" selected="0">
            <x v="84"/>
          </reference>
        </references>
      </pivotArea>
    </format>
    <format dxfId="8157">
      <pivotArea dataOnly="0" labelOnly="1" outline="0" fieldPosition="0">
        <references count="4">
          <reference field="1" count="1" selected="0">
            <x v="16"/>
          </reference>
          <reference field="2" count="8">
            <x v="0"/>
            <x v="2"/>
            <x v="3"/>
            <x v="4"/>
            <x v="6"/>
            <x v="7"/>
            <x v="9"/>
            <x v="12"/>
          </reference>
          <reference field="4" count="1" selected="0">
            <x v="123"/>
          </reference>
          <reference field="5" count="1" selected="0">
            <x v="55"/>
          </reference>
        </references>
      </pivotArea>
    </format>
    <format dxfId="8156">
      <pivotArea dataOnly="0" labelOnly="1" outline="0" fieldPosition="0">
        <references count="4">
          <reference field="1" count="1" selected="0">
            <x v="17"/>
          </reference>
          <reference field="2" count="7">
            <x v="1"/>
            <x v="2"/>
            <x v="4"/>
            <x v="5"/>
            <x v="7"/>
            <x v="8"/>
            <x v="11"/>
          </reference>
          <reference field="4" count="1" selected="0">
            <x v="121"/>
          </reference>
          <reference field="5" count="1" selected="0">
            <x v="80"/>
          </reference>
        </references>
      </pivotArea>
    </format>
    <format dxfId="8155">
      <pivotArea dataOnly="0" labelOnly="1" outline="0" fieldPosition="0">
        <references count="4">
          <reference field="1" count="1" selected="0">
            <x v="17"/>
          </reference>
          <reference field="2" count="2">
            <x v="3"/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154">
      <pivotArea dataOnly="0" labelOnly="1" outline="0" fieldPosition="0">
        <references count="4">
          <reference field="1" count="1" selected="0">
            <x v="18"/>
          </reference>
          <reference field="2" count="8">
            <x v="2"/>
            <x v="3"/>
            <x v="4"/>
            <x v="6"/>
            <x v="7"/>
            <x v="8"/>
            <x v="9"/>
            <x v="12"/>
          </reference>
          <reference field="4" count="1" selected="0">
            <x v="84"/>
          </reference>
          <reference field="5" count="1" selected="0">
            <x v="5"/>
          </reference>
        </references>
      </pivotArea>
    </format>
    <format dxfId="8153">
      <pivotArea dataOnly="0" labelOnly="1" outline="0" fieldPosition="0">
        <references count="4">
          <reference field="1" count="1" selected="0">
            <x v="19"/>
          </reference>
          <reference field="2" count="8">
            <x v="0"/>
            <x v="3"/>
            <x v="4"/>
            <x v="5"/>
            <x v="7"/>
            <x v="8"/>
            <x v="9"/>
            <x v="11"/>
          </reference>
          <reference field="4" count="1" selected="0">
            <x v="99"/>
          </reference>
          <reference field="5" count="1" selected="0">
            <x v="62"/>
          </reference>
        </references>
      </pivotArea>
    </format>
    <format dxfId="8152">
      <pivotArea dataOnly="0" labelOnly="1" outline="0" fieldPosition="0">
        <references count="4">
          <reference field="1" count="1" selected="0">
            <x v="20"/>
          </reference>
          <reference field="2" count="4">
            <x v="5"/>
            <x v="6"/>
            <x v="9"/>
            <x v="12"/>
          </reference>
          <reference field="4" count="1" selected="0">
            <x v="3"/>
          </reference>
          <reference field="5" count="1" selected="0">
            <x v="122"/>
          </reference>
        </references>
      </pivotArea>
    </format>
    <format dxfId="8151">
      <pivotArea dataOnly="0" labelOnly="1" outline="0" fieldPosition="0">
        <references count="4">
          <reference field="1" count="1" selected="0">
            <x v="20"/>
          </reference>
          <reference field="2" count="5">
            <x v="1"/>
            <x v="4"/>
            <x v="9"/>
            <x v="11"/>
            <x v="12"/>
          </reference>
          <reference field="4" count="1" selected="0">
            <x v="122"/>
          </reference>
          <reference field="5" count="1" selected="0">
            <x v="48"/>
          </reference>
        </references>
      </pivotArea>
    </format>
    <format dxfId="8150">
      <pivotArea dataOnly="0" labelOnly="1" outline="0" fieldPosition="0">
        <references count="4">
          <reference field="1" count="1" selected="0">
            <x v="20"/>
          </reference>
          <reference field="2" count="2">
            <x v="6"/>
            <x v="8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149">
      <pivotArea dataOnly="0" labelOnly="1" outline="0" fieldPosition="0">
        <references count="4">
          <reference field="1" count="1" selected="0">
            <x v="21"/>
          </reference>
          <reference field="2" count="5">
            <x v="2"/>
            <x v="6"/>
            <x v="9"/>
            <x v="11"/>
            <x v="12"/>
          </reference>
          <reference field="4" count="1" selected="0">
            <x v="76"/>
          </reference>
          <reference field="5" count="1" selected="0">
            <x v="109"/>
          </reference>
        </references>
      </pivotArea>
    </format>
    <format dxfId="8148">
      <pivotArea dataOnly="0" labelOnly="1" outline="0" fieldPosition="0">
        <references count="4">
          <reference field="1" count="1" selected="0">
            <x v="21"/>
          </reference>
          <reference field="2" count="2">
            <x v="7"/>
            <x v="11"/>
          </reference>
          <reference field="4" count="1" selected="0">
            <x v="82"/>
          </reference>
          <reference field="5" count="1" selected="0">
            <x v="110"/>
          </reference>
        </references>
      </pivotArea>
    </format>
    <format dxfId="8147">
      <pivotArea dataOnly="0" labelOnly="1" outline="0" fieldPosition="0">
        <references count="4">
          <reference field="1" count="1" selected="0">
            <x v="21"/>
          </reference>
          <reference field="2" count="1">
            <x v="11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146">
      <pivotArea dataOnly="0" labelOnly="1" outline="0" fieldPosition="0">
        <references count="4">
          <reference field="1" count="1" selected="0">
            <x v="21"/>
          </reference>
          <reference field="2" count="2">
            <x v="2"/>
            <x v="5"/>
          </reference>
          <reference field="4" count="1" selected="0">
            <x v="157"/>
          </reference>
          <reference field="5" count="1" selected="0">
            <x v="85"/>
          </reference>
        </references>
      </pivotArea>
    </format>
    <format dxfId="8145">
      <pivotArea dataOnly="0" labelOnly="1" outline="0" fieldPosition="0">
        <references count="4">
          <reference field="1" count="1" selected="0">
            <x v="22"/>
          </reference>
          <reference field="2" count="7">
            <x v="0"/>
            <x v="3"/>
            <x v="6"/>
            <x v="7"/>
            <x v="8"/>
            <x v="11"/>
            <x v="12"/>
          </reference>
          <reference field="4" count="1" selected="0">
            <x v="53"/>
          </reference>
          <reference field="5" count="1" selected="0">
            <x v="106"/>
          </reference>
        </references>
      </pivotArea>
    </format>
    <format dxfId="8144">
      <pivotArea dataOnly="0" labelOnly="1" outline="0" fieldPosition="0">
        <references count="4">
          <reference field="1" count="1" selected="0">
            <x v="23"/>
          </reference>
          <reference field="2" count="8">
            <x v="1"/>
            <x v="4"/>
            <x v="5"/>
            <x v="6"/>
            <x v="7"/>
            <x v="8"/>
            <x v="9"/>
            <x v="12"/>
          </reference>
          <reference field="4" count="1" selected="0">
            <x v="85"/>
          </reference>
          <reference field="5" count="1" selected="0">
            <x v="68"/>
          </reference>
        </references>
      </pivotArea>
    </format>
    <format dxfId="8143">
      <pivotArea dataOnly="0" labelOnly="1" outline="0" fieldPosition="0">
        <references count="4">
          <reference field="1" count="1" selected="0">
            <x v="24"/>
          </reference>
          <reference field="2" count="8">
            <x v="0"/>
            <x v="2"/>
            <x v="5"/>
            <x v="6"/>
            <x v="7"/>
            <x v="8"/>
            <x v="9"/>
            <x v="11"/>
          </reference>
          <reference field="4" count="1" selected="0">
            <x v="75"/>
          </reference>
          <reference field="5" count="1" selected="0">
            <x v="63"/>
          </reference>
        </references>
      </pivotArea>
    </format>
    <format dxfId="8142">
      <pivotArea dataOnly="0" labelOnly="1" outline="0" fieldPosition="0">
        <references count="4">
          <reference field="1" count="1" selected="0">
            <x v="25"/>
          </reference>
          <reference field="2" count="6">
            <x v="3"/>
            <x v="6"/>
            <x v="8"/>
            <x v="9"/>
            <x v="11"/>
            <x v="12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8141">
      <pivotArea dataOnly="0" labelOnly="1" outline="0" fieldPosition="0">
        <references count="4">
          <reference field="1" count="1" selected="0">
            <x v="26"/>
          </reference>
          <reference field="2" count="7">
            <x v="0"/>
            <x v="1"/>
            <x v="4"/>
            <x v="7"/>
            <x v="9"/>
            <x v="11"/>
            <x v="12"/>
          </reference>
          <reference field="4" count="1" selected="0">
            <x v="73"/>
          </reference>
          <reference field="5" count="1" selected="0">
            <x v="77"/>
          </reference>
        </references>
      </pivotArea>
    </format>
    <format dxfId="8140">
      <pivotArea dataOnly="0" labelOnly="1" outline="0" fieldPosition="0">
        <references count="4">
          <reference field="1" count="1" selected="0">
            <x v="27"/>
          </reference>
          <reference field="2" count="6">
            <x v="2"/>
            <x v="5"/>
            <x v="8"/>
            <x v="9"/>
            <x v="11"/>
            <x v="12"/>
          </reference>
          <reference field="4" count="1" selected="0">
            <x v="79"/>
          </reference>
          <reference field="5" count="1" selected="0">
            <x v="31"/>
          </reference>
        </references>
      </pivotArea>
    </format>
    <format dxfId="8139">
      <pivotArea dataOnly="0" labelOnly="1" outline="0" fieldPosition="0">
        <references count="4">
          <reference field="1" count="1" selected="0">
            <x v="27"/>
          </reference>
          <reference field="2" count="3">
            <x v="5"/>
            <x v="6"/>
            <x v="8"/>
          </reference>
          <reference field="4" count="1" selected="0">
            <x v="91"/>
          </reference>
          <reference field="5" count="1" selected="0">
            <x v="23"/>
          </reference>
        </references>
      </pivotArea>
    </format>
    <format dxfId="8138">
      <pivotArea dataOnly="0" labelOnly="1" outline="0" fieldPosition="0">
        <references count="4">
          <reference field="1" count="1" selected="0">
            <x v="28"/>
          </reference>
          <reference field="2" count="6">
            <x v="0"/>
            <x v="3"/>
            <x v="6"/>
            <x v="7"/>
            <x v="9"/>
            <x v="12"/>
          </reference>
          <reference field="4" count="1" selected="0">
            <x v="51"/>
          </reference>
          <reference field="5" count="1" selected="0">
            <x v="99"/>
          </reference>
        </references>
      </pivotArea>
    </format>
    <format dxfId="8137">
      <pivotArea dataOnly="0" labelOnly="1" outline="0" fieldPosition="0">
        <references count="4">
          <reference field="1" count="1" selected="0">
            <x v="29"/>
          </reference>
          <reference field="2" count="6">
            <x v="0"/>
            <x v="1"/>
            <x v="4"/>
            <x v="7"/>
            <x v="8"/>
            <x v="11"/>
          </reference>
          <reference field="4" count="1" selected="0">
            <x v="56"/>
          </reference>
          <reference field="5" count="1" selected="0">
            <x v="117"/>
          </reference>
        </references>
      </pivotArea>
    </format>
    <format dxfId="8136">
      <pivotArea dataOnly="0" labelOnly="1" outline="0" fieldPosition="0">
        <references count="4">
          <reference field="1" count="1" selected="0">
            <x v="30"/>
          </reference>
          <reference field="2" count="6">
            <x v="1"/>
            <x v="2"/>
            <x v="5"/>
            <x v="8"/>
            <x v="9"/>
            <x v="12"/>
          </reference>
          <reference field="4" count="1" selected="0">
            <x v="81"/>
          </reference>
          <reference field="5" count="1" selected="0">
            <x v="130"/>
          </reference>
        </references>
      </pivotArea>
    </format>
    <format dxfId="8135">
      <pivotArea dataOnly="0" labelOnly="1" outline="0" fieldPosition="0">
        <references count="4">
          <reference field="1" count="1" selected="0">
            <x v="31"/>
          </reference>
          <reference field="2" count="7">
            <x v="0"/>
            <x v="1"/>
            <x v="2"/>
            <x v="3"/>
            <x v="6"/>
            <x v="9"/>
            <x v="11"/>
          </reference>
          <reference field="4" count="1" selected="0">
            <x v="104"/>
          </reference>
          <reference field="5" count="1" selected="0">
            <x v="36"/>
          </reference>
        </references>
      </pivotArea>
    </format>
    <format dxfId="8134">
      <pivotArea dataOnly="0" labelOnly="1" outline="0" fieldPosition="0">
        <references count="4">
          <reference field="1" count="1" selected="0">
            <x v="32"/>
          </reference>
          <reference field="2" count="7">
            <x v="1"/>
            <x v="2"/>
            <x v="3"/>
            <x v="4"/>
            <x v="7"/>
            <x v="11"/>
            <x v="12"/>
          </reference>
          <reference field="4" count="1" selected="0">
            <x v="45"/>
          </reference>
          <reference field="5" count="1" selected="0">
            <x v="57"/>
          </reference>
        </references>
      </pivotArea>
    </format>
    <format dxfId="8133">
      <pivotArea dataOnly="0" labelOnly="1" outline="0" fieldPosition="0">
        <references count="4">
          <reference field="1" count="1" selected="0">
            <x v="33"/>
          </reference>
          <reference field="2" count="6">
            <x v="2"/>
            <x v="3"/>
            <x v="4"/>
            <x v="5"/>
            <x v="8"/>
            <x v="12"/>
          </reference>
          <reference field="4" count="1" selected="0">
            <x v="110"/>
          </reference>
          <reference field="5" count="1" selected="0">
            <x v="104"/>
          </reference>
        </references>
      </pivotArea>
    </format>
    <format dxfId="8132">
      <pivotArea dataOnly="0" labelOnly="1" outline="0" fieldPosition="0">
        <references count="4">
          <reference field="1" count="1" selected="0">
            <x v="34"/>
          </reference>
          <reference field="2" count="8">
            <x v="0"/>
            <x v="3"/>
            <x v="4"/>
            <x v="5"/>
            <x v="6"/>
            <x v="7"/>
            <x v="8"/>
            <x v="9"/>
          </reference>
          <reference field="4" count="1" selected="0">
            <x v="46"/>
          </reference>
          <reference field="5" count="1" selected="0">
            <x v="58"/>
          </reference>
        </references>
      </pivotArea>
    </format>
    <format dxfId="8131">
      <pivotArea dataOnly="0" labelOnly="1" outline="0" fieldPosition="0">
        <references count="4">
          <reference field="1" count="1" selected="0">
            <x v="35"/>
          </reference>
          <reference field="2" count="8">
            <x v="0"/>
            <x v="1"/>
            <x v="4"/>
            <x v="5"/>
            <x v="6"/>
            <x v="7"/>
            <x v="8"/>
            <x v="11"/>
          </reference>
          <reference field="4" count="1" selected="0">
            <x v="105"/>
          </reference>
          <reference field="5" count="1" selected="0">
            <x v="39"/>
          </reference>
        </references>
      </pivotArea>
    </format>
    <format dxfId="8130">
      <pivotArea dataOnly="0" labelOnly="1" outline="0" fieldPosition="0">
        <references count="4">
          <reference field="1" count="1" selected="0">
            <x v="36"/>
          </reference>
          <reference field="2" count="7">
            <x v="0"/>
            <x v="2"/>
            <x v="5"/>
            <x v="6"/>
            <x v="8"/>
            <x v="9"/>
            <x v="12"/>
          </reference>
          <reference field="4" count="1" selected="0">
            <x v="70"/>
          </reference>
          <reference field="5" count="1" selected="0">
            <x v="49"/>
          </reference>
        </references>
      </pivotArea>
    </format>
    <format dxfId="8129">
      <pivotArea dataOnly="0" labelOnly="1" outline="0" fieldPosition="0">
        <references count="4">
          <reference field="1" count="1" selected="0">
            <x v="37"/>
          </reference>
          <reference field="2" count="6">
            <x v="1"/>
            <x v="2"/>
            <x v="6"/>
            <x v="7"/>
            <x v="9"/>
            <x v="11"/>
          </reference>
          <reference field="4" count="1" selected="0">
            <x v="23"/>
          </reference>
          <reference field="5" count="1" selected="0">
            <x v="87"/>
          </reference>
        </references>
      </pivotArea>
    </format>
    <format dxfId="8128">
      <pivotArea dataOnly="0" labelOnly="1" outline="0" fieldPosition="0">
        <references count="4">
          <reference field="1" count="1" selected="0">
            <x v="38"/>
          </reference>
          <reference field="2" count="5">
            <x v="2"/>
            <x v="6"/>
            <x v="7"/>
            <x v="11"/>
            <x v="12"/>
          </reference>
          <reference field="4" count="1" selected="0">
            <x v="18"/>
          </reference>
          <reference field="5" count="1" selected="0">
            <x v="123"/>
          </reference>
        </references>
      </pivotArea>
    </format>
    <format dxfId="8127">
      <pivotArea dataOnly="0" labelOnly="1" outline="0" fieldPosition="0">
        <references count="4">
          <reference field="1" count="1" selected="0">
            <x v="39"/>
          </reference>
          <reference field="2" count="1">
            <x v="12"/>
          </reference>
          <reference field="4" count="1" selected="0">
            <x v="7"/>
          </reference>
          <reference field="5" count="1" selected="0">
            <x v="94"/>
          </reference>
        </references>
      </pivotArea>
    </format>
    <format dxfId="8126">
      <pivotArea dataOnly="0" labelOnly="1" outline="0" fieldPosition="0">
        <references count="4">
          <reference field="1" count="1" selected="0">
            <x v="39"/>
          </reference>
          <reference field="2" count="3">
            <x v="0"/>
            <x v="3"/>
            <x v="7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8125">
      <pivotArea dataOnly="0" labelOnly="1" outline="0" fieldPosition="0">
        <references count="4">
          <reference field="1" count="1" selected="0">
            <x v="40"/>
          </reference>
          <reference field="2" count="6">
            <x v="0"/>
            <x v="1"/>
            <x v="2"/>
            <x v="4"/>
            <x v="8"/>
            <x v="12"/>
          </reference>
          <reference field="4" count="1" selected="0">
            <x v="26"/>
          </reference>
          <reference field="5" count="1" selected="0">
            <x v="6"/>
          </reference>
        </references>
      </pivotArea>
    </format>
    <format dxfId="8124">
      <pivotArea dataOnly="0" labelOnly="1" outline="0" fieldPosition="0">
        <references count="4">
          <reference field="1" count="1" selected="0">
            <x v="41"/>
          </reference>
          <reference field="2" count="5">
            <x v="0"/>
            <x v="1"/>
            <x v="3"/>
            <x v="5"/>
            <x v="9"/>
          </reference>
          <reference field="4" count="1" selected="0">
            <x v="10"/>
          </reference>
          <reference field="5" count="1" selected="0">
            <x v="10"/>
          </reference>
        </references>
      </pivotArea>
    </format>
    <format dxfId="8123">
      <pivotArea dataOnly="0" labelOnly="1" outline="0" fieldPosition="0">
        <references count="4">
          <reference field="1" count="1" selected="0">
            <x v="42"/>
          </reference>
          <reference field="2" count="6">
            <x v="1"/>
            <x v="2"/>
            <x v="3"/>
            <x v="4"/>
            <x v="6"/>
            <x v="11"/>
          </reference>
          <reference field="4" count="1" selected="0">
            <x v="27"/>
          </reference>
          <reference field="5" count="1" selected="0">
            <x v="38"/>
          </reference>
        </references>
      </pivotArea>
    </format>
    <format dxfId="8122">
      <pivotArea dataOnly="0" labelOnly="1" outline="0" fieldPosition="0">
        <references count="4">
          <reference field="1" count="1" selected="0">
            <x v="43"/>
          </reference>
          <reference field="2" count="1">
            <x v="7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8121">
      <pivotArea dataOnly="0" labelOnly="1" outline="0" fieldPosition="0">
        <references count="4">
          <reference field="1" count="1" selected="0">
            <x v="43"/>
          </reference>
          <reference field="2" count="8">
            <x v="0"/>
            <x v="2"/>
            <x v="3"/>
            <x v="4"/>
            <x v="5"/>
            <x v="7"/>
            <x v="8"/>
            <x v="12"/>
          </reference>
          <reference field="4" count="1" selected="0">
            <x v="36"/>
          </reference>
          <reference field="5" count="1" selected="0">
            <x v="4"/>
          </reference>
        </references>
      </pivotArea>
    </format>
    <format dxfId="8120">
      <pivotArea dataOnly="0" labelOnly="1" outline="0" fieldPosition="0">
        <references count="4">
          <reference field="1" count="1" selected="0">
            <x v="44"/>
          </reference>
          <reference field="2" count="3">
            <x v="1"/>
            <x v="8"/>
            <x v="9"/>
          </reference>
          <reference field="4" count="1" selected="0">
            <x v="33"/>
          </reference>
          <reference field="5" count="1" selected="0">
            <x v="132"/>
          </reference>
        </references>
      </pivotArea>
    </format>
    <format dxfId="8119">
      <pivotArea dataOnly="0" labelOnly="1" outline="0" fieldPosition="0">
        <references count="4">
          <reference field="1" count="1" selected="0">
            <x v="44"/>
          </reference>
          <reference field="2" count="6">
            <x v="0"/>
            <x v="3"/>
            <x v="4"/>
            <x v="5"/>
            <x v="6"/>
            <x v="8"/>
          </reference>
          <reference field="4" count="1" selected="0">
            <x v="38"/>
          </reference>
          <reference field="5" count="1" selected="0">
            <x v="37"/>
          </reference>
        </references>
      </pivotArea>
    </format>
    <format dxfId="8118">
      <pivotArea dataOnly="0" labelOnly="1" outline="0" fieldPosition="0">
        <references count="4">
          <reference field="1" count="1" selected="0">
            <x v="45"/>
          </reference>
          <reference field="2" count="5">
            <x v="1"/>
            <x v="2"/>
            <x v="4"/>
            <x v="7"/>
            <x v="11"/>
          </reference>
          <reference field="4" count="1" selected="0">
            <x v="35"/>
          </reference>
          <reference field="5" count="1" selected="0">
            <x v="125"/>
          </reference>
        </references>
      </pivotArea>
    </format>
    <format dxfId="8117">
      <pivotArea dataOnly="0" labelOnly="1" outline="0" fieldPosition="0">
        <references count="4">
          <reference field="1" count="1" selected="0">
            <x v="45"/>
          </reference>
          <reference field="2" count="3">
            <x v="1"/>
            <x v="5"/>
            <x v="6"/>
          </reference>
          <reference field="4" count="1" selected="0">
            <x v="39"/>
          </reference>
          <reference field="5" count="1" selected="0">
            <x v="136"/>
          </reference>
        </references>
      </pivotArea>
    </format>
    <format dxfId="8116">
      <pivotArea dataOnly="0" labelOnly="1" outline="0" fieldPosition="0">
        <references count="4">
          <reference field="1" count="1" selected="0">
            <x v="46"/>
          </reference>
          <reference field="2" count="4">
            <x v="2"/>
            <x v="3"/>
            <x v="6"/>
            <x v="8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8115">
      <pivotArea dataOnly="0" labelOnly="1" outline="0" fieldPosition="0">
        <references count="4">
          <reference field="1" count="1" selected="0">
            <x v="48"/>
          </reference>
          <reference field="2" count="1">
            <x v="12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8114">
      <pivotArea dataOnly="0" labelOnly="1" outline="0" fieldPosition="0">
        <references count="4">
          <reference field="1" count="1" selected="0">
            <x v="48"/>
          </reference>
          <reference field="2" count="1">
            <x v="4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113">
      <pivotArea dataOnly="0" labelOnly="1" outline="0" fieldPosition="0">
        <references count="4">
          <reference field="1" count="1" selected="0">
            <x v="48"/>
          </reference>
          <reference field="2" count="1">
            <x v="9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112">
      <pivotArea dataOnly="0" labelOnly="1" outline="0" fieldPosition="0">
        <references count="4">
          <reference field="1" count="1" selected="0">
            <x v="48"/>
          </reference>
          <reference field="2" count="1">
            <x v="4"/>
          </reference>
          <reference field="4" count="1" selected="0">
            <x v="152"/>
          </reference>
          <reference field="5" count="1" selected="0">
            <x v="85"/>
          </reference>
        </references>
      </pivotArea>
    </format>
    <format dxfId="8111">
      <pivotArea dataOnly="0" labelOnly="1" outline="0" fieldPosition="0">
        <references count="4">
          <reference field="1" count="1" selected="0">
            <x v="48"/>
          </reference>
          <reference field="2" count="2">
            <x v="3"/>
            <x v="11"/>
          </reference>
          <reference field="4" count="1" selected="0">
            <x v="153"/>
          </reference>
          <reference field="5" count="1" selected="0">
            <x v="85"/>
          </reference>
        </references>
      </pivotArea>
    </format>
    <format dxfId="8110">
      <pivotArea dataOnly="0" labelOnly="1" outline="0" fieldPosition="0">
        <references count="4">
          <reference field="1" count="1" selected="0">
            <x v="49"/>
          </reference>
          <reference field="2" count="6">
            <x v="1"/>
            <x v="2"/>
            <x v="3"/>
            <x v="4"/>
            <x v="5"/>
            <x v="11"/>
          </reference>
          <reference field="4" count="1" selected="0">
            <x v="144"/>
          </reference>
          <reference field="5" count="1" selected="0">
            <x v="56"/>
          </reference>
        </references>
      </pivotArea>
    </format>
    <format dxfId="8109">
      <pivotArea dataOnly="0" labelOnly="1" outline="0" fieldPosition="0">
        <references count="4">
          <reference field="1" count="1" selected="0">
            <x v="49"/>
          </reference>
          <reference field="2" count="1">
            <x v="5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108">
      <pivotArea dataOnly="0" labelOnly="1" outline="0" fieldPosition="0">
        <references count="4">
          <reference field="1" count="1" selected="0">
            <x v="49"/>
          </reference>
          <reference field="2" count="3">
            <x v="4"/>
            <x v="7"/>
            <x v="12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8107">
      <pivotArea dataOnly="0" labelOnly="1" outline="0" fieldPosition="0">
        <references count="4">
          <reference field="1" count="1" selected="0">
            <x v="50"/>
          </reference>
          <reference field="2" count="1">
            <x v="12"/>
          </reference>
          <reference field="4" count="1" selected="0">
            <x v="129"/>
          </reference>
          <reference field="5" count="1" selected="0">
            <x v="11"/>
          </reference>
        </references>
      </pivotArea>
    </format>
    <format dxfId="8106">
      <pivotArea dataOnly="0" labelOnly="1" outline="0" fieldPosition="0">
        <references count="4">
          <reference field="1" count="1" selected="0">
            <x v="50"/>
          </reference>
          <reference field="2" count="1">
            <x v="3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8105">
      <pivotArea dataOnly="0" labelOnly="1" outline="0" fieldPosition="0">
        <references count="4">
          <reference field="1" count="1" selected="0">
            <x v="51"/>
          </reference>
          <reference field="2" count="1">
            <x v="8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8104">
      <pivotArea dataOnly="0" labelOnly="1" outline="0" fieldPosition="0">
        <references count="4">
          <reference field="1" count="1" selected="0">
            <x v="51"/>
          </reference>
          <reference field="2" count="1">
            <x v="2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8103">
      <pivotArea dataOnly="0" labelOnly="1" outline="0" fieldPosition="0">
        <references count="4">
          <reference field="1" count="1" selected="0">
            <x v="51"/>
          </reference>
          <reference field="2" count="1">
            <x v="4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8102">
      <pivotArea dataOnly="0" labelOnly="1" outline="0" fieldPosition="0">
        <references count="4">
          <reference field="1" count="1" selected="0">
            <x v="52"/>
          </reference>
          <reference field="2" count="6">
            <x v="0"/>
            <x v="3"/>
            <x v="4"/>
            <x v="5"/>
            <x v="6"/>
            <x v="7"/>
          </reference>
          <reference field="4" count="1" selected="0">
            <x v="145"/>
          </reference>
          <reference field="5" count="1" selected="0">
            <x v="66"/>
          </reference>
        </references>
      </pivotArea>
    </format>
    <format dxfId="8101">
      <pivotArea dataOnly="0" labelOnly="1" outline="0" fieldPosition="0">
        <references count="4">
          <reference field="1" count="1" selected="0">
            <x v="52"/>
          </reference>
          <reference field="2" count="1">
            <x v="0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8100">
      <pivotArea dataOnly="0" labelOnly="1" outline="0" fieldPosition="0">
        <references count="4">
          <reference field="1" count="1" selected="0">
            <x v="53"/>
          </reference>
          <reference field="2" count="3">
            <x v="1"/>
            <x v="5"/>
            <x v="6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8099">
      <pivotArea dataOnly="0" labelOnly="1" outline="0" fieldPosition="0">
        <references count="4">
          <reference field="1" count="1" selected="0">
            <x v="54"/>
          </reference>
          <reference field="2" count="1">
            <x v="2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8098">
      <pivotArea dataOnly="0" labelOnly="1" outline="0" fieldPosition="0">
        <references count="4">
          <reference field="1" count="1" selected="0">
            <x v="54"/>
          </reference>
          <reference field="2" count="1">
            <x v="0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97">
      <pivotArea dataOnly="0" labelOnly="1" outline="0" fieldPosition="0">
        <references count="4">
          <reference field="1" count="1" selected="0">
            <x v="54"/>
          </reference>
          <reference field="2" count="1">
            <x v="4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96">
      <pivotArea dataOnly="0" labelOnly="1" outline="0" fieldPosition="0">
        <references count="4">
          <reference field="1" count="1" selected="0">
            <x v="54"/>
          </reference>
          <reference field="2" count="3">
            <x v="5"/>
            <x v="7"/>
            <x v="8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8095">
      <pivotArea dataOnly="0" labelOnly="1" outline="0" fieldPosition="0">
        <references count="4">
          <reference field="1" count="1" selected="0">
            <x v="54"/>
          </reference>
          <reference field="2" count="3">
            <x v="4"/>
            <x v="6"/>
            <x v="7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8094">
      <pivotArea dataOnly="0" labelOnly="1" outline="0" fieldPosition="0">
        <references count="4">
          <reference field="1" count="1" selected="0">
            <x v="54"/>
          </reference>
          <reference field="2" count="2">
            <x v="0"/>
            <x v="7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8093">
      <pivotArea dataOnly="0" labelOnly="1" outline="0" fieldPosition="0">
        <references count="4">
          <reference field="1" count="1" selected="0">
            <x v="55"/>
          </reference>
          <reference field="2" count="8">
            <x v="1"/>
            <x v="3"/>
            <x v="5"/>
            <x v="6"/>
            <x v="7"/>
            <x v="8"/>
            <x v="9"/>
            <x v="11"/>
          </reference>
          <reference field="4" count="1" selected="0">
            <x v="131"/>
          </reference>
          <reference field="5" count="1" selected="0">
            <x v="22"/>
          </reference>
        </references>
      </pivotArea>
    </format>
    <format dxfId="8092">
      <pivotArea dataOnly="0" labelOnly="1" outline="0" fieldPosition="0">
        <references count="4">
          <reference field="1" count="1" selected="0">
            <x v="56"/>
          </reference>
          <reference field="2" count="7">
            <x v="3"/>
            <x v="6"/>
            <x v="7"/>
            <x v="8"/>
            <x v="9"/>
            <x v="11"/>
            <x v="12"/>
          </reference>
          <reference field="4" count="1" selected="0">
            <x v="137"/>
          </reference>
          <reference field="5" count="1" selected="0">
            <x v="32"/>
          </reference>
        </references>
      </pivotArea>
    </format>
    <format dxfId="8091">
      <pivotArea dataOnly="0" labelOnly="1" outline="0" fieldPosition="0">
        <references count="4">
          <reference field="1" count="1" selected="0">
            <x v="57"/>
          </reference>
          <reference field="2" count="9">
            <x v="0"/>
            <x v="1"/>
            <x v="4"/>
            <x v="6"/>
            <x v="7"/>
            <x v="8"/>
            <x v="9"/>
            <x v="11"/>
            <x v="12"/>
          </reference>
          <reference field="4" count="1" selected="0">
            <x v="133"/>
          </reference>
          <reference field="5" count="1" selected="0">
            <x v="27"/>
          </reference>
        </references>
      </pivotArea>
    </format>
    <format dxfId="8090">
      <pivotArea dataOnly="0" labelOnly="1" outline="0" fieldPosition="0">
        <references count="4">
          <reference field="1" count="1" selected="0">
            <x v="58"/>
          </reference>
          <reference field="2" count="6">
            <x v="1"/>
            <x v="7"/>
            <x v="8"/>
            <x v="9"/>
            <x v="11"/>
            <x v="12"/>
          </reference>
          <reference field="4" count="1" selected="0">
            <x v="12"/>
          </reference>
          <reference field="5" count="1" selected="0">
            <x v="26"/>
          </reference>
        </references>
      </pivotArea>
    </format>
    <format dxfId="8089">
      <pivotArea dataOnly="0" labelOnly="1" outline="0" fieldPosition="0">
        <references count="4">
          <reference field="1" count="1" selected="0">
            <x v="58"/>
          </reference>
          <reference field="2" count="2">
            <x v="5"/>
            <x v="7"/>
          </reference>
          <reference field="4" count="1" selected="0">
            <x v="76"/>
          </reference>
          <reference field="5" count="1" selected="0">
            <x v="109"/>
          </reference>
        </references>
      </pivotArea>
    </format>
    <format dxfId="8088">
      <pivotArea dataOnly="0" labelOnly="1" outline="0" fieldPosition="0">
        <references count="4">
          <reference field="1" count="1" selected="0">
            <x v="59"/>
          </reference>
          <reference field="2" count="1">
            <x v="9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8087">
      <pivotArea dataOnly="0" labelOnly="1" outline="0" fieldPosition="0">
        <references count="4">
          <reference field="1" count="1" selected="0">
            <x v="60"/>
          </reference>
          <reference field="2" count="7">
            <x v="0"/>
            <x v="2"/>
            <x v="5"/>
            <x v="6"/>
            <x v="9"/>
            <x v="11"/>
            <x v="12"/>
          </reference>
          <reference field="4" count="1" selected="0">
            <x v="119"/>
          </reference>
          <reference field="5" count="1" selected="0">
            <x v="108"/>
          </reference>
        </references>
      </pivotArea>
    </format>
    <format dxfId="8086">
      <pivotArea dataOnly="0" labelOnly="1" outline="0" fieldPosition="0">
        <references count="4">
          <reference field="1" count="1" selected="0">
            <x v="60"/>
          </reference>
          <reference field="2" count="2">
            <x v="1"/>
            <x v="11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8085">
      <pivotArea dataOnly="0" labelOnly="1" outline="0" fieldPosition="0">
        <references count="4">
          <reference field="1" count="1" selected="0">
            <x v="60"/>
          </reference>
          <reference field="2" count="1">
            <x v="0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84">
      <pivotArea dataOnly="0" labelOnly="1" outline="0" fieldPosition="0">
        <references count="4">
          <reference field="1" count="1" selected="0">
            <x v="61"/>
          </reference>
          <reference field="2" count="3">
            <x v="0"/>
            <x v="1"/>
            <x v="11"/>
          </reference>
          <reference field="4" count="1" selected="0">
            <x v="108"/>
          </reference>
          <reference field="5" count="1" selected="0">
            <x v="119"/>
          </reference>
        </references>
      </pivotArea>
    </format>
    <format dxfId="8083">
      <pivotArea dataOnly="0" labelOnly="1" outline="0" fieldPosition="0">
        <references count="4">
          <reference field="1" count="1" selected="0">
            <x v="61"/>
          </reference>
          <reference field="2" count="2">
            <x v="7"/>
            <x v="12"/>
          </reference>
          <reference field="4" count="1" selected="0">
            <x v="112"/>
          </reference>
          <reference field="5" count="1" selected="0">
            <x v="137"/>
          </reference>
        </references>
      </pivotArea>
    </format>
    <format dxfId="8082">
      <pivotArea dataOnly="0" labelOnly="1" outline="0" fieldPosition="0">
        <references count="4">
          <reference field="1" count="1" selected="0">
            <x v="61"/>
          </reference>
          <reference field="2" count="2">
            <x v="3"/>
            <x v="7"/>
          </reference>
          <reference field="4" count="1" selected="0">
            <x v="115"/>
          </reference>
          <reference field="5" count="1" selected="0">
            <x v="47"/>
          </reference>
        </references>
      </pivotArea>
    </format>
    <format dxfId="8081">
      <pivotArea dataOnly="0" labelOnly="1" outline="0" fieldPosition="0">
        <references count="4">
          <reference field="1" count="1" selected="0">
            <x v="61"/>
          </reference>
          <reference field="2" count="1">
            <x v="2"/>
          </reference>
          <reference field="4" count="1" selected="0">
            <x v="124"/>
          </reference>
          <reference field="5" count="1" selected="0">
            <x v="85"/>
          </reference>
        </references>
      </pivotArea>
    </format>
    <format dxfId="8080">
      <pivotArea dataOnly="0" labelOnly="1" outline="0" fieldPosition="0">
        <references count="4">
          <reference field="1" count="1" selected="0">
            <x v="61"/>
          </reference>
          <reference field="2" count="2">
            <x v="3"/>
            <x v="7"/>
          </reference>
          <reference field="4" count="1" selected="0">
            <x v="139"/>
          </reference>
          <reference field="5" count="1" selected="0">
            <x v="85"/>
          </reference>
        </references>
      </pivotArea>
    </format>
    <format dxfId="8079">
      <pivotArea dataOnly="0" labelOnly="1" outline="0" fieldPosition="0">
        <references count="4">
          <reference field="1" count="1" selected="0">
            <x v="61"/>
          </reference>
          <reference field="2" count="1">
            <x v="12"/>
          </reference>
          <reference field="4" count="1" selected="0">
            <x v="140"/>
          </reference>
          <reference field="5" count="1" selected="0">
            <x v="47"/>
          </reference>
        </references>
      </pivotArea>
    </format>
    <format dxfId="8078">
      <pivotArea dataOnly="0" labelOnly="1" outline="0" fieldPosition="0">
        <references count="4">
          <reference field="1" count="1" selected="0">
            <x v="61"/>
          </reference>
          <reference field="2" count="1">
            <x v="1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77">
      <pivotArea dataOnly="0" labelOnly="1" outline="0" fieldPosition="0">
        <references count="4">
          <reference field="1" count="1" selected="0">
            <x v="62"/>
          </reference>
          <reference field="2" count="8">
            <x v="1"/>
            <x v="2"/>
            <x v="3"/>
            <x v="4"/>
            <x v="5"/>
            <x v="8"/>
            <x v="9"/>
            <x v="12"/>
          </reference>
          <reference field="4" count="1" selected="0">
            <x v="129"/>
          </reference>
          <reference field="5" count="1" selected="0">
            <x v="11"/>
          </reference>
        </references>
      </pivotArea>
    </format>
    <format dxfId="8076">
      <pivotArea dataOnly="0" labelOnly="1" outline="0" fieldPosition="0">
        <references count="4">
          <reference field="1" count="1" selected="0">
            <x v="62"/>
          </reference>
          <reference field="2" count="2">
            <x v="8"/>
            <x v="9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8075">
      <pivotArea dataOnly="0" labelOnly="1" outline="0" fieldPosition="0">
        <references count="4">
          <reference field="1" count="1" selected="0">
            <x v="63"/>
          </reference>
          <reference field="2" count="6">
            <x v="0"/>
            <x v="1"/>
            <x v="2"/>
            <x v="4"/>
            <x v="5"/>
            <x v="11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8074">
      <pivotArea dataOnly="0" labelOnly="1" outline="0" fieldPosition="0">
        <references count="4">
          <reference field="1" count="1" selected="0">
            <x v="63"/>
          </reference>
          <reference field="2" count="4">
            <x v="5"/>
            <x v="6"/>
            <x v="9"/>
            <x v="11"/>
          </reference>
          <reference field="4" count="1" selected="0">
            <x v="132"/>
          </reference>
          <reference field="5" count="1" selected="0">
            <x v="85"/>
          </reference>
        </references>
      </pivotArea>
    </format>
    <format dxfId="8073">
      <pivotArea dataOnly="0" labelOnly="1" outline="0" fieldPosition="0">
        <references count="4">
          <reference field="1" count="1" selected="0">
            <x v="63"/>
          </reference>
          <reference field="2" count="1">
            <x v="3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72">
      <pivotArea dataOnly="0" labelOnly="1" outline="0" fieldPosition="0">
        <references count="4">
          <reference field="1" count="1" selected="0">
            <x v="63"/>
          </reference>
          <reference field="2" count="1"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71">
      <pivotArea dataOnly="0" labelOnly="1" outline="0" fieldPosition="0">
        <references count="4">
          <reference field="1" count="1" selected="0">
            <x v="64"/>
          </reference>
          <reference field="2" count="2">
            <x v="6"/>
            <x v="12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8070">
      <pivotArea dataOnly="0" labelOnly="1" outline="0" fieldPosition="0">
        <references count="4">
          <reference field="1" count="1" selected="0">
            <x v="65"/>
          </reference>
          <reference field="2" count="9">
            <x v="1"/>
            <x v="2"/>
            <x v="3"/>
            <x v="4"/>
            <x v="5"/>
            <x v="6"/>
            <x v="7"/>
            <x v="11"/>
            <x v="12"/>
          </reference>
          <reference field="4" count="1" selected="0">
            <x v="148"/>
          </reference>
          <reference field="5" count="1" selected="0">
            <x v="83"/>
          </reference>
        </references>
      </pivotArea>
    </format>
    <format dxfId="8069">
      <pivotArea dataOnly="0" labelOnly="1" outline="0" fieldPosition="0">
        <references count="4">
          <reference field="1" count="1" selected="0">
            <x v="66"/>
          </reference>
          <reference field="2" count="2">
            <x v="4"/>
            <x v="8"/>
          </reference>
          <reference field="4" count="1" selected="0">
            <x v="114"/>
          </reference>
          <reference field="5" count="1" selected="0">
            <x v="89"/>
          </reference>
        </references>
      </pivotArea>
    </format>
    <format dxfId="8068">
      <pivotArea dataOnly="0" labelOnly="1" outline="0" fieldPosition="0">
        <references count="4">
          <reference field="1" count="1" selected="0">
            <x v="67"/>
          </reference>
          <reference field="2" count="1">
            <x v="5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8067">
      <pivotArea dataOnly="0" labelOnly="1" outline="0" fieldPosition="0">
        <references count="4">
          <reference field="1" count="1" selected="0">
            <x v="67"/>
          </reference>
          <reference field="2" count="1">
            <x v="7"/>
          </reference>
          <reference field="4" count="1" selected="0">
            <x v="86"/>
          </reference>
          <reference field="5" count="1" selected="0">
            <x v="102"/>
          </reference>
        </references>
      </pivotArea>
    </format>
    <format dxfId="8066">
      <pivotArea dataOnly="0" labelOnly="1" outline="0" fieldPosition="0">
        <references count="4">
          <reference field="1" count="1" selected="0">
            <x v="67"/>
          </reference>
          <reference field="2" count="1">
            <x v="2"/>
          </reference>
          <reference field="4" count="1" selected="0">
            <x v="126"/>
          </reference>
          <reference field="5" count="1" selected="0">
            <x v="85"/>
          </reference>
        </references>
      </pivotArea>
    </format>
    <format dxfId="8065">
      <pivotArea dataOnly="0" labelOnly="1" outline="0" fieldPosition="0">
        <references count="4">
          <reference field="1" count="1" selected="0">
            <x v="67"/>
          </reference>
          <reference field="2" count="1">
            <x v="2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8064">
      <pivotArea dataOnly="0" labelOnly="1" outline="0" fieldPosition="0">
        <references count="4">
          <reference field="1" count="1" selected="0">
            <x v="67"/>
          </reference>
          <reference field="2" count="1">
            <x v="5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63">
      <pivotArea dataOnly="0" labelOnly="1" outline="0" fieldPosition="0">
        <references count="4">
          <reference field="1" count="1" selected="0">
            <x v="67"/>
          </reference>
          <reference field="2" count="3">
            <x v="0"/>
            <x v="2"/>
            <x v="9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62">
      <pivotArea dataOnly="0" labelOnly="1" outline="0" fieldPosition="0">
        <references count="4">
          <reference field="1" count="1" selected="0">
            <x v="67"/>
          </reference>
          <reference field="2" count="1">
            <x v="6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8061">
      <pivotArea dataOnly="0" labelOnly="1" outline="0" fieldPosition="0">
        <references count="4">
          <reference field="1" count="1" selected="0">
            <x v="68"/>
          </reference>
          <reference field="2" count="1">
            <x v="8"/>
          </reference>
          <reference field="4" count="1" selected="0">
            <x v="14"/>
          </reference>
          <reference field="5" count="1" selected="0">
            <x v="40"/>
          </reference>
        </references>
      </pivotArea>
    </format>
    <format dxfId="8060">
      <pivotArea dataOnly="0" labelOnly="1" outline="0" fieldPosition="0">
        <references count="4">
          <reference field="1" count="1" selected="0">
            <x v="68"/>
          </reference>
          <reference field="2" count="1">
            <x v="11"/>
          </reference>
          <reference field="4" count="1" selected="0">
            <x v="111"/>
          </reference>
          <reference field="5" count="1" selected="0">
            <x v="128"/>
          </reference>
        </references>
      </pivotArea>
    </format>
    <format dxfId="8059">
      <pivotArea dataOnly="0" labelOnly="1" outline="0" fieldPosition="0">
        <references count="4">
          <reference field="1" count="1" selected="0">
            <x v="68"/>
          </reference>
          <reference field="2" count="2">
            <x v="3"/>
            <x v="7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8058">
      <pivotArea dataOnly="0" labelOnly="1" outline="0" fieldPosition="0">
        <references count="4">
          <reference field="1" count="1" selected="0">
            <x v="68"/>
          </reference>
          <reference field="2" count="1">
            <x v="6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57">
      <pivotArea dataOnly="0" labelOnly="1" outline="0" fieldPosition="0">
        <references count="4">
          <reference field="1" count="1" selected="0">
            <x v="68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56">
      <pivotArea dataOnly="0" labelOnly="1" outline="0" fieldPosition="0">
        <references count="4">
          <reference field="1" count="1" selected="0">
            <x v="68"/>
          </reference>
          <reference field="2" count="1">
            <x v="6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8055">
      <pivotArea dataOnly="0" labelOnly="1" outline="0" fieldPosition="0">
        <references count="4">
          <reference field="1" count="1" selected="0">
            <x v="68"/>
          </reference>
          <reference field="2" count="4">
            <x v="4"/>
            <x v="7"/>
            <x v="8"/>
            <x v="12"/>
          </reference>
          <reference field="4" count="1" selected="0">
            <x v="160"/>
          </reference>
          <reference field="5" count="1" selected="0">
            <x v="85"/>
          </reference>
        </references>
      </pivotArea>
    </format>
    <format dxfId="8054">
      <pivotArea dataOnly="0" labelOnly="1" outline="0" fieldPosition="0">
        <references count="4">
          <reference field="1" count="1" selected="0">
            <x v="69"/>
          </reference>
          <reference field="2" count="2">
            <x v="7"/>
            <x v="9"/>
          </reference>
          <reference field="4" count="1" selected="0">
            <x v="115"/>
          </reference>
          <reference field="5" count="1" selected="0">
            <x v="47"/>
          </reference>
        </references>
      </pivotArea>
    </format>
    <format dxfId="8053">
      <pivotArea dataOnly="0" labelOnly="1" outline="0" fieldPosition="0">
        <references count="4">
          <reference field="1" count="1" selected="0">
            <x v="69"/>
          </reference>
          <reference field="2" count="7">
            <x v="1"/>
            <x v="2"/>
            <x v="4"/>
            <x v="5"/>
            <x v="7"/>
            <x v="8"/>
            <x v="9"/>
          </reference>
          <reference field="4" count="1" selected="0">
            <x v="140"/>
          </reference>
          <reference field="5" count="1" selected="0">
            <x v="47"/>
          </reference>
        </references>
      </pivotArea>
    </format>
    <format dxfId="8052">
      <pivotArea dataOnly="0" labelOnly="1" outline="0" fieldPosition="0">
        <references count="4">
          <reference field="1" count="1" selected="0">
            <x v="69"/>
          </reference>
          <reference field="2" count="2">
            <x v="7"/>
            <x v="12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8051">
      <pivotArea dataOnly="0" labelOnly="1" outline="0" fieldPosition="0">
        <references count="4">
          <reference field="1" count="1" selected="0">
            <x v="70"/>
          </reference>
          <reference field="2" count="1">
            <x v="11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8050">
      <pivotArea dataOnly="0" labelOnly="1" outline="0" fieldPosition="0">
        <references count="4">
          <reference field="1" count="1" selected="0">
            <x v="70"/>
          </reference>
          <reference field="2" count="2">
            <x v="0"/>
            <x v="8"/>
          </reference>
          <reference field="4" count="1" selected="0">
            <x v="32"/>
          </reference>
          <reference field="5" count="1" selected="0">
            <x v="16"/>
          </reference>
        </references>
      </pivotArea>
    </format>
    <format dxfId="8049">
      <pivotArea dataOnly="0" labelOnly="1" outline="0" fieldPosition="0">
        <references count="4">
          <reference field="1" count="1" selected="0">
            <x v="71"/>
          </reference>
          <reference field="2" count="9">
            <x v="0"/>
            <x v="1"/>
            <x v="2"/>
            <x v="5"/>
            <x v="6"/>
            <x v="8"/>
            <x v="9"/>
            <x v="11"/>
            <x v="12"/>
          </reference>
          <reference field="4" count="1" selected="0">
            <x v="146"/>
          </reference>
          <reference field="5" count="1" selected="0">
            <x v="67"/>
          </reference>
        </references>
      </pivotArea>
    </format>
    <format dxfId="8048">
      <pivotArea dataOnly="0" labelOnly="1" outline="0" fieldPosition="0">
        <references count="4">
          <reference field="1" count="1" selected="0">
            <x v="72"/>
          </reference>
          <reference field="2" count="1">
            <x v="2"/>
          </reference>
          <reference field="4" count="1" selected="0">
            <x v="70"/>
          </reference>
          <reference field="5" count="1" selected="0">
            <x v="49"/>
          </reference>
        </references>
      </pivotArea>
    </format>
    <format dxfId="8047">
      <pivotArea dataOnly="0" labelOnly="1" outline="0" fieldPosition="0">
        <references count="4">
          <reference field="1" count="1" selected="0">
            <x v="73"/>
          </reference>
          <reference field="2" count="7">
            <x v="0"/>
            <x v="1"/>
            <x v="6"/>
            <x v="7"/>
            <x v="9"/>
            <x v="11"/>
            <x v="12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8046">
      <pivotArea dataOnly="0" labelOnly="1" outline="0" fieldPosition="0">
        <references count="4">
          <reference field="1" count="1" selected="0">
            <x v="73"/>
          </reference>
          <reference field="2" count="1">
            <x v="9"/>
          </reference>
          <reference field="4" count="1" selected="0">
            <x v="164"/>
          </reference>
          <reference field="5" count="1" selected="0">
            <x v="134"/>
          </reference>
        </references>
      </pivotArea>
    </format>
    <format dxfId="8045">
      <pivotArea dataOnly="0" labelOnly="1" outline="0" fieldPosition="0">
        <references count="4">
          <reference field="1" count="1" selected="0">
            <x v="74"/>
          </reference>
          <reference field="2" count="1">
            <x v="11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8044">
      <pivotArea dataOnly="0" labelOnly="1" outline="0" fieldPosition="0">
        <references count="4">
          <reference field="1" count="1" selected="0">
            <x v="74"/>
          </reference>
          <reference field="2" count="6">
            <x v="1"/>
            <x v="2"/>
            <x v="3"/>
            <x v="7"/>
            <x v="11"/>
            <x v="12"/>
          </reference>
          <reference field="4" count="1" selected="0">
            <x v="66"/>
          </reference>
          <reference field="5" count="1" selected="0">
            <x v="111"/>
          </reference>
        </references>
      </pivotArea>
    </format>
    <format dxfId="8043">
      <pivotArea dataOnly="0" labelOnly="1" outline="0" fieldPosition="0">
        <references count="4">
          <reference field="1" count="1" selected="0">
            <x v="74"/>
          </reference>
          <reference field="2" count="1"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42">
      <pivotArea dataOnly="0" labelOnly="1" outline="0" fieldPosition="0">
        <references count="4">
          <reference field="1" count="1" selected="0">
            <x v="74"/>
          </reference>
          <reference field="2" count="4">
            <x v="0"/>
            <x v="8"/>
            <x v="11"/>
            <x v="12"/>
          </reference>
          <reference field="4" count="1" selected="0">
            <x v="168"/>
          </reference>
          <reference field="5" count="1" selected="0">
            <x v="85"/>
          </reference>
        </references>
      </pivotArea>
    </format>
    <format dxfId="8041">
      <pivotArea dataOnly="0" labelOnly="1" outline="0" fieldPosition="0">
        <references count="4">
          <reference field="1" count="1" selected="0">
            <x v="75"/>
          </reference>
          <reference field="2" count="1">
            <x v="4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8040">
      <pivotArea dataOnly="0" labelOnly="1" outline="0" fieldPosition="0">
        <references count="4">
          <reference field="1" count="1" selected="0">
            <x v="75"/>
          </reference>
          <reference field="2" count="7">
            <x v="0"/>
            <x v="1"/>
            <x v="2"/>
            <x v="3"/>
            <x v="8"/>
            <x v="9"/>
            <x v="12"/>
          </reference>
          <reference field="4" count="1" selected="0">
            <x v="60"/>
          </reference>
          <reference field="5" count="1" selected="0">
            <x v="75"/>
          </reference>
        </references>
      </pivotArea>
    </format>
    <format dxfId="8039">
      <pivotArea dataOnly="0" labelOnly="1" outline="0" fieldPosition="0">
        <references count="4">
          <reference field="1" count="1" selected="0">
            <x v="75"/>
          </reference>
          <reference field="2" count="2">
            <x v="1"/>
            <x v="2"/>
          </reference>
          <reference field="4" count="1" selected="0">
            <x v="114"/>
          </reference>
          <reference field="5" count="1" selected="0">
            <x v="89"/>
          </reference>
        </references>
      </pivotArea>
    </format>
    <format dxfId="8038">
      <pivotArea dataOnly="0" labelOnly="1" outline="0" fieldPosition="0">
        <references count="4">
          <reference field="1" count="1" selected="0">
            <x v="75"/>
          </reference>
          <reference field="2" count="1">
            <x v="12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8037">
      <pivotArea dataOnly="0" labelOnly="1" outline="0" fieldPosition="0">
        <references count="4">
          <reference field="1" count="1" selected="0">
            <x v="76"/>
          </reference>
          <reference field="2" count="4">
            <x v="2"/>
            <x v="3"/>
            <x v="4"/>
            <x v="9"/>
          </reference>
          <reference field="4" count="1" selected="0">
            <x v="128"/>
          </reference>
          <reference field="5" count="1" selected="0">
            <x v="7"/>
          </reference>
        </references>
      </pivotArea>
    </format>
    <format dxfId="8036">
      <pivotArea dataOnly="0" labelOnly="1" outline="0" fieldPosition="0">
        <references count="4">
          <reference field="1" count="1" selected="0">
            <x v="76"/>
          </reference>
          <reference field="2" count="5">
            <x v="2"/>
            <x v="5"/>
            <x v="6"/>
            <x v="8"/>
            <x v="11"/>
          </reference>
          <reference field="4" count="1" selected="0">
            <x v="144"/>
          </reference>
          <reference field="5" count="1" selected="0">
            <x v="56"/>
          </reference>
        </references>
      </pivotArea>
    </format>
    <format dxfId="8035">
      <pivotArea dataOnly="0" labelOnly="1" outline="0" fieldPosition="0">
        <references count="4">
          <reference field="1" count="1" selected="0">
            <x v="77"/>
          </reference>
          <reference field="2" count="2">
            <x v="4"/>
            <x v="7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8034">
      <pivotArea dataOnly="0" labelOnly="1" outline="0" fieldPosition="0">
        <references count="4">
          <reference field="1" count="1" selected="0">
            <x v="77"/>
          </reference>
          <reference field="2" count="1">
            <x v="0"/>
          </reference>
          <reference field="4" count="1" selected="0">
            <x v="104"/>
          </reference>
          <reference field="5" count="1" selected="0">
            <x v="36"/>
          </reference>
        </references>
      </pivotArea>
    </format>
    <format dxfId="8033">
      <pivotArea dataOnly="0" labelOnly="1" outline="0" fieldPosition="0">
        <references count="4">
          <reference field="1" count="1" selected="0">
            <x v="77"/>
          </reference>
          <reference field="2" count="7">
            <x v="3"/>
            <x v="4"/>
            <x v="5"/>
            <x v="6"/>
            <x v="9"/>
            <x v="11"/>
            <x v="12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8032">
      <pivotArea dataOnly="0" labelOnly="1" outline="0" fieldPosition="0">
        <references count="4">
          <reference field="1" count="1" selected="0">
            <x v="78"/>
          </reference>
          <reference field="2" count="1">
            <x v="1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8031">
      <pivotArea dataOnly="0" labelOnly="1" outline="0" fieldPosition="0">
        <references count="4">
          <reference field="1" count="1" selected="0">
            <x v="78"/>
          </reference>
          <reference field="2" count="8">
            <x v="0"/>
            <x v="3"/>
            <x v="5"/>
            <x v="6"/>
            <x v="7"/>
            <x v="8"/>
            <x v="11"/>
            <x v="12"/>
          </reference>
          <reference field="4" count="1" selected="0">
            <x v="93"/>
          </reference>
          <reference field="5" count="1" selected="0">
            <x v="93"/>
          </reference>
        </references>
      </pivotArea>
    </format>
    <format dxfId="8030">
      <pivotArea dataOnly="0" labelOnly="1" outline="0" fieldPosition="0">
        <references count="4">
          <reference field="1" count="1" selected="0">
            <x v="78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29">
      <pivotArea dataOnly="0" labelOnly="1" outline="0" fieldPosition="0">
        <references count="4">
          <reference field="1" count="1" selected="0">
            <x v="78"/>
          </reference>
          <reference field="2" count="1">
            <x v="4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8028">
      <pivotArea dataOnly="0" labelOnly="1" outline="0" fieldPosition="0">
        <references count="4">
          <reference field="1" count="1" selected="0">
            <x v="79"/>
          </reference>
          <reference field="2" count="2">
            <x v="0"/>
            <x v="2"/>
          </reference>
          <reference field="4" count="1" selected="0">
            <x v="59"/>
          </reference>
          <reference field="5" count="1" selected="0">
            <x v="127"/>
          </reference>
        </references>
      </pivotArea>
    </format>
    <format dxfId="8027">
      <pivotArea dataOnly="0" labelOnly="1" outline="0" fieldPosition="0">
        <references count="4">
          <reference field="1" count="1" selected="0">
            <x v="80"/>
          </reference>
          <reference field="2" count="8">
            <x v="0"/>
            <x v="1"/>
            <x v="3"/>
            <x v="5"/>
            <x v="6"/>
            <x v="7"/>
            <x v="8"/>
            <x v="9"/>
          </reference>
          <reference field="4" count="1" selected="0">
            <x v="8"/>
          </reference>
          <reference field="5" count="1" selected="0">
            <x v="53"/>
          </reference>
        </references>
      </pivotArea>
    </format>
    <format dxfId="8026">
      <pivotArea dataOnly="0" labelOnly="1" outline="0" fieldPosition="0">
        <references count="4">
          <reference field="1" count="1" selected="0">
            <x v="80"/>
          </reference>
          <reference field="2" count="1">
            <x v="12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25">
      <pivotArea dataOnly="0" labelOnly="1" outline="0" fieldPosition="0">
        <references count="4">
          <reference field="1" count="1" selected="0">
            <x v="81"/>
          </reference>
          <reference field="2" count="7">
            <x v="0"/>
            <x v="1"/>
            <x v="2"/>
            <x v="3"/>
            <x v="7"/>
            <x v="9"/>
            <x v="11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8024">
      <pivotArea dataOnly="0" labelOnly="1" outline="0" fieldPosition="0">
        <references count="4">
          <reference field="1" count="1" selected="0">
            <x v="81"/>
          </reference>
          <reference field="2" count="4">
            <x v="2"/>
            <x v="4"/>
            <x v="6"/>
            <x v="8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8023">
      <pivotArea dataOnly="0" labelOnly="1" outline="0" fieldPosition="0">
        <references count="4">
          <reference field="1" count="1" selected="0">
            <x v="82"/>
          </reference>
          <reference field="2" count="4">
            <x v="4"/>
            <x v="5"/>
            <x v="7"/>
            <x v="9"/>
          </reference>
          <reference field="4" count="1" selected="0">
            <x v="60"/>
          </reference>
          <reference field="5" count="1" selected="0">
            <x v="75"/>
          </reference>
        </references>
      </pivotArea>
    </format>
    <format dxfId="8022">
      <pivotArea dataOnly="0" labelOnly="1" outline="0" fieldPosition="0">
        <references count="4">
          <reference field="1" count="1" selected="0">
            <x v="82"/>
          </reference>
          <reference field="2" count="7">
            <x v="1"/>
            <x v="2"/>
            <x v="3"/>
            <x v="4"/>
            <x v="9"/>
            <x v="11"/>
            <x v="12"/>
          </reference>
          <reference field="4" count="1" selected="0">
            <x v="68"/>
          </reference>
          <reference field="5" count="1" selected="0">
            <x v="98"/>
          </reference>
        </references>
      </pivotArea>
    </format>
    <format dxfId="8021">
      <pivotArea dataOnly="0" labelOnly="1" outline="0" fieldPosition="0">
        <references count="4">
          <reference field="1" count="1" selected="0">
            <x v="83"/>
          </reference>
          <reference field="2" count="2">
            <x v="3"/>
            <x v="4"/>
          </reference>
          <reference field="4" count="1" selected="0">
            <x v="25"/>
          </reference>
          <reference field="5" count="1" selected="0">
            <x v="97"/>
          </reference>
        </references>
      </pivotArea>
    </format>
    <format dxfId="8020">
      <pivotArea dataOnly="0" labelOnly="1" outline="0" fieldPosition="0">
        <references count="4">
          <reference field="1" count="1" selected="0">
            <x v="83"/>
          </reference>
          <reference field="2" count="5">
            <x v="2"/>
            <x v="4"/>
            <x v="8"/>
            <x v="11"/>
            <x v="12"/>
          </reference>
          <reference field="4" count="1" selected="0">
            <x v="59"/>
          </reference>
          <reference field="5" count="1" selected="0">
            <x v="127"/>
          </reference>
        </references>
      </pivotArea>
    </format>
    <format dxfId="8019">
      <pivotArea dataOnly="0" labelOnly="1" outline="0" fieldPosition="0">
        <references count="4">
          <reference field="1" count="1" selected="0">
            <x v="83"/>
          </reference>
          <reference field="2" count="1">
            <x v="6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8018">
      <pivotArea dataOnly="0" labelOnly="1" outline="0" fieldPosition="0">
        <references count="4">
          <reference field="1" count="1" selected="0">
            <x v="83"/>
          </reference>
          <reference field="2" count="1">
            <x v="2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17">
      <pivotArea dataOnly="0" labelOnly="1" outline="0" fieldPosition="0">
        <references count="4">
          <reference field="1" count="1" selected="0">
            <x v="83"/>
          </reference>
          <reference field="2" count="1"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16">
      <pivotArea dataOnly="0" labelOnly="1" outline="0" fieldPosition="0">
        <references count="4">
          <reference field="1" count="1" selected="0">
            <x v="84"/>
          </reference>
          <reference field="2" count="6">
            <x v="1"/>
            <x v="5"/>
            <x v="6"/>
            <x v="7"/>
            <x v="9"/>
            <x v="12"/>
          </reference>
          <reference field="4" count="1" selected="0">
            <x v="15"/>
          </reference>
          <reference field="5" count="1" selected="0">
            <x v="69"/>
          </reference>
        </references>
      </pivotArea>
    </format>
    <format dxfId="8015">
      <pivotArea dataOnly="0" labelOnly="1" outline="0" fieldPosition="0">
        <references count="4">
          <reference field="1" count="1" selected="0">
            <x v="84"/>
          </reference>
          <reference field="2" count="2">
            <x v="0"/>
            <x v="5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8014">
      <pivotArea dataOnly="0" labelOnly="1" outline="0" fieldPosition="0">
        <references count="4">
          <reference field="1" count="1" selected="0">
            <x v="84"/>
          </reference>
          <reference field="2" count="1">
            <x v="3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8013">
      <pivotArea dataOnly="0" labelOnly="1" outline="0" fieldPosition="0">
        <references count="4">
          <reference field="1" count="1" selected="0">
            <x v="84"/>
          </reference>
          <reference field="2" count="1">
            <x v="12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12">
      <pivotArea dataOnly="0" labelOnly="1" outline="0" fieldPosition="0">
        <references count="4">
          <reference field="1" count="1" selected="0">
            <x v="84"/>
          </reference>
          <reference field="2" count="2">
            <x v="4"/>
            <x v="5"/>
          </reference>
          <reference field="4" count="1" selected="0">
            <x v="156"/>
          </reference>
          <reference field="5" count="1" selected="0">
            <x v="85"/>
          </reference>
        </references>
      </pivotArea>
    </format>
    <format dxfId="8011">
      <pivotArea dataOnly="0" labelOnly="1" outline="0" fieldPosition="0">
        <references count="4">
          <reference field="1" count="1" selected="0">
            <x v="85"/>
          </reference>
          <reference field="2" count="1">
            <x v="1"/>
          </reference>
          <reference field="4" count="1" selected="0">
            <x v="65"/>
          </reference>
          <reference field="5" count="1" selected="0">
            <x v="115"/>
          </reference>
        </references>
      </pivotArea>
    </format>
    <format dxfId="8010">
      <pivotArea dataOnly="0" labelOnly="1" outline="0" fieldPosition="0">
        <references count="4">
          <reference field="1" count="1" selected="0">
            <x v="85"/>
          </reference>
          <reference field="2" count="7">
            <x v="1"/>
            <x v="4"/>
            <x v="5"/>
            <x v="6"/>
            <x v="7"/>
            <x v="8"/>
            <x v="11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8009">
      <pivotArea dataOnly="0" labelOnly="1" outline="0" fieldPosition="0">
        <references count="4">
          <reference field="1" count="1" selected="0">
            <x v="86"/>
          </reference>
          <reference field="2" count="4">
            <x v="2"/>
            <x v="7"/>
            <x v="9"/>
            <x v="12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8008">
      <pivotArea dataOnly="0" labelOnly="1" outline="0" fieldPosition="0">
        <references count="4">
          <reference field="1" count="1" selected="0">
            <x v="87"/>
          </reference>
          <reference field="2" count="7">
            <x v="0"/>
            <x v="3"/>
            <x v="4"/>
            <x v="6"/>
            <x v="7"/>
            <x v="8"/>
            <x v="11"/>
          </reference>
          <reference field="4" count="1" selected="0">
            <x v="78"/>
          </reference>
          <reference field="5" count="1" selected="0">
            <x v="21"/>
          </reference>
        </references>
      </pivotArea>
    </format>
    <format dxfId="8007">
      <pivotArea dataOnly="0" labelOnly="1" outline="0" fieldPosition="0">
        <references count="4">
          <reference field="1" count="1" selected="0">
            <x v="88"/>
          </reference>
          <reference field="2" count="8">
            <x v="0"/>
            <x v="3"/>
            <x v="4"/>
            <x v="5"/>
            <x v="7"/>
            <x v="8"/>
            <x v="9"/>
            <x v="12"/>
          </reference>
          <reference field="4" count="1" selected="0">
            <x v="77"/>
          </reference>
          <reference field="5" count="1" selected="0">
            <x v="46"/>
          </reference>
        </references>
      </pivotArea>
    </format>
    <format dxfId="8006">
      <pivotArea dataOnly="0" labelOnly="1" outline="0" fieldPosition="0">
        <references count="4">
          <reference field="1" count="1" selected="0">
            <x v="89"/>
          </reference>
          <reference field="2" count="1">
            <x v="8"/>
          </reference>
          <reference field="4" count="1" selected="0">
            <x v="105"/>
          </reference>
          <reference field="5" count="1" selected="0">
            <x v="39"/>
          </reference>
        </references>
      </pivotArea>
    </format>
    <format dxfId="8005">
      <pivotArea dataOnly="0" labelOnly="1" outline="0" fieldPosition="0">
        <references count="4">
          <reference field="1" count="1" selected="0">
            <x v="90"/>
          </reference>
          <reference field="2" count="1">
            <x v="0"/>
          </reference>
          <reference field="4" count="1" selected="0">
            <x v="56"/>
          </reference>
          <reference field="5" count="1" selected="0">
            <x v="117"/>
          </reference>
        </references>
      </pivotArea>
    </format>
    <format dxfId="8004">
      <pivotArea dataOnly="0" labelOnly="1" outline="0" fieldPosition="0">
        <references count="4">
          <reference field="1" count="1" selected="0">
            <x v="91"/>
          </reference>
          <reference field="2" count="1">
            <x v="6"/>
          </reference>
          <reference field="4" count="1" selected="0">
            <x v="15"/>
          </reference>
          <reference field="5" count="1" selected="0">
            <x v="69"/>
          </reference>
        </references>
      </pivotArea>
    </format>
    <format dxfId="8003">
      <pivotArea dataOnly="0" labelOnly="1" outline="0" fieldPosition="0">
        <references count="4">
          <reference field="1" count="1" selected="0">
            <x v="91"/>
          </reference>
          <reference field="2" count="4">
            <x v="2"/>
            <x v="6"/>
            <x v="8"/>
            <x v="9"/>
          </reference>
          <reference field="4" count="1" selected="0">
            <x v="66"/>
          </reference>
          <reference field="5" count="1" selected="0">
            <x v="111"/>
          </reference>
        </references>
      </pivotArea>
    </format>
    <format dxfId="8002">
      <pivotArea dataOnly="0" labelOnly="1" outline="0" fieldPosition="0">
        <references count="4">
          <reference field="1" count="1" selected="0">
            <x v="91"/>
          </reference>
          <reference field="2" count="2">
            <x v="1"/>
            <x v="3"/>
          </reference>
          <reference field="4" count="1" selected="0">
            <x v="141"/>
          </reference>
          <reference field="5" count="1" selected="0">
            <x v="85"/>
          </reference>
        </references>
      </pivotArea>
    </format>
    <format dxfId="8001">
      <pivotArea dataOnly="0" labelOnly="1" outline="0" fieldPosition="0">
        <references count="4">
          <reference field="1" count="1" selected="0">
            <x v="91"/>
          </reference>
          <reference field="2" count="3">
            <x v="4"/>
            <x v="5"/>
            <x v="1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8000">
      <pivotArea dataOnly="0" labelOnly="1" outline="0" fieldPosition="0">
        <references count="4">
          <reference field="1" count="1" selected="0">
            <x v="92"/>
          </reference>
          <reference field="2" count="1">
            <x v="2"/>
          </reference>
          <reference field="4" count="1" selected="0">
            <x v="69"/>
          </reference>
          <reference field="5" count="1" selected="0">
            <x v="54"/>
          </reference>
        </references>
      </pivotArea>
    </format>
    <format dxfId="7999">
      <pivotArea dataOnly="0" labelOnly="1" outline="0" fieldPosition="0">
        <references count="4">
          <reference field="1" count="1" selected="0">
            <x v="92"/>
          </reference>
          <reference field="2" count="1">
            <x v="1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98">
      <pivotArea dataOnly="0" labelOnly="1" outline="0" fieldPosition="0">
        <references count="4">
          <reference field="1" count="1" selected="0">
            <x v="93"/>
          </reference>
          <reference field="2" count="1">
            <x v="6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7997">
      <pivotArea dataOnly="0" labelOnly="1" outline="0" fieldPosition="0">
        <references count="4">
          <reference field="1" count="1" selected="0">
            <x v="93"/>
          </reference>
          <reference field="2" count="1">
            <x v="12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7996">
      <pivotArea dataOnly="0" labelOnly="1" outline="0" fieldPosition="0">
        <references count="4">
          <reference field="1" count="1" selected="0">
            <x v="93"/>
          </reference>
          <reference field="2" count="1">
            <x v="4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995">
      <pivotArea dataOnly="0" labelOnly="1" outline="0" fieldPosition="0">
        <references count="4">
          <reference field="1" count="1" selected="0">
            <x v="93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94">
      <pivotArea dataOnly="0" labelOnly="1" outline="0" fieldPosition="0">
        <references count="4">
          <reference field="1" count="1" selected="0">
            <x v="93"/>
          </reference>
          <reference field="2" count="3">
            <x v="0"/>
            <x v="9"/>
            <x v="11"/>
          </reference>
          <reference field="4" count="1" selected="0">
            <x v="169"/>
          </reference>
          <reference field="5" count="1" selected="0">
            <x v="85"/>
          </reference>
        </references>
      </pivotArea>
    </format>
    <format dxfId="7993">
      <pivotArea dataOnly="0" labelOnly="1" outline="0" fieldPosition="0">
        <references count="4">
          <reference field="1" count="1" selected="0">
            <x v="94"/>
          </reference>
          <reference field="2" count="5">
            <x v="1"/>
            <x v="3"/>
            <x v="5"/>
            <x v="7"/>
            <x v="12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7992">
      <pivotArea dataOnly="0" labelOnly="1" outline="0" fieldPosition="0">
        <references count="4">
          <reference field="1" count="1" selected="0">
            <x v="94"/>
          </reference>
          <reference field="2" count="2">
            <x v="1"/>
            <x v="11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7991">
      <pivotArea dataOnly="0" labelOnly="1" outline="0" fieldPosition="0">
        <references count="4">
          <reference field="1" count="1" selected="0">
            <x v="95"/>
          </reference>
          <reference field="2" count="6">
            <x v="0"/>
            <x v="2"/>
            <x v="3"/>
            <x v="7"/>
            <x v="8"/>
            <x v="12"/>
          </reference>
          <reference field="4" count="1" selected="0">
            <x v="63"/>
          </reference>
          <reference field="5" count="1" selected="0">
            <x v="65"/>
          </reference>
        </references>
      </pivotArea>
    </format>
    <format dxfId="7990">
      <pivotArea dataOnly="0" labelOnly="1" outline="0" fieldPosition="0">
        <references count="4">
          <reference field="1" count="1" selected="0">
            <x v="96"/>
          </reference>
          <reference field="2" count="3">
            <x v="0"/>
            <x v="4"/>
            <x v="9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7989">
      <pivotArea dataOnly="0" labelOnly="1" outline="0" fieldPosition="0">
        <references count="4">
          <reference field="1" count="1" selected="0">
            <x v="96"/>
          </reference>
          <reference field="2" count="4">
            <x v="0"/>
            <x v="1"/>
            <x v="3"/>
            <x v="4"/>
          </reference>
          <reference field="4" count="1" selected="0">
            <x v="49"/>
          </reference>
          <reference field="5" count="1" selected="0">
            <x v="82"/>
          </reference>
        </references>
      </pivotArea>
    </format>
    <format dxfId="7988">
      <pivotArea dataOnly="0" labelOnly="1" outline="0" fieldPosition="0">
        <references count="4">
          <reference field="1" count="1" selected="0">
            <x v="96"/>
          </reference>
          <reference field="2" count="2">
            <x v="1"/>
            <x v="4"/>
          </reference>
          <reference field="4" count="1" selected="0">
            <x v="110"/>
          </reference>
          <reference field="5" count="1" selected="0">
            <x v="104"/>
          </reference>
        </references>
      </pivotArea>
    </format>
    <format dxfId="7987">
      <pivotArea dataOnly="0" labelOnly="1" outline="0" fieldPosition="0">
        <references count="4">
          <reference field="1" count="1" selected="0">
            <x v="96"/>
          </reference>
          <reference field="2" count="1">
            <x v="9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86">
      <pivotArea dataOnly="0" labelOnly="1" outline="0" fieldPosition="0">
        <references count="4">
          <reference field="1" count="1" selected="0">
            <x v="96"/>
          </reference>
          <reference field="2" count="1">
            <x v="8"/>
          </reference>
          <reference field="4" count="1" selected="0">
            <x v="163"/>
          </reference>
          <reference field="5" count="1" selected="0">
            <x v="85"/>
          </reference>
        </references>
      </pivotArea>
    </format>
    <format dxfId="7985">
      <pivotArea dataOnly="0" labelOnly="1" outline="0" fieldPosition="0">
        <references count="4">
          <reference field="1" count="1" selected="0">
            <x v="97"/>
          </reference>
          <reference field="2" count="2">
            <x v="3"/>
            <x v="5"/>
          </reference>
          <reference field="4" count="1" selected="0">
            <x v="15"/>
          </reference>
          <reference field="5" count="1" selected="0">
            <x v="69"/>
          </reference>
        </references>
      </pivotArea>
    </format>
    <format dxfId="7984">
      <pivotArea dataOnly="0" labelOnly="1" outline="0" fieldPosition="0">
        <references count="4">
          <reference field="1" count="1" selected="0">
            <x v="97"/>
          </reference>
          <reference field="2" count="3">
            <x v="2"/>
            <x v="9"/>
            <x v="11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983">
      <pivotArea dataOnly="0" labelOnly="1" outline="0" fieldPosition="0">
        <references count="4">
          <reference field="1" count="1" selected="0">
            <x v="97"/>
          </reference>
          <reference field="2" count="1">
            <x v="5"/>
          </reference>
          <reference field="4" count="1" selected="0">
            <x v="73"/>
          </reference>
          <reference field="5" count="1" selected="0">
            <x v="77"/>
          </reference>
        </references>
      </pivotArea>
    </format>
    <format dxfId="7982">
      <pivotArea dataOnly="0" labelOnly="1" outline="0" fieldPosition="0">
        <references count="4">
          <reference field="1" count="1" selected="0">
            <x v="97"/>
          </reference>
          <reference field="2" count="5">
            <x v="1"/>
            <x v="2"/>
            <x v="4"/>
            <x v="5"/>
            <x v="11"/>
          </reference>
          <reference field="4" count="1" selected="0">
            <x v="74"/>
          </reference>
          <reference field="5" count="1" selected="0">
            <x v="71"/>
          </reference>
        </references>
      </pivotArea>
    </format>
    <format dxfId="7981">
      <pivotArea dataOnly="0" labelOnly="1" outline="0" fieldPosition="0">
        <references count="4">
          <reference field="1" count="1" selected="0">
            <x v="98"/>
          </reference>
          <reference field="2" count="7">
            <x v="2"/>
            <x v="3"/>
            <x v="4"/>
            <x v="5"/>
            <x v="7"/>
            <x v="11"/>
            <x v="12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980">
      <pivotArea dataOnly="0" labelOnly="1" outline="0" fieldPosition="0">
        <references count="4">
          <reference field="1" count="1" selected="0">
            <x v="98"/>
          </reference>
          <reference field="2" count="2">
            <x v="3"/>
            <x v="6"/>
          </reference>
          <reference field="4" count="1" selected="0">
            <x v="90"/>
          </reference>
          <reference field="5" count="1" selected="0">
            <x v="73"/>
          </reference>
        </references>
      </pivotArea>
    </format>
    <format dxfId="7979">
      <pivotArea dataOnly="0" labelOnly="1" outline="0" fieldPosition="0">
        <references count="4">
          <reference field="1" count="1" selected="0">
            <x v="99"/>
          </reference>
          <reference field="2" count="8">
            <x v="0"/>
            <x v="1"/>
            <x v="3"/>
            <x v="5"/>
            <x v="6"/>
            <x v="7"/>
            <x v="8"/>
            <x v="12"/>
          </reference>
          <reference field="4" count="1" selected="0">
            <x v="61"/>
          </reference>
          <reference field="5" count="1" selected="0">
            <x v="60"/>
          </reference>
        </references>
      </pivotArea>
    </format>
    <format dxfId="7978">
      <pivotArea dataOnly="0" labelOnly="1" outline="0" fieldPosition="0">
        <references count="4">
          <reference field="1" count="1" selected="0">
            <x v="99"/>
          </reference>
          <reference field="2" count="2">
            <x v="4"/>
            <x v="7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77">
      <pivotArea dataOnly="0" labelOnly="1" outline="0" fieldPosition="0">
        <references count="4">
          <reference field="1" count="1" selected="0">
            <x v="100"/>
          </reference>
          <reference field="2" count="7">
            <x v="1"/>
            <x v="2"/>
            <x v="4"/>
            <x v="5"/>
            <x v="7"/>
            <x v="8"/>
            <x v="9"/>
          </reference>
          <reference field="4" count="1" selected="0">
            <x v="54"/>
          </reference>
          <reference field="5" count="1" selected="0">
            <x v="107"/>
          </reference>
        </references>
      </pivotArea>
    </format>
    <format dxfId="7976">
      <pivotArea dataOnly="0" labelOnly="1" outline="0" fieldPosition="0">
        <references count="4">
          <reference field="1" count="1" selected="0">
            <x v="101"/>
          </reference>
          <reference field="2" count="6">
            <x v="0"/>
            <x v="2"/>
            <x v="3"/>
            <x v="5"/>
            <x v="6"/>
            <x v="9"/>
          </reference>
          <reference field="4" count="1" selected="0">
            <x v="117"/>
          </reference>
          <reference field="5" count="1" selected="0">
            <x v="9"/>
          </reference>
        </references>
      </pivotArea>
    </format>
    <format dxfId="7975">
      <pivotArea dataOnly="0" labelOnly="1" outline="0" fieldPosition="0">
        <references count="4">
          <reference field="1" count="1" selected="0">
            <x v="101"/>
          </reference>
          <reference field="2" count="1">
            <x v="11"/>
          </reference>
          <reference field="4" count="1" selected="0">
            <x v="136"/>
          </reference>
          <reference field="5" count="1" selected="0">
            <x v="85"/>
          </reference>
        </references>
      </pivotArea>
    </format>
    <format dxfId="7974">
      <pivotArea dataOnly="0" labelOnly="1" outline="0" fieldPosition="0">
        <references count="4">
          <reference field="1" count="1" selected="0">
            <x v="101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973">
      <pivotArea dataOnly="0" labelOnly="1" outline="0" fieldPosition="0">
        <references count="4">
          <reference field="1" count="1" selected="0">
            <x v="102"/>
          </reference>
          <reference field="2" count="3">
            <x v="1"/>
            <x v="3"/>
            <x v="12"/>
          </reference>
          <reference field="4" count="1" selected="0">
            <x v="130"/>
          </reference>
          <reference field="5" count="1" selected="0">
            <x v="17"/>
          </reference>
        </references>
      </pivotArea>
    </format>
    <format dxfId="7972">
      <pivotArea dataOnly="0" labelOnly="1" outline="0" fieldPosition="0">
        <references count="4">
          <reference field="1" count="1" selected="0">
            <x v="102"/>
          </reference>
          <reference field="2" count="2">
            <x v="5"/>
            <x v="8"/>
          </reference>
          <reference field="4" count="1" selected="0">
            <x v="143"/>
          </reference>
          <reference field="5" count="1" selected="0">
            <x v="85"/>
          </reference>
        </references>
      </pivotArea>
    </format>
    <format dxfId="7971">
      <pivotArea dataOnly="0" labelOnly="1" outline="0" fieldPosition="0">
        <references count="4">
          <reference field="1" count="1" selected="0">
            <x v="102"/>
          </reference>
          <reference field="2" count="1">
            <x v="6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970">
      <pivotArea dataOnly="0" labelOnly="1" outline="0" fieldPosition="0">
        <references count="4">
          <reference field="1" count="1" selected="0">
            <x v="103"/>
          </reference>
          <reference field="2" count="4">
            <x v="0"/>
            <x v="6"/>
            <x v="9"/>
            <x v="11"/>
          </reference>
          <reference field="4" count="1" selected="0">
            <x v="108"/>
          </reference>
          <reference field="5" count="1" selected="0">
            <x v="119"/>
          </reference>
        </references>
      </pivotArea>
    </format>
    <format dxfId="7969">
      <pivotArea dataOnly="0" labelOnly="1" outline="0" fieldPosition="0">
        <references count="4">
          <reference field="1" count="1" selected="0">
            <x v="103"/>
          </reference>
          <reference field="2" count="6">
            <x v="0"/>
            <x v="2"/>
            <x v="4"/>
            <x v="6"/>
            <x v="7"/>
            <x v="11"/>
          </reference>
          <reference field="4" count="1" selected="0">
            <x v="111"/>
          </reference>
          <reference field="5" count="1" selected="0">
            <x v="128"/>
          </reference>
        </references>
      </pivotArea>
    </format>
    <format dxfId="7968">
      <pivotArea dataOnly="0" labelOnly="1" outline="0" fieldPosition="0">
        <references count="4">
          <reference field="1" count="1" selected="0">
            <x v="104"/>
          </reference>
          <reference field="2" count="5">
            <x v="3"/>
            <x v="5"/>
            <x v="7"/>
            <x v="8"/>
            <x v="12"/>
          </reference>
          <reference field="4" count="1" selected="0">
            <x v="18"/>
          </reference>
          <reference field="5" count="1" selected="0">
            <x v="123"/>
          </reference>
        </references>
      </pivotArea>
    </format>
    <format dxfId="7967">
      <pivotArea dataOnly="0" labelOnly="1" outline="0" fieldPosition="0">
        <references count="4">
          <reference field="1" count="1" selected="0">
            <x v="104"/>
          </reference>
          <reference field="2" count="3">
            <x v="1"/>
            <x v="9"/>
            <x v="12"/>
          </reference>
          <reference field="4" count="1" selected="0">
            <x v="24"/>
          </reference>
          <reference field="5" count="1" selected="0">
            <x v="43"/>
          </reference>
        </references>
      </pivotArea>
    </format>
    <format dxfId="7966">
      <pivotArea dataOnly="0" labelOnly="1" outline="0" fieldPosition="0">
        <references count="4">
          <reference field="1" count="1" selected="0">
            <x v="105"/>
          </reference>
          <reference field="2" count="2">
            <x v="6"/>
            <x v="9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965">
      <pivotArea dataOnly="0" labelOnly="1" outline="0" fieldPosition="0">
        <references count="4">
          <reference field="1" count="1" selected="0">
            <x v="105"/>
          </reference>
          <reference field="2" count="2">
            <x v="4"/>
            <x v="11"/>
          </reference>
          <reference field="4" count="1" selected="0">
            <x v="119"/>
          </reference>
          <reference field="5" count="1" selected="0">
            <x v="108"/>
          </reference>
        </references>
      </pivotArea>
    </format>
    <format dxfId="7964">
      <pivotArea dataOnly="0" labelOnly="1" outline="0" fieldPosition="0">
        <references count="4">
          <reference field="1" count="1" selected="0">
            <x v="105"/>
          </reference>
          <reference field="2" count="2">
            <x v="0"/>
            <x v="8"/>
          </reference>
          <reference field="4" count="1" selected="0">
            <x v="127"/>
          </reference>
          <reference field="5" count="1" selected="0">
            <x v="85"/>
          </reference>
        </references>
      </pivotArea>
    </format>
    <format dxfId="7963">
      <pivotArea dataOnly="0" labelOnly="1" outline="0" fieldPosition="0">
        <references count="4">
          <reference field="1" count="1" selected="0">
            <x v="105"/>
          </reference>
          <reference field="2" count="1">
            <x v="7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962">
      <pivotArea dataOnly="0" labelOnly="1" outline="0" fieldPosition="0">
        <references count="4">
          <reference field="1" count="1" selected="0">
            <x v="105"/>
          </reference>
          <reference field="2" count="1">
            <x v="2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61">
      <pivotArea dataOnly="0" labelOnly="1" outline="0" fieldPosition="0">
        <references count="4">
          <reference field="1" count="1" selected="0">
            <x v="105"/>
          </reference>
          <reference field="2" count="1">
            <x v="6"/>
          </reference>
          <reference field="4" count="1" selected="0">
            <x v="167"/>
          </reference>
          <reference field="5" count="1" selected="0">
            <x v="85"/>
          </reference>
        </references>
      </pivotArea>
    </format>
    <format dxfId="7960">
      <pivotArea dataOnly="0" labelOnly="1" outline="0" fieldPosition="0">
        <references count="4">
          <reference field="1" count="1" selected="0">
            <x v="106"/>
          </reference>
          <reference field="2" count="8">
            <x v="1"/>
            <x v="3"/>
            <x v="5"/>
            <x v="7"/>
            <x v="8"/>
            <x v="9"/>
            <x v="11"/>
            <x v="12"/>
          </reference>
          <reference field="4" count="1" selected="0">
            <x v="50"/>
          </reference>
          <reference field="5" count="1" selected="0">
            <x v="96"/>
          </reference>
        </references>
      </pivotArea>
    </format>
    <format dxfId="7959">
      <pivotArea dataOnly="0" labelOnly="1" outline="0" fieldPosition="0">
        <references count="4">
          <reference field="1" count="1" selected="0">
            <x v="107"/>
          </reference>
          <reference field="2" count="3">
            <x v="8"/>
            <x v="9"/>
            <x v="12"/>
          </reference>
          <reference field="4" count="1" selected="0">
            <x v="103"/>
          </reference>
          <reference field="5" count="1" selected="0">
            <x v="92"/>
          </reference>
        </references>
      </pivotArea>
    </format>
    <format dxfId="7958">
      <pivotArea dataOnly="0" labelOnly="1" outline="0" fieldPosition="0">
        <references count="4">
          <reference field="1" count="1" selected="0">
            <x v="107"/>
          </reference>
          <reference field="2" count="5">
            <x v="2"/>
            <x v="6"/>
            <x v="8"/>
            <x v="11"/>
            <x v="12"/>
          </reference>
          <reference field="4" count="1" selected="0">
            <x v="109"/>
          </reference>
          <reference field="5" count="1" selected="0">
            <x v="19"/>
          </reference>
        </references>
      </pivotArea>
    </format>
    <format dxfId="7957">
      <pivotArea dataOnly="0" labelOnly="1" outline="0" fieldPosition="0">
        <references count="4">
          <reference field="1" count="1" selected="0">
            <x v="107"/>
          </reference>
          <reference field="2" count="1">
            <x v="4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7956">
      <pivotArea dataOnly="0" labelOnly="1" outline="0" fieldPosition="0">
        <references count="4">
          <reference field="1" count="1" selected="0">
            <x v="107"/>
          </reference>
          <reference field="2" count="2">
            <x v="2"/>
            <x v="4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55">
      <pivotArea dataOnly="0" labelOnly="1" outline="0" fieldPosition="0">
        <references count="4">
          <reference field="1" count="1" selected="0">
            <x v="108"/>
          </reference>
          <reference field="2" count="2">
            <x v="7"/>
            <x v="8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954">
      <pivotArea dataOnly="0" labelOnly="1" outline="0" fieldPosition="0">
        <references count="4">
          <reference field="1" count="1" selected="0">
            <x v="108"/>
          </reference>
          <reference field="2" count="4">
            <x v="0"/>
            <x v="3"/>
            <x v="9"/>
            <x v="12"/>
          </reference>
          <reference field="4" count="1" selected="0">
            <x v="92"/>
          </reference>
          <reference field="5" count="1" selected="0">
            <x v="90"/>
          </reference>
        </references>
      </pivotArea>
    </format>
    <format dxfId="7953">
      <pivotArea dataOnly="0" labelOnly="1" outline="0" fieldPosition="0">
        <references count="4">
          <reference field="1" count="1" selected="0">
            <x v="108"/>
          </reference>
          <reference field="2" count="2">
            <x v="5"/>
            <x v="7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7952">
      <pivotArea dataOnly="0" labelOnly="1" outline="0" fieldPosition="0">
        <references count="4">
          <reference field="1" count="1" selected="0">
            <x v="108"/>
          </reference>
          <reference field="2" count="1">
            <x v="11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951">
      <pivotArea dataOnly="0" labelOnly="1" outline="0" fieldPosition="0">
        <references count="4">
          <reference field="1" count="1" selected="0">
            <x v="108"/>
          </reference>
          <reference field="2" count="1"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50">
      <pivotArea dataOnly="0" labelOnly="1" outline="0" fieldPosition="0">
        <references count="4">
          <reference field="1" count="1" selected="0">
            <x v="108"/>
          </reference>
          <reference field="2" count="2">
            <x v="1"/>
            <x v="9"/>
          </reference>
          <reference field="4" count="1" selected="0">
            <x v="171"/>
          </reference>
          <reference field="5" count="1" selected="0">
            <x v="85"/>
          </reference>
        </references>
      </pivotArea>
    </format>
    <format dxfId="7949">
      <pivotArea dataOnly="0" labelOnly="1" outline="0" fieldPosition="0">
        <references count="4">
          <reference field="1" count="1" selected="0">
            <x v="109"/>
          </reference>
          <reference field="2" count="5">
            <x v="1"/>
            <x v="2"/>
            <x v="9"/>
            <x v="11"/>
            <x v="12"/>
          </reference>
          <reference field="4" count="1" selected="0">
            <x v="135"/>
          </reference>
          <reference field="5" count="1" selected="0">
            <x v="28"/>
          </reference>
        </references>
      </pivotArea>
    </format>
    <format dxfId="7948">
      <pivotArea dataOnly="0" labelOnly="1" outline="0" fieldPosition="0">
        <references count="4">
          <reference field="1" count="1" selected="0">
            <x v="109"/>
          </reference>
          <reference field="2" count="2">
            <x v="6"/>
            <x v="8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47">
      <pivotArea dataOnly="0" labelOnly="1" outline="0" fieldPosition="0">
        <references count="4">
          <reference field="1" count="1" selected="0">
            <x v="109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946">
      <pivotArea dataOnly="0" labelOnly="1" outline="0" fieldPosition="0">
        <references count="4">
          <reference field="1" count="1" selected="0">
            <x v="110"/>
          </reference>
          <reference field="2" count="2">
            <x v="1"/>
            <x v="4"/>
          </reference>
          <reference field="4" count="1" selected="0">
            <x v="45"/>
          </reference>
          <reference field="5" count="1" selected="0">
            <x v="57"/>
          </reference>
        </references>
      </pivotArea>
    </format>
    <format dxfId="7945">
      <pivotArea dataOnly="0" labelOnly="1" outline="0" fieldPosition="0">
        <references count="4">
          <reference field="1" count="1" selected="0">
            <x v="111"/>
          </reference>
          <reference field="2" count="7">
            <x v="1"/>
            <x v="2"/>
            <x v="4"/>
            <x v="7"/>
            <x v="9"/>
            <x v="11"/>
            <x v="12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944">
      <pivotArea dataOnly="0" labelOnly="1" outline="0" fieldPosition="0">
        <references count="4">
          <reference field="1" count="1" selected="0">
            <x v="112"/>
          </reference>
          <reference field="2" count="2">
            <x v="5"/>
            <x v="11"/>
          </reference>
          <reference field="4" count="1" selected="0">
            <x v="79"/>
          </reference>
          <reference field="5" count="1" selected="0">
            <x v="31"/>
          </reference>
        </references>
      </pivotArea>
    </format>
    <format dxfId="7943">
      <pivotArea dataOnly="0" labelOnly="1" outline="0" fieldPosition="0">
        <references count="4">
          <reference field="1" count="1" selected="0">
            <x v="112"/>
          </reference>
          <reference field="2" count="5">
            <x v="0"/>
            <x v="2"/>
            <x v="3"/>
            <x v="6"/>
            <x v="12"/>
          </reference>
          <reference field="4" count="1" selected="0">
            <x v="88"/>
          </reference>
          <reference field="5" count="1" selected="0">
            <x v="79"/>
          </reference>
        </references>
      </pivotArea>
    </format>
    <format dxfId="7942">
      <pivotArea dataOnly="0" labelOnly="1" outline="0" fieldPosition="0">
        <references count="4">
          <reference field="1" count="1" selected="0">
            <x v="112"/>
          </reference>
          <reference field="2" count="2">
            <x v="3"/>
            <x v="5"/>
          </reference>
          <reference field="4" count="1" selected="0">
            <x v="91"/>
          </reference>
          <reference field="5" count="1" selected="0">
            <x v="23"/>
          </reference>
        </references>
      </pivotArea>
    </format>
    <format dxfId="7941">
      <pivotArea dataOnly="0" labelOnly="1" outline="0" fieldPosition="0">
        <references count="4">
          <reference field="1" count="1" selected="0">
            <x v="112"/>
          </reference>
          <reference field="2" count="1">
            <x v="8"/>
          </reference>
          <reference field="4" count="1" selected="0">
            <x v="94"/>
          </reference>
          <reference field="5" count="1" selected="0">
            <x v="100"/>
          </reference>
        </references>
      </pivotArea>
    </format>
    <format dxfId="7940">
      <pivotArea dataOnly="0" labelOnly="1" outline="0" fieldPosition="0">
        <references count="4">
          <reference field="1" count="1" selected="0">
            <x v="113"/>
          </reference>
          <reference field="2" count="1">
            <x v="9"/>
          </reference>
          <reference field="4" count="1" selected="0">
            <x v="21"/>
          </reference>
          <reference field="5" count="1" selected="0">
            <x v="52"/>
          </reference>
        </references>
      </pivotArea>
    </format>
    <format dxfId="7939">
      <pivotArea dataOnly="0" labelOnly="1" outline="0" fieldPosition="0">
        <references count="4">
          <reference field="1" count="1" selected="0">
            <x v="113"/>
          </reference>
          <reference field="2" count="2">
            <x v="6"/>
            <x v="12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938">
      <pivotArea dataOnly="0" labelOnly="1" outline="0" fieldPosition="0">
        <references count="4">
          <reference field="1" count="1" selected="0">
            <x v="113"/>
          </reference>
          <reference field="2" count="2">
            <x v="4"/>
            <x v="6"/>
          </reference>
          <reference field="4" count="1" selected="0">
            <x v="89"/>
          </reference>
          <reference field="5" count="1" selected="0">
            <x v="112"/>
          </reference>
        </references>
      </pivotArea>
    </format>
    <format dxfId="7937">
      <pivotArea dataOnly="0" labelOnly="1" outline="0" fieldPosition="0">
        <references count="4">
          <reference field="1" count="1" selected="0">
            <x v="113"/>
          </reference>
          <reference field="2" count="1">
            <x v="5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936">
      <pivotArea dataOnly="0" labelOnly="1" outline="0" fieldPosition="0">
        <references count="4">
          <reference field="1" count="1" selected="0">
            <x v="113"/>
          </reference>
          <reference field="2" count="1">
            <x v="0"/>
          </reference>
          <reference field="4" count="1" selected="0">
            <x v="170"/>
          </reference>
          <reference field="5" count="1" selected="0">
            <x v="85"/>
          </reference>
        </references>
      </pivotArea>
    </format>
    <format dxfId="7935">
      <pivotArea dataOnly="0" labelOnly="1" outline="0" fieldPosition="0">
        <references count="4">
          <reference field="1" count="1" selected="0">
            <x v="114"/>
          </reference>
          <reference field="2" count="6">
            <x v="0"/>
            <x v="2"/>
            <x v="5"/>
            <x v="6"/>
            <x v="7"/>
            <x v="11"/>
          </reference>
          <reference field="4" count="1" selected="0">
            <x v="19"/>
          </reference>
          <reference field="5" count="1" selected="0">
            <x v="24"/>
          </reference>
        </references>
      </pivotArea>
    </format>
    <format dxfId="7934">
      <pivotArea dataOnly="0" labelOnly="1" outline="0" fieldPosition="0">
        <references count="4">
          <reference field="1" count="1" selected="0">
            <x v="115"/>
          </reference>
          <reference field="2" count="3">
            <x v="3"/>
            <x v="8"/>
            <x v="9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933">
      <pivotArea dataOnly="0" labelOnly="1" outline="0" fieldPosition="0">
        <references count="4">
          <reference field="1" count="1" selected="0">
            <x v="115"/>
          </reference>
          <reference field="2" count="2">
            <x v="6"/>
            <x v="8"/>
          </reference>
          <reference field="4" count="1" selected="0">
            <x v="46"/>
          </reference>
          <reference field="5" count="1" selected="0">
            <x v="58"/>
          </reference>
        </references>
      </pivotArea>
    </format>
    <format dxfId="7932">
      <pivotArea dataOnly="0" labelOnly="1" outline="0" fieldPosition="0">
        <references count="4">
          <reference field="1" count="1" selected="0">
            <x v="115"/>
          </reference>
          <reference field="2" count="5">
            <x v="0"/>
            <x v="1"/>
            <x v="3"/>
            <x v="7"/>
            <x v="12"/>
          </reference>
          <reference field="4" count="1" selected="0">
            <x v="87"/>
          </reference>
          <reference field="5" count="1" selected="0">
            <x v="129"/>
          </reference>
        </references>
      </pivotArea>
    </format>
    <format dxfId="7931">
      <pivotArea dataOnly="0" labelOnly="1" outline="0" fieldPosition="0">
        <references count="4">
          <reference field="1" count="1" selected="0">
            <x v="116"/>
          </reference>
          <reference field="2" count="7">
            <x v="1"/>
            <x v="2"/>
            <x v="4"/>
            <x v="7"/>
            <x v="8"/>
            <x v="9"/>
            <x v="11"/>
          </reference>
          <reference field="4" count="1" selected="0">
            <x v="41"/>
          </reference>
          <reference field="5" count="1" selected="0">
            <x v="2"/>
          </reference>
        </references>
      </pivotArea>
    </format>
    <format dxfId="7930">
      <pivotArea dataOnly="0" labelOnly="1" outline="0" fieldPosition="0">
        <references count="4">
          <reference field="1" count="1" selected="0">
            <x v="117"/>
          </reference>
          <reference field="2" count="4">
            <x v="1"/>
            <x v="3"/>
            <x v="5"/>
            <x v="9"/>
          </reference>
          <reference field="4" count="1" selected="0">
            <x v="130"/>
          </reference>
          <reference field="5" count="1" selected="0">
            <x v="17"/>
          </reference>
        </references>
      </pivotArea>
    </format>
    <format dxfId="7929">
      <pivotArea dataOnly="0" labelOnly="1" outline="0" fieldPosition="0">
        <references count="4">
          <reference field="1" count="1" selected="0">
            <x v="118"/>
          </reference>
          <reference field="2" count="7">
            <x v="2"/>
            <x v="4"/>
            <x v="5"/>
            <x v="6"/>
            <x v="8"/>
            <x v="11"/>
            <x v="12"/>
          </reference>
          <reference field="4" count="1" selected="0">
            <x v="43"/>
          </reference>
          <reference field="5" count="1" selected="0">
            <x v="29"/>
          </reference>
        </references>
      </pivotArea>
    </format>
    <format dxfId="7928">
      <pivotArea dataOnly="0" labelOnly="1" outline="0" fieldPosition="0">
        <references count="4">
          <reference field="1" count="1" selected="0">
            <x v="119"/>
          </reference>
          <reference field="2" count="8">
            <x v="0"/>
            <x v="2"/>
            <x v="3"/>
            <x v="5"/>
            <x v="6"/>
            <x v="7"/>
            <x v="9"/>
            <x v="12"/>
          </reference>
          <reference field="4" count="1" selected="0">
            <x v="69"/>
          </reference>
          <reference field="5" count="1" selected="0">
            <x v="54"/>
          </reference>
        </references>
      </pivotArea>
    </format>
    <format dxfId="7927">
      <pivotArea dataOnly="0" labelOnly="1" outline="0" fieldPosition="0">
        <references count="4">
          <reference field="1" count="1" selected="0">
            <x v="119"/>
          </reference>
          <reference field="2" count="1">
            <x v="12"/>
          </reference>
          <reference field="4" count="1" selected="0">
            <x v="81"/>
          </reference>
          <reference field="5" count="1" selected="0">
            <x v="130"/>
          </reference>
        </references>
      </pivotArea>
    </format>
    <format dxfId="7926">
      <pivotArea dataOnly="0" labelOnly="1" outline="0" fieldPosition="0">
        <references count="4">
          <reference field="1" count="1" selected="0">
            <x v="120"/>
          </reference>
          <reference field="2" count="6">
            <x v="1"/>
            <x v="2"/>
            <x v="3"/>
            <x v="4"/>
            <x v="6"/>
            <x v="8"/>
          </reference>
          <reference field="4" count="1" selected="0">
            <x v="37"/>
          </reference>
          <reference field="5" count="1" selected="0">
            <x v="42"/>
          </reference>
        </references>
      </pivotArea>
    </format>
    <format dxfId="7925">
      <pivotArea dataOnly="0" labelOnly="1" outline="0" fieldPosition="0">
        <references count="4">
          <reference field="1" count="1" selected="0">
            <x v="120"/>
          </reference>
          <reference field="2" count="2">
            <x v="0"/>
            <x v="11"/>
          </reference>
          <reference field="4" count="1" selected="0">
            <x v="51"/>
          </reference>
          <reference field="5" count="1" selected="0">
            <x v="99"/>
          </reference>
        </references>
      </pivotArea>
    </format>
    <format dxfId="7924">
      <pivotArea dataOnly="0" labelOnly="1" outline="0" fieldPosition="0">
        <references count="4">
          <reference field="1" count="1" selected="0">
            <x v="120"/>
          </reference>
          <reference field="2" count="1">
            <x v="7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7923">
      <pivotArea dataOnly="0" labelOnly="1" outline="0" fieldPosition="0">
        <references count="4">
          <reference field="1" count="1" selected="0">
            <x v="120"/>
          </reference>
          <reference field="2" count="1">
            <x v="7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22">
      <pivotArea dataOnly="0" labelOnly="1" outline="0" fieldPosition="0">
        <references count="4">
          <reference field="1" count="1" selected="0">
            <x v="121"/>
          </reference>
          <reference field="2" count="9">
            <x v="1"/>
            <x v="2"/>
            <x v="3"/>
            <x v="4"/>
            <x v="5"/>
            <x v="7"/>
            <x v="8"/>
            <x v="11"/>
            <x v="12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7921">
      <pivotArea dataOnly="0" labelOnly="1" outline="0" fieldPosition="0">
        <references count="4">
          <reference field="1" count="1" selected="0">
            <x v="122"/>
          </reference>
          <reference field="2" count="1">
            <x v="4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7920">
      <pivotArea dataOnly="0" labelOnly="1" outline="0" fieldPosition="0">
        <references count="4">
          <reference field="1" count="1" selected="0">
            <x v="122"/>
          </reference>
          <reference field="2" count="2">
            <x v="8"/>
            <x v="12"/>
          </reference>
          <reference field="4" count="1" selected="0">
            <x v="165"/>
          </reference>
          <reference field="5" count="1" selected="0">
            <x v="85"/>
          </reference>
        </references>
      </pivotArea>
    </format>
    <format dxfId="7919">
      <pivotArea dataOnly="0" labelOnly="1" outline="0" fieldPosition="0">
        <references count="4">
          <reference field="1" count="1" selected="0">
            <x v="123"/>
          </reference>
          <reference field="2" count="6">
            <x v="0"/>
            <x v="1"/>
            <x v="2"/>
            <x v="5"/>
            <x v="6"/>
            <x v="9"/>
          </reference>
          <reference field="4" count="1" selected="0">
            <x v="2"/>
          </reference>
          <reference field="5" count="1" selected="0">
            <x v="86"/>
          </reference>
        </references>
      </pivotArea>
    </format>
    <format dxfId="7918">
      <pivotArea dataOnly="0" labelOnly="1" outline="0" fieldPosition="0">
        <references count="4">
          <reference field="1" count="1" selected="0">
            <x v="124"/>
          </reference>
          <reference field="2" count="6">
            <x v="1"/>
            <x v="2"/>
            <x v="3"/>
            <x v="6"/>
            <x v="7"/>
            <x v="11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7917">
      <pivotArea dataOnly="0" labelOnly="1" outline="0" fieldPosition="0">
        <references count="4">
          <reference field="1" count="1" selected="0">
            <x v="125"/>
          </reference>
          <reference field="2" count="1">
            <x v="8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916">
      <pivotArea dataOnly="0" labelOnly="1" outline="0" fieldPosition="0">
        <references count="4">
          <reference field="1" count="1" selected="0">
            <x v="125"/>
          </reference>
          <reference field="2" count="3">
            <x v="7"/>
            <x v="8"/>
            <x v="12"/>
          </reference>
          <reference field="4" count="1" selected="0">
            <x v="41"/>
          </reference>
          <reference field="5" count="1" selected="0">
            <x v="2"/>
          </reference>
        </references>
      </pivotArea>
    </format>
    <format dxfId="7915">
      <pivotArea dataOnly="0" labelOnly="1" outline="0" fieldPosition="0">
        <references count="4">
          <reference field="1" count="1" selected="0">
            <x v="125"/>
          </reference>
          <reference field="2" count="5">
            <x v="0"/>
            <x v="3"/>
            <x v="4"/>
            <x v="7"/>
            <x v="12"/>
          </reference>
          <reference field="4" count="1" selected="0">
            <x v="42"/>
          </reference>
          <reference field="5" count="1" selected="0">
            <x v="18"/>
          </reference>
        </references>
      </pivotArea>
    </format>
    <format dxfId="7914">
      <pivotArea dataOnly="0" labelOnly="1" outline="0" fieldPosition="0">
        <references count="4">
          <reference field="1" count="1" selected="0">
            <x v="126"/>
          </reference>
          <reference field="2" count="7">
            <x v="0"/>
            <x v="1"/>
            <x v="2"/>
            <x v="4"/>
            <x v="5"/>
            <x v="8"/>
            <x v="9"/>
          </reference>
          <reference field="4" count="1" selected="0">
            <x v="47"/>
          </reference>
          <reference field="5" count="1" selected="0">
            <x v="59"/>
          </reference>
        </references>
      </pivotArea>
    </format>
    <format dxfId="7913">
      <pivotArea dataOnly="0" labelOnly="1" outline="0" fieldPosition="0">
        <references count="4">
          <reference field="1" count="1" selected="0">
            <x v="127"/>
          </reference>
          <reference field="2" count="7">
            <x v="0"/>
            <x v="1"/>
            <x v="2"/>
            <x v="5"/>
            <x v="6"/>
            <x v="9"/>
            <x v="11"/>
          </reference>
          <reference field="4" count="1" selected="0">
            <x v="106"/>
          </reference>
          <reference field="5" count="1" selected="0">
            <x v="12"/>
          </reference>
        </references>
      </pivotArea>
    </format>
    <format dxfId="7912">
      <pivotArea dataOnly="0" labelOnly="1" outline="0" fieldPosition="0">
        <references count="4">
          <reference field="1" count="1" selected="0">
            <x v="127"/>
          </reference>
          <reference field="2" count="2">
            <x v="1"/>
            <x v="8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7911">
      <pivotArea dataOnly="0" labelOnly="1" outline="0" fieldPosition="0">
        <references count="4">
          <reference field="1" count="1" selected="0">
            <x v="128"/>
          </reference>
          <reference field="2" count="6">
            <x v="2"/>
            <x v="3"/>
            <x v="6"/>
            <x v="7"/>
            <x v="8"/>
            <x v="11"/>
          </reference>
          <reference field="4" count="1" selected="0">
            <x v="96"/>
          </reference>
          <reference field="5" count="1" selected="0">
            <x v="81"/>
          </reference>
        </references>
      </pivotArea>
    </format>
    <format dxfId="7910">
      <pivotArea dataOnly="0" labelOnly="1" outline="0" fieldPosition="0">
        <references count="4">
          <reference field="1" count="1" selected="0">
            <x v="129"/>
          </reference>
          <reference field="2" count="2">
            <x v="7"/>
            <x v="8"/>
          </reference>
          <reference field="4" count="1" selected="0">
            <x v="83"/>
          </reference>
          <reference field="5" count="1" selected="0">
            <x v="51"/>
          </reference>
        </references>
      </pivotArea>
    </format>
    <format dxfId="7909">
      <pivotArea dataOnly="0" labelOnly="1" outline="0" fieldPosition="0">
        <references count="4">
          <reference field="1" count="1" selected="0">
            <x v="129"/>
          </reference>
          <reference field="2" count="4">
            <x v="1"/>
            <x v="3"/>
            <x v="4"/>
            <x v="12"/>
          </reference>
          <reference field="4" count="1" selected="0">
            <x v="109"/>
          </reference>
          <reference field="5" count="1" selected="0">
            <x v="19"/>
          </reference>
        </references>
      </pivotArea>
    </format>
    <format dxfId="7908">
      <pivotArea dataOnly="0" labelOnly="1" outline="0" fieldPosition="0">
        <references count="4">
          <reference field="1" count="1" selected="0">
            <x v="130"/>
          </reference>
          <reference field="2" count="5">
            <x v="0"/>
            <x v="4"/>
            <x v="5"/>
            <x v="8"/>
            <x v="9"/>
          </reference>
          <reference field="4" count="1" selected="0">
            <x v="72"/>
          </reference>
          <reference field="5" count="1" selected="0">
            <x v="76"/>
          </reference>
        </references>
      </pivotArea>
    </format>
    <format dxfId="7907">
      <pivotArea dataOnly="0" labelOnly="1" outline="0" fieldPosition="0">
        <references count="4">
          <reference field="1" count="1" selected="0">
            <x v="131"/>
          </reference>
          <reference field="2" count="4">
            <x v="1"/>
            <x v="5"/>
            <x v="6"/>
            <x v="11"/>
          </reference>
          <reference field="4" count="1" selected="0">
            <x v="16"/>
          </reference>
          <reference field="5" count="1" selected="0">
            <x v="114"/>
          </reference>
        </references>
      </pivotArea>
    </format>
    <format dxfId="7906">
      <pivotArea dataOnly="0" labelOnly="1" outline="0" fieldPosition="0">
        <references count="4">
          <reference field="1" count="1" selected="0">
            <x v="131"/>
          </reference>
          <reference field="2" count="2">
            <x v="9"/>
            <x v="11"/>
          </reference>
          <reference field="4" count="1" selected="0">
            <x v="71"/>
          </reference>
          <reference field="5" count="1" selected="0">
            <x v="91"/>
          </reference>
        </references>
      </pivotArea>
    </format>
    <format dxfId="7905">
      <pivotArea dataOnly="0" labelOnly="1" outline="0" fieldPosition="0">
        <references count="4">
          <reference field="1" count="1" selected="0">
            <x v="131"/>
          </reference>
          <reference field="2" count="1"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904">
      <pivotArea dataOnly="0" labelOnly="1" outline="0" fieldPosition="0">
        <references count="4">
          <reference field="1" count="1" selected="0">
            <x v="131"/>
          </reference>
          <reference field="2" count="1">
            <x v="11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903">
      <pivotArea dataOnly="0" labelOnly="1" outline="0" fieldPosition="0">
        <references count="4">
          <reference field="1" count="1" selected="0">
            <x v="132"/>
          </reference>
          <reference field="2" count="5">
            <x v="2"/>
            <x v="6"/>
            <x v="7"/>
            <x v="11"/>
            <x v="12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7902">
      <pivotArea dataOnly="0" labelOnly="1" outline="0" fieldPosition="0">
        <references count="4">
          <reference field="1" count="1" selected="0">
            <x v="133"/>
          </reference>
          <reference field="2" count="7">
            <x v="0"/>
            <x v="3"/>
            <x v="5"/>
            <x v="7"/>
            <x v="8"/>
            <x v="9"/>
            <x v="12"/>
          </reference>
          <reference field="4" count="1" selected="0">
            <x v="11"/>
          </reference>
          <reference field="5" count="1" selected="0">
            <x v="35"/>
          </reference>
        </references>
      </pivotArea>
    </format>
    <format dxfId="7901">
      <pivotArea dataOnly="0" labelOnly="1" outline="0" fieldPosition="0">
        <references count="4">
          <reference field="1" count="1" selected="0">
            <x v="134"/>
          </reference>
          <reference field="2" count="6">
            <x v="1"/>
            <x v="4"/>
            <x v="6"/>
            <x v="8"/>
            <x v="9"/>
            <x v="11"/>
          </reference>
          <reference field="4" count="1" selected="0">
            <x v="57"/>
          </reference>
          <reference field="5" count="1" selected="0">
            <x v="120"/>
          </reference>
        </references>
      </pivotArea>
    </format>
    <format dxfId="7900">
      <pivotArea dataOnly="0" labelOnly="1" outline="0" fieldPosition="0">
        <references count="4">
          <reference field="1" count="1" selected="0">
            <x v="135"/>
          </reference>
          <reference field="2" count="7">
            <x v="0"/>
            <x v="2"/>
            <x v="5"/>
            <x v="7"/>
            <x v="9"/>
            <x v="11"/>
            <x v="12"/>
          </reference>
          <reference field="4" count="1" selected="0">
            <x v="1"/>
          </reference>
          <reference field="5" count="1" selected="0">
            <x v="13"/>
          </reference>
        </references>
      </pivotArea>
    </format>
    <format dxfId="7899">
      <pivotArea dataOnly="0" labelOnly="1" outline="0" fieldPosition="0">
        <references count="4">
          <reference field="1" count="1" selected="0">
            <x v="136"/>
          </reference>
          <reference field="2" count="8">
            <x v="1"/>
            <x v="3"/>
            <x v="6"/>
            <x v="7"/>
            <x v="8"/>
            <x v="9"/>
            <x v="11"/>
            <x v="12"/>
          </reference>
          <reference field="4" count="1" selected="0">
            <x v="97"/>
          </reference>
          <reference field="5" count="1" selected="0">
            <x v="0"/>
          </reference>
        </references>
      </pivotArea>
    </format>
    <format dxfId="7898">
      <pivotArea dataOnly="0" labelOnly="1" outline="0" fieldPosition="0">
        <references count="4">
          <reference field="1" count="1" selected="0">
            <x v="137"/>
          </reference>
          <reference field="2" count="7">
            <x v="0"/>
            <x v="2"/>
            <x v="4"/>
            <x v="7"/>
            <x v="9"/>
            <x v="11"/>
            <x v="12"/>
          </reference>
          <reference field="4" count="1" selected="0">
            <x v="13"/>
          </reference>
          <reference field="5" count="1" selected="0">
            <x v="116"/>
          </reference>
        </references>
      </pivotArea>
    </format>
    <format dxfId="7897">
      <pivotArea dataOnly="0" labelOnly="1" outline="0" fieldPosition="0">
        <references count="4">
          <reference field="1" count="1" selected="0">
            <x v="138"/>
          </reference>
          <reference field="2" count="7">
            <x v="1"/>
            <x v="2"/>
            <x v="3"/>
            <x v="5"/>
            <x v="8"/>
            <x v="11"/>
            <x v="12"/>
          </reference>
          <reference field="4" count="1" selected="0">
            <x v="102"/>
          </reference>
          <reference field="5" count="1" selected="0">
            <x v="118"/>
          </reference>
        </references>
      </pivotArea>
    </format>
    <format dxfId="7896">
      <pivotArea dataOnly="0" labelOnly="1" outline="0" fieldPosition="0">
        <references count="4">
          <reference field="1" count="1" selected="0">
            <x v="139"/>
          </reference>
          <reference field="2" count="7">
            <x v="2"/>
            <x v="3"/>
            <x v="4"/>
            <x v="6"/>
            <x v="7"/>
            <x v="9"/>
            <x v="12"/>
          </reference>
          <reference field="4" count="1" selected="0">
            <x v="58"/>
          </reference>
          <reference field="5" count="1" selected="0">
            <x v="121"/>
          </reference>
        </references>
      </pivotArea>
    </format>
    <format dxfId="7895">
      <pivotArea dataOnly="0" labelOnly="1" outline="0" fieldPosition="0">
        <references count="4">
          <reference field="1" count="1" selected="0">
            <x v="140"/>
          </reference>
          <reference field="2" count="8">
            <x v="1"/>
            <x v="3"/>
            <x v="4"/>
            <x v="5"/>
            <x v="6"/>
            <x v="7"/>
            <x v="9"/>
            <x v="11"/>
          </reference>
          <reference field="4" count="1" selected="0">
            <x v="52"/>
          </reference>
          <reference field="5" count="1" selected="0">
            <x v="103"/>
          </reference>
        </references>
      </pivotArea>
    </format>
    <format dxfId="7894">
      <pivotArea dataOnly="0" labelOnly="1" outline="0" fieldPosition="0">
        <references count="4">
          <reference field="1" count="1" selected="0">
            <x v="141"/>
          </reference>
          <reference field="2" count="1">
            <x v="8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893">
      <pivotArea dataOnly="0" labelOnly="1" outline="0" fieldPosition="0">
        <references count="4">
          <reference field="1" count="1" selected="0">
            <x v="142"/>
          </reference>
          <reference field="2" count="4">
            <x v="2"/>
            <x v="4"/>
            <x v="5"/>
            <x v="12"/>
          </reference>
          <reference field="4" count="1" selected="0">
            <x v="116"/>
          </reference>
          <reference field="5" count="1" selected="0">
            <x v="101"/>
          </reference>
        </references>
      </pivotArea>
    </format>
    <format dxfId="7892">
      <pivotArea dataOnly="0" labelOnly="1" outline="0" fieldPosition="0">
        <references count="4">
          <reference field="1" count="1" selected="0">
            <x v="143"/>
          </reference>
          <reference field="2" count="4">
            <x v="5"/>
            <x v="9"/>
            <x v="11"/>
            <x v="12"/>
          </reference>
          <reference field="4" count="1" selected="0">
            <x v="117"/>
          </reference>
          <reference field="5" count="1" selected="0">
            <x v="9"/>
          </reference>
        </references>
      </pivotArea>
    </format>
    <format dxfId="7891">
      <pivotArea dataOnly="0" labelOnly="1" outline="0" fieldPosition="0">
        <references count="4">
          <reference field="1" count="1" selected="0">
            <x v="143"/>
          </reference>
          <reference field="2" count="1">
            <x v="2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890">
      <pivotArea dataOnly="0" labelOnly="1" outline="0" fieldPosition="0">
        <references count="4">
          <reference field="1" count="1" selected="0">
            <x v="144"/>
          </reference>
          <reference field="2" count="4">
            <x v="0"/>
            <x v="6"/>
            <x v="11"/>
            <x v="12"/>
          </reference>
          <reference field="4" count="1" selected="0">
            <x v="42"/>
          </reference>
          <reference field="5" count="1" selected="0">
            <x v="18"/>
          </reference>
        </references>
      </pivotArea>
    </format>
    <format dxfId="7889">
      <pivotArea dataOnly="0" labelOnly="1" outline="0" fieldPosition="0">
        <references count="4">
          <reference field="1" count="1" selected="0">
            <x v="145"/>
          </reference>
          <reference field="2" count="4">
            <x v="0"/>
            <x v="1"/>
            <x v="7"/>
            <x v="12"/>
          </reference>
          <reference field="4" count="1" selected="0">
            <x v="120"/>
          </reference>
          <reference field="5" count="1" selected="0">
            <x v="34"/>
          </reference>
        </references>
      </pivotArea>
    </format>
    <format dxfId="7888">
      <pivotArea dataOnly="0" labelOnly="1" outline="0" fieldPosition="0">
        <references count="4">
          <reference field="1" count="1" selected="0">
            <x v="146"/>
          </reference>
          <reference field="2" count="5">
            <x v="0"/>
            <x v="2"/>
            <x v="3"/>
            <x v="5"/>
            <x v="9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7887">
      <pivotArea dataOnly="0" labelOnly="1" outline="0" fieldPosition="0">
        <references count="4">
          <reference field="1" count="1" selected="0">
            <x v="146"/>
          </reference>
          <reference field="2" count="1">
            <x v="6"/>
          </reference>
          <reference field="4" count="1" selected="0">
            <x v="43"/>
          </reference>
          <reference field="5" count="1" selected="0">
            <x v="29"/>
          </reference>
        </references>
      </pivotArea>
    </format>
    <format dxfId="7886">
      <pivotArea dataOnly="0" labelOnly="1" outline="0" fieldPosition="0">
        <references count="4">
          <reference field="1" count="1" selected="0">
            <x v="146"/>
          </reference>
          <reference field="2" count="1">
            <x v="6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7885">
      <pivotArea dataOnly="0" labelOnly="1" outline="0" fieldPosition="0">
        <references count="4">
          <reference field="1" count="1" selected="0">
            <x v="146"/>
          </reference>
          <reference field="2" count="1">
            <x v="9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884">
      <pivotArea dataOnly="0" labelOnly="1" outline="0" fieldPosition="0">
        <references count="4">
          <reference field="1" count="1" selected="0">
            <x v="146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883">
      <pivotArea dataOnly="0" labelOnly="1" outline="0" fieldPosition="0">
        <references count="4">
          <reference field="1" count="1" selected="0">
            <x v="147"/>
          </reference>
          <reference field="2" count="7">
            <x v="1"/>
            <x v="3"/>
            <x v="4"/>
            <x v="6"/>
            <x v="7"/>
            <x v="9"/>
            <x v="11"/>
          </reference>
          <reference field="4" count="1" selected="0">
            <x v="80"/>
          </reference>
          <reference field="5" count="1" selected="0">
            <x v="14"/>
          </reference>
        </references>
      </pivotArea>
    </format>
    <format dxfId="7882">
      <pivotArea dataOnly="0" labelOnly="1" outline="0" fieldPosition="0">
        <references count="4">
          <reference field="1" count="1" selected="0">
            <x v="148"/>
          </reference>
          <reference field="2" count="1">
            <x v="8"/>
          </reference>
          <reference field="4" count="1" selected="0">
            <x v="103"/>
          </reference>
          <reference field="5" count="1" selected="0">
            <x v="92"/>
          </reference>
        </references>
      </pivotArea>
    </format>
    <format dxfId="7881">
      <pivotArea dataOnly="0" labelOnly="1" outline="0" fieldPosition="0">
        <references count="4">
          <reference field="1" count="1" selected="0">
            <x v="149"/>
          </reference>
          <reference field="2" count="2">
            <x v="9"/>
            <x v="12"/>
          </reference>
          <reference field="4" count="1" selected="0">
            <x v="86"/>
          </reference>
          <reference field="5" count="1" selected="0">
            <x v="102"/>
          </reference>
        </references>
      </pivotArea>
    </format>
    <format dxfId="7880">
      <pivotArea dataOnly="0" labelOnly="1" outline="0" fieldPosition="0">
        <references count="4">
          <reference field="1" count="1" selected="0">
            <x v="150"/>
          </reference>
          <reference field="2" count="6">
            <x v="2"/>
            <x v="5"/>
            <x v="7"/>
            <x v="8"/>
            <x v="9"/>
            <x v="12"/>
          </reference>
          <reference field="4" count="1" selected="0">
            <x v="22"/>
          </reference>
          <reference field="5" count="1" selected="0">
            <x v="105"/>
          </reference>
        </references>
      </pivotArea>
    </format>
    <format dxfId="7879">
      <pivotArea dataOnly="0" labelOnly="1" outline="0" fieldPosition="0">
        <references count="4">
          <reference field="1" count="1" selected="0">
            <x v="150"/>
          </reference>
          <reference field="2" count="1">
            <x v="11"/>
          </reference>
          <reference field="4" count="1" selected="0">
            <x v="116"/>
          </reference>
          <reference field="5" count="1" selected="0">
            <x v="101"/>
          </reference>
        </references>
      </pivotArea>
    </format>
    <format dxfId="7878">
      <pivotArea dataOnly="0" labelOnly="1" outline="0" fieldPosition="0">
        <references count="4">
          <reference field="1" count="1" selected="0">
            <x v="151"/>
          </reference>
          <reference field="2" count="1">
            <x v="3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877">
      <pivotArea dataOnly="0" labelOnly="1" outline="0" fieldPosition="0">
        <references count="4">
          <reference field="1" count="1" selected="0">
            <x v="152"/>
          </reference>
          <reference field="2" count="1">
            <x v="4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876">
      <pivotArea dataOnly="0" labelOnly="1" outline="0" fieldPosition="0">
        <references count="4">
          <reference field="1" count="1" selected="0">
            <x v="153"/>
          </reference>
          <reference field="2" count="4">
            <x v="1"/>
            <x v="2"/>
            <x v="9"/>
            <x v="12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7875">
      <pivotArea dataOnly="0" labelOnly="1" outline="0" fieldPosition="0">
        <references count="4">
          <reference field="1" count="1" selected="0">
            <x v="154"/>
          </reference>
          <reference field="2" count="3">
            <x v="1"/>
            <x v="8"/>
            <x v="9"/>
          </reference>
          <reference field="4" count="1" selected="0">
            <x v="19"/>
          </reference>
          <reference field="5" count="1" selected="0">
            <x v="24"/>
          </reference>
        </references>
      </pivotArea>
    </format>
    <format dxfId="7874">
      <pivotArea dataOnly="0" labelOnly="1" outline="0" fieldPosition="0">
        <references count="4">
          <reference field="1" count="1" selected="0">
            <x v="155"/>
          </reference>
          <reference field="2" count="3">
            <x v="2"/>
            <x v="9"/>
            <x v="11"/>
          </reference>
          <reference field="4" count="1" selected="0">
            <x v="24"/>
          </reference>
          <reference field="5" count="1" selected="0">
            <x v="43"/>
          </reference>
        </references>
      </pivotArea>
    </format>
    <format dxfId="7873">
      <pivotArea dataOnly="0" labelOnly="1" outline="0" fieldPosition="0">
        <references count="4">
          <reference field="1" count="1" selected="0">
            <x v="156"/>
          </reference>
          <reference field="2" count="3">
            <x v="3"/>
            <x v="11"/>
            <x v="12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7872">
      <pivotArea dataOnly="0" labelOnly="1" outline="0" fieldPosition="0">
        <references count="4">
          <reference field="1" count="1" selected="0">
            <x v="157"/>
          </reference>
          <reference field="2" count="3">
            <x v="4"/>
            <x v="9"/>
            <x v="12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7871">
      <pivotArea dataOnly="0" labelOnly="1" outline="0" fieldPosition="0">
        <references count="4">
          <reference field="1" count="1" selected="0">
            <x v="158"/>
          </reference>
          <reference field="2" count="3">
            <x v="0"/>
            <x v="5"/>
            <x v="11"/>
          </reference>
          <reference field="4" count="1" selected="0">
            <x v="118"/>
          </reference>
          <reference field="5" count="1" selected="0">
            <x v="88"/>
          </reference>
        </references>
      </pivotArea>
    </format>
    <format dxfId="7870">
      <pivotArea dataOnly="0" labelOnly="1" outline="0" fieldPosition="0">
        <references count="4">
          <reference field="1" count="1" selected="0">
            <x v="159"/>
          </reference>
          <reference field="2" count="3">
            <x v="1"/>
            <x v="6"/>
            <x v="12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869">
      <pivotArea dataOnly="0" labelOnly="1" outline="0" fieldPosition="0">
        <references count="4">
          <reference field="1" count="1" selected="0">
            <x v="160"/>
          </reference>
          <reference field="2" count="3">
            <x v="0"/>
            <x v="2"/>
            <x v="9"/>
          </reference>
          <reference field="4" count="1" selected="0">
            <x v="106"/>
          </reference>
          <reference field="5" count="1" selected="0">
            <x v="12"/>
          </reference>
        </references>
      </pivotArea>
    </format>
    <format dxfId="7868">
      <pivotArea dataOnly="0" labelOnly="1" outline="0" fieldPosition="0">
        <references count="4">
          <reference field="1" count="1" selected="0">
            <x v="161"/>
          </reference>
          <reference field="2" count="3">
            <x v="1"/>
            <x v="3"/>
            <x v="11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7867">
      <pivotArea dataOnly="0" labelOnly="1" outline="0" fieldPosition="0">
        <references count="4">
          <reference field="1" count="1" selected="0">
            <x v="162"/>
          </reference>
          <reference field="2" count="3">
            <x v="2"/>
            <x v="4"/>
            <x v="12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7866">
      <pivotArea dataOnly="0" labelOnly="1" outline="0" axis="axisValues" fieldPosition="0"/>
    </format>
    <format dxfId="7865">
      <pivotArea type="all" dataOnly="0" outline="0" fieldPosition="0"/>
    </format>
    <format dxfId="7864">
      <pivotArea outline="0" collapsedLevelsAreSubtotals="1" fieldPosition="0"/>
    </format>
    <format dxfId="7863">
      <pivotArea field="1" type="button" dataOnly="0" labelOnly="1" outline="0" axis="axisRow" fieldPosition="0"/>
    </format>
    <format dxfId="7862">
      <pivotArea field="4" type="button" dataOnly="0" labelOnly="1" outline="0" axis="axisRow" fieldPosition="1"/>
    </format>
    <format dxfId="7861">
      <pivotArea field="5" type="button" dataOnly="0" labelOnly="1" outline="0" axis="axisRow" fieldPosition="2"/>
    </format>
    <format dxfId="7860">
      <pivotArea field="2" type="button" dataOnly="0" labelOnly="1" outline="0" axis="axisRow" fieldPosition="3"/>
    </format>
    <format dxfId="785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7858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7857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50"/>
            <x v="153"/>
            <x v="154"/>
          </reference>
        </references>
      </pivotArea>
    </format>
    <format dxfId="7856">
      <pivotArea dataOnly="0" labelOnly="1" outline="0" fieldPosition="0">
        <references count="1">
          <reference field="1" count="8"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7855">
      <pivotArea dataOnly="0" labelOnly="1" grandRow="1" outline="0" fieldPosition="0"/>
    </format>
    <format dxfId="7854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7853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7852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7851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7850">
      <pivotArea dataOnly="0" labelOnly="1" outline="0" fieldPosition="0">
        <references count="2">
          <reference field="1" count="1" selected="0">
            <x v="4"/>
          </reference>
          <reference field="4" count="3">
            <x v="118"/>
            <x v="155"/>
            <x v="172"/>
          </reference>
        </references>
      </pivotArea>
    </format>
    <format dxfId="7849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7848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7847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7846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7845">
      <pivotArea dataOnly="0" labelOnly="1" outline="0" fieldPosition="0">
        <references count="2">
          <reference field="1" count="1" selected="0">
            <x v="9"/>
          </reference>
          <reference field="4" count="4">
            <x v="4"/>
            <x v="100"/>
            <x v="151"/>
            <x v="172"/>
          </reference>
        </references>
      </pivotArea>
    </format>
    <format dxfId="7844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7843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7842">
      <pivotArea dataOnly="0" labelOnly="1" outline="0" fieldPosition="0">
        <references count="2">
          <reference field="1" count="1" selected="0">
            <x v="12"/>
          </reference>
          <reference field="4" count="4">
            <x v="40"/>
            <x v="120"/>
            <x v="167"/>
            <x v="172"/>
          </reference>
        </references>
      </pivotArea>
    </format>
    <format dxfId="7841">
      <pivotArea dataOnly="0" labelOnly="1" outline="0" fieldPosition="0">
        <references count="2">
          <reference field="1" count="1" selected="0">
            <x v="13"/>
          </reference>
          <reference field="4" count="3">
            <x v="21"/>
            <x v="68"/>
            <x v="151"/>
          </reference>
        </references>
      </pivotArea>
    </format>
    <format dxfId="7840">
      <pivotArea dataOnly="0" labelOnly="1" outline="0" fieldPosition="0">
        <references count="2">
          <reference field="1" count="1" selected="0">
            <x v="14"/>
          </reference>
          <reference field="4" count="5">
            <x v="12"/>
            <x v="25"/>
            <x v="154"/>
            <x v="158"/>
            <x v="172"/>
          </reference>
        </references>
      </pivotArea>
    </format>
    <format dxfId="7839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7838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7837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7836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7835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7834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7833">
      <pivotArea dataOnly="0" labelOnly="1" outline="0" fieldPosition="0">
        <references count="2">
          <reference field="1" count="1" selected="0">
            <x v="21"/>
          </reference>
          <reference field="4" count="5">
            <x v="76"/>
            <x v="82"/>
            <x v="150"/>
            <x v="157"/>
            <x v="172"/>
          </reference>
        </references>
      </pivotArea>
    </format>
    <format dxfId="7832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7831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7830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7829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7828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7827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7826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7825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7824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7823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7822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7821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7820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7819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7818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7817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7816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7815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7814">
      <pivotArea dataOnly="0" labelOnly="1" outline="0" fieldPosition="0">
        <references count="2">
          <reference field="1" count="1" selected="0">
            <x v="40"/>
          </reference>
          <reference field="4" count="2">
            <x v="26"/>
            <x v="172"/>
          </reference>
        </references>
      </pivotArea>
    </format>
    <format dxfId="7813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7812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7811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7810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7809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7808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7807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7806">
      <pivotArea dataOnly="0" labelOnly="1" outline="0" fieldPosition="0">
        <references count="2">
          <reference field="1" count="1" selected="0">
            <x v="49"/>
          </reference>
          <reference field="4" count="4">
            <x v="118"/>
            <x v="144"/>
            <x v="150"/>
            <x v="159"/>
          </reference>
        </references>
      </pivotArea>
    </format>
    <format dxfId="7805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7804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7803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7802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7801">
      <pivotArea dataOnly="0" labelOnly="1" outline="0" fieldPosition="0">
        <references count="2">
          <reference field="1" count="1" selected="0">
            <x v="54"/>
          </reference>
          <reference field="4" count="7">
            <x v="149"/>
            <x v="150"/>
            <x v="151"/>
            <x v="159"/>
            <x v="161"/>
            <x v="162"/>
            <x v="172"/>
          </reference>
        </references>
      </pivotArea>
    </format>
    <format dxfId="7800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7799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7798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7797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7796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7795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7794">
      <pivotArea dataOnly="0" labelOnly="1" outline="0" fieldPosition="0">
        <references count="2">
          <reference field="1" count="1" selected="0">
            <x v="61"/>
          </reference>
          <reference field="4" count="8">
            <x v="108"/>
            <x v="112"/>
            <x v="115"/>
            <x v="124"/>
            <x v="139"/>
            <x v="140"/>
            <x v="150"/>
            <x v="172"/>
          </reference>
        </references>
      </pivotArea>
    </format>
    <format dxfId="7793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7792">
      <pivotArea dataOnly="0" labelOnly="1" outline="0" fieldPosition="0">
        <references count="2">
          <reference field="1" count="1" selected="0">
            <x v="63"/>
          </reference>
          <reference field="4" count="5">
            <x v="34"/>
            <x v="132"/>
            <x v="150"/>
            <x v="151"/>
            <x v="172"/>
          </reference>
        </references>
      </pivotArea>
    </format>
    <format dxfId="7791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7790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7789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7788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7787">
      <pivotArea dataOnly="0" labelOnly="1" outline="0" fieldPosition="0">
        <references count="2">
          <reference field="1" count="1" selected="0">
            <x v="68"/>
          </reference>
          <reference field="4" count="7">
            <x v="111"/>
            <x v="125"/>
            <x v="150"/>
            <x v="151"/>
            <x v="154"/>
            <x v="160"/>
            <x v="172"/>
          </reference>
        </references>
      </pivotArea>
    </format>
    <format dxfId="7786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7785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7784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7783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7782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7781">
      <pivotArea dataOnly="0" labelOnly="1" outline="0" fieldPosition="0">
        <references count="2">
          <reference field="1" count="1" selected="0">
            <x v="74"/>
          </reference>
          <reference field="4" count="5">
            <x v="40"/>
            <x v="66"/>
            <x v="151"/>
            <x v="168"/>
            <x v="172"/>
          </reference>
        </references>
      </pivotArea>
    </format>
    <format dxfId="7780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7779">
      <pivotArea dataOnly="0" labelOnly="1" outline="0" fieldPosition="0">
        <references count="2">
          <reference field="1" count="1" selected="0">
            <x v="76"/>
          </reference>
          <reference field="4" count="3">
            <x v="128"/>
            <x v="133"/>
            <x v="144"/>
          </reference>
        </references>
      </pivotArea>
    </format>
    <format dxfId="7778">
      <pivotArea dataOnly="0" labelOnly="1" outline="0" fieldPosition="0">
        <references count="2">
          <reference field="1" count="1" selected="0">
            <x v="77"/>
          </reference>
          <reference field="4" count="4">
            <x v="55"/>
            <x v="104"/>
            <x v="107"/>
            <x v="108"/>
          </reference>
        </references>
      </pivotArea>
    </format>
    <format dxfId="7777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7776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7775">
      <pivotArea dataOnly="0" labelOnly="1" outline="0" fieldPosition="0">
        <references count="2">
          <reference field="1" count="1" selected="0">
            <x v="80"/>
          </reference>
          <reference field="4" count="3">
            <x v="8"/>
            <x v="150"/>
            <x v="172"/>
          </reference>
        </references>
      </pivotArea>
    </format>
    <format dxfId="7774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7773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7772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7771">
      <pivotArea dataOnly="0" labelOnly="1" outline="0" fieldPosition="0">
        <references count="2">
          <reference field="1" count="1" selected="0">
            <x v="84"/>
          </reference>
          <reference field="4" count="6">
            <x v="15"/>
            <x v="44"/>
            <x v="150"/>
            <x v="151"/>
            <x v="156"/>
            <x v="172"/>
          </reference>
        </references>
      </pivotArea>
    </format>
    <format dxfId="7770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7769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7768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7767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7766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7765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7764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7763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7762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7761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7760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7759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7758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7757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7756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7755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7754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7753">
      <pivotArea dataOnly="0" labelOnly="1" outline="0" fieldPosition="0">
        <references count="2">
          <reference field="1" count="1" selected="0">
            <x v="102"/>
          </reference>
          <reference field="4" count="4">
            <x v="130"/>
            <x v="143"/>
            <x v="150"/>
            <x v="172"/>
          </reference>
        </references>
      </pivotArea>
    </format>
    <format dxfId="7752">
      <pivotArea dataOnly="0" labelOnly="1" outline="0" fieldPosition="0">
        <references count="2">
          <reference field="1" count="1" selected="0">
            <x v="103"/>
          </reference>
          <reference field="4" count="3">
            <x v="108"/>
            <x v="111"/>
            <x v="172"/>
          </reference>
        </references>
      </pivotArea>
    </format>
    <format dxfId="7751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7750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7749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7748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7747">
      <pivotArea dataOnly="0" labelOnly="1" outline="0" fieldPosition="0">
        <references count="2">
          <reference field="1" count="1" selected="0">
            <x v="108"/>
          </reference>
          <reference field="4" count="7">
            <x v="62"/>
            <x v="92"/>
            <x v="142"/>
            <x v="150"/>
            <x v="151"/>
            <x v="171"/>
            <x v="172"/>
          </reference>
        </references>
      </pivotArea>
    </format>
    <format dxfId="7746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7745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7744">
      <pivotArea dataOnly="0" labelOnly="1" outline="0" fieldPosition="0">
        <references count="2">
          <reference field="1" count="1" selected="0">
            <x v="111"/>
          </reference>
          <reference field="4" count="2">
            <x v="40"/>
            <x v="172"/>
          </reference>
        </references>
      </pivotArea>
    </format>
    <format dxfId="7743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7742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7741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7740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7739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7738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7737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7736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7735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7734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7733">
      <pivotArea dataOnly="0" labelOnly="1" outline="0" fieldPosition="0">
        <references count="2">
          <reference field="1" count="1" selected="0">
            <x v="122"/>
          </reference>
          <reference field="4" count="3">
            <x v="162"/>
            <x v="165"/>
            <x v="172"/>
          </reference>
        </references>
      </pivotArea>
    </format>
    <format dxfId="7732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7731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7730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7729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7728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7727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7726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7725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7724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7723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7722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7721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7720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7719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7718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7717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7716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7715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7714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7713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7712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7711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7710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7709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7708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7707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7706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7705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7704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7703">
      <pivotArea dataOnly="0" labelOnly="1" outline="0" fieldPosition="0">
        <references count="2">
          <reference field="1" count="1" selected="0">
            <x v="156"/>
          </reference>
          <reference field="4" count="2">
            <x v="166"/>
            <x v="172"/>
          </reference>
        </references>
      </pivotArea>
    </format>
    <format dxfId="7702">
      <pivotArea dataOnly="0" labelOnly="1" outline="0" fieldPosition="0">
        <references count="2">
          <reference field="1" count="1" selected="0">
            <x v="157"/>
          </reference>
          <reference field="4" count="2">
            <x v="166"/>
            <x v="172"/>
          </reference>
        </references>
      </pivotArea>
    </format>
    <format dxfId="7701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7700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7699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7698">
      <pivotArea dataOnly="0" labelOnly="1" outline="0" fieldPosition="0">
        <references count="2">
          <reference field="1" count="1" selected="0">
            <x v="161"/>
          </reference>
          <reference field="4" count="2">
            <x v="166"/>
            <x v="172"/>
          </reference>
        </references>
      </pivotArea>
    </format>
    <format dxfId="7697">
      <pivotArea dataOnly="0" labelOnly="1" outline="0" fieldPosition="0">
        <references count="2">
          <reference field="1" count="1" selected="0">
            <x v="162"/>
          </reference>
          <reference field="4" count="2">
            <x v="166"/>
            <x v="172"/>
          </reference>
        </references>
      </pivotArea>
    </format>
    <format dxfId="7696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2">
            <x v="70"/>
            <x v="175"/>
          </reference>
        </references>
      </pivotArea>
    </format>
    <format dxfId="769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94"/>
          </reference>
        </references>
      </pivotArea>
    </format>
    <format dxfId="769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124"/>
          </reference>
        </references>
      </pivotArea>
    </format>
    <format dxfId="7693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2">
            <x v="44"/>
            <x v="221"/>
          </reference>
        </references>
      </pivotArea>
    </format>
    <format dxfId="7692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691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50"/>
          </reference>
        </references>
      </pivotArea>
    </format>
    <format dxfId="7690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2">
            <x v="135"/>
            <x v="189"/>
          </reference>
        </references>
      </pivotArea>
    </format>
    <format dxfId="7689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7688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2">
            <x v="61"/>
            <x v="201"/>
          </reference>
        </references>
      </pivotArea>
    </format>
    <format dxfId="7687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25"/>
          </reference>
        </references>
      </pivotArea>
    </format>
    <format dxfId="7686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7685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88"/>
          </reference>
        </references>
      </pivotArea>
    </format>
    <format dxfId="7684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85"/>
          </reference>
        </references>
      </pivotArea>
    </format>
    <format dxfId="7683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682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7681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2">
            <x v="112"/>
            <x v="216"/>
          </reference>
        </references>
      </pivotArea>
    </format>
    <format dxfId="7680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114"/>
          </reference>
        </references>
      </pivotArea>
    </format>
    <format dxfId="7679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2">
            <x v="45"/>
            <x v="214"/>
          </reference>
        </references>
      </pivotArea>
    </format>
    <format dxfId="7678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2">
            <x v="72"/>
            <x v="180"/>
          </reference>
        </references>
      </pivotArea>
    </format>
    <format dxfId="7677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95"/>
            <x v="181"/>
          </reference>
        </references>
      </pivotArea>
    </format>
    <format dxfId="767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131"/>
          </reference>
        </references>
      </pivotArea>
    </format>
    <format dxfId="7675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3"/>
          </reference>
        </references>
      </pivotArea>
    </format>
    <format dxfId="7674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673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672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10"/>
          </reference>
        </references>
      </pivotArea>
    </format>
    <format dxfId="7671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2">
            <x v="41"/>
            <x v="186"/>
          </reference>
        </references>
      </pivotArea>
    </format>
    <format dxfId="7670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2">
            <x v="133"/>
            <x v="212"/>
          </reference>
        </references>
      </pivotArea>
    </format>
    <format dxfId="7669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7668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34"/>
          </reference>
        </references>
      </pivotArea>
    </format>
    <format dxfId="7667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85"/>
          </reference>
        </references>
      </pivotArea>
    </format>
    <format dxfId="7666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665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52"/>
            <x v="195"/>
          </reference>
        </references>
      </pivotArea>
    </format>
    <format dxfId="7664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98"/>
          </reference>
        </references>
      </pivotArea>
    </format>
    <format dxfId="7663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662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26"/>
          </reference>
        </references>
      </pivotArea>
    </format>
    <format dxfId="7661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97"/>
          </reference>
        </references>
      </pivotArea>
    </format>
    <format dxfId="7660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85"/>
          </reference>
        </references>
      </pivotArea>
    </format>
    <format dxfId="7659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658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2">
            <x v="84"/>
            <x v="148"/>
          </reference>
        </references>
      </pivotArea>
    </format>
    <format dxfId="7657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2">
            <x v="55"/>
            <x v="197"/>
          </reference>
        </references>
      </pivotArea>
    </format>
    <format dxfId="7656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2">
            <x v="80"/>
            <x v="210"/>
          </reference>
        </references>
      </pivotArea>
    </format>
    <format dxfId="7655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654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2">
            <x v="5"/>
            <x v="192"/>
          </reference>
        </references>
      </pivotArea>
    </format>
    <format dxfId="7653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2">
            <x v="62"/>
            <x v="143"/>
          </reference>
        </references>
      </pivotArea>
    </format>
    <format dxfId="7652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122"/>
          </reference>
        </references>
      </pivotArea>
    </format>
    <format dxfId="7651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2">
            <x v="48"/>
            <x v="219"/>
          </reference>
        </references>
      </pivotArea>
    </format>
    <format dxfId="7650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649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109"/>
          </reference>
        </references>
      </pivotArea>
    </format>
    <format dxfId="7648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110"/>
          </reference>
        </references>
      </pivotArea>
    </format>
    <format dxfId="7647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7646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645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2">
            <x v="106"/>
            <x v="190"/>
          </reference>
        </references>
      </pivotArea>
    </format>
    <format dxfId="7644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2">
            <x v="68"/>
            <x v="187"/>
          </reference>
        </references>
      </pivotArea>
    </format>
    <format dxfId="7643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2">
            <x v="63"/>
            <x v="239"/>
          </reference>
        </references>
      </pivotArea>
    </format>
    <format dxfId="7642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2">
            <x v="113"/>
            <x v="162"/>
          </reference>
        </references>
      </pivotArea>
    </format>
    <format dxfId="7641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2">
            <x v="77"/>
            <x v="177"/>
          </reference>
        </references>
      </pivotArea>
    </format>
    <format dxfId="7640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2">
            <x v="31"/>
            <x v="241"/>
          </reference>
        </references>
      </pivotArea>
    </format>
    <format dxfId="7639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23"/>
          </reference>
        </references>
      </pivotArea>
    </format>
    <format dxfId="7638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2">
            <x v="99"/>
            <x v="152"/>
          </reference>
        </references>
      </pivotArea>
    </format>
    <format dxfId="7637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2">
            <x v="117"/>
            <x v="139"/>
          </reference>
        </references>
      </pivotArea>
    </format>
    <format dxfId="7636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2">
            <x v="130"/>
            <x v="234"/>
          </reference>
        </references>
      </pivotArea>
    </format>
    <format dxfId="7635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2">
            <x v="36"/>
            <x v="161"/>
          </reference>
        </references>
      </pivotArea>
    </format>
    <format dxfId="7634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2">
            <x v="57"/>
            <x v="193"/>
          </reference>
        </references>
      </pivotArea>
    </format>
    <format dxfId="7633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2">
            <x v="104"/>
            <x v="150"/>
          </reference>
        </references>
      </pivotArea>
    </format>
    <format dxfId="7632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2">
            <x v="58"/>
            <x v="140"/>
          </reference>
        </references>
      </pivotArea>
    </format>
    <format dxfId="7631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2">
            <x v="39"/>
            <x v="164"/>
          </reference>
        </references>
      </pivotArea>
    </format>
    <format dxfId="7630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2">
            <x v="49"/>
            <x v="178"/>
          </reference>
        </references>
      </pivotArea>
    </format>
    <format dxfId="7629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87"/>
            <x v="215"/>
          </reference>
        </references>
      </pivotArea>
    </format>
    <format dxfId="7628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2">
            <x v="123"/>
            <x v="213"/>
          </reference>
        </references>
      </pivotArea>
    </format>
    <format dxfId="7627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94"/>
          </reference>
        </references>
      </pivotArea>
    </format>
    <format dxfId="7626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124"/>
          </reference>
        </references>
      </pivotArea>
    </format>
    <format dxfId="7625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6"/>
          </reference>
        </references>
      </pivotArea>
    </format>
    <format dxfId="7624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623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2">
            <x v="10"/>
            <x v="238"/>
          </reference>
        </references>
      </pivotArea>
    </format>
    <format dxfId="7622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2">
            <x v="38"/>
            <x v="205"/>
          </reference>
        </references>
      </pivotArea>
    </format>
    <format dxfId="7621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126"/>
          </reference>
        </references>
      </pivotArea>
    </format>
    <format dxfId="7620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2">
            <x v="4"/>
            <x v="163"/>
          </reference>
        </references>
      </pivotArea>
    </format>
    <format dxfId="7619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132"/>
          </reference>
        </references>
      </pivotArea>
    </format>
    <format dxfId="7618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2">
            <x v="37"/>
            <x v="194"/>
          </reference>
        </references>
      </pivotArea>
    </format>
    <format dxfId="7617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125"/>
          </reference>
        </references>
      </pivotArea>
    </format>
    <format dxfId="7616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2">
            <x v="136"/>
            <x v="147"/>
          </reference>
        </references>
      </pivotArea>
    </format>
    <format dxfId="7615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2">
            <x v="126"/>
            <x v="232"/>
          </reference>
        </references>
      </pivotArea>
    </format>
    <format dxfId="7614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85"/>
          </reference>
        </references>
      </pivotArea>
    </format>
    <format dxfId="7613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18"/>
          </reference>
          <reference field="5" count="1">
            <x v="158"/>
          </reference>
        </references>
      </pivotArea>
    </format>
    <format dxfId="7612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56"/>
          </reference>
        </references>
      </pivotArea>
    </format>
    <format dxfId="7611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7610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11"/>
          </reference>
        </references>
      </pivotArea>
    </format>
    <format dxfId="7609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7608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7607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7606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66"/>
          </reference>
        </references>
      </pivotArea>
    </format>
    <format dxfId="7605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7604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7603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85"/>
          </reference>
        </references>
      </pivotArea>
    </format>
    <format dxfId="7602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7601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760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599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2">
            <x v="22"/>
            <x v="223"/>
          </reference>
        </references>
      </pivotArea>
    </format>
    <format dxfId="7598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2">
            <x v="32"/>
            <x v="242"/>
          </reference>
        </references>
      </pivotArea>
    </format>
    <format dxfId="7597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2">
            <x v="27"/>
            <x v="146"/>
          </reference>
        </references>
      </pivotArea>
    </format>
    <format dxfId="7596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2">
            <x v="26"/>
            <x v="159"/>
          </reference>
        </references>
      </pivotArea>
    </format>
    <format dxfId="7595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109"/>
          </reference>
        </references>
      </pivotArea>
    </format>
    <format dxfId="7594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7593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108"/>
          </reference>
        </references>
      </pivotArea>
    </format>
    <format dxfId="7592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85"/>
          </reference>
        </references>
      </pivotArea>
    </format>
    <format dxfId="759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119"/>
          </reference>
        </references>
      </pivotArea>
    </format>
    <format dxfId="759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137"/>
          </reference>
        </references>
      </pivotArea>
    </format>
    <format dxfId="758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47"/>
          </reference>
        </references>
      </pivotArea>
    </format>
    <format dxfId="758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85"/>
          </reference>
        </references>
      </pivotArea>
    </format>
    <format dxfId="758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47"/>
          </reference>
        </references>
      </pivotArea>
    </format>
    <format dxfId="758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758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584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2">
            <x v="11"/>
            <x v="141"/>
          </reference>
        </references>
      </pivotArea>
    </format>
    <format dxfId="7583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74"/>
          </reference>
        </references>
      </pivotArea>
    </format>
    <format dxfId="7582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126"/>
          </reference>
        </references>
      </pivotArea>
    </format>
    <format dxfId="7581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85"/>
          </reference>
        </references>
      </pivotArea>
    </format>
    <format dxfId="7580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579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7578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2">
            <x v="83"/>
            <x v="235"/>
          </reference>
        </references>
      </pivotArea>
    </format>
    <format dxfId="7577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89"/>
          </reference>
        </references>
      </pivotArea>
    </format>
    <format dxfId="757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78"/>
          </reference>
        </references>
      </pivotArea>
    </format>
    <format dxfId="7575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85"/>
          </reference>
        </references>
      </pivotArea>
    </format>
    <format dxfId="7574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128"/>
          </reference>
        </references>
      </pivotArea>
    </format>
    <format dxfId="7573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757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571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47"/>
          </reference>
        </references>
      </pivotArea>
    </format>
    <format dxfId="7570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1">
            <x v="231"/>
          </reference>
        </references>
      </pivotArea>
    </format>
    <format dxfId="7569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7568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16"/>
          </reference>
        </references>
      </pivotArea>
    </format>
    <format dxfId="7567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2">
            <x v="67"/>
            <x v="204"/>
          </reference>
        </references>
      </pivotArea>
    </format>
    <format dxfId="7566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49"/>
          </reference>
        </references>
      </pivotArea>
    </format>
    <format dxfId="7565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74"/>
          </reference>
        </references>
      </pivotArea>
    </format>
    <format dxfId="7564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2">
            <x v="134"/>
            <x v="166"/>
          </reference>
        </references>
      </pivotArea>
    </format>
    <format dxfId="7563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7562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111"/>
          </reference>
        </references>
      </pivotArea>
    </format>
    <format dxfId="7561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560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559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113"/>
          </reference>
        </references>
      </pivotArea>
    </format>
    <format dxfId="7558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2">
            <x v="75"/>
            <x v="217"/>
          </reference>
        </references>
      </pivotArea>
    </format>
    <format dxfId="7557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89"/>
          </reference>
        </references>
      </pivotArea>
    </format>
    <format dxfId="7556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85"/>
          </reference>
        </references>
      </pivotArea>
    </format>
    <format dxfId="7555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7"/>
          </reference>
        </references>
      </pivotArea>
    </format>
    <format dxfId="7554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33"/>
          </reference>
          <reference field="5" count="1">
            <x v="146"/>
          </reference>
        </references>
      </pivotArea>
    </format>
    <format dxfId="7553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56"/>
          </reference>
        </references>
      </pivotArea>
    </format>
    <format dxfId="7552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113"/>
          </reference>
        </references>
      </pivotArea>
    </format>
    <format dxfId="7551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36"/>
          </reference>
        </references>
      </pivotArea>
    </format>
    <format dxfId="7550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15"/>
          </reference>
        </references>
      </pivotArea>
    </format>
    <format dxfId="7549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8"/>
          </reference>
          <reference field="5" count="1">
            <x v="155"/>
          </reference>
        </references>
      </pivotArea>
    </format>
    <format dxfId="7548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61"/>
          </reference>
        </references>
      </pivotArea>
    </format>
    <format dxfId="7547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2">
            <x v="93"/>
            <x v="228"/>
          </reference>
        </references>
      </pivotArea>
    </format>
    <format dxfId="7546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545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127"/>
          </reference>
        </references>
      </pivotArea>
    </format>
    <format dxfId="7544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53"/>
          </reference>
        </references>
      </pivotArea>
    </format>
    <format dxfId="7543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7542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541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2">
            <x v="64"/>
            <x v="224"/>
          </reference>
        </references>
      </pivotArea>
    </format>
    <format dxfId="7540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7539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75"/>
          </reference>
        </references>
      </pivotArea>
    </format>
    <format dxfId="7538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2">
            <x v="98"/>
            <x v="188"/>
          </reference>
        </references>
      </pivotArea>
    </format>
    <format dxfId="7537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2">
            <x v="97"/>
            <x v="196"/>
          </reference>
        </references>
      </pivotArea>
    </format>
    <format dxfId="7536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127"/>
          </reference>
        </references>
      </pivotArea>
    </format>
    <format dxfId="7535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15"/>
          </reference>
        </references>
      </pivotArea>
    </format>
    <format dxfId="7534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7533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69"/>
          </reference>
        </references>
      </pivotArea>
    </format>
    <format dxfId="7532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30"/>
          </reference>
        </references>
      </pivotArea>
    </format>
    <format dxfId="7531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7530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529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2">
            <x v="115"/>
            <x v="151"/>
          </reference>
        </references>
      </pivotArea>
    </format>
    <format dxfId="7528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64"/>
          </reference>
        </references>
      </pivotArea>
    </format>
    <format dxfId="7527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2">
            <x v="21"/>
            <x v="172"/>
          </reference>
        </references>
      </pivotArea>
    </format>
    <format dxfId="7526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2">
            <x v="46"/>
            <x v="233"/>
          </reference>
        </references>
      </pivotArea>
    </format>
    <format dxfId="7525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39"/>
          </reference>
        </references>
      </pivotArea>
    </format>
    <format dxfId="7524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117"/>
          </reference>
        </references>
      </pivotArea>
    </format>
    <format dxfId="7523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2">
            <x v="111"/>
            <x v="218"/>
          </reference>
        </references>
      </pivotArea>
    </format>
    <format dxfId="7522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85"/>
          </reference>
        </references>
      </pivotArea>
    </format>
    <format dxfId="7521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54"/>
          </reference>
        </references>
      </pivotArea>
    </format>
    <format dxfId="7520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519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1">
            <x v="145"/>
          </reference>
        </references>
      </pivotArea>
    </format>
    <format dxfId="7518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7517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2">
            <x v="85"/>
            <x v="145"/>
          </reference>
        </references>
      </pivotArea>
    </format>
    <format dxfId="7516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2">
            <x v="65"/>
            <x v="160"/>
          </reference>
        </references>
      </pivotArea>
    </format>
    <format dxfId="7515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78"/>
          </reference>
        </references>
      </pivotArea>
    </format>
    <format dxfId="7514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2">
            <x v="82"/>
            <x v="200"/>
          </reference>
        </references>
      </pivotArea>
    </format>
    <format dxfId="7513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04"/>
          </reference>
        </references>
      </pivotArea>
    </format>
    <format dxfId="7512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511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69"/>
          </reference>
        </references>
      </pivotArea>
    </format>
    <format dxfId="7510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7509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77"/>
          </reference>
        </references>
      </pivotArea>
    </format>
    <format dxfId="7508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2">
            <x v="71"/>
            <x v="184"/>
          </reference>
        </references>
      </pivotArea>
    </format>
    <format dxfId="7507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2">
            <x v="8"/>
            <x v="209"/>
          </reference>
        </references>
      </pivotArea>
    </format>
    <format dxfId="7506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73"/>
          </reference>
        </references>
      </pivotArea>
    </format>
    <format dxfId="7505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2">
            <x v="60"/>
            <x v="149"/>
          </reference>
        </references>
      </pivotArea>
    </format>
    <format dxfId="7504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503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2">
            <x v="107"/>
            <x v="153"/>
          </reference>
        </references>
      </pivotArea>
    </format>
    <format dxfId="7502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9"/>
          </reference>
        </references>
      </pivotArea>
    </format>
    <format dxfId="7501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85"/>
          </reference>
        </references>
      </pivotArea>
    </format>
    <format dxfId="7500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17"/>
          </reference>
        </references>
      </pivotArea>
    </format>
    <format dxfId="7499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85"/>
          </reference>
        </references>
      </pivotArea>
    </format>
    <format dxfId="7498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97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119"/>
          </reference>
        </references>
      </pivotArea>
    </format>
    <format dxfId="7496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128"/>
          </reference>
        </references>
      </pivotArea>
    </format>
    <format dxfId="7495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94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123"/>
          </reference>
        </references>
      </pivotArea>
    </format>
    <format dxfId="7493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43"/>
          </reference>
        </references>
      </pivotArea>
    </format>
    <format dxfId="749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7491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108"/>
          </reference>
        </references>
      </pivotArea>
    </format>
    <format dxfId="7490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85"/>
          </reference>
        </references>
      </pivotArea>
    </format>
    <format dxfId="7489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2">
            <x v="96"/>
            <x v="220"/>
          </reference>
        </references>
      </pivotArea>
    </format>
    <format dxfId="7488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2">
            <x v="92"/>
            <x v="157"/>
          </reference>
        </references>
      </pivotArea>
    </format>
    <format dxfId="7487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19"/>
          </reference>
        </references>
      </pivotArea>
    </format>
    <format dxfId="7486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85"/>
          </reference>
        </references>
      </pivotArea>
    </format>
    <format dxfId="748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7484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90"/>
          </reference>
        </references>
      </pivotArea>
    </format>
    <format dxfId="7483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85"/>
          </reference>
        </references>
      </pivotArea>
    </format>
    <format dxfId="7482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81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28"/>
          </reference>
        </references>
      </pivotArea>
    </format>
    <format dxfId="7480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479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57"/>
          </reference>
        </references>
      </pivotArea>
    </format>
    <format dxfId="7478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7477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76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31"/>
          </reference>
        </references>
      </pivotArea>
    </format>
    <format dxfId="7475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2">
            <x v="79"/>
            <x v="182"/>
          </reference>
        </references>
      </pivotArea>
    </format>
    <format dxfId="7474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23"/>
          </reference>
        </references>
      </pivotArea>
    </format>
    <format dxfId="7473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00"/>
          </reference>
        </references>
      </pivotArea>
    </format>
    <format dxfId="7472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52"/>
          </reference>
        </references>
      </pivotArea>
    </format>
    <format dxfId="7471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7470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112"/>
          </reference>
        </references>
      </pivotArea>
    </format>
    <format dxfId="7469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7468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24"/>
          </reference>
        </references>
      </pivotArea>
    </format>
    <format dxfId="7467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7466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58"/>
          </reference>
        </references>
      </pivotArea>
    </format>
    <format dxfId="7465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2">
            <x v="129"/>
            <x v="222"/>
          </reference>
        </references>
      </pivotArea>
    </format>
    <format dxfId="7464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2">
            <x v="2"/>
            <x v="156"/>
          </reference>
        </references>
      </pivotArea>
    </format>
    <format dxfId="7463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2">
            <x v="17"/>
            <x v="169"/>
          </reference>
        </references>
      </pivotArea>
    </format>
    <format dxfId="7462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2">
            <x v="29"/>
            <x v="171"/>
          </reference>
        </references>
      </pivotArea>
    </format>
    <format dxfId="7461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2">
            <x v="54"/>
            <x v="225"/>
          </reference>
        </references>
      </pivotArea>
    </format>
    <format dxfId="7460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130"/>
          </reference>
        </references>
      </pivotArea>
    </format>
    <format dxfId="7459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2">
            <x v="42"/>
            <x v="206"/>
          </reference>
        </references>
      </pivotArea>
    </format>
    <format dxfId="7458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99"/>
          </reference>
        </references>
      </pivotArea>
    </format>
    <format dxfId="7457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64"/>
          </reference>
        </references>
      </pivotArea>
    </format>
    <format dxfId="7456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455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2">
            <x v="61"/>
            <x v="201"/>
          </reference>
        </references>
      </pivotArea>
    </format>
    <format dxfId="7454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7453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52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2">
            <x v="86"/>
            <x v="226"/>
          </reference>
        </references>
      </pivotArea>
    </format>
    <format dxfId="7451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2">
            <x v="30"/>
            <x v="237"/>
          </reference>
        </references>
      </pivotArea>
    </format>
    <format dxfId="7450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7449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2">
            <x v="2"/>
            <x v="156"/>
          </reference>
        </references>
      </pivotArea>
    </format>
    <format dxfId="7448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18"/>
          </reference>
        </references>
      </pivotArea>
    </format>
    <format dxfId="7447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2">
            <x v="59"/>
            <x v="167"/>
          </reference>
        </references>
      </pivotArea>
    </format>
    <format dxfId="7446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12"/>
          </reference>
        </references>
      </pivotArea>
    </format>
    <format dxfId="7445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2">
            <x v="15"/>
            <x v="173"/>
          </reference>
        </references>
      </pivotArea>
    </format>
    <format dxfId="7444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2">
            <x v="81"/>
            <x v="142"/>
          </reference>
        </references>
      </pivotArea>
    </format>
    <format dxfId="7443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51"/>
          </reference>
        </references>
      </pivotArea>
    </format>
    <format dxfId="7442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2">
            <x v="19"/>
            <x v="229"/>
          </reference>
        </references>
      </pivotArea>
    </format>
    <format dxfId="7441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2">
            <x v="76"/>
            <x v="211"/>
          </reference>
        </references>
      </pivotArea>
    </format>
    <format dxfId="7440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2">
            <x v="114"/>
            <x v="154"/>
          </reference>
        </references>
      </pivotArea>
    </format>
    <format dxfId="7439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91"/>
          </reference>
        </references>
      </pivotArea>
    </format>
    <format dxfId="7438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437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2">
            <x v="78"/>
            <x v="199"/>
          </reference>
        </references>
      </pivotArea>
    </format>
    <format dxfId="7436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2">
            <x v="35"/>
            <x v="198"/>
          </reference>
        </references>
      </pivotArea>
    </format>
    <format dxfId="7435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2">
            <x v="120"/>
            <x v="179"/>
          </reference>
        </references>
      </pivotArea>
    </format>
    <format dxfId="7434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2">
            <x v="13"/>
            <x v="240"/>
          </reference>
        </references>
      </pivotArea>
    </format>
    <format dxfId="7433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2">
            <x v="0"/>
            <x v="185"/>
          </reference>
        </references>
      </pivotArea>
    </format>
    <format dxfId="7432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2">
            <x v="116"/>
            <x v="236"/>
          </reference>
        </references>
      </pivotArea>
    </format>
    <format dxfId="7431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2">
            <x v="118"/>
            <x v="203"/>
          </reference>
        </references>
      </pivotArea>
    </format>
    <format dxfId="7430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2">
            <x v="121"/>
            <x v="174"/>
          </reference>
        </references>
      </pivotArea>
    </format>
    <format dxfId="7429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2">
            <x v="103"/>
            <x v="183"/>
          </reference>
        </references>
      </pivotArea>
    </format>
    <format dxfId="7428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427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2">
            <x v="101"/>
            <x v="243"/>
          </reference>
        </references>
      </pivotArea>
    </format>
    <format dxfId="7426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2">
            <x v="9"/>
            <x v="176"/>
          </reference>
        </references>
      </pivotArea>
    </format>
    <format dxfId="7425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424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2">
            <x v="18"/>
            <x v="165"/>
          </reference>
        </references>
      </pivotArea>
    </format>
    <format dxfId="7423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2">
            <x v="34"/>
            <x v="230"/>
          </reference>
        </references>
      </pivotArea>
    </format>
    <format dxfId="7422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2">
            <x v="124"/>
            <x v="202"/>
          </reference>
        </references>
      </pivotArea>
    </format>
    <format dxfId="7421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29"/>
          </reference>
        </references>
      </pivotArea>
    </format>
    <format dxfId="7420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30"/>
          </reference>
        </references>
      </pivotArea>
    </format>
    <format dxfId="7419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7418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2">
            <x v="14"/>
            <x v="191"/>
          </reference>
        </references>
      </pivotArea>
    </format>
    <format dxfId="7417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2">
            <x v="105"/>
            <x v="208"/>
          </reference>
        </references>
      </pivotArea>
    </format>
    <format dxfId="7416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01"/>
          </reference>
        </references>
      </pivotArea>
    </format>
    <format dxfId="7415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2">
            <x v="74"/>
            <x v="144"/>
          </reference>
        </references>
      </pivotArea>
    </format>
    <format dxfId="7414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2">
            <x v="24"/>
            <x v="207"/>
          </reference>
        </references>
      </pivotArea>
    </format>
    <format dxfId="7413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2">
            <x v="43"/>
            <x v="227"/>
          </reference>
        </references>
      </pivotArea>
    </format>
    <format dxfId="7412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7411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10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7409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08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2">
            <x v="88"/>
            <x v="158"/>
          </reference>
        </references>
      </pivotArea>
    </format>
    <format dxfId="7407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2">
            <x v="20"/>
            <x v="168"/>
          </reference>
        </references>
      </pivotArea>
    </format>
    <format dxfId="7406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2">
            <x v="12"/>
            <x v="170"/>
          </reference>
        </references>
      </pivotArea>
    </format>
    <format dxfId="7405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7404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03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7402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7401">
      <pivotArea dataOnly="0" labelOnly="1" outline="0" fieldPosition="0">
        <references count="4">
          <reference field="1" count="1" selected="0">
            <x v="0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20"/>
          </reference>
          <reference field="5" count="1" selected="0">
            <x v="70"/>
          </reference>
        </references>
      </pivotArea>
    </format>
    <format dxfId="7400">
      <pivotArea dataOnly="0" labelOnly="1" outline="0" fieldPosition="0">
        <references count="4">
          <reference field="1" count="1" selected="0">
            <x v="0"/>
          </reference>
          <reference field="2" count="1">
            <x v="12"/>
          </reference>
          <reference field="4" count="1" selected="0">
            <x v="20"/>
          </reference>
          <reference field="5" count="1" selected="0">
            <x v="175"/>
          </reference>
        </references>
      </pivotArea>
    </format>
    <format dxfId="7399">
      <pivotArea dataOnly="0" labelOnly="1" outline="0" fieldPosition="0">
        <references count="4">
          <reference field="1" count="1" selected="0">
            <x v="1"/>
          </reference>
          <reference field="2" count="1">
            <x v="0"/>
          </reference>
          <reference field="4" count="1" selected="0">
            <x v="7"/>
          </reference>
          <reference field="5" count="1" selected="0">
            <x v="94"/>
          </reference>
        </references>
      </pivotArea>
    </format>
    <format dxfId="7398">
      <pivotArea dataOnly="0" labelOnly="1" outline="0" fieldPosition="0">
        <references count="4">
          <reference field="1" count="1" selected="0">
            <x v="1"/>
          </reference>
          <reference field="2" count="4">
            <x v="1"/>
            <x v="3"/>
            <x v="4"/>
            <x v="5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7397">
      <pivotArea dataOnly="0" labelOnly="1" outline="0" fieldPosition="0">
        <references count="4">
          <reference field="1" count="1" selected="0">
            <x v="1"/>
          </reference>
          <reference field="2" count="4">
            <x v="7"/>
            <x v="8"/>
            <x v="9"/>
            <x v="10"/>
          </reference>
          <reference field="4" count="1" selected="0">
            <x v="30"/>
          </reference>
          <reference field="5" count="1" selected="0">
            <x v="44"/>
          </reference>
        </references>
      </pivotArea>
    </format>
    <format dxfId="7396">
      <pivotArea dataOnly="0" labelOnly="1" outline="0" fieldPosition="0">
        <references count="4">
          <reference field="1" count="1" selected="0">
            <x v="1"/>
          </reference>
          <reference field="2" count="1">
            <x v="12"/>
          </reference>
          <reference field="4" count="1" selected="0">
            <x v="30"/>
          </reference>
          <reference field="5" count="1" selected="0">
            <x v="221"/>
          </reference>
        </references>
      </pivotArea>
    </format>
    <format dxfId="7395">
      <pivotArea dataOnly="0" labelOnly="1" outline="0" fieldPosition="0">
        <references count="4">
          <reference field="1" count="1" selected="0">
            <x v="1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394">
      <pivotArea dataOnly="0" labelOnly="1" outline="0" fieldPosition="0">
        <references count="4">
          <reference field="1" count="1" selected="0">
            <x v="2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4" count="1" selected="0">
            <x v="98"/>
          </reference>
          <reference field="5" count="1" selected="0">
            <x v="50"/>
          </reference>
        </references>
      </pivotArea>
    </format>
    <format dxfId="7393">
      <pivotArea dataOnly="0" labelOnly="1" outline="0" fieldPosition="0">
        <references count="4">
          <reference field="1" count="1" selected="0">
            <x v="2"/>
          </reference>
          <reference field="2" count="2">
            <x v="9"/>
            <x v="10"/>
          </reference>
          <reference field="4" count="1" selected="0">
            <x v="101"/>
          </reference>
          <reference field="5" count="1" selected="0">
            <x v="135"/>
          </reference>
        </references>
      </pivotArea>
    </format>
    <format dxfId="7392">
      <pivotArea dataOnly="0" labelOnly="1" outline="0" fieldPosition="0">
        <references count="4">
          <reference field="1" count="1" selected="0">
            <x v="2"/>
          </reference>
          <reference field="2" count="1">
            <x v="12"/>
          </reference>
          <reference field="4" count="1" selected="0">
            <x v="101"/>
          </reference>
          <reference field="5" count="1" selected="0">
            <x v="189"/>
          </reference>
        </references>
      </pivotArea>
    </format>
    <format dxfId="7391">
      <pivotArea dataOnly="0" labelOnly="1" outline="0" fieldPosition="0">
        <references count="4">
          <reference field="1" count="1" selected="0">
            <x v="2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390">
      <pivotArea dataOnly="0" labelOnly="1" outline="0" fieldPosition="0">
        <references count="4">
          <reference field="1" count="1" selected="0">
            <x v="3"/>
          </reference>
          <reference field="2" count="7">
            <x v="2"/>
            <x v="5"/>
            <x v="6"/>
            <x v="7"/>
            <x v="8"/>
            <x v="9"/>
            <x v="10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7389">
      <pivotArea dataOnly="0" labelOnly="1" outline="0" fieldPosition="0">
        <references count="4">
          <reference field="1" count="1" selected="0">
            <x v="3"/>
          </reference>
          <reference field="2" count="1">
            <x v="12"/>
          </reference>
          <reference field="4" count="1" selected="0">
            <x v="48"/>
          </reference>
          <reference field="5" count="1" selected="0">
            <x v="201"/>
          </reference>
        </references>
      </pivotArea>
    </format>
    <format dxfId="7388">
      <pivotArea dataOnly="0" labelOnly="1" outline="0" fieldPosition="0">
        <references count="4">
          <reference field="1" count="1" selected="0">
            <x v="3"/>
          </reference>
          <reference field="2" count="1">
            <x v="0"/>
          </reference>
          <reference field="4" count="1" selected="0">
            <x v="113"/>
          </reference>
          <reference field="5" count="1" selected="0">
            <x v="25"/>
          </reference>
        </references>
      </pivotArea>
    </format>
    <format dxfId="7387">
      <pivotArea dataOnly="0" labelOnly="1" outline="0" fieldPosition="0">
        <references count="4">
          <reference field="1" count="1" selected="0">
            <x v="3"/>
          </reference>
          <reference field="2" count="4">
            <x v="1"/>
            <x v="2"/>
            <x v="3"/>
            <x v="4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7386">
      <pivotArea dataOnly="0" labelOnly="1" outline="0" fieldPosition="0">
        <references count="4">
          <reference field="1" count="1" selected="0">
            <x v="4"/>
          </reference>
          <reference field="2" count="9">
            <x v="0"/>
            <x v="1"/>
            <x v="3"/>
            <x v="4"/>
            <x v="5"/>
            <x v="6"/>
            <x v="7"/>
            <x v="9"/>
            <x v="10"/>
          </reference>
          <reference field="4" count="1" selected="0">
            <x v="118"/>
          </reference>
          <reference field="5" count="1" selected="0">
            <x v="88"/>
          </reference>
        </references>
      </pivotArea>
    </format>
    <format dxfId="7385">
      <pivotArea dataOnly="0" labelOnly="1" outline="0" fieldPosition="0">
        <references count="4">
          <reference field="1" count="1" selected="0">
            <x v="4"/>
          </reference>
          <reference field="2" count="1">
            <x v="8"/>
          </reference>
          <reference field="4" count="1" selected="0">
            <x v="155"/>
          </reference>
          <reference field="5" count="1" selected="0">
            <x v="85"/>
          </reference>
        </references>
      </pivotArea>
    </format>
    <format dxfId="7384">
      <pivotArea dataOnly="0" labelOnly="1" outline="0" fieldPosition="0">
        <references count="4">
          <reference field="1" count="1" selected="0">
            <x v="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383">
      <pivotArea dataOnly="0" labelOnly="1" outline="0" fieldPosition="0">
        <references count="4">
          <reference field="1" count="1" selected="0">
            <x v="5"/>
          </reference>
          <reference field="2" count="3">
            <x v="0"/>
            <x v="1"/>
            <x v="3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382">
      <pivotArea dataOnly="0" labelOnly="1" outline="0" fieldPosition="0">
        <references count="4">
          <reference field="1" count="1" selected="0">
            <x v="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4" count="1" selected="0">
            <x v="89"/>
          </reference>
          <reference field="5" count="1" selected="0">
            <x v="112"/>
          </reference>
        </references>
      </pivotArea>
    </format>
    <format dxfId="7381">
      <pivotArea dataOnly="0" labelOnly="1" outline="0" fieldPosition="0">
        <references count="4">
          <reference field="1" count="1" selected="0">
            <x v="5"/>
          </reference>
          <reference field="2" count="1">
            <x v="12"/>
          </reference>
          <reference field="4" count="1" selected="0">
            <x v="89"/>
          </reference>
          <reference field="5" count="1" selected="0">
            <x v="216"/>
          </reference>
        </references>
      </pivotArea>
    </format>
    <format dxfId="7380">
      <pivotArea dataOnly="0" labelOnly="1" outline="0" fieldPosition="0">
        <references count="4">
          <reference field="1" count="1" selected="0">
            <x v="6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16"/>
          </reference>
          <reference field="5" count="1" selected="0">
            <x v="114"/>
          </reference>
        </references>
      </pivotArea>
    </format>
    <format dxfId="7379">
      <pivotArea dataOnly="0" labelOnly="1" outline="0" fieldPosition="0">
        <references count="4">
          <reference field="1" count="1" selected="0">
            <x v="6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29"/>
          </reference>
          <reference field="5" count="1" selected="0">
            <x v="45"/>
          </reference>
        </references>
      </pivotArea>
    </format>
    <format dxfId="7378">
      <pivotArea dataOnly="0" labelOnly="1" outline="0" fieldPosition="0">
        <references count="4">
          <reference field="1" count="1" selected="0">
            <x v="6"/>
          </reference>
          <reference field="2" count="1">
            <x v="12"/>
          </reference>
          <reference field="4" count="1" selected="0">
            <x v="29"/>
          </reference>
          <reference field="5" count="1" selected="0">
            <x v="214"/>
          </reference>
        </references>
      </pivotArea>
    </format>
    <format dxfId="7377">
      <pivotArea dataOnly="0" labelOnly="1" outline="0" fieldPosition="0">
        <references count="4">
          <reference field="1" count="1" selected="0">
            <x v="7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7"/>
          </reference>
          <reference field="5" count="1" selected="0">
            <x v="72"/>
          </reference>
        </references>
      </pivotArea>
    </format>
    <format dxfId="7376">
      <pivotArea dataOnly="0" labelOnly="1" outline="0" fieldPosition="0">
        <references count="4">
          <reference field="1" count="1" selected="0">
            <x v="7"/>
          </reference>
          <reference field="2" count="1">
            <x v="12"/>
          </reference>
          <reference field="4" count="1" selected="0">
            <x v="17"/>
          </reference>
          <reference field="5" count="1" selected="0">
            <x v="180"/>
          </reference>
        </references>
      </pivotArea>
    </format>
    <format dxfId="7375">
      <pivotArea dataOnly="0" labelOnly="1" outline="0" fieldPosition="0">
        <references count="4">
          <reference field="1" count="1" selected="0">
            <x v="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"/>
          </reference>
          <reference field="5" count="1" selected="0">
            <x v="95"/>
          </reference>
        </references>
      </pivotArea>
    </format>
    <format dxfId="7374">
      <pivotArea dataOnly="0" labelOnly="1" outline="0" fieldPosition="0">
        <references count="4">
          <reference field="1" count="1" selected="0">
            <x v="8"/>
          </reference>
          <reference field="2" count="1">
            <x v="12"/>
          </reference>
          <reference field="4" count="1" selected="0">
            <x v="6"/>
          </reference>
          <reference field="5" count="1" selected="0">
            <x v="181"/>
          </reference>
        </references>
      </pivotArea>
    </format>
    <format dxfId="7373">
      <pivotArea dataOnly="0" labelOnly="1" outline="0" fieldPosition="0">
        <references count="4">
          <reference field="1" count="1" selected="0">
            <x v="9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4"/>
          </reference>
          <reference field="5" count="1" selected="0">
            <x v="131"/>
          </reference>
        </references>
      </pivotArea>
    </format>
    <format dxfId="7372">
      <pivotArea dataOnly="0" labelOnly="1" outline="0" fieldPosition="0">
        <references count="4">
          <reference field="1" count="1" selected="0">
            <x v="9"/>
          </reference>
          <reference field="2" count="5">
            <x v="2"/>
            <x v="7"/>
            <x v="8"/>
            <x v="9"/>
            <x v="10"/>
          </reference>
          <reference field="4" count="1" selected="0">
            <x v="100"/>
          </reference>
          <reference field="5" count="1" selected="0">
            <x v="3"/>
          </reference>
        </references>
      </pivotArea>
    </format>
    <format dxfId="7371">
      <pivotArea dataOnly="0" labelOnly="1" outline="0" fieldPosition="0">
        <references count="4">
          <reference field="1" count="1" selected="0">
            <x v="9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370">
      <pivotArea dataOnly="0" labelOnly="1" outline="0" fieldPosition="0">
        <references count="4">
          <reference field="1" count="1" selected="0">
            <x v="9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369">
      <pivotArea dataOnly="0" labelOnly="1" outline="0" fieldPosition="0">
        <references count="4">
          <reference field="1" count="1" selected="0">
            <x v="10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10"/>
          </reference>
          <reference field="5" count="1" selected="0">
            <x v="10"/>
          </reference>
        </references>
      </pivotArea>
    </format>
    <format dxfId="7368">
      <pivotArea dataOnly="0" labelOnly="1" outline="0" fieldPosition="0">
        <references count="4">
          <reference field="1" count="1" selected="0">
            <x v="10"/>
          </reference>
          <reference field="2" count="5">
            <x v="6"/>
            <x v="7"/>
            <x v="8"/>
            <x v="9"/>
            <x v="10"/>
          </reference>
          <reference field="4" count="1" selected="0">
            <x v="28"/>
          </reference>
          <reference field="5" count="1" selected="0">
            <x v="41"/>
          </reference>
        </references>
      </pivotArea>
    </format>
    <format dxfId="7367">
      <pivotArea dataOnly="0" labelOnly="1" outline="0" fieldPosition="0">
        <references count="4">
          <reference field="1" count="1" selected="0">
            <x v="10"/>
          </reference>
          <reference field="2" count="1">
            <x v="12"/>
          </reference>
          <reference field="4" count="1" selected="0">
            <x v="28"/>
          </reference>
          <reference field="5" count="1" selected="0">
            <x v="186"/>
          </reference>
        </references>
      </pivotArea>
    </format>
    <format dxfId="7366">
      <pivotArea dataOnly="0" labelOnly="1" outline="0" fieldPosition="0">
        <references count="4">
          <reference field="1" count="1" selected="0">
            <x v="11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"/>
          </reference>
          <reference field="5" count="1" selected="0">
            <x v="133"/>
          </reference>
        </references>
      </pivotArea>
    </format>
    <format dxfId="7365">
      <pivotArea dataOnly="0" labelOnly="1" outline="0" fieldPosition="0">
        <references count="4">
          <reference field="1" count="1" selected="0">
            <x v="11"/>
          </reference>
          <reference field="2" count="1">
            <x v="12"/>
          </reference>
          <reference field="4" count="1" selected="0">
            <x v="5"/>
          </reference>
          <reference field="5" count="1" selected="0">
            <x v="212"/>
          </reference>
        </references>
      </pivotArea>
    </format>
    <format dxfId="7364">
      <pivotArea dataOnly="0" labelOnly="1" outline="0" fieldPosition="0">
        <references count="4">
          <reference field="1" count="1" selected="0">
            <x v="12"/>
          </reference>
          <reference field="2" count="1">
            <x v="8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363">
      <pivotArea dataOnly="0" labelOnly="1" outline="0" fieldPosition="0">
        <references count="4">
          <reference field="1" count="1" selected="0">
            <x v="12"/>
          </reference>
          <reference field="2" count="6">
            <x v="0"/>
            <x v="1"/>
            <x v="3"/>
            <x v="4"/>
            <x v="5"/>
            <x v="6"/>
          </reference>
          <reference field="4" count="1" selected="0">
            <x v="120"/>
          </reference>
          <reference field="5" count="1" selected="0">
            <x v="34"/>
          </reference>
        </references>
      </pivotArea>
    </format>
    <format dxfId="7362">
      <pivotArea dataOnly="0" labelOnly="1" outline="0" fieldPosition="0">
        <references count="4">
          <reference field="1" count="1" selected="0">
            <x v="12"/>
          </reference>
          <reference field="2" count="4">
            <x v="2"/>
            <x v="7"/>
            <x v="9"/>
            <x v="10"/>
          </reference>
          <reference field="4" count="1" selected="0">
            <x v="167"/>
          </reference>
          <reference field="5" count="1" selected="0">
            <x v="85"/>
          </reference>
        </references>
      </pivotArea>
    </format>
    <format dxfId="7361">
      <pivotArea dataOnly="0" labelOnly="1" outline="0" fieldPosition="0">
        <references count="4">
          <reference field="1" count="1" selected="0">
            <x v="12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360">
      <pivotArea dataOnly="0" labelOnly="1" outline="0" fieldPosition="0">
        <references count="4">
          <reference field="1" count="1" selected="0">
            <x v="13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4" count="1" selected="0">
            <x v="21"/>
          </reference>
          <reference field="5" count="1" selected="0">
            <x v="52"/>
          </reference>
        </references>
      </pivotArea>
    </format>
    <format dxfId="7359">
      <pivotArea dataOnly="0" labelOnly="1" outline="0" fieldPosition="0">
        <references count="4">
          <reference field="1" count="1" selected="0">
            <x v="13"/>
          </reference>
          <reference field="2" count="1">
            <x v="12"/>
          </reference>
          <reference field="4" count="1" selected="0">
            <x v="21"/>
          </reference>
          <reference field="5" count="1" selected="0">
            <x v="195"/>
          </reference>
        </references>
      </pivotArea>
    </format>
    <format dxfId="7358">
      <pivotArea dataOnly="0" labelOnly="1" outline="0" fieldPosition="0">
        <references count="4">
          <reference field="1" count="1" selected="0">
            <x v="13"/>
          </reference>
          <reference field="2" count="1">
            <x v="3"/>
          </reference>
          <reference field="4" count="1" selected="0">
            <x v="68"/>
          </reference>
          <reference field="5" count="1" selected="0">
            <x v="98"/>
          </reference>
        </references>
      </pivotArea>
    </format>
    <format dxfId="7357">
      <pivotArea dataOnly="0" labelOnly="1" outline="0" fieldPosition="0">
        <references count="4">
          <reference field="1" count="1" selected="0">
            <x v="13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356">
      <pivotArea dataOnly="0" labelOnly="1" outline="0" fieldPosition="0">
        <references count="4">
          <reference field="1" count="1" selected="0">
            <x v="14"/>
          </reference>
          <reference field="2" count="3">
            <x v="0"/>
            <x v="1"/>
            <x v="2"/>
          </reference>
          <reference field="4" count="1" selected="0">
            <x v="12"/>
          </reference>
          <reference field="5" count="1" selected="0">
            <x v="26"/>
          </reference>
        </references>
      </pivotArea>
    </format>
    <format dxfId="7355">
      <pivotArea dataOnly="0" labelOnly="1" outline="0" fieldPosition="0">
        <references count="4">
          <reference field="1" count="1" selected="0">
            <x v="14"/>
          </reference>
          <reference field="2" count="6">
            <x v="4"/>
            <x v="5"/>
            <x v="6"/>
            <x v="7"/>
            <x v="8"/>
            <x v="9"/>
          </reference>
          <reference field="4" count="1" selected="0">
            <x v="25"/>
          </reference>
          <reference field="5" count="1" selected="0">
            <x v="97"/>
          </reference>
        </references>
      </pivotArea>
    </format>
    <format dxfId="7354">
      <pivotArea dataOnly="0" labelOnly="1" outline="0" fieldPosition="0">
        <references count="4">
          <reference field="1" count="1" selected="0">
            <x v="14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353">
      <pivotArea dataOnly="0" labelOnly="1" outline="0" fieldPosition="0">
        <references count="4">
          <reference field="1" count="1" selected="0">
            <x v="14"/>
          </reference>
          <reference field="2" count="1">
            <x v="10"/>
          </reference>
          <reference field="4" count="1" selected="0">
            <x v="158"/>
          </reference>
          <reference field="5" count="1" selected="0">
            <x v="85"/>
          </reference>
        </references>
      </pivotArea>
    </format>
    <format dxfId="7352">
      <pivotArea dataOnly="0" labelOnly="1" outline="0" fieldPosition="0">
        <references count="4">
          <reference field="1" count="1" selected="0">
            <x v="1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1" count="1" selected="0">
            <x v="15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4"/>
          </reference>
          <reference field="5" count="1" selected="0">
            <x v="84"/>
          </reference>
        </references>
      </pivotArea>
    </format>
    <format dxfId="7350">
      <pivotArea dataOnly="0" labelOnly="1" outline="0" fieldPosition="0">
        <references count="4">
          <reference field="1" count="1" selected="0">
            <x v="15"/>
          </reference>
          <reference field="2" count="1">
            <x v="12"/>
          </reference>
          <reference field="4" count="1" selected="0">
            <x v="64"/>
          </reference>
          <reference field="5" count="1" selected="0">
            <x v="148"/>
          </reference>
        </references>
      </pivotArea>
    </format>
    <format dxfId="7349">
      <pivotArea dataOnly="0" labelOnly="1" outline="0" fieldPosition="0">
        <references count="4">
          <reference field="1" count="1" selected="0">
            <x v="16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23"/>
          </reference>
          <reference field="5" count="1" selected="0">
            <x v="55"/>
          </reference>
        </references>
      </pivotArea>
    </format>
    <format dxfId="7348">
      <pivotArea dataOnly="0" labelOnly="1" outline="0" fieldPosition="0">
        <references count="4">
          <reference field="1" count="1" selected="0">
            <x v="16"/>
          </reference>
          <reference field="2" count="1">
            <x v="12"/>
          </reference>
          <reference field="4" count="1" selected="0">
            <x v="123"/>
          </reference>
          <reference field="5" count="1" selected="0">
            <x v="197"/>
          </reference>
        </references>
      </pivotArea>
    </format>
    <format dxfId="7347">
      <pivotArea dataOnly="0" labelOnly="1" outline="0" fieldPosition="0">
        <references count="4">
          <reference field="1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21"/>
          </reference>
          <reference field="5" count="1" selected="0">
            <x v="80"/>
          </reference>
        </references>
      </pivotArea>
    </format>
    <format dxfId="7346">
      <pivotArea dataOnly="0" labelOnly="1" outline="0" fieldPosition="0">
        <references count="4">
          <reference field="1" count="1" selected="0">
            <x v="17"/>
          </reference>
          <reference field="2" count="1">
            <x v="12"/>
          </reference>
          <reference field="4" count="1" selected="0">
            <x v="121"/>
          </reference>
          <reference field="5" count="1" selected="0">
            <x v="210"/>
          </reference>
        </references>
      </pivotArea>
    </format>
    <format dxfId="7345">
      <pivotArea dataOnly="0" labelOnly="1" outline="0" fieldPosition="0">
        <references count="4">
          <reference field="1" count="1" selected="0">
            <x v="17"/>
          </reference>
          <reference field="2" count="2">
            <x v="0"/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344">
      <pivotArea dataOnly="0" labelOnly="1" outline="0" fieldPosition="0">
        <references count="4">
          <reference field="1" count="1" selected="0">
            <x v="1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84"/>
          </reference>
          <reference field="5" count="1" selected="0">
            <x v="5"/>
          </reference>
        </references>
      </pivotArea>
    </format>
    <format dxfId="7343">
      <pivotArea dataOnly="0" labelOnly="1" outline="0" fieldPosition="0">
        <references count="4">
          <reference field="1" count="1" selected="0">
            <x v="18"/>
          </reference>
          <reference field="2" count="1">
            <x v="12"/>
          </reference>
          <reference field="4" count="1" selected="0">
            <x v="84"/>
          </reference>
          <reference field="5" count="1" selected="0">
            <x v="192"/>
          </reference>
        </references>
      </pivotArea>
    </format>
    <format dxfId="7342">
      <pivotArea dataOnly="0" labelOnly="1" outline="0" fieldPosition="0">
        <references count="4">
          <reference field="1" count="1" selected="0">
            <x v="19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99"/>
          </reference>
          <reference field="5" count="1" selected="0">
            <x v="62"/>
          </reference>
        </references>
      </pivotArea>
    </format>
    <format dxfId="7341">
      <pivotArea dataOnly="0" labelOnly="1" outline="0" fieldPosition="0">
        <references count="4">
          <reference field="1" count="1" selected="0">
            <x v="19"/>
          </reference>
          <reference field="2" count="1">
            <x v="12"/>
          </reference>
          <reference field="4" count="1" selected="0">
            <x v="99"/>
          </reference>
          <reference field="5" count="1" selected="0">
            <x v="143"/>
          </reference>
        </references>
      </pivotArea>
    </format>
    <format dxfId="7340">
      <pivotArea dataOnly="0" labelOnly="1" outline="0" fieldPosition="0">
        <references count="4">
          <reference field="1" count="1" selected="0">
            <x v="20"/>
          </reference>
          <reference field="2" count="4">
            <x v="0"/>
            <x v="1"/>
            <x v="3"/>
            <x v="4"/>
          </reference>
          <reference field="4" count="1" selected="0">
            <x v="3"/>
          </reference>
          <reference field="5" count="1" selected="0">
            <x v="122"/>
          </reference>
        </references>
      </pivotArea>
    </format>
    <format dxfId="7339">
      <pivotArea dataOnly="0" labelOnly="1" outline="0" fieldPosition="0">
        <references count="4">
          <reference field="1" count="1" selected="0">
            <x v="20"/>
          </reference>
          <reference field="2" count="4">
            <x v="7"/>
            <x v="8"/>
            <x v="9"/>
            <x v="10"/>
          </reference>
          <reference field="4" count="1" selected="0">
            <x v="122"/>
          </reference>
          <reference field="5" count="1" selected="0">
            <x v="48"/>
          </reference>
        </references>
      </pivotArea>
    </format>
    <format dxfId="7338">
      <pivotArea dataOnly="0" labelOnly="1" outline="0" fieldPosition="0">
        <references count="4">
          <reference field="1" count="1" selected="0">
            <x v="20"/>
          </reference>
          <reference field="2" count="1">
            <x v="12"/>
          </reference>
          <reference field="4" count="1" selected="0">
            <x v="122"/>
          </reference>
          <reference field="5" count="1" selected="0">
            <x v="219"/>
          </reference>
        </references>
      </pivotArea>
    </format>
    <format dxfId="7337">
      <pivotArea dataOnly="0" labelOnly="1" outline="0" fieldPosition="0">
        <references count="4">
          <reference field="1" count="1" selected="0">
            <x v="20"/>
          </reference>
          <reference field="2" count="2">
            <x v="5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336">
      <pivotArea dataOnly="0" labelOnly="1" outline="0" fieldPosition="0">
        <references count="4">
          <reference field="1" count="1" selected="0">
            <x v="21"/>
          </reference>
          <reference field="2" count="7">
            <x v="2"/>
            <x v="3"/>
            <x v="4"/>
            <x v="5"/>
            <x v="6"/>
            <x v="7"/>
            <x v="9"/>
          </reference>
          <reference field="4" count="1" selected="0">
            <x v="76"/>
          </reference>
          <reference field="5" count="1" selected="0">
            <x v="109"/>
          </reference>
        </references>
      </pivotArea>
    </format>
    <format dxfId="7335">
      <pivotArea dataOnly="0" labelOnly="1" outline="0" fieldPosition="0">
        <references count="4">
          <reference field="1" count="1" selected="0">
            <x v="21"/>
          </reference>
          <reference field="2" count="2">
            <x v="0"/>
            <x v="1"/>
          </reference>
          <reference field="4" count="1" selected="0">
            <x v="82"/>
          </reference>
          <reference field="5" count="1" selected="0">
            <x v="110"/>
          </reference>
        </references>
      </pivotArea>
    </format>
    <format dxfId="7334">
      <pivotArea dataOnly="0" labelOnly="1" outline="0" fieldPosition="0">
        <references count="4">
          <reference field="1" count="1" selected="0">
            <x v="21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333">
      <pivotArea dataOnly="0" labelOnly="1" outline="0" fieldPosition="0">
        <references count="4">
          <reference field="1" count="1" selected="0">
            <x v="21"/>
          </reference>
          <reference field="2" count="2">
            <x v="2"/>
            <x v="10"/>
          </reference>
          <reference field="4" count="1" selected="0">
            <x v="157"/>
          </reference>
          <reference field="5" count="1" selected="0">
            <x v="85"/>
          </reference>
        </references>
      </pivotArea>
    </format>
    <format dxfId="7332">
      <pivotArea dataOnly="0" labelOnly="1" outline="0" fieldPosition="0">
        <references count="4">
          <reference field="1" count="1" selected="0">
            <x v="21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331">
      <pivotArea dataOnly="0" labelOnly="1" outline="0" fieldPosition="0">
        <references count="4">
          <reference field="1" count="1" selected="0">
            <x v="22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3"/>
          </reference>
          <reference field="5" count="1" selected="0">
            <x v="106"/>
          </reference>
        </references>
      </pivotArea>
    </format>
    <format dxfId="7330">
      <pivotArea dataOnly="0" labelOnly="1" outline="0" fieldPosition="0">
        <references count="4">
          <reference field="1" count="1" selected="0">
            <x v="22"/>
          </reference>
          <reference field="2" count="1">
            <x v="12"/>
          </reference>
          <reference field="4" count="1" selected="0">
            <x v="53"/>
          </reference>
          <reference field="5" count="1" selected="0">
            <x v="190"/>
          </reference>
        </references>
      </pivotArea>
    </format>
    <format dxfId="7329">
      <pivotArea dataOnly="0" labelOnly="1" outline="0" fieldPosition="0">
        <references count="4">
          <reference field="1" count="1" selected="0">
            <x v="2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85"/>
          </reference>
          <reference field="5" count="1" selected="0">
            <x v="68"/>
          </reference>
        </references>
      </pivotArea>
    </format>
    <format dxfId="7328">
      <pivotArea dataOnly="0" labelOnly="1" outline="0" fieldPosition="0">
        <references count="4">
          <reference field="1" count="1" selected="0">
            <x v="23"/>
          </reference>
          <reference field="2" count="1">
            <x v="12"/>
          </reference>
          <reference field="4" count="1" selected="0">
            <x v="85"/>
          </reference>
          <reference field="5" count="1" selected="0">
            <x v="187"/>
          </reference>
        </references>
      </pivotArea>
    </format>
    <format dxfId="7327">
      <pivotArea dataOnly="0" labelOnly="1" outline="0" fieldPosition="0">
        <references count="4">
          <reference field="1" count="1" selected="0">
            <x v="24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5"/>
          </reference>
          <reference field="5" count="1" selected="0">
            <x v="63"/>
          </reference>
        </references>
      </pivotArea>
    </format>
    <format dxfId="7326">
      <pivotArea dataOnly="0" labelOnly="1" outline="0" fieldPosition="0">
        <references count="4">
          <reference field="1" count="1" selected="0">
            <x v="24"/>
          </reference>
          <reference field="2" count="1">
            <x v="12"/>
          </reference>
          <reference field="4" count="1" selected="0">
            <x v="75"/>
          </reference>
          <reference field="5" count="1" selected="0">
            <x v="239"/>
          </reference>
        </references>
      </pivotArea>
    </format>
    <format dxfId="7325">
      <pivotArea dataOnly="0" labelOnly="1" outline="0" fieldPosition="0">
        <references count="4">
          <reference field="1" count="1" selected="0">
            <x v="25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7324">
      <pivotArea dataOnly="0" labelOnly="1" outline="0" fieldPosition="0">
        <references count="4">
          <reference field="1" count="1" selected="0">
            <x v="25"/>
          </reference>
          <reference field="2" count="1">
            <x v="12"/>
          </reference>
          <reference field="4" count="1" selected="0">
            <x v="55"/>
          </reference>
          <reference field="5" count="1" selected="0">
            <x v="162"/>
          </reference>
        </references>
      </pivotArea>
    </format>
    <format dxfId="7323">
      <pivotArea dataOnly="0" labelOnly="1" outline="0" fieldPosition="0">
        <references count="4">
          <reference field="1" count="1" selected="0">
            <x v="26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3"/>
          </reference>
          <reference field="5" count="1" selected="0">
            <x v="77"/>
          </reference>
        </references>
      </pivotArea>
    </format>
    <format dxfId="7322">
      <pivotArea dataOnly="0" labelOnly="1" outline="0" fieldPosition="0">
        <references count="4">
          <reference field="1" count="1" selected="0">
            <x v="26"/>
          </reference>
          <reference field="2" count="1">
            <x v="12"/>
          </reference>
          <reference field="4" count="1" selected="0">
            <x v="73"/>
          </reference>
          <reference field="5" count="1" selected="0">
            <x v="177"/>
          </reference>
        </references>
      </pivotArea>
    </format>
    <format dxfId="7321">
      <pivotArea dataOnly="0" labelOnly="1" outline="0" fieldPosition="0">
        <references count="4">
          <reference field="1" count="1" selected="0">
            <x v="27"/>
          </reference>
          <reference field="2" count="7">
            <x v="2"/>
            <x v="5"/>
            <x v="6"/>
            <x v="7"/>
            <x v="8"/>
            <x v="9"/>
            <x v="10"/>
          </reference>
          <reference field="4" count="1" selected="0">
            <x v="79"/>
          </reference>
          <reference field="5" count="1" selected="0">
            <x v="31"/>
          </reference>
        </references>
      </pivotArea>
    </format>
    <format dxfId="7320">
      <pivotArea dataOnly="0" labelOnly="1" outline="0" fieldPosition="0">
        <references count="4">
          <reference field="1" count="1" selected="0">
            <x v="27"/>
          </reference>
          <reference field="2" count="1">
            <x v="12"/>
          </reference>
          <reference field="4" count="1" selected="0">
            <x v="79"/>
          </reference>
          <reference field="5" count="1" selected="0">
            <x v="241"/>
          </reference>
        </references>
      </pivotArea>
    </format>
    <format dxfId="7319">
      <pivotArea dataOnly="0" labelOnly="1" outline="0" fieldPosition="0">
        <references count="4">
          <reference field="1" count="1" selected="0">
            <x v="27"/>
          </reference>
          <reference field="2" count="2">
            <x v="3"/>
            <x v="4"/>
          </reference>
          <reference field="4" count="1" selected="0">
            <x v="91"/>
          </reference>
          <reference field="5" count="1" selected="0">
            <x v="23"/>
          </reference>
        </references>
      </pivotArea>
    </format>
    <format dxfId="7318">
      <pivotArea dataOnly="0" labelOnly="1" outline="0" fieldPosition="0">
        <references count="4">
          <reference field="1" count="1" selected="0">
            <x v="2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1"/>
          </reference>
          <reference field="5" count="1" selected="0">
            <x v="99"/>
          </reference>
        </references>
      </pivotArea>
    </format>
    <format dxfId="7317">
      <pivotArea dataOnly="0" labelOnly="1" outline="0" fieldPosition="0">
        <references count="4">
          <reference field="1" count="1" selected="0">
            <x v="28"/>
          </reference>
          <reference field="2" count="1">
            <x v="12"/>
          </reference>
          <reference field="4" count="1" selected="0">
            <x v="51"/>
          </reference>
          <reference field="5" count="1" selected="0">
            <x v="152"/>
          </reference>
        </references>
      </pivotArea>
    </format>
    <format dxfId="7316">
      <pivotArea dataOnly="0" labelOnly="1" outline="0" fieldPosition="0">
        <references count="4">
          <reference field="1" count="1" selected="0">
            <x v="29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6"/>
          </reference>
          <reference field="5" count="1" selected="0">
            <x v="117"/>
          </reference>
        </references>
      </pivotArea>
    </format>
    <format dxfId="7315">
      <pivotArea dataOnly="0" labelOnly="1" outline="0" fieldPosition="0">
        <references count="4">
          <reference field="1" count="1" selected="0">
            <x v="29"/>
          </reference>
          <reference field="2" count="1">
            <x v="12"/>
          </reference>
          <reference field="4" count="1" selected="0">
            <x v="56"/>
          </reference>
          <reference field="5" count="1" selected="0">
            <x v="139"/>
          </reference>
        </references>
      </pivotArea>
    </format>
    <format dxfId="7314">
      <pivotArea dataOnly="0" labelOnly="1" outline="0" fieldPosition="0">
        <references count="4">
          <reference field="1" count="1" selected="0">
            <x v="30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81"/>
          </reference>
          <reference field="5" count="1" selected="0">
            <x v="130"/>
          </reference>
        </references>
      </pivotArea>
    </format>
    <format dxfId="7313">
      <pivotArea dataOnly="0" labelOnly="1" outline="0" fieldPosition="0">
        <references count="4">
          <reference field="1" count="1" selected="0">
            <x v="30"/>
          </reference>
          <reference field="2" count="1">
            <x v="12"/>
          </reference>
          <reference field="4" count="1" selected="0">
            <x v="81"/>
          </reference>
          <reference field="5" count="1" selected="0">
            <x v="234"/>
          </reference>
        </references>
      </pivotArea>
    </format>
    <format dxfId="7312">
      <pivotArea dataOnly="0" labelOnly="1" outline="0" fieldPosition="0">
        <references count="4">
          <reference field="1" count="1" selected="0">
            <x v="3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04"/>
          </reference>
          <reference field="5" count="1" selected="0">
            <x v="36"/>
          </reference>
        </references>
      </pivotArea>
    </format>
    <format dxfId="7311">
      <pivotArea dataOnly="0" labelOnly="1" outline="0" fieldPosition="0">
        <references count="4">
          <reference field="1" count="1" selected="0">
            <x v="31"/>
          </reference>
          <reference field="2" count="1">
            <x v="12"/>
          </reference>
          <reference field="4" count="1" selected="0">
            <x v="104"/>
          </reference>
          <reference field="5" count="1" selected="0">
            <x v="161"/>
          </reference>
        </references>
      </pivotArea>
    </format>
    <format dxfId="7310">
      <pivotArea dataOnly="0" labelOnly="1" outline="0" fieldPosition="0">
        <references count="4">
          <reference field="1" count="1" selected="0">
            <x v="3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5"/>
          </reference>
          <reference field="5" count="1" selected="0">
            <x v="57"/>
          </reference>
        </references>
      </pivotArea>
    </format>
    <format dxfId="7309">
      <pivotArea dataOnly="0" labelOnly="1" outline="0" fieldPosition="0">
        <references count="4">
          <reference field="1" count="1" selected="0">
            <x v="32"/>
          </reference>
          <reference field="2" count="1">
            <x v="12"/>
          </reference>
          <reference field="4" count="1" selected="0">
            <x v="45"/>
          </reference>
          <reference field="5" count="1" selected="0">
            <x v="193"/>
          </reference>
        </references>
      </pivotArea>
    </format>
    <format dxfId="7308">
      <pivotArea dataOnly="0" labelOnly="1" outline="0" fieldPosition="0">
        <references count="4">
          <reference field="1" count="1" selected="0">
            <x v="33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10"/>
          </reference>
          <reference field="5" count="1" selected="0">
            <x v="104"/>
          </reference>
        </references>
      </pivotArea>
    </format>
    <format dxfId="7307">
      <pivotArea dataOnly="0" labelOnly="1" outline="0" fieldPosition="0">
        <references count="4">
          <reference field="1" count="1" selected="0">
            <x v="33"/>
          </reference>
          <reference field="2" count="1">
            <x v="12"/>
          </reference>
          <reference field="4" count="1" selected="0">
            <x v="110"/>
          </reference>
          <reference field="5" count="1" selected="0">
            <x v="150"/>
          </reference>
        </references>
      </pivotArea>
    </format>
    <format dxfId="7306">
      <pivotArea dataOnly="0" labelOnly="1" outline="0" fieldPosition="0">
        <references count="4">
          <reference field="1" count="1" selected="0">
            <x v="34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6"/>
          </reference>
          <reference field="5" count="1" selected="0">
            <x v="58"/>
          </reference>
        </references>
      </pivotArea>
    </format>
    <format dxfId="7305">
      <pivotArea dataOnly="0" labelOnly="1" outline="0" fieldPosition="0">
        <references count="4">
          <reference field="1" count="1" selected="0">
            <x v="34"/>
          </reference>
          <reference field="2" count="1">
            <x v="12"/>
          </reference>
          <reference field="4" count="1" selected="0">
            <x v="46"/>
          </reference>
          <reference field="5" count="1" selected="0">
            <x v="140"/>
          </reference>
        </references>
      </pivotArea>
    </format>
    <format dxfId="7304">
      <pivotArea dataOnly="0" labelOnly="1" outline="0" fieldPosition="0">
        <references count="4">
          <reference field="1" count="1" selected="0">
            <x v="35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05"/>
          </reference>
          <reference field="5" count="1" selected="0">
            <x v="39"/>
          </reference>
        </references>
      </pivotArea>
    </format>
    <format dxfId="7303">
      <pivotArea dataOnly="0" labelOnly="1" outline="0" fieldPosition="0">
        <references count="4">
          <reference field="1" count="1" selected="0">
            <x v="35"/>
          </reference>
          <reference field="2" count="1">
            <x v="12"/>
          </reference>
          <reference field="4" count="1" selected="0">
            <x v="105"/>
          </reference>
          <reference field="5" count="1" selected="0">
            <x v="164"/>
          </reference>
        </references>
      </pivotArea>
    </format>
    <format dxfId="7302">
      <pivotArea dataOnly="0" labelOnly="1" outline="0" fieldPosition="0">
        <references count="4">
          <reference field="1" count="1" selected="0">
            <x v="3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0"/>
          </reference>
          <reference field="5" count="1" selected="0">
            <x v="49"/>
          </reference>
        </references>
      </pivotArea>
    </format>
    <format dxfId="7301">
      <pivotArea dataOnly="0" labelOnly="1" outline="0" fieldPosition="0">
        <references count="4">
          <reference field="1" count="1" selected="0">
            <x v="36"/>
          </reference>
          <reference field="2" count="1">
            <x v="12"/>
          </reference>
          <reference field="4" count="1" selected="0">
            <x v="70"/>
          </reference>
          <reference field="5" count="1" selected="0">
            <x v="178"/>
          </reference>
        </references>
      </pivotArea>
    </format>
    <format dxfId="7300">
      <pivotArea dataOnly="0" labelOnly="1" outline="0" fieldPosition="0">
        <references count="4">
          <reference field="1" count="1" selected="0">
            <x v="3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23"/>
          </reference>
          <reference field="5" count="1" selected="0">
            <x v="87"/>
          </reference>
        </references>
      </pivotArea>
    </format>
    <format dxfId="7299">
      <pivotArea dataOnly="0" labelOnly="1" outline="0" fieldPosition="0">
        <references count="4">
          <reference field="1" count="1" selected="0">
            <x v="37"/>
          </reference>
          <reference field="2" count="1">
            <x v="12"/>
          </reference>
          <reference field="4" count="1" selected="0">
            <x v="23"/>
          </reference>
          <reference field="5" count="1" selected="0">
            <x v="215"/>
          </reference>
        </references>
      </pivotArea>
    </format>
    <format dxfId="7298">
      <pivotArea dataOnly="0" labelOnly="1" outline="0" fieldPosition="0">
        <references count="4">
          <reference field="1" count="1" selected="0">
            <x v="38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18"/>
          </reference>
          <reference field="5" count="1" selected="0">
            <x v="123"/>
          </reference>
        </references>
      </pivotArea>
    </format>
    <format dxfId="7297">
      <pivotArea dataOnly="0" labelOnly="1" outline="0" fieldPosition="0">
        <references count="4">
          <reference field="1" count="1" selected="0">
            <x v="38"/>
          </reference>
          <reference field="2" count="1">
            <x v="12"/>
          </reference>
          <reference field="4" count="1" selected="0">
            <x v="18"/>
          </reference>
          <reference field="5" count="1" selected="0">
            <x v="213"/>
          </reference>
        </references>
      </pivotArea>
    </format>
    <format dxfId="7296">
      <pivotArea dataOnly="0" labelOnly="1" outline="0" fieldPosition="0">
        <references count="4">
          <reference field="1" count="1" selected="0">
            <x v="39"/>
          </reference>
          <reference field="2" count="2">
            <x v="4"/>
            <x v="5"/>
          </reference>
          <reference field="4" count="1" selected="0">
            <x v="7"/>
          </reference>
          <reference field="5" count="1" selected="0">
            <x v="94"/>
          </reference>
        </references>
      </pivotArea>
    </format>
    <format dxfId="7295">
      <pivotArea dataOnly="0" labelOnly="1" outline="0" fieldPosition="0">
        <references count="4">
          <reference field="1" count="1" selected="0">
            <x v="39"/>
          </reference>
          <reference field="2" count="3">
            <x v="6"/>
            <x v="7"/>
            <x v="8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7294">
      <pivotArea dataOnly="0" labelOnly="1" outline="0" fieldPosition="0">
        <references count="4">
          <reference field="1" count="1" selected="0">
            <x v="40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26"/>
          </reference>
          <reference field="5" count="1" selected="0">
            <x v="6"/>
          </reference>
        </references>
      </pivotArea>
    </format>
    <format dxfId="7293">
      <pivotArea dataOnly="0" labelOnly="1" outline="0" fieldPosition="0">
        <references count="4">
          <reference field="1" count="1" selected="0">
            <x v="40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292">
      <pivotArea dataOnly="0" labelOnly="1" outline="0" fieldPosition="0">
        <references count="4">
          <reference field="1" count="1" selected="0">
            <x v="41"/>
          </reference>
          <reference field="2" count="6">
            <x v="5"/>
            <x v="6"/>
            <x v="7"/>
            <x v="8"/>
            <x v="9"/>
            <x v="10"/>
          </reference>
          <reference field="4" count="1" selected="0">
            <x v="10"/>
          </reference>
          <reference field="5" count="1" selected="0">
            <x v="10"/>
          </reference>
        </references>
      </pivotArea>
    </format>
    <format dxfId="7291">
      <pivotArea dataOnly="0" labelOnly="1" outline="0" fieldPosition="0">
        <references count="4">
          <reference field="1" count="1" selected="0">
            <x v="41"/>
          </reference>
          <reference field="2" count="1">
            <x v="12"/>
          </reference>
          <reference field="4" count="1" selected="0">
            <x v="10"/>
          </reference>
          <reference field="5" count="1" selected="0">
            <x v="238"/>
          </reference>
        </references>
      </pivotArea>
    </format>
    <format dxfId="7290">
      <pivotArea dataOnly="0" labelOnly="1" outline="0" fieldPosition="0">
        <references count="4">
          <reference field="1" count="1" selected="0">
            <x v="42"/>
          </reference>
          <reference field="2" count="7">
            <x v="2"/>
            <x v="5"/>
            <x v="6"/>
            <x v="7"/>
            <x v="8"/>
            <x v="9"/>
            <x v="10"/>
          </reference>
          <reference field="4" count="1" selected="0">
            <x v="27"/>
          </reference>
          <reference field="5" count="1" selected="0">
            <x v="38"/>
          </reference>
        </references>
      </pivotArea>
    </format>
    <format dxfId="7289">
      <pivotArea dataOnly="0" labelOnly="1" outline="0" fieldPosition="0">
        <references count="4">
          <reference field="1" count="1" selected="0">
            <x v="42"/>
          </reference>
          <reference field="2" count="1">
            <x v="12"/>
          </reference>
          <reference field="4" count="1" selected="0">
            <x v="27"/>
          </reference>
          <reference field="5" count="1" selected="0">
            <x v="205"/>
          </reference>
        </references>
      </pivotArea>
    </format>
    <format dxfId="7288">
      <pivotArea dataOnly="0" labelOnly="1" outline="0" fieldPosition="0">
        <references count="4">
          <reference field="1" count="1" selected="0">
            <x v="43"/>
          </reference>
          <reference field="2" count="1">
            <x v="1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7287">
      <pivotArea dataOnly="0" labelOnly="1" outline="0" fieldPosition="0">
        <references count="4">
          <reference field="1" count="1" selected="0">
            <x v="43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36"/>
          </reference>
          <reference field="5" count="1" selected="0">
            <x v="4"/>
          </reference>
        </references>
      </pivotArea>
    </format>
    <format dxfId="7286">
      <pivotArea dataOnly="0" labelOnly="1" outline="0" fieldPosition="0">
        <references count="4">
          <reference field="1" count="1" selected="0">
            <x v="43"/>
          </reference>
          <reference field="2" count="1">
            <x v="12"/>
          </reference>
          <reference field="4" count="1" selected="0">
            <x v="36"/>
          </reference>
          <reference field="5" count="1" selected="0">
            <x v="163"/>
          </reference>
        </references>
      </pivotArea>
    </format>
    <format dxfId="7285">
      <pivotArea dataOnly="0" labelOnly="1" outline="0" fieldPosition="0">
        <references count="4">
          <reference field="1" count="1" selected="0">
            <x v="44"/>
          </reference>
          <reference field="2" count="3">
            <x v="1"/>
            <x v="3"/>
            <x v="4"/>
          </reference>
          <reference field="4" count="1" selected="0">
            <x v="33"/>
          </reference>
          <reference field="5" count="1" selected="0">
            <x v="132"/>
          </reference>
        </references>
      </pivotArea>
    </format>
    <format dxfId="7284">
      <pivotArea dataOnly="0" labelOnly="1" outline="0" fieldPosition="0">
        <references count="4">
          <reference field="1" count="1" selected="0">
            <x v="44"/>
          </reference>
          <reference field="2" count="6">
            <x v="5"/>
            <x v="6"/>
            <x v="7"/>
            <x v="8"/>
            <x v="9"/>
            <x v="10"/>
          </reference>
          <reference field="4" count="1" selected="0">
            <x v="38"/>
          </reference>
          <reference field="5" count="1" selected="0">
            <x v="37"/>
          </reference>
        </references>
      </pivotArea>
    </format>
    <format dxfId="7283">
      <pivotArea dataOnly="0" labelOnly="1" outline="0" fieldPosition="0">
        <references count="4">
          <reference field="1" count="1" selected="0">
            <x v="44"/>
          </reference>
          <reference field="2" count="1">
            <x v="12"/>
          </reference>
          <reference field="4" count="1" selected="0">
            <x v="38"/>
          </reference>
          <reference field="5" count="1" selected="0">
            <x v="194"/>
          </reference>
        </references>
      </pivotArea>
    </format>
    <format dxfId="7282">
      <pivotArea dataOnly="0" labelOnly="1" outline="0" fieldPosition="0">
        <references count="4">
          <reference field="1" count="1" selected="0">
            <x v="45"/>
          </reference>
          <reference field="2" count="7">
            <x v="2"/>
            <x v="3"/>
            <x v="4"/>
            <x v="5"/>
            <x v="6"/>
            <x v="7"/>
            <x v="8"/>
          </reference>
          <reference field="4" count="1" selected="0">
            <x v="35"/>
          </reference>
          <reference field="5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1" count="1" selected="0">
            <x v="45"/>
          </reference>
          <reference field="2" count="2">
            <x v="9"/>
            <x v="10"/>
          </reference>
          <reference field="4" count="1" selected="0">
            <x v="39"/>
          </reference>
          <reference field="5" count="1" selected="0">
            <x v="136"/>
          </reference>
        </references>
      </pivotArea>
    </format>
    <format dxfId="7280">
      <pivotArea dataOnly="0" labelOnly="1" outline="0" fieldPosition="0">
        <references count="4">
          <reference field="1" count="1" selected="0">
            <x v="45"/>
          </reference>
          <reference field="2" count="1">
            <x v="12"/>
          </reference>
          <reference field="4" count="1" selected="0">
            <x v="39"/>
          </reference>
          <reference field="5" count="1" selected="0">
            <x v="147"/>
          </reference>
        </references>
      </pivotArea>
    </format>
    <format dxfId="7279">
      <pivotArea dataOnly="0" labelOnly="1" outline="0" fieldPosition="0">
        <references count="4">
          <reference field="1" count="1" selected="0">
            <x v="46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7278">
      <pivotArea dataOnly="0" labelOnly="1" outline="0" fieldPosition="0">
        <references count="4">
          <reference field="1" count="1" selected="0">
            <x v="46"/>
          </reference>
          <reference field="2" count="1">
            <x v="12"/>
          </reference>
          <reference field="4" count="1" selected="0">
            <x v="34"/>
          </reference>
          <reference field="5" count="1" selected="0">
            <x v="232"/>
          </reference>
        </references>
      </pivotArea>
    </format>
    <format dxfId="7277">
      <pivotArea dataOnly="0" labelOnly="1" outline="0" fieldPosition="0">
        <references count="4">
          <reference field="1" count="1" selected="0">
            <x v="48"/>
          </reference>
          <reference field="2" count="1">
            <x v="3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7276">
      <pivotArea dataOnly="0" labelOnly="1" outline="0" fieldPosition="0">
        <references count="4">
          <reference field="1" count="1" selected="0">
            <x v="48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275">
      <pivotArea dataOnly="0" labelOnly="1" outline="0" fieldPosition="0">
        <references count="4">
          <reference field="1" count="1" selected="0">
            <x v="48"/>
          </reference>
          <reference field="2" count="2">
            <x v="1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274">
      <pivotArea dataOnly="0" labelOnly="1" outline="0" fieldPosition="0">
        <references count="4">
          <reference field="1" count="1" selected="0">
            <x v="48"/>
          </reference>
          <reference field="2" count="1">
            <x v="7"/>
          </reference>
          <reference field="4" count="1" selected="0">
            <x v="152"/>
          </reference>
          <reference field="5" count="1" selected="0">
            <x v="85"/>
          </reference>
        </references>
      </pivotArea>
    </format>
    <format dxfId="7273">
      <pivotArea dataOnly="0" labelOnly="1" outline="0" fieldPosition="0">
        <references count="4">
          <reference field="1" count="1" selected="0">
            <x v="48"/>
          </reference>
          <reference field="2" count="1">
            <x v="10"/>
          </reference>
          <reference field="4" count="1" selected="0">
            <x v="153"/>
          </reference>
          <reference field="5" count="1" selected="0">
            <x v="85"/>
          </reference>
        </references>
      </pivotArea>
    </format>
    <format dxfId="7272">
      <pivotArea dataOnly="0" labelOnly="1" outline="0" fieldPosition="0">
        <references count="4">
          <reference field="1" count="1" selected="0">
            <x v="49"/>
          </reference>
          <reference field="2" count="1">
            <x v="12"/>
          </reference>
          <reference field="4" count="1" selected="0">
            <x v="118"/>
          </reference>
          <reference field="5" count="1" selected="0">
            <x v="158"/>
          </reference>
        </references>
      </pivotArea>
    </format>
    <format dxfId="7271">
      <pivotArea dataOnly="0" labelOnly="1" outline="0" fieldPosition="0">
        <references count="4">
          <reference field="1" count="1" selected="0">
            <x v="49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4" count="1" selected="0">
            <x v="144"/>
          </reference>
          <reference field="5" count="1" selected="0">
            <x v="56"/>
          </reference>
        </references>
      </pivotArea>
    </format>
    <format dxfId="7270">
      <pivotArea dataOnly="0" labelOnly="1" outline="0" fieldPosition="0">
        <references count="4">
          <reference field="1" count="1" selected="0">
            <x v="49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269">
      <pivotArea dataOnly="0" labelOnly="1" outline="0" fieldPosition="0">
        <references count="4">
          <reference field="1" count="1" selected="0">
            <x v="49"/>
          </reference>
          <reference field="2" count="2">
            <x v="9"/>
            <x v="10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7268">
      <pivotArea dataOnly="0" labelOnly="1" outline="0" fieldPosition="0">
        <references count="4">
          <reference field="1" count="1" selected="0">
            <x v="50"/>
          </reference>
          <reference field="2" count="1">
            <x v="1"/>
          </reference>
          <reference field="4" count="1" selected="0">
            <x v="129"/>
          </reference>
          <reference field="5" count="1" selected="0">
            <x v="11"/>
          </reference>
        </references>
      </pivotArea>
    </format>
    <format dxfId="7267">
      <pivotArea dataOnly="0" labelOnly="1" outline="0" fieldPosition="0">
        <references count="4">
          <reference field="1" count="1" selected="0">
            <x v="50"/>
          </reference>
          <reference field="2" count="1">
            <x v="3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7266">
      <pivotArea dataOnly="0" labelOnly="1" outline="0" fieldPosition="0">
        <references count="4">
          <reference field="1" count="1" selected="0">
            <x v="51"/>
          </reference>
          <reference field="2" count="1">
            <x v="1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7265">
      <pivotArea dataOnly="0" labelOnly="1" outline="0" fieldPosition="0">
        <references count="4">
          <reference field="1" count="1" selected="0">
            <x v="51"/>
          </reference>
          <reference field="2" count="2">
            <x v="0"/>
            <x v="2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7264">
      <pivotArea dataOnly="0" labelOnly="1" outline="0" fieldPosition="0">
        <references count="4">
          <reference field="1" count="1" selected="0">
            <x v="51"/>
          </reference>
          <reference field="2" count="1">
            <x v="3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7263">
      <pivotArea dataOnly="0" labelOnly="1" outline="0" fieldPosition="0">
        <references count="4">
          <reference field="1" count="1" selected="0">
            <x v="52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145"/>
          </reference>
          <reference field="5" count="1" selected="0">
            <x v="66"/>
          </reference>
        </references>
      </pivotArea>
    </format>
    <format dxfId="7262">
      <pivotArea dataOnly="0" labelOnly="1" outline="0" fieldPosition="0">
        <references count="4">
          <reference field="1" count="1" selected="0">
            <x v="52"/>
          </reference>
          <reference field="2" count="1">
            <x v="6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7261">
      <pivotArea dataOnly="0" labelOnly="1" outline="0" fieldPosition="0">
        <references count="4">
          <reference field="1" count="1" selected="0">
            <x v="53"/>
          </reference>
          <reference field="2" count="3">
            <x v="1"/>
            <x v="3"/>
            <x v="4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7260">
      <pivotArea dataOnly="0" labelOnly="1" outline="0" fieldPosition="0">
        <references count="4">
          <reference field="1" count="1" selected="0">
            <x v="54"/>
          </reference>
          <reference field="2" count="2">
            <x v="1"/>
            <x v="2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7259">
      <pivotArea dataOnly="0" labelOnly="1" outline="0" fieldPosition="0">
        <references count="4">
          <reference field="1" count="1" selected="0">
            <x v="54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258">
      <pivotArea dataOnly="0" labelOnly="1" outline="0" fieldPosition="0">
        <references count="4">
          <reference field="1" count="1" selected="0">
            <x v="54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257">
      <pivotArea dataOnly="0" labelOnly="1" outline="0" fieldPosition="0">
        <references count="4">
          <reference field="1" count="1" selected="0">
            <x v="54"/>
          </reference>
          <reference field="2" count="2">
            <x v="9"/>
            <x v="10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7256">
      <pivotArea dataOnly="0" labelOnly="1" outline="0" fieldPosition="0">
        <references count="4">
          <reference field="1" count="1" selected="0">
            <x v="54"/>
          </reference>
          <reference field="2" count="3">
            <x v="0"/>
            <x v="4"/>
            <x v="5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7255">
      <pivotArea dataOnly="0" labelOnly="1" outline="0" fieldPosition="0">
        <references count="4">
          <reference field="1" count="1" selected="0">
            <x v="54"/>
          </reference>
          <reference field="2" count="2">
            <x v="3"/>
            <x v="7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7254">
      <pivotArea dataOnly="0" labelOnly="1" outline="0" fieldPosition="0">
        <references count="4">
          <reference field="1" count="1" selected="0">
            <x v="5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253">
      <pivotArea dataOnly="0" labelOnly="1" outline="0" fieldPosition="0">
        <references count="4">
          <reference field="1" count="1" selected="0">
            <x v="5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31"/>
          </reference>
          <reference field="5" count="1" selected="0">
            <x v="22"/>
          </reference>
        </references>
      </pivotArea>
    </format>
    <format dxfId="7252">
      <pivotArea dataOnly="0" labelOnly="1" outline="0" fieldPosition="0">
        <references count="4">
          <reference field="1" count="1" selected="0">
            <x v="55"/>
          </reference>
          <reference field="2" count="1">
            <x v="12"/>
          </reference>
          <reference field="4" count="1" selected="0">
            <x v="131"/>
          </reference>
          <reference field="5" count="1" selected="0">
            <x v="223"/>
          </reference>
        </references>
      </pivotArea>
    </format>
    <format dxfId="7251">
      <pivotArea dataOnly="0" labelOnly="1" outline="0" fieldPosition="0">
        <references count="4">
          <reference field="1" count="1" selected="0">
            <x v="56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37"/>
          </reference>
          <reference field="5" count="1" selected="0">
            <x v="32"/>
          </reference>
        </references>
      </pivotArea>
    </format>
    <format dxfId="7250">
      <pivotArea dataOnly="0" labelOnly="1" outline="0" fieldPosition="0">
        <references count="4">
          <reference field="1" count="1" selected="0">
            <x v="56"/>
          </reference>
          <reference field="2" count="1">
            <x v="12"/>
          </reference>
          <reference field="4" count="1" selected="0">
            <x v="137"/>
          </reference>
          <reference field="5" count="1" selected="0">
            <x v="242"/>
          </reference>
        </references>
      </pivotArea>
    </format>
    <format dxfId="7249">
      <pivotArea dataOnly="0" labelOnly="1" outline="0" fieldPosition="0">
        <references count="4">
          <reference field="1" count="1" selected="0">
            <x v="5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33"/>
          </reference>
          <reference field="5" count="1" selected="0">
            <x v="27"/>
          </reference>
        </references>
      </pivotArea>
    </format>
    <format dxfId="7248">
      <pivotArea dataOnly="0" labelOnly="1" outline="0" fieldPosition="0">
        <references count="4">
          <reference field="1" count="1" selected="0">
            <x v="57"/>
          </reference>
          <reference field="2" count="1">
            <x v="12"/>
          </reference>
          <reference field="4" count="1" selected="0">
            <x v="133"/>
          </reference>
          <reference field="5" count="1" selected="0">
            <x v="146"/>
          </reference>
        </references>
      </pivotArea>
    </format>
    <format dxfId="7247">
      <pivotArea dataOnly="0" labelOnly="1" outline="0" fieldPosition="0">
        <references count="4">
          <reference field="1" count="1" selected="0">
            <x v="5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2"/>
          </reference>
          <reference field="5" count="1" selected="0">
            <x v="26"/>
          </reference>
        </references>
      </pivotArea>
    </format>
    <format dxfId="7246">
      <pivotArea dataOnly="0" labelOnly="1" outline="0" fieldPosition="0">
        <references count="4">
          <reference field="1" count="1" selected="0">
            <x v="58"/>
          </reference>
          <reference field="2" count="1">
            <x v="12"/>
          </reference>
          <reference field="4" count="1" selected="0">
            <x v="12"/>
          </reference>
          <reference field="5" count="1" selected="0">
            <x v="159"/>
          </reference>
        </references>
      </pivotArea>
    </format>
    <format dxfId="7245">
      <pivotArea dataOnly="0" labelOnly="1" outline="0" fieldPosition="0">
        <references count="4">
          <reference field="1" count="1" selected="0">
            <x v="58"/>
          </reference>
          <reference field="2" count="2">
            <x v="0"/>
            <x v="1"/>
          </reference>
          <reference field="4" count="1" selected="0">
            <x v="76"/>
          </reference>
          <reference field="5" count="1" selected="0">
            <x v="109"/>
          </reference>
        </references>
      </pivotArea>
    </format>
    <format dxfId="7244">
      <pivotArea dataOnly="0" labelOnly="1" outline="0" fieldPosition="0">
        <references count="4">
          <reference field="1" count="1" selected="0">
            <x v="59"/>
          </reference>
          <reference field="2" count="1">
            <x v="0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7243">
      <pivotArea dataOnly="0" labelOnly="1" outline="0" fieldPosition="0">
        <references count="4">
          <reference field="1" count="1" selected="0">
            <x v="60"/>
          </reference>
          <reference field="2" count="8">
            <x v="1"/>
            <x v="2"/>
            <x v="4"/>
            <x v="5"/>
            <x v="6"/>
            <x v="7"/>
            <x v="9"/>
            <x v="10"/>
          </reference>
          <reference field="4" count="1" selected="0">
            <x v="119"/>
          </reference>
          <reference field="5" count="1" selected="0">
            <x v="108"/>
          </reference>
        </references>
      </pivotArea>
    </format>
    <format dxfId="7242">
      <pivotArea dataOnly="0" labelOnly="1" outline="0" fieldPosition="0">
        <references count="4">
          <reference field="1" count="1" selected="0">
            <x v="60"/>
          </reference>
          <reference field="2" count="2">
            <x v="0"/>
            <x v="3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7241">
      <pivotArea dataOnly="0" labelOnly="1" outline="0" fieldPosition="0">
        <references count="4">
          <reference field="1" count="1" selected="0">
            <x v="60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240">
      <pivotArea dataOnly="0" labelOnly="1" outline="0" fieldPosition="0">
        <references count="4">
          <reference field="1" count="1" selected="0">
            <x v="61"/>
          </reference>
          <reference field="2" count="3">
            <x v="4"/>
            <x v="5"/>
            <x v="6"/>
          </reference>
          <reference field="4" count="1" selected="0">
            <x v="108"/>
          </reference>
          <reference field="5" count="1" selected="0">
            <x v="119"/>
          </reference>
        </references>
      </pivotArea>
    </format>
    <format dxfId="7239">
      <pivotArea dataOnly="0" labelOnly="1" outline="0" fieldPosition="0">
        <references count="4">
          <reference field="1" count="1" selected="0">
            <x v="61"/>
          </reference>
          <reference field="2" count="1">
            <x v="10"/>
          </reference>
          <reference field="4" count="1" selected="0">
            <x v="112"/>
          </reference>
          <reference field="5" count="1" selected="0">
            <x v="137"/>
          </reference>
        </references>
      </pivotArea>
    </format>
    <format dxfId="7238">
      <pivotArea dataOnly="0" labelOnly="1" outline="0" fieldPosition="0">
        <references count="4">
          <reference field="1" count="1" selected="0">
            <x v="61"/>
          </reference>
          <reference field="2" count="1">
            <x v="1"/>
          </reference>
          <reference field="4" count="1" selected="0">
            <x v="115"/>
          </reference>
          <reference field="5" count="1" selected="0">
            <x v="47"/>
          </reference>
        </references>
      </pivotArea>
    </format>
    <format dxfId="7237">
      <pivotArea dataOnly="0" labelOnly="1" outline="0" fieldPosition="0">
        <references count="4">
          <reference field="1" count="1" selected="0">
            <x v="61"/>
          </reference>
          <reference field="2" count="2">
            <x v="2"/>
            <x v="3"/>
          </reference>
          <reference field="4" count="1" selected="0">
            <x v="124"/>
          </reference>
          <reference field="5" count="1" selected="0">
            <x v="85"/>
          </reference>
        </references>
      </pivotArea>
    </format>
    <format dxfId="7236">
      <pivotArea dataOnly="0" labelOnly="1" outline="0" fieldPosition="0">
        <references count="4">
          <reference field="1" count="1" selected="0">
            <x v="61"/>
          </reference>
          <reference field="2" count="2">
            <x v="7"/>
            <x v="9"/>
          </reference>
          <reference field="4" count="1" selected="0">
            <x v="139"/>
          </reference>
          <reference field="5" count="1" selected="0">
            <x v="85"/>
          </reference>
        </references>
      </pivotArea>
    </format>
    <format dxfId="7235">
      <pivotArea dataOnly="0" labelOnly="1" outline="0" fieldPosition="0">
        <references count="4">
          <reference field="1" count="1" selected="0">
            <x v="61"/>
          </reference>
          <reference field="2" count="1">
            <x v="0"/>
          </reference>
          <reference field="4" count="1" selected="0">
            <x v="140"/>
          </reference>
          <reference field="5" count="1" selected="0">
            <x v="47"/>
          </reference>
        </references>
      </pivotArea>
    </format>
    <format dxfId="7234">
      <pivotArea dataOnly="0" labelOnly="1" outline="0" fieldPosition="0">
        <references count="4">
          <reference field="1" count="1" selected="0">
            <x v="61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233">
      <pivotArea dataOnly="0" labelOnly="1" outline="0" fieldPosition="0">
        <references count="4">
          <reference field="1" count="1" selected="0">
            <x v="61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232">
      <pivotArea dataOnly="0" labelOnly="1" outline="0" fieldPosition="0">
        <references count="4">
          <reference field="1" count="1" selected="0">
            <x v="6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29"/>
          </reference>
          <reference field="5" count="1" selected="0">
            <x v="11"/>
          </reference>
        </references>
      </pivotArea>
    </format>
    <format dxfId="7231">
      <pivotArea dataOnly="0" labelOnly="1" outline="0" fieldPosition="0">
        <references count="4">
          <reference field="1" count="1" selected="0">
            <x v="62"/>
          </reference>
          <reference field="2" count="1">
            <x v="12"/>
          </reference>
          <reference field="4" count="1" selected="0">
            <x v="129"/>
          </reference>
          <reference field="5" count="1" selected="0">
            <x v="141"/>
          </reference>
        </references>
      </pivotArea>
    </format>
    <format dxfId="7230">
      <pivotArea dataOnly="0" labelOnly="1" outline="0" fieldPosition="0">
        <references count="4">
          <reference field="1" count="1" selected="0">
            <x v="62"/>
          </reference>
          <reference field="2" count="2">
            <x v="0"/>
            <x v="1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7229">
      <pivotArea dataOnly="0" labelOnly="1" outline="0" fieldPosition="0">
        <references count="4">
          <reference field="1" count="1" selected="0">
            <x v="63"/>
          </reference>
          <reference field="2" count="6">
            <x v="1"/>
            <x v="2"/>
            <x v="3"/>
            <x v="4"/>
            <x v="5"/>
            <x v="6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7228">
      <pivotArea dataOnly="0" labelOnly="1" outline="0" fieldPosition="0">
        <references count="4">
          <reference field="1" count="1" selected="0">
            <x v="63"/>
          </reference>
          <reference field="2" count="3">
            <x v="7"/>
            <x v="9"/>
            <x v="10"/>
          </reference>
          <reference field="4" count="1" selected="0">
            <x v="132"/>
          </reference>
          <reference field="5" count="1" selected="0">
            <x v="85"/>
          </reference>
        </references>
      </pivotArea>
    </format>
    <format dxfId="7227">
      <pivotArea dataOnly="0" labelOnly="1" outline="0" fieldPosition="0">
        <references count="4">
          <reference field="1" count="1" selected="0">
            <x v="63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226">
      <pivotArea dataOnly="0" labelOnly="1" outline="0" fieldPosition="0">
        <references count="4">
          <reference field="1" count="1" selected="0">
            <x v="63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225">
      <pivotArea dataOnly="0" labelOnly="1" outline="0" fieldPosition="0">
        <references count="4">
          <reference field="1" count="1" selected="0">
            <x v="63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224">
      <pivotArea dataOnly="0" labelOnly="1" outline="0" fieldPosition="0">
        <references count="4">
          <reference field="1" count="1" selected="0">
            <x v="64"/>
          </reference>
          <reference field="2" count="2">
            <x v="0"/>
            <x v="1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223">
      <pivotArea dataOnly="0" labelOnly="1" outline="0" fieldPosition="0">
        <references count="4">
          <reference field="1" count="1" selected="0">
            <x v="65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48"/>
          </reference>
          <reference field="5" count="1" selected="0">
            <x v="83"/>
          </reference>
        </references>
      </pivotArea>
    </format>
    <format dxfId="7222">
      <pivotArea dataOnly="0" labelOnly="1" outline="0" fieldPosition="0">
        <references count="4">
          <reference field="1" count="1" selected="0">
            <x v="65"/>
          </reference>
          <reference field="2" count="1">
            <x v="12"/>
          </reference>
          <reference field="4" count="1" selected="0">
            <x v="148"/>
          </reference>
          <reference field="5" count="1" selected="0">
            <x v="235"/>
          </reference>
        </references>
      </pivotArea>
    </format>
    <format dxfId="7221">
      <pivotArea dataOnly="0" labelOnly="1" outline="0" fieldPosition="0">
        <references count="4">
          <reference field="1" count="1" selected="0">
            <x v="66"/>
          </reference>
          <reference field="2" count="2">
            <x v="0"/>
            <x v="1"/>
          </reference>
          <reference field="4" count="1" selected="0">
            <x v="114"/>
          </reference>
          <reference field="5" count="1" selected="0">
            <x v="89"/>
          </reference>
        </references>
      </pivotArea>
    </format>
    <format dxfId="7220">
      <pivotArea dataOnly="0" labelOnly="1" outline="0" fieldPosition="0">
        <references count="4">
          <reference field="1" count="1" selected="0">
            <x v="67"/>
          </reference>
          <reference field="2" count="1">
            <x v="1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7219">
      <pivotArea dataOnly="0" labelOnly="1" outline="0" fieldPosition="0">
        <references count="4">
          <reference field="1" count="1" selected="0">
            <x v="67"/>
          </reference>
          <reference field="2" count="2">
            <x v="2"/>
            <x v="5"/>
          </reference>
          <reference field="4" count="1" selected="0">
            <x v="126"/>
          </reference>
          <reference field="5" count="1" selected="0">
            <x v="85"/>
          </reference>
        </references>
      </pivotArea>
    </format>
    <format dxfId="7218">
      <pivotArea dataOnly="0" labelOnly="1" outline="0" fieldPosition="0">
        <references count="4">
          <reference field="1" count="1" selected="0">
            <x v="67"/>
          </reference>
          <reference field="2" count="2">
            <x v="2"/>
            <x v="7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7217">
      <pivotArea dataOnly="0" labelOnly="1" outline="0" fieldPosition="0">
        <references count="4">
          <reference field="1" count="1" selected="0">
            <x v="67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216">
      <pivotArea dataOnly="0" labelOnly="1" outline="0" fieldPosition="0">
        <references count="4">
          <reference field="1" count="1" selected="0">
            <x v="67"/>
          </reference>
          <reference field="2" count="4">
            <x v="0"/>
            <x v="2"/>
            <x v="4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215">
      <pivotArea dataOnly="0" labelOnly="1" outline="0" fieldPosition="0">
        <references count="4">
          <reference field="1" count="1" selected="0">
            <x v="67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214">
      <pivotArea dataOnly="0" labelOnly="1" outline="0" fieldPosition="0">
        <references count="4">
          <reference field="1" count="1" selected="0">
            <x v="68"/>
          </reference>
          <reference field="2" count="1">
            <x v="0"/>
          </reference>
          <reference field="4" count="1" selected="0">
            <x v="111"/>
          </reference>
          <reference field="5" count="1" selected="0">
            <x v="128"/>
          </reference>
        </references>
      </pivotArea>
    </format>
    <format dxfId="7213">
      <pivotArea dataOnly="0" labelOnly="1" outline="0" fieldPosition="0">
        <references count="4">
          <reference field="1" count="1" selected="0">
            <x v="68"/>
          </reference>
          <reference field="2" count="3">
            <x v="3"/>
            <x v="4"/>
            <x v="5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7212">
      <pivotArea dataOnly="0" labelOnly="1" outline="0" fieldPosition="0">
        <references count="4">
          <reference field="1" count="1" selected="0">
            <x v="68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211">
      <pivotArea dataOnly="0" labelOnly="1" outline="0" fieldPosition="0">
        <references count="4">
          <reference field="1" count="1" selected="0">
            <x v="68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210">
      <pivotArea dataOnly="0" labelOnly="1" outline="0" fieldPosition="0">
        <references count="4">
          <reference field="1" count="1" selected="0">
            <x v="68"/>
          </reference>
          <reference field="2" count="1">
            <x v="1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209">
      <pivotArea dataOnly="0" labelOnly="1" outline="0" fieldPosition="0">
        <references count="4">
          <reference field="1" count="1" selected="0">
            <x v="68"/>
          </reference>
          <reference field="2" count="3">
            <x v="7"/>
            <x v="9"/>
            <x v="10"/>
          </reference>
          <reference field="4" count="1" selected="0">
            <x v="160"/>
          </reference>
          <reference field="5" count="1" selected="0">
            <x v="85"/>
          </reference>
        </references>
      </pivotArea>
    </format>
    <format dxfId="7208">
      <pivotArea dataOnly="0" labelOnly="1" outline="0" fieldPosition="0">
        <references count="4">
          <reference field="1" count="1" selected="0">
            <x v="68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207">
      <pivotArea dataOnly="0" labelOnly="1" outline="0" fieldPosition="0">
        <references count="4">
          <reference field="1" count="1" selected="0">
            <x v="69"/>
          </reference>
          <reference field="2" count="1">
            <x v="8"/>
          </reference>
          <reference field="4" count="1" selected="0">
            <x v="115"/>
          </reference>
          <reference field="5" count="1" selected="0">
            <x v="47"/>
          </reference>
        </references>
      </pivotArea>
    </format>
    <format dxfId="7206">
      <pivotArea dataOnly="0" labelOnly="1" outline="0" fieldPosition="0">
        <references count="4">
          <reference field="1" count="1" selected="0">
            <x v="69"/>
          </reference>
          <reference field="2" count="8">
            <x v="2"/>
            <x v="3"/>
            <x v="4"/>
            <x v="5"/>
            <x v="6"/>
            <x v="7"/>
            <x v="9"/>
            <x v="10"/>
          </reference>
          <reference field="4" count="1" selected="0">
            <x v="140"/>
          </reference>
          <reference field="5" count="1" selected="0">
            <x v="47"/>
          </reference>
        </references>
      </pivotArea>
    </format>
    <format dxfId="7205">
      <pivotArea dataOnly="0" labelOnly="1" outline="0" fieldPosition="0">
        <references count="4">
          <reference field="1" count="1" selected="0">
            <x v="69"/>
          </reference>
          <reference field="2" count="1">
            <x v="12"/>
          </reference>
          <reference field="4" count="1" selected="0">
            <x v="140"/>
          </reference>
          <reference field="5" count="1" selected="0">
            <x v="231"/>
          </reference>
        </references>
      </pivotArea>
    </format>
    <format dxfId="7204">
      <pivotArea dataOnly="0" labelOnly="1" outline="0" fieldPosition="0">
        <references count="4">
          <reference field="1" count="1" selected="0">
            <x v="69"/>
          </reference>
          <reference field="2" count="2">
            <x v="0"/>
            <x v="1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7203">
      <pivotArea dataOnly="0" labelOnly="1" outline="0" fieldPosition="0">
        <references count="4">
          <reference field="1" count="1" selected="0">
            <x v="70"/>
          </reference>
          <reference field="2" count="2">
            <x v="0"/>
            <x v="1"/>
          </reference>
          <reference field="4" count="1" selected="0">
            <x v="32"/>
          </reference>
          <reference field="5" count="1" selected="0">
            <x v="16"/>
          </reference>
        </references>
      </pivotArea>
    </format>
    <format dxfId="7202">
      <pivotArea dataOnly="0" labelOnly="1" outline="0" fieldPosition="0">
        <references count="4">
          <reference field="1" count="1" selected="0">
            <x v="71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46"/>
          </reference>
          <reference field="5" count="1" selected="0">
            <x v="67"/>
          </reference>
        </references>
      </pivotArea>
    </format>
    <format dxfId="7201">
      <pivotArea dataOnly="0" labelOnly="1" outline="0" fieldPosition="0">
        <references count="4">
          <reference field="1" count="1" selected="0">
            <x v="71"/>
          </reference>
          <reference field="2" count="1">
            <x v="12"/>
          </reference>
          <reference field="4" count="1" selected="0">
            <x v="146"/>
          </reference>
          <reference field="5" count="1" selected="0">
            <x v="204"/>
          </reference>
        </references>
      </pivotArea>
    </format>
    <format dxfId="7200">
      <pivotArea dataOnly="0" labelOnly="1" outline="0" fieldPosition="0">
        <references count="4">
          <reference field="1" count="1" selected="0">
            <x v="72"/>
          </reference>
          <reference field="2" count="2">
            <x v="0"/>
            <x v="2"/>
          </reference>
          <reference field="4" count="1" selected="0">
            <x v="70"/>
          </reference>
          <reference field="5" count="1" selected="0">
            <x v="49"/>
          </reference>
        </references>
      </pivotArea>
    </format>
    <format dxfId="7199">
      <pivotArea dataOnly="0" labelOnly="1" outline="0" fieldPosition="0">
        <references count="4">
          <reference field="1" count="1" selected="0">
            <x v="73"/>
          </reference>
          <reference field="2" count="7">
            <x v="3"/>
            <x v="4"/>
            <x v="5"/>
            <x v="6"/>
            <x v="7"/>
            <x v="9"/>
            <x v="10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7198">
      <pivotArea dataOnly="0" labelOnly="1" outline="0" fieldPosition="0">
        <references count="4">
          <reference field="1" count="1" selected="0">
            <x v="73"/>
          </reference>
          <reference field="2" count="1">
            <x v="8"/>
          </reference>
          <reference field="4" count="1" selected="0">
            <x v="164"/>
          </reference>
          <reference field="5" count="1" selected="0">
            <x v="134"/>
          </reference>
        </references>
      </pivotArea>
    </format>
    <format dxfId="7197">
      <pivotArea dataOnly="0" labelOnly="1" outline="0" fieldPosition="0">
        <references count="4">
          <reference field="1" count="1" selected="0">
            <x v="73"/>
          </reference>
          <reference field="2" count="1">
            <x v="12"/>
          </reference>
          <reference field="4" count="1" selected="0">
            <x v="164"/>
          </reference>
          <reference field="5" count="1" selected="0">
            <x v="166"/>
          </reference>
        </references>
      </pivotArea>
    </format>
    <format dxfId="7196">
      <pivotArea dataOnly="0" labelOnly="1" outline="0" fieldPosition="0">
        <references count="4">
          <reference field="1" count="1" selected="0">
            <x v="74"/>
          </reference>
          <reference field="2" count="1">
            <x v="8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195">
      <pivotArea dataOnly="0" labelOnly="1" outline="0" fieldPosition="0">
        <references count="4">
          <reference field="1" count="1" selected="0">
            <x v="74"/>
          </reference>
          <reference field="2" count="6">
            <x v="0"/>
            <x v="1"/>
            <x v="2"/>
            <x v="3"/>
            <x v="4"/>
            <x v="5"/>
          </reference>
          <reference field="4" count="1" selected="0">
            <x v="66"/>
          </reference>
          <reference field="5" count="1" selected="0">
            <x v="111"/>
          </reference>
        </references>
      </pivotArea>
    </format>
    <format dxfId="7194">
      <pivotArea dataOnly="0" labelOnly="1" outline="0" fieldPosition="0">
        <references count="4">
          <reference field="1" count="1" selected="0">
            <x v="74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93">
      <pivotArea dataOnly="0" labelOnly="1" outline="0" fieldPosition="0">
        <references count="4">
          <reference field="1" count="1" selected="0">
            <x v="74"/>
          </reference>
          <reference field="2" count="3">
            <x v="7"/>
            <x v="9"/>
            <x v="10"/>
          </reference>
          <reference field="4" count="1" selected="0">
            <x v="168"/>
          </reference>
          <reference field="5" count="1" selected="0">
            <x v="85"/>
          </reference>
        </references>
      </pivotArea>
    </format>
    <format dxfId="7192">
      <pivotArea dataOnly="0" labelOnly="1" outline="0" fieldPosition="0">
        <references count="4">
          <reference field="1" count="1" selected="0">
            <x v="7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191">
      <pivotArea dataOnly="0" labelOnly="1" outline="0" fieldPosition="0">
        <references count="4">
          <reference field="1" count="1" selected="0">
            <x v="75"/>
          </reference>
          <reference field="2" count="1">
            <x v="0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7190">
      <pivotArea dataOnly="0" labelOnly="1" outline="0" fieldPosition="0">
        <references count="4">
          <reference field="1" count="1" selected="0">
            <x v="75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60"/>
          </reference>
          <reference field="5" count="1" selected="0">
            <x v="75"/>
          </reference>
        </references>
      </pivotArea>
    </format>
    <format dxfId="7189">
      <pivotArea dataOnly="0" labelOnly="1" outline="0" fieldPosition="0">
        <references count="4">
          <reference field="1" count="1" selected="0">
            <x v="75"/>
          </reference>
          <reference field="2" count="1">
            <x v="12"/>
          </reference>
          <reference field="4" count="1" selected="0">
            <x v="60"/>
          </reference>
          <reference field="5" count="1" selected="0">
            <x v="217"/>
          </reference>
        </references>
      </pivotArea>
    </format>
    <format dxfId="7188">
      <pivotArea dataOnly="0" labelOnly="1" outline="0" fieldPosition="0">
        <references count="4">
          <reference field="1" count="1" selected="0">
            <x v="75"/>
          </reference>
          <reference field="2" count="2">
            <x v="2"/>
            <x v="3"/>
          </reference>
          <reference field="4" count="1" selected="0">
            <x v="114"/>
          </reference>
          <reference field="5" count="1" selected="0">
            <x v="89"/>
          </reference>
        </references>
      </pivotArea>
    </format>
    <format dxfId="7187">
      <pivotArea dataOnly="0" labelOnly="1" outline="0" fieldPosition="0">
        <references count="4">
          <reference field="1" count="1" selected="0">
            <x v="75"/>
          </reference>
          <reference field="2" count="1">
            <x v="1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7186">
      <pivotArea dataOnly="0" labelOnly="1" outline="0" fieldPosition="0">
        <references count="4">
          <reference field="1" count="1" selected="0">
            <x v="76"/>
          </reference>
          <reference field="2" count="5">
            <x v="2"/>
            <x v="3"/>
            <x v="4"/>
            <x v="5"/>
            <x v="6"/>
          </reference>
          <reference field="4" count="1" selected="0">
            <x v="128"/>
          </reference>
          <reference field="5" count="1" selected="0">
            <x v="7"/>
          </reference>
        </references>
      </pivotArea>
    </format>
    <format dxfId="7185">
      <pivotArea dataOnly="0" labelOnly="1" outline="0" fieldPosition="0">
        <references count="4">
          <reference field="1" count="1" selected="0">
            <x v="76"/>
          </reference>
          <reference field="2" count="1">
            <x v="12"/>
          </reference>
          <reference field="4" count="1" selected="0">
            <x v="133"/>
          </reference>
          <reference field="5" count="1" selected="0">
            <x v="146"/>
          </reference>
        </references>
      </pivotArea>
    </format>
    <format dxfId="7184">
      <pivotArea dataOnly="0" labelOnly="1" outline="0" fieldPosition="0">
        <references count="4">
          <reference field="1" count="1" selected="0">
            <x v="76"/>
          </reference>
          <reference field="2" count="5">
            <x v="2"/>
            <x v="7"/>
            <x v="8"/>
            <x v="9"/>
            <x v="10"/>
          </reference>
          <reference field="4" count="1" selected="0">
            <x v="144"/>
          </reference>
          <reference field="5" count="1" selected="0">
            <x v="56"/>
          </reference>
        </references>
      </pivotArea>
    </format>
    <format dxfId="7183">
      <pivotArea dataOnly="0" labelOnly="1" outline="0" fieldPosition="0">
        <references count="4">
          <reference field="1" count="1" selected="0">
            <x v="77"/>
          </reference>
          <reference field="2" count="1">
            <x v="10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7182">
      <pivotArea dataOnly="0" labelOnly="1" outline="0" fieldPosition="0">
        <references count="4">
          <reference field="1" count="1" selected="0">
            <x v="77"/>
          </reference>
          <reference field="2" count="1">
            <x v="0"/>
          </reference>
          <reference field="4" count="1" selected="0">
            <x v="104"/>
          </reference>
          <reference field="5" count="1" selected="0">
            <x v="36"/>
          </reference>
        </references>
      </pivotArea>
    </format>
    <format dxfId="7181">
      <pivotArea dataOnly="0" labelOnly="1" outline="0" fieldPosition="0">
        <references count="4">
          <reference field="1" count="1" selected="0">
            <x v="77"/>
          </reference>
          <reference field="2" count="8">
            <x v="1"/>
            <x v="3"/>
            <x v="4"/>
            <x v="5"/>
            <x v="6"/>
            <x v="7"/>
            <x v="8"/>
            <x v="9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7180">
      <pivotArea dataOnly="0" labelOnly="1" outline="0" fieldPosition="0">
        <references count="4">
          <reference field="1" count="1" selected="0">
            <x v="77"/>
          </reference>
          <reference field="2" count="1">
            <x v="12"/>
          </reference>
          <reference field="4" count="1" selected="0">
            <x v="108"/>
          </reference>
          <reference field="5" count="1" selected="0">
            <x v="155"/>
          </reference>
        </references>
      </pivotArea>
    </format>
    <format dxfId="7179">
      <pivotArea dataOnly="0" labelOnly="1" outline="0" fieldPosition="0">
        <references count="4">
          <reference field="1" count="1" selected="0">
            <x v="78"/>
          </reference>
          <reference field="2" count="1">
            <x v="0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7178">
      <pivotArea dataOnly="0" labelOnly="1" outline="0" fieldPosition="0">
        <references count="4">
          <reference field="1" count="1" selected="0">
            <x v="7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4" count="1" selected="0">
            <x v="93"/>
          </reference>
          <reference field="5" count="1" selected="0">
            <x v="93"/>
          </reference>
        </references>
      </pivotArea>
    </format>
    <format dxfId="7177">
      <pivotArea dataOnly="0" labelOnly="1" outline="0" fieldPosition="0">
        <references count="4">
          <reference field="1" count="1" selected="0">
            <x v="78"/>
          </reference>
          <reference field="2" count="1">
            <x v="12"/>
          </reference>
          <reference field="4" count="1" selected="0">
            <x v="93"/>
          </reference>
          <reference field="5" count="1" selected="0">
            <x v="228"/>
          </reference>
        </references>
      </pivotArea>
    </format>
    <format dxfId="7176">
      <pivotArea dataOnly="0" labelOnly="1" outline="0" fieldPosition="0">
        <references count="4">
          <reference field="1" count="1" selected="0">
            <x v="78"/>
          </reference>
          <reference field="2" count="1"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75">
      <pivotArea dataOnly="0" labelOnly="1" outline="0" fieldPosition="0">
        <references count="4">
          <reference field="1" count="1" selected="0">
            <x v="78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174">
      <pivotArea dataOnly="0" labelOnly="1" outline="0" fieldPosition="0">
        <references count="4">
          <reference field="1" count="1" selected="0">
            <x v="79"/>
          </reference>
          <reference field="2" count="3">
            <x v="0"/>
            <x v="1"/>
            <x v="2"/>
          </reference>
          <reference field="4" count="1" selected="0">
            <x v="59"/>
          </reference>
          <reference field="5" count="1" selected="0">
            <x v="127"/>
          </reference>
        </references>
      </pivotArea>
    </format>
    <format dxfId="7173">
      <pivotArea dataOnly="0" labelOnly="1" outline="0" fieldPosition="0">
        <references count="4">
          <reference field="1" count="1" selected="0">
            <x v="80"/>
          </reference>
          <reference field="2" count="9">
            <x v="0"/>
            <x v="1"/>
            <x v="3"/>
            <x v="4"/>
            <x v="5"/>
            <x v="6"/>
            <x v="7"/>
            <x v="9"/>
            <x v="10"/>
          </reference>
          <reference field="4" count="1" selected="0">
            <x v="8"/>
          </reference>
          <reference field="5" count="1" selected="0">
            <x v="53"/>
          </reference>
        </references>
      </pivotArea>
    </format>
    <format dxfId="7172">
      <pivotArea dataOnly="0" labelOnly="1" outline="0" fieldPosition="0">
        <references count="4">
          <reference field="1" count="1" selected="0">
            <x v="80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171">
      <pivotArea dataOnly="0" labelOnly="1" outline="0" fieldPosition="0">
        <references count="4">
          <reference field="1" count="1" selected="0">
            <x v="80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170">
      <pivotArea dataOnly="0" labelOnly="1" outline="0" fieldPosition="0">
        <references count="4">
          <reference field="1" count="1" selected="0">
            <x v="81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7169">
      <pivotArea dataOnly="0" labelOnly="1" outline="0" fieldPosition="0">
        <references count="4">
          <reference field="1" count="1" selected="0">
            <x v="81"/>
          </reference>
          <reference field="2" count="1">
            <x v="12"/>
          </reference>
          <reference field="4" count="1" selected="0">
            <x v="67"/>
          </reference>
          <reference field="5" count="1" selected="0">
            <x v="224"/>
          </reference>
        </references>
      </pivotArea>
    </format>
    <format dxfId="7168">
      <pivotArea dataOnly="0" labelOnly="1" outline="0" fieldPosition="0">
        <references count="4">
          <reference field="1" count="1" selected="0">
            <x v="81"/>
          </reference>
          <reference field="2" count="4">
            <x v="0"/>
            <x v="1"/>
            <x v="2"/>
            <x v="3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7167">
      <pivotArea dataOnly="0" labelOnly="1" outline="0" fieldPosition="0">
        <references count="4">
          <reference field="1" count="1" selected="0">
            <x v="82"/>
          </reference>
          <reference field="2" count="3">
            <x v="0"/>
            <x v="1"/>
            <x v="3"/>
          </reference>
          <reference field="4" count="1" selected="0">
            <x v="60"/>
          </reference>
          <reference field="5" count="1" selected="0">
            <x v="75"/>
          </reference>
        </references>
      </pivotArea>
    </format>
    <format dxfId="7166">
      <pivotArea dataOnly="0" labelOnly="1" outline="0" fieldPosition="0">
        <references count="4">
          <reference field="1" count="1" selected="0">
            <x v="82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68"/>
          </reference>
          <reference field="5" count="1" selected="0">
            <x v="98"/>
          </reference>
        </references>
      </pivotArea>
    </format>
    <format dxfId="7165">
      <pivotArea dataOnly="0" labelOnly="1" outline="0" fieldPosition="0">
        <references count="4">
          <reference field="1" count="1" selected="0">
            <x v="82"/>
          </reference>
          <reference field="2" count="1">
            <x v="12"/>
          </reference>
          <reference field="4" count="1" selected="0">
            <x v="68"/>
          </reference>
          <reference field="5" count="1" selected="0">
            <x v="188"/>
          </reference>
        </references>
      </pivotArea>
    </format>
    <format dxfId="7164">
      <pivotArea dataOnly="0" labelOnly="1" outline="0" fieldPosition="0">
        <references count="4">
          <reference field="1" count="1" selected="0">
            <x v="83"/>
          </reference>
          <reference field="2" count="1">
            <x v="10"/>
          </reference>
          <reference field="4" count="1" selected="0">
            <x v="25"/>
          </reference>
          <reference field="5" count="1" selected="0">
            <x v="97"/>
          </reference>
        </references>
      </pivotArea>
    </format>
    <format dxfId="7163">
      <pivotArea dataOnly="0" labelOnly="1" outline="0" fieldPosition="0">
        <references count="4">
          <reference field="1" count="1" selected="0">
            <x v="83"/>
          </reference>
          <reference field="2" count="1">
            <x v="12"/>
          </reference>
          <reference field="4" count="1" selected="0">
            <x v="25"/>
          </reference>
          <reference field="5" count="1" selected="0">
            <x v="196"/>
          </reference>
        </references>
      </pivotArea>
    </format>
    <format dxfId="7162">
      <pivotArea dataOnly="0" labelOnly="1" outline="0" fieldPosition="0">
        <references count="4">
          <reference field="1" count="1" selected="0">
            <x v="83"/>
          </reference>
          <reference field="2" count="7">
            <x v="2"/>
            <x v="3"/>
            <x v="4"/>
            <x v="5"/>
            <x v="6"/>
            <x v="7"/>
            <x v="9"/>
          </reference>
          <reference field="4" count="1" selected="0">
            <x v="59"/>
          </reference>
          <reference field="5" count="1" selected="0">
            <x v="127"/>
          </reference>
        </references>
      </pivotArea>
    </format>
    <format dxfId="7161">
      <pivotArea dataOnly="0" labelOnly="1" outline="0" fieldPosition="0">
        <references count="4">
          <reference field="1" count="1" selected="0">
            <x v="83"/>
          </reference>
          <reference field="2" count="1">
            <x v="0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7160">
      <pivotArea dataOnly="0" labelOnly="1" outline="0" fieldPosition="0">
        <references count="4">
          <reference field="1" count="1" selected="0">
            <x v="83"/>
          </reference>
          <reference field="2" count="2">
            <x v="2"/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159">
      <pivotArea dataOnly="0" labelOnly="1" outline="0" fieldPosition="0">
        <references count="4">
          <reference field="1" count="1" selected="0">
            <x v="83"/>
          </reference>
          <reference field="2" count="1"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58">
      <pivotArea dataOnly="0" labelOnly="1" outline="0" fieldPosition="0">
        <references count="4">
          <reference field="1" count="1" selected="0">
            <x v="84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15"/>
          </reference>
          <reference field="5" count="1" selected="0">
            <x v="69"/>
          </reference>
        </references>
      </pivotArea>
    </format>
    <format dxfId="7157">
      <pivotArea dataOnly="0" labelOnly="1" outline="0" fieldPosition="0">
        <references count="4">
          <reference field="1" count="1" selected="0">
            <x v="84"/>
          </reference>
          <reference field="2" count="2">
            <x v="7"/>
            <x v="9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7156">
      <pivotArea dataOnly="0" labelOnly="1" outline="0" fieldPosition="0">
        <references count="4">
          <reference field="1" count="1" selected="0">
            <x v="84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155">
      <pivotArea dataOnly="0" labelOnly="1" outline="0" fieldPosition="0">
        <references count="4">
          <reference field="1" count="1" selected="0">
            <x v="84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54">
      <pivotArea dataOnly="0" labelOnly="1" outline="0" fieldPosition="0">
        <references count="4">
          <reference field="1" count="1" selected="0">
            <x v="84"/>
          </reference>
          <reference field="2" count="1">
            <x v="10"/>
          </reference>
          <reference field="4" count="1" selected="0">
            <x v="156"/>
          </reference>
          <reference field="5" count="1" selected="0">
            <x v="85"/>
          </reference>
        </references>
      </pivotArea>
    </format>
    <format dxfId="7153">
      <pivotArea dataOnly="0" labelOnly="1" outline="0" fieldPosition="0">
        <references count="4">
          <reference field="1" count="1" selected="0">
            <x v="8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152">
      <pivotArea dataOnly="0" labelOnly="1" outline="0" fieldPosition="0">
        <references count="4">
          <reference field="1" count="1" selected="0">
            <x v="85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7151">
      <pivotArea dataOnly="0" labelOnly="1" outline="0" fieldPosition="0">
        <references count="4">
          <reference field="1" count="1" selected="0">
            <x v="85"/>
          </reference>
          <reference field="2" count="1">
            <x v="12"/>
          </reference>
          <reference field="4" count="1" selected="0">
            <x v="161"/>
          </reference>
          <reference field="5" count="1" selected="0">
            <x v="151"/>
          </reference>
        </references>
      </pivotArea>
    </format>
    <format dxfId="7150">
      <pivotArea dataOnly="0" labelOnly="1" outline="0" fieldPosition="0">
        <references count="4">
          <reference field="1" count="1" selected="0">
            <x v="86"/>
          </reference>
          <reference field="2" count="4">
            <x v="0"/>
            <x v="1"/>
            <x v="2"/>
            <x v="3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7149">
      <pivotArea dataOnly="0" labelOnly="1" outline="0" fieldPosition="0">
        <references count="4">
          <reference field="1" count="1" selected="0">
            <x v="8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8"/>
          </reference>
          <reference field="5" count="1" selected="0">
            <x v="21"/>
          </reference>
        </references>
      </pivotArea>
    </format>
    <format dxfId="7148">
      <pivotArea dataOnly="0" labelOnly="1" outline="0" fieldPosition="0">
        <references count="4">
          <reference field="1" count="1" selected="0">
            <x v="87"/>
          </reference>
          <reference field="2" count="1">
            <x v="12"/>
          </reference>
          <reference field="4" count="1" selected="0">
            <x v="78"/>
          </reference>
          <reference field="5" count="1" selected="0">
            <x v="172"/>
          </reference>
        </references>
      </pivotArea>
    </format>
    <format dxfId="7147">
      <pivotArea dataOnly="0" labelOnly="1" outline="0" fieldPosition="0">
        <references count="4">
          <reference field="1" count="1" selected="0">
            <x v="8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7"/>
          </reference>
          <reference field="5" count="1" selected="0">
            <x v="46"/>
          </reference>
        </references>
      </pivotArea>
    </format>
    <format dxfId="7146">
      <pivotArea dataOnly="0" labelOnly="1" outline="0" fieldPosition="0">
        <references count="4">
          <reference field="1" count="1" selected="0">
            <x v="88"/>
          </reference>
          <reference field="2" count="1">
            <x v="12"/>
          </reference>
          <reference field="4" count="1" selected="0">
            <x v="77"/>
          </reference>
          <reference field="5" count="1" selected="0">
            <x v="233"/>
          </reference>
        </references>
      </pivotArea>
    </format>
    <format dxfId="7145">
      <pivotArea dataOnly="0" labelOnly="1" outline="0" fieldPosition="0">
        <references count="4">
          <reference field="1" count="1" selected="0">
            <x v="89"/>
          </reference>
          <reference field="2" count="1">
            <x v="0"/>
          </reference>
          <reference field="4" count="1" selected="0">
            <x v="105"/>
          </reference>
          <reference field="5" count="1" selected="0">
            <x v="39"/>
          </reference>
        </references>
      </pivotArea>
    </format>
    <format dxfId="7144">
      <pivotArea dataOnly="0" labelOnly="1" outline="0" fieldPosition="0">
        <references count="4">
          <reference field="1" count="1" selected="0">
            <x v="90"/>
          </reference>
          <reference field="2" count="1">
            <x v="0"/>
          </reference>
          <reference field="4" count="1" selected="0">
            <x v="56"/>
          </reference>
          <reference field="5" count="1" selected="0">
            <x v="117"/>
          </reference>
        </references>
      </pivotArea>
    </format>
    <format dxfId="7143">
      <pivotArea dataOnly="0" labelOnly="1" outline="0" fieldPosition="0">
        <references count="4">
          <reference field="1" count="1" selected="0">
            <x v="91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66"/>
          </reference>
          <reference field="5" count="1" selected="0">
            <x v="111"/>
          </reference>
        </references>
      </pivotArea>
    </format>
    <format dxfId="7142">
      <pivotArea dataOnly="0" labelOnly="1" outline="0" fieldPosition="0">
        <references count="4">
          <reference field="1" count="1" selected="0">
            <x v="91"/>
          </reference>
          <reference field="2" count="1">
            <x v="12"/>
          </reference>
          <reference field="4" count="1" selected="0">
            <x v="66"/>
          </reference>
          <reference field="5" count="1" selected="0">
            <x v="218"/>
          </reference>
        </references>
      </pivotArea>
    </format>
    <format dxfId="7141">
      <pivotArea dataOnly="0" labelOnly="1" outline="0" fieldPosition="0">
        <references count="4">
          <reference field="1" count="1" selected="0">
            <x v="91"/>
          </reference>
          <reference field="2" count="2">
            <x v="0"/>
            <x v="1"/>
          </reference>
          <reference field="4" count="1" selected="0">
            <x v="141"/>
          </reference>
          <reference field="5" count="1" selected="0">
            <x v="85"/>
          </reference>
        </references>
      </pivotArea>
    </format>
    <format dxfId="7140">
      <pivotArea dataOnly="0" labelOnly="1" outline="0" fieldPosition="0">
        <references count="4">
          <reference field="1" count="1" selected="0">
            <x v="91"/>
          </reference>
          <reference field="2" count="3">
            <x v="3"/>
            <x v="4"/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39">
      <pivotArea dataOnly="0" labelOnly="1" outline="0" fieldPosition="0">
        <references count="4">
          <reference field="1" count="1" selected="0">
            <x v="92"/>
          </reference>
          <reference field="2" count="2">
            <x v="0"/>
            <x v="2"/>
          </reference>
          <reference field="4" count="1" selected="0">
            <x v="69"/>
          </reference>
          <reference field="5" count="1" selected="0">
            <x v="54"/>
          </reference>
        </references>
      </pivotArea>
    </format>
    <format dxfId="7138">
      <pivotArea dataOnly="0" labelOnly="1" outline="0" fieldPosition="0">
        <references count="4">
          <reference field="1" count="1" selected="0">
            <x v="92"/>
          </reference>
          <reference field="2" count="1"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37">
      <pivotArea dataOnly="0" labelOnly="1" outline="0" fieldPosition="0">
        <references count="4">
          <reference field="1" count="1" selected="0">
            <x v="93"/>
          </reference>
          <reference field="2" count="1">
            <x v="3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7136">
      <pivotArea dataOnly="0" labelOnly="1" outline="0" fieldPosition="0">
        <references count="4">
          <reference field="1" count="1" selected="0">
            <x v="93"/>
          </reference>
          <reference field="2" count="1">
            <x v="1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7135">
      <pivotArea dataOnly="0" labelOnly="1" outline="0" fieldPosition="0">
        <references count="4">
          <reference field="1" count="1" selected="0">
            <x v="93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134">
      <pivotArea dataOnly="0" labelOnly="1" outline="0" fieldPosition="0">
        <references count="4">
          <reference field="1" count="1" selected="0">
            <x v="93"/>
          </reference>
          <reference field="2" count="1"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33">
      <pivotArea dataOnly="0" labelOnly="1" outline="0" fieldPosition="0">
        <references count="4">
          <reference field="1" count="1" selected="0">
            <x v="93"/>
          </reference>
          <reference field="2" count="3">
            <x v="7"/>
            <x v="9"/>
            <x v="10"/>
          </reference>
          <reference field="4" count="1" selected="0">
            <x v="169"/>
          </reference>
          <reference field="5" count="1" selected="0">
            <x v="85"/>
          </reference>
        </references>
      </pivotArea>
    </format>
    <format dxfId="7132">
      <pivotArea dataOnly="0" labelOnly="1" outline="0" fieldPosition="0">
        <references count="4">
          <reference field="1" count="1" selected="0">
            <x v="93"/>
          </reference>
          <reference field="2" count="1">
            <x v="12"/>
          </reference>
          <reference field="4" count="1" selected="0">
            <x v="169"/>
          </reference>
          <reference field="5" count="1" selected="0">
            <x v="145"/>
          </reference>
        </references>
      </pivotArea>
    </format>
    <format dxfId="7131">
      <pivotArea dataOnly="0" labelOnly="1" outline="0" fieldPosition="0">
        <references count="4">
          <reference field="1" count="1" selected="0">
            <x v="94"/>
          </reference>
          <reference field="2" count="6">
            <x v="4"/>
            <x v="5"/>
            <x v="6"/>
            <x v="7"/>
            <x v="8"/>
            <x v="9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7130">
      <pivotArea dataOnly="0" labelOnly="1" outline="0" fieldPosition="0">
        <references count="4">
          <reference field="1" count="1" selected="0">
            <x v="94"/>
          </reference>
          <reference field="2" count="1">
            <x v="10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7129">
      <pivotArea dataOnly="0" labelOnly="1" outline="0" fieldPosition="0">
        <references count="4">
          <reference field="1" count="1" selected="0">
            <x v="94"/>
          </reference>
          <reference field="2" count="1">
            <x v="12"/>
          </reference>
          <reference field="4" count="1" selected="0">
            <x v="159"/>
          </reference>
          <reference field="5" count="1" selected="0">
            <x v="145"/>
          </reference>
        </references>
      </pivotArea>
    </format>
    <format dxfId="7128">
      <pivotArea dataOnly="0" labelOnly="1" outline="0" fieldPosition="0">
        <references count="4">
          <reference field="1" count="1" selected="0">
            <x v="95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3"/>
          </reference>
          <reference field="5" count="1" selected="0">
            <x v="65"/>
          </reference>
        </references>
      </pivotArea>
    </format>
    <format dxfId="7127">
      <pivotArea dataOnly="0" labelOnly="1" outline="0" fieldPosition="0">
        <references count="4">
          <reference field="1" count="1" selected="0">
            <x v="95"/>
          </reference>
          <reference field="2" count="1">
            <x v="12"/>
          </reference>
          <reference field="4" count="1" selected="0">
            <x v="63"/>
          </reference>
          <reference field="5" count="1" selected="0">
            <x v="160"/>
          </reference>
        </references>
      </pivotArea>
    </format>
    <format dxfId="7126">
      <pivotArea dataOnly="0" labelOnly="1" outline="0" fieldPosition="0">
        <references count="4">
          <reference field="1" count="1" selected="0">
            <x v="96"/>
          </reference>
          <reference field="2" count="2">
            <x v="4"/>
            <x v="5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7125">
      <pivotArea dataOnly="0" labelOnly="1" outline="0" fieldPosition="0">
        <references count="4">
          <reference field="1" count="1" selected="0">
            <x v="96"/>
          </reference>
          <reference field="2" count="4">
            <x v="7"/>
            <x v="8"/>
            <x v="9"/>
            <x v="10"/>
          </reference>
          <reference field="4" count="1" selected="0">
            <x v="49"/>
          </reference>
          <reference field="5" count="1" selected="0">
            <x v="82"/>
          </reference>
        </references>
      </pivotArea>
    </format>
    <format dxfId="7124">
      <pivotArea dataOnly="0" labelOnly="1" outline="0" fieldPosition="0">
        <references count="4">
          <reference field="1" count="1" selected="0">
            <x v="96"/>
          </reference>
          <reference field="2" count="1">
            <x v="12"/>
          </reference>
          <reference field="4" count="1" selected="0">
            <x v="49"/>
          </reference>
          <reference field="5" count="1" selected="0">
            <x v="200"/>
          </reference>
        </references>
      </pivotArea>
    </format>
    <format dxfId="7123">
      <pivotArea dataOnly="0" labelOnly="1" outline="0" fieldPosition="0">
        <references count="4">
          <reference field="1" count="1" selected="0">
            <x v="96"/>
          </reference>
          <reference field="2" count="2">
            <x v="0"/>
            <x v="1"/>
          </reference>
          <reference field="4" count="1" selected="0">
            <x v="110"/>
          </reference>
          <reference field="5" count="1" selected="0">
            <x v="104"/>
          </reference>
        </references>
      </pivotArea>
    </format>
    <format dxfId="7122">
      <pivotArea dataOnly="0" labelOnly="1" outline="0" fieldPosition="0">
        <references count="4">
          <reference field="1" count="1" selected="0">
            <x v="96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21">
      <pivotArea dataOnly="0" labelOnly="1" outline="0" fieldPosition="0">
        <references count="4">
          <reference field="1" count="1" selected="0">
            <x v="96"/>
          </reference>
          <reference field="2" count="1">
            <x v="3"/>
          </reference>
          <reference field="4" count="1" selected="0">
            <x v="163"/>
          </reference>
          <reference field="5" count="1" selected="0">
            <x v="85"/>
          </reference>
        </references>
      </pivotArea>
    </format>
    <format dxfId="7120">
      <pivotArea dataOnly="0" labelOnly="1" outline="0" fieldPosition="0">
        <references count="4">
          <reference field="1" count="1" selected="0">
            <x v="97"/>
          </reference>
          <reference field="2" count="2">
            <x v="4"/>
            <x v="5"/>
          </reference>
          <reference field="4" count="1" selected="0">
            <x v="15"/>
          </reference>
          <reference field="5" count="1" selected="0">
            <x v="69"/>
          </reference>
        </references>
      </pivotArea>
    </format>
    <format dxfId="7119">
      <pivotArea dataOnly="0" labelOnly="1" outline="0" fieldPosition="0">
        <references count="4">
          <reference field="1" count="1" selected="0">
            <x v="97"/>
          </reference>
          <reference field="2" count="3">
            <x v="1"/>
            <x v="2"/>
            <x v="3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118">
      <pivotArea dataOnly="0" labelOnly="1" outline="0" fieldPosition="0">
        <references count="4">
          <reference field="1" count="1" selected="0">
            <x v="97"/>
          </reference>
          <reference field="2" count="1">
            <x v="0"/>
          </reference>
          <reference field="4" count="1" selected="0">
            <x v="73"/>
          </reference>
          <reference field="5" count="1" selected="0">
            <x v="77"/>
          </reference>
        </references>
      </pivotArea>
    </format>
    <format dxfId="7117">
      <pivotArea dataOnly="0" labelOnly="1" outline="0" fieldPosition="0">
        <references count="4">
          <reference field="1" count="1" selected="0">
            <x v="97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74"/>
          </reference>
          <reference field="5" count="1" selected="0">
            <x v="71"/>
          </reference>
        </references>
      </pivotArea>
    </format>
    <format dxfId="7116">
      <pivotArea dataOnly="0" labelOnly="1" outline="0" fieldPosition="0">
        <references count="4">
          <reference field="1" count="1" selected="0">
            <x v="97"/>
          </reference>
          <reference field="2" count="1">
            <x v="12"/>
          </reference>
          <reference field="4" count="1" selected="0">
            <x v="74"/>
          </reference>
          <reference field="5" count="1" selected="0">
            <x v="184"/>
          </reference>
        </references>
      </pivotArea>
    </format>
    <format dxfId="7115">
      <pivotArea dataOnly="0" labelOnly="1" outline="0" fieldPosition="0">
        <references count="4">
          <reference field="1" count="1" selected="0">
            <x v="9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114">
      <pivotArea dataOnly="0" labelOnly="1" outline="0" fieldPosition="0">
        <references count="4">
          <reference field="1" count="1" selected="0">
            <x v="98"/>
          </reference>
          <reference field="2" count="1">
            <x v="12"/>
          </reference>
          <reference field="4" count="1" selected="0">
            <x v="62"/>
          </reference>
          <reference field="5" count="1" selected="0">
            <x v="209"/>
          </reference>
        </references>
      </pivotArea>
    </format>
    <format dxfId="7113">
      <pivotArea dataOnly="0" labelOnly="1" outline="0" fieldPosition="0">
        <references count="4">
          <reference field="1" count="1" selected="0">
            <x v="98"/>
          </reference>
          <reference field="2" count="2">
            <x v="0"/>
            <x v="1"/>
          </reference>
          <reference field="4" count="1" selected="0">
            <x v="90"/>
          </reference>
          <reference field="5" count="1" selected="0">
            <x v="73"/>
          </reference>
        </references>
      </pivotArea>
    </format>
    <format dxfId="7112">
      <pivotArea dataOnly="0" labelOnly="1" outline="0" fieldPosition="0">
        <references count="4">
          <reference field="1" count="1" selected="0">
            <x v="9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1"/>
          </reference>
          <reference field="5" count="1" selected="0">
            <x v="60"/>
          </reference>
        </references>
      </pivotArea>
    </format>
    <format dxfId="7111">
      <pivotArea dataOnly="0" labelOnly="1" outline="0" fieldPosition="0">
        <references count="4">
          <reference field="1" count="1" selected="0">
            <x v="99"/>
          </reference>
          <reference field="2" count="1">
            <x v="12"/>
          </reference>
          <reference field="4" count="1" selected="0">
            <x v="61"/>
          </reference>
          <reference field="5" count="1" selected="0">
            <x v="149"/>
          </reference>
        </references>
      </pivotArea>
    </format>
    <format dxfId="7110">
      <pivotArea dataOnly="0" labelOnly="1" outline="0" fieldPosition="0">
        <references count="4">
          <reference field="1" count="1" selected="0">
            <x v="99"/>
          </reference>
          <reference field="2" count="2">
            <x v="0"/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109">
      <pivotArea dataOnly="0" labelOnly="1" outline="0" fieldPosition="0">
        <references count="4">
          <reference field="1" count="1" selected="0">
            <x v="100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4"/>
          </reference>
          <reference field="5" count="1" selected="0">
            <x v="107"/>
          </reference>
        </references>
      </pivotArea>
    </format>
    <format dxfId="7108">
      <pivotArea dataOnly="0" labelOnly="1" outline="0" fieldPosition="0">
        <references count="4">
          <reference field="1" count="1" selected="0">
            <x v="100"/>
          </reference>
          <reference field="2" count="1">
            <x v="12"/>
          </reference>
          <reference field="4" count="1" selected="0">
            <x v="54"/>
          </reference>
          <reference field="5" count="1" selected="0">
            <x v="153"/>
          </reference>
        </references>
      </pivotArea>
    </format>
    <format dxfId="7107">
      <pivotArea dataOnly="0" labelOnly="1" outline="0" fieldPosition="0">
        <references count="4">
          <reference field="1" count="1" selected="0">
            <x v="101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4" count="1" selected="0">
            <x v="117"/>
          </reference>
          <reference field="5" count="1" selected="0">
            <x v="9"/>
          </reference>
        </references>
      </pivotArea>
    </format>
    <format dxfId="7106">
      <pivotArea dataOnly="0" labelOnly="1" outline="0" fieldPosition="0">
        <references count="4">
          <reference field="1" count="1" selected="0">
            <x v="101"/>
          </reference>
          <reference field="2" count="1">
            <x v="7"/>
          </reference>
          <reference field="4" count="1" selected="0">
            <x v="136"/>
          </reference>
          <reference field="5" count="1" selected="0">
            <x v="85"/>
          </reference>
        </references>
      </pivotArea>
    </format>
    <format dxfId="7105">
      <pivotArea dataOnly="0" labelOnly="1" outline="0" fieldPosition="0">
        <references count="4">
          <reference field="1" count="1" selected="0">
            <x v="101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104">
      <pivotArea dataOnly="0" labelOnly="1" outline="0" fieldPosition="0">
        <references count="4">
          <reference field="1" count="1" selected="0">
            <x v="102"/>
          </reference>
          <reference field="2" count="4">
            <x v="4"/>
            <x v="5"/>
            <x v="6"/>
            <x v="7"/>
          </reference>
          <reference field="4" count="1" selected="0">
            <x v="130"/>
          </reference>
          <reference field="5" count="1" selected="0">
            <x v="17"/>
          </reference>
        </references>
      </pivotArea>
    </format>
    <format dxfId="7103">
      <pivotArea dataOnly="0" labelOnly="1" outline="0" fieldPosition="0">
        <references count="4">
          <reference field="1" count="1" selected="0">
            <x v="102"/>
          </reference>
          <reference field="2" count="2">
            <x v="9"/>
            <x v="10"/>
          </reference>
          <reference field="4" count="1" selected="0">
            <x v="143"/>
          </reference>
          <reference field="5" count="1" selected="0">
            <x v="85"/>
          </reference>
        </references>
      </pivotArea>
    </format>
    <format dxfId="7102">
      <pivotArea dataOnly="0" labelOnly="1" outline="0" fieldPosition="0">
        <references count="4">
          <reference field="1" count="1" selected="0">
            <x v="102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101">
      <pivotArea dataOnly="0" labelOnly="1" outline="0" fieldPosition="0">
        <references count="4">
          <reference field="1" count="1" selected="0">
            <x v="102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100">
      <pivotArea dataOnly="0" labelOnly="1" outline="0" fieldPosition="0">
        <references count="4">
          <reference field="1" count="1" selected="0">
            <x v="103"/>
          </reference>
          <reference field="2" count="4">
            <x v="7"/>
            <x v="8"/>
            <x v="9"/>
            <x v="10"/>
          </reference>
          <reference field="4" count="1" selected="0">
            <x v="108"/>
          </reference>
          <reference field="5" count="1" selected="0">
            <x v="119"/>
          </reference>
        </references>
      </pivotArea>
    </format>
    <format dxfId="7099">
      <pivotArea dataOnly="0" labelOnly="1" outline="0" fieldPosition="0">
        <references count="4">
          <reference field="1" count="1" selected="0">
            <x v="103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4" count="1" selected="0">
            <x v="111"/>
          </reference>
          <reference field="5" count="1" selected="0">
            <x v="128"/>
          </reference>
        </references>
      </pivotArea>
    </format>
    <format dxfId="7098">
      <pivotArea dataOnly="0" labelOnly="1" outline="0" fieldPosition="0">
        <references count="4">
          <reference field="1" count="1" selected="0">
            <x v="103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097">
      <pivotArea dataOnly="0" labelOnly="1" outline="0" fieldPosition="0">
        <references count="4">
          <reference field="1" count="1" selected="0">
            <x v="104"/>
          </reference>
          <reference field="2" count="4">
            <x v="0"/>
            <x v="1"/>
            <x v="3"/>
            <x v="4"/>
          </reference>
          <reference field="4" count="1" selected="0">
            <x v="18"/>
          </reference>
          <reference field="5" count="1" selected="0">
            <x v="123"/>
          </reference>
        </references>
      </pivotArea>
    </format>
    <format dxfId="7096">
      <pivotArea dataOnly="0" labelOnly="1" outline="0" fieldPosition="0">
        <references count="4">
          <reference field="1" count="1" selected="0">
            <x v="104"/>
          </reference>
          <reference field="2" count="4">
            <x v="5"/>
            <x v="6"/>
            <x v="7"/>
            <x v="8"/>
          </reference>
          <reference field="4" count="1" selected="0">
            <x v="24"/>
          </reference>
          <reference field="5" count="1" selected="0">
            <x v="43"/>
          </reference>
        </references>
      </pivotArea>
    </format>
    <format dxfId="7095">
      <pivotArea dataOnly="0" labelOnly="1" outline="0" fieldPosition="0">
        <references count="4">
          <reference field="1" count="1" selected="0">
            <x v="105"/>
          </reference>
          <reference field="2" count="1">
            <x v="1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094">
      <pivotArea dataOnly="0" labelOnly="1" outline="0" fieldPosition="0">
        <references count="4">
          <reference field="1" count="1" selected="0">
            <x v="105"/>
          </reference>
          <reference field="2" count="2">
            <x v="4"/>
            <x v="5"/>
          </reference>
          <reference field="4" count="1" selected="0">
            <x v="119"/>
          </reference>
          <reference field="5" count="1" selected="0">
            <x v="108"/>
          </reference>
        </references>
      </pivotArea>
    </format>
    <format dxfId="7093">
      <pivotArea dataOnly="0" labelOnly="1" outline="0" fieldPosition="0">
        <references count="4">
          <reference field="1" count="1" selected="0">
            <x v="105"/>
          </reference>
          <reference field="2" count="2">
            <x v="0"/>
            <x v="3"/>
          </reference>
          <reference field="4" count="1" selected="0">
            <x v="127"/>
          </reference>
          <reference field="5" count="1" selected="0">
            <x v="85"/>
          </reference>
        </references>
      </pivotArea>
    </format>
    <format dxfId="7092">
      <pivotArea dataOnly="0" labelOnly="1" outline="0" fieldPosition="0">
        <references count="4">
          <reference field="1" count="1" selected="0">
            <x v="105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091">
      <pivotArea dataOnly="0" labelOnly="1" outline="0" fieldPosition="0">
        <references count="4">
          <reference field="1" count="1" selected="0">
            <x v="105"/>
          </reference>
          <reference field="2" count="2">
            <x v="2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090">
      <pivotArea dataOnly="0" labelOnly="1" outline="0" fieldPosition="0">
        <references count="4">
          <reference field="1" count="1" selected="0">
            <x v="105"/>
          </reference>
          <reference field="2" count="1">
            <x v="7"/>
          </reference>
          <reference field="4" count="1" selected="0">
            <x v="167"/>
          </reference>
          <reference field="5" count="1" selected="0">
            <x v="85"/>
          </reference>
        </references>
      </pivotArea>
    </format>
    <format dxfId="7089">
      <pivotArea dataOnly="0" labelOnly="1" outline="0" fieldPosition="0">
        <references count="4">
          <reference field="1" count="1" selected="0">
            <x v="10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0"/>
          </reference>
          <reference field="5" count="1" selected="0">
            <x v="96"/>
          </reference>
        </references>
      </pivotArea>
    </format>
    <format dxfId="7088">
      <pivotArea dataOnly="0" labelOnly="1" outline="0" fieldPosition="0">
        <references count="4">
          <reference field="1" count="1" selected="0">
            <x v="106"/>
          </reference>
          <reference field="2" count="1">
            <x v="12"/>
          </reference>
          <reference field="4" count="1" selected="0">
            <x v="50"/>
          </reference>
          <reference field="5" count="1" selected="0">
            <x v="220"/>
          </reference>
        </references>
      </pivotArea>
    </format>
    <format dxfId="7087">
      <pivotArea dataOnly="0" labelOnly="1" outline="0" fieldPosition="0">
        <references count="4">
          <reference field="1" count="1" selected="0">
            <x v="107"/>
          </reference>
          <reference field="2" count="3">
            <x v="8"/>
            <x v="9"/>
            <x v="10"/>
          </reference>
          <reference field="4" count="1" selected="0">
            <x v="103"/>
          </reference>
          <reference field="5" count="1" selected="0">
            <x v="92"/>
          </reference>
        </references>
      </pivotArea>
    </format>
    <format dxfId="7086">
      <pivotArea dataOnly="0" labelOnly="1" outline="0" fieldPosition="0">
        <references count="4">
          <reference field="1" count="1" selected="0">
            <x v="107"/>
          </reference>
          <reference field="2" count="1">
            <x v="12"/>
          </reference>
          <reference field="4" count="1" selected="0">
            <x v="103"/>
          </reference>
          <reference field="5" count="1" selected="0">
            <x v="157"/>
          </reference>
        </references>
      </pivotArea>
    </format>
    <format dxfId="7085">
      <pivotArea dataOnly="0" labelOnly="1" outline="0" fieldPosition="0">
        <references count="4">
          <reference field="1" count="1" selected="0">
            <x v="107"/>
          </reference>
          <reference field="2" count="5">
            <x v="0"/>
            <x v="1"/>
            <x v="2"/>
            <x v="3"/>
            <x v="4"/>
          </reference>
          <reference field="4" count="1" selected="0">
            <x v="109"/>
          </reference>
          <reference field="5" count="1" selected="0">
            <x v="19"/>
          </reference>
        </references>
      </pivotArea>
    </format>
    <format dxfId="7084">
      <pivotArea dataOnly="0" labelOnly="1" outline="0" fieldPosition="0">
        <references count="4">
          <reference field="1" count="1" selected="0">
            <x v="107"/>
          </reference>
          <reference field="2" count="1">
            <x v="7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7083">
      <pivotArea dataOnly="0" labelOnly="1" outline="0" fieldPosition="0">
        <references count="4">
          <reference field="1" count="1" selected="0">
            <x v="107"/>
          </reference>
          <reference field="2" count="3">
            <x v="2"/>
            <x v="5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082">
      <pivotArea dataOnly="0" labelOnly="1" outline="0" fieldPosition="0">
        <references count="4">
          <reference field="1" count="1" selected="0">
            <x v="108"/>
          </reference>
          <reference field="2" count="2">
            <x v="4"/>
            <x v="5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081">
      <pivotArea dataOnly="0" labelOnly="1" outline="0" fieldPosition="0">
        <references count="4">
          <reference field="1" count="1" selected="0">
            <x v="108"/>
          </reference>
          <reference field="2" count="3">
            <x v="0"/>
            <x v="1"/>
            <x v="3"/>
          </reference>
          <reference field="4" count="1" selected="0">
            <x v="92"/>
          </reference>
          <reference field="5" count="1" selected="0">
            <x v="90"/>
          </reference>
        </references>
      </pivotArea>
    </format>
    <format dxfId="7080">
      <pivotArea dataOnly="0" labelOnly="1" outline="0" fieldPosition="0">
        <references count="4">
          <reference field="1" count="1" selected="0">
            <x v="108"/>
          </reference>
          <reference field="2" count="2">
            <x v="7"/>
            <x v="9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7079">
      <pivotArea dataOnly="0" labelOnly="1" outline="0" fieldPosition="0">
        <references count="4">
          <reference field="1" count="1" selected="0">
            <x v="108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078">
      <pivotArea dataOnly="0" labelOnly="1" outline="0" fieldPosition="0">
        <references count="4">
          <reference field="1" count="1" selected="0">
            <x v="108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077">
      <pivotArea dataOnly="0" labelOnly="1" outline="0" fieldPosition="0">
        <references count="4">
          <reference field="1" count="1" selected="0">
            <x v="108"/>
          </reference>
          <reference field="2" count="1">
            <x v="10"/>
          </reference>
          <reference field="4" count="1" selected="0">
            <x v="171"/>
          </reference>
          <reference field="5" count="1" selected="0">
            <x v="85"/>
          </reference>
        </references>
      </pivotArea>
    </format>
    <format dxfId="7076">
      <pivotArea dataOnly="0" labelOnly="1" outline="0" fieldPosition="0">
        <references count="4">
          <reference field="1" count="1" selected="0">
            <x v="108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075">
      <pivotArea dataOnly="0" labelOnly="1" outline="0" fieldPosition="0">
        <references count="4">
          <reference field="1" count="1" selected="0">
            <x v="109"/>
          </reference>
          <reference field="2" count="6">
            <x v="2"/>
            <x v="7"/>
            <x v="8"/>
            <x v="9"/>
            <x v="10"/>
            <x v="12"/>
          </reference>
          <reference field="4" count="1" selected="0">
            <x v="135"/>
          </reference>
          <reference field="5" count="1" selected="0">
            <x v="28"/>
          </reference>
        </references>
      </pivotArea>
    </format>
    <format dxfId="7074">
      <pivotArea dataOnly="0" labelOnly="1" outline="0" fieldPosition="0">
        <references count="4">
          <reference field="1" count="1" selected="0">
            <x v="109"/>
          </reference>
          <reference field="2" count="2">
            <x v="4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073">
      <pivotArea dataOnly="0" labelOnly="1" outline="0" fieldPosition="0">
        <references count="4">
          <reference field="1" count="1" selected="0">
            <x v="109"/>
          </reference>
          <reference field="2" count="1">
            <x v="5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072">
      <pivotArea dataOnly="0" labelOnly="1" outline="0" fieldPosition="0">
        <references count="4">
          <reference field="1" count="1" selected="0">
            <x v="110"/>
          </reference>
          <reference field="2" count="2">
            <x v="0"/>
            <x v="1"/>
          </reference>
          <reference field="4" count="1" selected="0">
            <x v="45"/>
          </reference>
          <reference field="5" count="1" selected="0">
            <x v="57"/>
          </reference>
        </references>
      </pivotArea>
    </format>
    <format dxfId="7071">
      <pivotArea dataOnly="0" labelOnly="1" outline="0" fieldPosition="0">
        <references count="4">
          <reference field="1" count="1" selected="0">
            <x v="11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070">
      <pivotArea dataOnly="0" labelOnly="1" outline="0" fieldPosition="0">
        <references count="4">
          <reference field="1" count="1" selected="0">
            <x v="111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069">
      <pivotArea dataOnly="0" labelOnly="1" outline="0" fieldPosition="0">
        <references count="4">
          <reference field="1" count="1" selected="0">
            <x v="112"/>
          </reference>
          <reference field="2" count="3">
            <x v="3"/>
            <x v="4"/>
            <x v="5"/>
          </reference>
          <reference field="4" count="1" selected="0">
            <x v="79"/>
          </reference>
          <reference field="5" count="1" selected="0">
            <x v="31"/>
          </reference>
        </references>
      </pivotArea>
    </format>
    <format dxfId="7068">
      <pivotArea dataOnly="0" labelOnly="1" outline="0" fieldPosition="0">
        <references count="4">
          <reference field="1" count="1" selected="0">
            <x v="112"/>
          </reference>
          <reference field="2" count="5">
            <x v="2"/>
            <x v="7"/>
            <x v="8"/>
            <x v="9"/>
            <x v="10"/>
          </reference>
          <reference field="4" count="1" selected="0">
            <x v="88"/>
          </reference>
          <reference field="5" count="1" selected="0">
            <x v="79"/>
          </reference>
        </references>
      </pivotArea>
    </format>
    <format dxfId="7067">
      <pivotArea dataOnly="0" labelOnly="1" outline="0" fieldPosition="0">
        <references count="4">
          <reference field="1" count="1" selected="0">
            <x v="112"/>
          </reference>
          <reference field="2" count="1">
            <x v="12"/>
          </reference>
          <reference field="4" count="1" selected="0">
            <x v="88"/>
          </reference>
          <reference field="5" count="1" selected="0">
            <x v="182"/>
          </reference>
        </references>
      </pivotArea>
    </format>
    <format dxfId="7066">
      <pivotArea dataOnly="0" labelOnly="1" outline="0" fieldPosition="0">
        <references count="4">
          <reference field="1" count="1" selected="0">
            <x v="112"/>
          </reference>
          <reference field="2" count="2">
            <x v="0"/>
            <x v="1"/>
          </reference>
          <reference field="4" count="1" selected="0">
            <x v="91"/>
          </reference>
          <reference field="5" count="1" selected="0">
            <x v="23"/>
          </reference>
        </references>
      </pivotArea>
    </format>
    <format dxfId="7065">
      <pivotArea dataOnly="0" labelOnly="1" outline="0" fieldPosition="0">
        <references count="4">
          <reference field="1" count="1" selected="0">
            <x v="112"/>
          </reference>
          <reference field="2" count="1">
            <x v="6"/>
          </reference>
          <reference field="4" count="1" selected="0">
            <x v="94"/>
          </reference>
          <reference field="5" count="1" selected="0">
            <x v="100"/>
          </reference>
        </references>
      </pivotArea>
    </format>
    <format dxfId="7064">
      <pivotArea dataOnly="0" labelOnly="1" outline="0" fieldPosition="0">
        <references count="4">
          <reference field="1" count="1" selected="0">
            <x v="113"/>
          </reference>
          <reference field="2" count="1">
            <x v="6"/>
          </reference>
          <reference field="4" count="1" selected="0">
            <x v="21"/>
          </reference>
          <reference field="5" count="1" selected="0">
            <x v="52"/>
          </reference>
        </references>
      </pivotArea>
    </format>
    <format dxfId="7063">
      <pivotArea dataOnly="0" labelOnly="1" outline="0" fieldPosition="0">
        <references count="4">
          <reference field="1" count="1" selected="0">
            <x v="113"/>
          </reference>
          <reference field="2" count="2">
            <x v="4"/>
            <x v="5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7062">
      <pivotArea dataOnly="0" labelOnly="1" outline="0" fieldPosition="0">
        <references count="4">
          <reference field="1" count="1" selected="0">
            <x v="113"/>
          </reference>
          <reference field="2" count="3">
            <x v="0"/>
            <x v="1"/>
            <x v="3"/>
          </reference>
          <reference field="4" count="1" selected="0">
            <x v="89"/>
          </reference>
          <reference field="5" count="1" selected="0">
            <x v="112"/>
          </reference>
        </references>
      </pivotArea>
    </format>
    <format dxfId="7061">
      <pivotArea dataOnly="0" labelOnly="1" outline="0" fieldPosition="0">
        <references count="4">
          <reference field="1" count="1" selected="0">
            <x v="113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7060">
      <pivotArea dataOnly="0" labelOnly="1" outline="0" fieldPosition="0">
        <references count="4">
          <reference field="1" count="1" selected="0">
            <x v="113"/>
          </reference>
          <reference field="2" count="1">
            <x v="7"/>
          </reference>
          <reference field="4" count="1" selected="0">
            <x v="170"/>
          </reference>
          <reference field="5" count="1" selected="0">
            <x v="85"/>
          </reference>
        </references>
      </pivotArea>
    </format>
    <format dxfId="7059">
      <pivotArea dataOnly="0" labelOnly="1" outline="0" fieldPosition="0">
        <references count="4">
          <reference field="1" count="1" selected="0">
            <x v="114"/>
          </reference>
          <reference field="2" count="9">
            <x v="0"/>
            <x v="1"/>
            <x v="2"/>
            <x v="3"/>
            <x v="4"/>
            <x v="5"/>
            <x v="6"/>
            <x v="7"/>
            <x v="8"/>
          </reference>
          <reference field="4" count="1" selected="0">
            <x v="19"/>
          </reference>
          <reference field="5" count="1" selected="0">
            <x v="24"/>
          </reference>
        </references>
      </pivotArea>
    </format>
    <format dxfId="7058">
      <pivotArea dataOnly="0" labelOnly="1" outline="0" fieldPosition="0">
        <references count="4">
          <reference field="1" count="1" selected="0">
            <x v="115"/>
          </reference>
          <reference field="2" count="3">
            <x v="3"/>
            <x v="4"/>
            <x v="5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057">
      <pivotArea dataOnly="0" labelOnly="1" outline="0" fieldPosition="0">
        <references count="4">
          <reference field="1" count="1" selected="0">
            <x v="115"/>
          </reference>
          <reference field="2" count="2">
            <x v="0"/>
            <x v="1"/>
          </reference>
          <reference field="4" count="1" selected="0">
            <x v="46"/>
          </reference>
          <reference field="5" count="1" selected="0">
            <x v="58"/>
          </reference>
        </references>
      </pivotArea>
    </format>
    <format dxfId="7056">
      <pivotArea dataOnly="0" labelOnly="1" outline="0" fieldPosition="0">
        <references count="4">
          <reference field="1" count="1" selected="0">
            <x v="115"/>
          </reference>
          <reference field="2" count="5">
            <x v="6"/>
            <x v="7"/>
            <x v="8"/>
            <x v="9"/>
            <x v="10"/>
          </reference>
          <reference field="4" count="1" selected="0">
            <x v="87"/>
          </reference>
          <reference field="5" count="1" selected="0">
            <x v="129"/>
          </reference>
        </references>
      </pivotArea>
    </format>
    <format dxfId="7055">
      <pivotArea dataOnly="0" labelOnly="1" outline="0" fieldPosition="0">
        <references count="4">
          <reference field="1" count="1" selected="0">
            <x v="115"/>
          </reference>
          <reference field="2" count="1">
            <x v="12"/>
          </reference>
          <reference field="4" count="1" selected="0">
            <x v="87"/>
          </reference>
          <reference field="5" count="1" selected="0">
            <x v="222"/>
          </reference>
        </references>
      </pivotArea>
    </format>
    <format dxfId="7054">
      <pivotArea dataOnly="0" labelOnly="1" outline="0" fieldPosition="0">
        <references count="4">
          <reference field="1" count="1" selected="0">
            <x v="116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1"/>
          </reference>
          <reference field="5" count="1" selected="0">
            <x v="2"/>
          </reference>
        </references>
      </pivotArea>
    </format>
    <format dxfId="7053">
      <pivotArea dataOnly="0" labelOnly="1" outline="0" fieldPosition="0">
        <references count="4">
          <reference field="1" count="1" selected="0">
            <x v="116"/>
          </reference>
          <reference field="2" count="1">
            <x v="12"/>
          </reference>
          <reference field="4" count="1" selected="0">
            <x v="41"/>
          </reference>
          <reference field="5" count="1" selected="0">
            <x v="156"/>
          </reference>
        </references>
      </pivotArea>
    </format>
    <format dxfId="7052">
      <pivotArea dataOnly="0" labelOnly="1" outline="0" fieldPosition="0">
        <references count="4">
          <reference field="1" count="1" selected="0">
            <x v="117"/>
          </reference>
          <reference field="2" count="4">
            <x v="7"/>
            <x v="8"/>
            <x v="9"/>
            <x v="10"/>
          </reference>
          <reference field="4" count="1" selected="0">
            <x v="130"/>
          </reference>
          <reference field="5" count="1" selected="0">
            <x v="17"/>
          </reference>
        </references>
      </pivotArea>
    </format>
    <format dxfId="7051">
      <pivotArea dataOnly="0" labelOnly="1" outline="0" fieldPosition="0">
        <references count="4">
          <reference field="1" count="1" selected="0">
            <x v="117"/>
          </reference>
          <reference field="2" count="1">
            <x v="12"/>
          </reference>
          <reference field="4" count="1" selected="0">
            <x v="130"/>
          </reference>
          <reference field="5" count="1" selected="0">
            <x v="169"/>
          </reference>
        </references>
      </pivotArea>
    </format>
    <format dxfId="7050">
      <pivotArea dataOnly="0" labelOnly="1" outline="0" fieldPosition="0">
        <references count="4">
          <reference field="1" count="1" selected="0">
            <x v="11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3"/>
          </reference>
          <reference field="5" count="1" selected="0">
            <x v="29"/>
          </reference>
        </references>
      </pivotArea>
    </format>
    <format dxfId="7049">
      <pivotArea dataOnly="0" labelOnly="1" outline="0" fieldPosition="0">
        <references count="4">
          <reference field="1" count="1" selected="0">
            <x v="118"/>
          </reference>
          <reference field="2" count="1">
            <x v="12"/>
          </reference>
          <reference field="4" count="1" selected="0">
            <x v="43"/>
          </reference>
          <reference field="5" count="1" selected="0">
            <x v="171"/>
          </reference>
        </references>
      </pivotArea>
    </format>
    <format dxfId="7048">
      <pivotArea dataOnly="0" labelOnly="1" outline="0" fieldPosition="0">
        <references count="4">
          <reference field="1" count="1" selected="0">
            <x v="119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9"/>
          </reference>
          <reference field="5" count="1" selected="0">
            <x v="54"/>
          </reference>
        </references>
      </pivotArea>
    </format>
    <format dxfId="7047">
      <pivotArea dataOnly="0" labelOnly="1" outline="0" fieldPosition="0">
        <references count="4">
          <reference field="1" count="1" selected="0">
            <x v="119"/>
          </reference>
          <reference field="2" count="1">
            <x v="12"/>
          </reference>
          <reference field="4" count="1" selected="0">
            <x v="69"/>
          </reference>
          <reference field="5" count="1" selected="0">
            <x v="225"/>
          </reference>
        </references>
      </pivotArea>
    </format>
    <format dxfId="7046">
      <pivotArea dataOnly="0" labelOnly="1" outline="0" fieldPosition="0">
        <references count="4">
          <reference field="1" count="1" selected="0">
            <x v="119"/>
          </reference>
          <reference field="2" count="1">
            <x v="0"/>
          </reference>
          <reference field="4" count="1" selected="0">
            <x v="81"/>
          </reference>
          <reference field="5" count="1" selected="0">
            <x v="130"/>
          </reference>
        </references>
      </pivotArea>
    </format>
    <format dxfId="7045">
      <pivotArea dataOnly="0" labelOnly="1" outline="0" fieldPosition="0">
        <references count="4">
          <reference field="1" count="1" selected="0">
            <x v="120"/>
          </reference>
          <reference field="2" count="7">
            <x v="2"/>
            <x v="5"/>
            <x v="6"/>
            <x v="7"/>
            <x v="8"/>
            <x v="9"/>
            <x v="10"/>
          </reference>
          <reference field="4" count="1" selected="0">
            <x v="37"/>
          </reference>
          <reference field="5" count="1" selected="0">
            <x v="42"/>
          </reference>
        </references>
      </pivotArea>
    </format>
    <format dxfId="7044">
      <pivotArea dataOnly="0" labelOnly="1" outline="0" fieldPosition="0">
        <references count="4">
          <reference field="1" count="1" selected="0">
            <x v="120"/>
          </reference>
          <reference field="2" count="1">
            <x v="12"/>
          </reference>
          <reference field="4" count="1" selected="0">
            <x v="37"/>
          </reference>
          <reference field="5" count="1" selected="0">
            <x v="206"/>
          </reference>
        </references>
      </pivotArea>
    </format>
    <format dxfId="7043">
      <pivotArea dataOnly="0" labelOnly="1" outline="0" fieldPosition="0">
        <references count="4">
          <reference field="1" count="1" selected="0">
            <x v="120"/>
          </reference>
          <reference field="2" count="2">
            <x v="0"/>
            <x v="1"/>
          </reference>
          <reference field="4" count="1" selected="0">
            <x v="51"/>
          </reference>
          <reference field="5" count="1" selected="0">
            <x v="99"/>
          </reference>
        </references>
      </pivotArea>
    </format>
    <format dxfId="7042">
      <pivotArea dataOnly="0" labelOnly="1" outline="0" fieldPosition="0">
        <references count="4">
          <reference field="1" count="1" selected="0">
            <x v="120"/>
          </reference>
          <reference field="2" count="1">
            <x v="3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7041">
      <pivotArea dataOnly="0" labelOnly="1" outline="0" fieldPosition="0">
        <references count="4">
          <reference field="1" count="1" selected="0">
            <x v="120"/>
          </reference>
          <reference field="2" count="1">
            <x v="4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040">
      <pivotArea dataOnly="0" labelOnly="1" outline="0" fieldPosition="0">
        <references count="4">
          <reference field="1" count="1" selected="0">
            <x v="121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7039">
      <pivotArea dataOnly="0" labelOnly="1" outline="0" fieldPosition="0">
        <references count="4">
          <reference field="1" count="1" selected="0">
            <x v="121"/>
          </reference>
          <reference field="2" count="1">
            <x v="12"/>
          </reference>
          <reference field="4" count="1" selected="0">
            <x v="48"/>
          </reference>
          <reference field="5" count="1" selected="0">
            <x v="201"/>
          </reference>
        </references>
      </pivotArea>
    </format>
    <format dxfId="7038">
      <pivotArea dataOnly="0" labelOnly="1" outline="0" fieldPosition="0">
        <references count="4">
          <reference field="1" count="1" selected="0">
            <x v="122"/>
          </reference>
          <reference field="2" count="1">
            <x v="7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7037">
      <pivotArea dataOnly="0" labelOnly="1" outline="0" fieldPosition="0">
        <references count="4">
          <reference field="1" count="1" selected="0">
            <x v="122"/>
          </reference>
          <reference field="2" count="2">
            <x v="9"/>
            <x v="10"/>
          </reference>
          <reference field="4" count="1" selected="0">
            <x v="165"/>
          </reference>
          <reference field="5" count="1" selected="0">
            <x v="85"/>
          </reference>
        </references>
      </pivotArea>
    </format>
    <format dxfId="7036">
      <pivotArea dataOnly="0" labelOnly="1" outline="0" fieldPosition="0">
        <references count="4">
          <reference field="1" count="1" selected="0">
            <x v="122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7035">
      <pivotArea dataOnly="0" labelOnly="1" outline="0" fieldPosition="0">
        <references count="4">
          <reference field="1" count="1" selected="0">
            <x v="123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2"/>
          </reference>
          <reference field="5" count="1" selected="0">
            <x v="86"/>
          </reference>
        </references>
      </pivotArea>
    </format>
    <format dxfId="7034">
      <pivotArea dataOnly="0" labelOnly="1" outline="0" fieldPosition="0">
        <references count="4">
          <reference field="1" count="1" selected="0">
            <x v="123"/>
          </reference>
          <reference field="2" count="1">
            <x v="12"/>
          </reference>
          <reference field="4" count="1" selected="0">
            <x v="2"/>
          </reference>
          <reference field="5" count="1" selected="0">
            <x v="226"/>
          </reference>
        </references>
      </pivotArea>
    </format>
    <format dxfId="7033">
      <pivotArea dataOnly="0" labelOnly="1" outline="0" fieldPosition="0">
        <references count="4">
          <reference field="1" count="1" selected="0">
            <x v="124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7032">
      <pivotArea dataOnly="0" labelOnly="1" outline="0" fieldPosition="0">
        <references count="4">
          <reference field="1" count="1" selected="0">
            <x v="124"/>
          </reference>
          <reference field="2" count="1">
            <x v="12"/>
          </reference>
          <reference field="4" count="1" selected="0">
            <x v="44"/>
          </reference>
          <reference field="5" count="1" selected="0">
            <x v="237"/>
          </reference>
        </references>
      </pivotArea>
    </format>
    <format dxfId="7031">
      <pivotArea dataOnly="0" labelOnly="1" outline="0" fieldPosition="0">
        <references count="4">
          <reference field="1" count="1" selected="0">
            <x v="125"/>
          </reference>
          <reference field="2" count="1">
            <x v="8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7030">
      <pivotArea dataOnly="0" labelOnly="1" outline="0" fieldPosition="0">
        <references count="4">
          <reference field="1" count="1" selected="0">
            <x v="125"/>
          </reference>
          <reference field="2" count="3">
            <x v="7"/>
            <x v="9"/>
            <x v="10"/>
          </reference>
          <reference field="4" count="1" selected="0">
            <x v="41"/>
          </reference>
          <reference field="5" count="1" selected="0">
            <x v="2"/>
          </reference>
        </references>
      </pivotArea>
    </format>
    <format dxfId="7029">
      <pivotArea dataOnly="0" labelOnly="1" outline="0" fieldPosition="0">
        <references count="4">
          <reference field="1" count="1" selected="0">
            <x v="125"/>
          </reference>
          <reference field="2" count="1">
            <x v="12"/>
          </reference>
          <reference field="4" count="1" selected="0">
            <x v="41"/>
          </reference>
          <reference field="5" count="1" selected="0">
            <x v="156"/>
          </reference>
        </references>
      </pivotArea>
    </format>
    <format dxfId="7028">
      <pivotArea dataOnly="0" labelOnly="1" outline="0" fieldPosition="0">
        <references count="4">
          <reference field="1" count="1" selected="0">
            <x v="125"/>
          </reference>
          <reference field="2" count="6">
            <x v="0"/>
            <x v="1"/>
            <x v="3"/>
            <x v="4"/>
            <x v="5"/>
            <x v="6"/>
          </reference>
          <reference field="4" count="1" selected="0">
            <x v="42"/>
          </reference>
          <reference field="5" count="1" selected="0">
            <x v="18"/>
          </reference>
        </references>
      </pivotArea>
    </format>
    <format dxfId="7027">
      <pivotArea dataOnly="0" labelOnly="1" outline="0" fieldPosition="0">
        <references count="4">
          <reference field="1" count="1" selected="0">
            <x v="126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7"/>
          </reference>
          <reference field="5" count="1" selected="0">
            <x v="59"/>
          </reference>
        </references>
      </pivotArea>
    </format>
    <format dxfId="7026">
      <pivotArea dataOnly="0" labelOnly="1" outline="0" fieldPosition="0">
        <references count="4">
          <reference field="1" count="1" selected="0">
            <x v="126"/>
          </reference>
          <reference field="2" count="1">
            <x v="12"/>
          </reference>
          <reference field="4" count="1" selected="0">
            <x v="47"/>
          </reference>
          <reference field="5" count="1" selected="0">
            <x v="167"/>
          </reference>
        </references>
      </pivotArea>
    </format>
    <format dxfId="7025">
      <pivotArea dataOnly="0" labelOnly="1" outline="0" fieldPosition="0">
        <references count="4">
          <reference field="1" count="1" selected="0">
            <x v="127"/>
          </reference>
          <reference field="2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4" count="1" selected="0">
            <x v="106"/>
          </reference>
          <reference field="5" count="1" selected="0">
            <x v="12"/>
          </reference>
        </references>
      </pivotArea>
    </format>
    <format dxfId="7024">
      <pivotArea dataOnly="0" labelOnly="1" outline="0" fieldPosition="0">
        <references count="4">
          <reference field="1" count="1" selected="0">
            <x v="127"/>
          </reference>
          <reference field="2" count="1">
            <x v="10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7023">
      <pivotArea dataOnly="0" labelOnly="1" outline="0" fieldPosition="0">
        <references count="4">
          <reference field="1" count="1" selected="0">
            <x v="127"/>
          </reference>
          <reference field="2" count="1">
            <x v="12"/>
          </reference>
          <reference field="4" count="1" selected="0">
            <x v="107"/>
          </reference>
          <reference field="5" count="1" selected="0">
            <x v="173"/>
          </reference>
        </references>
      </pivotArea>
    </format>
    <format dxfId="7022">
      <pivotArea dataOnly="0" labelOnly="1" outline="0" fieldPosition="0">
        <references count="4">
          <reference field="1" count="1" selected="0">
            <x v="12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96"/>
          </reference>
          <reference field="5" count="1" selected="0">
            <x v="81"/>
          </reference>
        </references>
      </pivotArea>
    </format>
    <format dxfId="7021">
      <pivotArea dataOnly="0" labelOnly="1" outline="0" fieldPosition="0">
        <references count="4">
          <reference field="1" count="1" selected="0">
            <x v="128"/>
          </reference>
          <reference field="2" count="1">
            <x v="12"/>
          </reference>
          <reference field="4" count="1" selected="0">
            <x v="96"/>
          </reference>
          <reference field="5" count="1" selected="0">
            <x v="142"/>
          </reference>
        </references>
      </pivotArea>
    </format>
    <format dxfId="7020">
      <pivotArea dataOnly="0" labelOnly="1" outline="0" fieldPosition="0">
        <references count="4">
          <reference field="1" count="1" selected="0">
            <x v="129"/>
          </reference>
          <reference field="2" count="3">
            <x v="0"/>
            <x v="1"/>
            <x v="3"/>
          </reference>
          <reference field="4" count="1" selected="0">
            <x v="83"/>
          </reference>
          <reference field="5" count="1" selected="0">
            <x v="51"/>
          </reference>
        </references>
      </pivotArea>
    </format>
    <format dxfId="7019">
      <pivotArea dataOnly="0" labelOnly="1" outline="0" fieldPosition="0">
        <references count="4">
          <reference field="1" count="1" selected="0">
            <x v="129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4" count="1" selected="0">
            <x v="109"/>
          </reference>
          <reference field="5" count="1" selected="0">
            <x v="19"/>
          </reference>
        </references>
      </pivotArea>
    </format>
    <format dxfId="7018">
      <pivotArea dataOnly="0" labelOnly="1" outline="0" fieldPosition="0">
        <references count="4">
          <reference field="1" count="1" selected="0">
            <x v="129"/>
          </reference>
          <reference field="2" count="1">
            <x v="12"/>
          </reference>
          <reference field="4" count="1" selected="0">
            <x v="109"/>
          </reference>
          <reference field="5" count="1" selected="0">
            <x v="229"/>
          </reference>
        </references>
      </pivotArea>
    </format>
    <format dxfId="7017">
      <pivotArea dataOnly="0" labelOnly="1" outline="0" fieldPosition="0">
        <references count="4">
          <reference field="1" count="1" selected="0">
            <x v="13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2"/>
          </reference>
          <reference field="5" count="1" selected="0">
            <x v="76"/>
          </reference>
        </references>
      </pivotArea>
    </format>
    <format dxfId="7016">
      <pivotArea dataOnly="0" labelOnly="1" outline="0" fieldPosition="0">
        <references count="4">
          <reference field="1" count="1" selected="0">
            <x v="130"/>
          </reference>
          <reference field="2" count="1">
            <x v="12"/>
          </reference>
          <reference field="4" count="1" selected="0">
            <x v="72"/>
          </reference>
          <reference field="5" count="1" selected="0">
            <x v="211"/>
          </reference>
        </references>
      </pivotArea>
    </format>
    <format dxfId="7015">
      <pivotArea dataOnly="0" labelOnly="1" outline="0" fieldPosition="0">
        <references count="4">
          <reference field="1" count="1" selected="0">
            <x v="131"/>
          </reference>
          <reference field="2" count="6">
            <x v="5"/>
            <x v="6"/>
            <x v="7"/>
            <x v="8"/>
            <x v="9"/>
            <x v="10"/>
          </reference>
          <reference field="4" count="1" selected="0">
            <x v="16"/>
          </reference>
          <reference field="5" count="1" selected="0">
            <x v="114"/>
          </reference>
        </references>
      </pivotArea>
    </format>
    <format dxfId="7014">
      <pivotArea dataOnly="0" labelOnly="1" outline="0" fieldPosition="0">
        <references count="4">
          <reference field="1" count="1" selected="0">
            <x v="131"/>
          </reference>
          <reference field="2" count="1">
            <x v="12"/>
          </reference>
          <reference field="4" count="1" selected="0">
            <x v="16"/>
          </reference>
          <reference field="5" count="1" selected="0">
            <x v="154"/>
          </reference>
        </references>
      </pivotArea>
    </format>
    <format dxfId="7013">
      <pivotArea dataOnly="0" labelOnly="1" outline="0" fieldPosition="0">
        <references count="4">
          <reference field="1" count="1" selected="0">
            <x v="131"/>
          </reference>
          <reference field="2" count="2">
            <x v="0"/>
            <x v="1"/>
          </reference>
          <reference field="4" count="1" selected="0">
            <x v="71"/>
          </reference>
          <reference field="5" count="1" selected="0">
            <x v="91"/>
          </reference>
        </references>
      </pivotArea>
    </format>
    <format dxfId="7012">
      <pivotArea dataOnly="0" labelOnly="1" outline="0" fieldPosition="0">
        <references count="4">
          <reference field="1" count="1" selected="0">
            <x v="131"/>
          </reference>
          <reference field="2" count="1">
            <x v="4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7011">
      <pivotArea dataOnly="0" labelOnly="1" outline="0" fieldPosition="0">
        <references count="4">
          <reference field="1" count="1" selected="0">
            <x v="131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7010">
      <pivotArea dataOnly="0" labelOnly="1" outline="0" fieldPosition="0">
        <references count="4">
          <reference field="1" count="1" selected="0">
            <x v="132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7009">
      <pivotArea dataOnly="0" labelOnly="1" outline="0" fieldPosition="0">
        <references count="4">
          <reference field="1" count="1" selected="0">
            <x v="132"/>
          </reference>
          <reference field="2" count="1">
            <x v="12"/>
          </reference>
          <reference field="4" count="1" selected="0">
            <x v="31"/>
          </reference>
          <reference field="5" count="1" selected="0">
            <x v="199"/>
          </reference>
        </references>
      </pivotArea>
    </format>
    <format dxfId="7008">
      <pivotArea dataOnly="0" labelOnly="1" outline="0" fieldPosition="0">
        <references count="4">
          <reference field="1" count="1" selected="0">
            <x v="13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1"/>
          </reference>
          <reference field="5" count="1" selected="0">
            <x v="35"/>
          </reference>
        </references>
      </pivotArea>
    </format>
    <format dxfId="7007">
      <pivotArea dataOnly="0" labelOnly="1" outline="0" fieldPosition="0">
        <references count="4">
          <reference field="1" count="1" selected="0">
            <x v="133"/>
          </reference>
          <reference field="2" count="1">
            <x v="12"/>
          </reference>
          <reference field="4" count="1" selected="0">
            <x v="11"/>
          </reference>
          <reference field="5" count="1" selected="0">
            <x v="198"/>
          </reference>
        </references>
      </pivotArea>
    </format>
    <format dxfId="7006">
      <pivotArea dataOnly="0" labelOnly="1" outline="0" fieldPosition="0">
        <references count="4">
          <reference field="1" count="1" selected="0">
            <x v="13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7"/>
          </reference>
          <reference field="5" count="1" selected="0">
            <x v="120"/>
          </reference>
        </references>
      </pivotArea>
    </format>
    <format dxfId="7005">
      <pivotArea dataOnly="0" labelOnly="1" outline="0" fieldPosition="0">
        <references count="4">
          <reference field="1" count="1" selected="0">
            <x v="134"/>
          </reference>
          <reference field="2" count="1">
            <x v="12"/>
          </reference>
          <reference field="4" count="1" selected="0">
            <x v="57"/>
          </reference>
          <reference field="5" count="1" selected="0">
            <x v="179"/>
          </reference>
        </references>
      </pivotArea>
    </format>
    <format dxfId="7004">
      <pivotArea dataOnly="0" labelOnly="1" outline="0" fieldPosition="0">
        <references count="4">
          <reference field="1" count="1" selected="0">
            <x v="135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"/>
          </reference>
          <reference field="5" count="1" selected="0">
            <x v="13"/>
          </reference>
        </references>
      </pivotArea>
    </format>
    <format dxfId="7003">
      <pivotArea dataOnly="0" labelOnly="1" outline="0" fieldPosition="0">
        <references count="4">
          <reference field="1" count="1" selected="0">
            <x v="135"/>
          </reference>
          <reference field="2" count="1">
            <x v="12"/>
          </reference>
          <reference field="4" count="1" selected="0">
            <x v="1"/>
          </reference>
          <reference field="5" count="1" selected="0">
            <x v="240"/>
          </reference>
        </references>
      </pivotArea>
    </format>
    <format dxfId="7002">
      <pivotArea dataOnly="0" labelOnly="1" outline="0" fieldPosition="0">
        <references count="4">
          <reference field="1" count="1" selected="0">
            <x v="13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97"/>
          </reference>
          <reference field="5" count="1" selected="0">
            <x v="0"/>
          </reference>
        </references>
      </pivotArea>
    </format>
    <format dxfId="7001">
      <pivotArea dataOnly="0" labelOnly="1" outline="0" fieldPosition="0">
        <references count="4">
          <reference field="1" count="1" selected="0">
            <x v="136"/>
          </reference>
          <reference field="2" count="1">
            <x v="12"/>
          </reference>
          <reference field="4" count="1" selected="0">
            <x v="97"/>
          </reference>
          <reference field="5" count="1" selected="0">
            <x v="185"/>
          </reference>
        </references>
      </pivotArea>
    </format>
    <format dxfId="7000">
      <pivotArea dataOnly="0" labelOnly="1" outline="0" fieldPosition="0">
        <references count="4">
          <reference field="1" count="1" selected="0">
            <x v="137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3"/>
          </reference>
          <reference field="5" count="1" selected="0">
            <x v="116"/>
          </reference>
        </references>
      </pivotArea>
    </format>
    <format dxfId="6999">
      <pivotArea dataOnly="0" labelOnly="1" outline="0" fieldPosition="0">
        <references count="4">
          <reference field="1" count="1" selected="0">
            <x v="137"/>
          </reference>
          <reference field="2" count="1">
            <x v="12"/>
          </reference>
          <reference field="4" count="1" selected="0">
            <x v="13"/>
          </reference>
          <reference field="5" count="1" selected="0">
            <x v="236"/>
          </reference>
        </references>
      </pivotArea>
    </format>
    <format dxfId="6998">
      <pivotArea dataOnly="0" labelOnly="1" outline="0" fieldPosition="0">
        <references count="4">
          <reference field="1" count="1" selected="0">
            <x v="13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02"/>
          </reference>
          <reference field="5" count="1" selected="0">
            <x v="118"/>
          </reference>
        </references>
      </pivotArea>
    </format>
    <format dxfId="6997">
      <pivotArea dataOnly="0" labelOnly="1" outline="0" fieldPosition="0">
        <references count="4">
          <reference field="1" count="1" selected="0">
            <x v="138"/>
          </reference>
          <reference field="2" count="1">
            <x v="12"/>
          </reference>
          <reference field="4" count="1" selected="0">
            <x v="102"/>
          </reference>
          <reference field="5" count="1" selected="0">
            <x v="203"/>
          </reference>
        </references>
      </pivotArea>
    </format>
    <format dxfId="6996">
      <pivotArea dataOnly="0" labelOnly="1" outline="0" fieldPosition="0">
        <references count="4">
          <reference field="1" count="1" selected="0">
            <x v="139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8"/>
          </reference>
          <reference field="5" count="1" selected="0">
            <x v="121"/>
          </reference>
        </references>
      </pivotArea>
    </format>
    <format dxfId="6995">
      <pivotArea dataOnly="0" labelOnly="1" outline="0" fieldPosition="0">
        <references count="4">
          <reference field="1" count="1" selected="0">
            <x v="139"/>
          </reference>
          <reference field="2" count="1">
            <x v="12"/>
          </reference>
          <reference field="4" count="1" selected="0">
            <x v="58"/>
          </reference>
          <reference field="5" count="1" selected="0">
            <x v="174"/>
          </reference>
        </references>
      </pivotArea>
    </format>
    <format dxfId="6994">
      <pivotArea dataOnly="0" labelOnly="1" outline="0" fieldPosition="0">
        <references count="4">
          <reference field="1" count="1" selected="0">
            <x v="14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2"/>
          </reference>
          <reference field="5" count="1" selected="0">
            <x v="103"/>
          </reference>
        </references>
      </pivotArea>
    </format>
    <format dxfId="6993">
      <pivotArea dataOnly="0" labelOnly="1" outline="0" fieldPosition="0">
        <references count="4">
          <reference field="1" count="1" selected="0">
            <x v="140"/>
          </reference>
          <reference field="2" count="1">
            <x v="12"/>
          </reference>
          <reference field="4" count="1" selected="0">
            <x v="52"/>
          </reference>
          <reference field="5" count="1" selected="0">
            <x v="183"/>
          </reference>
        </references>
      </pivotArea>
    </format>
    <format dxfId="6992">
      <pivotArea dataOnly="0" labelOnly="1" outline="0" fieldPosition="0">
        <references count="4">
          <reference field="1" count="1" selected="0">
            <x v="141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991">
      <pivotArea dataOnly="0" labelOnly="1" outline="0" fieldPosition="0">
        <references count="4">
          <reference field="1" count="1" selected="0">
            <x v="142"/>
          </reference>
          <reference field="2" count="7">
            <x v="2"/>
            <x v="3"/>
            <x v="4"/>
            <x v="5"/>
            <x v="6"/>
            <x v="8"/>
            <x v="10"/>
          </reference>
          <reference field="4" count="1" selected="0">
            <x v="116"/>
          </reference>
          <reference field="5" count="1" selected="0">
            <x v="101"/>
          </reference>
        </references>
      </pivotArea>
    </format>
    <format dxfId="6990">
      <pivotArea dataOnly="0" labelOnly="1" outline="0" fieldPosition="0">
        <references count="4">
          <reference field="1" count="1" selected="0">
            <x v="142"/>
          </reference>
          <reference field="2" count="1">
            <x v="12"/>
          </reference>
          <reference field="4" count="1" selected="0">
            <x v="116"/>
          </reference>
          <reference field="5" count="1" selected="0">
            <x v="243"/>
          </reference>
        </references>
      </pivotArea>
    </format>
    <format dxfId="6989">
      <pivotArea dataOnly="0" labelOnly="1" outline="0" fieldPosition="0">
        <references count="4">
          <reference field="1" count="1" selected="0">
            <x v="143"/>
          </reference>
          <reference field="2" count="4">
            <x v="7"/>
            <x v="8"/>
            <x v="9"/>
            <x v="10"/>
          </reference>
          <reference field="4" count="1" selected="0">
            <x v="117"/>
          </reference>
          <reference field="5" count="1" selected="0">
            <x v="9"/>
          </reference>
        </references>
      </pivotArea>
    </format>
    <format dxfId="6988">
      <pivotArea dataOnly="0" labelOnly="1" outline="0" fieldPosition="0">
        <references count="4">
          <reference field="1" count="1" selected="0">
            <x v="143"/>
          </reference>
          <reference field="2" count="1">
            <x v="12"/>
          </reference>
          <reference field="4" count="1" selected="0">
            <x v="117"/>
          </reference>
          <reference field="5" count="1" selected="0">
            <x v="176"/>
          </reference>
        </references>
      </pivotArea>
    </format>
    <format dxfId="6987">
      <pivotArea dataOnly="0" labelOnly="1" outline="0" fieldPosition="0">
        <references count="4">
          <reference field="1" count="1" selected="0">
            <x v="143"/>
          </reference>
          <reference field="2" count="2">
            <x v="2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986">
      <pivotArea dataOnly="0" labelOnly="1" outline="0" fieldPosition="0">
        <references count="4">
          <reference field="1" count="1" selected="0">
            <x v="144"/>
          </reference>
          <reference field="2" count="4">
            <x v="7"/>
            <x v="8"/>
            <x v="9"/>
            <x v="10"/>
          </reference>
          <reference field="4" count="1" selected="0">
            <x v="42"/>
          </reference>
          <reference field="5" count="1" selected="0">
            <x v="18"/>
          </reference>
        </references>
      </pivotArea>
    </format>
    <format dxfId="6985">
      <pivotArea dataOnly="0" labelOnly="1" outline="0" fieldPosition="0">
        <references count="4">
          <reference field="1" count="1" selected="0">
            <x v="144"/>
          </reference>
          <reference field="2" count="1">
            <x v="12"/>
          </reference>
          <reference field="4" count="1" selected="0">
            <x v="42"/>
          </reference>
          <reference field="5" count="1" selected="0">
            <x v="165"/>
          </reference>
        </references>
      </pivotArea>
    </format>
    <format dxfId="6984">
      <pivotArea dataOnly="0" labelOnly="1" outline="0" fieldPosition="0">
        <references count="4">
          <reference field="1" count="1" selected="0">
            <x v="145"/>
          </reference>
          <reference field="2" count="4">
            <x v="7"/>
            <x v="8"/>
            <x v="9"/>
            <x v="10"/>
          </reference>
          <reference field="4" count="1" selected="0">
            <x v="120"/>
          </reference>
          <reference field="5" count="1" selected="0">
            <x v="34"/>
          </reference>
        </references>
      </pivotArea>
    </format>
    <format dxfId="6983">
      <pivotArea dataOnly="0" labelOnly="1" outline="0" fieldPosition="0">
        <references count="4">
          <reference field="1" count="1" selected="0">
            <x v="145"/>
          </reference>
          <reference field="2" count="1">
            <x v="12"/>
          </reference>
          <reference field="4" count="1" selected="0">
            <x v="120"/>
          </reference>
          <reference field="5" count="1" selected="0">
            <x v="230"/>
          </reference>
        </references>
      </pivotArea>
    </format>
    <format dxfId="6982">
      <pivotArea dataOnly="0" labelOnly="1" outline="0" fieldPosition="0">
        <references count="4">
          <reference field="1" count="1" selected="0">
            <x v="146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6981">
      <pivotArea dataOnly="0" labelOnly="1" outline="0" fieldPosition="0">
        <references count="4">
          <reference field="1" count="1" selected="0">
            <x v="146"/>
          </reference>
          <reference field="2" count="1">
            <x v="12"/>
          </reference>
          <reference field="4" count="1" selected="0">
            <x v="9"/>
          </reference>
          <reference field="5" count="1" selected="0">
            <x v="202"/>
          </reference>
        </references>
      </pivotArea>
    </format>
    <format dxfId="6980">
      <pivotArea dataOnly="0" labelOnly="1" outline="0" fieldPosition="0">
        <references count="4">
          <reference field="1" count="1" selected="0">
            <x v="146"/>
          </reference>
          <reference field="2" count="2">
            <x v="4"/>
            <x v="5"/>
          </reference>
          <reference field="4" count="1" selected="0">
            <x v="43"/>
          </reference>
          <reference field="5" count="1" selected="0">
            <x v="29"/>
          </reference>
        </references>
      </pivotArea>
    </format>
    <format dxfId="6979">
      <pivotArea dataOnly="0" labelOnly="1" outline="0" fieldPosition="0">
        <references count="4">
          <reference field="1" count="1" selected="0">
            <x v="146"/>
          </reference>
          <reference field="2" count="1">
            <x v="1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6978">
      <pivotArea dataOnly="0" labelOnly="1" outline="0" fieldPosition="0">
        <references count="4">
          <reference field="1" count="1" selected="0">
            <x v="146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977">
      <pivotArea dataOnly="0" labelOnly="1" outline="0" fieldPosition="0">
        <references count="4">
          <reference field="1" count="1" selected="0">
            <x v="146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6976">
      <pivotArea dataOnly="0" labelOnly="1" outline="0" fieldPosition="0">
        <references count="4">
          <reference field="1" count="1" selected="0">
            <x v="14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80"/>
          </reference>
          <reference field="5" count="1" selected="0">
            <x v="14"/>
          </reference>
        </references>
      </pivotArea>
    </format>
    <format dxfId="6975">
      <pivotArea dataOnly="0" labelOnly="1" outline="0" fieldPosition="0">
        <references count="4">
          <reference field="1" count="1" selected="0">
            <x v="147"/>
          </reference>
          <reference field="2" count="1">
            <x v="12"/>
          </reference>
          <reference field="4" count="1" selected="0">
            <x v="80"/>
          </reference>
          <reference field="5" count="1" selected="0">
            <x v="191"/>
          </reference>
        </references>
      </pivotArea>
    </format>
    <format dxfId="6974">
      <pivotArea dataOnly="0" labelOnly="1" outline="0" fieldPosition="0">
        <references count="4">
          <reference field="1" count="1" selected="0">
            <x v="150"/>
          </reference>
          <reference field="2" count="8">
            <x v="2"/>
            <x v="3"/>
            <x v="4"/>
            <x v="5"/>
            <x v="6"/>
            <x v="7"/>
            <x v="8"/>
            <x v="10"/>
          </reference>
          <reference field="4" count="1" selected="0">
            <x v="22"/>
          </reference>
          <reference field="5" count="1" selected="0">
            <x v="105"/>
          </reference>
        </references>
      </pivotArea>
    </format>
    <format dxfId="6973">
      <pivotArea dataOnly="0" labelOnly="1" outline="0" fieldPosition="0">
        <references count="4">
          <reference field="1" count="1" selected="0">
            <x v="150"/>
          </reference>
          <reference field="2" count="1">
            <x v="12"/>
          </reference>
          <reference field="4" count="1" selected="0">
            <x v="22"/>
          </reference>
          <reference field="5" count="1" selected="0">
            <x v="208"/>
          </reference>
        </references>
      </pivotArea>
    </format>
    <format dxfId="6972">
      <pivotArea dataOnly="0" labelOnly="1" outline="0" fieldPosition="0">
        <references count="4">
          <reference field="1" count="1" selected="0">
            <x v="150"/>
          </reference>
          <reference field="2" count="1">
            <x v="1"/>
          </reference>
          <reference field="4" count="1" selected="0">
            <x v="116"/>
          </reference>
          <reference field="5" count="1" selected="0">
            <x v="101"/>
          </reference>
        </references>
      </pivotArea>
    </format>
    <format dxfId="6971">
      <pivotArea dataOnly="0" labelOnly="1" outline="0" fieldPosition="0">
        <references count="4">
          <reference field="1" count="1" selected="0">
            <x v="153"/>
          </reference>
          <reference field="2" count="4">
            <x v="2"/>
            <x v="8"/>
            <x v="9"/>
            <x v="10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6970">
      <pivotArea dataOnly="0" labelOnly="1" outline="0" fieldPosition="0">
        <references count="4">
          <reference field="1" count="1" selected="0">
            <x v="153"/>
          </reference>
          <reference field="2" count="1">
            <x v="12"/>
          </reference>
          <reference field="4" count="1" selected="0">
            <x v="147"/>
          </reference>
          <reference field="5" count="1" selected="0">
            <x v="144"/>
          </reference>
        </references>
      </pivotArea>
    </format>
    <format dxfId="6969">
      <pivotArea dataOnly="0" labelOnly="1" outline="0" fieldPosition="0">
        <references count="4">
          <reference field="1" count="1" selected="0">
            <x v="154"/>
          </reference>
          <reference field="2" count="2">
            <x v="9"/>
            <x v="10"/>
          </reference>
          <reference field="4" count="1" selected="0">
            <x v="19"/>
          </reference>
          <reference field="5" count="1" selected="0">
            <x v="24"/>
          </reference>
        </references>
      </pivotArea>
    </format>
    <format dxfId="6968">
      <pivotArea dataOnly="0" labelOnly="1" outline="0" fieldPosition="0">
        <references count="4">
          <reference field="1" count="1" selected="0">
            <x v="154"/>
          </reference>
          <reference field="2" count="1">
            <x v="12"/>
          </reference>
          <reference field="4" count="1" selected="0">
            <x v="19"/>
          </reference>
          <reference field="5" count="1" selected="0">
            <x v="207"/>
          </reference>
        </references>
      </pivotArea>
    </format>
    <format dxfId="6967">
      <pivotArea dataOnly="0" labelOnly="1" outline="0" fieldPosition="0">
        <references count="4">
          <reference field="1" count="1" selected="0">
            <x v="155"/>
          </reference>
          <reference field="2" count="3">
            <x v="2"/>
            <x v="9"/>
            <x v="10"/>
          </reference>
          <reference field="4" count="1" selected="0">
            <x v="24"/>
          </reference>
          <reference field="5" count="1" selected="0">
            <x v="43"/>
          </reference>
        </references>
      </pivotArea>
    </format>
    <format dxfId="6966">
      <pivotArea dataOnly="0" labelOnly="1" outline="0" fieldPosition="0">
        <references count="4">
          <reference field="1" count="1" selected="0">
            <x v="155"/>
          </reference>
          <reference field="2" count="1">
            <x v="12"/>
          </reference>
          <reference field="4" count="1" selected="0">
            <x v="24"/>
          </reference>
          <reference field="5" count="1" selected="0">
            <x v="227"/>
          </reference>
        </references>
      </pivotArea>
    </format>
    <format dxfId="6965">
      <pivotArea dataOnly="0" labelOnly="1" outline="0" fieldPosition="0">
        <references count="4">
          <reference field="1" count="1" selected="0">
            <x v="156"/>
          </reference>
          <reference field="2" count="2">
            <x v="9"/>
            <x v="10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6964">
      <pivotArea dataOnly="0" labelOnly="1" outline="0" fieldPosition="0">
        <references count="4">
          <reference field="1" count="1" selected="0">
            <x v="156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963">
      <pivotArea dataOnly="0" labelOnly="1" outline="0" fieldPosition="0">
        <references count="4">
          <reference field="1" count="1" selected="0">
            <x v="157"/>
          </reference>
          <reference field="2" count="2">
            <x v="9"/>
            <x v="10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6962">
      <pivotArea dataOnly="0" labelOnly="1" outline="0" fieldPosition="0">
        <references count="4">
          <reference field="1" count="1" selected="0">
            <x v="157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961">
      <pivotArea dataOnly="0" labelOnly="1" outline="0" fieldPosition="0">
        <references count="4">
          <reference field="1" count="1" selected="0">
            <x v="158"/>
          </reference>
          <reference field="2" count="2">
            <x v="9"/>
            <x v="10"/>
          </reference>
          <reference field="4" count="1" selected="0">
            <x v="118"/>
          </reference>
          <reference field="5" count="1" selected="0">
            <x v="88"/>
          </reference>
        </references>
      </pivotArea>
    </format>
    <format dxfId="6960">
      <pivotArea dataOnly="0" labelOnly="1" outline="0" fieldPosition="0">
        <references count="4">
          <reference field="1" count="1" selected="0">
            <x v="158"/>
          </reference>
          <reference field="2" count="1">
            <x v="12"/>
          </reference>
          <reference field="4" count="1" selected="0">
            <x v="118"/>
          </reference>
          <reference field="5" count="1" selected="0">
            <x v="158"/>
          </reference>
        </references>
      </pivotArea>
    </format>
    <format dxfId="6959">
      <pivotArea dataOnly="0" labelOnly="1" outline="0" fieldPosition="0">
        <references count="4">
          <reference field="1" count="1" selected="0">
            <x v="159"/>
          </reference>
          <reference field="2" count="2">
            <x v="9"/>
            <x v="10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958">
      <pivotArea dataOnly="0" labelOnly="1" outline="0" fieldPosition="0">
        <references count="4">
          <reference field="1" count="1" selected="0">
            <x v="159"/>
          </reference>
          <reference field="2" count="1">
            <x v="12"/>
          </reference>
          <reference field="4" count="1" selected="0">
            <x v="40"/>
          </reference>
          <reference field="5" count="1" selected="0">
            <x v="168"/>
          </reference>
        </references>
      </pivotArea>
    </format>
    <format dxfId="6957">
      <pivotArea dataOnly="0" labelOnly="1" outline="0" fieldPosition="0">
        <references count="4">
          <reference field="1" count="1" selected="0">
            <x v="160"/>
          </reference>
          <reference field="2" count="2">
            <x v="9"/>
            <x v="10"/>
          </reference>
          <reference field="4" count="1" selected="0">
            <x v="106"/>
          </reference>
          <reference field="5" count="1" selected="0">
            <x v="12"/>
          </reference>
        </references>
      </pivotArea>
    </format>
    <format dxfId="6956">
      <pivotArea dataOnly="0" labelOnly="1" outline="0" fieldPosition="0">
        <references count="4">
          <reference field="1" count="1" selected="0">
            <x v="160"/>
          </reference>
          <reference field="2" count="1">
            <x v="12"/>
          </reference>
          <reference field="4" count="1" selected="0">
            <x v="106"/>
          </reference>
          <reference field="5" count="1" selected="0">
            <x v="170"/>
          </reference>
        </references>
      </pivotArea>
    </format>
    <format dxfId="6955">
      <pivotArea dataOnly="0" labelOnly="1" outline="0" fieldPosition="0">
        <references count="4">
          <reference field="1" count="1" selected="0">
            <x v="161"/>
          </reference>
          <reference field="2" count="2">
            <x v="9"/>
            <x v="10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6954">
      <pivotArea dataOnly="0" labelOnly="1" outline="0" fieldPosition="0">
        <references count="4">
          <reference field="1" count="1" selected="0">
            <x v="161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953">
      <pivotArea dataOnly="0" labelOnly="1" outline="0" fieldPosition="0">
        <references count="4">
          <reference field="1" count="1" selected="0">
            <x v="162"/>
          </reference>
          <reference field="2" count="3">
            <x v="2"/>
            <x v="9"/>
            <x v="10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6952">
      <pivotArea dataOnly="0" labelOnly="1" outline="0" fieldPosition="0">
        <references count="4">
          <reference field="1" count="1" selected="0">
            <x v="162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951">
      <pivotArea dataOnly="0" labelOnly="1" outline="0" axis="axisValues" fieldPosition="0"/>
    </format>
    <format dxfId="6950">
      <pivotArea type="all" dataOnly="0" outline="0" fieldPosition="0"/>
    </format>
    <format dxfId="6949">
      <pivotArea outline="0" collapsedLevelsAreSubtotals="1" fieldPosition="0"/>
    </format>
    <format dxfId="6948">
      <pivotArea field="1" type="button" dataOnly="0" labelOnly="1" outline="0" axis="axisRow" fieldPosition="0"/>
    </format>
    <format dxfId="6947">
      <pivotArea field="4" type="button" dataOnly="0" labelOnly="1" outline="0" axis="axisRow" fieldPosition="1"/>
    </format>
    <format dxfId="6946">
      <pivotArea field="5" type="button" dataOnly="0" labelOnly="1" outline="0" axis="axisRow" fieldPosition="2"/>
    </format>
    <format dxfId="6945">
      <pivotArea field="2" type="button" dataOnly="0" labelOnly="1" outline="0" axis="axisRow" fieldPosition="3"/>
    </format>
    <format dxfId="6944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6943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6942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50"/>
            <x v="153"/>
            <x v="154"/>
          </reference>
        </references>
      </pivotArea>
    </format>
    <format dxfId="6941">
      <pivotArea dataOnly="0" labelOnly="1" outline="0" fieldPosition="0">
        <references count="1">
          <reference field="1" count="8"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6940">
      <pivotArea dataOnly="0" labelOnly="1" grandRow="1" outline="0" fieldPosition="0"/>
    </format>
    <format dxfId="6939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6938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6937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6936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6935">
      <pivotArea dataOnly="0" labelOnly="1" outline="0" fieldPosition="0">
        <references count="2">
          <reference field="1" count="1" selected="0">
            <x v="4"/>
          </reference>
          <reference field="4" count="3">
            <x v="118"/>
            <x v="155"/>
            <x v="172"/>
          </reference>
        </references>
      </pivotArea>
    </format>
    <format dxfId="6934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6933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6932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6931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6930">
      <pivotArea dataOnly="0" labelOnly="1" outline="0" fieldPosition="0">
        <references count="2">
          <reference field="1" count="1" selected="0">
            <x v="9"/>
          </reference>
          <reference field="4" count="4">
            <x v="4"/>
            <x v="100"/>
            <x v="151"/>
            <x v="172"/>
          </reference>
        </references>
      </pivotArea>
    </format>
    <format dxfId="6929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6928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6927">
      <pivotArea dataOnly="0" labelOnly="1" outline="0" fieldPosition="0">
        <references count="2">
          <reference field="1" count="1" selected="0">
            <x v="12"/>
          </reference>
          <reference field="4" count="4">
            <x v="40"/>
            <x v="120"/>
            <x v="167"/>
            <x v="172"/>
          </reference>
        </references>
      </pivotArea>
    </format>
    <format dxfId="6926">
      <pivotArea dataOnly="0" labelOnly="1" outline="0" fieldPosition="0">
        <references count="2">
          <reference field="1" count="1" selected="0">
            <x v="13"/>
          </reference>
          <reference field="4" count="3">
            <x v="21"/>
            <x v="68"/>
            <x v="151"/>
          </reference>
        </references>
      </pivotArea>
    </format>
    <format dxfId="6925">
      <pivotArea dataOnly="0" labelOnly="1" outline="0" fieldPosition="0">
        <references count="2">
          <reference field="1" count="1" selected="0">
            <x v="14"/>
          </reference>
          <reference field="4" count="5">
            <x v="12"/>
            <x v="25"/>
            <x v="154"/>
            <x v="158"/>
            <x v="172"/>
          </reference>
        </references>
      </pivotArea>
    </format>
    <format dxfId="6924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6923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6922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6921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6920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6919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6918">
      <pivotArea dataOnly="0" labelOnly="1" outline="0" fieldPosition="0">
        <references count="2">
          <reference field="1" count="1" selected="0">
            <x v="21"/>
          </reference>
          <reference field="4" count="5">
            <x v="76"/>
            <x v="82"/>
            <x v="150"/>
            <x v="157"/>
            <x v="172"/>
          </reference>
        </references>
      </pivotArea>
    </format>
    <format dxfId="6917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6916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6915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6914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6913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6912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6911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6910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6909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6908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6907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6906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6905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6904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6903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6902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6901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6900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6899">
      <pivotArea dataOnly="0" labelOnly="1" outline="0" fieldPosition="0">
        <references count="2">
          <reference field="1" count="1" selected="0">
            <x v="40"/>
          </reference>
          <reference field="4" count="2">
            <x v="26"/>
            <x v="172"/>
          </reference>
        </references>
      </pivotArea>
    </format>
    <format dxfId="6898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6897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6896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6895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6894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6893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6892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6891">
      <pivotArea dataOnly="0" labelOnly="1" outline="0" fieldPosition="0">
        <references count="2">
          <reference field="1" count="1" selected="0">
            <x v="49"/>
          </reference>
          <reference field="4" count="4">
            <x v="118"/>
            <x v="144"/>
            <x v="150"/>
            <x v="159"/>
          </reference>
        </references>
      </pivotArea>
    </format>
    <format dxfId="6890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6889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6888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6887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6886">
      <pivotArea dataOnly="0" labelOnly="1" outline="0" fieldPosition="0">
        <references count="2">
          <reference field="1" count="1" selected="0">
            <x v="54"/>
          </reference>
          <reference field="4" count="7">
            <x v="149"/>
            <x v="150"/>
            <x v="151"/>
            <x v="159"/>
            <x v="161"/>
            <x v="162"/>
            <x v="172"/>
          </reference>
        </references>
      </pivotArea>
    </format>
    <format dxfId="6885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6884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6883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6882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6881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6880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6879">
      <pivotArea dataOnly="0" labelOnly="1" outline="0" fieldPosition="0">
        <references count="2">
          <reference field="1" count="1" selected="0">
            <x v="61"/>
          </reference>
          <reference field="4" count="8">
            <x v="108"/>
            <x v="112"/>
            <x v="115"/>
            <x v="124"/>
            <x v="139"/>
            <x v="140"/>
            <x v="150"/>
            <x v="172"/>
          </reference>
        </references>
      </pivotArea>
    </format>
    <format dxfId="6878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6877">
      <pivotArea dataOnly="0" labelOnly="1" outline="0" fieldPosition="0">
        <references count="2">
          <reference field="1" count="1" selected="0">
            <x v="63"/>
          </reference>
          <reference field="4" count="5">
            <x v="34"/>
            <x v="132"/>
            <x v="150"/>
            <x v="151"/>
            <x v="172"/>
          </reference>
        </references>
      </pivotArea>
    </format>
    <format dxfId="6876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6875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6874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6873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6872">
      <pivotArea dataOnly="0" labelOnly="1" outline="0" fieldPosition="0">
        <references count="2">
          <reference field="1" count="1" selected="0">
            <x v="68"/>
          </reference>
          <reference field="4" count="7">
            <x v="111"/>
            <x v="125"/>
            <x v="150"/>
            <x v="151"/>
            <x v="154"/>
            <x v="160"/>
            <x v="172"/>
          </reference>
        </references>
      </pivotArea>
    </format>
    <format dxfId="6871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6870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6869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6868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6867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6866">
      <pivotArea dataOnly="0" labelOnly="1" outline="0" fieldPosition="0">
        <references count="2">
          <reference field="1" count="1" selected="0">
            <x v="74"/>
          </reference>
          <reference field="4" count="5">
            <x v="40"/>
            <x v="66"/>
            <x v="151"/>
            <x v="168"/>
            <x v="172"/>
          </reference>
        </references>
      </pivotArea>
    </format>
    <format dxfId="6865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6864">
      <pivotArea dataOnly="0" labelOnly="1" outline="0" fieldPosition="0">
        <references count="2">
          <reference field="1" count="1" selected="0">
            <x v="76"/>
          </reference>
          <reference field="4" count="3">
            <x v="128"/>
            <x v="133"/>
            <x v="144"/>
          </reference>
        </references>
      </pivotArea>
    </format>
    <format dxfId="6863">
      <pivotArea dataOnly="0" labelOnly="1" outline="0" fieldPosition="0">
        <references count="2">
          <reference field="1" count="1" selected="0">
            <x v="77"/>
          </reference>
          <reference field="4" count="4">
            <x v="55"/>
            <x v="104"/>
            <x v="107"/>
            <x v="108"/>
          </reference>
        </references>
      </pivotArea>
    </format>
    <format dxfId="6862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6861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6860">
      <pivotArea dataOnly="0" labelOnly="1" outline="0" fieldPosition="0">
        <references count="2">
          <reference field="1" count="1" selected="0">
            <x v="80"/>
          </reference>
          <reference field="4" count="3">
            <x v="8"/>
            <x v="150"/>
            <x v="172"/>
          </reference>
        </references>
      </pivotArea>
    </format>
    <format dxfId="6859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6858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6857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6856">
      <pivotArea dataOnly="0" labelOnly="1" outline="0" fieldPosition="0">
        <references count="2">
          <reference field="1" count="1" selected="0">
            <x v="84"/>
          </reference>
          <reference field="4" count="6">
            <x v="15"/>
            <x v="44"/>
            <x v="150"/>
            <x v="151"/>
            <x v="156"/>
            <x v="172"/>
          </reference>
        </references>
      </pivotArea>
    </format>
    <format dxfId="6855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6854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6853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6852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6851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6850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6849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6848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6847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6846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6845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6844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6843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6842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6841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6840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6839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6838">
      <pivotArea dataOnly="0" labelOnly="1" outline="0" fieldPosition="0">
        <references count="2">
          <reference field="1" count="1" selected="0">
            <x v="102"/>
          </reference>
          <reference field="4" count="4">
            <x v="130"/>
            <x v="143"/>
            <x v="150"/>
            <x v="172"/>
          </reference>
        </references>
      </pivotArea>
    </format>
    <format dxfId="6837">
      <pivotArea dataOnly="0" labelOnly="1" outline="0" fieldPosition="0">
        <references count="2">
          <reference field="1" count="1" selected="0">
            <x v="103"/>
          </reference>
          <reference field="4" count="3">
            <x v="108"/>
            <x v="111"/>
            <x v="172"/>
          </reference>
        </references>
      </pivotArea>
    </format>
    <format dxfId="6836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6835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6834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6833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6832">
      <pivotArea dataOnly="0" labelOnly="1" outline="0" fieldPosition="0">
        <references count="2">
          <reference field="1" count="1" selected="0">
            <x v="108"/>
          </reference>
          <reference field="4" count="7">
            <x v="62"/>
            <x v="92"/>
            <x v="142"/>
            <x v="150"/>
            <x v="151"/>
            <x v="171"/>
            <x v="172"/>
          </reference>
        </references>
      </pivotArea>
    </format>
    <format dxfId="6831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6830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6829">
      <pivotArea dataOnly="0" labelOnly="1" outline="0" fieldPosition="0">
        <references count="2">
          <reference field="1" count="1" selected="0">
            <x v="111"/>
          </reference>
          <reference field="4" count="2">
            <x v="40"/>
            <x v="172"/>
          </reference>
        </references>
      </pivotArea>
    </format>
    <format dxfId="6828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6827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6826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6825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6824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6823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6822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6821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6820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6819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6818">
      <pivotArea dataOnly="0" labelOnly="1" outline="0" fieldPosition="0">
        <references count="2">
          <reference field="1" count="1" selected="0">
            <x v="122"/>
          </reference>
          <reference field="4" count="3">
            <x v="162"/>
            <x v="165"/>
            <x v="172"/>
          </reference>
        </references>
      </pivotArea>
    </format>
    <format dxfId="6817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6816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6815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6814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6813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6812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6811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6810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6809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6808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6807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6806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6805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6804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6803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6802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6801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6800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6799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6798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6797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6796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6795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6794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6793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6792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6791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6790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6789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6788">
      <pivotArea dataOnly="0" labelOnly="1" outline="0" fieldPosition="0">
        <references count="2">
          <reference field="1" count="1" selected="0">
            <x v="156"/>
          </reference>
          <reference field="4" count="2">
            <x v="166"/>
            <x v="172"/>
          </reference>
        </references>
      </pivotArea>
    </format>
    <format dxfId="6787">
      <pivotArea dataOnly="0" labelOnly="1" outline="0" fieldPosition="0">
        <references count="2">
          <reference field="1" count="1" selected="0">
            <x v="157"/>
          </reference>
          <reference field="4" count="2">
            <x v="166"/>
            <x v="172"/>
          </reference>
        </references>
      </pivotArea>
    </format>
    <format dxfId="6786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6785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6784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6783">
      <pivotArea dataOnly="0" labelOnly="1" outline="0" fieldPosition="0">
        <references count="2">
          <reference field="1" count="1" selected="0">
            <x v="161"/>
          </reference>
          <reference field="4" count="2">
            <x v="166"/>
            <x v="172"/>
          </reference>
        </references>
      </pivotArea>
    </format>
    <format dxfId="6782">
      <pivotArea dataOnly="0" labelOnly="1" outline="0" fieldPosition="0">
        <references count="2">
          <reference field="1" count="1" selected="0">
            <x v="162"/>
          </reference>
          <reference field="4" count="2">
            <x v="166"/>
            <x v="172"/>
          </reference>
        </references>
      </pivotArea>
    </format>
    <format dxfId="6781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2">
            <x v="70"/>
            <x v="175"/>
          </reference>
        </references>
      </pivotArea>
    </format>
    <format dxfId="6780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94"/>
          </reference>
        </references>
      </pivotArea>
    </format>
    <format dxfId="6779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124"/>
          </reference>
        </references>
      </pivotArea>
    </format>
    <format dxfId="6778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2">
            <x v="44"/>
            <x v="221"/>
          </reference>
        </references>
      </pivotArea>
    </format>
    <format dxfId="6777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776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50"/>
          </reference>
        </references>
      </pivotArea>
    </format>
    <format dxfId="6775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2">
            <x v="135"/>
            <x v="189"/>
          </reference>
        </references>
      </pivotArea>
    </format>
    <format dxfId="6774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6773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2">
            <x v="61"/>
            <x v="201"/>
          </reference>
        </references>
      </pivotArea>
    </format>
    <format dxfId="6772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25"/>
          </reference>
        </references>
      </pivotArea>
    </format>
    <format dxfId="6771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6770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88"/>
          </reference>
        </references>
      </pivotArea>
    </format>
    <format dxfId="6769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85"/>
          </reference>
        </references>
      </pivotArea>
    </format>
    <format dxfId="6768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767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6766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2">
            <x v="112"/>
            <x v="216"/>
          </reference>
        </references>
      </pivotArea>
    </format>
    <format dxfId="6765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114"/>
          </reference>
        </references>
      </pivotArea>
    </format>
    <format dxfId="6764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2">
            <x v="45"/>
            <x v="214"/>
          </reference>
        </references>
      </pivotArea>
    </format>
    <format dxfId="6763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2">
            <x v="72"/>
            <x v="180"/>
          </reference>
        </references>
      </pivotArea>
    </format>
    <format dxfId="6762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95"/>
            <x v="181"/>
          </reference>
        </references>
      </pivotArea>
    </format>
    <format dxfId="6761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131"/>
          </reference>
        </references>
      </pivotArea>
    </format>
    <format dxfId="6760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3"/>
          </reference>
        </references>
      </pivotArea>
    </format>
    <format dxfId="6759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758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757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10"/>
          </reference>
        </references>
      </pivotArea>
    </format>
    <format dxfId="6756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2">
            <x v="41"/>
            <x v="186"/>
          </reference>
        </references>
      </pivotArea>
    </format>
    <format dxfId="6755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2">
            <x v="133"/>
            <x v="212"/>
          </reference>
        </references>
      </pivotArea>
    </format>
    <format dxfId="6754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6753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34"/>
          </reference>
        </references>
      </pivotArea>
    </format>
    <format dxfId="6752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85"/>
          </reference>
        </references>
      </pivotArea>
    </format>
    <format dxfId="6751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750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52"/>
            <x v="195"/>
          </reference>
        </references>
      </pivotArea>
    </format>
    <format dxfId="6749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98"/>
          </reference>
        </references>
      </pivotArea>
    </format>
    <format dxfId="6748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747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26"/>
          </reference>
        </references>
      </pivotArea>
    </format>
    <format dxfId="6746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97"/>
          </reference>
        </references>
      </pivotArea>
    </format>
    <format dxfId="6745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85"/>
          </reference>
        </references>
      </pivotArea>
    </format>
    <format dxfId="6744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743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2">
            <x v="84"/>
            <x v="148"/>
          </reference>
        </references>
      </pivotArea>
    </format>
    <format dxfId="6742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2">
            <x v="55"/>
            <x v="197"/>
          </reference>
        </references>
      </pivotArea>
    </format>
    <format dxfId="6741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2">
            <x v="80"/>
            <x v="210"/>
          </reference>
        </references>
      </pivotArea>
    </format>
    <format dxfId="6740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739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2">
            <x v="5"/>
            <x v="192"/>
          </reference>
        </references>
      </pivotArea>
    </format>
    <format dxfId="6738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2">
            <x v="62"/>
            <x v="143"/>
          </reference>
        </references>
      </pivotArea>
    </format>
    <format dxfId="6737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122"/>
          </reference>
        </references>
      </pivotArea>
    </format>
    <format dxfId="6736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2">
            <x v="48"/>
            <x v="219"/>
          </reference>
        </references>
      </pivotArea>
    </format>
    <format dxfId="6735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734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109"/>
          </reference>
        </references>
      </pivotArea>
    </format>
    <format dxfId="6733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110"/>
          </reference>
        </references>
      </pivotArea>
    </format>
    <format dxfId="6732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6731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730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2">
            <x v="106"/>
            <x v="190"/>
          </reference>
        </references>
      </pivotArea>
    </format>
    <format dxfId="6729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2">
            <x v="68"/>
            <x v="187"/>
          </reference>
        </references>
      </pivotArea>
    </format>
    <format dxfId="6728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2">
            <x v="63"/>
            <x v="239"/>
          </reference>
        </references>
      </pivotArea>
    </format>
    <format dxfId="6727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2">
            <x v="113"/>
            <x v="162"/>
          </reference>
        </references>
      </pivotArea>
    </format>
    <format dxfId="6726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2">
            <x v="77"/>
            <x v="177"/>
          </reference>
        </references>
      </pivotArea>
    </format>
    <format dxfId="6725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2">
            <x v="31"/>
            <x v="241"/>
          </reference>
        </references>
      </pivotArea>
    </format>
    <format dxfId="6724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23"/>
          </reference>
        </references>
      </pivotArea>
    </format>
    <format dxfId="6723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2">
            <x v="99"/>
            <x v="152"/>
          </reference>
        </references>
      </pivotArea>
    </format>
    <format dxfId="6722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2">
            <x v="117"/>
            <x v="139"/>
          </reference>
        </references>
      </pivotArea>
    </format>
    <format dxfId="6721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2">
            <x v="130"/>
            <x v="234"/>
          </reference>
        </references>
      </pivotArea>
    </format>
    <format dxfId="6720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2">
            <x v="36"/>
            <x v="161"/>
          </reference>
        </references>
      </pivotArea>
    </format>
    <format dxfId="6719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2">
            <x v="57"/>
            <x v="193"/>
          </reference>
        </references>
      </pivotArea>
    </format>
    <format dxfId="6718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2">
            <x v="104"/>
            <x v="150"/>
          </reference>
        </references>
      </pivotArea>
    </format>
    <format dxfId="6717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2">
            <x v="58"/>
            <x v="140"/>
          </reference>
        </references>
      </pivotArea>
    </format>
    <format dxfId="6716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2">
            <x v="39"/>
            <x v="164"/>
          </reference>
        </references>
      </pivotArea>
    </format>
    <format dxfId="6715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2">
            <x v="49"/>
            <x v="178"/>
          </reference>
        </references>
      </pivotArea>
    </format>
    <format dxfId="6714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87"/>
            <x v="215"/>
          </reference>
        </references>
      </pivotArea>
    </format>
    <format dxfId="6713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2">
            <x v="123"/>
            <x v="213"/>
          </reference>
        </references>
      </pivotArea>
    </format>
    <format dxfId="6712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94"/>
          </reference>
        </references>
      </pivotArea>
    </format>
    <format dxfId="6711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124"/>
          </reference>
        </references>
      </pivotArea>
    </format>
    <format dxfId="6710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6"/>
          </reference>
        </references>
      </pivotArea>
    </format>
    <format dxfId="6709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708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2">
            <x v="10"/>
            <x v="238"/>
          </reference>
        </references>
      </pivotArea>
    </format>
    <format dxfId="6707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2">
            <x v="38"/>
            <x v="205"/>
          </reference>
        </references>
      </pivotArea>
    </format>
    <format dxfId="6706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126"/>
          </reference>
        </references>
      </pivotArea>
    </format>
    <format dxfId="6705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2">
            <x v="4"/>
            <x v="163"/>
          </reference>
        </references>
      </pivotArea>
    </format>
    <format dxfId="6704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132"/>
          </reference>
        </references>
      </pivotArea>
    </format>
    <format dxfId="6703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2">
            <x v="37"/>
            <x v="194"/>
          </reference>
        </references>
      </pivotArea>
    </format>
    <format dxfId="6702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125"/>
          </reference>
        </references>
      </pivotArea>
    </format>
    <format dxfId="6701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2">
            <x v="136"/>
            <x v="147"/>
          </reference>
        </references>
      </pivotArea>
    </format>
    <format dxfId="6700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2">
            <x v="126"/>
            <x v="232"/>
          </reference>
        </references>
      </pivotArea>
    </format>
    <format dxfId="6699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85"/>
          </reference>
        </references>
      </pivotArea>
    </format>
    <format dxfId="6698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18"/>
          </reference>
          <reference field="5" count="1">
            <x v="158"/>
          </reference>
        </references>
      </pivotArea>
    </format>
    <format dxfId="6697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56"/>
          </reference>
        </references>
      </pivotArea>
    </format>
    <format dxfId="6696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6695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11"/>
          </reference>
        </references>
      </pivotArea>
    </format>
    <format dxfId="6694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6693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6692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6691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66"/>
          </reference>
        </references>
      </pivotArea>
    </format>
    <format dxfId="6690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6689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6688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85"/>
          </reference>
        </references>
      </pivotArea>
    </format>
    <format dxfId="6687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6686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6685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684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2">
            <x v="22"/>
            <x v="223"/>
          </reference>
        </references>
      </pivotArea>
    </format>
    <format dxfId="6683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2">
            <x v="32"/>
            <x v="242"/>
          </reference>
        </references>
      </pivotArea>
    </format>
    <format dxfId="6682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2">
            <x v="27"/>
            <x v="146"/>
          </reference>
        </references>
      </pivotArea>
    </format>
    <format dxfId="6681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2">
            <x v="26"/>
            <x v="159"/>
          </reference>
        </references>
      </pivotArea>
    </format>
    <format dxfId="6680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109"/>
          </reference>
        </references>
      </pivotArea>
    </format>
    <format dxfId="6679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6678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108"/>
          </reference>
        </references>
      </pivotArea>
    </format>
    <format dxfId="6677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85"/>
          </reference>
        </references>
      </pivotArea>
    </format>
    <format dxfId="667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119"/>
          </reference>
        </references>
      </pivotArea>
    </format>
    <format dxfId="667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137"/>
          </reference>
        </references>
      </pivotArea>
    </format>
    <format dxfId="667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47"/>
          </reference>
        </references>
      </pivotArea>
    </format>
    <format dxfId="6673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85"/>
          </reference>
        </references>
      </pivotArea>
    </format>
    <format dxfId="6672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47"/>
          </reference>
        </references>
      </pivotArea>
    </format>
    <format dxfId="667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667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669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2">
            <x v="11"/>
            <x v="141"/>
          </reference>
        </references>
      </pivotArea>
    </format>
    <format dxfId="6668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74"/>
          </reference>
        </references>
      </pivotArea>
    </format>
    <format dxfId="6667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126"/>
          </reference>
        </references>
      </pivotArea>
    </format>
    <format dxfId="6666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85"/>
          </reference>
        </references>
      </pivotArea>
    </format>
    <format dxfId="6665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664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6663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2">
            <x v="83"/>
            <x v="235"/>
          </reference>
        </references>
      </pivotArea>
    </format>
    <format dxfId="6662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89"/>
          </reference>
        </references>
      </pivotArea>
    </format>
    <format dxfId="6661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78"/>
          </reference>
        </references>
      </pivotArea>
    </format>
    <format dxfId="6660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85"/>
          </reference>
        </references>
      </pivotArea>
    </format>
    <format dxfId="6659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128"/>
          </reference>
        </references>
      </pivotArea>
    </format>
    <format dxfId="6658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85"/>
          </reference>
        </references>
      </pivotArea>
    </format>
    <format dxfId="6657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656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47"/>
          </reference>
        </references>
      </pivotArea>
    </format>
    <format dxfId="6655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1">
            <x v="231"/>
          </reference>
        </references>
      </pivotArea>
    </format>
    <format dxfId="6654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115"/>
          </reference>
        </references>
      </pivotArea>
    </format>
    <format dxfId="6653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16"/>
          </reference>
        </references>
      </pivotArea>
    </format>
    <format dxfId="6652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2">
            <x v="67"/>
            <x v="204"/>
          </reference>
        </references>
      </pivotArea>
    </format>
    <format dxfId="6651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49"/>
          </reference>
        </references>
      </pivotArea>
    </format>
    <format dxfId="6650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74"/>
          </reference>
        </references>
      </pivotArea>
    </format>
    <format dxfId="6649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2">
            <x v="134"/>
            <x v="166"/>
          </reference>
        </references>
      </pivotArea>
    </format>
    <format dxfId="6648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6647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111"/>
          </reference>
        </references>
      </pivotArea>
    </format>
    <format dxfId="6646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645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644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113"/>
          </reference>
        </references>
      </pivotArea>
    </format>
    <format dxfId="6643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2">
            <x v="75"/>
            <x v="217"/>
          </reference>
        </references>
      </pivotArea>
    </format>
    <format dxfId="6642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89"/>
          </reference>
        </references>
      </pivotArea>
    </format>
    <format dxfId="6641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85"/>
          </reference>
        </references>
      </pivotArea>
    </format>
    <format dxfId="6640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7"/>
          </reference>
        </references>
      </pivotArea>
    </format>
    <format dxfId="6639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33"/>
          </reference>
          <reference field="5" count="1">
            <x v="146"/>
          </reference>
        </references>
      </pivotArea>
    </format>
    <format dxfId="6638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56"/>
          </reference>
        </references>
      </pivotArea>
    </format>
    <format dxfId="6637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113"/>
          </reference>
        </references>
      </pivotArea>
    </format>
    <format dxfId="6636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36"/>
          </reference>
        </references>
      </pivotArea>
    </format>
    <format dxfId="6635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15"/>
          </reference>
        </references>
      </pivotArea>
    </format>
    <format dxfId="6634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8"/>
          </reference>
          <reference field="5" count="1">
            <x v="155"/>
          </reference>
        </references>
      </pivotArea>
    </format>
    <format dxfId="663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61"/>
          </reference>
        </references>
      </pivotArea>
    </format>
    <format dxfId="6632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2">
            <x v="93"/>
            <x v="228"/>
          </reference>
        </references>
      </pivotArea>
    </format>
    <format dxfId="6631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630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127"/>
          </reference>
        </references>
      </pivotArea>
    </format>
    <format dxfId="6629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53"/>
          </reference>
        </references>
      </pivotArea>
    </format>
    <format dxfId="6628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6627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626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2">
            <x v="64"/>
            <x v="224"/>
          </reference>
        </references>
      </pivotArea>
    </format>
    <format dxfId="6625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6624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75"/>
          </reference>
        </references>
      </pivotArea>
    </format>
    <format dxfId="6623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2">
            <x v="98"/>
            <x v="188"/>
          </reference>
        </references>
      </pivotArea>
    </format>
    <format dxfId="662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2">
            <x v="97"/>
            <x v="196"/>
          </reference>
        </references>
      </pivotArea>
    </format>
    <format dxfId="662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127"/>
          </reference>
        </references>
      </pivotArea>
    </format>
    <format dxfId="6620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15"/>
          </reference>
        </references>
      </pivotArea>
    </format>
    <format dxfId="6619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6618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69"/>
          </reference>
        </references>
      </pivotArea>
    </format>
    <format dxfId="6617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30"/>
          </reference>
        </references>
      </pivotArea>
    </format>
    <format dxfId="6616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6615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614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2">
            <x v="115"/>
            <x v="151"/>
          </reference>
        </references>
      </pivotArea>
    </format>
    <format dxfId="6613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64"/>
          </reference>
        </references>
      </pivotArea>
    </format>
    <format dxfId="6612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2">
            <x v="21"/>
            <x v="172"/>
          </reference>
        </references>
      </pivotArea>
    </format>
    <format dxfId="6611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2">
            <x v="46"/>
            <x v="233"/>
          </reference>
        </references>
      </pivotArea>
    </format>
    <format dxfId="6610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39"/>
          </reference>
        </references>
      </pivotArea>
    </format>
    <format dxfId="6609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117"/>
          </reference>
        </references>
      </pivotArea>
    </format>
    <format dxfId="6608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2">
            <x v="111"/>
            <x v="218"/>
          </reference>
        </references>
      </pivotArea>
    </format>
    <format dxfId="6607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85"/>
          </reference>
        </references>
      </pivotArea>
    </format>
    <format dxfId="6606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54"/>
          </reference>
        </references>
      </pivotArea>
    </format>
    <format dxfId="6605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604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1">
            <x v="145"/>
          </reference>
        </references>
      </pivotArea>
    </format>
    <format dxfId="6603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33"/>
          </reference>
        </references>
      </pivotArea>
    </format>
    <format dxfId="6602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2">
            <x v="85"/>
            <x v="145"/>
          </reference>
        </references>
      </pivotArea>
    </format>
    <format dxfId="6601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2">
            <x v="65"/>
            <x v="160"/>
          </reference>
        </references>
      </pivotArea>
    </format>
    <format dxfId="6600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78"/>
          </reference>
        </references>
      </pivotArea>
    </format>
    <format dxfId="6599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2">
            <x v="82"/>
            <x v="200"/>
          </reference>
        </references>
      </pivotArea>
    </format>
    <format dxfId="6598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04"/>
          </reference>
        </references>
      </pivotArea>
    </format>
    <format dxfId="6597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596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69"/>
          </reference>
        </references>
      </pivotArea>
    </format>
    <format dxfId="6595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6594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77"/>
          </reference>
        </references>
      </pivotArea>
    </format>
    <format dxfId="6593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2">
            <x v="71"/>
            <x v="184"/>
          </reference>
        </references>
      </pivotArea>
    </format>
    <format dxfId="6592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2">
            <x v="8"/>
            <x v="209"/>
          </reference>
        </references>
      </pivotArea>
    </format>
    <format dxfId="6591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73"/>
          </reference>
        </references>
      </pivotArea>
    </format>
    <format dxfId="6590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2">
            <x v="60"/>
            <x v="149"/>
          </reference>
        </references>
      </pivotArea>
    </format>
    <format dxfId="6589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588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2">
            <x v="107"/>
            <x v="153"/>
          </reference>
        </references>
      </pivotArea>
    </format>
    <format dxfId="6587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9"/>
          </reference>
        </references>
      </pivotArea>
    </format>
    <format dxfId="6586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85"/>
          </reference>
        </references>
      </pivotArea>
    </format>
    <format dxfId="6585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17"/>
          </reference>
        </references>
      </pivotArea>
    </format>
    <format dxfId="6584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85"/>
          </reference>
        </references>
      </pivotArea>
    </format>
    <format dxfId="6583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582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119"/>
          </reference>
        </references>
      </pivotArea>
    </format>
    <format dxfId="6581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128"/>
          </reference>
        </references>
      </pivotArea>
    </format>
    <format dxfId="6580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579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123"/>
          </reference>
        </references>
      </pivotArea>
    </format>
    <format dxfId="6578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43"/>
          </reference>
        </references>
      </pivotArea>
    </format>
    <format dxfId="6577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6576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108"/>
          </reference>
        </references>
      </pivotArea>
    </format>
    <format dxfId="6575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85"/>
          </reference>
        </references>
      </pivotArea>
    </format>
    <format dxfId="6574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2">
            <x v="96"/>
            <x v="220"/>
          </reference>
        </references>
      </pivotArea>
    </format>
    <format dxfId="6573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2">
            <x v="92"/>
            <x v="157"/>
          </reference>
        </references>
      </pivotArea>
    </format>
    <format dxfId="6572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19"/>
          </reference>
        </references>
      </pivotArea>
    </format>
    <format dxfId="6571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85"/>
          </reference>
        </references>
      </pivotArea>
    </format>
    <format dxfId="6570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6569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90"/>
          </reference>
        </references>
      </pivotArea>
    </format>
    <format dxfId="6568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85"/>
          </reference>
        </references>
      </pivotArea>
    </format>
    <format dxfId="6567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566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28"/>
          </reference>
        </references>
      </pivotArea>
    </format>
    <format dxfId="6565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564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57"/>
          </reference>
        </references>
      </pivotArea>
    </format>
    <format dxfId="6563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6562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561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31"/>
          </reference>
        </references>
      </pivotArea>
    </format>
    <format dxfId="6560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2">
            <x v="79"/>
            <x v="182"/>
          </reference>
        </references>
      </pivotArea>
    </format>
    <format dxfId="6559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23"/>
          </reference>
        </references>
      </pivotArea>
    </format>
    <format dxfId="6558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00"/>
          </reference>
        </references>
      </pivotArea>
    </format>
    <format dxfId="6557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52"/>
          </reference>
        </references>
      </pivotArea>
    </format>
    <format dxfId="6556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8"/>
          </reference>
        </references>
      </pivotArea>
    </format>
    <format dxfId="6555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112"/>
          </reference>
        </references>
      </pivotArea>
    </format>
    <format dxfId="6554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85"/>
          </reference>
        </references>
      </pivotArea>
    </format>
    <format dxfId="6553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24"/>
          </reference>
        </references>
      </pivotArea>
    </format>
    <format dxfId="6552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6551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58"/>
          </reference>
        </references>
      </pivotArea>
    </format>
    <format dxfId="6550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2">
            <x v="129"/>
            <x v="222"/>
          </reference>
        </references>
      </pivotArea>
    </format>
    <format dxfId="6549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2">
            <x v="2"/>
            <x v="156"/>
          </reference>
        </references>
      </pivotArea>
    </format>
    <format dxfId="6548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2">
            <x v="17"/>
            <x v="169"/>
          </reference>
        </references>
      </pivotArea>
    </format>
    <format dxfId="6547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2">
            <x v="29"/>
            <x v="171"/>
          </reference>
        </references>
      </pivotArea>
    </format>
    <format dxfId="6546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2">
            <x v="54"/>
            <x v="225"/>
          </reference>
        </references>
      </pivotArea>
    </format>
    <format dxfId="6545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130"/>
          </reference>
        </references>
      </pivotArea>
    </format>
    <format dxfId="6544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2">
            <x v="42"/>
            <x v="206"/>
          </reference>
        </references>
      </pivotArea>
    </format>
    <format dxfId="6543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99"/>
          </reference>
        </references>
      </pivotArea>
    </format>
    <format dxfId="6542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64"/>
          </reference>
        </references>
      </pivotArea>
    </format>
    <format dxfId="6541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540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2">
            <x v="61"/>
            <x v="201"/>
          </reference>
        </references>
      </pivotArea>
    </format>
    <format dxfId="6539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85"/>
          </reference>
        </references>
      </pivotArea>
    </format>
    <format dxfId="6538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537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2">
            <x v="86"/>
            <x v="226"/>
          </reference>
        </references>
      </pivotArea>
    </format>
    <format dxfId="6536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2">
            <x v="30"/>
            <x v="237"/>
          </reference>
        </references>
      </pivotArea>
    </format>
    <format dxfId="6535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20"/>
          </reference>
        </references>
      </pivotArea>
    </format>
    <format dxfId="6534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2">
            <x v="2"/>
            <x v="156"/>
          </reference>
        </references>
      </pivotArea>
    </format>
    <format dxfId="6533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18"/>
          </reference>
        </references>
      </pivotArea>
    </format>
    <format dxfId="6532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2">
            <x v="59"/>
            <x v="167"/>
          </reference>
        </references>
      </pivotArea>
    </format>
    <format dxfId="6531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12"/>
          </reference>
        </references>
      </pivotArea>
    </format>
    <format dxfId="6530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2">
            <x v="15"/>
            <x v="173"/>
          </reference>
        </references>
      </pivotArea>
    </format>
    <format dxfId="6529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2">
            <x v="81"/>
            <x v="142"/>
          </reference>
        </references>
      </pivotArea>
    </format>
    <format dxfId="6528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51"/>
          </reference>
        </references>
      </pivotArea>
    </format>
    <format dxfId="6527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2">
            <x v="19"/>
            <x v="229"/>
          </reference>
        </references>
      </pivotArea>
    </format>
    <format dxfId="6526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2">
            <x v="76"/>
            <x v="211"/>
          </reference>
        </references>
      </pivotArea>
    </format>
    <format dxfId="6525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2">
            <x v="114"/>
            <x v="154"/>
          </reference>
        </references>
      </pivotArea>
    </format>
    <format dxfId="6524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91"/>
          </reference>
        </references>
      </pivotArea>
    </format>
    <format dxfId="6523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522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2">
            <x v="78"/>
            <x v="199"/>
          </reference>
        </references>
      </pivotArea>
    </format>
    <format dxfId="6521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2">
            <x v="35"/>
            <x v="198"/>
          </reference>
        </references>
      </pivotArea>
    </format>
    <format dxfId="6520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2">
            <x v="120"/>
            <x v="179"/>
          </reference>
        </references>
      </pivotArea>
    </format>
    <format dxfId="6519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2">
            <x v="13"/>
            <x v="240"/>
          </reference>
        </references>
      </pivotArea>
    </format>
    <format dxfId="6518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2">
            <x v="0"/>
            <x v="185"/>
          </reference>
        </references>
      </pivotArea>
    </format>
    <format dxfId="6517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2">
            <x v="116"/>
            <x v="236"/>
          </reference>
        </references>
      </pivotArea>
    </format>
    <format dxfId="6516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2">
            <x v="118"/>
            <x v="203"/>
          </reference>
        </references>
      </pivotArea>
    </format>
    <format dxfId="6515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2">
            <x v="121"/>
            <x v="174"/>
          </reference>
        </references>
      </pivotArea>
    </format>
    <format dxfId="6514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2">
            <x v="103"/>
            <x v="183"/>
          </reference>
        </references>
      </pivotArea>
    </format>
    <format dxfId="6513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512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2">
            <x v="101"/>
            <x v="243"/>
          </reference>
        </references>
      </pivotArea>
    </format>
    <format dxfId="6511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2">
            <x v="9"/>
            <x v="176"/>
          </reference>
        </references>
      </pivotArea>
    </format>
    <format dxfId="6510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509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2">
            <x v="18"/>
            <x v="165"/>
          </reference>
        </references>
      </pivotArea>
    </format>
    <format dxfId="6508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2">
            <x v="34"/>
            <x v="230"/>
          </reference>
        </references>
      </pivotArea>
    </format>
    <format dxfId="6507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2">
            <x v="124"/>
            <x v="202"/>
          </reference>
        </references>
      </pivotArea>
    </format>
    <format dxfId="6506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29"/>
          </reference>
        </references>
      </pivotArea>
    </format>
    <format dxfId="650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30"/>
          </reference>
        </references>
      </pivotArea>
    </format>
    <format dxfId="650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85"/>
          </reference>
        </references>
      </pivotArea>
    </format>
    <format dxfId="6503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2">
            <x v="14"/>
            <x v="191"/>
          </reference>
        </references>
      </pivotArea>
    </format>
    <format dxfId="6502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2">
            <x v="105"/>
            <x v="208"/>
          </reference>
        </references>
      </pivotArea>
    </format>
    <format dxfId="6501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01"/>
          </reference>
        </references>
      </pivotArea>
    </format>
    <format dxfId="6500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2">
            <x v="74"/>
            <x v="144"/>
          </reference>
        </references>
      </pivotArea>
    </format>
    <format dxfId="6499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2">
            <x v="24"/>
            <x v="207"/>
          </reference>
        </references>
      </pivotArea>
    </format>
    <format dxfId="6498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2">
            <x v="43"/>
            <x v="227"/>
          </reference>
        </references>
      </pivotArea>
    </format>
    <format dxfId="6497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6496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495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6494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493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2">
            <x v="88"/>
            <x v="158"/>
          </reference>
        </references>
      </pivotArea>
    </format>
    <format dxfId="6492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2">
            <x v="20"/>
            <x v="168"/>
          </reference>
        </references>
      </pivotArea>
    </format>
    <format dxfId="6491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2">
            <x v="12"/>
            <x v="170"/>
          </reference>
        </references>
      </pivotArea>
    </format>
    <format dxfId="6490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6489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488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85"/>
          </reference>
        </references>
      </pivotArea>
    </format>
    <format dxfId="6487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72"/>
          </reference>
          <reference field="5" count="1">
            <x v="145"/>
          </reference>
        </references>
      </pivotArea>
    </format>
    <format dxfId="6486">
      <pivotArea dataOnly="0" labelOnly="1" outline="0" fieldPosition="0">
        <references count="4">
          <reference field="1" count="1" selected="0">
            <x v="0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20"/>
          </reference>
          <reference field="5" count="1" selected="0">
            <x v="70"/>
          </reference>
        </references>
      </pivotArea>
    </format>
    <format dxfId="6485">
      <pivotArea dataOnly="0" labelOnly="1" outline="0" fieldPosition="0">
        <references count="4">
          <reference field="1" count="1" selected="0">
            <x v="0"/>
          </reference>
          <reference field="2" count="1">
            <x v="12"/>
          </reference>
          <reference field="4" count="1" selected="0">
            <x v="20"/>
          </reference>
          <reference field="5" count="1" selected="0">
            <x v="175"/>
          </reference>
        </references>
      </pivotArea>
    </format>
    <format dxfId="6484">
      <pivotArea dataOnly="0" labelOnly="1" outline="0" fieldPosition="0">
        <references count="4">
          <reference field="1" count="1" selected="0">
            <x v="1"/>
          </reference>
          <reference field="2" count="1">
            <x v="0"/>
          </reference>
          <reference field="4" count="1" selected="0">
            <x v="7"/>
          </reference>
          <reference field="5" count="1" selected="0">
            <x v="94"/>
          </reference>
        </references>
      </pivotArea>
    </format>
    <format dxfId="6483">
      <pivotArea dataOnly="0" labelOnly="1" outline="0" fieldPosition="0">
        <references count="4">
          <reference field="1" count="1" selected="0">
            <x v="1"/>
          </reference>
          <reference field="2" count="4">
            <x v="1"/>
            <x v="3"/>
            <x v="4"/>
            <x v="5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6482">
      <pivotArea dataOnly="0" labelOnly="1" outline="0" fieldPosition="0">
        <references count="4">
          <reference field="1" count="1" selected="0">
            <x v="1"/>
          </reference>
          <reference field="2" count="4">
            <x v="7"/>
            <x v="8"/>
            <x v="9"/>
            <x v="10"/>
          </reference>
          <reference field="4" count="1" selected="0">
            <x v="30"/>
          </reference>
          <reference field="5" count="1" selected="0">
            <x v="44"/>
          </reference>
        </references>
      </pivotArea>
    </format>
    <format dxfId="6481">
      <pivotArea dataOnly="0" labelOnly="1" outline="0" fieldPosition="0">
        <references count="4">
          <reference field="1" count="1" selected="0">
            <x v="1"/>
          </reference>
          <reference field="2" count="1">
            <x v="12"/>
          </reference>
          <reference field="4" count="1" selected="0">
            <x v="30"/>
          </reference>
          <reference field="5" count="1" selected="0">
            <x v="221"/>
          </reference>
        </references>
      </pivotArea>
    </format>
    <format dxfId="6480">
      <pivotArea dataOnly="0" labelOnly="1" outline="0" fieldPosition="0">
        <references count="4">
          <reference field="1" count="1" selected="0">
            <x v="1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479">
      <pivotArea dataOnly="0" labelOnly="1" outline="0" fieldPosition="0">
        <references count="4">
          <reference field="1" count="1" selected="0">
            <x v="2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4" count="1" selected="0">
            <x v="98"/>
          </reference>
          <reference field="5" count="1" selected="0">
            <x v="50"/>
          </reference>
        </references>
      </pivotArea>
    </format>
    <format dxfId="6478">
      <pivotArea dataOnly="0" labelOnly="1" outline="0" fieldPosition="0">
        <references count="4">
          <reference field="1" count="1" selected="0">
            <x v="2"/>
          </reference>
          <reference field="2" count="2">
            <x v="9"/>
            <x v="10"/>
          </reference>
          <reference field="4" count="1" selected="0">
            <x v="101"/>
          </reference>
          <reference field="5" count="1" selected="0">
            <x v="135"/>
          </reference>
        </references>
      </pivotArea>
    </format>
    <format dxfId="6477">
      <pivotArea dataOnly="0" labelOnly="1" outline="0" fieldPosition="0">
        <references count="4">
          <reference field="1" count="1" selected="0">
            <x v="2"/>
          </reference>
          <reference field="2" count="1">
            <x v="12"/>
          </reference>
          <reference field="4" count="1" selected="0">
            <x v="101"/>
          </reference>
          <reference field="5" count="1" selected="0">
            <x v="189"/>
          </reference>
        </references>
      </pivotArea>
    </format>
    <format dxfId="6476">
      <pivotArea dataOnly="0" labelOnly="1" outline="0" fieldPosition="0">
        <references count="4">
          <reference field="1" count="1" selected="0">
            <x v="2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475">
      <pivotArea dataOnly="0" labelOnly="1" outline="0" fieldPosition="0">
        <references count="4">
          <reference field="1" count="1" selected="0">
            <x v="3"/>
          </reference>
          <reference field="2" count="7">
            <x v="2"/>
            <x v="5"/>
            <x v="6"/>
            <x v="7"/>
            <x v="8"/>
            <x v="9"/>
            <x v="10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6474">
      <pivotArea dataOnly="0" labelOnly="1" outline="0" fieldPosition="0">
        <references count="4">
          <reference field="1" count="1" selected="0">
            <x v="3"/>
          </reference>
          <reference field="2" count="1">
            <x v="12"/>
          </reference>
          <reference field="4" count="1" selected="0">
            <x v="48"/>
          </reference>
          <reference field="5" count="1" selected="0">
            <x v="201"/>
          </reference>
        </references>
      </pivotArea>
    </format>
    <format dxfId="6473">
      <pivotArea dataOnly="0" labelOnly="1" outline="0" fieldPosition="0">
        <references count="4">
          <reference field="1" count="1" selected="0">
            <x v="3"/>
          </reference>
          <reference field="2" count="1">
            <x v="0"/>
          </reference>
          <reference field="4" count="1" selected="0">
            <x v="113"/>
          </reference>
          <reference field="5" count="1" selected="0">
            <x v="25"/>
          </reference>
        </references>
      </pivotArea>
    </format>
    <format dxfId="6472">
      <pivotArea dataOnly="0" labelOnly="1" outline="0" fieldPosition="0">
        <references count="4">
          <reference field="1" count="1" selected="0">
            <x v="3"/>
          </reference>
          <reference field="2" count="4">
            <x v="1"/>
            <x v="2"/>
            <x v="3"/>
            <x v="4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6471">
      <pivotArea dataOnly="0" labelOnly="1" outline="0" fieldPosition="0">
        <references count="4">
          <reference field="1" count="1" selected="0">
            <x v="4"/>
          </reference>
          <reference field="2" count="9">
            <x v="0"/>
            <x v="1"/>
            <x v="3"/>
            <x v="4"/>
            <x v="5"/>
            <x v="6"/>
            <x v="7"/>
            <x v="9"/>
            <x v="10"/>
          </reference>
          <reference field="4" count="1" selected="0">
            <x v="118"/>
          </reference>
          <reference field="5" count="1" selected="0">
            <x v="88"/>
          </reference>
        </references>
      </pivotArea>
    </format>
    <format dxfId="6470">
      <pivotArea dataOnly="0" labelOnly="1" outline="0" fieldPosition="0">
        <references count="4">
          <reference field="1" count="1" selected="0">
            <x v="4"/>
          </reference>
          <reference field="2" count="1">
            <x v="8"/>
          </reference>
          <reference field="4" count="1" selected="0">
            <x v="155"/>
          </reference>
          <reference field="5" count="1" selected="0">
            <x v="85"/>
          </reference>
        </references>
      </pivotArea>
    </format>
    <format dxfId="6469">
      <pivotArea dataOnly="0" labelOnly="1" outline="0" fieldPosition="0">
        <references count="4">
          <reference field="1" count="1" selected="0">
            <x v="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468">
      <pivotArea dataOnly="0" labelOnly="1" outline="0" fieldPosition="0">
        <references count="4">
          <reference field="1" count="1" selected="0">
            <x v="5"/>
          </reference>
          <reference field="2" count="3">
            <x v="0"/>
            <x v="1"/>
            <x v="3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6467">
      <pivotArea dataOnly="0" labelOnly="1" outline="0" fieldPosition="0">
        <references count="4">
          <reference field="1" count="1" selected="0">
            <x v="5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4" count="1" selected="0">
            <x v="89"/>
          </reference>
          <reference field="5" count="1" selected="0">
            <x v="112"/>
          </reference>
        </references>
      </pivotArea>
    </format>
    <format dxfId="6466">
      <pivotArea dataOnly="0" labelOnly="1" outline="0" fieldPosition="0">
        <references count="4">
          <reference field="1" count="1" selected="0">
            <x v="5"/>
          </reference>
          <reference field="2" count="1">
            <x v="12"/>
          </reference>
          <reference field="4" count="1" selected="0">
            <x v="89"/>
          </reference>
          <reference field="5" count="1" selected="0">
            <x v="216"/>
          </reference>
        </references>
      </pivotArea>
    </format>
    <format dxfId="6465">
      <pivotArea dataOnly="0" labelOnly="1" outline="0" fieldPosition="0">
        <references count="4">
          <reference field="1" count="1" selected="0">
            <x v="6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16"/>
          </reference>
          <reference field="5" count="1" selected="0">
            <x v="114"/>
          </reference>
        </references>
      </pivotArea>
    </format>
    <format dxfId="6464">
      <pivotArea dataOnly="0" labelOnly="1" outline="0" fieldPosition="0">
        <references count="4">
          <reference field="1" count="1" selected="0">
            <x v="6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29"/>
          </reference>
          <reference field="5" count="1" selected="0">
            <x v="45"/>
          </reference>
        </references>
      </pivotArea>
    </format>
    <format dxfId="6463">
      <pivotArea dataOnly="0" labelOnly="1" outline="0" fieldPosition="0">
        <references count="4">
          <reference field="1" count="1" selected="0">
            <x v="6"/>
          </reference>
          <reference field="2" count="1">
            <x v="12"/>
          </reference>
          <reference field="4" count="1" selected="0">
            <x v="29"/>
          </reference>
          <reference field="5" count="1" selected="0">
            <x v="214"/>
          </reference>
        </references>
      </pivotArea>
    </format>
    <format dxfId="6462">
      <pivotArea dataOnly="0" labelOnly="1" outline="0" fieldPosition="0">
        <references count="4">
          <reference field="1" count="1" selected="0">
            <x v="7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7"/>
          </reference>
          <reference field="5" count="1" selected="0">
            <x v="72"/>
          </reference>
        </references>
      </pivotArea>
    </format>
    <format dxfId="6461">
      <pivotArea dataOnly="0" labelOnly="1" outline="0" fieldPosition="0">
        <references count="4">
          <reference field="1" count="1" selected="0">
            <x v="7"/>
          </reference>
          <reference field="2" count="1">
            <x v="12"/>
          </reference>
          <reference field="4" count="1" selected="0">
            <x v="17"/>
          </reference>
          <reference field="5" count="1" selected="0">
            <x v="180"/>
          </reference>
        </references>
      </pivotArea>
    </format>
    <format dxfId="6460">
      <pivotArea dataOnly="0" labelOnly="1" outline="0" fieldPosition="0">
        <references count="4">
          <reference field="1" count="1" selected="0">
            <x v="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"/>
          </reference>
          <reference field="5" count="1" selected="0">
            <x v="95"/>
          </reference>
        </references>
      </pivotArea>
    </format>
    <format dxfId="6459">
      <pivotArea dataOnly="0" labelOnly="1" outline="0" fieldPosition="0">
        <references count="4">
          <reference field="1" count="1" selected="0">
            <x v="8"/>
          </reference>
          <reference field="2" count="1">
            <x v="12"/>
          </reference>
          <reference field="4" count="1" selected="0">
            <x v="6"/>
          </reference>
          <reference field="5" count="1" selected="0">
            <x v="181"/>
          </reference>
        </references>
      </pivotArea>
    </format>
    <format dxfId="6458">
      <pivotArea dataOnly="0" labelOnly="1" outline="0" fieldPosition="0">
        <references count="4">
          <reference field="1" count="1" selected="0">
            <x v="9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4"/>
          </reference>
          <reference field="5" count="1" selected="0">
            <x v="131"/>
          </reference>
        </references>
      </pivotArea>
    </format>
    <format dxfId="6457">
      <pivotArea dataOnly="0" labelOnly="1" outline="0" fieldPosition="0">
        <references count="4">
          <reference field="1" count="1" selected="0">
            <x v="9"/>
          </reference>
          <reference field="2" count="5">
            <x v="2"/>
            <x v="7"/>
            <x v="8"/>
            <x v="9"/>
            <x v="10"/>
          </reference>
          <reference field="4" count="1" selected="0">
            <x v="100"/>
          </reference>
          <reference field="5" count="1" selected="0">
            <x v="3"/>
          </reference>
        </references>
      </pivotArea>
    </format>
    <format dxfId="6456">
      <pivotArea dataOnly="0" labelOnly="1" outline="0" fieldPosition="0">
        <references count="4">
          <reference field="1" count="1" selected="0">
            <x v="9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455">
      <pivotArea dataOnly="0" labelOnly="1" outline="0" fieldPosition="0">
        <references count="4">
          <reference field="1" count="1" selected="0">
            <x v="9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454">
      <pivotArea dataOnly="0" labelOnly="1" outline="0" fieldPosition="0">
        <references count="4">
          <reference field="1" count="1" selected="0">
            <x v="10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10"/>
          </reference>
          <reference field="5" count="1" selected="0">
            <x v="10"/>
          </reference>
        </references>
      </pivotArea>
    </format>
    <format dxfId="6453">
      <pivotArea dataOnly="0" labelOnly="1" outline="0" fieldPosition="0">
        <references count="4">
          <reference field="1" count="1" selected="0">
            <x v="10"/>
          </reference>
          <reference field="2" count="5">
            <x v="6"/>
            <x v="7"/>
            <x v="8"/>
            <x v="9"/>
            <x v="10"/>
          </reference>
          <reference field="4" count="1" selected="0">
            <x v="28"/>
          </reference>
          <reference field="5" count="1" selected="0">
            <x v="41"/>
          </reference>
        </references>
      </pivotArea>
    </format>
    <format dxfId="6452">
      <pivotArea dataOnly="0" labelOnly="1" outline="0" fieldPosition="0">
        <references count="4">
          <reference field="1" count="1" selected="0">
            <x v="10"/>
          </reference>
          <reference field="2" count="1">
            <x v="12"/>
          </reference>
          <reference field="4" count="1" selected="0">
            <x v="28"/>
          </reference>
          <reference field="5" count="1" selected="0">
            <x v="186"/>
          </reference>
        </references>
      </pivotArea>
    </format>
    <format dxfId="6451">
      <pivotArea dataOnly="0" labelOnly="1" outline="0" fieldPosition="0">
        <references count="4">
          <reference field="1" count="1" selected="0">
            <x v="11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"/>
          </reference>
          <reference field="5" count="1" selected="0">
            <x v="133"/>
          </reference>
        </references>
      </pivotArea>
    </format>
    <format dxfId="6450">
      <pivotArea dataOnly="0" labelOnly="1" outline="0" fieldPosition="0">
        <references count="4">
          <reference field="1" count="1" selected="0">
            <x v="11"/>
          </reference>
          <reference field="2" count="1">
            <x v="12"/>
          </reference>
          <reference field="4" count="1" selected="0">
            <x v="5"/>
          </reference>
          <reference field="5" count="1" selected="0">
            <x v="212"/>
          </reference>
        </references>
      </pivotArea>
    </format>
    <format dxfId="6449">
      <pivotArea dataOnly="0" labelOnly="1" outline="0" fieldPosition="0">
        <references count="4">
          <reference field="1" count="1" selected="0">
            <x v="12"/>
          </reference>
          <reference field="2" count="1">
            <x v="8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448">
      <pivotArea dataOnly="0" labelOnly="1" outline="0" fieldPosition="0">
        <references count="4">
          <reference field="1" count="1" selected="0">
            <x v="12"/>
          </reference>
          <reference field="2" count="6">
            <x v="0"/>
            <x v="1"/>
            <x v="3"/>
            <x v="4"/>
            <x v="5"/>
            <x v="6"/>
          </reference>
          <reference field="4" count="1" selected="0">
            <x v="120"/>
          </reference>
          <reference field="5" count="1" selected="0">
            <x v="34"/>
          </reference>
        </references>
      </pivotArea>
    </format>
    <format dxfId="6447">
      <pivotArea dataOnly="0" labelOnly="1" outline="0" fieldPosition="0">
        <references count="4">
          <reference field="1" count="1" selected="0">
            <x v="12"/>
          </reference>
          <reference field="2" count="4">
            <x v="2"/>
            <x v="7"/>
            <x v="9"/>
            <x v="10"/>
          </reference>
          <reference field="4" count="1" selected="0">
            <x v="167"/>
          </reference>
          <reference field="5" count="1" selected="0">
            <x v="85"/>
          </reference>
        </references>
      </pivotArea>
    </format>
    <format dxfId="6446">
      <pivotArea dataOnly="0" labelOnly="1" outline="0" fieldPosition="0">
        <references count="4">
          <reference field="1" count="1" selected="0">
            <x v="12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445">
      <pivotArea dataOnly="0" labelOnly="1" outline="0" fieldPosition="0">
        <references count="4">
          <reference field="1" count="1" selected="0">
            <x v="13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4" count="1" selected="0">
            <x v="21"/>
          </reference>
          <reference field="5" count="1" selected="0">
            <x v="52"/>
          </reference>
        </references>
      </pivotArea>
    </format>
    <format dxfId="6444">
      <pivotArea dataOnly="0" labelOnly="1" outline="0" fieldPosition="0">
        <references count="4">
          <reference field="1" count="1" selected="0">
            <x v="13"/>
          </reference>
          <reference field="2" count="1">
            <x v="12"/>
          </reference>
          <reference field="4" count="1" selected="0">
            <x v="21"/>
          </reference>
          <reference field="5" count="1" selected="0">
            <x v="195"/>
          </reference>
        </references>
      </pivotArea>
    </format>
    <format dxfId="6443">
      <pivotArea dataOnly="0" labelOnly="1" outline="0" fieldPosition="0">
        <references count="4">
          <reference field="1" count="1" selected="0">
            <x v="13"/>
          </reference>
          <reference field="2" count="1">
            <x v="3"/>
          </reference>
          <reference field="4" count="1" selected="0">
            <x v="68"/>
          </reference>
          <reference field="5" count="1" selected="0">
            <x v="98"/>
          </reference>
        </references>
      </pivotArea>
    </format>
    <format dxfId="6442">
      <pivotArea dataOnly="0" labelOnly="1" outline="0" fieldPosition="0">
        <references count="4">
          <reference field="1" count="1" selected="0">
            <x v="13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441">
      <pivotArea dataOnly="0" labelOnly="1" outline="0" fieldPosition="0">
        <references count="4">
          <reference field="1" count="1" selected="0">
            <x v="14"/>
          </reference>
          <reference field="2" count="3">
            <x v="0"/>
            <x v="1"/>
            <x v="2"/>
          </reference>
          <reference field="4" count="1" selected="0">
            <x v="12"/>
          </reference>
          <reference field="5" count="1" selected="0">
            <x v="26"/>
          </reference>
        </references>
      </pivotArea>
    </format>
    <format dxfId="6440">
      <pivotArea dataOnly="0" labelOnly="1" outline="0" fieldPosition="0">
        <references count="4">
          <reference field="1" count="1" selected="0">
            <x v="14"/>
          </reference>
          <reference field="2" count="6">
            <x v="4"/>
            <x v="5"/>
            <x v="6"/>
            <x v="7"/>
            <x v="8"/>
            <x v="9"/>
          </reference>
          <reference field="4" count="1" selected="0">
            <x v="25"/>
          </reference>
          <reference field="5" count="1" selected="0">
            <x v="97"/>
          </reference>
        </references>
      </pivotArea>
    </format>
    <format dxfId="6439">
      <pivotArea dataOnly="0" labelOnly="1" outline="0" fieldPosition="0">
        <references count="4">
          <reference field="1" count="1" selected="0">
            <x v="14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6438">
      <pivotArea dataOnly="0" labelOnly="1" outline="0" fieldPosition="0">
        <references count="4">
          <reference field="1" count="1" selected="0">
            <x v="14"/>
          </reference>
          <reference field="2" count="1">
            <x v="10"/>
          </reference>
          <reference field="4" count="1" selected="0">
            <x v="158"/>
          </reference>
          <reference field="5" count="1" selected="0">
            <x v="85"/>
          </reference>
        </references>
      </pivotArea>
    </format>
    <format dxfId="6437">
      <pivotArea dataOnly="0" labelOnly="1" outline="0" fieldPosition="0">
        <references count="4">
          <reference field="1" count="1" selected="0">
            <x v="1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436">
      <pivotArea dataOnly="0" labelOnly="1" outline="0" fieldPosition="0">
        <references count="4">
          <reference field="1" count="1" selected="0">
            <x v="15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4"/>
          </reference>
          <reference field="5" count="1" selected="0">
            <x v="84"/>
          </reference>
        </references>
      </pivotArea>
    </format>
    <format dxfId="6435">
      <pivotArea dataOnly="0" labelOnly="1" outline="0" fieldPosition="0">
        <references count="4">
          <reference field="1" count="1" selected="0">
            <x v="15"/>
          </reference>
          <reference field="2" count="1">
            <x v="12"/>
          </reference>
          <reference field="4" count="1" selected="0">
            <x v="64"/>
          </reference>
          <reference field="5" count="1" selected="0">
            <x v="148"/>
          </reference>
        </references>
      </pivotArea>
    </format>
    <format dxfId="6434">
      <pivotArea dataOnly="0" labelOnly="1" outline="0" fieldPosition="0">
        <references count="4">
          <reference field="1" count="1" selected="0">
            <x v="16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23"/>
          </reference>
          <reference field="5" count="1" selected="0">
            <x v="55"/>
          </reference>
        </references>
      </pivotArea>
    </format>
    <format dxfId="6433">
      <pivotArea dataOnly="0" labelOnly="1" outline="0" fieldPosition="0">
        <references count="4">
          <reference field="1" count="1" selected="0">
            <x v="16"/>
          </reference>
          <reference field="2" count="1">
            <x v="12"/>
          </reference>
          <reference field="4" count="1" selected="0">
            <x v="123"/>
          </reference>
          <reference field="5" count="1" selected="0">
            <x v="197"/>
          </reference>
        </references>
      </pivotArea>
    </format>
    <format dxfId="6432">
      <pivotArea dataOnly="0" labelOnly="1" outline="0" fieldPosition="0">
        <references count="4">
          <reference field="1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21"/>
          </reference>
          <reference field="5" count="1" selected="0">
            <x v="80"/>
          </reference>
        </references>
      </pivotArea>
    </format>
    <format dxfId="6431">
      <pivotArea dataOnly="0" labelOnly="1" outline="0" fieldPosition="0">
        <references count="4">
          <reference field="1" count="1" selected="0">
            <x v="17"/>
          </reference>
          <reference field="2" count="1">
            <x v="12"/>
          </reference>
          <reference field="4" count="1" selected="0">
            <x v="121"/>
          </reference>
          <reference field="5" count="1" selected="0">
            <x v="210"/>
          </reference>
        </references>
      </pivotArea>
    </format>
    <format dxfId="6430">
      <pivotArea dataOnly="0" labelOnly="1" outline="0" fieldPosition="0">
        <references count="4">
          <reference field="1" count="1" selected="0">
            <x v="17"/>
          </reference>
          <reference field="2" count="2">
            <x v="0"/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429">
      <pivotArea dataOnly="0" labelOnly="1" outline="0" fieldPosition="0">
        <references count="4">
          <reference field="1" count="1" selected="0">
            <x v="1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84"/>
          </reference>
          <reference field="5" count="1" selected="0">
            <x v="5"/>
          </reference>
        </references>
      </pivotArea>
    </format>
    <format dxfId="6428">
      <pivotArea dataOnly="0" labelOnly="1" outline="0" fieldPosition="0">
        <references count="4">
          <reference field="1" count="1" selected="0">
            <x v="18"/>
          </reference>
          <reference field="2" count="1">
            <x v="12"/>
          </reference>
          <reference field="4" count="1" selected="0">
            <x v="84"/>
          </reference>
          <reference field="5" count="1" selected="0">
            <x v="192"/>
          </reference>
        </references>
      </pivotArea>
    </format>
    <format dxfId="6427">
      <pivotArea dataOnly="0" labelOnly="1" outline="0" fieldPosition="0">
        <references count="4">
          <reference field="1" count="1" selected="0">
            <x v="19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99"/>
          </reference>
          <reference field="5" count="1" selected="0">
            <x v="62"/>
          </reference>
        </references>
      </pivotArea>
    </format>
    <format dxfId="6426">
      <pivotArea dataOnly="0" labelOnly="1" outline="0" fieldPosition="0">
        <references count="4">
          <reference field="1" count="1" selected="0">
            <x v="19"/>
          </reference>
          <reference field="2" count="1">
            <x v="12"/>
          </reference>
          <reference field="4" count="1" selected="0">
            <x v="99"/>
          </reference>
          <reference field="5" count="1" selected="0">
            <x v="143"/>
          </reference>
        </references>
      </pivotArea>
    </format>
    <format dxfId="6425">
      <pivotArea dataOnly="0" labelOnly="1" outline="0" fieldPosition="0">
        <references count="4">
          <reference field="1" count="1" selected="0">
            <x v="20"/>
          </reference>
          <reference field="2" count="4">
            <x v="0"/>
            <x v="1"/>
            <x v="3"/>
            <x v="4"/>
          </reference>
          <reference field="4" count="1" selected="0">
            <x v="3"/>
          </reference>
          <reference field="5" count="1" selected="0">
            <x v="122"/>
          </reference>
        </references>
      </pivotArea>
    </format>
    <format dxfId="6424">
      <pivotArea dataOnly="0" labelOnly="1" outline="0" fieldPosition="0">
        <references count="4">
          <reference field="1" count="1" selected="0">
            <x v="20"/>
          </reference>
          <reference field="2" count="4">
            <x v="7"/>
            <x v="8"/>
            <x v="9"/>
            <x v="10"/>
          </reference>
          <reference field="4" count="1" selected="0">
            <x v="122"/>
          </reference>
          <reference field="5" count="1" selected="0">
            <x v="48"/>
          </reference>
        </references>
      </pivotArea>
    </format>
    <format dxfId="6423">
      <pivotArea dataOnly="0" labelOnly="1" outline="0" fieldPosition="0">
        <references count="4">
          <reference field="1" count="1" selected="0">
            <x v="20"/>
          </reference>
          <reference field="2" count="1">
            <x v="12"/>
          </reference>
          <reference field="4" count="1" selected="0">
            <x v="122"/>
          </reference>
          <reference field="5" count="1" selected="0">
            <x v="219"/>
          </reference>
        </references>
      </pivotArea>
    </format>
    <format dxfId="6422">
      <pivotArea dataOnly="0" labelOnly="1" outline="0" fieldPosition="0">
        <references count="4">
          <reference field="1" count="1" selected="0">
            <x v="20"/>
          </reference>
          <reference field="2" count="2">
            <x v="5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421">
      <pivotArea dataOnly="0" labelOnly="1" outline="0" fieldPosition="0">
        <references count="4">
          <reference field="1" count="1" selected="0">
            <x v="21"/>
          </reference>
          <reference field="2" count="7">
            <x v="2"/>
            <x v="3"/>
            <x v="4"/>
            <x v="5"/>
            <x v="6"/>
            <x v="7"/>
            <x v="9"/>
          </reference>
          <reference field="4" count="1" selected="0">
            <x v="76"/>
          </reference>
          <reference field="5" count="1" selected="0">
            <x v="109"/>
          </reference>
        </references>
      </pivotArea>
    </format>
    <format dxfId="6420">
      <pivotArea dataOnly="0" labelOnly="1" outline="0" fieldPosition="0">
        <references count="4">
          <reference field="1" count="1" selected="0">
            <x v="21"/>
          </reference>
          <reference field="2" count="2">
            <x v="0"/>
            <x v="1"/>
          </reference>
          <reference field="4" count="1" selected="0">
            <x v="82"/>
          </reference>
          <reference field="5" count="1" selected="0">
            <x v="110"/>
          </reference>
        </references>
      </pivotArea>
    </format>
    <format dxfId="6419">
      <pivotArea dataOnly="0" labelOnly="1" outline="0" fieldPosition="0">
        <references count="4">
          <reference field="1" count="1" selected="0">
            <x v="21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418">
      <pivotArea dataOnly="0" labelOnly="1" outline="0" fieldPosition="0">
        <references count="4">
          <reference field="1" count="1" selected="0">
            <x v="21"/>
          </reference>
          <reference field="2" count="2">
            <x v="2"/>
            <x v="10"/>
          </reference>
          <reference field="4" count="1" selected="0">
            <x v="157"/>
          </reference>
          <reference field="5" count="1" selected="0">
            <x v="85"/>
          </reference>
        </references>
      </pivotArea>
    </format>
    <format dxfId="6417">
      <pivotArea dataOnly="0" labelOnly="1" outline="0" fieldPosition="0">
        <references count="4">
          <reference field="1" count="1" selected="0">
            <x v="21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416">
      <pivotArea dataOnly="0" labelOnly="1" outline="0" fieldPosition="0">
        <references count="4">
          <reference field="1" count="1" selected="0">
            <x v="22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3"/>
          </reference>
          <reference field="5" count="1" selected="0">
            <x v="106"/>
          </reference>
        </references>
      </pivotArea>
    </format>
    <format dxfId="6415">
      <pivotArea dataOnly="0" labelOnly="1" outline="0" fieldPosition="0">
        <references count="4">
          <reference field="1" count="1" selected="0">
            <x v="22"/>
          </reference>
          <reference field="2" count="1">
            <x v="12"/>
          </reference>
          <reference field="4" count="1" selected="0">
            <x v="53"/>
          </reference>
          <reference field="5" count="1" selected="0">
            <x v="190"/>
          </reference>
        </references>
      </pivotArea>
    </format>
    <format dxfId="6414">
      <pivotArea dataOnly="0" labelOnly="1" outline="0" fieldPosition="0">
        <references count="4">
          <reference field="1" count="1" selected="0">
            <x v="2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85"/>
          </reference>
          <reference field="5" count="1" selected="0">
            <x v="68"/>
          </reference>
        </references>
      </pivotArea>
    </format>
    <format dxfId="6413">
      <pivotArea dataOnly="0" labelOnly="1" outline="0" fieldPosition="0">
        <references count="4">
          <reference field="1" count="1" selected="0">
            <x v="23"/>
          </reference>
          <reference field="2" count="1">
            <x v="12"/>
          </reference>
          <reference field="4" count="1" selected="0">
            <x v="85"/>
          </reference>
          <reference field="5" count="1" selected="0">
            <x v="187"/>
          </reference>
        </references>
      </pivotArea>
    </format>
    <format dxfId="6412">
      <pivotArea dataOnly="0" labelOnly="1" outline="0" fieldPosition="0">
        <references count="4">
          <reference field="1" count="1" selected="0">
            <x v="24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5"/>
          </reference>
          <reference field="5" count="1" selected="0">
            <x v="63"/>
          </reference>
        </references>
      </pivotArea>
    </format>
    <format dxfId="6411">
      <pivotArea dataOnly="0" labelOnly="1" outline="0" fieldPosition="0">
        <references count="4">
          <reference field="1" count="1" selected="0">
            <x v="24"/>
          </reference>
          <reference field="2" count="1">
            <x v="12"/>
          </reference>
          <reference field="4" count="1" selected="0">
            <x v="75"/>
          </reference>
          <reference field="5" count="1" selected="0">
            <x v="239"/>
          </reference>
        </references>
      </pivotArea>
    </format>
    <format dxfId="6410">
      <pivotArea dataOnly="0" labelOnly="1" outline="0" fieldPosition="0">
        <references count="4">
          <reference field="1" count="1" selected="0">
            <x v="25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6409">
      <pivotArea dataOnly="0" labelOnly="1" outline="0" fieldPosition="0">
        <references count="4">
          <reference field="1" count="1" selected="0">
            <x v="25"/>
          </reference>
          <reference field="2" count="1">
            <x v="12"/>
          </reference>
          <reference field="4" count="1" selected="0">
            <x v="55"/>
          </reference>
          <reference field="5" count="1" selected="0">
            <x v="162"/>
          </reference>
        </references>
      </pivotArea>
    </format>
    <format dxfId="6408">
      <pivotArea dataOnly="0" labelOnly="1" outline="0" fieldPosition="0">
        <references count="4">
          <reference field="1" count="1" selected="0">
            <x v="26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3"/>
          </reference>
          <reference field="5" count="1" selected="0">
            <x v="77"/>
          </reference>
        </references>
      </pivotArea>
    </format>
    <format dxfId="6407">
      <pivotArea dataOnly="0" labelOnly="1" outline="0" fieldPosition="0">
        <references count="4">
          <reference field="1" count="1" selected="0">
            <x v="26"/>
          </reference>
          <reference field="2" count="1">
            <x v="12"/>
          </reference>
          <reference field="4" count="1" selected="0">
            <x v="73"/>
          </reference>
          <reference field="5" count="1" selected="0">
            <x v="177"/>
          </reference>
        </references>
      </pivotArea>
    </format>
    <format dxfId="6406">
      <pivotArea dataOnly="0" labelOnly="1" outline="0" fieldPosition="0">
        <references count="4">
          <reference field="1" count="1" selected="0">
            <x v="27"/>
          </reference>
          <reference field="2" count="7">
            <x v="2"/>
            <x v="5"/>
            <x v="6"/>
            <x v="7"/>
            <x v="8"/>
            <x v="9"/>
            <x v="10"/>
          </reference>
          <reference field="4" count="1" selected="0">
            <x v="79"/>
          </reference>
          <reference field="5" count="1" selected="0">
            <x v="31"/>
          </reference>
        </references>
      </pivotArea>
    </format>
    <format dxfId="6405">
      <pivotArea dataOnly="0" labelOnly="1" outline="0" fieldPosition="0">
        <references count="4">
          <reference field="1" count="1" selected="0">
            <x v="27"/>
          </reference>
          <reference field="2" count="1">
            <x v="12"/>
          </reference>
          <reference field="4" count="1" selected="0">
            <x v="79"/>
          </reference>
          <reference field="5" count="1" selected="0">
            <x v="241"/>
          </reference>
        </references>
      </pivotArea>
    </format>
    <format dxfId="6404">
      <pivotArea dataOnly="0" labelOnly="1" outline="0" fieldPosition="0">
        <references count="4">
          <reference field="1" count="1" selected="0">
            <x v="27"/>
          </reference>
          <reference field="2" count="2">
            <x v="3"/>
            <x v="4"/>
          </reference>
          <reference field="4" count="1" selected="0">
            <x v="91"/>
          </reference>
          <reference field="5" count="1" selected="0">
            <x v="23"/>
          </reference>
        </references>
      </pivotArea>
    </format>
    <format dxfId="6403">
      <pivotArea dataOnly="0" labelOnly="1" outline="0" fieldPosition="0">
        <references count="4">
          <reference field="1" count="1" selected="0">
            <x v="2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1"/>
          </reference>
          <reference field="5" count="1" selected="0">
            <x v="99"/>
          </reference>
        </references>
      </pivotArea>
    </format>
    <format dxfId="6402">
      <pivotArea dataOnly="0" labelOnly="1" outline="0" fieldPosition="0">
        <references count="4">
          <reference field="1" count="1" selected="0">
            <x v="28"/>
          </reference>
          <reference field="2" count="1">
            <x v="12"/>
          </reference>
          <reference field="4" count="1" selected="0">
            <x v="51"/>
          </reference>
          <reference field="5" count="1" selected="0">
            <x v="152"/>
          </reference>
        </references>
      </pivotArea>
    </format>
    <format dxfId="6401">
      <pivotArea dataOnly="0" labelOnly="1" outline="0" fieldPosition="0">
        <references count="4">
          <reference field="1" count="1" selected="0">
            <x v="29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6"/>
          </reference>
          <reference field="5" count="1" selected="0">
            <x v="117"/>
          </reference>
        </references>
      </pivotArea>
    </format>
    <format dxfId="6400">
      <pivotArea dataOnly="0" labelOnly="1" outline="0" fieldPosition="0">
        <references count="4">
          <reference field="1" count="1" selected="0">
            <x v="29"/>
          </reference>
          <reference field="2" count="1">
            <x v="12"/>
          </reference>
          <reference field="4" count="1" selected="0">
            <x v="56"/>
          </reference>
          <reference field="5" count="1" selected="0">
            <x v="139"/>
          </reference>
        </references>
      </pivotArea>
    </format>
    <format dxfId="6399">
      <pivotArea dataOnly="0" labelOnly="1" outline="0" fieldPosition="0">
        <references count="4">
          <reference field="1" count="1" selected="0">
            <x v="30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81"/>
          </reference>
          <reference field="5" count="1" selected="0">
            <x v="130"/>
          </reference>
        </references>
      </pivotArea>
    </format>
    <format dxfId="6398">
      <pivotArea dataOnly="0" labelOnly="1" outline="0" fieldPosition="0">
        <references count="4">
          <reference field="1" count="1" selected="0">
            <x v="30"/>
          </reference>
          <reference field="2" count="1">
            <x v="12"/>
          </reference>
          <reference field="4" count="1" selected="0">
            <x v="81"/>
          </reference>
          <reference field="5" count="1" selected="0">
            <x v="234"/>
          </reference>
        </references>
      </pivotArea>
    </format>
    <format dxfId="6397">
      <pivotArea dataOnly="0" labelOnly="1" outline="0" fieldPosition="0">
        <references count="4">
          <reference field="1" count="1" selected="0">
            <x v="3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04"/>
          </reference>
          <reference field="5" count="1" selected="0">
            <x v="36"/>
          </reference>
        </references>
      </pivotArea>
    </format>
    <format dxfId="6396">
      <pivotArea dataOnly="0" labelOnly="1" outline="0" fieldPosition="0">
        <references count="4">
          <reference field="1" count="1" selected="0">
            <x v="31"/>
          </reference>
          <reference field="2" count="1">
            <x v="12"/>
          </reference>
          <reference field="4" count="1" selected="0">
            <x v="104"/>
          </reference>
          <reference field="5" count="1" selected="0">
            <x v="161"/>
          </reference>
        </references>
      </pivotArea>
    </format>
    <format dxfId="6395">
      <pivotArea dataOnly="0" labelOnly="1" outline="0" fieldPosition="0">
        <references count="4">
          <reference field="1" count="1" selected="0">
            <x v="3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5"/>
          </reference>
          <reference field="5" count="1" selected="0">
            <x v="57"/>
          </reference>
        </references>
      </pivotArea>
    </format>
    <format dxfId="6394">
      <pivotArea dataOnly="0" labelOnly="1" outline="0" fieldPosition="0">
        <references count="4">
          <reference field="1" count="1" selected="0">
            <x v="32"/>
          </reference>
          <reference field="2" count="1">
            <x v="12"/>
          </reference>
          <reference field="4" count="1" selected="0">
            <x v="45"/>
          </reference>
          <reference field="5" count="1" selected="0">
            <x v="193"/>
          </reference>
        </references>
      </pivotArea>
    </format>
    <format dxfId="6393">
      <pivotArea dataOnly="0" labelOnly="1" outline="0" fieldPosition="0">
        <references count="4">
          <reference field="1" count="1" selected="0">
            <x v="33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10"/>
          </reference>
          <reference field="5" count="1" selected="0">
            <x v="104"/>
          </reference>
        </references>
      </pivotArea>
    </format>
    <format dxfId="6392">
      <pivotArea dataOnly="0" labelOnly="1" outline="0" fieldPosition="0">
        <references count="4">
          <reference field="1" count="1" selected="0">
            <x v="33"/>
          </reference>
          <reference field="2" count="1">
            <x v="12"/>
          </reference>
          <reference field="4" count="1" selected="0">
            <x v="110"/>
          </reference>
          <reference field="5" count="1" selected="0">
            <x v="150"/>
          </reference>
        </references>
      </pivotArea>
    </format>
    <format dxfId="6391">
      <pivotArea dataOnly="0" labelOnly="1" outline="0" fieldPosition="0">
        <references count="4">
          <reference field="1" count="1" selected="0">
            <x v="34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6"/>
          </reference>
          <reference field="5" count="1" selected="0">
            <x v="58"/>
          </reference>
        </references>
      </pivotArea>
    </format>
    <format dxfId="6390">
      <pivotArea dataOnly="0" labelOnly="1" outline="0" fieldPosition="0">
        <references count="4">
          <reference field="1" count="1" selected="0">
            <x v="34"/>
          </reference>
          <reference field="2" count="1">
            <x v="12"/>
          </reference>
          <reference field="4" count="1" selected="0">
            <x v="46"/>
          </reference>
          <reference field="5" count="1" selected="0">
            <x v="140"/>
          </reference>
        </references>
      </pivotArea>
    </format>
    <format dxfId="6389">
      <pivotArea dataOnly="0" labelOnly="1" outline="0" fieldPosition="0">
        <references count="4">
          <reference field="1" count="1" selected="0">
            <x v="35"/>
          </reference>
          <reference field="2" count="9"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05"/>
          </reference>
          <reference field="5" count="1" selected="0">
            <x v="39"/>
          </reference>
        </references>
      </pivotArea>
    </format>
    <format dxfId="6388">
      <pivotArea dataOnly="0" labelOnly="1" outline="0" fieldPosition="0">
        <references count="4">
          <reference field="1" count="1" selected="0">
            <x v="35"/>
          </reference>
          <reference field="2" count="1">
            <x v="12"/>
          </reference>
          <reference field="4" count="1" selected="0">
            <x v="105"/>
          </reference>
          <reference field="5" count="1" selected="0">
            <x v="164"/>
          </reference>
        </references>
      </pivotArea>
    </format>
    <format dxfId="6387">
      <pivotArea dataOnly="0" labelOnly="1" outline="0" fieldPosition="0">
        <references count="4">
          <reference field="1" count="1" selected="0">
            <x v="36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0"/>
          </reference>
          <reference field="5" count="1" selected="0">
            <x v="49"/>
          </reference>
        </references>
      </pivotArea>
    </format>
    <format dxfId="6386">
      <pivotArea dataOnly="0" labelOnly="1" outline="0" fieldPosition="0">
        <references count="4">
          <reference field="1" count="1" selected="0">
            <x v="36"/>
          </reference>
          <reference field="2" count="1">
            <x v="12"/>
          </reference>
          <reference field="4" count="1" selected="0">
            <x v="70"/>
          </reference>
          <reference field="5" count="1" selected="0">
            <x v="178"/>
          </reference>
        </references>
      </pivotArea>
    </format>
    <format dxfId="6385">
      <pivotArea dataOnly="0" labelOnly="1" outline="0" fieldPosition="0">
        <references count="4">
          <reference field="1" count="1" selected="0">
            <x v="37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23"/>
          </reference>
          <reference field="5" count="1" selected="0">
            <x v="87"/>
          </reference>
        </references>
      </pivotArea>
    </format>
    <format dxfId="6384">
      <pivotArea dataOnly="0" labelOnly="1" outline="0" fieldPosition="0">
        <references count="4">
          <reference field="1" count="1" selected="0">
            <x v="37"/>
          </reference>
          <reference field="2" count="1">
            <x v="12"/>
          </reference>
          <reference field="4" count="1" selected="0">
            <x v="23"/>
          </reference>
          <reference field="5" count="1" selected="0">
            <x v="215"/>
          </reference>
        </references>
      </pivotArea>
    </format>
    <format dxfId="6383">
      <pivotArea dataOnly="0" labelOnly="1" outline="0" fieldPosition="0">
        <references count="4">
          <reference field="1" count="1" selected="0">
            <x v="38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18"/>
          </reference>
          <reference field="5" count="1" selected="0">
            <x v="123"/>
          </reference>
        </references>
      </pivotArea>
    </format>
    <format dxfId="6382">
      <pivotArea dataOnly="0" labelOnly="1" outline="0" fieldPosition="0">
        <references count="4">
          <reference field="1" count="1" selected="0">
            <x v="38"/>
          </reference>
          <reference field="2" count="1">
            <x v="12"/>
          </reference>
          <reference field="4" count="1" selected="0">
            <x v="18"/>
          </reference>
          <reference field="5" count="1" selected="0">
            <x v="213"/>
          </reference>
        </references>
      </pivotArea>
    </format>
    <format dxfId="6381">
      <pivotArea dataOnly="0" labelOnly="1" outline="0" fieldPosition="0">
        <references count="4">
          <reference field="1" count="1" selected="0">
            <x v="39"/>
          </reference>
          <reference field="2" count="2">
            <x v="4"/>
            <x v="5"/>
          </reference>
          <reference field="4" count="1" selected="0">
            <x v="7"/>
          </reference>
          <reference field="5" count="1" selected="0">
            <x v="94"/>
          </reference>
        </references>
      </pivotArea>
    </format>
    <format dxfId="6380">
      <pivotArea dataOnly="0" labelOnly="1" outline="0" fieldPosition="0">
        <references count="4">
          <reference field="1" count="1" selected="0">
            <x v="39"/>
          </reference>
          <reference field="2" count="3">
            <x v="6"/>
            <x v="7"/>
            <x v="8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6379">
      <pivotArea dataOnly="0" labelOnly="1" outline="0" fieldPosition="0">
        <references count="4">
          <reference field="1" count="1" selected="0">
            <x v="40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26"/>
          </reference>
          <reference field="5" count="1" selected="0">
            <x v="6"/>
          </reference>
        </references>
      </pivotArea>
    </format>
    <format dxfId="6378">
      <pivotArea dataOnly="0" labelOnly="1" outline="0" fieldPosition="0">
        <references count="4">
          <reference field="1" count="1" selected="0">
            <x v="40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377">
      <pivotArea dataOnly="0" labelOnly="1" outline="0" fieldPosition="0">
        <references count="4">
          <reference field="1" count="1" selected="0">
            <x v="41"/>
          </reference>
          <reference field="2" count="6">
            <x v="5"/>
            <x v="6"/>
            <x v="7"/>
            <x v="8"/>
            <x v="9"/>
            <x v="10"/>
          </reference>
          <reference field="4" count="1" selected="0">
            <x v="10"/>
          </reference>
          <reference field="5" count="1" selected="0">
            <x v="10"/>
          </reference>
        </references>
      </pivotArea>
    </format>
    <format dxfId="6376">
      <pivotArea dataOnly="0" labelOnly="1" outline="0" fieldPosition="0">
        <references count="4">
          <reference field="1" count="1" selected="0">
            <x v="41"/>
          </reference>
          <reference field="2" count="1">
            <x v="12"/>
          </reference>
          <reference field="4" count="1" selected="0">
            <x v="10"/>
          </reference>
          <reference field="5" count="1" selected="0">
            <x v="238"/>
          </reference>
        </references>
      </pivotArea>
    </format>
    <format dxfId="6375">
      <pivotArea dataOnly="0" labelOnly="1" outline="0" fieldPosition="0">
        <references count="4">
          <reference field="1" count="1" selected="0">
            <x v="42"/>
          </reference>
          <reference field="2" count="7">
            <x v="2"/>
            <x v="5"/>
            <x v="6"/>
            <x v="7"/>
            <x v="8"/>
            <x v="9"/>
            <x v="10"/>
          </reference>
          <reference field="4" count="1" selected="0">
            <x v="27"/>
          </reference>
          <reference field="5" count="1" selected="0">
            <x v="38"/>
          </reference>
        </references>
      </pivotArea>
    </format>
    <format dxfId="6374">
      <pivotArea dataOnly="0" labelOnly="1" outline="0" fieldPosition="0">
        <references count="4">
          <reference field="1" count="1" selected="0">
            <x v="42"/>
          </reference>
          <reference field="2" count="1">
            <x v="12"/>
          </reference>
          <reference field="4" count="1" selected="0">
            <x v="27"/>
          </reference>
          <reference field="5" count="1" selected="0">
            <x v="205"/>
          </reference>
        </references>
      </pivotArea>
    </format>
    <format dxfId="6373">
      <pivotArea dataOnly="0" labelOnly="1" outline="0" fieldPosition="0">
        <references count="4">
          <reference field="1" count="1" selected="0">
            <x v="43"/>
          </reference>
          <reference field="2" count="1">
            <x v="1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6372">
      <pivotArea dataOnly="0" labelOnly="1" outline="0" fieldPosition="0">
        <references count="4">
          <reference field="1" count="1" selected="0">
            <x v="43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36"/>
          </reference>
          <reference field="5" count="1" selected="0">
            <x v="4"/>
          </reference>
        </references>
      </pivotArea>
    </format>
    <format dxfId="6371">
      <pivotArea dataOnly="0" labelOnly="1" outline="0" fieldPosition="0">
        <references count="4">
          <reference field="1" count="1" selected="0">
            <x v="43"/>
          </reference>
          <reference field="2" count="1">
            <x v="12"/>
          </reference>
          <reference field="4" count="1" selected="0">
            <x v="36"/>
          </reference>
          <reference field="5" count="1" selected="0">
            <x v="163"/>
          </reference>
        </references>
      </pivotArea>
    </format>
    <format dxfId="6370">
      <pivotArea dataOnly="0" labelOnly="1" outline="0" fieldPosition="0">
        <references count="4">
          <reference field="1" count="1" selected="0">
            <x v="44"/>
          </reference>
          <reference field="2" count="3">
            <x v="1"/>
            <x v="3"/>
            <x v="4"/>
          </reference>
          <reference field="4" count="1" selected="0">
            <x v="33"/>
          </reference>
          <reference field="5" count="1" selected="0">
            <x v="132"/>
          </reference>
        </references>
      </pivotArea>
    </format>
    <format dxfId="6369">
      <pivotArea dataOnly="0" labelOnly="1" outline="0" fieldPosition="0">
        <references count="4">
          <reference field="1" count="1" selected="0">
            <x v="44"/>
          </reference>
          <reference field="2" count="6">
            <x v="5"/>
            <x v="6"/>
            <x v="7"/>
            <x v="8"/>
            <x v="9"/>
            <x v="10"/>
          </reference>
          <reference field="4" count="1" selected="0">
            <x v="38"/>
          </reference>
          <reference field="5" count="1" selected="0">
            <x v="37"/>
          </reference>
        </references>
      </pivotArea>
    </format>
    <format dxfId="6368">
      <pivotArea dataOnly="0" labelOnly="1" outline="0" fieldPosition="0">
        <references count="4">
          <reference field="1" count="1" selected="0">
            <x v="44"/>
          </reference>
          <reference field="2" count="1">
            <x v="12"/>
          </reference>
          <reference field="4" count="1" selected="0">
            <x v="38"/>
          </reference>
          <reference field="5" count="1" selected="0">
            <x v="194"/>
          </reference>
        </references>
      </pivotArea>
    </format>
    <format dxfId="6367">
      <pivotArea dataOnly="0" labelOnly="1" outline="0" fieldPosition="0">
        <references count="4">
          <reference field="1" count="1" selected="0">
            <x v="45"/>
          </reference>
          <reference field="2" count="7">
            <x v="2"/>
            <x v="3"/>
            <x v="4"/>
            <x v="5"/>
            <x v="6"/>
            <x v="7"/>
            <x v="8"/>
          </reference>
          <reference field="4" count="1" selected="0">
            <x v="35"/>
          </reference>
          <reference field="5" count="1" selected="0">
            <x v="125"/>
          </reference>
        </references>
      </pivotArea>
    </format>
    <format dxfId="6366">
      <pivotArea dataOnly="0" labelOnly="1" outline="0" fieldPosition="0">
        <references count="4">
          <reference field="1" count="1" selected="0">
            <x v="45"/>
          </reference>
          <reference field="2" count="2">
            <x v="9"/>
            <x v="10"/>
          </reference>
          <reference field="4" count="1" selected="0">
            <x v="39"/>
          </reference>
          <reference field="5" count="1" selected="0">
            <x v="136"/>
          </reference>
        </references>
      </pivotArea>
    </format>
    <format dxfId="6365">
      <pivotArea dataOnly="0" labelOnly="1" outline="0" fieldPosition="0">
        <references count="4">
          <reference field="1" count="1" selected="0">
            <x v="45"/>
          </reference>
          <reference field="2" count="1">
            <x v="12"/>
          </reference>
          <reference field="4" count="1" selected="0">
            <x v="39"/>
          </reference>
          <reference field="5" count="1" selected="0">
            <x v="147"/>
          </reference>
        </references>
      </pivotArea>
    </format>
    <format dxfId="6364">
      <pivotArea dataOnly="0" labelOnly="1" outline="0" fieldPosition="0">
        <references count="4">
          <reference field="1" count="1" selected="0">
            <x v="46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6363">
      <pivotArea dataOnly="0" labelOnly="1" outline="0" fieldPosition="0">
        <references count="4">
          <reference field="1" count="1" selected="0">
            <x v="46"/>
          </reference>
          <reference field="2" count="1">
            <x v="12"/>
          </reference>
          <reference field="4" count="1" selected="0">
            <x v="34"/>
          </reference>
          <reference field="5" count="1" selected="0">
            <x v="232"/>
          </reference>
        </references>
      </pivotArea>
    </format>
    <format dxfId="6362">
      <pivotArea dataOnly="0" labelOnly="1" outline="0" fieldPosition="0">
        <references count="4">
          <reference field="1" count="1" selected="0">
            <x v="48"/>
          </reference>
          <reference field="2" count="1">
            <x v="3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6361">
      <pivotArea dataOnly="0" labelOnly="1" outline="0" fieldPosition="0">
        <references count="4">
          <reference field="1" count="1" selected="0">
            <x v="48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360">
      <pivotArea dataOnly="0" labelOnly="1" outline="0" fieldPosition="0">
        <references count="4">
          <reference field="1" count="1" selected="0">
            <x v="48"/>
          </reference>
          <reference field="2" count="2">
            <x v="1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359">
      <pivotArea dataOnly="0" labelOnly="1" outline="0" fieldPosition="0">
        <references count="4">
          <reference field="1" count="1" selected="0">
            <x v="48"/>
          </reference>
          <reference field="2" count="1">
            <x v="7"/>
          </reference>
          <reference field="4" count="1" selected="0">
            <x v="152"/>
          </reference>
          <reference field="5" count="1" selected="0">
            <x v="85"/>
          </reference>
        </references>
      </pivotArea>
    </format>
    <format dxfId="6358">
      <pivotArea dataOnly="0" labelOnly="1" outline="0" fieldPosition="0">
        <references count="4">
          <reference field="1" count="1" selected="0">
            <x v="48"/>
          </reference>
          <reference field="2" count="1">
            <x v="10"/>
          </reference>
          <reference field="4" count="1" selected="0">
            <x v="153"/>
          </reference>
          <reference field="5" count="1" selected="0">
            <x v="85"/>
          </reference>
        </references>
      </pivotArea>
    </format>
    <format dxfId="6357">
      <pivotArea dataOnly="0" labelOnly="1" outline="0" fieldPosition="0">
        <references count="4">
          <reference field="1" count="1" selected="0">
            <x v="49"/>
          </reference>
          <reference field="2" count="1">
            <x v="12"/>
          </reference>
          <reference field="4" count="1" selected="0">
            <x v="118"/>
          </reference>
          <reference field="5" count="1" selected="0">
            <x v="158"/>
          </reference>
        </references>
      </pivotArea>
    </format>
    <format dxfId="6356">
      <pivotArea dataOnly="0" labelOnly="1" outline="0" fieldPosition="0">
        <references count="4">
          <reference field="1" count="1" selected="0">
            <x v="49"/>
          </reference>
          <reference field="2" count="8">
            <x v="0"/>
            <x v="1"/>
            <x v="2"/>
            <x v="3"/>
            <x v="4"/>
            <x v="5"/>
            <x v="6"/>
            <x v="7"/>
          </reference>
          <reference field="4" count="1" selected="0">
            <x v="144"/>
          </reference>
          <reference field="5" count="1" selected="0">
            <x v="56"/>
          </reference>
        </references>
      </pivotArea>
    </format>
    <format dxfId="6355">
      <pivotArea dataOnly="0" labelOnly="1" outline="0" fieldPosition="0">
        <references count="4">
          <reference field="1" count="1" selected="0">
            <x v="49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354">
      <pivotArea dataOnly="0" labelOnly="1" outline="0" fieldPosition="0">
        <references count="4">
          <reference field="1" count="1" selected="0">
            <x v="49"/>
          </reference>
          <reference field="2" count="2">
            <x v="9"/>
            <x v="10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6353">
      <pivotArea dataOnly="0" labelOnly="1" outline="0" fieldPosition="0">
        <references count="4">
          <reference field="1" count="1" selected="0">
            <x v="50"/>
          </reference>
          <reference field="2" count="1">
            <x v="1"/>
          </reference>
          <reference field="4" count="1" selected="0">
            <x v="129"/>
          </reference>
          <reference field="5" count="1" selected="0">
            <x v="11"/>
          </reference>
        </references>
      </pivotArea>
    </format>
    <format dxfId="6352">
      <pivotArea dataOnly="0" labelOnly="1" outline="0" fieldPosition="0">
        <references count="4">
          <reference field="1" count="1" selected="0">
            <x v="50"/>
          </reference>
          <reference field="2" count="1">
            <x v="3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6351">
      <pivotArea dataOnly="0" labelOnly="1" outline="0" fieldPosition="0">
        <references count="4">
          <reference field="1" count="1" selected="0">
            <x v="51"/>
          </reference>
          <reference field="2" count="1">
            <x v="1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6350">
      <pivotArea dataOnly="0" labelOnly="1" outline="0" fieldPosition="0">
        <references count="4">
          <reference field="1" count="1" selected="0">
            <x v="51"/>
          </reference>
          <reference field="2" count="2">
            <x v="0"/>
            <x v="2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6349">
      <pivotArea dataOnly="0" labelOnly="1" outline="0" fieldPosition="0">
        <references count="4">
          <reference field="1" count="1" selected="0">
            <x v="51"/>
          </reference>
          <reference field="2" count="1">
            <x v="3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6348">
      <pivotArea dataOnly="0" labelOnly="1" outline="0" fieldPosition="0">
        <references count="4">
          <reference field="1" count="1" selected="0">
            <x v="52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145"/>
          </reference>
          <reference field="5" count="1" selected="0">
            <x v="66"/>
          </reference>
        </references>
      </pivotArea>
    </format>
    <format dxfId="6347">
      <pivotArea dataOnly="0" labelOnly="1" outline="0" fieldPosition="0">
        <references count="4">
          <reference field="1" count="1" selected="0">
            <x v="52"/>
          </reference>
          <reference field="2" count="1">
            <x v="6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6346">
      <pivotArea dataOnly="0" labelOnly="1" outline="0" fieldPosition="0">
        <references count="4">
          <reference field="1" count="1" selected="0">
            <x v="53"/>
          </reference>
          <reference field="2" count="3">
            <x v="1"/>
            <x v="3"/>
            <x v="4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6345">
      <pivotArea dataOnly="0" labelOnly="1" outline="0" fieldPosition="0">
        <references count="4">
          <reference field="1" count="1" selected="0">
            <x v="54"/>
          </reference>
          <reference field="2" count="2">
            <x v="1"/>
            <x v="2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6344">
      <pivotArea dataOnly="0" labelOnly="1" outline="0" fieldPosition="0">
        <references count="4">
          <reference field="1" count="1" selected="0">
            <x v="54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343">
      <pivotArea dataOnly="0" labelOnly="1" outline="0" fieldPosition="0">
        <references count="4">
          <reference field="1" count="1" selected="0">
            <x v="54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342">
      <pivotArea dataOnly="0" labelOnly="1" outline="0" fieldPosition="0">
        <references count="4">
          <reference field="1" count="1" selected="0">
            <x v="54"/>
          </reference>
          <reference field="2" count="2">
            <x v="9"/>
            <x v="10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6341">
      <pivotArea dataOnly="0" labelOnly="1" outline="0" fieldPosition="0">
        <references count="4">
          <reference field="1" count="1" selected="0">
            <x v="54"/>
          </reference>
          <reference field="2" count="3">
            <x v="0"/>
            <x v="4"/>
            <x v="5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6340">
      <pivotArea dataOnly="0" labelOnly="1" outline="0" fieldPosition="0">
        <references count="4">
          <reference field="1" count="1" selected="0">
            <x v="54"/>
          </reference>
          <reference field="2" count="2">
            <x v="3"/>
            <x v="7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6339">
      <pivotArea dataOnly="0" labelOnly="1" outline="0" fieldPosition="0">
        <references count="4">
          <reference field="1" count="1" selected="0">
            <x v="5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338">
      <pivotArea dataOnly="0" labelOnly="1" outline="0" fieldPosition="0">
        <references count="4">
          <reference field="1" count="1" selected="0">
            <x v="55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31"/>
          </reference>
          <reference field="5" count="1" selected="0">
            <x v="22"/>
          </reference>
        </references>
      </pivotArea>
    </format>
    <format dxfId="6337">
      <pivotArea dataOnly="0" labelOnly="1" outline="0" fieldPosition="0">
        <references count="4">
          <reference field="1" count="1" selected="0">
            <x v="55"/>
          </reference>
          <reference field="2" count="1">
            <x v="12"/>
          </reference>
          <reference field="4" count="1" selected="0">
            <x v="131"/>
          </reference>
          <reference field="5" count="1" selected="0">
            <x v="223"/>
          </reference>
        </references>
      </pivotArea>
    </format>
    <format dxfId="6336">
      <pivotArea dataOnly="0" labelOnly="1" outline="0" fieldPosition="0">
        <references count="4">
          <reference field="1" count="1" selected="0">
            <x v="56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37"/>
          </reference>
          <reference field="5" count="1" selected="0">
            <x v="32"/>
          </reference>
        </references>
      </pivotArea>
    </format>
    <format dxfId="6335">
      <pivotArea dataOnly="0" labelOnly="1" outline="0" fieldPosition="0">
        <references count="4">
          <reference field="1" count="1" selected="0">
            <x v="56"/>
          </reference>
          <reference field="2" count="1">
            <x v="12"/>
          </reference>
          <reference field="4" count="1" selected="0">
            <x v="137"/>
          </reference>
          <reference field="5" count="1" selected="0">
            <x v="242"/>
          </reference>
        </references>
      </pivotArea>
    </format>
    <format dxfId="6334">
      <pivotArea dataOnly="0" labelOnly="1" outline="0" fieldPosition="0">
        <references count="4">
          <reference field="1" count="1" selected="0">
            <x v="5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33"/>
          </reference>
          <reference field="5" count="1" selected="0">
            <x v="27"/>
          </reference>
        </references>
      </pivotArea>
    </format>
    <format dxfId="6333">
      <pivotArea dataOnly="0" labelOnly="1" outline="0" fieldPosition="0">
        <references count="4">
          <reference field="1" count="1" selected="0">
            <x v="57"/>
          </reference>
          <reference field="2" count="1">
            <x v="12"/>
          </reference>
          <reference field="4" count="1" selected="0">
            <x v="133"/>
          </reference>
          <reference field="5" count="1" selected="0">
            <x v="146"/>
          </reference>
        </references>
      </pivotArea>
    </format>
    <format dxfId="6332">
      <pivotArea dataOnly="0" labelOnly="1" outline="0" fieldPosition="0">
        <references count="4">
          <reference field="1" count="1" selected="0">
            <x v="58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2"/>
          </reference>
          <reference field="5" count="1" selected="0">
            <x v="26"/>
          </reference>
        </references>
      </pivotArea>
    </format>
    <format dxfId="6331">
      <pivotArea dataOnly="0" labelOnly="1" outline="0" fieldPosition="0">
        <references count="4">
          <reference field="1" count="1" selected="0">
            <x v="58"/>
          </reference>
          <reference field="2" count="1">
            <x v="12"/>
          </reference>
          <reference field="4" count="1" selected="0">
            <x v="12"/>
          </reference>
          <reference field="5" count="1" selected="0">
            <x v="159"/>
          </reference>
        </references>
      </pivotArea>
    </format>
    <format dxfId="6330">
      <pivotArea dataOnly="0" labelOnly="1" outline="0" fieldPosition="0">
        <references count="4">
          <reference field="1" count="1" selected="0">
            <x v="58"/>
          </reference>
          <reference field="2" count="2">
            <x v="0"/>
            <x v="1"/>
          </reference>
          <reference field="4" count="1" selected="0">
            <x v="76"/>
          </reference>
          <reference field="5" count="1" selected="0">
            <x v="109"/>
          </reference>
        </references>
      </pivotArea>
    </format>
    <format dxfId="6329">
      <pivotArea dataOnly="0" labelOnly="1" outline="0" fieldPosition="0">
        <references count="4">
          <reference field="1" count="1" selected="0">
            <x v="59"/>
          </reference>
          <reference field="2" count="1">
            <x v="0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6328">
      <pivotArea dataOnly="0" labelOnly="1" outline="0" fieldPosition="0">
        <references count="4">
          <reference field="1" count="1" selected="0">
            <x v="60"/>
          </reference>
          <reference field="2" count="8">
            <x v="1"/>
            <x v="2"/>
            <x v="4"/>
            <x v="5"/>
            <x v="6"/>
            <x v="7"/>
            <x v="9"/>
            <x v="10"/>
          </reference>
          <reference field="4" count="1" selected="0">
            <x v="119"/>
          </reference>
          <reference field="5" count="1" selected="0">
            <x v="108"/>
          </reference>
        </references>
      </pivotArea>
    </format>
    <format dxfId="6327">
      <pivotArea dataOnly="0" labelOnly="1" outline="0" fieldPosition="0">
        <references count="4">
          <reference field="1" count="1" selected="0">
            <x v="60"/>
          </reference>
          <reference field="2" count="2">
            <x v="0"/>
            <x v="3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6326">
      <pivotArea dataOnly="0" labelOnly="1" outline="0" fieldPosition="0">
        <references count="4">
          <reference field="1" count="1" selected="0">
            <x v="60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325">
      <pivotArea dataOnly="0" labelOnly="1" outline="0" fieldPosition="0">
        <references count="4">
          <reference field="1" count="1" selected="0">
            <x v="61"/>
          </reference>
          <reference field="2" count="3">
            <x v="4"/>
            <x v="5"/>
            <x v="6"/>
          </reference>
          <reference field="4" count="1" selected="0">
            <x v="108"/>
          </reference>
          <reference field="5" count="1" selected="0">
            <x v="119"/>
          </reference>
        </references>
      </pivotArea>
    </format>
    <format dxfId="6324">
      <pivotArea dataOnly="0" labelOnly="1" outline="0" fieldPosition="0">
        <references count="4">
          <reference field="1" count="1" selected="0">
            <x v="61"/>
          </reference>
          <reference field="2" count="1">
            <x v="10"/>
          </reference>
          <reference field="4" count="1" selected="0">
            <x v="112"/>
          </reference>
          <reference field="5" count="1" selected="0">
            <x v="137"/>
          </reference>
        </references>
      </pivotArea>
    </format>
    <format dxfId="6323">
      <pivotArea dataOnly="0" labelOnly="1" outline="0" fieldPosition="0">
        <references count="4">
          <reference field="1" count="1" selected="0">
            <x v="61"/>
          </reference>
          <reference field="2" count="1">
            <x v="1"/>
          </reference>
          <reference field="4" count="1" selected="0">
            <x v="115"/>
          </reference>
          <reference field="5" count="1" selected="0">
            <x v="47"/>
          </reference>
        </references>
      </pivotArea>
    </format>
    <format dxfId="6322">
      <pivotArea dataOnly="0" labelOnly="1" outline="0" fieldPosition="0">
        <references count="4">
          <reference field="1" count="1" selected="0">
            <x v="61"/>
          </reference>
          <reference field="2" count="2">
            <x v="2"/>
            <x v="3"/>
          </reference>
          <reference field="4" count="1" selected="0">
            <x v="124"/>
          </reference>
          <reference field="5" count="1" selected="0">
            <x v="85"/>
          </reference>
        </references>
      </pivotArea>
    </format>
    <format dxfId="6321">
      <pivotArea dataOnly="0" labelOnly="1" outline="0" fieldPosition="0">
        <references count="4">
          <reference field="1" count="1" selected="0">
            <x v="61"/>
          </reference>
          <reference field="2" count="2">
            <x v="7"/>
            <x v="9"/>
          </reference>
          <reference field="4" count="1" selected="0">
            <x v="139"/>
          </reference>
          <reference field="5" count="1" selected="0">
            <x v="85"/>
          </reference>
        </references>
      </pivotArea>
    </format>
    <format dxfId="6320">
      <pivotArea dataOnly="0" labelOnly="1" outline="0" fieldPosition="0">
        <references count="4">
          <reference field="1" count="1" selected="0">
            <x v="61"/>
          </reference>
          <reference field="2" count="1">
            <x v="0"/>
          </reference>
          <reference field="4" count="1" selected="0">
            <x v="140"/>
          </reference>
          <reference field="5" count="1" selected="0">
            <x v="47"/>
          </reference>
        </references>
      </pivotArea>
    </format>
    <format dxfId="6319">
      <pivotArea dataOnly="0" labelOnly="1" outline="0" fieldPosition="0">
        <references count="4">
          <reference field="1" count="1" selected="0">
            <x v="61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318">
      <pivotArea dataOnly="0" labelOnly="1" outline="0" fieldPosition="0">
        <references count="4">
          <reference field="1" count="1" selected="0">
            <x v="61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317">
      <pivotArea dataOnly="0" labelOnly="1" outline="0" fieldPosition="0">
        <references count="4">
          <reference field="1" count="1" selected="0">
            <x v="62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29"/>
          </reference>
          <reference field="5" count="1" selected="0">
            <x v="11"/>
          </reference>
        </references>
      </pivotArea>
    </format>
    <format dxfId="6316">
      <pivotArea dataOnly="0" labelOnly="1" outline="0" fieldPosition="0">
        <references count="4">
          <reference field="1" count="1" selected="0">
            <x v="62"/>
          </reference>
          <reference field="2" count="1">
            <x v="12"/>
          </reference>
          <reference field="4" count="1" selected="0">
            <x v="129"/>
          </reference>
          <reference field="5" count="1" selected="0">
            <x v="141"/>
          </reference>
        </references>
      </pivotArea>
    </format>
    <format dxfId="6315">
      <pivotArea dataOnly="0" labelOnly="1" outline="0" fieldPosition="0">
        <references count="4">
          <reference field="1" count="1" selected="0">
            <x v="62"/>
          </reference>
          <reference field="2" count="2">
            <x v="0"/>
            <x v="1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6314">
      <pivotArea dataOnly="0" labelOnly="1" outline="0" fieldPosition="0">
        <references count="4">
          <reference field="1" count="1" selected="0">
            <x v="63"/>
          </reference>
          <reference field="2" count="6">
            <x v="1"/>
            <x v="2"/>
            <x v="3"/>
            <x v="4"/>
            <x v="5"/>
            <x v="6"/>
          </reference>
          <reference field="4" count="1" selected="0">
            <x v="34"/>
          </reference>
          <reference field="5" count="1" selected="0">
            <x v="126"/>
          </reference>
        </references>
      </pivotArea>
    </format>
    <format dxfId="6313">
      <pivotArea dataOnly="0" labelOnly="1" outline="0" fieldPosition="0">
        <references count="4">
          <reference field="1" count="1" selected="0">
            <x v="63"/>
          </reference>
          <reference field="2" count="3">
            <x v="7"/>
            <x v="9"/>
            <x v="10"/>
          </reference>
          <reference field="4" count="1" selected="0">
            <x v="132"/>
          </reference>
          <reference field="5" count="1" selected="0">
            <x v="85"/>
          </reference>
        </references>
      </pivotArea>
    </format>
    <format dxfId="6312">
      <pivotArea dataOnly="0" labelOnly="1" outline="0" fieldPosition="0">
        <references count="4">
          <reference field="1" count="1" selected="0">
            <x v="63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311">
      <pivotArea dataOnly="0" labelOnly="1" outline="0" fieldPosition="0">
        <references count="4">
          <reference field="1" count="1" selected="0">
            <x v="63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310">
      <pivotArea dataOnly="0" labelOnly="1" outline="0" fieldPosition="0">
        <references count="4">
          <reference field="1" count="1" selected="0">
            <x v="63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309">
      <pivotArea dataOnly="0" labelOnly="1" outline="0" fieldPosition="0">
        <references count="4">
          <reference field="1" count="1" selected="0">
            <x v="64"/>
          </reference>
          <reference field="2" count="2">
            <x v="0"/>
            <x v="1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308">
      <pivotArea dataOnly="0" labelOnly="1" outline="0" fieldPosition="0">
        <references count="4">
          <reference field="1" count="1" selected="0">
            <x v="65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48"/>
          </reference>
          <reference field="5" count="1" selected="0">
            <x v="83"/>
          </reference>
        </references>
      </pivotArea>
    </format>
    <format dxfId="6307">
      <pivotArea dataOnly="0" labelOnly="1" outline="0" fieldPosition="0">
        <references count="4">
          <reference field="1" count="1" selected="0">
            <x v="65"/>
          </reference>
          <reference field="2" count="1">
            <x v="12"/>
          </reference>
          <reference field="4" count="1" selected="0">
            <x v="148"/>
          </reference>
          <reference field="5" count="1" selected="0">
            <x v="235"/>
          </reference>
        </references>
      </pivotArea>
    </format>
    <format dxfId="6306">
      <pivotArea dataOnly="0" labelOnly="1" outline="0" fieldPosition="0">
        <references count="4">
          <reference field="1" count="1" selected="0">
            <x v="66"/>
          </reference>
          <reference field="2" count="2">
            <x v="0"/>
            <x v="1"/>
          </reference>
          <reference field="4" count="1" selected="0">
            <x v="114"/>
          </reference>
          <reference field="5" count="1" selected="0">
            <x v="89"/>
          </reference>
        </references>
      </pivotArea>
    </format>
    <format dxfId="6305">
      <pivotArea dataOnly="0" labelOnly="1" outline="0" fieldPosition="0">
        <references count="4">
          <reference field="1" count="1" selected="0">
            <x v="67"/>
          </reference>
          <reference field="2" count="1">
            <x v="1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6304">
      <pivotArea dataOnly="0" labelOnly="1" outline="0" fieldPosition="0">
        <references count="4">
          <reference field="1" count="1" selected="0">
            <x v="67"/>
          </reference>
          <reference field="2" count="2">
            <x v="2"/>
            <x v="5"/>
          </reference>
          <reference field="4" count="1" selected="0">
            <x v="126"/>
          </reference>
          <reference field="5" count="1" selected="0">
            <x v="85"/>
          </reference>
        </references>
      </pivotArea>
    </format>
    <format dxfId="6303">
      <pivotArea dataOnly="0" labelOnly="1" outline="0" fieldPosition="0">
        <references count="4">
          <reference field="1" count="1" selected="0">
            <x v="67"/>
          </reference>
          <reference field="2" count="2">
            <x v="2"/>
            <x v="7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6302">
      <pivotArea dataOnly="0" labelOnly="1" outline="0" fieldPosition="0">
        <references count="4">
          <reference field="1" count="1" selected="0">
            <x v="67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301">
      <pivotArea dataOnly="0" labelOnly="1" outline="0" fieldPosition="0">
        <references count="4">
          <reference field="1" count="1" selected="0">
            <x v="67"/>
          </reference>
          <reference field="2" count="4">
            <x v="0"/>
            <x v="2"/>
            <x v="4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300">
      <pivotArea dataOnly="0" labelOnly="1" outline="0" fieldPosition="0">
        <references count="4">
          <reference field="1" count="1" selected="0">
            <x v="67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6299">
      <pivotArea dataOnly="0" labelOnly="1" outline="0" fieldPosition="0">
        <references count="4">
          <reference field="1" count="1" selected="0">
            <x v="68"/>
          </reference>
          <reference field="2" count="1">
            <x v="0"/>
          </reference>
          <reference field="4" count="1" selected="0">
            <x v="111"/>
          </reference>
          <reference field="5" count="1" selected="0">
            <x v="128"/>
          </reference>
        </references>
      </pivotArea>
    </format>
    <format dxfId="6298">
      <pivotArea dataOnly="0" labelOnly="1" outline="0" fieldPosition="0">
        <references count="4">
          <reference field="1" count="1" selected="0">
            <x v="68"/>
          </reference>
          <reference field="2" count="3">
            <x v="3"/>
            <x v="4"/>
            <x v="5"/>
          </reference>
          <reference field="4" count="1" selected="0">
            <x v="125"/>
          </reference>
          <reference field="5" count="1" selected="0">
            <x v="85"/>
          </reference>
        </references>
      </pivotArea>
    </format>
    <format dxfId="6297">
      <pivotArea dataOnly="0" labelOnly="1" outline="0" fieldPosition="0">
        <references count="4">
          <reference field="1" count="1" selected="0">
            <x v="68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296">
      <pivotArea dataOnly="0" labelOnly="1" outline="0" fieldPosition="0">
        <references count="4">
          <reference field="1" count="1" selected="0">
            <x v="68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95">
      <pivotArea dataOnly="0" labelOnly="1" outline="0" fieldPosition="0">
        <references count="4">
          <reference field="1" count="1" selected="0">
            <x v="68"/>
          </reference>
          <reference field="2" count="1">
            <x v="1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6294">
      <pivotArea dataOnly="0" labelOnly="1" outline="0" fieldPosition="0">
        <references count="4">
          <reference field="1" count="1" selected="0">
            <x v="68"/>
          </reference>
          <reference field="2" count="3">
            <x v="7"/>
            <x v="9"/>
            <x v="10"/>
          </reference>
          <reference field="4" count="1" selected="0">
            <x v="160"/>
          </reference>
          <reference field="5" count="1" selected="0">
            <x v="85"/>
          </reference>
        </references>
      </pivotArea>
    </format>
    <format dxfId="6293">
      <pivotArea dataOnly="0" labelOnly="1" outline="0" fieldPosition="0">
        <references count="4">
          <reference field="1" count="1" selected="0">
            <x v="68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292">
      <pivotArea dataOnly="0" labelOnly="1" outline="0" fieldPosition="0">
        <references count="4">
          <reference field="1" count="1" selected="0">
            <x v="69"/>
          </reference>
          <reference field="2" count="1">
            <x v="8"/>
          </reference>
          <reference field="4" count="1" selected="0">
            <x v="115"/>
          </reference>
          <reference field="5" count="1" selected="0">
            <x v="47"/>
          </reference>
        </references>
      </pivotArea>
    </format>
    <format dxfId="6291">
      <pivotArea dataOnly="0" labelOnly="1" outline="0" fieldPosition="0">
        <references count="4">
          <reference field="1" count="1" selected="0">
            <x v="69"/>
          </reference>
          <reference field="2" count="8">
            <x v="2"/>
            <x v="3"/>
            <x v="4"/>
            <x v="5"/>
            <x v="6"/>
            <x v="7"/>
            <x v="9"/>
            <x v="10"/>
          </reference>
          <reference field="4" count="1" selected="0">
            <x v="140"/>
          </reference>
          <reference field="5" count="1" selected="0">
            <x v="47"/>
          </reference>
        </references>
      </pivotArea>
    </format>
    <format dxfId="6290">
      <pivotArea dataOnly="0" labelOnly="1" outline="0" fieldPosition="0">
        <references count="4">
          <reference field="1" count="1" selected="0">
            <x v="69"/>
          </reference>
          <reference field="2" count="1">
            <x v="12"/>
          </reference>
          <reference field="4" count="1" selected="0">
            <x v="140"/>
          </reference>
          <reference field="5" count="1" selected="0">
            <x v="231"/>
          </reference>
        </references>
      </pivotArea>
    </format>
    <format dxfId="6289">
      <pivotArea dataOnly="0" labelOnly="1" outline="0" fieldPosition="0">
        <references count="4">
          <reference field="1" count="1" selected="0">
            <x v="69"/>
          </reference>
          <reference field="2" count="2">
            <x v="0"/>
            <x v="1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6288">
      <pivotArea dataOnly="0" labelOnly="1" outline="0" fieldPosition="0">
        <references count="4">
          <reference field="1" count="1" selected="0">
            <x v="70"/>
          </reference>
          <reference field="2" count="2">
            <x v="0"/>
            <x v="1"/>
          </reference>
          <reference field="4" count="1" selected="0">
            <x v="32"/>
          </reference>
          <reference field="5" count="1" selected="0">
            <x v="16"/>
          </reference>
        </references>
      </pivotArea>
    </format>
    <format dxfId="6287">
      <pivotArea dataOnly="0" labelOnly="1" outline="0" fieldPosition="0">
        <references count="4">
          <reference field="1" count="1" selected="0">
            <x v="71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46"/>
          </reference>
          <reference field="5" count="1" selected="0">
            <x v="67"/>
          </reference>
        </references>
      </pivotArea>
    </format>
    <format dxfId="6286">
      <pivotArea dataOnly="0" labelOnly="1" outline="0" fieldPosition="0">
        <references count="4">
          <reference field="1" count="1" selected="0">
            <x v="71"/>
          </reference>
          <reference field="2" count="1">
            <x v="12"/>
          </reference>
          <reference field="4" count="1" selected="0">
            <x v="146"/>
          </reference>
          <reference field="5" count="1" selected="0">
            <x v="204"/>
          </reference>
        </references>
      </pivotArea>
    </format>
    <format dxfId="6285">
      <pivotArea dataOnly="0" labelOnly="1" outline="0" fieldPosition="0">
        <references count="4">
          <reference field="1" count="1" selected="0">
            <x v="72"/>
          </reference>
          <reference field="2" count="2">
            <x v="0"/>
            <x v="2"/>
          </reference>
          <reference field="4" count="1" selected="0">
            <x v="70"/>
          </reference>
          <reference field="5" count="1" selected="0">
            <x v="49"/>
          </reference>
        </references>
      </pivotArea>
    </format>
    <format dxfId="6284">
      <pivotArea dataOnly="0" labelOnly="1" outline="0" fieldPosition="0">
        <references count="4">
          <reference field="1" count="1" selected="0">
            <x v="73"/>
          </reference>
          <reference field="2" count="7">
            <x v="3"/>
            <x v="4"/>
            <x v="5"/>
            <x v="6"/>
            <x v="7"/>
            <x v="9"/>
            <x v="10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6283">
      <pivotArea dataOnly="0" labelOnly="1" outline="0" fieldPosition="0">
        <references count="4">
          <reference field="1" count="1" selected="0">
            <x v="73"/>
          </reference>
          <reference field="2" count="1">
            <x v="8"/>
          </reference>
          <reference field="4" count="1" selected="0">
            <x v="164"/>
          </reference>
          <reference field="5" count="1" selected="0">
            <x v="134"/>
          </reference>
        </references>
      </pivotArea>
    </format>
    <format dxfId="6282">
      <pivotArea dataOnly="0" labelOnly="1" outline="0" fieldPosition="0">
        <references count="4">
          <reference field="1" count="1" selected="0">
            <x v="73"/>
          </reference>
          <reference field="2" count="1">
            <x v="12"/>
          </reference>
          <reference field="4" count="1" selected="0">
            <x v="164"/>
          </reference>
          <reference field="5" count="1" selected="0">
            <x v="166"/>
          </reference>
        </references>
      </pivotArea>
    </format>
    <format dxfId="6281">
      <pivotArea dataOnly="0" labelOnly="1" outline="0" fieldPosition="0">
        <references count="4">
          <reference field="1" count="1" selected="0">
            <x v="74"/>
          </reference>
          <reference field="2" count="1">
            <x v="8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280">
      <pivotArea dataOnly="0" labelOnly="1" outline="0" fieldPosition="0">
        <references count="4">
          <reference field="1" count="1" selected="0">
            <x v="74"/>
          </reference>
          <reference field="2" count="6">
            <x v="0"/>
            <x v="1"/>
            <x v="2"/>
            <x v="3"/>
            <x v="4"/>
            <x v="5"/>
          </reference>
          <reference field="4" count="1" selected="0">
            <x v="66"/>
          </reference>
          <reference field="5" count="1" selected="0">
            <x v="111"/>
          </reference>
        </references>
      </pivotArea>
    </format>
    <format dxfId="6279">
      <pivotArea dataOnly="0" labelOnly="1" outline="0" fieldPosition="0">
        <references count="4">
          <reference field="1" count="1" selected="0">
            <x v="74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78">
      <pivotArea dataOnly="0" labelOnly="1" outline="0" fieldPosition="0">
        <references count="4">
          <reference field="1" count="1" selected="0">
            <x v="74"/>
          </reference>
          <reference field="2" count="3">
            <x v="7"/>
            <x v="9"/>
            <x v="10"/>
          </reference>
          <reference field="4" count="1" selected="0">
            <x v="168"/>
          </reference>
          <reference field="5" count="1" selected="0">
            <x v="85"/>
          </reference>
        </references>
      </pivotArea>
    </format>
    <format dxfId="6277">
      <pivotArea dataOnly="0" labelOnly="1" outline="0" fieldPosition="0">
        <references count="4">
          <reference field="1" count="1" selected="0">
            <x v="7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276">
      <pivotArea dataOnly="0" labelOnly="1" outline="0" fieldPosition="0">
        <references count="4">
          <reference field="1" count="1" selected="0">
            <x v="75"/>
          </reference>
          <reference field="2" count="1">
            <x v="0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6275">
      <pivotArea dataOnly="0" labelOnly="1" outline="0" fieldPosition="0">
        <references count="4">
          <reference field="1" count="1" selected="0">
            <x v="75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60"/>
          </reference>
          <reference field="5" count="1" selected="0">
            <x v="75"/>
          </reference>
        </references>
      </pivotArea>
    </format>
    <format dxfId="6274">
      <pivotArea dataOnly="0" labelOnly="1" outline="0" fieldPosition="0">
        <references count="4">
          <reference field="1" count="1" selected="0">
            <x v="75"/>
          </reference>
          <reference field="2" count="1">
            <x v="12"/>
          </reference>
          <reference field="4" count="1" selected="0">
            <x v="60"/>
          </reference>
          <reference field="5" count="1" selected="0">
            <x v="217"/>
          </reference>
        </references>
      </pivotArea>
    </format>
    <format dxfId="6273">
      <pivotArea dataOnly="0" labelOnly="1" outline="0" fieldPosition="0">
        <references count="4">
          <reference field="1" count="1" selected="0">
            <x v="75"/>
          </reference>
          <reference field="2" count="2">
            <x v="2"/>
            <x v="3"/>
          </reference>
          <reference field="4" count="1" selected="0">
            <x v="114"/>
          </reference>
          <reference field="5" count="1" selected="0">
            <x v="89"/>
          </reference>
        </references>
      </pivotArea>
    </format>
    <format dxfId="6272">
      <pivotArea dataOnly="0" labelOnly="1" outline="0" fieldPosition="0">
        <references count="4">
          <reference field="1" count="1" selected="0">
            <x v="75"/>
          </reference>
          <reference field="2" count="1">
            <x v="1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6271">
      <pivotArea dataOnly="0" labelOnly="1" outline="0" fieldPosition="0">
        <references count="4">
          <reference field="1" count="1" selected="0">
            <x v="76"/>
          </reference>
          <reference field="2" count="5">
            <x v="2"/>
            <x v="3"/>
            <x v="4"/>
            <x v="5"/>
            <x v="6"/>
          </reference>
          <reference field="4" count="1" selected="0">
            <x v="128"/>
          </reference>
          <reference field="5" count="1" selected="0">
            <x v="7"/>
          </reference>
        </references>
      </pivotArea>
    </format>
    <format dxfId="6270">
      <pivotArea dataOnly="0" labelOnly="1" outline="0" fieldPosition="0">
        <references count="4">
          <reference field="1" count="1" selected="0">
            <x v="76"/>
          </reference>
          <reference field="2" count="1">
            <x v="12"/>
          </reference>
          <reference field="4" count="1" selected="0">
            <x v="133"/>
          </reference>
          <reference field="5" count="1" selected="0">
            <x v="146"/>
          </reference>
        </references>
      </pivotArea>
    </format>
    <format dxfId="6269">
      <pivotArea dataOnly="0" labelOnly="1" outline="0" fieldPosition="0">
        <references count="4">
          <reference field="1" count="1" selected="0">
            <x v="76"/>
          </reference>
          <reference field="2" count="5">
            <x v="2"/>
            <x v="7"/>
            <x v="8"/>
            <x v="9"/>
            <x v="10"/>
          </reference>
          <reference field="4" count="1" selected="0">
            <x v="144"/>
          </reference>
          <reference field="5" count="1" selected="0">
            <x v="56"/>
          </reference>
        </references>
      </pivotArea>
    </format>
    <format dxfId="6268">
      <pivotArea dataOnly="0" labelOnly="1" outline="0" fieldPosition="0">
        <references count="4">
          <reference field="1" count="1" selected="0">
            <x v="77"/>
          </reference>
          <reference field="2" count="1">
            <x v="10"/>
          </reference>
          <reference field="4" count="1" selected="0">
            <x v="55"/>
          </reference>
          <reference field="5" count="1" selected="0">
            <x v="113"/>
          </reference>
        </references>
      </pivotArea>
    </format>
    <format dxfId="6267">
      <pivotArea dataOnly="0" labelOnly="1" outline="0" fieldPosition="0">
        <references count="4">
          <reference field="1" count="1" selected="0">
            <x v="77"/>
          </reference>
          <reference field="2" count="1">
            <x v="0"/>
          </reference>
          <reference field="4" count="1" selected="0">
            <x v="104"/>
          </reference>
          <reference field="5" count="1" selected="0">
            <x v="36"/>
          </reference>
        </references>
      </pivotArea>
    </format>
    <format dxfId="6266">
      <pivotArea dataOnly="0" labelOnly="1" outline="0" fieldPosition="0">
        <references count="4">
          <reference field="1" count="1" selected="0">
            <x v="77"/>
          </reference>
          <reference field="2" count="8">
            <x v="1"/>
            <x v="3"/>
            <x v="4"/>
            <x v="5"/>
            <x v="6"/>
            <x v="7"/>
            <x v="8"/>
            <x v="9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6265">
      <pivotArea dataOnly="0" labelOnly="1" outline="0" fieldPosition="0">
        <references count="4">
          <reference field="1" count="1" selected="0">
            <x v="77"/>
          </reference>
          <reference field="2" count="1">
            <x v="12"/>
          </reference>
          <reference field="4" count="1" selected="0">
            <x v="108"/>
          </reference>
          <reference field="5" count="1" selected="0">
            <x v="155"/>
          </reference>
        </references>
      </pivotArea>
    </format>
    <format dxfId="6264">
      <pivotArea dataOnly="0" labelOnly="1" outline="0" fieldPosition="0">
        <references count="4">
          <reference field="1" count="1" selected="0">
            <x v="78"/>
          </reference>
          <reference field="2" count="1">
            <x v="0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6263">
      <pivotArea dataOnly="0" labelOnly="1" outline="0" fieldPosition="0">
        <references count="4">
          <reference field="1" count="1" selected="0">
            <x v="78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4" count="1" selected="0">
            <x v="93"/>
          </reference>
          <reference field="5" count="1" selected="0">
            <x v="93"/>
          </reference>
        </references>
      </pivotArea>
    </format>
    <format dxfId="6262">
      <pivotArea dataOnly="0" labelOnly="1" outline="0" fieldPosition="0">
        <references count="4">
          <reference field="1" count="1" selected="0">
            <x v="78"/>
          </reference>
          <reference field="2" count="1">
            <x v="12"/>
          </reference>
          <reference field="4" count="1" selected="0">
            <x v="93"/>
          </reference>
          <reference field="5" count="1" selected="0">
            <x v="228"/>
          </reference>
        </references>
      </pivotArea>
    </format>
    <format dxfId="6261">
      <pivotArea dataOnly="0" labelOnly="1" outline="0" fieldPosition="0">
        <references count="4">
          <reference field="1" count="1" selected="0">
            <x v="78"/>
          </reference>
          <reference field="2" count="1"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60">
      <pivotArea dataOnly="0" labelOnly="1" outline="0" fieldPosition="0">
        <references count="4">
          <reference field="1" count="1" selected="0">
            <x v="78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6259">
      <pivotArea dataOnly="0" labelOnly="1" outline="0" fieldPosition="0">
        <references count="4">
          <reference field="1" count="1" selected="0">
            <x v="79"/>
          </reference>
          <reference field="2" count="3">
            <x v="0"/>
            <x v="1"/>
            <x v="2"/>
          </reference>
          <reference field="4" count="1" selected="0">
            <x v="59"/>
          </reference>
          <reference field="5" count="1" selected="0">
            <x v="127"/>
          </reference>
        </references>
      </pivotArea>
    </format>
    <format dxfId="6258">
      <pivotArea dataOnly="0" labelOnly="1" outline="0" fieldPosition="0">
        <references count="4">
          <reference field="1" count="1" selected="0">
            <x v="80"/>
          </reference>
          <reference field="2" count="9">
            <x v="0"/>
            <x v="1"/>
            <x v="3"/>
            <x v="4"/>
            <x v="5"/>
            <x v="6"/>
            <x v="7"/>
            <x v="9"/>
            <x v="10"/>
          </reference>
          <reference field="4" count="1" selected="0">
            <x v="8"/>
          </reference>
          <reference field="5" count="1" selected="0">
            <x v="53"/>
          </reference>
        </references>
      </pivotArea>
    </format>
    <format dxfId="6257">
      <pivotArea dataOnly="0" labelOnly="1" outline="0" fieldPosition="0">
        <references count="4">
          <reference field="1" count="1" selected="0">
            <x v="80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256">
      <pivotArea dataOnly="0" labelOnly="1" outline="0" fieldPosition="0">
        <references count="4">
          <reference field="1" count="1" selected="0">
            <x v="80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255">
      <pivotArea dataOnly="0" labelOnly="1" outline="0" fieldPosition="0">
        <references count="4">
          <reference field="1" count="1" selected="0">
            <x v="81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6254">
      <pivotArea dataOnly="0" labelOnly="1" outline="0" fieldPosition="0">
        <references count="4">
          <reference field="1" count="1" selected="0">
            <x v="81"/>
          </reference>
          <reference field="2" count="1">
            <x v="12"/>
          </reference>
          <reference field="4" count="1" selected="0">
            <x v="67"/>
          </reference>
          <reference field="5" count="1" selected="0">
            <x v="224"/>
          </reference>
        </references>
      </pivotArea>
    </format>
    <format dxfId="6253">
      <pivotArea dataOnly="0" labelOnly="1" outline="0" fieldPosition="0">
        <references count="4">
          <reference field="1" count="1" selected="0">
            <x v="81"/>
          </reference>
          <reference field="2" count="4">
            <x v="0"/>
            <x v="1"/>
            <x v="2"/>
            <x v="3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6252">
      <pivotArea dataOnly="0" labelOnly="1" outline="0" fieldPosition="0">
        <references count="4">
          <reference field="1" count="1" selected="0">
            <x v="82"/>
          </reference>
          <reference field="2" count="3">
            <x v="0"/>
            <x v="1"/>
            <x v="3"/>
          </reference>
          <reference field="4" count="1" selected="0">
            <x v="60"/>
          </reference>
          <reference field="5" count="1" selected="0">
            <x v="75"/>
          </reference>
        </references>
      </pivotArea>
    </format>
    <format dxfId="6251">
      <pivotArea dataOnly="0" labelOnly="1" outline="0" fieldPosition="0">
        <references count="4">
          <reference field="1" count="1" selected="0">
            <x v="82"/>
          </reference>
          <reference field="2" count="8">
            <x v="2"/>
            <x v="4"/>
            <x v="5"/>
            <x v="6"/>
            <x v="7"/>
            <x v="8"/>
            <x v="9"/>
            <x v="10"/>
          </reference>
          <reference field="4" count="1" selected="0">
            <x v="68"/>
          </reference>
          <reference field="5" count="1" selected="0">
            <x v="98"/>
          </reference>
        </references>
      </pivotArea>
    </format>
    <format dxfId="6250">
      <pivotArea dataOnly="0" labelOnly="1" outline="0" fieldPosition="0">
        <references count="4">
          <reference field="1" count="1" selected="0">
            <x v="82"/>
          </reference>
          <reference field="2" count="1">
            <x v="12"/>
          </reference>
          <reference field="4" count="1" selected="0">
            <x v="68"/>
          </reference>
          <reference field="5" count="1" selected="0">
            <x v="188"/>
          </reference>
        </references>
      </pivotArea>
    </format>
    <format dxfId="6249">
      <pivotArea dataOnly="0" labelOnly="1" outline="0" fieldPosition="0">
        <references count="4">
          <reference field="1" count="1" selected="0">
            <x v="83"/>
          </reference>
          <reference field="2" count="1">
            <x v="10"/>
          </reference>
          <reference field="4" count="1" selected="0">
            <x v="25"/>
          </reference>
          <reference field="5" count="1" selected="0">
            <x v="97"/>
          </reference>
        </references>
      </pivotArea>
    </format>
    <format dxfId="6248">
      <pivotArea dataOnly="0" labelOnly="1" outline="0" fieldPosition="0">
        <references count="4">
          <reference field="1" count="1" selected="0">
            <x v="83"/>
          </reference>
          <reference field="2" count="1">
            <x v="12"/>
          </reference>
          <reference field="4" count="1" selected="0">
            <x v="25"/>
          </reference>
          <reference field="5" count="1" selected="0">
            <x v="196"/>
          </reference>
        </references>
      </pivotArea>
    </format>
    <format dxfId="6247">
      <pivotArea dataOnly="0" labelOnly="1" outline="0" fieldPosition="0">
        <references count="4">
          <reference field="1" count="1" selected="0">
            <x v="83"/>
          </reference>
          <reference field="2" count="7">
            <x v="2"/>
            <x v="3"/>
            <x v="4"/>
            <x v="5"/>
            <x v="6"/>
            <x v="7"/>
            <x v="9"/>
          </reference>
          <reference field="4" count="1" selected="0">
            <x v="59"/>
          </reference>
          <reference field="5" count="1" selected="0">
            <x v="127"/>
          </reference>
        </references>
      </pivotArea>
    </format>
    <format dxfId="6246">
      <pivotArea dataOnly="0" labelOnly="1" outline="0" fieldPosition="0">
        <references count="4">
          <reference field="1" count="1" selected="0">
            <x v="83"/>
          </reference>
          <reference field="2" count="1">
            <x v="0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6245">
      <pivotArea dataOnly="0" labelOnly="1" outline="0" fieldPosition="0">
        <references count="4">
          <reference field="1" count="1" selected="0">
            <x v="83"/>
          </reference>
          <reference field="2" count="2">
            <x v="2"/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244">
      <pivotArea dataOnly="0" labelOnly="1" outline="0" fieldPosition="0">
        <references count="4">
          <reference field="1" count="1" selected="0">
            <x v="83"/>
          </reference>
          <reference field="2" count="1"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43">
      <pivotArea dataOnly="0" labelOnly="1" outline="0" fieldPosition="0">
        <references count="4">
          <reference field="1" count="1" selected="0">
            <x v="84"/>
          </reference>
          <reference field="2" count="5">
            <x v="0"/>
            <x v="1"/>
            <x v="3"/>
            <x v="4"/>
            <x v="5"/>
          </reference>
          <reference field="4" count="1" selected="0">
            <x v="15"/>
          </reference>
          <reference field="5" count="1" selected="0">
            <x v="69"/>
          </reference>
        </references>
      </pivotArea>
    </format>
    <format dxfId="6242">
      <pivotArea dataOnly="0" labelOnly="1" outline="0" fieldPosition="0">
        <references count="4">
          <reference field="1" count="1" selected="0">
            <x v="84"/>
          </reference>
          <reference field="2" count="2">
            <x v="7"/>
            <x v="9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6241">
      <pivotArea dataOnly="0" labelOnly="1" outline="0" fieldPosition="0">
        <references count="4">
          <reference field="1" count="1" selected="0">
            <x v="84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240">
      <pivotArea dataOnly="0" labelOnly="1" outline="0" fieldPosition="0">
        <references count="4">
          <reference field="1" count="1" selected="0">
            <x v="84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39">
      <pivotArea dataOnly="0" labelOnly="1" outline="0" fieldPosition="0">
        <references count="4">
          <reference field="1" count="1" selected="0">
            <x v="84"/>
          </reference>
          <reference field="2" count="1">
            <x v="10"/>
          </reference>
          <reference field="4" count="1" selected="0">
            <x v="156"/>
          </reference>
          <reference field="5" count="1" selected="0">
            <x v="85"/>
          </reference>
        </references>
      </pivotArea>
    </format>
    <format dxfId="6238">
      <pivotArea dataOnly="0" labelOnly="1" outline="0" fieldPosition="0">
        <references count="4">
          <reference field="1" count="1" selected="0">
            <x v="84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237">
      <pivotArea dataOnly="0" labelOnly="1" outline="0" fieldPosition="0">
        <references count="4">
          <reference field="1" count="1" selected="0">
            <x v="85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61"/>
          </reference>
          <reference field="5" count="1" selected="0">
            <x v="115"/>
          </reference>
        </references>
      </pivotArea>
    </format>
    <format dxfId="6236">
      <pivotArea dataOnly="0" labelOnly="1" outline="0" fieldPosition="0">
        <references count="4">
          <reference field="1" count="1" selected="0">
            <x v="85"/>
          </reference>
          <reference field="2" count="1">
            <x v="12"/>
          </reference>
          <reference field="4" count="1" selected="0">
            <x v="161"/>
          </reference>
          <reference field="5" count="1" selected="0">
            <x v="151"/>
          </reference>
        </references>
      </pivotArea>
    </format>
    <format dxfId="6235">
      <pivotArea dataOnly="0" labelOnly="1" outline="0" fieldPosition="0">
        <references count="4">
          <reference field="1" count="1" selected="0">
            <x v="86"/>
          </reference>
          <reference field="2" count="4">
            <x v="0"/>
            <x v="1"/>
            <x v="2"/>
            <x v="3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6234">
      <pivotArea dataOnly="0" labelOnly="1" outline="0" fieldPosition="0">
        <references count="4">
          <reference field="1" count="1" selected="0">
            <x v="8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8"/>
          </reference>
          <reference field="5" count="1" selected="0">
            <x v="21"/>
          </reference>
        </references>
      </pivotArea>
    </format>
    <format dxfId="6233">
      <pivotArea dataOnly="0" labelOnly="1" outline="0" fieldPosition="0">
        <references count="4">
          <reference field="1" count="1" selected="0">
            <x v="87"/>
          </reference>
          <reference field="2" count="1">
            <x v="12"/>
          </reference>
          <reference field="4" count="1" selected="0">
            <x v="78"/>
          </reference>
          <reference field="5" count="1" selected="0">
            <x v="172"/>
          </reference>
        </references>
      </pivotArea>
    </format>
    <format dxfId="6232">
      <pivotArea dataOnly="0" labelOnly="1" outline="0" fieldPosition="0">
        <references count="4">
          <reference field="1" count="1" selected="0">
            <x v="88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7"/>
          </reference>
          <reference field="5" count="1" selected="0">
            <x v="46"/>
          </reference>
        </references>
      </pivotArea>
    </format>
    <format dxfId="6231">
      <pivotArea dataOnly="0" labelOnly="1" outline="0" fieldPosition="0">
        <references count="4">
          <reference field="1" count="1" selected="0">
            <x v="88"/>
          </reference>
          <reference field="2" count="1">
            <x v="12"/>
          </reference>
          <reference field="4" count="1" selected="0">
            <x v="77"/>
          </reference>
          <reference field="5" count="1" selected="0">
            <x v="233"/>
          </reference>
        </references>
      </pivotArea>
    </format>
    <format dxfId="6230">
      <pivotArea dataOnly="0" labelOnly="1" outline="0" fieldPosition="0">
        <references count="4">
          <reference field="1" count="1" selected="0">
            <x v="89"/>
          </reference>
          <reference field="2" count="1">
            <x v="0"/>
          </reference>
          <reference field="4" count="1" selected="0">
            <x v="105"/>
          </reference>
          <reference field="5" count="1" selected="0">
            <x v="39"/>
          </reference>
        </references>
      </pivotArea>
    </format>
    <format dxfId="6229">
      <pivotArea dataOnly="0" labelOnly="1" outline="0" fieldPosition="0">
        <references count="4">
          <reference field="1" count="1" selected="0">
            <x v="90"/>
          </reference>
          <reference field="2" count="1">
            <x v="0"/>
          </reference>
          <reference field="4" count="1" selected="0">
            <x v="56"/>
          </reference>
          <reference field="5" count="1" selected="0">
            <x v="117"/>
          </reference>
        </references>
      </pivotArea>
    </format>
    <format dxfId="6228">
      <pivotArea dataOnly="0" labelOnly="1" outline="0" fieldPosition="0">
        <references count="4">
          <reference field="1" count="1" selected="0">
            <x v="91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66"/>
          </reference>
          <reference field="5" count="1" selected="0">
            <x v="111"/>
          </reference>
        </references>
      </pivotArea>
    </format>
    <format dxfId="6227">
      <pivotArea dataOnly="0" labelOnly="1" outline="0" fieldPosition="0">
        <references count="4">
          <reference field="1" count="1" selected="0">
            <x v="91"/>
          </reference>
          <reference field="2" count="1">
            <x v="12"/>
          </reference>
          <reference field="4" count="1" selected="0">
            <x v="66"/>
          </reference>
          <reference field="5" count="1" selected="0">
            <x v="218"/>
          </reference>
        </references>
      </pivotArea>
    </format>
    <format dxfId="6226">
      <pivotArea dataOnly="0" labelOnly="1" outline="0" fieldPosition="0">
        <references count="4">
          <reference field="1" count="1" selected="0">
            <x v="91"/>
          </reference>
          <reference field="2" count="2">
            <x v="0"/>
            <x v="1"/>
          </reference>
          <reference field="4" count="1" selected="0">
            <x v="141"/>
          </reference>
          <reference field="5" count="1" selected="0">
            <x v="85"/>
          </reference>
        </references>
      </pivotArea>
    </format>
    <format dxfId="6225">
      <pivotArea dataOnly="0" labelOnly="1" outline="0" fieldPosition="0">
        <references count="4">
          <reference field="1" count="1" selected="0">
            <x v="91"/>
          </reference>
          <reference field="2" count="3">
            <x v="3"/>
            <x v="4"/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24">
      <pivotArea dataOnly="0" labelOnly="1" outline="0" fieldPosition="0">
        <references count="4">
          <reference field="1" count="1" selected="0">
            <x v="92"/>
          </reference>
          <reference field="2" count="2">
            <x v="0"/>
            <x v="2"/>
          </reference>
          <reference field="4" count="1" selected="0">
            <x v="69"/>
          </reference>
          <reference field="5" count="1" selected="0">
            <x v="54"/>
          </reference>
        </references>
      </pivotArea>
    </format>
    <format dxfId="6223">
      <pivotArea dataOnly="0" labelOnly="1" outline="0" fieldPosition="0">
        <references count="4">
          <reference field="1" count="1" selected="0">
            <x v="92"/>
          </reference>
          <reference field="2" count="1"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22">
      <pivotArea dataOnly="0" labelOnly="1" outline="0" fieldPosition="0">
        <references count="4">
          <reference field="1" count="1" selected="0">
            <x v="93"/>
          </reference>
          <reference field="2" count="1">
            <x v="3"/>
          </reference>
          <reference field="4" count="1" selected="0">
            <x v="134"/>
          </reference>
          <reference field="5" count="1" selected="0">
            <x v="85"/>
          </reference>
        </references>
      </pivotArea>
    </format>
    <format dxfId="6221">
      <pivotArea dataOnly="0" labelOnly="1" outline="0" fieldPosition="0">
        <references count="4">
          <reference field="1" count="1" selected="0">
            <x v="93"/>
          </reference>
          <reference field="2" count="1">
            <x v="1"/>
          </reference>
          <reference field="4" count="1" selected="0">
            <x v="149"/>
          </reference>
          <reference field="5" count="1" selected="0">
            <x v="85"/>
          </reference>
        </references>
      </pivotArea>
    </format>
    <format dxfId="6220">
      <pivotArea dataOnly="0" labelOnly="1" outline="0" fieldPosition="0">
        <references count="4">
          <reference field="1" count="1" selected="0">
            <x v="93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219">
      <pivotArea dataOnly="0" labelOnly="1" outline="0" fieldPosition="0">
        <references count="4">
          <reference field="1" count="1" selected="0">
            <x v="93"/>
          </reference>
          <reference field="2" count="1">
            <x v="5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18">
      <pivotArea dataOnly="0" labelOnly="1" outline="0" fieldPosition="0">
        <references count="4">
          <reference field="1" count="1" selected="0">
            <x v="93"/>
          </reference>
          <reference field="2" count="3">
            <x v="7"/>
            <x v="9"/>
            <x v="10"/>
          </reference>
          <reference field="4" count="1" selected="0">
            <x v="169"/>
          </reference>
          <reference field="5" count="1" selected="0">
            <x v="85"/>
          </reference>
        </references>
      </pivotArea>
    </format>
    <format dxfId="6217">
      <pivotArea dataOnly="0" labelOnly="1" outline="0" fieldPosition="0">
        <references count="4">
          <reference field="1" count="1" selected="0">
            <x v="93"/>
          </reference>
          <reference field="2" count="1">
            <x v="12"/>
          </reference>
          <reference field="4" count="1" selected="0">
            <x v="169"/>
          </reference>
          <reference field="5" count="1" selected="0">
            <x v="145"/>
          </reference>
        </references>
      </pivotArea>
    </format>
    <format dxfId="6216">
      <pivotArea dataOnly="0" labelOnly="1" outline="0" fieldPosition="0">
        <references count="4">
          <reference field="1" count="1" selected="0">
            <x v="94"/>
          </reference>
          <reference field="2" count="6">
            <x v="4"/>
            <x v="5"/>
            <x v="6"/>
            <x v="7"/>
            <x v="8"/>
            <x v="9"/>
          </reference>
          <reference field="4" count="1" selected="0">
            <x v="138"/>
          </reference>
          <reference field="5" count="1" selected="0">
            <x v="33"/>
          </reference>
        </references>
      </pivotArea>
    </format>
    <format dxfId="6215">
      <pivotArea dataOnly="0" labelOnly="1" outline="0" fieldPosition="0">
        <references count="4">
          <reference field="1" count="1" selected="0">
            <x v="94"/>
          </reference>
          <reference field="2" count="1">
            <x v="10"/>
          </reference>
          <reference field="4" count="1" selected="0">
            <x v="159"/>
          </reference>
          <reference field="5" count="1" selected="0">
            <x v="85"/>
          </reference>
        </references>
      </pivotArea>
    </format>
    <format dxfId="6214">
      <pivotArea dataOnly="0" labelOnly="1" outline="0" fieldPosition="0">
        <references count="4">
          <reference field="1" count="1" selected="0">
            <x v="94"/>
          </reference>
          <reference field="2" count="1">
            <x v="12"/>
          </reference>
          <reference field="4" count="1" selected="0">
            <x v="159"/>
          </reference>
          <reference field="5" count="1" selected="0">
            <x v="145"/>
          </reference>
        </references>
      </pivotArea>
    </format>
    <format dxfId="6213">
      <pivotArea dataOnly="0" labelOnly="1" outline="0" fieldPosition="0">
        <references count="4">
          <reference field="1" count="1" selected="0">
            <x v="95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3"/>
          </reference>
          <reference field="5" count="1" selected="0">
            <x v="65"/>
          </reference>
        </references>
      </pivotArea>
    </format>
    <format dxfId="6212">
      <pivotArea dataOnly="0" labelOnly="1" outline="0" fieldPosition="0">
        <references count="4">
          <reference field="1" count="1" selected="0">
            <x v="95"/>
          </reference>
          <reference field="2" count="1">
            <x v="12"/>
          </reference>
          <reference field="4" count="1" selected="0">
            <x v="63"/>
          </reference>
          <reference field="5" count="1" selected="0">
            <x v="160"/>
          </reference>
        </references>
      </pivotArea>
    </format>
    <format dxfId="6211">
      <pivotArea dataOnly="0" labelOnly="1" outline="0" fieldPosition="0">
        <references count="4">
          <reference field="1" count="1" selected="0">
            <x v="96"/>
          </reference>
          <reference field="2" count="2">
            <x v="4"/>
            <x v="5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6210">
      <pivotArea dataOnly="0" labelOnly="1" outline="0" fieldPosition="0">
        <references count="4">
          <reference field="1" count="1" selected="0">
            <x v="96"/>
          </reference>
          <reference field="2" count="4">
            <x v="7"/>
            <x v="8"/>
            <x v="9"/>
            <x v="10"/>
          </reference>
          <reference field="4" count="1" selected="0">
            <x v="49"/>
          </reference>
          <reference field="5" count="1" selected="0">
            <x v="82"/>
          </reference>
        </references>
      </pivotArea>
    </format>
    <format dxfId="6209">
      <pivotArea dataOnly="0" labelOnly="1" outline="0" fieldPosition="0">
        <references count="4">
          <reference field="1" count="1" selected="0">
            <x v="96"/>
          </reference>
          <reference field="2" count="1">
            <x v="12"/>
          </reference>
          <reference field="4" count="1" selected="0">
            <x v="49"/>
          </reference>
          <reference field="5" count="1" selected="0">
            <x v="200"/>
          </reference>
        </references>
      </pivotArea>
    </format>
    <format dxfId="6208">
      <pivotArea dataOnly="0" labelOnly="1" outline="0" fieldPosition="0">
        <references count="4">
          <reference field="1" count="1" selected="0">
            <x v="96"/>
          </reference>
          <reference field="2" count="2">
            <x v="0"/>
            <x v="1"/>
          </reference>
          <reference field="4" count="1" selected="0">
            <x v="110"/>
          </reference>
          <reference field="5" count="1" selected="0">
            <x v="104"/>
          </reference>
        </references>
      </pivotArea>
    </format>
    <format dxfId="6207">
      <pivotArea dataOnly="0" labelOnly="1" outline="0" fieldPosition="0">
        <references count="4">
          <reference field="1" count="1" selected="0">
            <x v="96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206">
      <pivotArea dataOnly="0" labelOnly="1" outline="0" fieldPosition="0">
        <references count="4">
          <reference field="1" count="1" selected="0">
            <x v="96"/>
          </reference>
          <reference field="2" count="1">
            <x v="3"/>
          </reference>
          <reference field="4" count="1" selected="0">
            <x v="163"/>
          </reference>
          <reference field="5" count="1" selected="0">
            <x v="85"/>
          </reference>
        </references>
      </pivotArea>
    </format>
    <format dxfId="6205">
      <pivotArea dataOnly="0" labelOnly="1" outline="0" fieldPosition="0">
        <references count="4">
          <reference field="1" count="1" selected="0">
            <x v="97"/>
          </reference>
          <reference field="2" count="2">
            <x v="4"/>
            <x v="5"/>
          </reference>
          <reference field="4" count="1" selected="0">
            <x v="15"/>
          </reference>
          <reference field="5" count="1" selected="0">
            <x v="69"/>
          </reference>
        </references>
      </pivotArea>
    </format>
    <format dxfId="6204">
      <pivotArea dataOnly="0" labelOnly="1" outline="0" fieldPosition="0">
        <references count="4">
          <reference field="1" count="1" selected="0">
            <x v="97"/>
          </reference>
          <reference field="2" count="3">
            <x v="1"/>
            <x v="2"/>
            <x v="3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203">
      <pivotArea dataOnly="0" labelOnly="1" outline="0" fieldPosition="0">
        <references count="4">
          <reference field="1" count="1" selected="0">
            <x v="97"/>
          </reference>
          <reference field="2" count="1">
            <x v="0"/>
          </reference>
          <reference field="4" count="1" selected="0">
            <x v="73"/>
          </reference>
          <reference field="5" count="1" selected="0">
            <x v="77"/>
          </reference>
        </references>
      </pivotArea>
    </format>
    <format dxfId="6202">
      <pivotArea dataOnly="0" labelOnly="1" outline="0" fieldPosition="0">
        <references count="4">
          <reference field="1" count="1" selected="0">
            <x v="97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74"/>
          </reference>
          <reference field="5" count="1" selected="0">
            <x v="71"/>
          </reference>
        </references>
      </pivotArea>
    </format>
    <format dxfId="6201">
      <pivotArea dataOnly="0" labelOnly="1" outline="0" fieldPosition="0">
        <references count="4">
          <reference field="1" count="1" selected="0">
            <x v="97"/>
          </reference>
          <reference field="2" count="1">
            <x v="12"/>
          </reference>
          <reference field="4" count="1" selected="0">
            <x v="74"/>
          </reference>
          <reference field="5" count="1" selected="0">
            <x v="184"/>
          </reference>
        </references>
      </pivotArea>
    </format>
    <format dxfId="6200">
      <pivotArea dataOnly="0" labelOnly="1" outline="0" fieldPosition="0">
        <references count="4">
          <reference field="1" count="1" selected="0">
            <x v="98"/>
          </reference>
          <reference field="2" count="9"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6199">
      <pivotArea dataOnly="0" labelOnly="1" outline="0" fieldPosition="0">
        <references count="4">
          <reference field="1" count="1" selected="0">
            <x v="98"/>
          </reference>
          <reference field="2" count="1">
            <x v="12"/>
          </reference>
          <reference field="4" count="1" selected="0">
            <x v="62"/>
          </reference>
          <reference field="5" count="1" selected="0">
            <x v="209"/>
          </reference>
        </references>
      </pivotArea>
    </format>
    <format dxfId="6198">
      <pivotArea dataOnly="0" labelOnly="1" outline="0" fieldPosition="0">
        <references count="4">
          <reference field="1" count="1" selected="0">
            <x v="98"/>
          </reference>
          <reference field="2" count="2">
            <x v="0"/>
            <x v="1"/>
          </reference>
          <reference field="4" count="1" selected="0">
            <x v="90"/>
          </reference>
          <reference field="5" count="1" selected="0">
            <x v="73"/>
          </reference>
        </references>
      </pivotArea>
    </format>
    <format dxfId="6197">
      <pivotArea dataOnly="0" labelOnly="1" outline="0" fieldPosition="0">
        <references count="4">
          <reference field="1" count="1" selected="0">
            <x v="99"/>
          </reference>
          <reference field="2" count="8"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1"/>
          </reference>
          <reference field="5" count="1" selected="0">
            <x v="60"/>
          </reference>
        </references>
      </pivotArea>
    </format>
    <format dxfId="6196">
      <pivotArea dataOnly="0" labelOnly="1" outline="0" fieldPosition="0">
        <references count="4">
          <reference field="1" count="1" selected="0">
            <x v="99"/>
          </reference>
          <reference field="2" count="1">
            <x v="12"/>
          </reference>
          <reference field="4" count="1" selected="0">
            <x v="61"/>
          </reference>
          <reference field="5" count="1" selected="0">
            <x v="149"/>
          </reference>
        </references>
      </pivotArea>
    </format>
    <format dxfId="6195">
      <pivotArea dataOnly="0" labelOnly="1" outline="0" fieldPosition="0">
        <references count="4">
          <reference field="1" count="1" selected="0">
            <x v="99"/>
          </reference>
          <reference field="2" count="2">
            <x v="0"/>
            <x v="1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194">
      <pivotArea dataOnly="0" labelOnly="1" outline="0" fieldPosition="0">
        <references count="4">
          <reference field="1" count="1" selected="0">
            <x v="100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4"/>
          </reference>
          <reference field="5" count="1" selected="0">
            <x v="107"/>
          </reference>
        </references>
      </pivotArea>
    </format>
    <format dxfId="6193">
      <pivotArea dataOnly="0" labelOnly="1" outline="0" fieldPosition="0">
        <references count="4">
          <reference field="1" count="1" selected="0">
            <x v="100"/>
          </reference>
          <reference field="2" count="1">
            <x v="12"/>
          </reference>
          <reference field="4" count="1" selected="0">
            <x v="54"/>
          </reference>
          <reference field="5" count="1" selected="0">
            <x v="153"/>
          </reference>
        </references>
      </pivotArea>
    </format>
    <format dxfId="6192">
      <pivotArea dataOnly="0" labelOnly="1" outline="0" fieldPosition="0">
        <references count="4">
          <reference field="1" count="1" selected="0">
            <x v="101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4" count="1" selected="0">
            <x v="117"/>
          </reference>
          <reference field="5" count="1" selected="0">
            <x v="9"/>
          </reference>
        </references>
      </pivotArea>
    </format>
    <format dxfId="6191">
      <pivotArea dataOnly="0" labelOnly="1" outline="0" fieldPosition="0">
        <references count="4">
          <reference field="1" count="1" selected="0">
            <x v="101"/>
          </reference>
          <reference field="2" count="1">
            <x v="7"/>
          </reference>
          <reference field="4" count="1" selected="0">
            <x v="136"/>
          </reference>
          <reference field="5" count="1" selected="0">
            <x v="85"/>
          </reference>
        </references>
      </pivotArea>
    </format>
    <format dxfId="6190">
      <pivotArea dataOnly="0" labelOnly="1" outline="0" fieldPosition="0">
        <references count="4">
          <reference field="1" count="1" selected="0">
            <x v="101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189">
      <pivotArea dataOnly="0" labelOnly="1" outline="0" fieldPosition="0">
        <references count="4">
          <reference field="1" count="1" selected="0">
            <x v="102"/>
          </reference>
          <reference field="2" count="4">
            <x v="4"/>
            <x v="5"/>
            <x v="6"/>
            <x v="7"/>
          </reference>
          <reference field="4" count="1" selected="0">
            <x v="130"/>
          </reference>
          <reference field="5" count="1" selected="0">
            <x v="17"/>
          </reference>
        </references>
      </pivotArea>
    </format>
    <format dxfId="6188">
      <pivotArea dataOnly="0" labelOnly="1" outline="0" fieldPosition="0">
        <references count="4">
          <reference field="1" count="1" selected="0">
            <x v="102"/>
          </reference>
          <reference field="2" count="2">
            <x v="9"/>
            <x v="10"/>
          </reference>
          <reference field="4" count="1" selected="0">
            <x v="143"/>
          </reference>
          <reference field="5" count="1" selected="0">
            <x v="85"/>
          </reference>
        </references>
      </pivotArea>
    </format>
    <format dxfId="6187">
      <pivotArea dataOnly="0" labelOnly="1" outline="0" fieldPosition="0">
        <references count="4">
          <reference field="1" count="1" selected="0">
            <x v="102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186">
      <pivotArea dataOnly="0" labelOnly="1" outline="0" fieldPosition="0">
        <references count="4">
          <reference field="1" count="1" selected="0">
            <x v="102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185">
      <pivotArea dataOnly="0" labelOnly="1" outline="0" fieldPosition="0">
        <references count="4">
          <reference field="1" count="1" selected="0">
            <x v="103"/>
          </reference>
          <reference field="2" count="4">
            <x v="7"/>
            <x v="8"/>
            <x v="9"/>
            <x v="10"/>
          </reference>
          <reference field="4" count="1" selected="0">
            <x v="108"/>
          </reference>
          <reference field="5" count="1" selected="0">
            <x v="119"/>
          </reference>
        </references>
      </pivotArea>
    </format>
    <format dxfId="6184">
      <pivotArea dataOnly="0" labelOnly="1" outline="0" fieldPosition="0">
        <references count="4">
          <reference field="1" count="1" selected="0">
            <x v="103"/>
          </reference>
          <reference field="2" count="7">
            <x v="0"/>
            <x v="1"/>
            <x v="2"/>
            <x v="3"/>
            <x v="4"/>
            <x v="5"/>
            <x v="6"/>
          </reference>
          <reference field="4" count="1" selected="0">
            <x v="111"/>
          </reference>
          <reference field="5" count="1" selected="0">
            <x v="128"/>
          </reference>
        </references>
      </pivotArea>
    </format>
    <format dxfId="6183">
      <pivotArea dataOnly="0" labelOnly="1" outline="0" fieldPosition="0">
        <references count="4">
          <reference field="1" count="1" selected="0">
            <x v="103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182">
      <pivotArea dataOnly="0" labelOnly="1" outline="0" fieldPosition="0">
        <references count="4">
          <reference field="1" count="1" selected="0">
            <x v="104"/>
          </reference>
          <reference field="2" count="4">
            <x v="0"/>
            <x v="1"/>
            <x v="3"/>
            <x v="4"/>
          </reference>
          <reference field="4" count="1" selected="0">
            <x v="18"/>
          </reference>
          <reference field="5" count="1" selected="0">
            <x v="123"/>
          </reference>
        </references>
      </pivotArea>
    </format>
    <format dxfId="6181">
      <pivotArea dataOnly="0" labelOnly="1" outline="0" fieldPosition="0">
        <references count="4">
          <reference field="1" count="1" selected="0">
            <x v="104"/>
          </reference>
          <reference field="2" count="4">
            <x v="5"/>
            <x v="6"/>
            <x v="7"/>
            <x v="8"/>
          </reference>
          <reference field="4" count="1" selected="0">
            <x v="24"/>
          </reference>
          <reference field="5" count="1" selected="0">
            <x v="43"/>
          </reference>
        </references>
      </pivotArea>
    </format>
    <format dxfId="6180">
      <pivotArea dataOnly="0" labelOnly="1" outline="0" fieldPosition="0">
        <references count="4">
          <reference field="1" count="1" selected="0">
            <x v="105"/>
          </reference>
          <reference field="2" count="1">
            <x v="1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6179">
      <pivotArea dataOnly="0" labelOnly="1" outline="0" fieldPosition="0">
        <references count="4">
          <reference field="1" count="1" selected="0">
            <x v="105"/>
          </reference>
          <reference field="2" count="2">
            <x v="4"/>
            <x v="5"/>
          </reference>
          <reference field="4" count="1" selected="0">
            <x v="119"/>
          </reference>
          <reference field="5" count="1" selected="0">
            <x v="108"/>
          </reference>
        </references>
      </pivotArea>
    </format>
    <format dxfId="6178">
      <pivotArea dataOnly="0" labelOnly="1" outline="0" fieldPosition="0">
        <references count="4">
          <reference field="1" count="1" selected="0">
            <x v="105"/>
          </reference>
          <reference field="2" count="2">
            <x v="0"/>
            <x v="3"/>
          </reference>
          <reference field="4" count="1" selected="0">
            <x v="127"/>
          </reference>
          <reference field="5" count="1" selected="0">
            <x v="85"/>
          </reference>
        </references>
      </pivotArea>
    </format>
    <format dxfId="6177">
      <pivotArea dataOnly="0" labelOnly="1" outline="0" fieldPosition="0">
        <references count="4">
          <reference field="1" count="1" selected="0">
            <x v="105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176">
      <pivotArea dataOnly="0" labelOnly="1" outline="0" fieldPosition="0">
        <references count="4">
          <reference field="1" count="1" selected="0">
            <x v="105"/>
          </reference>
          <reference field="2" count="2">
            <x v="2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175">
      <pivotArea dataOnly="0" labelOnly="1" outline="0" fieldPosition="0">
        <references count="4">
          <reference field="1" count="1" selected="0">
            <x v="105"/>
          </reference>
          <reference field="2" count="1">
            <x v="7"/>
          </reference>
          <reference field="4" count="1" selected="0">
            <x v="167"/>
          </reference>
          <reference field="5" count="1" selected="0">
            <x v="85"/>
          </reference>
        </references>
      </pivotArea>
    </format>
    <format dxfId="6174">
      <pivotArea dataOnly="0" labelOnly="1" outline="0" fieldPosition="0">
        <references count="4">
          <reference field="1" count="1" selected="0">
            <x v="10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0"/>
          </reference>
          <reference field="5" count="1" selected="0">
            <x v="96"/>
          </reference>
        </references>
      </pivotArea>
    </format>
    <format dxfId="6173">
      <pivotArea dataOnly="0" labelOnly="1" outline="0" fieldPosition="0">
        <references count="4">
          <reference field="1" count="1" selected="0">
            <x v="106"/>
          </reference>
          <reference field="2" count="1">
            <x v="12"/>
          </reference>
          <reference field="4" count="1" selected="0">
            <x v="50"/>
          </reference>
          <reference field="5" count="1" selected="0">
            <x v="220"/>
          </reference>
        </references>
      </pivotArea>
    </format>
    <format dxfId="6172">
      <pivotArea dataOnly="0" labelOnly="1" outline="0" fieldPosition="0">
        <references count="4">
          <reference field="1" count="1" selected="0">
            <x v="107"/>
          </reference>
          <reference field="2" count="3">
            <x v="8"/>
            <x v="9"/>
            <x v="10"/>
          </reference>
          <reference field="4" count="1" selected="0">
            <x v="103"/>
          </reference>
          <reference field="5" count="1" selected="0">
            <x v="92"/>
          </reference>
        </references>
      </pivotArea>
    </format>
    <format dxfId="6171">
      <pivotArea dataOnly="0" labelOnly="1" outline="0" fieldPosition="0">
        <references count="4">
          <reference field="1" count="1" selected="0">
            <x v="107"/>
          </reference>
          <reference field="2" count="1">
            <x v="12"/>
          </reference>
          <reference field="4" count="1" selected="0">
            <x v="103"/>
          </reference>
          <reference field="5" count="1" selected="0">
            <x v="157"/>
          </reference>
        </references>
      </pivotArea>
    </format>
    <format dxfId="6170">
      <pivotArea dataOnly="0" labelOnly="1" outline="0" fieldPosition="0">
        <references count="4">
          <reference field="1" count="1" selected="0">
            <x v="107"/>
          </reference>
          <reference field="2" count="5">
            <x v="0"/>
            <x v="1"/>
            <x v="2"/>
            <x v="3"/>
            <x v="4"/>
          </reference>
          <reference field="4" count="1" selected="0">
            <x v="109"/>
          </reference>
          <reference field="5" count="1" selected="0">
            <x v="19"/>
          </reference>
        </references>
      </pivotArea>
    </format>
    <format dxfId="6169">
      <pivotArea dataOnly="0" labelOnly="1" outline="0" fieldPosition="0">
        <references count="4">
          <reference field="1" count="1" selected="0">
            <x v="107"/>
          </reference>
          <reference field="2" count="1">
            <x v="7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6168">
      <pivotArea dataOnly="0" labelOnly="1" outline="0" fieldPosition="0">
        <references count="4">
          <reference field="1" count="1" selected="0">
            <x v="107"/>
          </reference>
          <reference field="2" count="3">
            <x v="2"/>
            <x v="5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167">
      <pivotArea dataOnly="0" labelOnly="1" outline="0" fieldPosition="0">
        <references count="4">
          <reference field="1" count="1" selected="0">
            <x v="108"/>
          </reference>
          <reference field="2" count="2">
            <x v="4"/>
            <x v="5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6166">
      <pivotArea dataOnly="0" labelOnly="1" outline="0" fieldPosition="0">
        <references count="4">
          <reference field="1" count="1" selected="0">
            <x v="108"/>
          </reference>
          <reference field="2" count="3">
            <x v="0"/>
            <x v="1"/>
            <x v="3"/>
          </reference>
          <reference field="4" count="1" selected="0">
            <x v="92"/>
          </reference>
          <reference field="5" count="1" selected="0">
            <x v="90"/>
          </reference>
        </references>
      </pivotArea>
    </format>
    <format dxfId="6165">
      <pivotArea dataOnly="0" labelOnly="1" outline="0" fieldPosition="0">
        <references count="4">
          <reference field="1" count="1" selected="0">
            <x v="108"/>
          </reference>
          <reference field="2" count="2">
            <x v="7"/>
            <x v="9"/>
          </reference>
          <reference field="4" count="1" selected="0">
            <x v="142"/>
          </reference>
          <reference field="5" count="1" selected="0">
            <x v="85"/>
          </reference>
        </references>
      </pivotArea>
    </format>
    <format dxfId="6164">
      <pivotArea dataOnly="0" labelOnly="1" outline="0" fieldPosition="0">
        <references count="4">
          <reference field="1" count="1" selected="0">
            <x v="108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163">
      <pivotArea dataOnly="0" labelOnly="1" outline="0" fieldPosition="0">
        <references count="4">
          <reference field="1" count="1" selected="0">
            <x v="108"/>
          </reference>
          <reference field="2" count="1"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162">
      <pivotArea dataOnly="0" labelOnly="1" outline="0" fieldPosition="0">
        <references count="4">
          <reference field="1" count="1" selected="0">
            <x v="108"/>
          </reference>
          <reference field="2" count="1">
            <x v="10"/>
          </reference>
          <reference field="4" count="1" selected="0">
            <x v="171"/>
          </reference>
          <reference field="5" count="1" selected="0">
            <x v="85"/>
          </reference>
        </references>
      </pivotArea>
    </format>
    <format dxfId="6161">
      <pivotArea dataOnly="0" labelOnly="1" outline="0" fieldPosition="0">
        <references count="4">
          <reference field="1" count="1" selected="0">
            <x v="108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160">
      <pivotArea dataOnly="0" labelOnly="1" outline="0" fieldPosition="0">
        <references count="4">
          <reference field="1" count="1" selected="0">
            <x v="109"/>
          </reference>
          <reference field="2" count="6">
            <x v="2"/>
            <x v="7"/>
            <x v="8"/>
            <x v="9"/>
            <x v="10"/>
            <x v="12"/>
          </reference>
          <reference field="4" count="1" selected="0">
            <x v="135"/>
          </reference>
          <reference field="5" count="1" selected="0">
            <x v="28"/>
          </reference>
        </references>
      </pivotArea>
    </format>
    <format dxfId="6159">
      <pivotArea dataOnly="0" labelOnly="1" outline="0" fieldPosition="0">
        <references count="4">
          <reference field="1" count="1" selected="0">
            <x v="109"/>
          </reference>
          <reference field="2" count="2">
            <x v="4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158">
      <pivotArea dataOnly="0" labelOnly="1" outline="0" fieldPosition="0">
        <references count="4">
          <reference field="1" count="1" selected="0">
            <x v="109"/>
          </reference>
          <reference field="2" count="1">
            <x v="5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6157">
      <pivotArea dataOnly="0" labelOnly="1" outline="0" fieldPosition="0">
        <references count="4">
          <reference field="1" count="1" selected="0">
            <x v="110"/>
          </reference>
          <reference field="2" count="2">
            <x v="0"/>
            <x v="1"/>
          </reference>
          <reference field="4" count="1" selected="0">
            <x v="45"/>
          </reference>
          <reference field="5" count="1" selected="0">
            <x v="57"/>
          </reference>
        </references>
      </pivotArea>
    </format>
    <format dxfId="6156">
      <pivotArea dataOnly="0" labelOnly="1" outline="0" fieldPosition="0">
        <references count="4">
          <reference field="1" count="1" selected="0">
            <x v="111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155">
      <pivotArea dataOnly="0" labelOnly="1" outline="0" fieldPosition="0">
        <references count="4">
          <reference field="1" count="1" selected="0">
            <x v="111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154">
      <pivotArea dataOnly="0" labelOnly="1" outline="0" fieldPosition="0">
        <references count="4">
          <reference field="1" count="1" selected="0">
            <x v="112"/>
          </reference>
          <reference field="2" count="3">
            <x v="3"/>
            <x v="4"/>
            <x v="5"/>
          </reference>
          <reference field="4" count="1" selected="0">
            <x v="79"/>
          </reference>
          <reference field="5" count="1" selected="0">
            <x v="31"/>
          </reference>
        </references>
      </pivotArea>
    </format>
    <format dxfId="6153">
      <pivotArea dataOnly="0" labelOnly="1" outline="0" fieldPosition="0">
        <references count="4">
          <reference field="1" count="1" selected="0">
            <x v="112"/>
          </reference>
          <reference field="2" count="5">
            <x v="2"/>
            <x v="7"/>
            <x v="8"/>
            <x v="9"/>
            <x v="10"/>
          </reference>
          <reference field="4" count="1" selected="0">
            <x v="88"/>
          </reference>
          <reference field="5" count="1" selected="0">
            <x v="79"/>
          </reference>
        </references>
      </pivotArea>
    </format>
    <format dxfId="6152">
      <pivotArea dataOnly="0" labelOnly="1" outline="0" fieldPosition="0">
        <references count="4">
          <reference field="1" count="1" selected="0">
            <x v="112"/>
          </reference>
          <reference field="2" count="1">
            <x v="12"/>
          </reference>
          <reference field="4" count="1" selected="0">
            <x v="88"/>
          </reference>
          <reference field="5" count="1" selected="0">
            <x v="182"/>
          </reference>
        </references>
      </pivotArea>
    </format>
    <format dxfId="6151">
      <pivotArea dataOnly="0" labelOnly="1" outline="0" fieldPosition="0">
        <references count="4">
          <reference field="1" count="1" selected="0">
            <x v="112"/>
          </reference>
          <reference field="2" count="2">
            <x v="0"/>
            <x v="1"/>
          </reference>
          <reference field="4" count="1" selected="0">
            <x v="91"/>
          </reference>
          <reference field="5" count="1" selected="0">
            <x v="23"/>
          </reference>
        </references>
      </pivotArea>
    </format>
    <format dxfId="6150">
      <pivotArea dataOnly="0" labelOnly="1" outline="0" fieldPosition="0">
        <references count="4">
          <reference field="1" count="1" selected="0">
            <x v="112"/>
          </reference>
          <reference field="2" count="1">
            <x v="6"/>
          </reference>
          <reference field="4" count="1" selected="0">
            <x v="94"/>
          </reference>
          <reference field="5" count="1" selected="0">
            <x v="100"/>
          </reference>
        </references>
      </pivotArea>
    </format>
    <format dxfId="6149">
      <pivotArea dataOnly="0" labelOnly="1" outline="0" fieldPosition="0">
        <references count="4">
          <reference field="1" count="1" selected="0">
            <x v="113"/>
          </reference>
          <reference field="2" count="1">
            <x v="6"/>
          </reference>
          <reference field="4" count="1" selected="0">
            <x v="21"/>
          </reference>
          <reference field="5" count="1" selected="0">
            <x v="52"/>
          </reference>
        </references>
      </pivotArea>
    </format>
    <format dxfId="6148">
      <pivotArea dataOnly="0" labelOnly="1" outline="0" fieldPosition="0">
        <references count="4">
          <reference field="1" count="1" selected="0">
            <x v="113"/>
          </reference>
          <reference field="2" count="2">
            <x v="4"/>
            <x v="5"/>
          </reference>
          <reference field="4" count="1" selected="0">
            <x v="62"/>
          </reference>
          <reference field="5" count="1" selected="0">
            <x v="8"/>
          </reference>
        </references>
      </pivotArea>
    </format>
    <format dxfId="6147">
      <pivotArea dataOnly="0" labelOnly="1" outline="0" fieldPosition="0">
        <references count="4">
          <reference field="1" count="1" selected="0">
            <x v="113"/>
          </reference>
          <reference field="2" count="3">
            <x v="0"/>
            <x v="1"/>
            <x v="3"/>
          </reference>
          <reference field="4" count="1" selected="0">
            <x v="89"/>
          </reference>
          <reference field="5" count="1" selected="0">
            <x v="112"/>
          </reference>
        </references>
      </pivotArea>
    </format>
    <format dxfId="6146">
      <pivotArea dataOnly="0" labelOnly="1" outline="0" fieldPosition="0">
        <references count="4">
          <reference field="1" count="1" selected="0">
            <x v="113"/>
          </reference>
          <reference field="2" count="1">
            <x v="8"/>
          </reference>
          <reference field="4" count="1" selected="0">
            <x v="150"/>
          </reference>
          <reference field="5" count="1" selected="0">
            <x v="85"/>
          </reference>
        </references>
      </pivotArea>
    </format>
    <format dxfId="6145">
      <pivotArea dataOnly="0" labelOnly="1" outline="0" fieldPosition="0">
        <references count="4">
          <reference field="1" count="1" selected="0">
            <x v="113"/>
          </reference>
          <reference field="2" count="1">
            <x v="7"/>
          </reference>
          <reference field="4" count="1" selected="0">
            <x v="170"/>
          </reference>
          <reference field="5" count="1" selected="0">
            <x v="85"/>
          </reference>
        </references>
      </pivotArea>
    </format>
    <format dxfId="6144">
      <pivotArea dataOnly="0" labelOnly="1" outline="0" fieldPosition="0">
        <references count="4">
          <reference field="1" count="1" selected="0">
            <x v="114"/>
          </reference>
          <reference field="2" count="9">
            <x v="0"/>
            <x v="1"/>
            <x v="2"/>
            <x v="3"/>
            <x v="4"/>
            <x v="5"/>
            <x v="6"/>
            <x v="7"/>
            <x v="8"/>
          </reference>
          <reference field="4" count="1" selected="0">
            <x v="19"/>
          </reference>
          <reference field="5" count="1" selected="0">
            <x v="24"/>
          </reference>
        </references>
      </pivotArea>
    </format>
    <format dxfId="6143">
      <pivotArea dataOnly="0" labelOnly="1" outline="0" fieldPosition="0">
        <references count="4">
          <reference field="1" count="1" selected="0">
            <x v="115"/>
          </reference>
          <reference field="2" count="3">
            <x v="3"/>
            <x v="4"/>
            <x v="5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142">
      <pivotArea dataOnly="0" labelOnly="1" outline="0" fieldPosition="0">
        <references count="4">
          <reference field="1" count="1" selected="0">
            <x v="115"/>
          </reference>
          <reference field="2" count="2">
            <x v="0"/>
            <x v="1"/>
          </reference>
          <reference field="4" count="1" selected="0">
            <x v="46"/>
          </reference>
          <reference field="5" count="1" selected="0">
            <x v="58"/>
          </reference>
        </references>
      </pivotArea>
    </format>
    <format dxfId="6141">
      <pivotArea dataOnly="0" labelOnly="1" outline="0" fieldPosition="0">
        <references count="4">
          <reference field="1" count="1" selected="0">
            <x v="115"/>
          </reference>
          <reference field="2" count="5">
            <x v="6"/>
            <x v="7"/>
            <x v="8"/>
            <x v="9"/>
            <x v="10"/>
          </reference>
          <reference field="4" count="1" selected="0">
            <x v="87"/>
          </reference>
          <reference field="5" count="1" selected="0">
            <x v="129"/>
          </reference>
        </references>
      </pivotArea>
    </format>
    <format dxfId="6140">
      <pivotArea dataOnly="0" labelOnly="1" outline="0" fieldPosition="0">
        <references count="4">
          <reference field="1" count="1" selected="0">
            <x v="115"/>
          </reference>
          <reference field="2" count="1">
            <x v="12"/>
          </reference>
          <reference field="4" count="1" selected="0">
            <x v="87"/>
          </reference>
          <reference field="5" count="1" selected="0">
            <x v="222"/>
          </reference>
        </references>
      </pivotArea>
    </format>
    <format dxfId="6139">
      <pivotArea dataOnly="0" labelOnly="1" outline="0" fieldPosition="0">
        <references count="4">
          <reference field="1" count="1" selected="0">
            <x v="116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1"/>
          </reference>
          <reference field="5" count="1" selected="0">
            <x v="2"/>
          </reference>
        </references>
      </pivotArea>
    </format>
    <format dxfId="6138">
      <pivotArea dataOnly="0" labelOnly="1" outline="0" fieldPosition="0">
        <references count="4">
          <reference field="1" count="1" selected="0">
            <x v="116"/>
          </reference>
          <reference field="2" count="1">
            <x v="12"/>
          </reference>
          <reference field="4" count="1" selected="0">
            <x v="41"/>
          </reference>
          <reference field="5" count="1" selected="0">
            <x v="156"/>
          </reference>
        </references>
      </pivotArea>
    </format>
    <format dxfId="6137">
      <pivotArea dataOnly="0" labelOnly="1" outline="0" fieldPosition="0">
        <references count="4">
          <reference field="1" count="1" selected="0">
            <x v="117"/>
          </reference>
          <reference field="2" count="4">
            <x v="7"/>
            <x v="8"/>
            <x v="9"/>
            <x v="10"/>
          </reference>
          <reference field="4" count="1" selected="0">
            <x v="130"/>
          </reference>
          <reference field="5" count="1" selected="0">
            <x v="17"/>
          </reference>
        </references>
      </pivotArea>
    </format>
    <format dxfId="6136">
      <pivotArea dataOnly="0" labelOnly="1" outline="0" fieldPosition="0">
        <references count="4">
          <reference field="1" count="1" selected="0">
            <x v="117"/>
          </reference>
          <reference field="2" count="1">
            <x v="12"/>
          </reference>
          <reference field="4" count="1" selected="0">
            <x v="130"/>
          </reference>
          <reference field="5" count="1" selected="0">
            <x v="169"/>
          </reference>
        </references>
      </pivotArea>
    </format>
    <format dxfId="6135">
      <pivotArea dataOnly="0" labelOnly="1" outline="0" fieldPosition="0">
        <references count="4">
          <reference field="1" count="1" selected="0">
            <x v="11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3"/>
          </reference>
          <reference field="5" count="1" selected="0">
            <x v="29"/>
          </reference>
        </references>
      </pivotArea>
    </format>
    <format dxfId="6134">
      <pivotArea dataOnly="0" labelOnly="1" outline="0" fieldPosition="0">
        <references count="4">
          <reference field="1" count="1" selected="0">
            <x v="118"/>
          </reference>
          <reference field="2" count="1">
            <x v="12"/>
          </reference>
          <reference field="4" count="1" selected="0">
            <x v="43"/>
          </reference>
          <reference field="5" count="1" selected="0">
            <x v="171"/>
          </reference>
        </references>
      </pivotArea>
    </format>
    <format dxfId="6133">
      <pivotArea dataOnly="0" labelOnly="1" outline="0" fieldPosition="0">
        <references count="4">
          <reference field="1" count="1" selected="0">
            <x v="119"/>
          </reference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69"/>
          </reference>
          <reference field="5" count="1" selected="0">
            <x v="54"/>
          </reference>
        </references>
      </pivotArea>
    </format>
    <format dxfId="6132">
      <pivotArea dataOnly="0" labelOnly="1" outline="0" fieldPosition="0">
        <references count="4">
          <reference field="1" count="1" selected="0">
            <x v="119"/>
          </reference>
          <reference field="2" count="1">
            <x v="12"/>
          </reference>
          <reference field="4" count="1" selected="0">
            <x v="69"/>
          </reference>
          <reference field="5" count="1" selected="0">
            <x v="225"/>
          </reference>
        </references>
      </pivotArea>
    </format>
    <format dxfId="6131">
      <pivotArea dataOnly="0" labelOnly="1" outline="0" fieldPosition="0">
        <references count="4">
          <reference field="1" count="1" selected="0">
            <x v="119"/>
          </reference>
          <reference field="2" count="1">
            <x v="0"/>
          </reference>
          <reference field="4" count="1" selected="0">
            <x v="81"/>
          </reference>
          <reference field="5" count="1" selected="0">
            <x v="130"/>
          </reference>
        </references>
      </pivotArea>
    </format>
    <format dxfId="6130">
      <pivotArea dataOnly="0" labelOnly="1" outline="0" fieldPosition="0">
        <references count="4">
          <reference field="1" count="1" selected="0">
            <x v="120"/>
          </reference>
          <reference field="2" count="7">
            <x v="2"/>
            <x v="5"/>
            <x v="6"/>
            <x v="7"/>
            <x v="8"/>
            <x v="9"/>
            <x v="10"/>
          </reference>
          <reference field="4" count="1" selected="0">
            <x v="37"/>
          </reference>
          <reference field="5" count="1" selected="0">
            <x v="42"/>
          </reference>
        </references>
      </pivotArea>
    </format>
    <format dxfId="6129">
      <pivotArea dataOnly="0" labelOnly="1" outline="0" fieldPosition="0">
        <references count="4">
          <reference field="1" count="1" selected="0">
            <x v="120"/>
          </reference>
          <reference field="2" count="1">
            <x v="12"/>
          </reference>
          <reference field="4" count="1" selected="0">
            <x v="37"/>
          </reference>
          <reference field="5" count="1" selected="0">
            <x v="206"/>
          </reference>
        </references>
      </pivotArea>
    </format>
    <format dxfId="6128">
      <pivotArea dataOnly="0" labelOnly="1" outline="0" fieldPosition="0">
        <references count="4">
          <reference field="1" count="1" selected="0">
            <x v="120"/>
          </reference>
          <reference field="2" count="2">
            <x v="0"/>
            <x v="1"/>
          </reference>
          <reference field="4" count="1" selected="0">
            <x v="51"/>
          </reference>
          <reference field="5" count="1" selected="0">
            <x v="99"/>
          </reference>
        </references>
      </pivotArea>
    </format>
    <format dxfId="6127">
      <pivotArea dataOnly="0" labelOnly="1" outline="0" fieldPosition="0">
        <references count="4">
          <reference field="1" count="1" selected="0">
            <x v="120"/>
          </reference>
          <reference field="2" count="1">
            <x v="3"/>
          </reference>
          <reference field="4" count="1" selected="0">
            <x v="67"/>
          </reference>
          <reference field="5" count="1" selected="0">
            <x v="64"/>
          </reference>
        </references>
      </pivotArea>
    </format>
    <format dxfId="6126">
      <pivotArea dataOnly="0" labelOnly="1" outline="0" fieldPosition="0">
        <references count="4">
          <reference field="1" count="1" selected="0">
            <x v="120"/>
          </reference>
          <reference field="2" count="1">
            <x v="4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125">
      <pivotArea dataOnly="0" labelOnly="1" outline="0" fieldPosition="0">
        <references count="4">
          <reference field="1" count="1" selected="0">
            <x v="121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8"/>
          </reference>
          <reference field="5" count="1" selected="0">
            <x v="61"/>
          </reference>
        </references>
      </pivotArea>
    </format>
    <format dxfId="6124">
      <pivotArea dataOnly="0" labelOnly="1" outline="0" fieldPosition="0">
        <references count="4">
          <reference field="1" count="1" selected="0">
            <x v="121"/>
          </reference>
          <reference field="2" count="1">
            <x v="12"/>
          </reference>
          <reference field="4" count="1" selected="0">
            <x v="48"/>
          </reference>
          <reference field="5" count="1" selected="0">
            <x v="201"/>
          </reference>
        </references>
      </pivotArea>
    </format>
    <format dxfId="6123">
      <pivotArea dataOnly="0" labelOnly="1" outline="0" fieldPosition="0">
        <references count="4">
          <reference field="1" count="1" selected="0">
            <x v="122"/>
          </reference>
          <reference field="2" count="1">
            <x v="7"/>
          </reference>
          <reference field="4" count="1" selected="0">
            <x v="162"/>
          </reference>
          <reference field="5" count="1" selected="0">
            <x v="85"/>
          </reference>
        </references>
      </pivotArea>
    </format>
    <format dxfId="6122">
      <pivotArea dataOnly="0" labelOnly="1" outline="0" fieldPosition="0">
        <references count="4">
          <reference field="1" count="1" selected="0">
            <x v="122"/>
          </reference>
          <reference field="2" count="2">
            <x v="9"/>
            <x v="10"/>
          </reference>
          <reference field="4" count="1" selected="0">
            <x v="165"/>
          </reference>
          <reference field="5" count="1" selected="0">
            <x v="85"/>
          </reference>
        </references>
      </pivotArea>
    </format>
    <format dxfId="6121">
      <pivotArea dataOnly="0" labelOnly="1" outline="0" fieldPosition="0">
        <references count="4">
          <reference field="1" count="1" selected="0">
            <x v="122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120">
      <pivotArea dataOnly="0" labelOnly="1" outline="0" fieldPosition="0">
        <references count="4">
          <reference field="1" count="1" selected="0">
            <x v="123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2"/>
          </reference>
          <reference field="5" count="1" selected="0">
            <x v="86"/>
          </reference>
        </references>
      </pivotArea>
    </format>
    <format dxfId="6119">
      <pivotArea dataOnly="0" labelOnly="1" outline="0" fieldPosition="0">
        <references count="4">
          <reference field="1" count="1" selected="0">
            <x v="123"/>
          </reference>
          <reference field="2" count="1">
            <x v="12"/>
          </reference>
          <reference field="4" count="1" selected="0">
            <x v="2"/>
          </reference>
          <reference field="5" count="1" selected="0">
            <x v="226"/>
          </reference>
        </references>
      </pivotArea>
    </format>
    <format dxfId="6118">
      <pivotArea dataOnly="0" labelOnly="1" outline="0" fieldPosition="0">
        <references count="4">
          <reference field="1" count="1" selected="0">
            <x v="124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6117">
      <pivotArea dataOnly="0" labelOnly="1" outline="0" fieldPosition="0">
        <references count="4">
          <reference field="1" count="1" selected="0">
            <x v="124"/>
          </reference>
          <reference field="2" count="1">
            <x v="12"/>
          </reference>
          <reference field="4" count="1" selected="0">
            <x v="44"/>
          </reference>
          <reference field="5" count="1" selected="0">
            <x v="237"/>
          </reference>
        </references>
      </pivotArea>
    </format>
    <format dxfId="6116">
      <pivotArea dataOnly="0" labelOnly="1" outline="0" fieldPosition="0">
        <references count="4">
          <reference field="1" count="1" selected="0">
            <x v="125"/>
          </reference>
          <reference field="2" count="1">
            <x v="8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115">
      <pivotArea dataOnly="0" labelOnly="1" outline="0" fieldPosition="0">
        <references count="4">
          <reference field="1" count="1" selected="0">
            <x v="125"/>
          </reference>
          <reference field="2" count="3">
            <x v="7"/>
            <x v="9"/>
            <x v="10"/>
          </reference>
          <reference field="4" count="1" selected="0">
            <x v="41"/>
          </reference>
          <reference field="5" count="1" selected="0">
            <x v="2"/>
          </reference>
        </references>
      </pivotArea>
    </format>
    <format dxfId="6114">
      <pivotArea dataOnly="0" labelOnly="1" outline="0" fieldPosition="0">
        <references count="4">
          <reference field="1" count="1" selected="0">
            <x v="125"/>
          </reference>
          <reference field="2" count="1">
            <x v="12"/>
          </reference>
          <reference field="4" count="1" selected="0">
            <x v="41"/>
          </reference>
          <reference field="5" count="1" selected="0">
            <x v="156"/>
          </reference>
        </references>
      </pivotArea>
    </format>
    <format dxfId="6113">
      <pivotArea dataOnly="0" labelOnly="1" outline="0" fieldPosition="0">
        <references count="4">
          <reference field="1" count="1" selected="0">
            <x v="125"/>
          </reference>
          <reference field="2" count="6">
            <x v="0"/>
            <x v="1"/>
            <x v="3"/>
            <x v="4"/>
            <x v="5"/>
            <x v="6"/>
          </reference>
          <reference field="4" count="1" selected="0">
            <x v="42"/>
          </reference>
          <reference field="5" count="1" selected="0">
            <x v="18"/>
          </reference>
        </references>
      </pivotArea>
    </format>
    <format dxfId="6112">
      <pivotArea dataOnly="0" labelOnly="1" outline="0" fieldPosition="0">
        <references count="4">
          <reference field="1" count="1" selected="0">
            <x v="126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47"/>
          </reference>
          <reference field="5" count="1" selected="0">
            <x v="59"/>
          </reference>
        </references>
      </pivotArea>
    </format>
    <format dxfId="6111">
      <pivotArea dataOnly="0" labelOnly="1" outline="0" fieldPosition="0">
        <references count="4">
          <reference field="1" count="1" selected="0">
            <x v="126"/>
          </reference>
          <reference field="2" count="1">
            <x v="12"/>
          </reference>
          <reference field="4" count="1" selected="0">
            <x v="47"/>
          </reference>
          <reference field="5" count="1" selected="0">
            <x v="167"/>
          </reference>
        </references>
      </pivotArea>
    </format>
    <format dxfId="6110">
      <pivotArea dataOnly="0" labelOnly="1" outline="0" fieldPosition="0">
        <references count="4">
          <reference field="1" count="1" selected="0">
            <x v="127"/>
          </reference>
          <reference field="2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4" count="1" selected="0">
            <x v="106"/>
          </reference>
          <reference field="5" count="1" selected="0">
            <x v="12"/>
          </reference>
        </references>
      </pivotArea>
    </format>
    <format dxfId="6109">
      <pivotArea dataOnly="0" labelOnly="1" outline="0" fieldPosition="0">
        <references count="4">
          <reference field="1" count="1" selected="0">
            <x v="127"/>
          </reference>
          <reference field="2" count="1">
            <x v="10"/>
          </reference>
          <reference field="4" count="1" selected="0">
            <x v="107"/>
          </reference>
          <reference field="5" count="1" selected="0">
            <x v="15"/>
          </reference>
        </references>
      </pivotArea>
    </format>
    <format dxfId="6108">
      <pivotArea dataOnly="0" labelOnly="1" outline="0" fieldPosition="0">
        <references count="4">
          <reference field="1" count="1" selected="0">
            <x v="127"/>
          </reference>
          <reference field="2" count="1">
            <x v="12"/>
          </reference>
          <reference field="4" count="1" selected="0">
            <x v="107"/>
          </reference>
          <reference field="5" count="1" selected="0">
            <x v="173"/>
          </reference>
        </references>
      </pivotArea>
    </format>
    <format dxfId="6107">
      <pivotArea dataOnly="0" labelOnly="1" outline="0" fieldPosition="0">
        <references count="4">
          <reference field="1" count="1" selected="0">
            <x v="12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96"/>
          </reference>
          <reference field="5" count="1" selected="0">
            <x v="81"/>
          </reference>
        </references>
      </pivotArea>
    </format>
    <format dxfId="6106">
      <pivotArea dataOnly="0" labelOnly="1" outline="0" fieldPosition="0">
        <references count="4">
          <reference field="1" count="1" selected="0">
            <x v="128"/>
          </reference>
          <reference field="2" count="1">
            <x v="12"/>
          </reference>
          <reference field="4" count="1" selected="0">
            <x v="96"/>
          </reference>
          <reference field="5" count="1" selected="0">
            <x v="142"/>
          </reference>
        </references>
      </pivotArea>
    </format>
    <format dxfId="6105">
      <pivotArea dataOnly="0" labelOnly="1" outline="0" fieldPosition="0">
        <references count="4">
          <reference field="1" count="1" selected="0">
            <x v="129"/>
          </reference>
          <reference field="2" count="3">
            <x v="0"/>
            <x v="1"/>
            <x v="3"/>
          </reference>
          <reference field="4" count="1" selected="0">
            <x v="83"/>
          </reference>
          <reference field="5" count="1" selected="0">
            <x v="51"/>
          </reference>
        </references>
      </pivotArea>
    </format>
    <format dxfId="6104">
      <pivotArea dataOnly="0" labelOnly="1" outline="0" fieldPosition="0">
        <references count="4">
          <reference field="1" count="1" selected="0">
            <x v="129"/>
          </reference>
          <reference field="2" count="7">
            <x v="4"/>
            <x v="5"/>
            <x v="6"/>
            <x v="7"/>
            <x v="8"/>
            <x v="9"/>
            <x v="10"/>
          </reference>
          <reference field="4" count="1" selected="0">
            <x v="109"/>
          </reference>
          <reference field="5" count="1" selected="0">
            <x v="19"/>
          </reference>
        </references>
      </pivotArea>
    </format>
    <format dxfId="6103">
      <pivotArea dataOnly="0" labelOnly="1" outline="0" fieldPosition="0">
        <references count="4">
          <reference field="1" count="1" selected="0">
            <x v="129"/>
          </reference>
          <reference field="2" count="1">
            <x v="12"/>
          </reference>
          <reference field="4" count="1" selected="0">
            <x v="109"/>
          </reference>
          <reference field="5" count="1" selected="0">
            <x v="229"/>
          </reference>
        </references>
      </pivotArea>
    </format>
    <format dxfId="6102">
      <pivotArea dataOnly="0" labelOnly="1" outline="0" fieldPosition="0">
        <references count="4">
          <reference field="1" count="1" selected="0">
            <x v="13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72"/>
          </reference>
          <reference field="5" count="1" selected="0">
            <x v="76"/>
          </reference>
        </references>
      </pivotArea>
    </format>
    <format dxfId="6101">
      <pivotArea dataOnly="0" labelOnly="1" outline="0" fieldPosition="0">
        <references count="4">
          <reference field="1" count="1" selected="0">
            <x v="130"/>
          </reference>
          <reference field="2" count="1">
            <x v="12"/>
          </reference>
          <reference field="4" count="1" selected="0">
            <x v="72"/>
          </reference>
          <reference field="5" count="1" selected="0">
            <x v="211"/>
          </reference>
        </references>
      </pivotArea>
    </format>
    <format dxfId="6100">
      <pivotArea dataOnly="0" labelOnly="1" outline="0" fieldPosition="0">
        <references count="4">
          <reference field="1" count="1" selected="0">
            <x v="131"/>
          </reference>
          <reference field="2" count="6">
            <x v="5"/>
            <x v="6"/>
            <x v="7"/>
            <x v="8"/>
            <x v="9"/>
            <x v="10"/>
          </reference>
          <reference field="4" count="1" selected="0">
            <x v="16"/>
          </reference>
          <reference field="5" count="1" selected="0">
            <x v="114"/>
          </reference>
        </references>
      </pivotArea>
    </format>
    <format dxfId="6099">
      <pivotArea dataOnly="0" labelOnly="1" outline="0" fieldPosition="0">
        <references count="4">
          <reference field="1" count="1" selected="0">
            <x v="131"/>
          </reference>
          <reference field="2" count="1">
            <x v="12"/>
          </reference>
          <reference field="4" count="1" selected="0">
            <x v="16"/>
          </reference>
          <reference field="5" count="1" selected="0">
            <x v="154"/>
          </reference>
        </references>
      </pivotArea>
    </format>
    <format dxfId="6098">
      <pivotArea dataOnly="0" labelOnly="1" outline="0" fieldPosition="0">
        <references count="4">
          <reference field="1" count="1" selected="0">
            <x v="131"/>
          </reference>
          <reference field="2" count="2">
            <x v="0"/>
            <x v="1"/>
          </reference>
          <reference field="4" count="1" selected="0">
            <x v="71"/>
          </reference>
          <reference field="5" count="1" selected="0">
            <x v="91"/>
          </reference>
        </references>
      </pivotArea>
    </format>
    <format dxfId="6097">
      <pivotArea dataOnly="0" labelOnly="1" outline="0" fieldPosition="0">
        <references count="4">
          <reference field="1" count="1" selected="0">
            <x v="131"/>
          </reference>
          <reference field="2" count="1">
            <x v="4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096">
      <pivotArea dataOnly="0" labelOnly="1" outline="0" fieldPosition="0">
        <references count="4">
          <reference field="1" count="1" selected="0">
            <x v="131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6095">
      <pivotArea dataOnly="0" labelOnly="1" outline="0" fieldPosition="0">
        <references count="4">
          <reference field="1" count="1" selected="0">
            <x v="132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31"/>
          </reference>
          <reference field="5" count="1" selected="0">
            <x v="78"/>
          </reference>
        </references>
      </pivotArea>
    </format>
    <format dxfId="6094">
      <pivotArea dataOnly="0" labelOnly="1" outline="0" fieldPosition="0">
        <references count="4">
          <reference field="1" count="1" selected="0">
            <x v="132"/>
          </reference>
          <reference field="2" count="1">
            <x v="12"/>
          </reference>
          <reference field="4" count="1" selected="0">
            <x v="31"/>
          </reference>
          <reference field="5" count="1" selected="0">
            <x v="199"/>
          </reference>
        </references>
      </pivotArea>
    </format>
    <format dxfId="6093">
      <pivotArea dataOnly="0" labelOnly="1" outline="0" fieldPosition="0">
        <references count="4">
          <reference field="1" count="1" selected="0">
            <x v="133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1"/>
          </reference>
          <reference field="5" count="1" selected="0">
            <x v="35"/>
          </reference>
        </references>
      </pivotArea>
    </format>
    <format dxfId="6092">
      <pivotArea dataOnly="0" labelOnly="1" outline="0" fieldPosition="0">
        <references count="4">
          <reference field="1" count="1" selected="0">
            <x v="133"/>
          </reference>
          <reference field="2" count="1">
            <x v="12"/>
          </reference>
          <reference field="4" count="1" selected="0">
            <x v="11"/>
          </reference>
          <reference field="5" count="1" selected="0">
            <x v="198"/>
          </reference>
        </references>
      </pivotArea>
    </format>
    <format dxfId="6091">
      <pivotArea dataOnly="0" labelOnly="1" outline="0" fieldPosition="0">
        <references count="4">
          <reference field="1" count="1" selected="0">
            <x v="134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7"/>
          </reference>
          <reference field="5" count="1" selected="0">
            <x v="120"/>
          </reference>
        </references>
      </pivotArea>
    </format>
    <format dxfId="6090">
      <pivotArea dataOnly="0" labelOnly="1" outline="0" fieldPosition="0">
        <references count="4">
          <reference field="1" count="1" selected="0">
            <x v="134"/>
          </reference>
          <reference field="2" count="1">
            <x v="12"/>
          </reference>
          <reference field="4" count="1" selected="0">
            <x v="57"/>
          </reference>
          <reference field="5" count="1" selected="0">
            <x v="179"/>
          </reference>
        </references>
      </pivotArea>
    </format>
    <format dxfId="6089">
      <pivotArea dataOnly="0" labelOnly="1" outline="0" fieldPosition="0">
        <references count="4">
          <reference field="1" count="1" selected="0">
            <x v="135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"/>
          </reference>
          <reference field="5" count="1" selected="0">
            <x v="13"/>
          </reference>
        </references>
      </pivotArea>
    </format>
    <format dxfId="6088">
      <pivotArea dataOnly="0" labelOnly="1" outline="0" fieldPosition="0">
        <references count="4">
          <reference field="1" count="1" selected="0">
            <x v="135"/>
          </reference>
          <reference field="2" count="1">
            <x v="12"/>
          </reference>
          <reference field="4" count="1" selected="0">
            <x v="1"/>
          </reference>
          <reference field="5" count="1" selected="0">
            <x v="240"/>
          </reference>
        </references>
      </pivotArea>
    </format>
    <format dxfId="6087">
      <pivotArea dataOnly="0" labelOnly="1" outline="0" fieldPosition="0">
        <references count="4">
          <reference field="1" count="1" selected="0">
            <x v="136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97"/>
          </reference>
          <reference field="5" count="1" selected="0">
            <x v="0"/>
          </reference>
        </references>
      </pivotArea>
    </format>
    <format dxfId="6086">
      <pivotArea dataOnly="0" labelOnly="1" outline="0" fieldPosition="0">
        <references count="4">
          <reference field="1" count="1" selected="0">
            <x v="136"/>
          </reference>
          <reference field="2" count="1">
            <x v="12"/>
          </reference>
          <reference field="4" count="1" selected="0">
            <x v="97"/>
          </reference>
          <reference field="5" count="1" selected="0">
            <x v="185"/>
          </reference>
        </references>
      </pivotArea>
    </format>
    <format dxfId="6085">
      <pivotArea dataOnly="0" labelOnly="1" outline="0" fieldPosition="0">
        <references count="4">
          <reference field="1" count="1" selected="0">
            <x v="137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3"/>
          </reference>
          <reference field="5" count="1" selected="0">
            <x v="116"/>
          </reference>
        </references>
      </pivotArea>
    </format>
    <format dxfId="6084">
      <pivotArea dataOnly="0" labelOnly="1" outline="0" fieldPosition="0">
        <references count="4">
          <reference field="1" count="1" selected="0">
            <x v="137"/>
          </reference>
          <reference field="2" count="1">
            <x v="12"/>
          </reference>
          <reference field="4" count="1" selected="0">
            <x v="13"/>
          </reference>
          <reference field="5" count="1" selected="0">
            <x v="236"/>
          </reference>
        </references>
      </pivotArea>
    </format>
    <format dxfId="6083">
      <pivotArea dataOnly="0" labelOnly="1" outline="0" fieldPosition="0">
        <references count="4">
          <reference field="1" count="1" selected="0">
            <x v="138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102"/>
          </reference>
          <reference field="5" count="1" selected="0">
            <x v="118"/>
          </reference>
        </references>
      </pivotArea>
    </format>
    <format dxfId="6082">
      <pivotArea dataOnly="0" labelOnly="1" outline="0" fieldPosition="0">
        <references count="4">
          <reference field="1" count="1" selected="0">
            <x v="138"/>
          </reference>
          <reference field="2" count="1">
            <x v="12"/>
          </reference>
          <reference field="4" count="1" selected="0">
            <x v="102"/>
          </reference>
          <reference field="5" count="1" selected="0">
            <x v="203"/>
          </reference>
        </references>
      </pivotArea>
    </format>
    <format dxfId="6081">
      <pivotArea dataOnly="0" labelOnly="1" outline="0" fieldPosition="0">
        <references count="4">
          <reference field="1" count="1" selected="0">
            <x v="139"/>
          </reference>
          <reference field="2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8"/>
          </reference>
          <reference field="5" count="1" selected="0">
            <x v="121"/>
          </reference>
        </references>
      </pivotArea>
    </format>
    <format dxfId="6080">
      <pivotArea dataOnly="0" labelOnly="1" outline="0" fieldPosition="0">
        <references count="4">
          <reference field="1" count="1" selected="0">
            <x v="139"/>
          </reference>
          <reference field="2" count="1">
            <x v="12"/>
          </reference>
          <reference field="4" count="1" selected="0">
            <x v="58"/>
          </reference>
          <reference field="5" count="1" selected="0">
            <x v="174"/>
          </reference>
        </references>
      </pivotArea>
    </format>
    <format dxfId="6079">
      <pivotArea dataOnly="0" labelOnly="1" outline="0" fieldPosition="0">
        <references count="4">
          <reference field="1" count="1" selected="0">
            <x v="140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52"/>
          </reference>
          <reference field="5" count="1" selected="0">
            <x v="103"/>
          </reference>
        </references>
      </pivotArea>
    </format>
    <format dxfId="6078">
      <pivotArea dataOnly="0" labelOnly="1" outline="0" fieldPosition="0">
        <references count="4">
          <reference field="1" count="1" selected="0">
            <x v="140"/>
          </reference>
          <reference field="2" count="1">
            <x v="12"/>
          </reference>
          <reference field="4" count="1" selected="0">
            <x v="52"/>
          </reference>
          <reference field="5" count="1" selected="0">
            <x v="183"/>
          </reference>
        </references>
      </pivotArea>
    </format>
    <format dxfId="6077">
      <pivotArea dataOnly="0" labelOnly="1" outline="0" fieldPosition="0">
        <references count="4">
          <reference field="1" count="1" selected="0">
            <x v="141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076">
      <pivotArea dataOnly="0" labelOnly="1" outline="0" fieldPosition="0">
        <references count="4">
          <reference field="1" count="1" selected="0">
            <x v="142"/>
          </reference>
          <reference field="2" count="7">
            <x v="2"/>
            <x v="3"/>
            <x v="4"/>
            <x v="5"/>
            <x v="6"/>
            <x v="8"/>
            <x v="10"/>
          </reference>
          <reference field="4" count="1" selected="0">
            <x v="116"/>
          </reference>
          <reference field="5" count="1" selected="0">
            <x v="101"/>
          </reference>
        </references>
      </pivotArea>
    </format>
    <format dxfId="6075">
      <pivotArea dataOnly="0" labelOnly="1" outline="0" fieldPosition="0">
        <references count="4">
          <reference field="1" count="1" selected="0">
            <x v="142"/>
          </reference>
          <reference field="2" count="1">
            <x v="12"/>
          </reference>
          <reference field="4" count="1" selected="0">
            <x v="116"/>
          </reference>
          <reference field="5" count="1" selected="0">
            <x v="243"/>
          </reference>
        </references>
      </pivotArea>
    </format>
    <format dxfId="6074">
      <pivotArea dataOnly="0" labelOnly="1" outline="0" fieldPosition="0">
        <references count="4">
          <reference field="1" count="1" selected="0">
            <x v="143"/>
          </reference>
          <reference field="2" count="4">
            <x v="7"/>
            <x v="8"/>
            <x v="9"/>
            <x v="10"/>
          </reference>
          <reference field="4" count="1" selected="0">
            <x v="117"/>
          </reference>
          <reference field="5" count="1" selected="0">
            <x v="9"/>
          </reference>
        </references>
      </pivotArea>
    </format>
    <format dxfId="6073">
      <pivotArea dataOnly="0" labelOnly="1" outline="0" fieldPosition="0">
        <references count="4">
          <reference field="1" count="1" selected="0">
            <x v="143"/>
          </reference>
          <reference field="2" count="1">
            <x v="12"/>
          </reference>
          <reference field="4" count="1" selected="0">
            <x v="117"/>
          </reference>
          <reference field="5" count="1" selected="0">
            <x v="176"/>
          </reference>
        </references>
      </pivotArea>
    </format>
    <format dxfId="6072">
      <pivotArea dataOnly="0" labelOnly="1" outline="0" fieldPosition="0">
        <references count="4">
          <reference field="1" count="1" selected="0">
            <x v="143"/>
          </reference>
          <reference field="2" count="2">
            <x v="2"/>
            <x v="6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071">
      <pivotArea dataOnly="0" labelOnly="1" outline="0" fieldPosition="0">
        <references count="4">
          <reference field="1" count="1" selected="0">
            <x v="144"/>
          </reference>
          <reference field="2" count="4">
            <x v="7"/>
            <x v="8"/>
            <x v="9"/>
            <x v="10"/>
          </reference>
          <reference field="4" count="1" selected="0">
            <x v="42"/>
          </reference>
          <reference field="5" count="1" selected="0">
            <x v="18"/>
          </reference>
        </references>
      </pivotArea>
    </format>
    <format dxfId="6070">
      <pivotArea dataOnly="0" labelOnly="1" outline="0" fieldPosition="0">
        <references count="4">
          <reference field="1" count="1" selected="0">
            <x v="144"/>
          </reference>
          <reference field="2" count="1">
            <x v="12"/>
          </reference>
          <reference field="4" count="1" selected="0">
            <x v="42"/>
          </reference>
          <reference field="5" count="1" selected="0">
            <x v="165"/>
          </reference>
        </references>
      </pivotArea>
    </format>
    <format dxfId="6069">
      <pivotArea dataOnly="0" labelOnly="1" outline="0" fieldPosition="0">
        <references count="4">
          <reference field="1" count="1" selected="0">
            <x v="145"/>
          </reference>
          <reference field="2" count="4">
            <x v="7"/>
            <x v="8"/>
            <x v="9"/>
            <x v="10"/>
          </reference>
          <reference field="4" count="1" selected="0">
            <x v="120"/>
          </reference>
          <reference field="5" count="1" selected="0">
            <x v="34"/>
          </reference>
        </references>
      </pivotArea>
    </format>
    <format dxfId="6068">
      <pivotArea dataOnly="0" labelOnly="1" outline="0" fieldPosition="0">
        <references count="4">
          <reference field="1" count="1" selected="0">
            <x v="145"/>
          </reference>
          <reference field="2" count="1">
            <x v="12"/>
          </reference>
          <reference field="4" count="1" selected="0">
            <x v="120"/>
          </reference>
          <reference field="5" count="1" selected="0">
            <x v="230"/>
          </reference>
        </references>
      </pivotArea>
    </format>
    <format dxfId="6067">
      <pivotArea dataOnly="0" labelOnly="1" outline="0" fieldPosition="0">
        <references count="4">
          <reference field="1" count="1" selected="0">
            <x v="146"/>
          </reference>
          <reference field="2" count="6">
            <x v="2"/>
            <x v="6"/>
            <x v="7"/>
            <x v="8"/>
            <x v="9"/>
            <x v="10"/>
          </reference>
          <reference field="4" count="1" selected="0">
            <x v="9"/>
          </reference>
          <reference field="5" count="1" selected="0">
            <x v="124"/>
          </reference>
        </references>
      </pivotArea>
    </format>
    <format dxfId="6066">
      <pivotArea dataOnly="0" labelOnly="1" outline="0" fieldPosition="0">
        <references count="4">
          <reference field="1" count="1" selected="0">
            <x v="146"/>
          </reference>
          <reference field="2" count="1">
            <x v="12"/>
          </reference>
          <reference field="4" count="1" selected="0">
            <x v="9"/>
          </reference>
          <reference field="5" count="1" selected="0">
            <x v="202"/>
          </reference>
        </references>
      </pivotArea>
    </format>
    <format dxfId="6065">
      <pivotArea dataOnly="0" labelOnly="1" outline="0" fieldPosition="0">
        <references count="4">
          <reference field="1" count="1" selected="0">
            <x v="146"/>
          </reference>
          <reference field="2" count="2">
            <x v="4"/>
            <x v="5"/>
          </reference>
          <reference field="4" count="1" selected="0">
            <x v="43"/>
          </reference>
          <reference field="5" count="1" selected="0">
            <x v="29"/>
          </reference>
        </references>
      </pivotArea>
    </format>
    <format dxfId="6064">
      <pivotArea dataOnly="0" labelOnly="1" outline="0" fieldPosition="0">
        <references count="4">
          <reference field="1" count="1" selected="0">
            <x v="146"/>
          </reference>
          <reference field="2" count="1">
            <x v="1"/>
          </reference>
          <reference field="4" count="1" selected="0">
            <x v="44"/>
          </reference>
          <reference field="5" count="1" selected="0">
            <x v="30"/>
          </reference>
        </references>
      </pivotArea>
    </format>
    <format dxfId="6063">
      <pivotArea dataOnly="0" labelOnly="1" outline="0" fieldPosition="0">
        <references count="4">
          <reference field="1" count="1" selected="0">
            <x v="146"/>
          </reference>
          <reference field="2" count="1">
            <x v="0"/>
          </reference>
          <reference field="4" count="1" selected="0">
            <x v="151"/>
          </reference>
          <reference field="5" count="1" selected="0">
            <x v="85"/>
          </reference>
        </references>
      </pivotArea>
    </format>
    <format dxfId="6062">
      <pivotArea dataOnly="0" labelOnly="1" outline="0" fieldPosition="0">
        <references count="4">
          <reference field="1" count="1" selected="0">
            <x v="146"/>
          </reference>
          <reference field="2" count="1">
            <x v="3"/>
          </reference>
          <reference field="4" count="1" selected="0">
            <x v="154"/>
          </reference>
          <reference field="5" count="1" selected="0">
            <x v="85"/>
          </reference>
        </references>
      </pivotArea>
    </format>
    <format dxfId="6061">
      <pivotArea dataOnly="0" labelOnly="1" outline="0" fieldPosition="0">
        <references count="4">
          <reference field="1" count="1" selected="0">
            <x v="147"/>
          </reference>
          <reference field="2" count="10">
            <x v="0"/>
            <x v="1"/>
            <x v="3"/>
            <x v="4"/>
            <x v="5"/>
            <x v="6"/>
            <x v="7"/>
            <x v="8"/>
            <x v="9"/>
            <x v="10"/>
          </reference>
          <reference field="4" count="1" selected="0">
            <x v="80"/>
          </reference>
          <reference field="5" count="1" selected="0">
            <x v="14"/>
          </reference>
        </references>
      </pivotArea>
    </format>
    <format dxfId="6060">
      <pivotArea dataOnly="0" labelOnly="1" outline="0" fieldPosition="0">
        <references count="4">
          <reference field="1" count="1" selected="0">
            <x v="147"/>
          </reference>
          <reference field="2" count="1">
            <x v="12"/>
          </reference>
          <reference field="4" count="1" selected="0">
            <x v="80"/>
          </reference>
          <reference field="5" count="1" selected="0">
            <x v="191"/>
          </reference>
        </references>
      </pivotArea>
    </format>
    <format dxfId="6059">
      <pivotArea dataOnly="0" labelOnly="1" outline="0" fieldPosition="0">
        <references count="4">
          <reference field="1" count="1" selected="0">
            <x v="150"/>
          </reference>
          <reference field="2" count="8">
            <x v="2"/>
            <x v="3"/>
            <x v="4"/>
            <x v="5"/>
            <x v="6"/>
            <x v="7"/>
            <x v="8"/>
            <x v="10"/>
          </reference>
          <reference field="4" count="1" selected="0">
            <x v="22"/>
          </reference>
          <reference field="5" count="1" selected="0">
            <x v="105"/>
          </reference>
        </references>
      </pivotArea>
    </format>
    <format dxfId="6058">
      <pivotArea dataOnly="0" labelOnly="1" outline="0" fieldPosition="0">
        <references count="4">
          <reference field="1" count="1" selected="0">
            <x v="150"/>
          </reference>
          <reference field="2" count="1">
            <x v="12"/>
          </reference>
          <reference field="4" count="1" selected="0">
            <x v="22"/>
          </reference>
          <reference field="5" count="1" selected="0">
            <x v="208"/>
          </reference>
        </references>
      </pivotArea>
    </format>
    <format dxfId="6057">
      <pivotArea dataOnly="0" labelOnly="1" outline="0" fieldPosition="0">
        <references count="4">
          <reference field="1" count="1" selected="0">
            <x v="150"/>
          </reference>
          <reference field="2" count="1">
            <x v="1"/>
          </reference>
          <reference field="4" count="1" selected="0">
            <x v="116"/>
          </reference>
          <reference field="5" count="1" selected="0">
            <x v="101"/>
          </reference>
        </references>
      </pivotArea>
    </format>
    <format dxfId="6056">
      <pivotArea dataOnly="0" labelOnly="1" outline="0" fieldPosition="0">
        <references count="4">
          <reference field="1" count="1" selected="0">
            <x v="153"/>
          </reference>
          <reference field="2" count="4">
            <x v="2"/>
            <x v="8"/>
            <x v="9"/>
            <x v="10"/>
          </reference>
          <reference field="4" count="1" selected="0">
            <x v="147"/>
          </reference>
          <reference field="5" count="1" selected="0">
            <x v="74"/>
          </reference>
        </references>
      </pivotArea>
    </format>
    <format dxfId="6055">
      <pivotArea dataOnly="0" labelOnly="1" outline="0" fieldPosition="0">
        <references count="4">
          <reference field="1" count="1" selected="0">
            <x v="153"/>
          </reference>
          <reference field="2" count="1">
            <x v="12"/>
          </reference>
          <reference field="4" count="1" selected="0">
            <x v="147"/>
          </reference>
          <reference field="5" count="1" selected="0">
            <x v="144"/>
          </reference>
        </references>
      </pivotArea>
    </format>
    <format dxfId="6054">
      <pivotArea dataOnly="0" labelOnly="1" outline="0" fieldPosition="0">
        <references count="4">
          <reference field="1" count="1" selected="0">
            <x v="154"/>
          </reference>
          <reference field="2" count="2">
            <x v="9"/>
            <x v="10"/>
          </reference>
          <reference field="4" count="1" selected="0">
            <x v="19"/>
          </reference>
          <reference field="5" count="1" selected="0">
            <x v="24"/>
          </reference>
        </references>
      </pivotArea>
    </format>
    <format dxfId="6053">
      <pivotArea dataOnly="0" labelOnly="1" outline="0" fieldPosition="0">
        <references count="4">
          <reference field="1" count="1" selected="0">
            <x v="154"/>
          </reference>
          <reference field="2" count="1">
            <x v="12"/>
          </reference>
          <reference field="4" count="1" selected="0">
            <x v="19"/>
          </reference>
          <reference field="5" count="1" selected="0">
            <x v="207"/>
          </reference>
        </references>
      </pivotArea>
    </format>
    <format dxfId="6052">
      <pivotArea dataOnly="0" labelOnly="1" outline="0" fieldPosition="0">
        <references count="4">
          <reference field="1" count="1" selected="0">
            <x v="155"/>
          </reference>
          <reference field="2" count="3">
            <x v="2"/>
            <x v="9"/>
            <x v="10"/>
          </reference>
          <reference field="4" count="1" selected="0">
            <x v="24"/>
          </reference>
          <reference field="5" count="1" selected="0">
            <x v="43"/>
          </reference>
        </references>
      </pivotArea>
    </format>
    <format dxfId="6051">
      <pivotArea dataOnly="0" labelOnly="1" outline="0" fieldPosition="0">
        <references count="4">
          <reference field="1" count="1" selected="0">
            <x v="155"/>
          </reference>
          <reference field="2" count="1">
            <x v="12"/>
          </reference>
          <reference field="4" count="1" selected="0">
            <x v="24"/>
          </reference>
          <reference field="5" count="1" selected="0">
            <x v="227"/>
          </reference>
        </references>
      </pivotArea>
    </format>
    <format dxfId="6050">
      <pivotArea dataOnly="0" labelOnly="1" outline="0" fieldPosition="0">
        <references count="4">
          <reference field="1" count="1" selected="0">
            <x v="156"/>
          </reference>
          <reference field="2" count="2">
            <x v="9"/>
            <x v="10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6049">
      <pivotArea dataOnly="0" labelOnly="1" outline="0" fieldPosition="0">
        <references count="4">
          <reference field="1" count="1" selected="0">
            <x v="156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048">
      <pivotArea dataOnly="0" labelOnly="1" outline="0" fieldPosition="0">
        <references count="4">
          <reference field="1" count="1" selected="0">
            <x v="157"/>
          </reference>
          <reference field="2" count="2">
            <x v="9"/>
            <x v="10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6047">
      <pivotArea dataOnly="0" labelOnly="1" outline="0" fieldPosition="0">
        <references count="4">
          <reference field="1" count="1" selected="0">
            <x v="157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046">
      <pivotArea dataOnly="0" labelOnly="1" outline="0" fieldPosition="0">
        <references count="4">
          <reference field="1" count="1" selected="0">
            <x v="158"/>
          </reference>
          <reference field="2" count="2">
            <x v="9"/>
            <x v="10"/>
          </reference>
          <reference field="4" count="1" selected="0">
            <x v="118"/>
          </reference>
          <reference field="5" count="1" selected="0">
            <x v="88"/>
          </reference>
        </references>
      </pivotArea>
    </format>
    <format dxfId="6045">
      <pivotArea dataOnly="0" labelOnly="1" outline="0" fieldPosition="0">
        <references count="4">
          <reference field="1" count="1" selected="0">
            <x v="158"/>
          </reference>
          <reference field="2" count="1">
            <x v="12"/>
          </reference>
          <reference field="4" count="1" selected="0">
            <x v="118"/>
          </reference>
          <reference field="5" count="1" selected="0">
            <x v="158"/>
          </reference>
        </references>
      </pivotArea>
    </format>
    <format dxfId="6044">
      <pivotArea dataOnly="0" labelOnly="1" outline="0" fieldPosition="0">
        <references count="4">
          <reference field="1" count="1" selected="0">
            <x v="159"/>
          </reference>
          <reference field="2" count="2">
            <x v="9"/>
            <x v="10"/>
          </reference>
          <reference field="4" count="1" selected="0">
            <x v="40"/>
          </reference>
          <reference field="5" count="1" selected="0">
            <x v="20"/>
          </reference>
        </references>
      </pivotArea>
    </format>
    <format dxfId="6043">
      <pivotArea dataOnly="0" labelOnly="1" outline="0" fieldPosition="0">
        <references count="4">
          <reference field="1" count="1" selected="0">
            <x v="159"/>
          </reference>
          <reference field="2" count="1">
            <x v="12"/>
          </reference>
          <reference field="4" count="1" selected="0">
            <x v="40"/>
          </reference>
          <reference field="5" count="1" selected="0">
            <x v="168"/>
          </reference>
        </references>
      </pivotArea>
    </format>
    <format dxfId="6042">
      <pivotArea dataOnly="0" labelOnly="1" outline="0" fieldPosition="0">
        <references count="4">
          <reference field="1" count="1" selected="0">
            <x v="160"/>
          </reference>
          <reference field="2" count="2">
            <x v="9"/>
            <x v="10"/>
          </reference>
          <reference field="4" count="1" selected="0">
            <x v="106"/>
          </reference>
          <reference field="5" count="1" selected="0">
            <x v="12"/>
          </reference>
        </references>
      </pivotArea>
    </format>
    <format dxfId="6041">
      <pivotArea dataOnly="0" labelOnly="1" outline="0" fieldPosition="0">
        <references count="4">
          <reference field="1" count="1" selected="0">
            <x v="160"/>
          </reference>
          <reference field="2" count="1">
            <x v="12"/>
          </reference>
          <reference field="4" count="1" selected="0">
            <x v="106"/>
          </reference>
          <reference field="5" count="1" selected="0">
            <x v="170"/>
          </reference>
        </references>
      </pivotArea>
    </format>
    <format dxfId="6040">
      <pivotArea dataOnly="0" labelOnly="1" outline="0" fieldPosition="0">
        <references count="4">
          <reference field="1" count="1" selected="0">
            <x v="161"/>
          </reference>
          <reference field="2" count="2">
            <x v="9"/>
            <x v="10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6039">
      <pivotArea dataOnly="0" labelOnly="1" outline="0" fieldPosition="0">
        <references count="4">
          <reference field="1" count="1" selected="0">
            <x v="161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038">
      <pivotArea dataOnly="0" labelOnly="1" outline="0" fieldPosition="0">
        <references count="4">
          <reference field="1" count="1" selected="0">
            <x v="162"/>
          </reference>
          <reference field="2" count="3">
            <x v="2"/>
            <x v="9"/>
            <x v="10"/>
          </reference>
          <reference field="4" count="1" selected="0">
            <x v="166"/>
          </reference>
          <reference field="5" count="1" selected="0">
            <x v="85"/>
          </reference>
        </references>
      </pivotArea>
    </format>
    <format dxfId="6037">
      <pivotArea dataOnly="0" labelOnly="1" outline="0" fieldPosition="0">
        <references count="4">
          <reference field="1" count="1" selected="0">
            <x v="162"/>
          </reference>
          <reference field="2" count="1">
            <x v="12"/>
          </reference>
          <reference field="4" count="1" selected="0">
            <x v="172"/>
          </reference>
          <reference field="5" count="1" selected="0">
            <x v="145"/>
          </reference>
        </references>
      </pivotArea>
    </format>
    <format dxfId="603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E899D-7D18-4EE7-A1E6-8CD121E8454F}" name="PivotTable2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2:L346" firstHeaderRow="1" firstDataRow="1" firstDataCol="3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107"/>
        <item x="108"/>
        <item x="123"/>
        <item x="138"/>
        <item x="109"/>
        <item x="110"/>
        <item x="111"/>
        <item x="124"/>
        <item x="112"/>
        <item x="139"/>
        <item x="113"/>
        <item x="114"/>
        <item x="125"/>
        <item x="126"/>
        <item x="143"/>
        <item x="127"/>
        <item x="146"/>
        <item x="128"/>
        <item x="115"/>
        <item x="116"/>
        <item x="129"/>
        <item x="130"/>
        <item m="1" x="162"/>
        <item x="117"/>
        <item x="25"/>
        <item x="118"/>
        <item x="26"/>
        <item x="27"/>
        <item x="119"/>
        <item x="28"/>
        <item x="29"/>
        <item x="14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141"/>
        <item x="46"/>
        <item x="47"/>
        <item x="131"/>
        <item x="48"/>
        <item x="49"/>
        <item x="50"/>
        <item x="51"/>
        <item x="52"/>
        <item x="53"/>
        <item x="54"/>
        <item x="55"/>
        <item x="142"/>
        <item x="56"/>
        <item x="57"/>
        <item x="58"/>
        <item x="59"/>
        <item x="60"/>
        <item x="61"/>
        <item x="62"/>
        <item x="120"/>
        <item x="144"/>
        <item x="63"/>
        <item x="64"/>
        <item x="65"/>
        <item x="66"/>
        <item x="67"/>
        <item x="68"/>
        <item x="69"/>
        <item x="145"/>
        <item x="70"/>
        <item x="71"/>
        <item x="72"/>
        <item x="73"/>
        <item x="74"/>
        <item x="75"/>
        <item x="132"/>
        <item x="76"/>
        <item x="121"/>
        <item x="77"/>
        <item x="78"/>
        <item x="79"/>
        <item x="80"/>
        <item x="81"/>
        <item x="147"/>
        <item x="82"/>
        <item x="83"/>
        <item x="84"/>
        <item x="85"/>
        <item x="148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34"/>
        <item x="135"/>
        <item x="149"/>
        <item x="150"/>
        <item x="105"/>
        <item x="106"/>
        <item m="1" x="158"/>
        <item m="1" x="159"/>
        <item x="122"/>
        <item m="1" x="160"/>
        <item m="1" x="161"/>
        <item x="133"/>
        <item x="151"/>
        <item x="136"/>
        <item x="152"/>
        <item x="153"/>
        <item x="154"/>
        <item x="155"/>
        <item x="156"/>
        <item x="157"/>
        <item x="1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63">
        <item m="1" x="452"/>
        <item m="1" x="238"/>
        <item m="1" x="166"/>
        <item m="1" x="457"/>
        <item m="1" x="343"/>
        <item m="1" x="450"/>
        <item m="1" x="180"/>
        <item m="1" x="454"/>
        <item m="1" x="453"/>
        <item m="1" x="288"/>
        <item m="1" x="424"/>
        <item m="1" x="146"/>
        <item m="1" x="420"/>
        <item m="1" x="157"/>
        <item m="1" x="427"/>
        <item m="1" x="273"/>
        <item m="1" x="352"/>
        <item m="1" x="297"/>
        <item m="1" x="191"/>
        <item m="1" x="186"/>
        <item m="1" x="317"/>
        <item m="1" x="395"/>
        <item m="1" x="190"/>
        <item m="1" x="234"/>
        <item m="1" x="304"/>
        <item m="1" x="327"/>
        <item m="1" x="271"/>
        <item m="1" x="245"/>
        <item m="1" x="455"/>
        <item m="1" x="356"/>
        <item m="1" x="344"/>
        <item m="1" x="179"/>
        <item m="1" x="205"/>
        <item m="1" x="209"/>
        <item m="1" x="458"/>
        <item m="1" x="400"/>
        <item m="1" x="319"/>
        <item m="1" x="306"/>
        <item m="1" x="456"/>
        <item m="1" x="362"/>
        <item m="1" x="217"/>
        <item m="1" x="419"/>
        <item m="1" x="397"/>
        <item m="1" x="276"/>
        <item m="1" x="345"/>
        <item m="1" x="242"/>
        <item m="1" x="211"/>
        <item m="1" x="270"/>
        <item m="1" x="287"/>
        <item m="1" x="410"/>
        <item m="1" x="147"/>
        <item m="1" x="284"/>
        <item m="1" x="192"/>
        <item m="1" x="239"/>
        <item m="1" x="398"/>
        <item m="1" x="154"/>
        <item m="1" x="280"/>
        <item m="1" x="303"/>
        <item m="1" x="312"/>
        <item m="1" x="201"/>
        <item m="1" x="460"/>
        <item m="1" x="184"/>
        <item m="1" x="198"/>
        <item m="1" x="330"/>
        <item m="1" x="313"/>
        <item x="99"/>
        <item m="1" x="372"/>
        <item m="1" x="210"/>
        <item m="1" x="219"/>
        <item m="1" x="294"/>
        <item m="1" x="228"/>
        <item m="1" x="333"/>
        <item m="1" x="436"/>
        <item m="1" x="346"/>
        <item m="1" x="322"/>
        <item m="1" x="171"/>
        <item m="1" x="311"/>
        <item m="1" x="437"/>
        <item m="1" x="203"/>
        <item m="1" x="163"/>
        <item m="1" x="357"/>
        <item m="1" x="381"/>
        <item m="1" x="387"/>
        <item m="1" x="390"/>
        <item m="1" x="391"/>
        <item m="1" x="302"/>
        <item m="1" x="365"/>
        <item m="1" x="168"/>
        <item m="1" x="216"/>
        <item m="1" x="291"/>
        <item m="1" x="363"/>
        <item m="1" x="371"/>
        <item m="1" x="236"/>
        <item m="1" x="142"/>
        <item m="1" x="353"/>
        <item m="1" x="272"/>
        <item m="1" x="143"/>
        <item m="1" x="138"/>
        <item m="1" x="144"/>
        <item m="1" x="310"/>
        <item m="1" x="196"/>
        <item m="1" x="155"/>
        <item m="1" x="246"/>
        <item m="1" x="386"/>
        <item m="1" x="199"/>
        <item m="1" x="314"/>
        <item m="1" x="377"/>
        <item m="1" x="308"/>
        <item m="1" x="360"/>
        <item m="1" x="307"/>
        <item m="1" x="369"/>
        <item m="1" x="461"/>
        <item m="1" x="354"/>
        <item m="1" x="401"/>
        <item m="1" x="244"/>
        <item m="1" x="162"/>
        <item m="1" x="382"/>
        <item m="1" x="379"/>
        <item m="1" x="185"/>
        <item m="1" x="355"/>
        <item m="1" x="145"/>
        <item m="1" x="215"/>
        <item m="1" x="225"/>
        <item m="1" x="338"/>
        <item m="1" x="403"/>
        <item m="1" x="366"/>
        <item m="1" x="187"/>
        <item m="1" x="251"/>
        <item m="1" x="278"/>
        <item m="1" x="301"/>
        <item m="1" x="373"/>
        <item m="1" x="174"/>
        <item m="1" x="375"/>
        <item m="1" x="358"/>
        <item m="1" x="359"/>
        <item m="1" x="393"/>
        <item m="1" x="378"/>
        <item m="1" x="263"/>
        <item m="1" x="277"/>
        <item m="1" x="290"/>
        <item m="1" x="325"/>
        <item m="1" x="240"/>
        <item m="1" x="253"/>
        <item m="1" x="318"/>
        <item m="1" x="275"/>
        <item m="1" x="376"/>
        <item m="1" x="337"/>
        <item m="1" x="462"/>
        <item m="1" x="148"/>
        <item m="1" x="224"/>
        <item m="1" x="329"/>
        <item m="1" x="279"/>
        <item m="1" x="383"/>
        <item m="1" x="351"/>
        <item m="1" x="295"/>
        <item m="1" x="305"/>
        <item m="1" x="316"/>
        <item m="1" x="368"/>
        <item m="1" x="331"/>
        <item m="1" x="408"/>
        <item m="1" x="243"/>
        <item m="1" x="334"/>
        <item m="1" x="416"/>
        <item m="1" x="367"/>
        <item m="1" x="374"/>
        <item m="1" x="389"/>
        <item m="1" x="384"/>
        <item m="1" x="388"/>
        <item m="1" x="324"/>
        <item m="1" x="402"/>
        <item m="1" x="347"/>
        <item m="1" x="348"/>
        <item m="1" x="289"/>
        <item m="1" x="350"/>
        <item m="1" x="274"/>
        <item m="1" x="335"/>
        <item m="1" x="328"/>
        <item m="1" x="292"/>
        <item m="1" x="380"/>
        <item m="1" x="385"/>
        <item m="1" x="323"/>
        <item m="1" x="286"/>
        <item m="1" x="370"/>
        <item m="1" x="167"/>
        <item m="1" x="364"/>
        <item m="1" x="220"/>
        <item m="1" x="206"/>
        <item m="1" x="404"/>
        <item m="1" x="299"/>
        <item m="1" x="392"/>
        <item m="1" x="435"/>
        <item m="1" x="332"/>
        <item m="1" x="258"/>
        <item m="1" x="396"/>
        <item m="1" x="189"/>
        <item m="1" x="282"/>
        <item m="1" x="158"/>
        <item m="1" x="285"/>
        <item m="1" x="197"/>
        <item m="1" x="300"/>
        <item m="1" x="172"/>
        <item m="1" x="204"/>
        <item m="1" x="405"/>
        <item m="1" x="173"/>
        <item m="1" x="321"/>
        <item m="1" x="361"/>
        <item m="1" x="135"/>
        <item m="1" x="283"/>
        <item m="1" x="164"/>
        <item m="1" x="399"/>
        <item m="1" x="349"/>
        <item m="1" x="326"/>
        <item m="1" x="281"/>
        <item m="1" x="336"/>
        <item m="1" x="298"/>
        <item m="1" x="175"/>
        <item m="1" x="176"/>
        <item m="1" x="315"/>
        <item m="1" x="296"/>
        <item m="1" x="255"/>
        <item m="1" x="339"/>
        <item m="1" x="309"/>
        <item m="1" x="459"/>
        <item m="1" x="394"/>
        <item m="1" x="139"/>
        <item m="1" x="293"/>
        <item m="1" x="320"/>
        <item m="1" x="448"/>
        <item m="1" x="449"/>
        <item m="1" x="406"/>
        <item m="1" x="407"/>
        <item m="1" x="411"/>
        <item m="1" x="412"/>
        <item m="1" x="413"/>
        <item m="1" x="414"/>
        <item m="1" x="415"/>
        <item m="1" x="417"/>
        <item m="1" x="418"/>
        <item m="1" x="451"/>
        <item m="1" x="266"/>
        <item m="1" x="421"/>
        <item m="1" x="422"/>
        <item m="1" x="268"/>
        <item m="1" x="423"/>
        <item x="119"/>
        <item m="1" x="409"/>
        <item m="1" x="425"/>
        <item m="1" x="426"/>
        <item m="1" x="428"/>
        <item m="1" x="429"/>
        <item m="1" x="430"/>
        <item m="1" x="431"/>
        <item x="106"/>
        <item m="1" x="438"/>
        <item m="1" x="439"/>
        <item m="1" x="440"/>
        <item x="96"/>
        <item x="94"/>
        <item x="33"/>
        <item m="1" x="341"/>
        <item m="1" x="342"/>
        <item x="30"/>
        <item x="83"/>
        <item x="37"/>
        <item x="31"/>
        <item x="39"/>
        <item x="34"/>
        <item x="108"/>
        <item m="1" x="441"/>
        <item m="1" x="442"/>
        <item x="45"/>
        <item x="46"/>
        <item x="43"/>
        <item x="48"/>
        <item x="25"/>
        <item x="49"/>
        <item x="50"/>
        <item x="51"/>
        <item m="1" x="443"/>
        <item m="1" x="444"/>
        <item x="55"/>
        <item x="32"/>
        <item x="5"/>
        <item x="117"/>
        <item x="59"/>
        <item x="60"/>
        <item x="35"/>
        <item x="61"/>
        <item x="62"/>
        <item x="63"/>
        <item x="64"/>
        <item x="102"/>
        <item x="67"/>
        <item x="68"/>
        <item x="70"/>
        <item x="71"/>
        <item x="54"/>
        <item m="1" x="445"/>
        <item x="42"/>
        <item m="1" x="446"/>
        <item x="75"/>
        <item x="76"/>
        <item x="77"/>
        <item x="78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m="1" x="447"/>
        <item x="0"/>
        <item x="1"/>
        <item x="93"/>
        <item x="127"/>
        <item m="1" x="269"/>
        <item x="2"/>
        <item x="132"/>
        <item x="3"/>
        <item x="4"/>
        <item x="6"/>
        <item x="7"/>
        <item x="8"/>
        <item x="9"/>
        <item x="100"/>
        <item x="10"/>
        <item x="124"/>
        <item x="11"/>
        <item x="12"/>
        <item m="1" x="340"/>
        <item x="118"/>
        <item x="109"/>
        <item x="14"/>
        <item x="15"/>
        <item x="16"/>
        <item x="101"/>
        <item x="17"/>
        <item x="18"/>
        <item x="19"/>
        <item x="128"/>
        <item x="29"/>
        <item x="20"/>
        <item x="21"/>
        <item x="22"/>
        <item x="23"/>
        <item x="40"/>
        <item x="57"/>
        <item x="66"/>
        <item x="73"/>
        <item x="53"/>
        <item x="72"/>
        <item x="41"/>
        <item x="65"/>
        <item x="56"/>
        <item x="69"/>
        <item x="52"/>
        <item x="38"/>
        <item x="103"/>
        <item x="104"/>
        <item x="105"/>
        <item x="95"/>
        <item x="123"/>
        <item x="107"/>
        <item x="133"/>
        <item x="24"/>
        <item x="26"/>
        <item x="27"/>
        <item x="116"/>
        <item x="28"/>
        <item x="97"/>
        <item x="120"/>
        <item x="134"/>
        <item x="36"/>
        <item x="130"/>
        <item x="47"/>
        <item x="121"/>
        <item x="44"/>
        <item x="129"/>
        <item x="110"/>
        <item x="58"/>
        <item x="122"/>
        <item x="114"/>
        <item x="131"/>
        <item x="111"/>
        <item x="112"/>
        <item x="125"/>
        <item x="126"/>
        <item x="113"/>
        <item x="74"/>
        <item x="87"/>
        <item x="98"/>
        <item x="115"/>
        <item m="1" x="432"/>
        <item m="1" x="433"/>
        <item m="1" x="434"/>
        <item m="1" x="230"/>
        <item m="1" x="213"/>
        <item m="1" x="152"/>
        <item m="1" x="165"/>
        <item x="13"/>
        <item m="1" x="267"/>
        <item m="1" x="149"/>
        <item m="1" x="159"/>
        <item m="1" x="207"/>
        <item m="1" x="193"/>
        <item m="1" x="141"/>
        <item m="1" x="254"/>
        <item m="1" x="265"/>
        <item m="1" x="264"/>
        <item m="1" x="256"/>
        <item m="1" x="212"/>
        <item m="1" x="181"/>
        <item m="1" x="194"/>
        <item m="1" x="221"/>
        <item m="1" x="156"/>
        <item m="1" x="226"/>
        <item m="1" x="151"/>
        <item m="1" x="257"/>
        <item m="1" x="252"/>
        <item m="1" x="150"/>
        <item m="1" x="218"/>
        <item m="1" x="227"/>
        <item m="1" x="223"/>
        <item m="1" x="247"/>
        <item m="1" x="202"/>
        <item m="1" x="249"/>
        <item m="1" x="140"/>
        <item m="1" x="235"/>
        <item m="1" x="195"/>
        <item m="1" x="233"/>
        <item m="1" x="237"/>
        <item m="1" x="262"/>
        <item m="1" x="261"/>
        <item m="1" x="260"/>
        <item m="1" x="161"/>
        <item m="1" x="183"/>
        <item m="1" x="188"/>
        <item m="1" x="208"/>
        <item m="1" x="248"/>
        <item m="1" x="222"/>
        <item m="1" x="250"/>
        <item m="1" x="232"/>
        <item m="1" x="136"/>
        <item m="1" x="137"/>
        <item m="1" x="153"/>
        <item m="1" x="160"/>
        <item m="1" x="169"/>
        <item m="1" x="170"/>
        <item m="1" x="177"/>
        <item m="1" x="178"/>
        <item m="1" x="182"/>
        <item m="1" x="200"/>
        <item m="1" x="214"/>
        <item m="1" x="229"/>
        <item m="1" x="231"/>
        <item m="1" x="241"/>
        <item m="1" x="2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3">
        <item m="1" x="169"/>
        <item x="90"/>
        <item x="78"/>
        <item x="19"/>
        <item x="9"/>
        <item x="11"/>
        <item x="8"/>
        <item x="1"/>
        <item x="46"/>
        <item x="97"/>
        <item x="10"/>
        <item x="88"/>
        <item x="14"/>
        <item x="92"/>
        <item m="1" x="170"/>
        <item x="50"/>
        <item x="6"/>
        <item x="7"/>
        <item x="64"/>
        <item x="72"/>
        <item x="0"/>
        <item x="132"/>
        <item x="127"/>
        <item x="111"/>
        <item x="125"/>
        <item x="133"/>
        <item x="112"/>
        <item x="113"/>
        <item x="138"/>
        <item x="106"/>
        <item x="141"/>
        <item x="87"/>
        <item x="38"/>
        <item x="99"/>
        <item x="98"/>
        <item x="115"/>
        <item x="114"/>
        <item x="124"/>
        <item x="137"/>
        <item x="157"/>
        <item x="34"/>
        <item x="74"/>
        <item x="80"/>
        <item x="75"/>
        <item x="79"/>
        <item x="69"/>
        <item x="73"/>
        <item x="81"/>
        <item x="44"/>
        <item x="150"/>
        <item x="66"/>
        <item x="77"/>
        <item x="95"/>
        <item x="21"/>
        <item x="62"/>
        <item x="42"/>
        <item x="55"/>
        <item x="89"/>
        <item x="94"/>
        <item x="45"/>
        <item x="48"/>
        <item x="131"/>
        <item x="5"/>
        <item x="58"/>
        <item x="15"/>
        <item m="1" x="171"/>
        <item x="41"/>
        <item x="51"/>
        <item x="119"/>
        <item x="57"/>
        <item x="40"/>
        <item x="86"/>
        <item x="85"/>
        <item x="60"/>
        <item x="121"/>
        <item x="23"/>
        <item x="29"/>
        <item x="53"/>
        <item x="52"/>
        <item x="110"/>
        <item x="96"/>
        <item x="76"/>
        <item x="20"/>
        <item x="84"/>
        <item x="17"/>
        <item x="22"/>
        <item m="1" x="168"/>
        <item x="140"/>
        <item x="123"/>
        <item x="71"/>
        <item x="61"/>
        <item x="70"/>
        <item x="68"/>
        <item x="135"/>
        <item x="139"/>
        <item m="1" x="172"/>
        <item x="83"/>
        <item x="91"/>
        <item x="2"/>
        <item x="18"/>
        <item x="107"/>
        <item x="156"/>
        <item x="93"/>
        <item x="155"/>
        <item x="43"/>
        <item x="54"/>
        <item x="82"/>
        <item x="49"/>
        <item x="134"/>
        <item x="67"/>
        <item x="59"/>
        <item x="37"/>
        <item x="164"/>
        <item x="3"/>
        <item x="36"/>
        <item x="103"/>
        <item x="105"/>
        <item x="63"/>
        <item x="4"/>
        <item x="102"/>
        <item x="12"/>
        <item x="109"/>
        <item x="142"/>
        <item x="16"/>
        <item x="116"/>
        <item x="30"/>
        <item x="117"/>
        <item x="65"/>
        <item x="118"/>
        <item x="100"/>
        <item x="136"/>
        <item x="27"/>
        <item x="145"/>
        <item x="28"/>
        <item x="31"/>
        <item x="122"/>
        <item x="151"/>
        <item x="129"/>
        <item x="47"/>
        <item x="144"/>
        <item x="32"/>
        <item x="56"/>
        <item x="146"/>
        <item x="159"/>
        <item x="24"/>
        <item x="26"/>
        <item x="39"/>
        <item x="33"/>
        <item x="35"/>
        <item x="101"/>
        <item x="120"/>
        <item x="13"/>
        <item x="143"/>
        <item x="163"/>
        <item x="104"/>
        <item x="153"/>
        <item x="165"/>
        <item x="162"/>
        <item x="161"/>
        <item x="158"/>
        <item x="147"/>
        <item x="25"/>
        <item x="128"/>
        <item x="130"/>
        <item x="154"/>
        <item x="160"/>
        <item x="126"/>
        <item x="108"/>
        <item x="148"/>
        <item x="149"/>
        <item x="152"/>
        <item x="166"/>
        <item x="1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4">
        <item m="1" x="164"/>
        <item x="87"/>
        <item m="1" x="243"/>
        <item x="70"/>
        <item x="100"/>
        <item m="1" x="213"/>
        <item m="1" x="141"/>
        <item m="1" x="153"/>
        <item m="1" x="208"/>
        <item m="1" x="150"/>
        <item m="1" x="235"/>
        <item m="1" x="173"/>
        <item m="1" x="160"/>
        <item x="132"/>
        <item m="1" x="166"/>
        <item m="1" x="217"/>
        <item x="106"/>
        <item x="17"/>
        <item m="1" x="146"/>
        <item x="104"/>
        <item x="108"/>
        <item x="5"/>
        <item x="60"/>
        <item x="10"/>
        <item x="96"/>
        <item x="78"/>
        <item x="86"/>
        <item x="92"/>
        <item x="47"/>
        <item m="1" x="211"/>
        <item m="1" x="191"/>
        <item x="36"/>
        <item m="1" x="167"/>
        <item m="1" x="233"/>
        <item x="122"/>
        <item m="1" x="172"/>
        <item x="76"/>
        <item m="1" x="195"/>
        <item m="1" x="215"/>
        <item x="63"/>
        <item x="32"/>
        <item m="1" x="193"/>
        <item m="1" x="163"/>
        <item x="134"/>
        <item m="1" x="198"/>
        <item x="50"/>
        <item x="27"/>
        <item x="66"/>
        <item m="1" x="226"/>
        <item x="68"/>
        <item m="1" x="201"/>
        <item m="1" x="221"/>
        <item x="3"/>
        <item x="14"/>
        <item x="28"/>
        <item m="1" x="212"/>
        <item x="111"/>
        <item x="71"/>
        <item x="75"/>
        <item x="102"/>
        <item m="1" x="168"/>
        <item x="116"/>
        <item x="45"/>
        <item x="12"/>
        <item x="84"/>
        <item x="41"/>
        <item x="123"/>
        <item m="1" x="203"/>
        <item x="105"/>
        <item x="52"/>
        <item m="1" x="242"/>
        <item x="124"/>
        <item x="113"/>
        <item x="114"/>
        <item x="127"/>
        <item x="99"/>
        <item m="1" x="161"/>
        <item m="1" x="175"/>
        <item x="51"/>
        <item x="30"/>
        <item x="128"/>
        <item x="38"/>
        <item x="2"/>
        <item m="1" x="147"/>
        <item m="1" x="228"/>
        <item m="1" x="238"/>
        <item m="1" x="232"/>
        <item m="1" x="200"/>
        <item m="1" x="206"/>
        <item m="1" x="137"/>
        <item m="1" x="151"/>
        <item x="80"/>
        <item m="1" x="237"/>
        <item m="1" x="176"/>
        <item m="1" x="205"/>
        <item m="1" x="177"/>
        <item m="1" x="216"/>
        <item m="1" x="186"/>
        <item m="1" x="178"/>
        <item m="1" x="148"/>
        <item m="1" x="189"/>
        <item m="1" x="209"/>
        <item m="1" x="180"/>
        <item m="1" x="142"/>
        <item m="1" x="229"/>
        <item m="1" x="234"/>
        <item m="1" x="207"/>
        <item m="1" x="179"/>
        <item m="1" x="218"/>
        <item m="1" x="136"/>
        <item m="1" x="145"/>
        <item m="1" x="140"/>
        <item m="1" x="220"/>
        <item m="1" x="158"/>
        <item m="1" x="162"/>
        <item x="118"/>
        <item x="133"/>
        <item m="1" x="190"/>
        <item x="44"/>
        <item x="54"/>
        <item m="1" x="196"/>
        <item m="1" x="188"/>
        <item m="1" x="143"/>
        <item m="1" x="241"/>
        <item x="16"/>
        <item x="24"/>
        <item x="65"/>
        <item x="69"/>
        <item x="77"/>
        <item x="117"/>
        <item x="42"/>
        <item x="18"/>
        <item m="1" x="159"/>
        <item x="23"/>
        <item x="49"/>
        <item m="1" x="139"/>
        <item m="1" x="144"/>
        <item m="1" x="192"/>
        <item x="55"/>
        <item x="26"/>
        <item x="37"/>
        <item x="22"/>
        <item x="48"/>
        <item m="1" x="185"/>
        <item m="1" x="194"/>
        <item m="1" x="155"/>
        <item m="1" x="170"/>
        <item x="0"/>
        <item x="110"/>
        <item x="7"/>
        <item x="58"/>
        <item x="31"/>
        <item x="46"/>
        <item m="1" x="202"/>
        <item m="1" x="204"/>
        <item m="1" x="149"/>
        <item x="81"/>
        <item x="57"/>
        <item x="83"/>
        <item x="112"/>
        <item x="101"/>
        <item x="79"/>
        <item x="129"/>
        <item x="33"/>
        <item x="15"/>
        <item m="1" x="222"/>
        <item m="1" x="135"/>
        <item m="1" x="165"/>
        <item m="1" x="184"/>
        <item m="1" x="181"/>
        <item x="74"/>
        <item x="103"/>
        <item m="1" x="223"/>
        <item m="1" x="210"/>
        <item x="4"/>
        <item x="34"/>
        <item x="64"/>
        <item x="82"/>
        <item x="131"/>
        <item x="121"/>
        <item m="1" x="199"/>
        <item x="1"/>
        <item m="1" x="231"/>
        <item m="1" x="236"/>
        <item x="8"/>
        <item x="62"/>
        <item x="119"/>
        <item x="109"/>
        <item m="1" x="230"/>
        <item x="73"/>
        <item x="125"/>
        <item x="98"/>
        <item m="1" x="240"/>
        <item x="91"/>
        <item x="56"/>
        <item m="1" x="169"/>
        <item x="115"/>
        <item x="21"/>
        <item x="59"/>
        <item m="1" x="138"/>
        <item m="1" x="182"/>
        <item m="1" x="156"/>
        <item x="97"/>
        <item x="29"/>
        <item x="20"/>
        <item x="39"/>
        <item x="67"/>
        <item x="40"/>
        <item x="6"/>
        <item m="1" x="219"/>
        <item m="1" x="225"/>
        <item x="25"/>
        <item x="88"/>
        <item x="53"/>
        <item x="89"/>
        <item m="1" x="174"/>
        <item x="120"/>
        <item m="1" x="152"/>
        <item m="1" x="214"/>
        <item x="85"/>
        <item x="90"/>
        <item m="1" x="171"/>
        <item m="1" x="227"/>
        <item x="19"/>
        <item x="130"/>
        <item m="1" x="187"/>
        <item x="61"/>
        <item x="93"/>
        <item x="107"/>
        <item x="94"/>
        <item m="1" x="183"/>
        <item x="43"/>
        <item x="35"/>
        <item m="1" x="157"/>
        <item m="1" x="197"/>
        <item x="126"/>
        <item x="72"/>
        <item x="9"/>
        <item m="1" x="239"/>
        <item m="1" x="224"/>
        <item m="1" x="154"/>
        <item x="95"/>
        <item x="11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4"/>
    <field x="5"/>
  </rowFields>
  <rowItems count="344">
    <i>
      <x/>
      <x v="20"/>
      <x v="147"/>
    </i>
    <i>
      <x v="1"/>
      <x v="7"/>
      <x v="181"/>
    </i>
    <i r="1">
      <x v="9"/>
      <x v="227"/>
    </i>
    <i r="1">
      <x v="30"/>
      <x v="74"/>
    </i>
    <i r="1">
      <x v="151"/>
      <x v="243"/>
    </i>
    <i>
      <x v="2"/>
      <x v="98"/>
      <x v="82"/>
    </i>
    <i r="1">
      <x v="101"/>
      <x v="13"/>
    </i>
    <i r="1">
      <x v="150"/>
      <x v="243"/>
    </i>
    <i>
      <x v="3"/>
      <x v="48"/>
      <x v="130"/>
    </i>
    <i r="1">
      <x v="113"/>
      <x v="52"/>
    </i>
    <i r="1">
      <x v="125"/>
      <x v="243"/>
    </i>
    <i>
      <x v="4"/>
      <x v="118"/>
      <x v="174"/>
    </i>
    <i r="1">
      <x v="155"/>
      <x v="243"/>
    </i>
    <i r="1">
      <x v="172"/>
      <x v="243"/>
    </i>
    <i>
      <x v="5"/>
      <x v="62"/>
      <x v="21"/>
    </i>
    <i r="1">
      <x v="89"/>
      <x v="206"/>
    </i>
    <i>
      <x v="6"/>
      <x v="16"/>
      <x v="208"/>
    </i>
    <i r="1">
      <x v="29"/>
      <x v="75"/>
    </i>
    <i>
      <x v="7"/>
      <x v="17"/>
      <x v="149"/>
    </i>
    <i>
      <x v="8"/>
      <x v="6"/>
      <x v="184"/>
    </i>
    <i>
      <x v="9"/>
      <x v="4"/>
      <x v="237"/>
    </i>
    <i r="1">
      <x v="100"/>
      <x v="4"/>
    </i>
    <i r="1">
      <x v="151"/>
      <x v="243"/>
    </i>
    <i r="1">
      <x v="172"/>
      <x v="243"/>
    </i>
    <i>
      <x v="10"/>
      <x v="10"/>
      <x v="23"/>
    </i>
    <i r="1">
      <x v="28"/>
      <x v="71"/>
    </i>
    <i>
      <x v="11"/>
      <x v="5"/>
      <x v="242"/>
    </i>
    <i>
      <x v="12"/>
      <x v="40"/>
      <x v="40"/>
    </i>
    <i r="1">
      <x v="120"/>
      <x v="63"/>
    </i>
    <i r="1">
      <x v="167"/>
      <x v="243"/>
    </i>
    <i r="1">
      <x v="172"/>
      <x v="243"/>
    </i>
    <i>
      <x v="13"/>
      <x v="21"/>
      <x v="115"/>
    </i>
    <i r="1">
      <x v="68"/>
      <x v="187"/>
    </i>
    <i r="1">
      <x v="151"/>
      <x v="243"/>
    </i>
    <i>
      <x v="14"/>
      <x v="12"/>
      <x v="53"/>
    </i>
    <i r="1">
      <x v="25"/>
      <x v="186"/>
    </i>
    <i r="1">
      <x v="154"/>
      <x v="243"/>
    </i>
    <i r="1">
      <x v="158"/>
      <x v="243"/>
    </i>
    <i r="1">
      <x v="172"/>
      <x v="243"/>
    </i>
    <i>
      <x v="15"/>
      <x v="64"/>
      <x v="164"/>
    </i>
    <i>
      <x v="16"/>
      <x v="123"/>
      <x v="124"/>
    </i>
    <i>
      <x v="17"/>
      <x v="121"/>
      <x v="160"/>
    </i>
    <i r="1">
      <x v="151"/>
      <x v="243"/>
    </i>
    <i>
      <x v="18"/>
      <x v="84"/>
      <x v="17"/>
    </i>
    <i>
      <x v="19"/>
      <x v="99"/>
      <x v="131"/>
    </i>
    <i>
      <x v="20"/>
      <x v="3"/>
      <x v="223"/>
    </i>
    <i r="1">
      <x v="122"/>
      <x v="80"/>
    </i>
    <i r="1">
      <x v="151"/>
      <x v="243"/>
    </i>
    <i>
      <x v="21"/>
      <x v="76"/>
      <x v="203"/>
    </i>
    <i r="1">
      <x v="82"/>
      <x v="204"/>
    </i>
    <i r="1">
      <x v="150"/>
      <x v="243"/>
    </i>
    <i r="1">
      <x v="157"/>
      <x v="243"/>
    </i>
    <i r="1">
      <x v="172"/>
      <x v="243"/>
    </i>
    <i>
      <x v="22"/>
      <x v="53"/>
      <x v="197"/>
    </i>
    <i>
      <x v="23"/>
      <x v="85"/>
      <x v="141"/>
    </i>
    <i>
      <x v="24"/>
      <x v="75"/>
      <x v="133"/>
    </i>
    <i>
      <x v="25"/>
      <x v="55"/>
      <x v="207"/>
    </i>
    <i>
      <x v="26"/>
      <x v="73"/>
      <x v="157"/>
    </i>
    <i>
      <x v="27"/>
      <x v="79"/>
      <x v="59"/>
    </i>
    <i r="1">
      <x v="91"/>
      <x v="47"/>
    </i>
    <i>
      <x v="28"/>
      <x v="51"/>
      <x v="189"/>
    </i>
    <i>
      <x v="29"/>
      <x v="56"/>
      <x v="213"/>
    </i>
    <i>
      <x v="30"/>
      <x v="81"/>
      <x v="236"/>
    </i>
    <i>
      <x v="31"/>
      <x v="104"/>
      <x v="65"/>
    </i>
    <i>
      <x v="32"/>
      <x v="45"/>
      <x v="126"/>
    </i>
    <i>
      <x v="33"/>
      <x v="110"/>
      <x v="194"/>
    </i>
    <i>
      <x v="34"/>
      <x v="46"/>
      <x v="127"/>
    </i>
    <i>
      <x v="35"/>
      <x v="105"/>
      <x v="69"/>
    </i>
    <i>
      <x v="36"/>
      <x v="70"/>
      <x v="81"/>
    </i>
    <i>
      <x v="37"/>
      <x v="23"/>
      <x v="171"/>
    </i>
    <i>
      <x v="38"/>
      <x v="18"/>
      <x v="226"/>
    </i>
    <i>
      <x v="39"/>
      <x v="7"/>
      <x v="181"/>
    </i>
    <i r="1">
      <x v="9"/>
      <x v="227"/>
    </i>
    <i>
      <x v="40"/>
      <x v="26"/>
      <x v="19"/>
    </i>
    <i r="1">
      <x v="172"/>
      <x v="243"/>
    </i>
    <i>
      <x v="41"/>
      <x v="10"/>
      <x v="23"/>
    </i>
    <i>
      <x v="42"/>
      <x v="27"/>
      <x v="68"/>
    </i>
    <i>
      <x v="43"/>
      <x v="34"/>
      <x v="229"/>
    </i>
    <i r="1">
      <x v="36"/>
      <x v="16"/>
    </i>
    <i>
      <x v="44"/>
      <x v="33"/>
      <x v="241"/>
    </i>
    <i r="1">
      <x v="38"/>
      <x v="66"/>
    </i>
    <i>
      <x v="45"/>
      <x v="35"/>
      <x v="228"/>
    </i>
    <i r="1">
      <x v="39"/>
      <x v="116"/>
    </i>
    <i>
      <x v="46"/>
      <x v="34"/>
      <x v="229"/>
    </i>
    <i>
      <x v="48"/>
      <x v="134"/>
      <x v="243"/>
    </i>
    <i r="1">
      <x v="150"/>
      <x v="243"/>
    </i>
    <i r="1">
      <x v="151"/>
      <x v="243"/>
    </i>
    <i r="1">
      <x v="152"/>
      <x v="243"/>
    </i>
    <i r="1">
      <x v="153"/>
      <x v="243"/>
    </i>
    <i>
      <x v="49"/>
      <x v="118"/>
      <x v="174"/>
    </i>
    <i r="1">
      <x v="144"/>
      <x v="125"/>
    </i>
    <i r="1">
      <x v="150"/>
      <x v="243"/>
    </i>
    <i r="1">
      <x v="159"/>
      <x v="243"/>
    </i>
    <i>
      <x v="50"/>
      <x v="129"/>
      <x v="24"/>
    </i>
    <i r="1">
      <x v="162"/>
      <x v="243"/>
    </i>
    <i>
      <x v="51"/>
      <x v="149"/>
      <x v="243"/>
    </i>
    <i r="1">
      <x v="161"/>
      <x v="211"/>
    </i>
    <i r="1">
      <x v="162"/>
      <x v="243"/>
    </i>
    <i>
      <x v="52"/>
      <x v="145"/>
      <x v="139"/>
    </i>
    <i r="1">
      <x v="161"/>
      <x v="211"/>
    </i>
    <i>
      <x v="53"/>
      <x v="138"/>
      <x v="62"/>
    </i>
    <i>
      <x v="54"/>
      <x v="149"/>
      <x v="243"/>
    </i>
    <i r="1">
      <x v="150"/>
      <x v="243"/>
    </i>
    <i r="1">
      <x v="151"/>
      <x v="243"/>
    </i>
    <i r="1">
      <x v="159"/>
      <x v="243"/>
    </i>
    <i r="1">
      <x v="161"/>
      <x v="211"/>
    </i>
    <i r="1">
      <x v="162"/>
      <x v="243"/>
    </i>
    <i r="1">
      <x v="172"/>
      <x v="243"/>
    </i>
    <i>
      <x v="55"/>
      <x v="131"/>
      <x v="46"/>
    </i>
    <i>
      <x v="56"/>
      <x v="137"/>
      <x v="61"/>
    </i>
    <i>
      <x v="57"/>
      <x v="133"/>
      <x v="54"/>
    </i>
    <i>
      <x v="58"/>
      <x v="12"/>
      <x v="53"/>
    </i>
    <i r="1">
      <x v="76"/>
      <x v="203"/>
    </i>
    <i>
      <x v="59"/>
      <x v="125"/>
      <x v="243"/>
    </i>
    <i>
      <x v="60"/>
      <x v="119"/>
      <x v="202"/>
    </i>
    <i r="1">
      <x v="134"/>
      <x v="243"/>
    </i>
    <i r="1">
      <x v="150"/>
      <x v="243"/>
    </i>
    <i>
      <x v="61"/>
      <x v="108"/>
      <x v="216"/>
    </i>
    <i r="1">
      <x v="112"/>
      <x v="43"/>
    </i>
    <i r="1">
      <x v="115"/>
      <x v="79"/>
    </i>
    <i r="1">
      <x v="124"/>
      <x v="243"/>
    </i>
    <i r="1">
      <x v="139"/>
      <x v="243"/>
    </i>
    <i r="1">
      <x v="140"/>
      <x v="79"/>
    </i>
    <i r="1">
      <x v="150"/>
      <x v="243"/>
    </i>
    <i r="1">
      <x v="172"/>
      <x v="243"/>
    </i>
    <i>
      <x v="62"/>
      <x v="129"/>
      <x v="24"/>
    </i>
    <i r="1">
      <x v="147"/>
      <x v="151"/>
    </i>
    <i>
      <x v="63"/>
      <x v="34"/>
      <x v="229"/>
    </i>
    <i r="1">
      <x v="132"/>
      <x v="243"/>
    </i>
    <i r="1">
      <x v="150"/>
      <x v="243"/>
    </i>
    <i r="1">
      <x v="151"/>
      <x v="243"/>
    </i>
    <i r="1">
      <x v="172"/>
      <x v="243"/>
    </i>
    <i>
      <x v="64"/>
      <x v="40"/>
      <x v="40"/>
    </i>
    <i>
      <x v="65"/>
      <x v="148"/>
      <x v="163"/>
    </i>
    <i>
      <x v="66"/>
      <x v="114"/>
      <x v="175"/>
    </i>
    <i>
      <x v="67"/>
      <x v="31"/>
      <x v="158"/>
    </i>
    <i r="1">
      <x v="126"/>
      <x v="243"/>
    </i>
    <i r="1">
      <x v="142"/>
      <x v="243"/>
    </i>
    <i r="1">
      <x v="150"/>
      <x v="243"/>
    </i>
    <i r="1">
      <x v="151"/>
      <x v="243"/>
    </i>
    <i r="1">
      <x v="154"/>
      <x v="243"/>
    </i>
    <i>
      <x v="68"/>
      <x v="111"/>
      <x v="232"/>
    </i>
    <i r="1">
      <x v="125"/>
      <x v="243"/>
    </i>
    <i r="1">
      <x v="150"/>
      <x v="243"/>
    </i>
    <i r="1">
      <x v="151"/>
      <x v="243"/>
    </i>
    <i r="1">
      <x v="154"/>
      <x v="243"/>
    </i>
    <i r="1">
      <x v="160"/>
      <x v="243"/>
    </i>
    <i r="1">
      <x v="172"/>
      <x v="243"/>
    </i>
    <i>
      <x v="69"/>
      <x v="115"/>
      <x v="79"/>
    </i>
    <i r="1">
      <x v="140"/>
      <x v="79"/>
    </i>
    <i r="1">
      <x v="161"/>
      <x v="211"/>
    </i>
    <i>
      <x v="70"/>
      <x v="32"/>
      <x v="31"/>
    </i>
    <i>
      <x v="71"/>
      <x v="146"/>
      <x v="140"/>
    </i>
    <i>
      <x v="72"/>
      <x v="70"/>
      <x v="81"/>
    </i>
    <i>
      <x v="73"/>
      <x v="147"/>
      <x v="151"/>
    </i>
    <i r="1">
      <x v="164"/>
      <x v="224"/>
    </i>
    <i>
      <x v="74"/>
      <x v="40"/>
      <x v="40"/>
    </i>
    <i r="1">
      <x v="66"/>
      <x v="205"/>
    </i>
    <i r="1">
      <x v="151"/>
      <x v="243"/>
    </i>
    <i r="1">
      <x v="168"/>
      <x v="243"/>
    </i>
    <i r="1">
      <x v="172"/>
      <x v="243"/>
    </i>
    <i>
      <x v="75"/>
      <x v="55"/>
      <x v="207"/>
    </i>
    <i r="1">
      <x v="60"/>
      <x v="152"/>
    </i>
    <i r="1">
      <x v="114"/>
      <x v="175"/>
    </i>
    <i r="1">
      <x v="149"/>
      <x v="243"/>
    </i>
    <i>
      <x v="76"/>
      <x v="128"/>
      <x v="20"/>
    </i>
    <i r="1">
      <x v="133"/>
      <x v="54"/>
    </i>
    <i r="1">
      <x v="144"/>
      <x v="125"/>
    </i>
    <i>
      <x v="77"/>
      <x v="55"/>
      <x v="207"/>
    </i>
    <i r="1">
      <x v="104"/>
      <x v="65"/>
    </i>
    <i r="1">
      <x v="107"/>
      <x v="28"/>
    </i>
    <i r="1">
      <x v="108"/>
      <x v="216"/>
    </i>
    <i>
      <x v="78"/>
      <x v="48"/>
      <x v="130"/>
    </i>
    <i r="1">
      <x v="93"/>
      <x v="179"/>
    </i>
    <i r="1">
      <x v="151"/>
      <x v="243"/>
    </i>
    <i r="1">
      <x v="154"/>
      <x v="243"/>
    </i>
    <i>
      <x v="79"/>
      <x v="59"/>
      <x v="231"/>
    </i>
    <i>
      <x v="80"/>
      <x v="8"/>
      <x v="118"/>
    </i>
    <i r="1">
      <x v="150"/>
      <x v="243"/>
    </i>
    <i r="1">
      <x v="172"/>
      <x v="243"/>
    </i>
    <i>
      <x v="81"/>
      <x v="67"/>
      <x v="134"/>
    </i>
    <i r="1">
      <x v="138"/>
      <x v="62"/>
    </i>
    <i>
      <x v="82"/>
      <x v="60"/>
      <x v="152"/>
    </i>
    <i r="1">
      <x v="68"/>
      <x v="187"/>
    </i>
    <i>
      <x v="83"/>
      <x v="25"/>
      <x v="186"/>
    </i>
    <i r="1">
      <x v="59"/>
      <x v="231"/>
    </i>
    <i r="1">
      <x v="107"/>
      <x v="28"/>
    </i>
    <i r="1">
      <x v="150"/>
      <x v="243"/>
    </i>
    <i r="1">
      <x v="151"/>
      <x v="243"/>
    </i>
    <i>
      <x v="84"/>
      <x v="15"/>
      <x v="142"/>
    </i>
    <i r="1">
      <x v="44"/>
      <x v="58"/>
    </i>
    <i r="1">
      <x v="150"/>
      <x v="243"/>
    </i>
    <i r="1">
      <x v="151"/>
      <x v="243"/>
    </i>
    <i r="1">
      <x v="156"/>
      <x v="243"/>
    </i>
    <i r="1">
      <x v="172"/>
      <x v="243"/>
    </i>
    <i>
      <x v="85"/>
      <x v="161"/>
      <x v="211"/>
    </i>
    <i>
      <x v="86"/>
      <x v="67"/>
      <x v="134"/>
    </i>
    <i>
      <x v="87"/>
      <x v="78"/>
      <x v="45"/>
    </i>
    <i>
      <x v="88"/>
      <x v="77"/>
      <x v="78"/>
    </i>
    <i>
      <x v="89"/>
      <x v="105"/>
      <x v="69"/>
    </i>
    <i>
      <x v="90"/>
      <x v="56"/>
      <x v="213"/>
    </i>
    <i>
      <x v="91"/>
      <x v="66"/>
      <x v="205"/>
    </i>
    <i r="1">
      <x v="141"/>
      <x v="243"/>
    </i>
    <i r="1">
      <x v="151"/>
      <x v="243"/>
    </i>
    <i>
      <x v="92"/>
      <x v="69"/>
      <x v="119"/>
    </i>
    <i r="1">
      <x v="151"/>
      <x v="243"/>
    </i>
    <i>
      <x v="93"/>
      <x v="134"/>
      <x v="243"/>
    </i>
    <i r="1">
      <x v="149"/>
      <x v="243"/>
    </i>
    <i r="1">
      <x v="150"/>
      <x v="243"/>
    </i>
    <i r="1">
      <x v="151"/>
      <x v="243"/>
    </i>
    <i r="1">
      <x v="169"/>
      <x v="243"/>
    </i>
    <i>
      <x v="94"/>
      <x v="138"/>
      <x v="62"/>
    </i>
    <i r="1">
      <x v="159"/>
      <x v="243"/>
    </i>
    <i>
      <x v="95"/>
      <x v="63"/>
      <x v="138"/>
    </i>
    <i>
      <x v="96"/>
      <x v="31"/>
      <x v="158"/>
    </i>
    <i r="1">
      <x v="49"/>
      <x v="162"/>
    </i>
    <i r="1">
      <x v="110"/>
      <x v="194"/>
    </i>
    <i r="1">
      <x v="151"/>
      <x v="243"/>
    </i>
    <i r="1">
      <x v="163"/>
      <x v="243"/>
    </i>
    <i>
      <x v="97"/>
      <x v="15"/>
      <x v="142"/>
    </i>
    <i r="1">
      <x v="40"/>
      <x v="40"/>
    </i>
    <i r="1">
      <x v="73"/>
      <x v="157"/>
    </i>
    <i r="1">
      <x v="74"/>
      <x v="148"/>
    </i>
    <i>
      <x v="98"/>
      <x v="62"/>
      <x v="21"/>
    </i>
    <i r="1">
      <x v="90"/>
      <x v="150"/>
    </i>
    <i>
      <x v="99"/>
      <x v="61"/>
      <x v="129"/>
    </i>
    <i r="1">
      <x v="151"/>
      <x v="243"/>
    </i>
    <i>
      <x v="100"/>
      <x v="54"/>
      <x v="198"/>
    </i>
    <i>
      <x v="101"/>
      <x v="117"/>
      <x v="22"/>
    </i>
    <i r="1">
      <x v="136"/>
      <x v="243"/>
    </i>
    <i r="1">
      <x v="150"/>
      <x v="243"/>
    </i>
    <i>
      <x v="102"/>
      <x v="130"/>
      <x v="34"/>
    </i>
    <i r="1">
      <x v="143"/>
      <x v="243"/>
    </i>
    <i r="1">
      <x v="150"/>
      <x v="243"/>
    </i>
    <i r="1">
      <x v="172"/>
      <x v="243"/>
    </i>
    <i>
      <x v="103"/>
      <x v="108"/>
      <x v="216"/>
    </i>
    <i r="1">
      <x v="111"/>
      <x v="232"/>
    </i>
    <i r="1">
      <x v="172"/>
      <x v="243"/>
    </i>
    <i>
      <x v="104"/>
      <x v="18"/>
      <x v="226"/>
    </i>
    <i r="1">
      <x v="24"/>
      <x v="73"/>
    </i>
    <i>
      <x v="105"/>
      <x v="62"/>
      <x v="21"/>
    </i>
    <i r="1">
      <x v="119"/>
      <x v="202"/>
    </i>
    <i r="1">
      <x v="127"/>
      <x v="243"/>
    </i>
    <i r="1">
      <x v="150"/>
      <x v="243"/>
    </i>
    <i r="1">
      <x v="151"/>
      <x v="243"/>
    </i>
    <i r="1">
      <x v="167"/>
      <x v="243"/>
    </i>
    <i>
      <x v="106"/>
      <x v="50"/>
      <x v="185"/>
    </i>
    <i>
      <x v="107"/>
      <x v="103"/>
      <x v="178"/>
    </i>
    <i r="1">
      <x v="109"/>
      <x v="39"/>
    </i>
    <i r="1">
      <x v="142"/>
      <x v="243"/>
    </i>
    <i r="1">
      <x v="151"/>
      <x v="243"/>
    </i>
    <i>
      <x v="108"/>
      <x v="62"/>
      <x v="21"/>
    </i>
    <i r="1">
      <x v="92"/>
      <x v="176"/>
    </i>
    <i r="1">
      <x v="142"/>
      <x v="243"/>
    </i>
    <i r="1">
      <x v="150"/>
      <x v="243"/>
    </i>
    <i r="1">
      <x v="151"/>
      <x v="243"/>
    </i>
    <i r="1">
      <x v="171"/>
      <x v="243"/>
    </i>
    <i r="1">
      <x v="172"/>
      <x v="243"/>
    </i>
    <i>
      <x v="109"/>
      <x v="135"/>
      <x v="56"/>
    </i>
    <i r="1">
      <x v="151"/>
      <x v="243"/>
    </i>
    <i r="1">
      <x v="154"/>
      <x v="243"/>
    </i>
    <i>
      <x v="110"/>
      <x v="45"/>
      <x v="126"/>
    </i>
    <i>
      <x v="111"/>
      <x v="40"/>
      <x v="40"/>
    </i>
    <i r="1">
      <x v="172"/>
      <x v="243"/>
    </i>
    <i>
      <x v="112"/>
      <x v="79"/>
      <x v="59"/>
    </i>
    <i r="1">
      <x v="88"/>
      <x v="159"/>
    </i>
    <i r="1">
      <x v="91"/>
      <x v="47"/>
    </i>
    <i r="1">
      <x v="94"/>
      <x v="190"/>
    </i>
    <i>
      <x v="113"/>
      <x v="21"/>
      <x v="115"/>
    </i>
    <i r="1">
      <x v="62"/>
      <x v="21"/>
    </i>
    <i r="1">
      <x v="89"/>
      <x v="206"/>
    </i>
    <i r="1">
      <x v="150"/>
      <x v="243"/>
    </i>
    <i r="1">
      <x v="170"/>
      <x v="243"/>
    </i>
    <i>
      <x v="114"/>
      <x v="19"/>
      <x v="49"/>
    </i>
    <i>
      <x v="115"/>
      <x v="40"/>
      <x v="40"/>
    </i>
    <i r="1">
      <x v="46"/>
      <x v="127"/>
    </i>
    <i r="1">
      <x v="87"/>
      <x v="235"/>
    </i>
    <i>
      <x v="116"/>
      <x v="41"/>
      <x v="3"/>
    </i>
    <i>
      <x v="117"/>
      <x v="130"/>
      <x v="34"/>
    </i>
    <i>
      <x v="118"/>
      <x v="43"/>
      <x v="57"/>
    </i>
    <i>
      <x v="119"/>
      <x v="69"/>
      <x v="119"/>
    </i>
    <i r="1">
      <x v="81"/>
      <x v="236"/>
    </i>
    <i>
      <x v="120"/>
      <x v="37"/>
      <x v="72"/>
    </i>
    <i r="1">
      <x v="51"/>
      <x v="189"/>
    </i>
    <i r="1">
      <x v="67"/>
      <x v="134"/>
    </i>
    <i r="1">
      <x v="151"/>
      <x v="243"/>
    </i>
    <i>
      <x v="121"/>
      <x v="48"/>
      <x v="130"/>
    </i>
    <i>
      <x v="122"/>
      <x v="162"/>
      <x v="243"/>
    </i>
    <i r="1">
      <x v="165"/>
      <x v="243"/>
    </i>
    <i r="1">
      <x v="172"/>
      <x v="243"/>
    </i>
    <i>
      <x v="123"/>
      <x v="2"/>
      <x v="170"/>
    </i>
    <i>
      <x v="124"/>
      <x v="44"/>
      <x v="58"/>
    </i>
    <i>
      <x v="125"/>
      <x v="40"/>
      <x v="40"/>
    </i>
    <i r="1">
      <x v="41"/>
      <x v="3"/>
    </i>
    <i r="1">
      <x v="42"/>
      <x v="36"/>
    </i>
    <i>
      <x v="126"/>
      <x v="47"/>
      <x v="128"/>
    </i>
    <i>
      <x v="127"/>
      <x v="106"/>
      <x v="25"/>
    </i>
    <i r="1">
      <x v="107"/>
      <x v="28"/>
    </i>
    <i>
      <x v="128"/>
      <x v="96"/>
      <x v="161"/>
    </i>
    <i>
      <x v="129"/>
      <x v="83"/>
      <x v="91"/>
    </i>
    <i r="1">
      <x v="109"/>
      <x v="39"/>
    </i>
    <i>
      <x v="130"/>
      <x v="72"/>
      <x v="156"/>
    </i>
    <i>
      <x v="131"/>
      <x v="16"/>
      <x v="208"/>
    </i>
    <i r="1">
      <x v="71"/>
      <x v="177"/>
    </i>
    <i r="1">
      <x v="151"/>
      <x v="243"/>
    </i>
    <i r="1">
      <x v="154"/>
      <x v="243"/>
    </i>
    <i>
      <x v="132"/>
      <x v="31"/>
      <x v="158"/>
    </i>
    <i>
      <x v="133"/>
      <x v="11"/>
      <x v="64"/>
    </i>
    <i>
      <x v="134"/>
      <x v="57"/>
      <x v="219"/>
    </i>
    <i>
      <x v="135"/>
      <x v="1"/>
      <x v="26"/>
    </i>
    <i>
      <x v="136"/>
      <x v="97"/>
      <x v="1"/>
    </i>
    <i>
      <x v="137"/>
      <x v="13"/>
      <x v="212"/>
    </i>
    <i>
      <x v="138"/>
      <x v="102"/>
      <x v="214"/>
    </i>
    <i>
      <x v="139"/>
      <x v="58"/>
      <x v="220"/>
    </i>
    <i>
      <x v="140"/>
      <x v="52"/>
      <x v="193"/>
    </i>
    <i>
      <x v="141"/>
      <x v="151"/>
      <x v="243"/>
    </i>
    <i>
      <x v="142"/>
      <x v="116"/>
      <x v="191"/>
    </i>
    <i>
      <x v="143"/>
      <x v="117"/>
      <x v="22"/>
    </i>
    <i r="1">
      <x v="151"/>
      <x v="243"/>
    </i>
    <i>
      <x v="144"/>
      <x v="42"/>
      <x v="36"/>
    </i>
    <i>
      <x v="145"/>
      <x v="120"/>
      <x v="63"/>
    </i>
    <i>
      <x v="146"/>
      <x v="9"/>
      <x v="227"/>
    </i>
    <i r="1">
      <x v="43"/>
      <x v="57"/>
    </i>
    <i r="1">
      <x v="44"/>
      <x v="58"/>
    </i>
    <i r="1">
      <x v="151"/>
      <x v="243"/>
    </i>
    <i r="1">
      <x v="154"/>
      <x v="243"/>
    </i>
    <i>
      <x v="147"/>
      <x v="80"/>
      <x v="27"/>
    </i>
    <i>
      <x v="150"/>
      <x v="22"/>
      <x v="196"/>
    </i>
    <i r="1">
      <x v="116"/>
      <x v="191"/>
    </i>
    <i>
      <x v="153"/>
      <x v="147"/>
      <x v="151"/>
    </i>
    <i>
      <x v="154"/>
      <x v="19"/>
      <x v="49"/>
    </i>
    <i>
      <x v="155"/>
      <x v="24"/>
      <x v="73"/>
    </i>
    <i>
      <x v="156"/>
      <x v="166"/>
      <x v="243"/>
    </i>
    <i r="1">
      <x v="172"/>
      <x v="243"/>
    </i>
    <i>
      <x v="157"/>
      <x v="166"/>
      <x v="243"/>
    </i>
    <i r="1">
      <x v="172"/>
      <x v="243"/>
    </i>
    <i>
      <x v="158"/>
      <x v="118"/>
      <x v="174"/>
    </i>
    <i>
      <x v="159"/>
      <x v="40"/>
      <x v="40"/>
    </i>
    <i>
      <x v="160"/>
      <x v="106"/>
      <x v="25"/>
    </i>
    <i>
      <x v="161"/>
      <x v="166"/>
      <x v="243"/>
    </i>
    <i r="1">
      <x v="172"/>
      <x v="243"/>
    </i>
    <i>
      <x v="162"/>
      <x v="166"/>
      <x v="243"/>
    </i>
    <i r="1">
      <x v="172"/>
      <x v="243"/>
    </i>
    <i t="grand">
      <x/>
    </i>
  </rowItems>
  <colItems count="1">
    <i/>
  </colItems>
  <dataFields count="1">
    <dataField name="Count of MONTH" fld="2" subtotal="count" baseField="0" baseItem="0"/>
  </dataFields>
  <formats count="5751">
    <format dxfId="17073">
      <pivotArea type="all" dataOnly="0" outline="0" fieldPosition="0"/>
    </format>
    <format dxfId="17072">
      <pivotArea outline="0" collapsedLevelsAreSubtotals="1" fieldPosition="0"/>
    </format>
    <format dxfId="17071">
      <pivotArea field="1" type="button" dataOnly="0" labelOnly="1" outline="0" axis="axisRow" fieldPosition="0"/>
    </format>
    <format dxfId="17070">
      <pivotArea field="3" type="button" dataOnly="0" labelOnly="1" outline="0"/>
    </format>
    <format dxfId="17069">
      <pivotArea field="2" type="button" dataOnly="0" labelOnly="1" outline="0"/>
    </format>
    <format dxfId="17068">
      <pivotArea dataOnly="0" labelOnly="1" outline="0" axis="axisValues" fieldPosition="0"/>
    </format>
    <format dxfId="17067">
      <pivotArea dataOnly="0" labelOnly="1" outline="0" fieldPosition="0">
        <references count="1">
          <reference field="1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7066">
      <pivotArea dataOnly="0" labelOnly="1" outline="0" fieldPosition="0">
        <references count="1">
          <reference field="1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7065">
      <pivotArea dataOnly="0" labelOnly="1" outline="0" fieldPosition="0">
        <references count="1">
          <reference field="1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064">
      <pivotArea dataOnly="0" labelOnly="1" outline="0" fieldPosition="0">
        <references count="1">
          <reference field="1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063">
      <pivotArea dataOnly="0" labelOnly="1" outline="0" fieldPosition="0">
        <references count="1">
          <reference field="1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7062">
      <pivotArea dataOnly="0" labelOnly="1" outline="0" fieldPosition="0">
        <references count="1">
          <reference field="1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7061">
      <pivotArea dataOnly="0" labelOnly="1" outline="0" fieldPosition="0">
        <references count="1">
          <reference field="1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060">
      <pivotArea dataOnly="0" labelOnly="1" outline="0" fieldPosition="0">
        <references count="1">
          <reference field="1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059">
      <pivotArea dataOnly="0" labelOnly="1" outline="0" fieldPosition="0">
        <references count="1">
          <reference field="1" count="2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7058">
      <pivotArea dataOnly="0" labelOnly="1" outline="0" fieldPosition="0">
        <references count="1">
          <reference field="1" count="25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7057">
      <pivotArea dataOnly="0" labelOnly="1" outline="0" fieldPosition="0">
        <references count="1">
          <reference field="1" count="25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056">
      <pivotArea dataOnly="0" labelOnly="1" outline="0" fieldPosition="0">
        <references count="1">
          <reference field="1" count="25" defaultSubtotal="1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055">
      <pivotArea dataOnly="0" labelOnly="1" outline="0" fieldPosition="0">
        <references count="1">
          <reference field="1" count="1">
            <x v="150"/>
          </reference>
        </references>
      </pivotArea>
    </format>
    <format dxfId="17054">
      <pivotArea dataOnly="0" labelOnly="1" outline="0" fieldPosition="0">
        <references count="1">
          <reference field="1" count="1" defaultSubtotal="1">
            <x v="150"/>
          </reference>
        </references>
      </pivotArea>
    </format>
    <format dxfId="17053">
      <pivotArea dataOnly="0" labelOnly="1" grandRow="1" outline="0" fieldPosition="0"/>
    </format>
    <format dxfId="17052">
      <pivotArea dataOnly="0" labelOnly="1" outline="0" axis="axisValues" fieldPosition="0"/>
    </format>
    <format dxfId="17051">
      <pivotArea type="all" dataOnly="0" outline="0" fieldPosition="0"/>
    </format>
    <format dxfId="17050">
      <pivotArea outline="0" collapsedLevelsAreSubtotals="1" fieldPosition="0"/>
    </format>
    <format dxfId="17049">
      <pivotArea field="1" type="button" dataOnly="0" labelOnly="1" outline="0" axis="axisRow" fieldPosition="0"/>
    </format>
    <format dxfId="17048">
      <pivotArea field="3" type="button" dataOnly="0" labelOnly="1" outline="0"/>
    </format>
    <format dxfId="17047">
      <pivotArea field="2" type="button" dataOnly="0" labelOnly="1" outline="0"/>
    </format>
    <format dxfId="17046">
      <pivotArea dataOnly="0" labelOnly="1" outline="0" axis="axisValues" fieldPosition="0"/>
    </format>
    <format dxfId="17045">
      <pivotArea dataOnly="0" labelOnly="1" outline="0" fieldPosition="0">
        <references count="1">
          <reference field="1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7044">
      <pivotArea dataOnly="0" labelOnly="1" outline="0" fieldPosition="0">
        <references count="1">
          <reference field="1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7043">
      <pivotArea dataOnly="0" labelOnly="1" outline="0" fieldPosition="0">
        <references count="1">
          <reference field="1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042">
      <pivotArea dataOnly="0" labelOnly="1" outline="0" fieldPosition="0">
        <references count="1">
          <reference field="1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041">
      <pivotArea dataOnly="0" labelOnly="1" outline="0" fieldPosition="0">
        <references count="1">
          <reference field="1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7040">
      <pivotArea dataOnly="0" labelOnly="1" outline="0" fieldPosition="0">
        <references count="1">
          <reference field="1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17039">
      <pivotArea dataOnly="0" labelOnly="1" outline="0" fieldPosition="0">
        <references count="1">
          <reference field="1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038">
      <pivotArea dataOnly="0" labelOnly="1" outline="0" fieldPosition="0">
        <references count="1">
          <reference field="1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037">
      <pivotArea dataOnly="0" labelOnly="1" outline="0" fieldPosition="0">
        <references count="1">
          <reference field="1" count="25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7036">
      <pivotArea dataOnly="0" labelOnly="1" outline="0" fieldPosition="0">
        <references count="1">
          <reference field="1" count="25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7035">
      <pivotArea dataOnly="0" labelOnly="1" outline="0" fieldPosition="0">
        <references count="1">
          <reference field="1" count="25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034">
      <pivotArea dataOnly="0" labelOnly="1" outline="0" fieldPosition="0">
        <references count="1">
          <reference field="1" count="25" defaultSubtotal="1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033">
      <pivotArea dataOnly="0" labelOnly="1" outline="0" fieldPosition="0">
        <references count="1">
          <reference field="1" count="1">
            <x v="150"/>
          </reference>
        </references>
      </pivotArea>
    </format>
    <format dxfId="17032">
      <pivotArea dataOnly="0" labelOnly="1" outline="0" fieldPosition="0">
        <references count="1">
          <reference field="1" count="1" defaultSubtotal="1">
            <x v="150"/>
          </reference>
        </references>
      </pivotArea>
    </format>
    <format dxfId="17031">
      <pivotArea dataOnly="0" labelOnly="1" grandRow="1" outline="0" fieldPosition="0"/>
    </format>
    <format dxfId="17030">
      <pivotArea dataOnly="0" labelOnly="1" outline="0" axis="axisValues" fieldPosition="0"/>
    </format>
    <format dxfId="17029">
      <pivotArea type="all" dataOnly="0" outline="0" fieldPosition="0"/>
    </format>
    <format dxfId="17028">
      <pivotArea outline="0" collapsedLevelsAreSubtotals="1" fieldPosition="0"/>
    </format>
    <format dxfId="17027">
      <pivotArea field="1" type="button" dataOnly="0" labelOnly="1" outline="0" axis="axisRow" fieldPosition="0"/>
    </format>
    <format dxfId="17026">
      <pivotArea field="4" type="button" dataOnly="0" labelOnly="1" outline="0" axis="axisRow" fieldPosition="1"/>
    </format>
    <format dxfId="17025">
      <pivotArea field="5" type="button" dataOnly="0" labelOnly="1" outline="0" axis="axisRow" fieldPosition="2"/>
    </format>
    <format dxfId="17024">
      <pivotArea dataOnly="0" labelOnly="1" outline="0" axis="axisValues" fieldPosition="0"/>
    </format>
    <format dxfId="1702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7022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7021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7020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7019">
      <pivotArea dataOnly="0" labelOnly="1" grandRow="1" outline="0" fieldPosition="0"/>
    </format>
    <format dxfId="17018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7017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7016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7015">
      <pivotArea dataOnly="0" labelOnly="1" outline="0" fieldPosition="0">
        <references count="2">
          <reference field="1" count="1" selected="0">
            <x v="3"/>
          </reference>
          <reference field="4" count="5">
            <x v="14"/>
            <x v="48"/>
            <x v="113"/>
            <x v="125"/>
            <x v="151"/>
          </reference>
        </references>
      </pivotArea>
    </format>
    <format dxfId="17014">
      <pivotArea dataOnly="0" labelOnly="1" outline="0" fieldPosition="0">
        <references count="2">
          <reference field="1" count="1" selected="0">
            <x v="4"/>
          </reference>
          <reference field="4" count="2">
            <x v="43"/>
            <x v="118"/>
          </reference>
        </references>
      </pivotArea>
    </format>
    <format dxfId="17013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7012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7011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7010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7009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7008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7007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7006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7005">
      <pivotArea dataOnly="0" labelOnly="1" outline="0" fieldPosition="0">
        <references count="2">
          <reference field="1" count="1" selected="0">
            <x v="13"/>
          </reference>
          <reference field="4" count="3">
            <x v="21"/>
            <x v="68"/>
            <x v="151"/>
          </reference>
        </references>
      </pivotArea>
    </format>
    <format dxfId="17004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7003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7002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7001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7000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6999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6998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6997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6996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6995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6994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6993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6992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6991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6990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6989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6988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6987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6986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6985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6984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6983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6982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6981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6980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6979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6978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6977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6976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6975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6974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6973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6972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6971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6970">
      <pivotArea dataOnly="0" labelOnly="1" outline="0" fieldPosition="0">
        <references count="2">
          <reference field="1" count="1" selected="0">
            <x v="49"/>
          </reference>
          <reference field="4" count="3">
            <x v="40"/>
            <x v="144"/>
            <x v="159"/>
          </reference>
        </references>
      </pivotArea>
    </format>
    <format dxfId="16969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6968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6967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6966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6965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6964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6963">
      <pivotArea dataOnly="0" labelOnly="1" outline="0" fieldPosition="0">
        <references count="2">
          <reference field="1" count="1" selected="0">
            <x v="56"/>
          </reference>
          <reference field="4" count="2">
            <x v="95"/>
            <x v="137"/>
          </reference>
        </references>
      </pivotArea>
    </format>
    <format dxfId="16962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6961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6960">
      <pivotArea dataOnly="0" labelOnly="1" outline="0" fieldPosition="0">
        <references count="2">
          <reference field="1" count="1" selected="0">
            <x v="59"/>
          </reference>
          <reference field="4" count="1">
            <x v="14"/>
          </reference>
        </references>
      </pivotArea>
    </format>
    <format dxfId="16959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6958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6957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6956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6955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6954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6953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6952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6951">
      <pivotArea dataOnly="0" labelOnly="1" outline="0" fieldPosition="0">
        <references count="2">
          <reference field="1" count="1" selected="0">
            <x v="68"/>
          </reference>
          <reference field="4" count="6">
            <x v="14"/>
            <x v="111"/>
            <x v="125"/>
            <x v="150"/>
            <x v="151"/>
            <x v="160"/>
          </reference>
        </references>
      </pivotArea>
    </format>
    <format dxfId="16950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6949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6948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6947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6946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6945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6944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6943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6942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6941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6940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6939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6938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6937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6936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6935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6934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6933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6932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6931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6930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6929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6928">
      <pivotArea dataOnly="0" labelOnly="1" outline="0" fieldPosition="0">
        <references count="2">
          <reference field="1" count="1" selected="0">
            <x v="91"/>
          </reference>
          <reference field="4" count="4">
            <x v="15"/>
            <x v="66"/>
            <x v="151"/>
            <x v="154"/>
          </reference>
        </references>
      </pivotArea>
    </format>
    <format dxfId="16927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6926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6925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6924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6923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6922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6921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6920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6919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6918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6917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6916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6915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6914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6913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6912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6911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6910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6909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6908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6907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6906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6905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6904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6903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6902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6901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6900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6899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6898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6897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6896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6895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6894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6893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6892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6891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6890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6889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6888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6887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6886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6885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6884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6883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6882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6881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6880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6879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6878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6877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6876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6875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6874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6873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6872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6871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6870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6869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6868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6867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6866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6865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6864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6863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6862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6861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6860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6859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6858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6857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6856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685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854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6853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6852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851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4"/>
          </reference>
          <reference field="5" count="1">
            <x v="70"/>
          </reference>
        </references>
      </pivotArea>
    </format>
    <format dxfId="16850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6849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6848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6847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846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6845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6844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843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6842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6841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6840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6839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6838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6837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683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835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6834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6833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6832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831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6830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6829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6828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6827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826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6825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6824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6823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8"/>
          </reference>
          <reference field="5" count="1">
            <x v="166"/>
          </reference>
        </references>
      </pivotArea>
    </format>
    <format dxfId="16822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6821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6820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6819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818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6817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6816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6815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6814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813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6812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6811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810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7"/>
          </reference>
          <reference field="5" count="1">
            <x v="166"/>
          </reference>
        </references>
      </pivotArea>
    </format>
    <format dxfId="16809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6808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6807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6806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6805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6804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6803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6802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6801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6800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6799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6798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6797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6796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6795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6794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6793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6792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6791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6790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6789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6788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6787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6786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6785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6784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6783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6782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6781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6780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6779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6778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777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776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2"/>
          </reference>
          <reference field="5" count="1">
            <x v="166"/>
          </reference>
        </references>
      </pivotArea>
    </format>
    <format dxfId="16775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3"/>
          </reference>
          <reference field="5" count="1">
            <x v="166"/>
          </reference>
        </references>
      </pivotArea>
    </format>
    <format dxfId="16774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773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6772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6771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6770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6769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6768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767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6766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6765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764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6763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6762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761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76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6759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758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6757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6756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95"/>
          </reference>
          <reference field="5" count="1">
            <x v="61"/>
          </reference>
        </references>
      </pivotArea>
    </format>
    <format dxfId="16755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61"/>
          </reference>
        </references>
      </pivotArea>
    </format>
    <format dxfId="16754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6753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6752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6751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4"/>
          </reference>
          <reference field="5" count="1">
            <x v="70"/>
          </reference>
        </references>
      </pivotArea>
    </format>
    <format dxfId="16750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6749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6748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74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674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674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674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6743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39"/>
          </reference>
          <reference field="5" count="1">
            <x v="166"/>
          </reference>
        </references>
      </pivotArea>
    </format>
    <format dxfId="16742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674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740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6739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6738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6737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6736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735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734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733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6732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6731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6730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6729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6728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727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72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6725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4"/>
          </reference>
          <reference field="5" count="1">
            <x v="70"/>
          </reference>
        </references>
      </pivotArea>
    </format>
    <format dxfId="16724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6723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672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721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720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60"/>
          </reference>
          <reference field="5" count="1">
            <x v="166"/>
          </reference>
        </references>
      </pivotArea>
    </format>
    <format dxfId="16719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6718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6717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716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6715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6714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6713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6712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6711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710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6709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708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68"/>
          </reference>
          <reference field="5" count="1">
            <x v="166"/>
          </reference>
        </references>
      </pivotArea>
    </format>
    <format dxfId="16707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6706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6705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6704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6703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6702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6701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6700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6699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6698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6697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6696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95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6694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6693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6692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91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6690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6689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6688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6687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6686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6685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6684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83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82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6681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6680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79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78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6"/>
          </reference>
          <reference field="5" count="1">
            <x v="166"/>
          </reference>
        </references>
      </pivotArea>
    </format>
    <format dxfId="16677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676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6675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6674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6673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6672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6671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6670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6669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68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6667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6666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65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6664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6663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62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61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1">
            <x v="166"/>
          </reference>
        </references>
      </pivotArea>
    </format>
    <format dxfId="16660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6659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6658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6657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6656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6655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6654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53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63"/>
          </reference>
          <reference field="5" count="1">
            <x v="166"/>
          </reference>
        </references>
      </pivotArea>
    </format>
    <format dxfId="16652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6651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650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6649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6648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647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6646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6645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44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6643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6642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6641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40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6639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6638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37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6636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6635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6634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6633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63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6631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6630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29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28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6627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6626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6625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6624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6623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22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621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6620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6619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18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17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1"/>
          </reference>
          <reference field="5" count="1">
            <x v="166"/>
          </reference>
        </references>
      </pivotArea>
    </format>
    <format dxfId="16616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6615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614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6613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6612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611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6610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6609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6608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6607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6606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605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6604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603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70"/>
          </reference>
          <reference field="5" count="1">
            <x v="166"/>
          </reference>
        </references>
      </pivotArea>
    </format>
    <format dxfId="16602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6601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600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6599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6598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6597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6596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6595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6594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6593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6592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6591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6590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589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6588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6587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5"/>
          </reference>
          <reference field="5" count="1">
            <x v="166"/>
          </reference>
        </references>
      </pivotArea>
    </format>
    <format dxfId="16586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6585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6584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583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6582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6581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6580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6579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6578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6577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6576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6575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6574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6573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6572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571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6570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6569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6568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6567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6566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6565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6564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6563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6562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6561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560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6559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6558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557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6556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655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655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6553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6552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551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6550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6549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6548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6547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6546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6545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544">
      <pivotArea dataOnly="0" labelOnly="1" outline="0" fieldPosition="0">
        <references count="3">
          <reference field="1" count="1" selected="0">
            <x v="15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543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6542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6541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6540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6539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6538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6537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536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6535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6534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6533">
      <pivotArea dataOnly="0" labelOnly="1" outline="0" axis="axisValues" fieldPosition="0"/>
    </format>
    <format dxfId="16532">
      <pivotArea type="all" dataOnly="0" outline="0" fieldPosition="0"/>
    </format>
    <format dxfId="16531">
      <pivotArea outline="0" collapsedLevelsAreSubtotals="1" fieldPosition="0"/>
    </format>
    <format dxfId="16530">
      <pivotArea field="1" type="button" dataOnly="0" labelOnly="1" outline="0" axis="axisRow" fieldPosition="0"/>
    </format>
    <format dxfId="16529">
      <pivotArea field="4" type="button" dataOnly="0" labelOnly="1" outline="0" axis="axisRow" fieldPosition="1"/>
    </format>
    <format dxfId="16528">
      <pivotArea field="5" type="button" dataOnly="0" labelOnly="1" outline="0" axis="axisRow" fieldPosition="2"/>
    </format>
    <format dxfId="16527">
      <pivotArea field="2" type="button" dataOnly="0" labelOnly="1" outline="0"/>
    </format>
    <format dxfId="16526">
      <pivotArea dataOnly="0" labelOnly="1" outline="0" axis="axisValues" fieldPosition="0"/>
    </format>
    <format dxfId="16525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6524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6523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6522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6521">
      <pivotArea dataOnly="0" labelOnly="1" grandRow="1" outline="0" fieldPosition="0"/>
    </format>
    <format dxfId="16520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6519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6518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6517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6516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6515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6514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6513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6512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6511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6510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6509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6508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6507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6506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6505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6504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6503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6502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6501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6500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6499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6498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6497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6496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6495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6494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6493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6492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6491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6490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6489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6488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6487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6486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6485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6484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6483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6482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6481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6480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6479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6478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6477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6476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6475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6474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6473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6472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6471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6470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6469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6468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6467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6466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6465">
      <pivotArea dataOnly="0" labelOnly="1" outline="0" fieldPosition="0">
        <references count="2">
          <reference field="1" count="1" selected="0">
            <x v="56"/>
          </reference>
          <reference field="4" count="2">
            <x v="95"/>
            <x v="137"/>
          </reference>
        </references>
      </pivotArea>
    </format>
    <format dxfId="16464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6463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6462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6461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6460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6459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6458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6457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6456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6455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6454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6453">
      <pivotArea dataOnly="0" labelOnly="1" outline="0" fieldPosition="0">
        <references count="2">
          <reference field="1" count="1" selected="0">
            <x v="68"/>
          </reference>
          <reference field="4" count="6">
            <x v="111"/>
            <x v="125"/>
            <x v="150"/>
            <x v="151"/>
            <x v="154"/>
            <x v="160"/>
          </reference>
        </references>
      </pivotArea>
    </format>
    <format dxfId="16452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6451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6450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6449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6448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6447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6446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6445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6444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6443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6442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6441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6440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6439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6438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6437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6436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6435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6434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6433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6432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6431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6430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6429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6428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6427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6426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6425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6424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6423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6422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6421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6420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6419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6418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6417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6416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6415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6414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6413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6412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6411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6410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6409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6408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6407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6406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6405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6404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6403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6402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6401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6400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6399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6398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6397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6396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6395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6394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6393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6392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6391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6390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6389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6388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6387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6386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6385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6384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6383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6382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6381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6380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6379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6378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6377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6376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6375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6374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6373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6372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6371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6370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6369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6368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6367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6366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6365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6364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6363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6362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6361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6360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6359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6358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6357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356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6355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6354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353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6352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6351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6350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6349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6348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347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6346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6345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6344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6343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6342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6341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6340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339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6338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6337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6336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335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6334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6333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6332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6331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6330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329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6328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6327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6326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6325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6324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6323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322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6321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6320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6319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6318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317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6316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6315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314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6313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6312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6311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6310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6309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6308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6307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6306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6305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6304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6303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6302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6301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6300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6299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6298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6297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6296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6295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6294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6293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6292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6291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6290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6289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6288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6287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6286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6285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6284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6283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6282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281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6280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6279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278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6277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6276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275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6274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6273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272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6271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6270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95"/>
          </reference>
          <reference field="5" count="1">
            <x v="61"/>
          </reference>
        </references>
      </pivotArea>
    </format>
    <format dxfId="16269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6268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6267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6266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6265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6264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6263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6262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626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626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625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625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257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6256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6255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6254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6253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252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6251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6250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6249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6248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6247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6246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6245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244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6243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6242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6241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6240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6239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238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6237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236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6235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6234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6233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6232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6231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6230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6229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6228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6227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6226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6225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224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6223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6222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221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6220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6219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6218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6217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6216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6215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6214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213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6212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6211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210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6209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6208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6207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6206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6205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6204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6203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6202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6201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200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6199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6198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6197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6196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6195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6194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193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6192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191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6190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6189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188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6187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6186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185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6184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6183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6182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6181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6180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6179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6178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6177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6176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175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6174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6173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6172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6171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6170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6169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168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6167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6166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6165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164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6163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162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6161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6160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6159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6158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6157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6156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6155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154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6153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152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6151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6150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6149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6148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6147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6146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6145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6144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6143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6142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141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6140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6139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6138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6137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136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6135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6134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6133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6132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6131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6130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6129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6128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6127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6126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6125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124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6123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6122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6121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6120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6119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6118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6117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6116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6115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114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6113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6112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111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6110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6109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6108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6107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6106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6105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6104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6103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6102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6101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6100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6099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6098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6097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6096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6095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6094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6093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6092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6091">
      <pivotArea dataOnly="0" labelOnly="1" outline="0" axis="axisValues" fieldPosition="0"/>
    </format>
    <format dxfId="16090">
      <pivotArea type="all" dataOnly="0" outline="0" fieldPosition="0"/>
    </format>
    <format dxfId="16089">
      <pivotArea outline="0" collapsedLevelsAreSubtotals="1" fieldPosition="0"/>
    </format>
    <format dxfId="16088">
      <pivotArea field="1" type="button" dataOnly="0" labelOnly="1" outline="0" axis="axisRow" fieldPosition="0"/>
    </format>
    <format dxfId="16087">
      <pivotArea field="4" type="button" dataOnly="0" labelOnly="1" outline="0" axis="axisRow" fieldPosition="1"/>
    </format>
    <format dxfId="16086">
      <pivotArea field="5" type="button" dataOnly="0" labelOnly="1" outline="0" axis="axisRow" fieldPosition="2"/>
    </format>
    <format dxfId="16085">
      <pivotArea field="2" type="button" dataOnly="0" labelOnly="1" outline="0"/>
    </format>
    <format dxfId="16084">
      <pivotArea dataOnly="0" labelOnly="1" outline="0" axis="axisValues" fieldPosition="0"/>
    </format>
    <format dxfId="1608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6082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6081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6080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6079">
      <pivotArea dataOnly="0" labelOnly="1" grandRow="1" outline="0" fieldPosition="0"/>
    </format>
    <format dxfId="16078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6077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6076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6075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6074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6073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6072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6071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6070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6069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6068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6067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6066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6065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6064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6063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6062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6061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6060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6059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6058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6057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6056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6055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6054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6053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6052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6051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6050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6049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6048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6047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6046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6045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6044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6043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6042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6041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6040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6039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6038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6037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6036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6035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6034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6033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6032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6031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6030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6029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6028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6027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6026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6025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6024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6023">
      <pivotArea dataOnly="0" labelOnly="1" outline="0" fieldPosition="0">
        <references count="2">
          <reference field="1" count="1" selected="0">
            <x v="56"/>
          </reference>
          <reference field="4" count="2">
            <x v="95"/>
            <x v="137"/>
          </reference>
        </references>
      </pivotArea>
    </format>
    <format dxfId="16022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6021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6020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6019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6018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6017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6016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6015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6014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6013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6012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6011">
      <pivotArea dataOnly="0" labelOnly="1" outline="0" fieldPosition="0">
        <references count="2">
          <reference field="1" count="1" selected="0">
            <x v="68"/>
          </reference>
          <reference field="4" count="6">
            <x v="111"/>
            <x v="125"/>
            <x v="150"/>
            <x v="151"/>
            <x v="154"/>
            <x v="160"/>
          </reference>
        </references>
      </pivotArea>
    </format>
    <format dxfId="16010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6009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6008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6007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6006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6005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6004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6003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6002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6001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6000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5999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5998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5997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5996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5995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5994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5993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5992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5991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5990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5989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5988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5987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5986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5985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5984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5983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5982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5981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5980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5979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5978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5977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5976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5975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5974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5973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5972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5971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5970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5969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5968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5967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5966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5965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5964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5963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5962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5961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5960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5959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5958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5957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5956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5955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5954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5953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5952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5951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5950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5949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5948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5947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5946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5945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5944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5943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5942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5941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5940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5939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5938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5937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5936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5935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5934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5933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5932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5931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5930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5929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5928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5927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5926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5925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5924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5923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5922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5921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5920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5919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5918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5917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5916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591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914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5913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5912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911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5910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5909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5908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5907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5906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905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5904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5903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5902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5901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5900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5899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5898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897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5896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5895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5894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893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5892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5891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5890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5889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5888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887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5886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5885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5884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5883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5882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5881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880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5879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5878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5877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5876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875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5874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5873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872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5871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5870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5869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5868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5867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5866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5865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5864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5863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5862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5861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5860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5859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5858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5857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5856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5855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5854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5853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5852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5851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5850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5849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5848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5847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5846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5845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5844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5843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5842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5841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5840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839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5838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5837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836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5835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5834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833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5832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5831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83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5829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5828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95"/>
          </reference>
          <reference field="5" count="1">
            <x v="61"/>
          </reference>
        </references>
      </pivotArea>
    </format>
    <format dxfId="15827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5826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5825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5824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5823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5822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582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582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581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581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581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581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815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5814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5813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5812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5811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810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5809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5808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5807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5806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5805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5804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5803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802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5801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5800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5799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5798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5797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796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5795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794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5793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5792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5791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5790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5789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5788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5787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5786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5785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5784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578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782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5781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5780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779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5778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5777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5776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5775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5774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5773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577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771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5770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5769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768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767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5766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5765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5764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5763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5762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5761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5760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5759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758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5757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5756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5755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5754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5753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5752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751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5750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749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5748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5747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746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5745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5744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743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5742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5741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5740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5739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5738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5737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5736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5735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5734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733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573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5731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5730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5729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5728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5727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726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572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5724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5723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722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5721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720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5719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5718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5717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5716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5715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714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5713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712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5711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710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5709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5708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5707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5706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5705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5704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5703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5702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5701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5700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699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5698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5697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5696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5695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694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5693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5692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5691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5690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5689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5688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5687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5686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5685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5684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5683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682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5681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5680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5679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5678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5677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5676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5675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5674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5673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672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5671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5670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669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5668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5667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5666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566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566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663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5662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5661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5660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5659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5658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657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5656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5655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5654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5653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5652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651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5650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5649">
      <pivotArea dataOnly="0" labelOnly="1" outline="0" axis="axisValues" fieldPosition="0"/>
    </format>
    <format dxfId="15648">
      <pivotArea type="all" dataOnly="0" outline="0" fieldPosition="0"/>
    </format>
    <format dxfId="15647">
      <pivotArea outline="0" collapsedLevelsAreSubtotals="1" fieldPosition="0"/>
    </format>
    <format dxfId="15646">
      <pivotArea field="1" type="button" dataOnly="0" labelOnly="1" outline="0" axis="axisRow" fieldPosition="0"/>
    </format>
    <format dxfId="15645">
      <pivotArea field="4" type="button" dataOnly="0" labelOnly="1" outline="0" axis="axisRow" fieldPosition="1"/>
    </format>
    <format dxfId="15644">
      <pivotArea field="5" type="button" dataOnly="0" labelOnly="1" outline="0" axis="axisRow" fieldPosition="2"/>
    </format>
    <format dxfId="15643">
      <pivotArea field="2" type="button" dataOnly="0" labelOnly="1" outline="0"/>
    </format>
    <format dxfId="1564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5641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5640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5639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5638">
      <pivotArea dataOnly="0" labelOnly="1" grandRow="1" outline="0" fieldPosition="0"/>
    </format>
    <format dxfId="15637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5636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5635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5634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5633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5632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5631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5630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5629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5628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5627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5626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5625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5624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5623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5622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5621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5620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5619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5618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5617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5616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5615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5614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5613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5612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5611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5610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5609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5608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5607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5606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5605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5604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5603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5602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5601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5600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5599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5598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5597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5596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5595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5594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5593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5592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5591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5590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5589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5588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5587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5586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5585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5584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5583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5582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5581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5580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5579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5578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5577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5576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5575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5574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5573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5572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5571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5570">
      <pivotArea dataOnly="0" labelOnly="1" outline="0" fieldPosition="0">
        <references count="2">
          <reference field="1" count="1" selected="0">
            <x v="68"/>
          </reference>
          <reference field="4" count="6">
            <x v="111"/>
            <x v="125"/>
            <x v="150"/>
            <x v="151"/>
            <x v="154"/>
            <x v="160"/>
          </reference>
        </references>
      </pivotArea>
    </format>
    <format dxfId="15569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5568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5567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5566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5565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5564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5563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5562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5561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5560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5559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5558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5557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5556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5555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5554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5553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5552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5551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5550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5549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5548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5547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5546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5545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5544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5543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5542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5541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5540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5539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5538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5537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5536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5535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5534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5533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5532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5531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5530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5529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5528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5527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5526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5525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5524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5523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5522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5521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5520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5519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5518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5517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5516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5515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5514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5513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5512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5511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5510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5509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5508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5507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5506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5505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5504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5503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5502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5501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5500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5499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5498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5497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5496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5495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5494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5493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5492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5491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5490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5489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5488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5487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5486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5485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5484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5483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5482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5481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5480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5479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5478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5477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5476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547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547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473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5472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5471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470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5469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5468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5467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5466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5465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464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5463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5462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5461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5460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5459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5458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5457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456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5455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5454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5453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452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5451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5450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5449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5448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5447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446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5445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5444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5443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5442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5441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5440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439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5438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5437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5436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5435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434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5433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5432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431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5430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5429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5428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5427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5426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5425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5424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5423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5422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5421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5420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5419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5418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5417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5416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5415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5414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5413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5412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5411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5410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5409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5408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5407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5406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5405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5404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5403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5402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5401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5400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5399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398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5397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5396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395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5394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5393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392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5391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539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389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5388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5387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61"/>
          </reference>
        </references>
      </pivotArea>
    </format>
    <format dxfId="15386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5385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5384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5383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5382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5381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538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537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537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537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537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537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374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5373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5372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5371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5370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369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5368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5367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536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5365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5364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5363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5362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361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5360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5359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5358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5357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5356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355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5354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353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5352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5351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5350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5349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5348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5347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5346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5345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5344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534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5342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341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5340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5339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338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5337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5336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5335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5334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5333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533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533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330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5329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5328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327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5326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5325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5324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5323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5322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5321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5320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5319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5318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317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5316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5315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5314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5313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5312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5311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310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5309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308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5307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5306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305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5304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5303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302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5301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5300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5299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5298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5297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5296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5295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5294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5293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29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5291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5290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5289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5288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5287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5286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28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5284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5283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5282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281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5280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279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5278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5277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5276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5275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5274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273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5272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271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5270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269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5268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5267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5266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5265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5264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5263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5262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5261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5260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5259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258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5257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5256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5255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5254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253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5252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5251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5250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5249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5248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5247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5246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5245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5244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5243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5242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241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5240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5239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5238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5237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5236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5235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5234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5233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5232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231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5230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5229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228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5227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5226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522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522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5223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222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5221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5220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5219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5218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5217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216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5215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5214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5213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5212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5211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210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5209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5208">
      <pivotArea dataOnly="0" labelOnly="1" outline="0" axis="axisValues" fieldPosition="0"/>
    </format>
    <format dxfId="15207">
      <pivotArea type="all" dataOnly="0" outline="0" fieldPosition="0"/>
    </format>
    <format dxfId="15206">
      <pivotArea outline="0" collapsedLevelsAreSubtotals="1" fieldPosition="0"/>
    </format>
    <format dxfId="15205">
      <pivotArea field="1" type="button" dataOnly="0" labelOnly="1" outline="0" axis="axisRow" fieldPosition="0"/>
    </format>
    <format dxfId="15204">
      <pivotArea field="4" type="button" dataOnly="0" labelOnly="1" outline="0" axis="axisRow" fieldPosition="1"/>
    </format>
    <format dxfId="15203">
      <pivotArea field="5" type="button" dataOnly="0" labelOnly="1" outline="0" axis="axisRow" fieldPosition="2"/>
    </format>
    <format dxfId="15202">
      <pivotArea field="2" type="button" dataOnly="0" labelOnly="1" outline="0"/>
    </format>
    <format dxfId="15201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5200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5199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5198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5197">
      <pivotArea dataOnly="0" labelOnly="1" grandRow="1" outline="0" fieldPosition="0"/>
    </format>
    <format dxfId="15196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5195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5194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5193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5192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5191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5190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5189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5188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5187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5186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5185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5184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5183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5182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5181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5180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5179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5178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5177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5176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5175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5174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5173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5172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5171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5170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5169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5168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5167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5166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5165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5164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5163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5162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5161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5160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5159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5158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5157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5156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5155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5154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5153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5152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5151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5150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5149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5148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5147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5146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5145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5144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5143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5142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5141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5140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5139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5138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5137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5136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5135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5134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5133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5132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5131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5130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5129">
      <pivotArea dataOnly="0" labelOnly="1" outline="0" fieldPosition="0">
        <references count="2">
          <reference field="1" count="1" selected="0">
            <x v="68"/>
          </reference>
          <reference field="4" count="6">
            <x v="111"/>
            <x v="125"/>
            <x v="150"/>
            <x v="151"/>
            <x v="154"/>
            <x v="160"/>
          </reference>
        </references>
      </pivotArea>
    </format>
    <format dxfId="15128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5127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5126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5125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5124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5123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5122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5121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5120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5119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5118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5117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5116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5115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5114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5113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5112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5111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5110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5109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5108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5107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5106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5105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5104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5103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5102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5101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5100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5099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5098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5097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5096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5095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5094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5093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5092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5091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5090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5089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5088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5087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5086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5085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5084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5083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5082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5081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5080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5079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5078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5077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5076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5075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5074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5073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5072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5071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5070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5069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5068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5067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5066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5065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5064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5063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5062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5061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5060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5059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5058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5057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5056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5055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5054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5053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5052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5051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5050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5049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5048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5047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5046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5045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5044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5043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5042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5041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5040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5039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5038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5037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5036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503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503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5033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032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5031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5030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5029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5028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5027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5026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5025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5024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5023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5022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5021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5020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5019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5018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5017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501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015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5014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5013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5012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5011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5010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5009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5008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5007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5006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5005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5004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5003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5002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5001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5000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4999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998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4997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4996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4995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4994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993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4992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4991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990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4989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4988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4987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4986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4985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4984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4983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4982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4981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4980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4979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4978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4977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4976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4975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4974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4973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4972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4971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4970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4969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4968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4967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966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4965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4964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4963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4962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4961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960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4959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4958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957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4956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955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954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953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4952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951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495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4949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948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947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4946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61"/>
          </reference>
        </references>
      </pivotArea>
    </format>
    <format dxfId="14945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4944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4943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4942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4941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4940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493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493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493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493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493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493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933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4932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4931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930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4929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928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4927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492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4925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4924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4923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4922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4921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920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4919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4918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4917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4916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4915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914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4913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912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4911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4910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4909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4908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4907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4906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4905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4904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490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4902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4901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900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4899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4898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897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4896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4895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4894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4893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489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489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4890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889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4888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4887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886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885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4884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4883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4882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4881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4880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4879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4878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4877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876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4875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4874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4873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4872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4871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4870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869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4868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867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4866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4865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864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4863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4862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861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4860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4859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4858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4857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4856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4855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4854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4853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485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851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4850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4849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4848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4847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4846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484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844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4843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4842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4841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840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4839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838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4837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4836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4835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4834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4833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832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4831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830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4829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828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4827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4826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4825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4824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4823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4822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4821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4820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4819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4818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817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4816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815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4814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4813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812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4811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4810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4809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4808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4807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4806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4805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4804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4803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4802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4801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800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4799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4798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4797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4796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4795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4794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4793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4792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4791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790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4789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4788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787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4786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478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478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4783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4782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781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4780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4779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4778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4777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4776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775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4774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4773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4772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4771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4770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769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4768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4767">
      <pivotArea dataOnly="0" labelOnly="1" outline="0" axis="axisValues" fieldPosition="0"/>
    </format>
    <format dxfId="14766">
      <pivotArea type="all" dataOnly="0" outline="0" fieldPosition="0"/>
    </format>
    <format dxfId="14765">
      <pivotArea outline="0" collapsedLevelsAreSubtotals="1" fieldPosition="0"/>
    </format>
    <format dxfId="14764">
      <pivotArea field="1" type="button" dataOnly="0" labelOnly="1" outline="0" axis="axisRow" fieldPosition="0"/>
    </format>
    <format dxfId="14763">
      <pivotArea field="4" type="button" dataOnly="0" labelOnly="1" outline="0" axis="axisRow" fieldPosition="1"/>
    </format>
    <format dxfId="14762">
      <pivotArea field="5" type="button" dataOnly="0" labelOnly="1" outline="0" axis="axisRow" fieldPosition="2"/>
    </format>
    <format dxfId="14761">
      <pivotArea field="2" type="button" dataOnly="0" labelOnly="1" outline="0"/>
    </format>
    <format dxfId="14760">
      <pivotArea dataOnly="0" labelOnly="1" outline="0" axis="axisValues" fieldPosition="0"/>
    </format>
    <format dxfId="1475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4758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4757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4756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4755">
      <pivotArea dataOnly="0" labelOnly="1" grandRow="1" outline="0" fieldPosition="0"/>
    </format>
    <format dxfId="14754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4753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4752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4751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4750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4749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4748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4747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4746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4745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4744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4743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4742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4741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4740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4739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4738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4737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4736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4735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4734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4733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4732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4731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4730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4729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4728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4727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4726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4725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4724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4723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4722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4721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4720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4719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4718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4717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4716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4715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4714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4713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4712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4711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4710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4709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4708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4707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4706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4705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4704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4703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4702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4701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4700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4699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4698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4697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4696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4695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4694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4693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4692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4691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4690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4689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4688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4687">
      <pivotArea dataOnly="0" labelOnly="1" outline="0" fieldPosition="0">
        <references count="2">
          <reference field="1" count="1" selected="0">
            <x v="68"/>
          </reference>
          <reference field="4" count="6">
            <x v="111"/>
            <x v="125"/>
            <x v="150"/>
            <x v="151"/>
            <x v="154"/>
            <x v="160"/>
          </reference>
        </references>
      </pivotArea>
    </format>
    <format dxfId="14686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4685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4684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4683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4682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4681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4680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4679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4678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4677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4676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4675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4674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4673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4672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4671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4670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4669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4668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4667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4666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4665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4664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4663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4662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4661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4660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4659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4658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4657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4656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4655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4654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4653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4652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4651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4650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4649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4648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4647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4646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4645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4644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4643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4642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4641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4640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4639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4638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4637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4636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4635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4634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4633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4632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4631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4630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4629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4628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4627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4626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4625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4624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4623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4622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4621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4620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4619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4618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4617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4616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4615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4614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4613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4612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4611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4610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4609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4608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4607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4606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4605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4604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4603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4602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4601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4600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4599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4598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4597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4596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4595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459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4593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4592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4591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590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4589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4588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587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4586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4585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4584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4583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4582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581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4580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4579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4578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4577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457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4575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4574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573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4572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4571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4570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569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4568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4567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4566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4565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4564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563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4562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4561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4560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4559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4558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4557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556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4555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4554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4553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4552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551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4550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4549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548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4547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4546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4545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4544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4543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4542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4541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4540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4539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4538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4537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4536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4535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4534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4533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4532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4531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4530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4529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4528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4527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4526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4525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524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4523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4522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4521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4520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4519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518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4517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4516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515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4514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513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512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511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4510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509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4508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4507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506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505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4504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61"/>
          </reference>
        </references>
      </pivotArea>
    </format>
    <format dxfId="14503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4502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4501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4500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4499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4498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449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449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449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449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4493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4492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491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4490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4489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488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4487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486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4485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4484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4483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448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4481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4480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4479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478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4477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4476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4475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4474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4473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472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4471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470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4469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4468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4467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4466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4465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4464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4463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4462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4461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4460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4459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458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4457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4456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455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4454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4453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4452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445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4450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4449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4448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447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4446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4445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444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443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4442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4441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4440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4439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4438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4437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4436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4435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434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4433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4432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4431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4430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4429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4428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427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4426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425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4424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4423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422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4421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4420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419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4418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4417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4416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4415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4414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4413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4412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4411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4410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409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4408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4407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4406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4405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4404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4403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402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4401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4400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4399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398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4397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396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4395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4394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4393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4392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4391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390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4389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388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4387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386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4385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4384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4383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4382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4381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4380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4379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4378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4377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4376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375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4374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373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4372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4371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370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4369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4368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4367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4366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4365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4364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4363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4362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4361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4360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4359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358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4357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4356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4355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4354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4353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4352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4351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4350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4349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348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4347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4346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345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4344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4343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4342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4341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4340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339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4338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4337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4336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4335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4334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333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4332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4331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4330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4329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4328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327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4326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4325">
      <pivotArea dataOnly="0" labelOnly="1" outline="0" axis="axisValues" fieldPosition="0"/>
    </format>
    <format dxfId="14324">
      <pivotArea type="all" dataOnly="0" outline="0" fieldPosition="0"/>
    </format>
    <format dxfId="14323">
      <pivotArea outline="0" collapsedLevelsAreSubtotals="1" fieldPosition="0"/>
    </format>
    <format dxfId="14322">
      <pivotArea field="1" type="button" dataOnly="0" labelOnly="1" outline="0" axis="axisRow" fieldPosition="0"/>
    </format>
    <format dxfId="14321">
      <pivotArea field="4" type="button" dataOnly="0" labelOnly="1" outline="0" axis="axisRow" fieldPosition="1"/>
    </format>
    <format dxfId="14320">
      <pivotArea field="5" type="button" dataOnly="0" labelOnly="1" outline="0" axis="axisRow" fieldPosition="2"/>
    </format>
    <format dxfId="1431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4318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4317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4316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4315">
      <pivotArea dataOnly="0" labelOnly="1" grandRow="1" outline="0" fieldPosition="0"/>
    </format>
    <format dxfId="14314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4313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4312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4311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4310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4309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4308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4307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4306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4305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4304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4303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4302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4301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4300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4299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4298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4297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4296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4295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4294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4293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4292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4291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4290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4289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4288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4287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4286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4285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4284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4283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4282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4281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4280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4279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4278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4277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4276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4275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4274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4273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4272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4271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4270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4269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4268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4267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4266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4265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4264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4263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4262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4261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4260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4259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4258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4257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4256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4255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4254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4253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4252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4251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4250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4249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4248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4247">
      <pivotArea dataOnly="0" labelOnly="1" outline="0" fieldPosition="0">
        <references count="2">
          <reference field="1" count="1" selected="0">
            <x v="68"/>
          </reference>
          <reference field="4" count="6">
            <x v="111"/>
            <x v="125"/>
            <x v="150"/>
            <x v="151"/>
            <x v="154"/>
            <x v="160"/>
          </reference>
        </references>
      </pivotArea>
    </format>
    <format dxfId="14246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4245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4244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4243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4242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4241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4240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4239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4238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4237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4236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4235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4234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4233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4232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4231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4230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4229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4228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4227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4226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4225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4224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4223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4222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4221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4220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4219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4218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4217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4216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4215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4214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4213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4212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4211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4210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4209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4208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4207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4206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4205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4204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4203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4202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4201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4200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4199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4198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4197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4196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4195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4194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4193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4192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4191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4190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4189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4188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4187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4186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4185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4184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4183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4182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4181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4180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4179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4178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4177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4176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4175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4174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4173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4172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4171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4170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4169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4168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4167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4166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4165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4164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4163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4162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4161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4160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4159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4158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4157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4156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4155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415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4153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4152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4151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150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4149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4148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147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4146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4145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4144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4143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4142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4141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4140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4139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4138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4137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413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4135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4134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133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4132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4131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4130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129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4128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4127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4126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4125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4124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123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4122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4121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4120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8"/>
          </reference>
          <reference field="5" count="1">
            <x v="166"/>
          </reference>
        </references>
      </pivotArea>
    </format>
    <format dxfId="14119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4118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4117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4116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115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4114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4113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4112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4111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110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4109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4108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107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7"/>
          </reference>
          <reference field="5" count="1">
            <x v="166"/>
          </reference>
        </references>
      </pivotArea>
    </format>
    <format dxfId="14106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4105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4104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4103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4102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4101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4100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4099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4098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4097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4096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4095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4094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4093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4092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4091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4090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4089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4088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4087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4086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4085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4084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4083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082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4081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4080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4079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4078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4077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076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4075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074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073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2"/>
          </reference>
          <reference field="5" count="1">
            <x v="166"/>
          </reference>
        </references>
      </pivotArea>
    </format>
    <format dxfId="14072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3"/>
          </reference>
          <reference field="5" count="1">
            <x v="166"/>
          </reference>
        </references>
      </pivotArea>
    </format>
    <format dxfId="14071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4070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069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4068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4067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066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4065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064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063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4062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061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406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4059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058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057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4056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055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4054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4053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61"/>
          </reference>
        </references>
      </pivotArea>
    </format>
    <format dxfId="14052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4051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4050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4049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4048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4047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4046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04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404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4043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4042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404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39"/>
          </reference>
          <reference field="5" count="1">
            <x v="166"/>
          </reference>
        </references>
      </pivotArea>
    </format>
    <format dxfId="1404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403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038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4037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4036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4035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4034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033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032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031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4030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4029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4028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4027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402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025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024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4023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402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4021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4020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019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4018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60"/>
          </reference>
          <reference field="5" count="1">
            <x v="166"/>
          </reference>
        </references>
      </pivotArea>
    </format>
    <format dxfId="14017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4016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4015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4014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4013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4012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4011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4010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4009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4008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4007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4006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68"/>
          </reference>
          <reference field="5" count="1">
            <x v="166"/>
          </reference>
        </references>
      </pivotArea>
    </format>
    <format dxfId="14005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4004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4003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4002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4001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4000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3999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3998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3997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3996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3995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3994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9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992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3991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3990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89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3988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3987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3986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3985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3984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3983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398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8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80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3979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3978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77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76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6"/>
          </reference>
          <reference field="5" count="1">
            <x v="166"/>
          </reference>
        </references>
      </pivotArea>
    </format>
    <format dxfId="13975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974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3973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3972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3971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3970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3969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3968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3967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66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3965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64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3963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3962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61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60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1">
            <x v="166"/>
          </reference>
        </references>
      </pivotArea>
    </format>
    <format dxfId="13959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3958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3957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3956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3955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3954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3953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52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63"/>
          </reference>
          <reference field="5" count="1">
            <x v="166"/>
          </reference>
        </references>
      </pivotArea>
    </format>
    <format dxfId="13951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3950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949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3948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3947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946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3945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3944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43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3942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3941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3940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39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3938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3937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36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3935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3934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3933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393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931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3930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3929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28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27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3926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3925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3924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3923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3922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21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920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3919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3918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17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16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1"/>
          </reference>
          <reference field="5" count="1">
            <x v="166"/>
          </reference>
        </references>
      </pivotArea>
    </format>
    <format dxfId="13915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3914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913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912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3911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910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3909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3908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3907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3906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3905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904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3903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902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70"/>
          </reference>
          <reference field="5" count="1">
            <x v="166"/>
          </reference>
        </references>
      </pivotArea>
    </format>
    <format dxfId="13901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3900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899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3898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3897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3896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3895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3894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3893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3892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3891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3890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3889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888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3887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3886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5"/>
          </reference>
          <reference field="5" count="1">
            <x v="166"/>
          </reference>
        </references>
      </pivotArea>
    </format>
    <format dxfId="13885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3884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3883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882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3881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3880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3879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3878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3877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3876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3875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3874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3873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3872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3871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870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869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3868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3867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3866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3865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3864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3863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3862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3861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3860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859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3858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3857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856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3855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385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3853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3852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3851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850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849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3848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3847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3846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3845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3844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843">
      <pivotArea dataOnly="0" labelOnly="1" outline="0" fieldPosition="0">
        <references count="3">
          <reference field="1" count="1" selected="0">
            <x v="15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842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3841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3840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3839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3838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3837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3836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835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3834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3833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3832">
      <pivotArea dataOnly="0" labelOnly="1" outline="0" axis="axisValues" fieldPosition="0"/>
    </format>
    <format dxfId="13831">
      <pivotArea type="all" dataOnly="0" outline="0" fieldPosition="0"/>
    </format>
    <format dxfId="13830">
      <pivotArea outline="0" collapsedLevelsAreSubtotals="1" fieldPosition="0"/>
    </format>
    <format dxfId="13829">
      <pivotArea field="1" type="button" dataOnly="0" labelOnly="1" outline="0" axis="axisRow" fieldPosition="0"/>
    </format>
    <format dxfId="13828">
      <pivotArea field="4" type="button" dataOnly="0" labelOnly="1" outline="0" axis="axisRow" fieldPosition="1"/>
    </format>
    <format dxfId="13827">
      <pivotArea field="5" type="button" dataOnly="0" labelOnly="1" outline="0" axis="axisRow" fieldPosition="2"/>
    </format>
    <format dxfId="13826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3825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3824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3823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3822">
      <pivotArea dataOnly="0" labelOnly="1" grandRow="1" outline="0" fieldPosition="0"/>
    </format>
    <format dxfId="13821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3820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3819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3818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3817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3816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3815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3814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3813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3812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3811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3810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3809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3808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3807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3806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3805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3804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3803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3802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3801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3800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3799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3798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3797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3796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3795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3794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3793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3792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3791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3790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3789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3788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3787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3786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3785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3784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3783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3782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3781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3780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3779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3778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3777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3776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3775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3774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3773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3772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3771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3770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3769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3768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3767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3766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3765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3764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3763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3762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3761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3760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3759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3758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3757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3756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3755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3754">
      <pivotArea dataOnly="0" labelOnly="1" outline="0" fieldPosition="0">
        <references count="2">
          <reference field="1" count="1" selected="0">
            <x v="68"/>
          </reference>
          <reference field="4" count="6">
            <x v="111"/>
            <x v="125"/>
            <x v="150"/>
            <x v="151"/>
            <x v="154"/>
            <x v="160"/>
          </reference>
        </references>
      </pivotArea>
    </format>
    <format dxfId="13753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3752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3751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3750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3749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3748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3747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3746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3745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3744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3743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3742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3741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3740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3739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3738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3737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3736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3735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3734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3733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3732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3731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3730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3729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3728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3727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3726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3725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3724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3723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3722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3721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3720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3719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3718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3717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3716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3715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3714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3713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3712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3711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3710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3709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3708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3707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3706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3705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3704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3703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3702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3701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3700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3699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3698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3697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3696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3695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3694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3693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3692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3691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3690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3689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3688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3687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3686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3685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3684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3683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3682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3681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3680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3679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3678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3677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3676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3675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3674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3673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3672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3671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3670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3669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3668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3667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3666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3665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3664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3663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3662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3661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3660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3659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3658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657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3656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3655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654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3653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3652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3651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3650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3649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648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3647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3646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3645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3644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3643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3642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3641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640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3639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3638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3637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636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3635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3634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3633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3632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3631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630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3629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3628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627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8"/>
          </reference>
          <reference field="5" count="1">
            <x v="166"/>
          </reference>
        </references>
      </pivotArea>
    </format>
    <format dxfId="13626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3625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3624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3623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622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3621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3620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3619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3618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617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3616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3615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614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7"/>
          </reference>
          <reference field="5" count="1">
            <x v="166"/>
          </reference>
        </references>
      </pivotArea>
    </format>
    <format dxfId="13613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3612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3611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3610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3609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3608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3607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3606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3605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3604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3603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3602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3601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3600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3599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3598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3597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3596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3595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3594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3593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3592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3591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3590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3589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3588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3587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3586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3585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3584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3583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3582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581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580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2"/>
          </reference>
          <reference field="5" count="1">
            <x v="166"/>
          </reference>
        </references>
      </pivotArea>
    </format>
    <format dxfId="13579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3"/>
          </reference>
          <reference field="5" count="1">
            <x v="166"/>
          </reference>
        </references>
      </pivotArea>
    </format>
    <format dxfId="13578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3577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576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3575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3574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3573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3572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571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3570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3569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568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3567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3566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565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564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3563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562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3561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3560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61"/>
          </reference>
        </references>
      </pivotArea>
    </format>
    <format dxfId="13559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3558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3557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3556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3555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3554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3553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552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355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355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354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354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39"/>
          </reference>
          <reference field="5" count="1">
            <x v="166"/>
          </reference>
        </references>
      </pivotArea>
    </format>
    <format dxfId="1354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354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545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3544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3543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3542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3541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540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539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538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3537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353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3535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3534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3533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532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531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530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3529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3528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527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526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525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60"/>
          </reference>
          <reference field="5" count="1">
            <x v="166"/>
          </reference>
        </references>
      </pivotArea>
    </format>
    <format dxfId="13524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3523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3522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521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3520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3519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3518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3517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3516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515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3514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513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68"/>
          </reference>
          <reference field="5" count="1">
            <x v="166"/>
          </reference>
        </references>
      </pivotArea>
    </format>
    <format dxfId="13512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3511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3510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3509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3508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3507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3506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3505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3504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350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3502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3501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500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499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3498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3497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96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3495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3494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3493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349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349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3490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3489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88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87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3486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3485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84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83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6"/>
          </reference>
          <reference field="5" count="1">
            <x v="166"/>
          </reference>
        </references>
      </pivotArea>
    </format>
    <format dxfId="13482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481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3480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3479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3478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3477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3476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3475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3474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73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3472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71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3470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3469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68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67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1">
            <x v="166"/>
          </reference>
        </references>
      </pivotArea>
    </format>
    <format dxfId="13466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3465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3464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3463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3462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3461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3460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59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63"/>
          </reference>
          <reference field="5" count="1">
            <x v="166"/>
          </reference>
        </references>
      </pivotArea>
    </format>
    <format dxfId="13458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3457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456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3455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3454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453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3452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3451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50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3449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3448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3447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46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3445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3444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43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3442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3441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3440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3439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438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3437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3436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35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34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3433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3432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3431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3430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3429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28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427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3426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342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24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23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1"/>
          </reference>
          <reference field="5" count="1">
            <x v="166"/>
          </reference>
        </references>
      </pivotArea>
    </format>
    <format dxfId="13422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3421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420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419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3418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417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3416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3415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3414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3413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3412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411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3410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409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70"/>
          </reference>
          <reference field="5" count="1">
            <x v="166"/>
          </reference>
        </references>
      </pivotArea>
    </format>
    <format dxfId="13408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3407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406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3405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3404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3403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3402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3401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3400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3399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3398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3397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3396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395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3394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3393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5"/>
          </reference>
          <reference field="5" count="1">
            <x v="166"/>
          </reference>
        </references>
      </pivotArea>
    </format>
    <format dxfId="13392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3391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3390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389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3388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3387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3386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3385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3384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3383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3382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3381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3380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3379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3378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377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376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3375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3374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3373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3372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3371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3370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3369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3368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3367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366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3365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3364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363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3362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3361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3360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3359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3358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357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356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3355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3354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3353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3352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3351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350">
      <pivotArea dataOnly="0" labelOnly="1" outline="0" fieldPosition="0">
        <references count="3">
          <reference field="1" count="1" selected="0">
            <x v="15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349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3348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3347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3346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3345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3344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3343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342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3341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3340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3339">
      <pivotArea dataOnly="0" labelOnly="1" outline="0" axis="axisValues" fieldPosition="0"/>
    </format>
    <format dxfId="13338">
      <pivotArea type="all" dataOnly="0" outline="0" fieldPosition="0"/>
    </format>
    <format dxfId="13337">
      <pivotArea outline="0" collapsedLevelsAreSubtotals="1" fieldPosition="0"/>
    </format>
    <format dxfId="13336">
      <pivotArea field="1" type="button" dataOnly="0" labelOnly="1" outline="0" axis="axisRow" fieldPosition="0"/>
    </format>
    <format dxfId="13335">
      <pivotArea field="4" type="button" dataOnly="0" labelOnly="1" outline="0" axis="axisRow" fieldPosition="1"/>
    </format>
    <format dxfId="13334">
      <pivotArea field="5" type="button" dataOnly="0" labelOnly="1" outline="0" axis="axisRow" fieldPosition="2"/>
    </format>
    <format dxfId="1333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3332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3331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3330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3329">
      <pivotArea dataOnly="0" labelOnly="1" grandRow="1" outline="0" fieldPosition="0"/>
    </format>
    <format dxfId="13328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3327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3326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3325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3324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3323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3322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3321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3320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3319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3318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3317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3316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3315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3314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3313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3312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3311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3310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3309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3308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3307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3306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3305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3304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3303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3302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3301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3300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3299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3298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3297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3296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3295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3294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3293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3292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3291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3290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3289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3288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3287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3286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3285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3284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3283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3282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3281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3280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3279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3278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3277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3276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3275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3274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3273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3272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3271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3270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3269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3268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3267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3266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3265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3264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3263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3262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3261">
      <pivotArea dataOnly="0" labelOnly="1" outline="0" fieldPosition="0">
        <references count="2">
          <reference field="1" count="1" selected="0">
            <x v="68"/>
          </reference>
          <reference field="4" count="6">
            <x v="111"/>
            <x v="125"/>
            <x v="150"/>
            <x v="151"/>
            <x v="154"/>
            <x v="160"/>
          </reference>
        </references>
      </pivotArea>
    </format>
    <format dxfId="13260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3259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3258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3257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3256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3255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3254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3253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3252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3251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3250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3249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3248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3247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3246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3245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3244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3243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3242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3241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3240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3239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3238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3237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3236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3235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3234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3233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3232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3231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3230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3229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3228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3227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3226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3225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3224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3223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3222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3221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3220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3219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3218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3217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3216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3215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3214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3213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3212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3211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3210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3209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3208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3207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3206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3205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3204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3203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3202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3201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3200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3199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3198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3197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3196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3195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3194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3193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3192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3191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3190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3189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3188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3187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3186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3185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3184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3183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3182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3181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3180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3179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3178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3177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3176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3175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3174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3173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3172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3171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3170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3169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3168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3167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3166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316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164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3163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3162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161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3160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3159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3158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3157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3156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3155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3154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3153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3152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3151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3150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3149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3148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147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3146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3145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3144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143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3142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3141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3140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3139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3138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137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3136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3135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134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8"/>
          </reference>
          <reference field="5" count="1">
            <x v="166"/>
          </reference>
        </references>
      </pivotArea>
    </format>
    <format dxfId="13133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3132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3131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3130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129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3128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3127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3126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3125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124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3123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3122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121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7"/>
          </reference>
          <reference field="5" count="1">
            <x v="166"/>
          </reference>
        </references>
      </pivotArea>
    </format>
    <format dxfId="13120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3119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3118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3117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3116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3115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3114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3113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3112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3111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3110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3109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3108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3107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3106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3105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3104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3103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3102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3101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3100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3099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3098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3097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3096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3095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3094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3093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3092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3091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3090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3089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88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087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2"/>
          </reference>
          <reference field="5" count="1">
            <x v="166"/>
          </reference>
        </references>
      </pivotArea>
    </format>
    <format dxfId="13086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3"/>
          </reference>
          <reference field="5" count="1">
            <x v="166"/>
          </reference>
        </references>
      </pivotArea>
    </format>
    <format dxfId="13085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3084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83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3082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3081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3080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3079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078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3077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3076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075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3074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3073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72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071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307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069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3068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3067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61"/>
          </reference>
        </references>
      </pivotArea>
    </format>
    <format dxfId="13066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3065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3064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3063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3062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3061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3060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5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305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305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305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305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39"/>
          </reference>
          <reference field="5" count="1">
            <x v="166"/>
          </reference>
        </references>
      </pivotArea>
    </format>
    <format dxfId="1305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3053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52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3051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3050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3049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3048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47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046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045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3044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3043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3042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3041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3040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39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038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037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3036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3035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34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033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03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60"/>
          </reference>
          <reference field="5" count="1">
            <x v="166"/>
          </reference>
        </references>
      </pivotArea>
    </format>
    <format dxfId="13031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3030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3029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3028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3027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3026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3025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3024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3023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3022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3021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020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68"/>
          </reference>
          <reference field="5" count="1">
            <x v="166"/>
          </reference>
        </references>
      </pivotArea>
    </format>
    <format dxfId="13019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3018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3017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3016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3015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3014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3013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3012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3011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3010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3009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3008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3007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3006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3005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3004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3003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3002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3001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3000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2999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2998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2997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2996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995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94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2993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2992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991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90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6"/>
          </reference>
          <reference field="5" count="1">
            <x v="166"/>
          </reference>
        </references>
      </pivotArea>
    </format>
    <format dxfId="12989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988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2987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2986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2985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2984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2983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2982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2981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80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2979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78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2977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2976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975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74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1">
            <x v="166"/>
          </reference>
        </references>
      </pivotArea>
    </format>
    <format dxfId="12973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2972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2971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2970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2969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2968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2967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66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63"/>
          </reference>
          <reference field="5" count="1">
            <x v="166"/>
          </reference>
        </references>
      </pivotArea>
    </format>
    <format dxfId="12965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2964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963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2962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2961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960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2959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2958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57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2956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2955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2954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953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2952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2951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950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2949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2948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2947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2946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945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2944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2943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94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41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2940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2939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2938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2937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2936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3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934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2933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2932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931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30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1"/>
          </reference>
          <reference field="5" count="1">
            <x v="166"/>
          </reference>
        </references>
      </pivotArea>
    </format>
    <format dxfId="12929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2928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27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926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2925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924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2923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2922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2921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2920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2919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918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2917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916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70"/>
          </reference>
          <reference field="5" count="1">
            <x v="166"/>
          </reference>
        </references>
      </pivotArea>
    </format>
    <format dxfId="12915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2914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913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2912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2911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2910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2909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2908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2907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2906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2905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2904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2903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902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2901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2900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5"/>
          </reference>
          <reference field="5" count="1">
            <x v="166"/>
          </reference>
        </references>
      </pivotArea>
    </format>
    <format dxfId="12899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2898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2897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896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2895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2894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2893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2892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2891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2890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2889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2888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2887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2886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2885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884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883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2882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2881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2880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2879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2878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2877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2876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2875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2874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873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2872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2871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870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2869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2868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2867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2866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286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86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863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2862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2861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2860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2859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2858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857">
      <pivotArea dataOnly="0" labelOnly="1" outline="0" fieldPosition="0">
        <references count="3">
          <reference field="1" count="1" selected="0">
            <x v="15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856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2855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2854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2853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2852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2851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2850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849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2848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2847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2846">
      <pivotArea dataOnly="0" labelOnly="1" outline="0" axis="axisValues" fieldPosition="0"/>
    </format>
    <format dxfId="12845">
      <pivotArea type="all" dataOnly="0" outline="0" fieldPosition="0"/>
    </format>
    <format dxfId="12844">
      <pivotArea outline="0" collapsedLevelsAreSubtotals="1" fieldPosition="0"/>
    </format>
    <format dxfId="12843">
      <pivotArea field="1" type="button" dataOnly="0" labelOnly="1" outline="0" axis="axisRow" fieldPosition="0"/>
    </format>
    <format dxfId="12842">
      <pivotArea field="4" type="button" dataOnly="0" labelOnly="1" outline="0" axis="axisRow" fieldPosition="1"/>
    </format>
    <format dxfId="12841">
      <pivotArea field="5" type="button" dataOnly="0" labelOnly="1" outline="0" axis="axisRow" fieldPosition="2"/>
    </format>
    <format dxfId="12840">
      <pivotArea dataOnly="0" labelOnly="1" outline="0" axis="axisValues" fieldPosition="0"/>
    </format>
    <format dxfId="1283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2838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2837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2836">
      <pivotArea dataOnly="0" labelOnly="1" outline="0" fieldPosition="0">
        <references count="1">
          <reference field="1" count="12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2835">
      <pivotArea dataOnly="0" labelOnly="1" grandRow="1" outline="0" fieldPosition="0"/>
    </format>
    <format dxfId="12834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2833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2832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2831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2830">
      <pivotArea dataOnly="0" labelOnly="1" outline="0" fieldPosition="0">
        <references count="2">
          <reference field="1" count="1" selected="0">
            <x v="4"/>
          </reference>
          <reference field="4" count="2">
            <x v="118"/>
            <x v="155"/>
          </reference>
        </references>
      </pivotArea>
    </format>
    <format dxfId="12829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2828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2827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2826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2825">
      <pivotArea dataOnly="0" labelOnly="1" outline="0" fieldPosition="0">
        <references count="2">
          <reference field="1" count="1" selected="0">
            <x v="9"/>
          </reference>
          <reference field="4" count="3">
            <x v="4"/>
            <x v="100"/>
            <x v="151"/>
          </reference>
        </references>
      </pivotArea>
    </format>
    <format dxfId="12824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2823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2822">
      <pivotArea dataOnly="0" labelOnly="1" outline="0" fieldPosition="0">
        <references count="2">
          <reference field="1" count="1" selected="0">
            <x v="12"/>
          </reference>
          <reference field="4" count="3">
            <x v="40"/>
            <x v="120"/>
            <x v="167"/>
          </reference>
        </references>
      </pivotArea>
    </format>
    <format dxfId="12821">
      <pivotArea dataOnly="0" labelOnly="1" outline="0" fieldPosition="0">
        <references count="2">
          <reference field="1" count="1" selected="0">
            <x v="13"/>
          </reference>
          <reference field="4" count="4">
            <x v="0"/>
            <x v="21"/>
            <x v="68"/>
            <x v="151"/>
          </reference>
        </references>
      </pivotArea>
    </format>
    <format dxfId="12820">
      <pivotArea dataOnly="0" labelOnly="1" outline="0" fieldPosition="0">
        <references count="2">
          <reference field="1" count="1" selected="0">
            <x v="14"/>
          </reference>
          <reference field="4" count="4">
            <x v="12"/>
            <x v="25"/>
            <x v="154"/>
            <x v="158"/>
          </reference>
        </references>
      </pivotArea>
    </format>
    <format dxfId="12819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2818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2817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2816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2815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2814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2813">
      <pivotArea dataOnly="0" labelOnly="1" outline="0" fieldPosition="0">
        <references count="2">
          <reference field="1" count="1" selected="0">
            <x v="21"/>
          </reference>
          <reference field="4" count="4">
            <x v="76"/>
            <x v="82"/>
            <x v="150"/>
            <x v="157"/>
          </reference>
        </references>
      </pivotArea>
    </format>
    <format dxfId="12812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2811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2810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2809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2808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2807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2806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2805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2804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2803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2802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2801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2800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2799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2798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2797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2796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2795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2794">
      <pivotArea dataOnly="0" labelOnly="1" outline="0" fieldPosition="0">
        <references count="2">
          <reference field="1" count="1" selected="0">
            <x v="40"/>
          </reference>
          <reference field="4" count="1">
            <x v="26"/>
          </reference>
        </references>
      </pivotArea>
    </format>
    <format dxfId="12793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2792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2791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2790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2789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2788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2787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2786">
      <pivotArea dataOnly="0" labelOnly="1" outline="0" fieldPosition="0">
        <references count="2">
          <reference field="1" count="1" selected="0">
            <x v="49"/>
          </reference>
          <reference field="4" count="3">
            <x v="144"/>
            <x v="150"/>
            <x v="159"/>
          </reference>
        </references>
      </pivotArea>
    </format>
    <format dxfId="12785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2784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2783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2782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2781">
      <pivotArea dataOnly="0" labelOnly="1" outline="0" fieldPosition="0">
        <references count="2">
          <reference field="1" count="1" selected="0">
            <x v="54"/>
          </reference>
          <reference field="4" count="6">
            <x v="149"/>
            <x v="150"/>
            <x v="151"/>
            <x v="159"/>
            <x v="161"/>
            <x v="162"/>
          </reference>
        </references>
      </pivotArea>
    </format>
    <format dxfId="12780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2779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2778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2777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2776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2775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2774">
      <pivotArea dataOnly="0" labelOnly="1" outline="0" fieldPosition="0">
        <references count="2">
          <reference field="1" count="1" selected="0">
            <x v="61"/>
          </reference>
          <reference field="4" count="7">
            <x v="108"/>
            <x v="112"/>
            <x v="115"/>
            <x v="124"/>
            <x v="139"/>
            <x v="140"/>
            <x v="150"/>
          </reference>
        </references>
      </pivotArea>
    </format>
    <format dxfId="12773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2772">
      <pivotArea dataOnly="0" labelOnly="1" outline="0" fieldPosition="0">
        <references count="2">
          <reference field="1" count="1" selected="0">
            <x v="63"/>
          </reference>
          <reference field="4" count="4">
            <x v="34"/>
            <x v="132"/>
            <x v="150"/>
            <x v="151"/>
          </reference>
        </references>
      </pivotArea>
    </format>
    <format dxfId="12771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2770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2769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2768">
      <pivotArea dataOnly="0" labelOnly="1" outline="0" fieldPosition="0">
        <references count="2">
          <reference field="1" count="1" selected="0">
            <x v="67"/>
          </reference>
          <reference field="4" count="7">
            <x v="31"/>
            <x v="86"/>
            <x v="126"/>
            <x v="142"/>
            <x v="150"/>
            <x v="151"/>
            <x v="154"/>
          </reference>
        </references>
      </pivotArea>
    </format>
    <format dxfId="12767">
      <pivotArea dataOnly="0" labelOnly="1" outline="0" fieldPosition="0">
        <references count="2">
          <reference field="1" count="1" selected="0">
            <x v="68"/>
          </reference>
          <reference field="4" count="7">
            <x v="14"/>
            <x v="111"/>
            <x v="125"/>
            <x v="150"/>
            <x v="151"/>
            <x v="154"/>
            <x v="160"/>
          </reference>
        </references>
      </pivotArea>
    </format>
    <format dxfId="12766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2765">
      <pivotArea dataOnly="0" labelOnly="1" outline="0" fieldPosition="0">
        <references count="2">
          <reference field="1" count="1" selected="0">
            <x v="70"/>
          </reference>
          <reference field="4" count="2">
            <x v="31"/>
            <x v="32"/>
          </reference>
        </references>
      </pivotArea>
    </format>
    <format dxfId="12764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2763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2762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2761">
      <pivotArea dataOnly="0" labelOnly="1" outline="0" fieldPosition="0">
        <references count="2">
          <reference field="1" count="1" selected="0">
            <x v="74"/>
          </reference>
          <reference field="4" count="4">
            <x v="40"/>
            <x v="66"/>
            <x v="151"/>
            <x v="168"/>
          </reference>
        </references>
      </pivotArea>
    </format>
    <format dxfId="12760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2759">
      <pivotArea dataOnly="0" labelOnly="1" outline="0" fieldPosition="0">
        <references count="2">
          <reference field="1" count="1" selected="0">
            <x v="76"/>
          </reference>
          <reference field="4" count="2">
            <x v="128"/>
            <x v="144"/>
          </reference>
        </references>
      </pivotArea>
    </format>
    <format dxfId="12758">
      <pivotArea dataOnly="0" labelOnly="1" outline="0" fieldPosition="0">
        <references count="2">
          <reference field="1" count="1" selected="0">
            <x v="77"/>
          </reference>
          <reference field="4" count="3">
            <x v="55"/>
            <x v="104"/>
            <x v="107"/>
          </reference>
        </references>
      </pivotArea>
    </format>
    <format dxfId="12757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2756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2755">
      <pivotArea dataOnly="0" labelOnly="1" outline="0" fieldPosition="0">
        <references count="2">
          <reference field="1" count="1" selected="0">
            <x v="80"/>
          </reference>
          <reference field="4" count="2">
            <x v="8"/>
            <x v="150"/>
          </reference>
        </references>
      </pivotArea>
    </format>
    <format dxfId="12754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2753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2752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2751">
      <pivotArea dataOnly="0" labelOnly="1" outline="0" fieldPosition="0">
        <references count="2">
          <reference field="1" count="1" selected="0">
            <x v="84"/>
          </reference>
          <reference field="4" count="5">
            <x v="15"/>
            <x v="44"/>
            <x v="150"/>
            <x v="151"/>
            <x v="156"/>
          </reference>
        </references>
      </pivotArea>
    </format>
    <format dxfId="12750">
      <pivotArea dataOnly="0" labelOnly="1" outline="0" fieldPosition="0">
        <references count="2">
          <reference field="1" count="1" selected="0">
            <x v="85"/>
          </reference>
          <reference field="4" count="2">
            <x v="65"/>
            <x v="161"/>
          </reference>
        </references>
      </pivotArea>
    </format>
    <format dxfId="12749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2748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2747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2746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2745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2744">
      <pivotArea dataOnly="0" labelOnly="1" outline="0" fieldPosition="0">
        <references count="2">
          <reference field="1" count="1" selected="0">
            <x v="91"/>
          </reference>
          <reference field="4" count="4">
            <x v="15"/>
            <x v="66"/>
            <x v="141"/>
            <x v="151"/>
          </reference>
        </references>
      </pivotArea>
    </format>
    <format dxfId="12743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2742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2741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2740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2739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2738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2737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2736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2735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2734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2733">
      <pivotArea dataOnly="0" labelOnly="1" outline="0" fieldPosition="0">
        <references count="2">
          <reference field="1" count="1" selected="0">
            <x v="102"/>
          </reference>
          <reference field="4" count="3">
            <x v="130"/>
            <x v="143"/>
            <x v="150"/>
          </reference>
        </references>
      </pivotArea>
    </format>
    <format dxfId="12732">
      <pivotArea dataOnly="0" labelOnly="1" outline="0" fieldPosition="0">
        <references count="2">
          <reference field="1" count="1" selected="0">
            <x v="103"/>
          </reference>
          <reference field="4" count="2">
            <x v="108"/>
            <x v="111"/>
          </reference>
        </references>
      </pivotArea>
    </format>
    <format dxfId="12731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2730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2729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2728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2727">
      <pivotArea dataOnly="0" labelOnly="1" outline="0" fieldPosition="0">
        <references count="2">
          <reference field="1" count="1" selected="0">
            <x v="108"/>
          </reference>
          <reference field="4" count="6">
            <x v="62"/>
            <x v="92"/>
            <x v="142"/>
            <x v="150"/>
            <x v="151"/>
            <x v="171"/>
          </reference>
        </references>
      </pivotArea>
    </format>
    <format dxfId="12726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2725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2724">
      <pivotArea dataOnly="0" labelOnly="1" outline="0" fieldPosition="0">
        <references count="2">
          <reference field="1" count="1" selected="0">
            <x v="111"/>
          </reference>
          <reference field="4" count="1">
            <x v="40"/>
          </reference>
        </references>
      </pivotArea>
    </format>
    <format dxfId="12723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2722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2721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2720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2719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2718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2717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2716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2715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2714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2713">
      <pivotArea dataOnly="0" labelOnly="1" outline="0" fieldPosition="0">
        <references count="2">
          <reference field="1" count="1" selected="0">
            <x v="122"/>
          </reference>
          <reference field="4" count="2">
            <x v="162"/>
            <x v="165"/>
          </reference>
        </references>
      </pivotArea>
    </format>
    <format dxfId="12712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2711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2710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2709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2708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2707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2706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2705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2704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2703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2702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2701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2700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2699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2698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2697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2696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2695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2694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2693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2692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2691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2690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2689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2688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2687">
      <pivotArea dataOnly="0" labelOnly="1" outline="0" fieldPosition="0">
        <references count="2">
          <reference field="1" count="1" selected="0">
            <x v="148"/>
          </reference>
          <reference field="4" count="1">
            <x v="103"/>
          </reference>
        </references>
      </pivotArea>
    </format>
    <format dxfId="12686">
      <pivotArea dataOnly="0" labelOnly="1" outline="0" fieldPosition="0">
        <references count="2">
          <reference field="1" count="1" selected="0">
            <x v="149"/>
          </reference>
          <reference field="4" count="1">
            <x v="86"/>
          </reference>
        </references>
      </pivotArea>
    </format>
    <format dxfId="12685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2684">
      <pivotArea dataOnly="0" labelOnly="1" outline="0" fieldPosition="0">
        <references count="2">
          <reference field="1" count="1" selected="0">
            <x v="151"/>
          </reference>
          <reference field="4" count="1">
            <x v="150"/>
          </reference>
        </references>
      </pivotArea>
    </format>
    <format dxfId="12683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2682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2681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2680">
      <pivotArea dataOnly="0" labelOnly="1" outline="0" fieldPosition="0">
        <references count="2">
          <reference field="1" count="1" selected="0">
            <x v="156"/>
          </reference>
          <reference field="4" count="1">
            <x v="166"/>
          </reference>
        </references>
      </pivotArea>
    </format>
    <format dxfId="12679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2678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2677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2676">
      <pivotArea dataOnly="0" labelOnly="1" outline="0" fieldPosition="0">
        <references count="2">
          <reference field="1" count="1" selected="0">
            <x v="161"/>
          </reference>
          <reference field="4" count="1">
            <x v="166"/>
          </reference>
        </references>
      </pivotArea>
    </format>
    <format dxfId="12675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1">
            <x v="147"/>
          </reference>
        </references>
      </pivotArea>
    </format>
    <format dxfId="1267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2673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2672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1">
            <x v="74"/>
          </reference>
        </references>
      </pivotArea>
    </format>
    <format dxfId="12671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670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2669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1">
            <x v="13"/>
          </reference>
        </references>
      </pivotArea>
    </format>
    <format dxfId="12668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667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2666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2665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2664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2663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2662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661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2660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2659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1">
            <x v="75"/>
          </reference>
        </references>
      </pivotArea>
    </format>
    <format dxfId="12658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1">
            <x v="149"/>
          </reference>
        </references>
      </pivotArea>
    </format>
    <format dxfId="12657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1">
            <x v="184"/>
          </reference>
        </references>
      </pivotArea>
    </format>
    <format dxfId="1265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2655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2654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653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2652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1">
            <x v="71"/>
          </reference>
        </references>
      </pivotArea>
    </format>
    <format dxfId="12651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1">
            <x v="242"/>
          </reference>
        </references>
      </pivotArea>
    </format>
    <format dxfId="12650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649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2648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2647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0"/>
          </reference>
          <reference field="5" count="1">
            <x v="123"/>
          </reference>
        </references>
      </pivotArea>
    </format>
    <format dxfId="12646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2645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2644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643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2642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2641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640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8"/>
          </reference>
          <reference field="5" count="1">
            <x v="166"/>
          </reference>
        </references>
      </pivotArea>
    </format>
    <format dxfId="12639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1">
            <x v="164"/>
          </reference>
        </references>
      </pivotArea>
    </format>
    <format dxfId="12638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1">
            <x v="124"/>
          </reference>
        </references>
      </pivotArea>
    </format>
    <format dxfId="12637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1">
            <x v="160"/>
          </reference>
        </references>
      </pivotArea>
    </format>
    <format dxfId="12636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635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1">
            <x v="17"/>
          </reference>
        </references>
      </pivotArea>
    </format>
    <format dxfId="12634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1">
            <x v="131"/>
          </reference>
        </references>
      </pivotArea>
    </format>
    <format dxfId="12633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2632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1">
            <x v="80"/>
          </reference>
        </references>
      </pivotArea>
    </format>
    <format dxfId="12631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630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2629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2628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627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7"/>
          </reference>
          <reference field="5" count="1">
            <x v="166"/>
          </reference>
        </references>
      </pivotArea>
    </format>
    <format dxfId="12626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1">
            <x v="197"/>
          </reference>
        </references>
      </pivotArea>
    </format>
    <format dxfId="12625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1">
            <x v="141"/>
          </reference>
        </references>
      </pivotArea>
    </format>
    <format dxfId="12624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1">
            <x v="133"/>
          </reference>
        </references>
      </pivotArea>
    </format>
    <format dxfId="12623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2622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2621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2620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2619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2618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2617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2616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2615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2614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2613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2612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2611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2610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1">
            <x v="171"/>
          </reference>
        </references>
      </pivotArea>
    </format>
    <format dxfId="12609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2608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2607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2606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2605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2604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1">
            <x v="68"/>
          </reference>
        </references>
      </pivotArea>
    </format>
    <format dxfId="12603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2602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1">
            <x v="16"/>
          </reference>
        </references>
      </pivotArea>
    </format>
    <format dxfId="12601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2600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1">
            <x v="66"/>
          </reference>
        </references>
      </pivotArea>
    </format>
    <format dxfId="12599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2598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1">
            <x v="116"/>
          </reference>
        </references>
      </pivotArea>
    </format>
    <format dxfId="12597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2596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2595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94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593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2"/>
          </reference>
          <reference field="5" count="1">
            <x v="166"/>
          </reference>
        </references>
      </pivotArea>
    </format>
    <format dxfId="12592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3"/>
          </reference>
          <reference field="5" count="1">
            <x v="166"/>
          </reference>
        </references>
      </pivotArea>
    </format>
    <format dxfId="12591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2590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89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2588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2587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2586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2585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584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2583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2582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581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258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2579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78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577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2576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575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2574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1">
            <x v="46"/>
          </reference>
        </references>
      </pivotArea>
    </format>
    <format dxfId="12573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1">
            <x v="61"/>
          </reference>
        </references>
      </pivotArea>
    </format>
    <format dxfId="12572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1">
            <x v="54"/>
          </reference>
        </references>
      </pivotArea>
    </format>
    <format dxfId="12571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2570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2569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2568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2567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2566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6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256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2563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2562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256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39"/>
          </reference>
          <reference field="5" count="1">
            <x v="166"/>
          </reference>
        </references>
      </pivotArea>
    </format>
    <format dxfId="1256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255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58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2557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2556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2555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2554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53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552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551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1">
            <x v="163"/>
          </reference>
        </references>
      </pivotArea>
    </format>
    <format dxfId="12550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2549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2548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2547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254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2545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44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543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54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4"/>
          </reference>
          <reference field="5" count="1">
            <x v="70"/>
          </reference>
        </references>
      </pivotArea>
    </format>
    <format dxfId="12541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2540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2539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38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537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536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60"/>
          </reference>
          <reference field="5" count="1">
            <x v="166"/>
          </reference>
        </references>
      </pivotArea>
    </format>
    <format dxfId="12535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2534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2533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532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2531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2530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1">
            <x v="140"/>
          </reference>
        </references>
      </pivotArea>
    </format>
    <format dxfId="12529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2528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2527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1">
            <x v="224"/>
          </reference>
        </references>
      </pivotArea>
    </format>
    <format dxfId="12526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525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2524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523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68"/>
          </reference>
          <reference field="5" count="1">
            <x v="166"/>
          </reference>
        </references>
      </pivotArea>
    </format>
    <format dxfId="12522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2521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2520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2519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2518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2517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2516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2515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2514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251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2512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1">
            <x v="179"/>
          </reference>
        </references>
      </pivotArea>
    </format>
    <format dxfId="12511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510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509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2508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2507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506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2505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2504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2503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250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250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2500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2499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498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97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2496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2495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494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93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6"/>
          </reference>
          <reference field="5" count="1">
            <x v="166"/>
          </reference>
        </references>
      </pivotArea>
    </format>
    <format dxfId="12492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65"/>
          </reference>
          <reference field="5" count="1">
            <x v="211"/>
          </reference>
        </references>
      </pivotArea>
    </format>
    <format dxfId="12491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490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2489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1">
            <x v="45"/>
          </reference>
        </references>
      </pivotArea>
    </format>
    <format dxfId="12488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1">
            <x v="78"/>
          </reference>
        </references>
      </pivotArea>
    </format>
    <format dxfId="12487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2486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2485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2484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2483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2482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81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2480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79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2478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2477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476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75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1">
            <x v="166"/>
          </reference>
        </references>
      </pivotArea>
    </format>
    <format dxfId="12474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2473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2472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1">
            <x v="138"/>
          </reference>
        </references>
      </pivotArea>
    </format>
    <format dxfId="12471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2470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1">
            <x v="162"/>
          </reference>
        </references>
      </pivotArea>
    </format>
    <format dxfId="12469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2468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67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63"/>
          </reference>
          <reference field="5" count="1">
            <x v="166"/>
          </reference>
        </references>
      </pivotArea>
    </format>
    <format dxfId="12466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2465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464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2463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1">
            <x v="148"/>
          </reference>
        </references>
      </pivotArea>
    </format>
    <format dxfId="12462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461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2460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1">
            <x v="129"/>
          </reference>
        </references>
      </pivotArea>
    </format>
    <format dxfId="12459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58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1">
            <x v="198"/>
          </reference>
        </references>
      </pivotArea>
    </format>
    <format dxfId="12457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2456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2455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454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2453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2452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451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2450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2449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2448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2447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446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2445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2444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443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4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2441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1">
            <x v="185"/>
          </reference>
        </references>
      </pivotArea>
    </format>
    <format dxfId="12440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2439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2438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2437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36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43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2434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2433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432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31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1"/>
          </reference>
          <reference field="5" count="1">
            <x v="166"/>
          </reference>
        </references>
      </pivotArea>
    </format>
    <format dxfId="12430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2429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28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427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2426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425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2424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1">
            <x v="159"/>
          </reference>
        </references>
      </pivotArea>
    </format>
    <format dxfId="12423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2422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2421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2420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419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2418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417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70"/>
          </reference>
          <reference field="5" count="1">
            <x v="166"/>
          </reference>
        </references>
      </pivotArea>
    </format>
    <format dxfId="12416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2415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414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2413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1">
            <x v="235"/>
          </reference>
        </references>
      </pivotArea>
    </format>
    <format dxfId="12412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2411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2410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2409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2408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2407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1">
            <x v="72"/>
          </reference>
        </references>
      </pivotArea>
    </format>
    <format dxfId="12406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2405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2404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403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2402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2401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5"/>
          </reference>
          <reference field="5" count="1">
            <x v="166"/>
          </reference>
        </references>
      </pivotArea>
    </format>
    <format dxfId="12400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1">
            <x v="170"/>
          </reference>
        </references>
      </pivotArea>
    </format>
    <format dxfId="12399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2398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397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1">
            <x v="3"/>
          </reference>
        </references>
      </pivotArea>
    </format>
    <format dxfId="12396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2395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1">
            <x v="128"/>
          </reference>
        </references>
      </pivotArea>
    </format>
    <format dxfId="12394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2393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2392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1">
            <x v="161"/>
          </reference>
        </references>
      </pivotArea>
    </format>
    <format dxfId="12391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2390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2389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1">
            <x v="156"/>
          </reference>
        </references>
      </pivotArea>
    </format>
    <format dxfId="12388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2387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2386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385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384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2383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1">
            <x v="64"/>
          </reference>
        </references>
      </pivotArea>
    </format>
    <format dxfId="12382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1">
            <x v="219"/>
          </reference>
        </references>
      </pivotArea>
    </format>
    <format dxfId="12381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1">
            <x v="26"/>
          </reference>
        </references>
      </pivotArea>
    </format>
    <format dxfId="12380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1">
            <x v="1"/>
          </reference>
        </references>
      </pivotArea>
    </format>
    <format dxfId="12379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1">
            <x v="212"/>
          </reference>
        </references>
      </pivotArea>
    </format>
    <format dxfId="12378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1">
            <x v="214"/>
          </reference>
        </references>
      </pivotArea>
    </format>
    <format dxfId="12377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1">
            <x v="220"/>
          </reference>
        </references>
      </pivotArea>
    </format>
    <format dxfId="12376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1">
            <x v="193"/>
          </reference>
        </references>
      </pivotArea>
    </format>
    <format dxfId="12375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374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2373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2372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371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2370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2369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2368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2367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2366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36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364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1">
            <x v="27"/>
          </reference>
        </references>
      </pivotArea>
    </format>
    <format dxfId="12363">
      <pivotArea dataOnly="0" labelOnly="1" outline="0" fieldPosition="0">
        <references count="3">
          <reference field="1" count="1" selected="0">
            <x v="148"/>
          </reference>
          <reference field="4" count="1" selected="0">
            <x v="103"/>
          </reference>
          <reference field="5" count="1">
            <x v="178"/>
          </reference>
        </references>
      </pivotArea>
    </format>
    <format dxfId="12362">
      <pivotArea dataOnly="0" labelOnly="1" outline="0" fieldPosition="0">
        <references count="3">
          <reference field="1" count="1" selected="0">
            <x v="149"/>
          </reference>
          <reference field="4" count="1" selected="0">
            <x v="86"/>
          </reference>
          <reference field="5" count="1">
            <x v="192"/>
          </reference>
        </references>
      </pivotArea>
    </format>
    <format dxfId="12361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1">
            <x v="196"/>
          </reference>
        </references>
      </pivotArea>
    </format>
    <format dxfId="12360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2359">
      <pivotArea dataOnly="0" labelOnly="1" outline="0" fieldPosition="0">
        <references count="3">
          <reference field="1" count="1" selected="0">
            <x v="15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358">
      <pivotArea dataOnly="0" labelOnly="1" outline="0" fieldPosition="0">
        <references count="3">
          <reference field="1" count="1" selected="0">
            <x v="15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357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2356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2355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2354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2353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2352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2351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350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2349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2348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2347">
      <pivotArea dataOnly="0" labelOnly="1" outline="0" axis="axisValues" fieldPosition="0"/>
    </format>
    <format dxfId="12346">
      <pivotArea type="all" dataOnly="0" outline="0" fieldPosition="0"/>
    </format>
    <format dxfId="12345">
      <pivotArea outline="0" collapsedLevelsAreSubtotals="1" fieldPosition="0"/>
    </format>
    <format dxfId="12344">
      <pivotArea field="1" type="button" dataOnly="0" labelOnly="1" outline="0" axis="axisRow" fieldPosition="0"/>
    </format>
    <format dxfId="12343">
      <pivotArea field="4" type="button" dataOnly="0" labelOnly="1" outline="0" axis="axisRow" fieldPosition="1"/>
    </format>
    <format dxfId="12342">
      <pivotArea field="5" type="button" dataOnly="0" labelOnly="1" outline="0" axis="axisRow" fieldPosition="2"/>
    </format>
    <format dxfId="12341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2340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2339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50"/>
            <x v="153"/>
            <x v="154"/>
          </reference>
        </references>
      </pivotArea>
    </format>
    <format dxfId="12338">
      <pivotArea dataOnly="0" labelOnly="1" outline="0" fieldPosition="0">
        <references count="1">
          <reference field="1" count="8"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2337">
      <pivotArea dataOnly="0" labelOnly="1" grandRow="1" outline="0" fieldPosition="0"/>
    </format>
    <format dxfId="12336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2335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2334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2333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2332">
      <pivotArea dataOnly="0" labelOnly="1" outline="0" fieldPosition="0">
        <references count="2">
          <reference field="1" count="1" selected="0">
            <x v="4"/>
          </reference>
          <reference field="4" count="3">
            <x v="118"/>
            <x v="155"/>
            <x v="172"/>
          </reference>
        </references>
      </pivotArea>
    </format>
    <format dxfId="12331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2330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2329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2328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2327">
      <pivotArea dataOnly="0" labelOnly="1" outline="0" fieldPosition="0">
        <references count="2">
          <reference field="1" count="1" selected="0">
            <x v="9"/>
          </reference>
          <reference field="4" count="4">
            <x v="4"/>
            <x v="100"/>
            <x v="151"/>
            <x v="172"/>
          </reference>
        </references>
      </pivotArea>
    </format>
    <format dxfId="12326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2325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2324">
      <pivotArea dataOnly="0" labelOnly="1" outline="0" fieldPosition="0">
        <references count="2">
          <reference field="1" count="1" selected="0">
            <x v="12"/>
          </reference>
          <reference field="4" count="4">
            <x v="40"/>
            <x v="120"/>
            <x v="167"/>
            <x v="172"/>
          </reference>
        </references>
      </pivotArea>
    </format>
    <format dxfId="12323">
      <pivotArea dataOnly="0" labelOnly="1" outline="0" fieldPosition="0">
        <references count="2">
          <reference field="1" count="1" selected="0">
            <x v="13"/>
          </reference>
          <reference field="4" count="3">
            <x v="21"/>
            <x v="68"/>
            <x v="151"/>
          </reference>
        </references>
      </pivotArea>
    </format>
    <format dxfId="12322">
      <pivotArea dataOnly="0" labelOnly="1" outline="0" fieldPosition="0">
        <references count="2">
          <reference field="1" count="1" selected="0">
            <x v="14"/>
          </reference>
          <reference field="4" count="5">
            <x v="12"/>
            <x v="25"/>
            <x v="154"/>
            <x v="158"/>
            <x v="172"/>
          </reference>
        </references>
      </pivotArea>
    </format>
    <format dxfId="12321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2320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2319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2318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2317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2316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2315">
      <pivotArea dataOnly="0" labelOnly="1" outline="0" fieldPosition="0">
        <references count="2">
          <reference field="1" count="1" selected="0">
            <x v="21"/>
          </reference>
          <reference field="4" count="5">
            <x v="76"/>
            <x v="82"/>
            <x v="150"/>
            <x v="157"/>
            <x v="172"/>
          </reference>
        </references>
      </pivotArea>
    </format>
    <format dxfId="12314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2313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2312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2311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2310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2309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2308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2307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2306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2305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2304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2303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2302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2301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2300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2299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2298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2297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2296">
      <pivotArea dataOnly="0" labelOnly="1" outline="0" fieldPosition="0">
        <references count="2">
          <reference field="1" count="1" selected="0">
            <x v="40"/>
          </reference>
          <reference field="4" count="2">
            <x v="26"/>
            <x v="172"/>
          </reference>
        </references>
      </pivotArea>
    </format>
    <format dxfId="12295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2294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2293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2292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2291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2290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2289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2288">
      <pivotArea dataOnly="0" labelOnly="1" outline="0" fieldPosition="0">
        <references count="2">
          <reference field="1" count="1" selected="0">
            <x v="49"/>
          </reference>
          <reference field="4" count="4">
            <x v="118"/>
            <x v="144"/>
            <x v="150"/>
            <x v="159"/>
          </reference>
        </references>
      </pivotArea>
    </format>
    <format dxfId="12287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2286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2285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2284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2283">
      <pivotArea dataOnly="0" labelOnly="1" outline="0" fieldPosition="0">
        <references count="2">
          <reference field="1" count="1" selected="0">
            <x v="54"/>
          </reference>
          <reference field="4" count="7">
            <x v="149"/>
            <x v="150"/>
            <x v="151"/>
            <x v="159"/>
            <x v="161"/>
            <x v="162"/>
            <x v="172"/>
          </reference>
        </references>
      </pivotArea>
    </format>
    <format dxfId="12282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2281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2280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2279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2278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2277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2276">
      <pivotArea dataOnly="0" labelOnly="1" outline="0" fieldPosition="0">
        <references count="2">
          <reference field="1" count="1" selected="0">
            <x v="61"/>
          </reference>
          <reference field="4" count="8">
            <x v="108"/>
            <x v="112"/>
            <x v="115"/>
            <x v="124"/>
            <x v="139"/>
            <x v="140"/>
            <x v="150"/>
            <x v="172"/>
          </reference>
        </references>
      </pivotArea>
    </format>
    <format dxfId="12275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2274">
      <pivotArea dataOnly="0" labelOnly="1" outline="0" fieldPosition="0">
        <references count="2">
          <reference field="1" count="1" selected="0">
            <x v="63"/>
          </reference>
          <reference field="4" count="5">
            <x v="34"/>
            <x v="132"/>
            <x v="150"/>
            <x v="151"/>
            <x v="172"/>
          </reference>
        </references>
      </pivotArea>
    </format>
    <format dxfId="12273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2272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2271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2270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2269">
      <pivotArea dataOnly="0" labelOnly="1" outline="0" fieldPosition="0">
        <references count="2">
          <reference field="1" count="1" selected="0">
            <x v="68"/>
          </reference>
          <reference field="4" count="7">
            <x v="111"/>
            <x v="125"/>
            <x v="150"/>
            <x v="151"/>
            <x v="154"/>
            <x v="160"/>
            <x v="172"/>
          </reference>
        </references>
      </pivotArea>
    </format>
    <format dxfId="12268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2267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2266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2265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2264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2263">
      <pivotArea dataOnly="0" labelOnly="1" outline="0" fieldPosition="0">
        <references count="2">
          <reference field="1" count="1" selected="0">
            <x v="74"/>
          </reference>
          <reference field="4" count="5">
            <x v="40"/>
            <x v="66"/>
            <x v="151"/>
            <x v="168"/>
            <x v="172"/>
          </reference>
        </references>
      </pivotArea>
    </format>
    <format dxfId="12262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2261">
      <pivotArea dataOnly="0" labelOnly="1" outline="0" fieldPosition="0">
        <references count="2">
          <reference field="1" count="1" selected="0">
            <x v="76"/>
          </reference>
          <reference field="4" count="3">
            <x v="128"/>
            <x v="133"/>
            <x v="144"/>
          </reference>
        </references>
      </pivotArea>
    </format>
    <format dxfId="12260">
      <pivotArea dataOnly="0" labelOnly="1" outline="0" fieldPosition="0">
        <references count="2">
          <reference field="1" count="1" selected="0">
            <x v="77"/>
          </reference>
          <reference field="4" count="4">
            <x v="55"/>
            <x v="104"/>
            <x v="107"/>
            <x v="108"/>
          </reference>
        </references>
      </pivotArea>
    </format>
    <format dxfId="12259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2258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2257">
      <pivotArea dataOnly="0" labelOnly="1" outline="0" fieldPosition="0">
        <references count="2">
          <reference field="1" count="1" selected="0">
            <x v="80"/>
          </reference>
          <reference field="4" count="3">
            <x v="8"/>
            <x v="150"/>
            <x v="172"/>
          </reference>
        </references>
      </pivotArea>
    </format>
    <format dxfId="12256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2255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2254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2253">
      <pivotArea dataOnly="0" labelOnly="1" outline="0" fieldPosition="0">
        <references count="2">
          <reference field="1" count="1" selected="0">
            <x v="84"/>
          </reference>
          <reference field="4" count="6">
            <x v="15"/>
            <x v="44"/>
            <x v="150"/>
            <x v="151"/>
            <x v="156"/>
            <x v="172"/>
          </reference>
        </references>
      </pivotArea>
    </format>
    <format dxfId="12252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2251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2250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2249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2248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2247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2246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2245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2244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2243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2242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2241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2240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2239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2238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2237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2236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2235">
      <pivotArea dataOnly="0" labelOnly="1" outline="0" fieldPosition="0">
        <references count="2">
          <reference field="1" count="1" selected="0">
            <x v="102"/>
          </reference>
          <reference field="4" count="4">
            <x v="130"/>
            <x v="143"/>
            <x v="150"/>
            <x v="172"/>
          </reference>
        </references>
      </pivotArea>
    </format>
    <format dxfId="12234">
      <pivotArea dataOnly="0" labelOnly="1" outline="0" fieldPosition="0">
        <references count="2">
          <reference field="1" count="1" selected="0">
            <x v="103"/>
          </reference>
          <reference field="4" count="3">
            <x v="108"/>
            <x v="111"/>
            <x v="172"/>
          </reference>
        </references>
      </pivotArea>
    </format>
    <format dxfId="12233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2232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2231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2230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2229">
      <pivotArea dataOnly="0" labelOnly="1" outline="0" fieldPosition="0">
        <references count="2">
          <reference field="1" count="1" selected="0">
            <x v="108"/>
          </reference>
          <reference field="4" count="7">
            <x v="62"/>
            <x v="92"/>
            <x v="142"/>
            <x v="150"/>
            <x v="151"/>
            <x v="171"/>
            <x v="172"/>
          </reference>
        </references>
      </pivotArea>
    </format>
    <format dxfId="12228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2227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2226">
      <pivotArea dataOnly="0" labelOnly="1" outline="0" fieldPosition="0">
        <references count="2">
          <reference field="1" count="1" selected="0">
            <x v="111"/>
          </reference>
          <reference field="4" count="2">
            <x v="40"/>
            <x v="172"/>
          </reference>
        </references>
      </pivotArea>
    </format>
    <format dxfId="12225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2224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2223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2222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2221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2220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2219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2218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2217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2216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2215">
      <pivotArea dataOnly="0" labelOnly="1" outline="0" fieldPosition="0">
        <references count="2">
          <reference field="1" count="1" selected="0">
            <x v="122"/>
          </reference>
          <reference field="4" count="3">
            <x v="162"/>
            <x v="165"/>
            <x v="172"/>
          </reference>
        </references>
      </pivotArea>
    </format>
    <format dxfId="12214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2213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2212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2211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2210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2209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2208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2207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2206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2205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2204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2203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2202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2201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2200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2199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2198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2197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2196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2195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2194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2193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2192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2191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2190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2189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2188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2187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2186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2185">
      <pivotArea dataOnly="0" labelOnly="1" outline="0" fieldPosition="0">
        <references count="2">
          <reference field="1" count="1" selected="0">
            <x v="156"/>
          </reference>
          <reference field="4" count="2">
            <x v="166"/>
            <x v="172"/>
          </reference>
        </references>
      </pivotArea>
    </format>
    <format dxfId="12184">
      <pivotArea dataOnly="0" labelOnly="1" outline="0" fieldPosition="0">
        <references count="2">
          <reference field="1" count="1" selected="0">
            <x v="157"/>
          </reference>
          <reference field="4" count="2">
            <x v="166"/>
            <x v="172"/>
          </reference>
        </references>
      </pivotArea>
    </format>
    <format dxfId="12183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2182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2181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2180">
      <pivotArea dataOnly="0" labelOnly="1" outline="0" fieldPosition="0">
        <references count="2">
          <reference field="1" count="1" selected="0">
            <x v="161"/>
          </reference>
          <reference field="4" count="2">
            <x v="166"/>
            <x v="172"/>
          </reference>
        </references>
      </pivotArea>
    </format>
    <format dxfId="12179">
      <pivotArea dataOnly="0" labelOnly="1" outline="0" fieldPosition="0">
        <references count="2">
          <reference field="1" count="1" selected="0">
            <x v="162"/>
          </reference>
          <reference field="4" count="2">
            <x v="166"/>
            <x v="172"/>
          </reference>
        </references>
      </pivotArea>
    </format>
    <format dxfId="12178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2">
            <x v="147"/>
            <x v="221"/>
          </reference>
        </references>
      </pivotArea>
    </format>
    <format dxfId="12177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2176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217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2">
            <x v="15"/>
            <x v="74"/>
          </reference>
        </references>
      </pivotArea>
    </format>
    <format dxfId="1217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173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2172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2">
            <x v="13"/>
            <x v="143"/>
          </reference>
        </references>
      </pivotArea>
    </format>
    <format dxfId="12171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170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2">
            <x v="130"/>
            <x v="234"/>
          </reference>
        </references>
      </pivotArea>
    </format>
    <format dxfId="12169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2168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2167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2166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2165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164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2163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2">
            <x v="55"/>
            <x v="206"/>
          </reference>
        </references>
      </pivotArea>
    </format>
    <format dxfId="12162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2161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2">
            <x v="75"/>
            <x v="173"/>
          </reference>
        </references>
      </pivotArea>
    </format>
    <format dxfId="12160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2">
            <x v="93"/>
            <x v="149"/>
          </reference>
        </references>
      </pivotArea>
    </format>
    <format dxfId="12159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95"/>
            <x v="184"/>
          </reference>
        </references>
      </pivotArea>
    </format>
    <format dxfId="12158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2157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215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155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154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2153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2">
            <x v="71"/>
            <x v="200"/>
          </reference>
        </references>
      </pivotArea>
    </format>
    <format dxfId="12152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2">
            <x v="8"/>
            <x v="242"/>
          </reference>
        </references>
      </pivotArea>
    </format>
    <format dxfId="12151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150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2149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2148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147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30"/>
            <x v="115"/>
          </reference>
        </references>
      </pivotArea>
    </format>
    <format dxfId="12146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2145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144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2143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2142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141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8"/>
          </reference>
          <reference field="5" count="1">
            <x v="166"/>
          </reference>
        </references>
      </pivotArea>
    </format>
    <format dxfId="12140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139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2">
            <x v="136"/>
            <x v="164"/>
          </reference>
        </references>
      </pivotArea>
    </format>
    <format dxfId="12138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2">
            <x v="41"/>
            <x v="124"/>
          </reference>
        </references>
      </pivotArea>
    </format>
    <format dxfId="12137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2">
            <x v="88"/>
            <x v="160"/>
          </reference>
        </references>
      </pivotArea>
    </format>
    <format dxfId="12136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135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2">
            <x v="17"/>
            <x v="121"/>
          </reference>
        </references>
      </pivotArea>
    </format>
    <format dxfId="12134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2">
            <x v="111"/>
            <x v="131"/>
          </reference>
        </references>
      </pivotArea>
    </format>
    <format dxfId="12133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2132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2">
            <x v="38"/>
            <x v="80"/>
          </reference>
        </references>
      </pivotArea>
    </format>
    <format dxfId="12131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130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2129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2128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127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7"/>
          </reference>
          <reference field="5" count="1">
            <x v="166"/>
          </reference>
        </references>
      </pivotArea>
    </format>
    <format dxfId="12126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125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2">
            <x v="97"/>
            <x v="197"/>
          </reference>
        </references>
      </pivotArea>
    </format>
    <format dxfId="12124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2">
            <x v="141"/>
            <x v="230"/>
          </reference>
        </references>
      </pivotArea>
    </format>
    <format dxfId="12123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2">
            <x v="10"/>
            <x v="133"/>
          </reference>
        </references>
      </pivotArea>
    </format>
    <format dxfId="12122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2">
            <x v="113"/>
            <x v="207"/>
          </reference>
        </references>
      </pivotArea>
    </format>
    <format dxfId="12121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2">
            <x v="11"/>
            <x v="157"/>
          </reference>
        </references>
      </pivotArea>
    </format>
    <format dxfId="12120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2">
            <x v="59"/>
            <x v="92"/>
          </reference>
        </references>
      </pivotArea>
    </format>
    <format dxfId="12119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2118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2">
            <x v="99"/>
            <x v="189"/>
          </reference>
        </references>
      </pivotArea>
    </format>
    <format dxfId="12117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2">
            <x v="109"/>
            <x v="213"/>
          </reference>
        </references>
      </pivotArea>
    </format>
    <format dxfId="12116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2">
            <x v="188"/>
            <x v="236"/>
          </reference>
        </references>
      </pivotArea>
    </format>
    <format dxfId="12115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2">
            <x v="65"/>
            <x v="233"/>
          </reference>
        </references>
      </pivotArea>
    </format>
    <format dxfId="12114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2">
            <x v="100"/>
            <x v="126"/>
          </reference>
        </references>
      </pivotArea>
    </format>
    <format dxfId="12113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2">
            <x v="18"/>
            <x v="194"/>
          </reference>
        </references>
      </pivotArea>
    </format>
    <format dxfId="12112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2">
            <x v="89"/>
            <x v="127"/>
          </reference>
        </references>
      </pivotArea>
    </format>
    <format dxfId="12111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2">
            <x v="12"/>
            <x v="69"/>
          </reference>
        </references>
      </pivotArea>
    </format>
    <format dxfId="12110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2">
            <x v="81"/>
            <x v="215"/>
          </reference>
        </references>
      </pivotArea>
    </format>
    <format dxfId="12109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29"/>
            <x v="171"/>
          </reference>
        </references>
      </pivotArea>
    </format>
    <format dxfId="12108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2">
            <x v="101"/>
            <x v="226"/>
          </reference>
        </references>
      </pivotArea>
    </format>
    <format dxfId="12107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2106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2105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2104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103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2">
            <x v="23"/>
            <x v="105"/>
          </reference>
        </references>
      </pivotArea>
    </format>
    <format dxfId="12102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2">
            <x v="50"/>
            <x v="68"/>
          </reference>
        </references>
      </pivotArea>
    </format>
    <format dxfId="12101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2100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2">
            <x v="16"/>
            <x v="132"/>
          </reference>
        </references>
      </pivotArea>
    </format>
    <format dxfId="12099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2098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2">
            <x v="66"/>
            <x v="117"/>
          </reference>
        </references>
      </pivotArea>
    </format>
    <format dxfId="12097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2096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2">
            <x v="116"/>
            <x v="122"/>
          </reference>
        </references>
      </pivotArea>
    </format>
    <format dxfId="12095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2">
            <x v="84"/>
            <x v="229"/>
          </reference>
        </references>
      </pivotArea>
    </format>
    <format dxfId="12094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2093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092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091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2"/>
          </reference>
          <reference field="5" count="1">
            <x v="166"/>
          </reference>
        </references>
      </pivotArea>
    </format>
    <format dxfId="12090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3"/>
          </reference>
          <reference field="5" count="1">
            <x v="166"/>
          </reference>
        </references>
      </pivotArea>
    </format>
    <format dxfId="12089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18"/>
          </reference>
          <reference field="5" count="1">
            <x v="240"/>
          </reference>
        </references>
      </pivotArea>
    </format>
    <format dxfId="12088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2087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086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2085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2084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2083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2082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081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2080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2079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078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2077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2076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075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074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2073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072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2071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070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2">
            <x v="46"/>
            <x v="209"/>
          </reference>
        </references>
      </pivotArea>
    </format>
    <format dxfId="12069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2">
            <x v="61"/>
            <x v="85"/>
          </reference>
        </references>
      </pivotArea>
    </format>
    <format dxfId="12068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2">
            <x v="54"/>
            <x v="103"/>
          </reference>
        </references>
      </pivotArea>
    </format>
    <format dxfId="12067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2">
            <x v="53"/>
            <x v="145"/>
          </reference>
        </references>
      </pivotArea>
    </format>
    <format dxfId="12066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2065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2064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2063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2062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061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2060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205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205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205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39"/>
          </reference>
          <reference field="5" count="1">
            <x v="166"/>
          </reference>
        </references>
      </pivotArea>
    </format>
    <format dxfId="1205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205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05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053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2">
            <x v="24"/>
            <x v="199"/>
          </reference>
        </references>
      </pivotArea>
    </format>
    <format dxfId="12052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2051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2050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2049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048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047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046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045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2">
            <x v="163"/>
            <x v="182"/>
          </reference>
        </references>
      </pivotArea>
    </format>
    <format dxfId="12044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2043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2042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2041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2040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039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038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037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2036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2035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2034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033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03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60"/>
          </reference>
          <reference field="5" count="1">
            <x v="166"/>
          </reference>
        </references>
      </pivotArea>
    </format>
    <format dxfId="12031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030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2029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2">
            <x v="79"/>
            <x v="222"/>
          </reference>
        </references>
      </pivotArea>
    </format>
    <format dxfId="12028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2027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2026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2">
            <x v="87"/>
            <x v="140"/>
          </reference>
        </references>
      </pivotArea>
    </format>
    <format dxfId="12025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2024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2023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2">
            <x v="114"/>
            <x v="224"/>
          </reference>
        </references>
      </pivotArea>
    </format>
    <format dxfId="12022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2021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2020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019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68"/>
          </reference>
          <reference field="5" count="1">
            <x v="166"/>
          </reference>
        </references>
      </pivotArea>
    </format>
    <format dxfId="12018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2017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2016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2">
            <x v="5"/>
            <x v="152"/>
          </reference>
        </references>
      </pivotArea>
    </format>
    <format dxfId="12015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2014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2013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2012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33"/>
          </reference>
          <reference field="5" count="1">
            <x v="103"/>
          </reference>
        </references>
      </pivotArea>
    </format>
    <format dxfId="12011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2010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2009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2008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2007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8"/>
          </reference>
          <reference field="5" count="1">
            <x v="90"/>
          </reference>
        </references>
      </pivotArea>
    </format>
    <format dxfId="12006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2005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2">
            <x v="179"/>
            <x v="239"/>
          </reference>
        </references>
      </pivotArea>
    </format>
    <format dxfId="12004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200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2002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2001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2000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99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998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2">
            <x v="112"/>
            <x v="134"/>
          </reference>
        </references>
      </pivotArea>
    </format>
    <format dxfId="11997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1996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1995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2">
            <x v="168"/>
            <x v="187"/>
          </reference>
        </references>
      </pivotArea>
    </format>
    <format dxfId="11994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2">
            <x v="137"/>
            <x v="186"/>
          </reference>
        </references>
      </pivotArea>
    </format>
    <format dxfId="11993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199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199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90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89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1988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1987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86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85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6"/>
          </reference>
          <reference field="5" count="1">
            <x v="166"/>
          </reference>
        </references>
      </pivotArea>
    </format>
    <format dxfId="11984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983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2">
            <x v="83"/>
            <x v="211"/>
          </reference>
        </references>
      </pivotArea>
    </format>
    <format dxfId="11982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1981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2">
            <x v="45"/>
            <x v="60"/>
          </reference>
        </references>
      </pivotArea>
    </format>
    <format dxfId="11980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2">
            <x v="78"/>
            <x v="104"/>
          </reference>
        </references>
      </pivotArea>
    </format>
    <format dxfId="11979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1978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1977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2">
            <x v="205"/>
            <x v="218"/>
          </reference>
        </references>
      </pivotArea>
    </format>
    <format dxfId="11976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1975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74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1973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72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1971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1970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69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68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2">
            <x v="166"/>
            <x v="243"/>
          </reference>
        </references>
      </pivotArea>
    </format>
    <format dxfId="11967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1966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2">
            <x v="166"/>
            <x v="243"/>
          </reference>
        </references>
      </pivotArea>
    </format>
    <format dxfId="11965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2">
            <x v="138"/>
            <x v="201"/>
          </reference>
        </references>
      </pivotArea>
    </format>
    <format dxfId="11964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1963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2">
            <x v="120"/>
            <x v="162"/>
          </reference>
        </references>
      </pivotArea>
    </format>
    <format dxfId="11962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1961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60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63"/>
          </reference>
          <reference field="5" count="1">
            <x v="166"/>
          </reference>
        </references>
      </pivotArea>
    </format>
    <format dxfId="11959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1958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957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1956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2">
            <x v="102"/>
            <x v="148"/>
          </reference>
        </references>
      </pivotArea>
    </format>
    <format dxfId="11955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2">
            <x v="21"/>
            <x v="94"/>
          </reference>
        </references>
      </pivotArea>
    </format>
    <format dxfId="11954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1953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2">
            <x v="110"/>
            <x v="129"/>
          </reference>
        </references>
      </pivotArea>
    </format>
    <format dxfId="11952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51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2">
            <x v="155"/>
            <x v="198"/>
          </reference>
        </references>
      </pivotArea>
    </format>
    <format dxfId="11950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1949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1948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47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1946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1945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44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943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1942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1941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940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1939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1938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1937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1936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1935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34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33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1932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2">
            <x v="96"/>
            <x v="185"/>
          </reference>
        </references>
      </pivotArea>
    </format>
    <format dxfId="11931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2">
            <x v="7"/>
            <x v="178"/>
          </reference>
        </references>
      </pivotArea>
    </format>
    <format dxfId="11930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1929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1928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27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1926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192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1924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23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22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1"/>
          </reference>
          <reference field="5" count="1">
            <x v="166"/>
          </reference>
        </references>
      </pivotArea>
    </format>
    <format dxfId="11921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920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1919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918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917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1916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915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914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1913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2">
            <x v="98"/>
            <x v="159"/>
          </reference>
        </references>
      </pivotArea>
    </format>
    <format dxfId="11912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1911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1910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1909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1908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1907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906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70"/>
          </reference>
          <reference field="5" count="1">
            <x v="166"/>
          </reference>
        </references>
      </pivotArea>
    </format>
    <format dxfId="11905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1904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903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1902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2">
            <x v="108"/>
            <x v="235"/>
          </reference>
        </references>
      </pivotArea>
    </format>
    <format dxfId="11901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2">
            <x v="3"/>
            <x v="217"/>
          </reference>
        </references>
      </pivotArea>
    </format>
    <format dxfId="11900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2">
            <x v="34"/>
            <x v="167"/>
          </reference>
        </references>
      </pivotArea>
    </format>
    <format dxfId="11899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2">
            <x v="32"/>
            <x v="57"/>
          </reference>
        </references>
      </pivotArea>
    </format>
    <format dxfId="11898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2">
            <x v="51"/>
            <x v="119"/>
          </reference>
        </references>
      </pivotArea>
    </format>
    <format dxfId="11897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1896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2">
            <x v="72"/>
            <x v="153"/>
          </reference>
        </references>
      </pivotArea>
    </format>
    <format dxfId="11895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1894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1893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892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2">
            <x v="130"/>
            <x v="234"/>
          </reference>
        </references>
      </pivotArea>
    </format>
    <format dxfId="11891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1890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5"/>
          </reference>
          <reference field="5" count="1">
            <x v="166"/>
          </reference>
        </references>
      </pivotArea>
    </format>
    <format dxfId="11889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888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2">
            <x v="165"/>
            <x v="170"/>
          </reference>
        </references>
      </pivotArea>
    </format>
    <format dxfId="11887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2">
            <x v="33"/>
            <x v="58"/>
          </reference>
        </references>
      </pivotArea>
    </format>
    <format dxfId="11886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885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2">
            <x v="3"/>
            <x v="217"/>
          </reference>
        </references>
      </pivotArea>
    </format>
    <format dxfId="11884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1883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2">
            <x v="42"/>
            <x v="128"/>
          </reference>
        </references>
      </pivotArea>
    </format>
    <format dxfId="11882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1881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2">
            <x v="28"/>
            <x v="195"/>
          </reference>
        </references>
      </pivotArea>
    </format>
    <format dxfId="11880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2">
            <x v="135"/>
            <x v="161"/>
          </reference>
        </references>
      </pivotArea>
    </format>
    <format dxfId="11879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1878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2">
            <x v="39"/>
            <x v="210"/>
          </reference>
        </references>
      </pivotArea>
    </format>
    <format dxfId="11877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2">
            <x v="106"/>
            <x v="156"/>
          </reference>
        </references>
      </pivotArea>
    </format>
    <format dxfId="11876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2">
            <x v="9"/>
            <x v="208"/>
          </reference>
        </references>
      </pivotArea>
    </format>
    <format dxfId="11875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1874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873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872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2">
            <x v="37"/>
            <x v="158"/>
          </reference>
        </references>
      </pivotArea>
    </format>
    <format dxfId="11871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2">
            <x v="64"/>
            <x v="144"/>
          </reference>
        </references>
      </pivotArea>
    </format>
    <format dxfId="11870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2">
            <x v="77"/>
            <x v="219"/>
          </reference>
        </references>
      </pivotArea>
    </format>
    <format dxfId="11869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2">
            <x v="26"/>
            <x v="183"/>
          </reference>
        </references>
      </pivotArea>
    </format>
    <format dxfId="11868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2">
            <x v="1"/>
            <x v="169"/>
          </reference>
        </references>
      </pivotArea>
    </format>
    <format dxfId="11867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2">
            <x v="86"/>
            <x v="212"/>
          </reference>
        </references>
      </pivotArea>
    </format>
    <format dxfId="11866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2">
            <x v="180"/>
            <x v="214"/>
          </reference>
        </references>
      </pivotArea>
    </format>
    <format dxfId="11865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2">
            <x v="146"/>
            <x v="220"/>
          </reference>
        </references>
      </pivotArea>
    </format>
    <format dxfId="11864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2">
            <x v="107"/>
            <x v="193"/>
          </reference>
        </references>
      </pivotArea>
    </format>
    <format dxfId="11863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862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2">
            <x v="191"/>
            <x v="238"/>
          </reference>
        </references>
      </pivotArea>
    </format>
    <format dxfId="11861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2">
            <x v="22"/>
            <x v="35"/>
          </reference>
        </references>
      </pivotArea>
    </format>
    <format dxfId="11860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859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2">
            <x v="36"/>
            <x v="76"/>
          </reference>
        </references>
      </pivotArea>
    </format>
    <format dxfId="11858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2">
            <x v="48"/>
            <x v="63"/>
          </reference>
        </references>
      </pivotArea>
    </format>
    <format dxfId="11857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2">
            <x v="44"/>
            <x v="227"/>
          </reference>
        </references>
      </pivotArea>
    </format>
    <format dxfId="11856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185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185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853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852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2">
            <x v="27"/>
            <x v="225"/>
          </reference>
        </references>
      </pivotArea>
    </format>
    <format dxfId="11851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2">
            <x v="154"/>
            <x v="196"/>
          </reference>
        </references>
      </pivotArea>
    </format>
    <format dxfId="11850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1849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2">
            <x v="6"/>
            <x v="151"/>
          </reference>
        </references>
      </pivotArea>
    </format>
    <format dxfId="11848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2">
            <x v="49"/>
            <x v="67"/>
          </reference>
        </references>
      </pivotArea>
    </format>
    <format dxfId="11847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2">
            <x v="73"/>
            <x v="172"/>
          </reference>
        </references>
      </pivotArea>
    </format>
    <format dxfId="11846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1845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844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1843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842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2">
            <x v="174"/>
            <x v="240"/>
          </reference>
        </references>
      </pivotArea>
    </format>
    <format dxfId="11841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2">
            <x v="0"/>
            <x v="40"/>
          </reference>
        </references>
      </pivotArea>
    </format>
    <format dxfId="11840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2">
            <x v="14"/>
            <x v="25"/>
          </reference>
        </references>
      </pivotArea>
    </format>
    <format dxfId="11839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1838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837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1836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835">
      <pivotArea dataOnly="0" labelOnly="1" outline="0" axis="axisValues" fieldPosition="0"/>
    </format>
    <format dxfId="11834">
      <pivotArea type="all" dataOnly="0" outline="0" fieldPosition="0"/>
    </format>
    <format dxfId="11833">
      <pivotArea outline="0" collapsedLevelsAreSubtotals="1" fieldPosition="0"/>
    </format>
    <format dxfId="11832">
      <pivotArea field="1" type="button" dataOnly="0" labelOnly="1" outline="0" axis="axisRow" fieldPosition="0"/>
    </format>
    <format dxfId="11831">
      <pivotArea field="4" type="button" dataOnly="0" labelOnly="1" outline="0" axis="axisRow" fieldPosition="1"/>
    </format>
    <format dxfId="11830">
      <pivotArea field="5" type="button" dataOnly="0" labelOnly="1" outline="0" axis="axisRow" fieldPosition="2"/>
    </format>
    <format dxfId="1182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8"/>
            <x v="49"/>
            <x v="50"/>
          </reference>
        </references>
      </pivotArea>
    </format>
    <format dxfId="11828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1827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50"/>
            <x v="153"/>
            <x v="154"/>
          </reference>
        </references>
      </pivotArea>
    </format>
    <format dxfId="11826">
      <pivotArea dataOnly="0" labelOnly="1" outline="0" fieldPosition="0">
        <references count="1">
          <reference field="1" count="8"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11825">
      <pivotArea dataOnly="0" labelOnly="1" grandRow="1" outline="0" fieldPosition="0"/>
    </format>
    <format dxfId="11824">
      <pivotArea dataOnly="0" labelOnly="1" outline="0" fieldPosition="0">
        <references count="2">
          <reference field="1" count="1" selected="0">
            <x v="0"/>
          </reference>
          <reference field="4" count="1">
            <x v="20"/>
          </reference>
        </references>
      </pivotArea>
    </format>
    <format dxfId="11823">
      <pivotArea dataOnly="0" labelOnly="1" outline="0" fieldPosition="0">
        <references count="2">
          <reference field="1" count="1" selected="0">
            <x v="1"/>
          </reference>
          <reference field="4" count="4">
            <x v="7"/>
            <x v="9"/>
            <x v="30"/>
            <x v="151"/>
          </reference>
        </references>
      </pivotArea>
    </format>
    <format dxfId="11822">
      <pivotArea dataOnly="0" labelOnly="1" outline="0" fieldPosition="0">
        <references count="2">
          <reference field="1" count="1" selected="0">
            <x v="2"/>
          </reference>
          <reference field="4" count="3">
            <x v="98"/>
            <x v="101"/>
            <x v="150"/>
          </reference>
        </references>
      </pivotArea>
    </format>
    <format dxfId="11821">
      <pivotArea dataOnly="0" labelOnly="1" outline="0" fieldPosition="0">
        <references count="2">
          <reference field="1" count="1" selected="0">
            <x v="3"/>
          </reference>
          <reference field="4" count="3">
            <x v="48"/>
            <x v="113"/>
            <x v="125"/>
          </reference>
        </references>
      </pivotArea>
    </format>
    <format dxfId="11820">
      <pivotArea dataOnly="0" labelOnly="1" outline="0" fieldPosition="0">
        <references count="2">
          <reference field="1" count="1" selected="0">
            <x v="4"/>
          </reference>
          <reference field="4" count="3">
            <x v="118"/>
            <x v="155"/>
            <x v="172"/>
          </reference>
        </references>
      </pivotArea>
    </format>
    <format dxfId="11819">
      <pivotArea dataOnly="0" labelOnly="1" outline="0" fieldPosition="0">
        <references count="2">
          <reference field="1" count="1" selected="0">
            <x v="5"/>
          </reference>
          <reference field="4" count="2">
            <x v="62"/>
            <x v="89"/>
          </reference>
        </references>
      </pivotArea>
    </format>
    <format dxfId="11818">
      <pivotArea dataOnly="0" labelOnly="1" outline="0" fieldPosition="0">
        <references count="2">
          <reference field="1" count="1" selected="0">
            <x v="6"/>
          </reference>
          <reference field="4" count="2">
            <x v="16"/>
            <x v="29"/>
          </reference>
        </references>
      </pivotArea>
    </format>
    <format dxfId="11817">
      <pivotArea dataOnly="0" labelOnly="1" outline="0" fieldPosition="0">
        <references count="2">
          <reference field="1" count="1" selected="0">
            <x v="7"/>
          </reference>
          <reference field="4" count="1">
            <x v="17"/>
          </reference>
        </references>
      </pivotArea>
    </format>
    <format dxfId="11816">
      <pivotArea dataOnly="0" labelOnly="1" outline="0" fieldPosition="0">
        <references count="2">
          <reference field="1" count="1" selected="0">
            <x v="8"/>
          </reference>
          <reference field="4" count="1">
            <x v="6"/>
          </reference>
        </references>
      </pivotArea>
    </format>
    <format dxfId="11815">
      <pivotArea dataOnly="0" labelOnly="1" outline="0" fieldPosition="0">
        <references count="2">
          <reference field="1" count="1" selected="0">
            <x v="9"/>
          </reference>
          <reference field="4" count="4">
            <x v="4"/>
            <x v="100"/>
            <x v="151"/>
            <x v="172"/>
          </reference>
        </references>
      </pivotArea>
    </format>
    <format dxfId="11814">
      <pivotArea dataOnly="0" labelOnly="1" outline="0" fieldPosition="0">
        <references count="2">
          <reference field="1" count="1" selected="0">
            <x v="10"/>
          </reference>
          <reference field="4" count="2">
            <x v="10"/>
            <x v="28"/>
          </reference>
        </references>
      </pivotArea>
    </format>
    <format dxfId="11813">
      <pivotArea dataOnly="0" labelOnly="1" outline="0" fieldPosition="0">
        <references count="2">
          <reference field="1" count="1" selected="0">
            <x v="11"/>
          </reference>
          <reference field="4" count="1">
            <x v="5"/>
          </reference>
        </references>
      </pivotArea>
    </format>
    <format dxfId="11812">
      <pivotArea dataOnly="0" labelOnly="1" outline="0" fieldPosition="0">
        <references count="2">
          <reference field="1" count="1" selected="0">
            <x v="12"/>
          </reference>
          <reference field="4" count="4">
            <x v="40"/>
            <x v="120"/>
            <x v="167"/>
            <x v="172"/>
          </reference>
        </references>
      </pivotArea>
    </format>
    <format dxfId="11811">
      <pivotArea dataOnly="0" labelOnly="1" outline="0" fieldPosition="0">
        <references count="2">
          <reference field="1" count="1" selected="0">
            <x v="13"/>
          </reference>
          <reference field="4" count="3">
            <x v="21"/>
            <x v="68"/>
            <x v="151"/>
          </reference>
        </references>
      </pivotArea>
    </format>
    <format dxfId="11810">
      <pivotArea dataOnly="0" labelOnly="1" outline="0" fieldPosition="0">
        <references count="2">
          <reference field="1" count="1" selected="0">
            <x v="14"/>
          </reference>
          <reference field="4" count="5">
            <x v="12"/>
            <x v="25"/>
            <x v="154"/>
            <x v="158"/>
            <x v="172"/>
          </reference>
        </references>
      </pivotArea>
    </format>
    <format dxfId="11809">
      <pivotArea dataOnly="0" labelOnly="1" outline="0" fieldPosition="0">
        <references count="2">
          <reference field="1" count="1" selected="0">
            <x v="15"/>
          </reference>
          <reference field="4" count="1">
            <x v="64"/>
          </reference>
        </references>
      </pivotArea>
    </format>
    <format dxfId="11808">
      <pivotArea dataOnly="0" labelOnly="1" outline="0" fieldPosition="0">
        <references count="2">
          <reference field="1" count="1" selected="0">
            <x v="16"/>
          </reference>
          <reference field="4" count="1">
            <x v="123"/>
          </reference>
        </references>
      </pivotArea>
    </format>
    <format dxfId="11807">
      <pivotArea dataOnly="0" labelOnly="1" outline="0" fieldPosition="0">
        <references count="2">
          <reference field="1" count="1" selected="0">
            <x v="17"/>
          </reference>
          <reference field="4" count="2">
            <x v="121"/>
            <x v="151"/>
          </reference>
        </references>
      </pivotArea>
    </format>
    <format dxfId="11806">
      <pivotArea dataOnly="0" labelOnly="1" outline="0" fieldPosition="0">
        <references count="2">
          <reference field="1" count="1" selected="0">
            <x v="18"/>
          </reference>
          <reference field="4" count="1">
            <x v="84"/>
          </reference>
        </references>
      </pivotArea>
    </format>
    <format dxfId="11805">
      <pivotArea dataOnly="0" labelOnly="1" outline="0" fieldPosition="0">
        <references count="2">
          <reference field="1" count="1" selected="0">
            <x v="19"/>
          </reference>
          <reference field="4" count="1">
            <x v="99"/>
          </reference>
        </references>
      </pivotArea>
    </format>
    <format dxfId="11804">
      <pivotArea dataOnly="0" labelOnly="1" outline="0" fieldPosition="0">
        <references count="2">
          <reference field="1" count="1" selected="0">
            <x v="20"/>
          </reference>
          <reference field="4" count="3">
            <x v="3"/>
            <x v="122"/>
            <x v="151"/>
          </reference>
        </references>
      </pivotArea>
    </format>
    <format dxfId="11803">
      <pivotArea dataOnly="0" labelOnly="1" outline="0" fieldPosition="0">
        <references count="2">
          <reference field="1" count="1" selected="0">
            <x v="21"/>
          </reference>
          <reference field="4" count="5">
            <x v="76"/>
            <x v="82"/>
            <x v="150"/>
            <x v="157"/>
            <x v="172"/>
          </reference>
        </references>
      </pivotArea>
    </format>
    <format dxfId="11802">
      <pivotArea dataOnly="0" labelOnly="1" outline="0" fieldPosition="0">
        <references count="2">
          <reference field="1" count="1" selected="0">
            <x v="22"/>
          </reference>
          <reference field="4" count="1">
            <x v="53"/>
          </reference>
        </references>
      </pivotArea>
    </format>
    <format dxfId="11801">
      <pivotArea dataOnly="0" labelOnly="1" outline="0" fieldPosition="0">
        <references count="2">
          <reference field="1" count="1" selected="0">
            <x v="23"/>
          </reference>
          <reference field="4" count="1">
            <x v="85"/>
          </reference>
        </references>
      </pivotArea>
    </format>
    <format dxfId="11800">
      <pivotArea dataOnly="0" labelOnly="1" outline="0" fieldPosition="0">
        <references count="2">
          <reference field="1" count="1" selected="0">
            <x v="24"/>
          </reference>
          <reference field="4" count="1">
            <x v="75"/>
          </reference>
        </references>
      </pivotArea>
    </format>
    <format dxfId="11799">
      <pivotArea dataOnly="0" labelOnly="1" outline="0" fieldPosition="0">
        <references count="2">
          <reference field="1" count="1" selected="0">
            <x v="25"/>
          </reference>
          <reference field="4" count="1">
            <x v="55"/>
          </reference>
        </references>
      </pivotArea>
    </format>
    <format dxfId="11798">
      <pivotArea dataOnly="0" labelOnly="1" outline="0" fieldPosition="0">
        <references count="2">
          <reference field="1" count="1" selected="0">
            <x v="26"/>
          </reference>
          <reference field="4" count="1">
            <x v="73"/>
          </reference>
        </references>
      </pivotArea>
    </format>
    <format dxfId="11797">
      <pivotArea dataOnly="0" labelOnly="1" outline="0" fieldPosition="0">
        <references count="2">
          <reference field="1" count="1" selected="0">
            <x v="27"/>
          </reference>
          <reference field="4" count="2">
            <x v="79"/>
            <x v="91"/>
          </reference>
        </references>
      </pivotArea>
    </format>
    <format dxfId="11796">
      <pivotArea dataOnly="0" labelOnly="1" outline="0" fieldPosition="0">
        <references count="2">
          <reference field="1" count="1" selected="0">
            <x v="28"/>
          </reference>
          <reference field="4" count="1">
            <x v="51"/>
          </reference>
        </references>
      </pivotArea>
    </format>
    <format dxfId="11795">
      <pivotArea dataOnly="0" labelOnly="1" outline="0" fieldPosition="0">
        <references count="2">
          <reference field="1" count="1" selected="0">
            <x v="29"/>
          </reference>
          <reference field="4" count="1">
            <x v="56"/>
          </reference>
        </references>
      </pivotArea>
    </format>
    <format dxfId="11794">
      <pivotArea dataOnly="0" labelOnly="1" outline="0" fieldPosition="0">
        <references count="2">
          <reference field="1" count="1" selected="0">
            <x v="30"/>
          </reference>
          <reference field="4" count="1">
            <x v="81"/>
          </reference>
        </references>
      </pivotArea>
    </format>
    <format dxfId="11793">
      <pivotArea dataOnly="0" labelOnly="1" outline="0" fieldPosition="0">
        <references count="2">
          <reference field="1" count="1" selected="0">
            <x v="31"/>
          </reference>
          <reference field="4" count="1">
            <x v="104"/>
          </reference>
        </references>
      </pivotArea>
    </format>
    <format dxfId="11792">
      <pivotArea dataOnly="0" labelOnly="1" outline="0" fieldPosition="0">
        <references count="2">
          <reference field="1" count="1" selected="0">
            <x v="32"/>
          </reference>
          <reference field="4" count="1">
            <x v="45"/>
          </reference>
        </references>
      </pivotArea>
    </format>
    <format dxfId="11791">
      <pivotArea dataOnly="0" labelOnly="1" outline="0" fieldPosition="0">
        <references count="2">
          <reference field="1" count="1" selected="0">
            <x v="33"/>
          </reference>
          <reference field="4" count="1">
            <x v="110"/>
          </reference>
        </references>
      </pivotArea>
    </format>
    <format dxfId="11790">
      <pivotArea dataOnly="0" labelOnly="1" outline="0" fieldPosition="0">
        <references count="2">
          <reference field="1" count="1" selected="0">
            <x v="34"/>
          </reference>
          <reference field="4" count="1">
            <x v="46"/>
          </reference>
        </references>
      </pivotArea>
    </format>
    <format dxfId="11789">
      <pivotArea dataOnly="0" labelOnly="1" outline="0" fieldPosition="0">
        <references count="2">
          <reference field="1" count="1" selected="0">
            <x v="35"/>
          </reference>
          <reference field="4" count="1">
            <x v="105"/>
          </reference>
        </references>
      </pivotArea>
    </format>
    <format dxfId="11788">
      <pivotArea dataOnly="0" labelOnly="1" outline="0" fieldPosition="0">
        <references count="2">
          <reference field="1" count="1" selected="0">
            <x v="36"/>
          </reference>
          <reference field="4" count="1">
            <x v="70"/>
          </reference>
        </references>
      </pivotArea>
    </format>
    <format dxfId="11787">
      <pivotArea dataOnly="0" labelOnly="1" outline="0" fieldPosition="0">
        <references count="2">
          <reference field="1" count="1" selected="0">
            <x v="37"/>
          </reference>
          <reference field="4" count="1">
            <x v="23"/>
          </reference>
        </references>
      </pivotArea>
    </format>
    <format dxfId="11786">
      <pivotArea dataOnly="0" labelOnly="1" outline="0" fieldPosition="0">
        <references count="2">
          <reference field="1" count="1" selected="0">
            <x v="38"/>
          </reference>
          <reference field="4" count="1">
            <x v="18"/>
          </reference>
        </references>
      </pivotArea>
    </format>
    <format dxfId="11785">
      <pivotArea dataOnly="0" labelOnly="1" outline="0" fieldPosition="0">
        <references count="2">
          <reference field="1" count="1" selected="0">
            <x v="39"/>
          </reference>
          <reference field="4" count="2">
            <x v="7"/>
            <x v="9"/>
          </reference>
        </references>
      </pivotArea>
    </format>
    <format dxfId="11784">
      <pivotArea dataOnly="0" labelOnly="1" outline="0" fieldPosition="0">
        <references count="2">
          <reference field="1" count="1" selected="0">
            <x v="40"/>
          </reference>
          <reference field="4" count="2">
            <x v="26"/>
            <x v="172"/>
          </reference>
        </references>
      </pivotArea>
    </format>
    <format dxfId="11783">
      <pivotArea dataOnly="0" labelOnly="1" outline="0" fieldPosition="0">
        <references count="2">
          <reference field="1" count="1" selected="0">
            <x v="41"/>
          </reference>
          <reference field="4" count="1">
            <x v="10"/>
          </reference>
        </references>
      </pivotArea>
    </format>
    <format dxfId="11782">
      <pivotArea dataOnly="0" labelOnly="1" outline="0" fieldPosition="0">
        <references count="2">
          <reference field="1" count="1" selected="0">
            <x v="42"/>
          </reference>
          <reference field="4" count="1">
            <x v="27"/>
          </reference>
        </references>
      </pivotArea>
    </format>
    <format dxfId="11781">
      <pivotArea dataOnly="0" labelOnly="1" outline="0" fieldPosition="0">
        <references count="2">
          <reference field="1" count="1" selected="0">
            <x v="43"/>
          </reference>
          <reference field="4" count="2">
            <x v="34"/>
            <x v="36"/>
          </reference>
        </references>
      </pivotArea>
    </format>
    <format dxfId="11780">
      <pivotArea dataOnly="0" labelOnly="1" outline="0" fieldPosition="0">
        <references count="2">
          <reference field="1" count="1" selected="0">
            <x v="44"/>
          </reference>
          <reference field="4" count="2">
            <x v="33"/>
            <x v="38"/>
          </reference>
        </references>
      </pivotArea>
    </format>
    <format dxfId="11779">
      <pivotArea dataOnly="0" labelOnly="1" outline="0" fieldPosition="0">
        <references count="2">
          <reference field="1" count="1" selected="0">
            <x v="45"/>
          </reference>
          <reference field="4" count="2">
            <x v="35"/>
            <x v="39"/>
          </reference>
        </references>
      </pivotArea>
    </format>
    <format dxfId="11778">
      <pivotArea dataOnly="0" labelOnly="1" outline="0" fieldPosition="0">
        <references count="2">
          <reference field="1" count="1" selected="0">
            <x v="46"/>
          </reference>
          <reference field="4" count="1">
            <x v="34"/>
          </reference>
        </references>
      </pivotArea>
    </format>
    <format dxfId="11777">
      <pivotArea dataOnly="0" labelOnly="1" outline="0" fieldPosition="0">
        <references count="2">
          <reference field="1" count="1" selected="0">
            <x v="48"/>
          </reference>
          <reference field="4" count="5">
            <x v="134"/>
            <x v="150"/>
            <x v="151"/>
            <x v="152"/>
            <x v="153"/>
          </reference>
        </references>
      </pivotArea>
    </format>
    <format dxfId="11776">
      <pivotArea dataOnly="0" labelOnly="1" outline="0" fieldPosition="0">
        <references count="2">
          <reference field="1" count="1" selected="0">
            <x v="49"/>
          </reference>
          <reference field="4" count="4">
            <x v="118"/>
            <x v="144"/>
            <x v="150"/>
            <x v="159"/>
          </reference>
        </references>
      </pivotArea>
    </format>
    <format dxfId="11775">
      <pivotArea dataOnly="0" labelOnly="1" outline="0" fieldPosition="0">
        <references count="2">
          <reference field="1" count="1" selected="0">
            <x v="50"/>
          </reference>
          <reference field="4" count="2">
            <x v="129"/>
            <x v="162"/>
          </reference>
        </references>
      </pivotArea>
    </format>
    <format dxfId="11774">
      <pivotArea dataOnly="0" labelOnly="1" outline="0" fieldPosition="0">
        <references count="2">
          <reference field="1" count="1" selected="0">
            <x v="51"/>
          </reference>
          <reference field="4" count="3">
            <x v="149"/>
            <x v="161"/>
            <x v="162"/>
          </reference>
        </references>
      </pivotArea>
    </format>
    <format dxfId="11773">
      <pivotArea dataOnly="0" labelOnly="1" outline="0" fieldPosition="0">
        <references count="2">
          <reference field="1" count="1" selected="0">
            <x v="52"/>
          </reference>
          <reference field="4" count="2">
            <x v="145"/>
            <x v="161"/>
          </reference>
        </references>
      </pivotArea>
    </format>
    <format dxfId="11772">
      <pivotArea dataOnly="0" labelOnly="1" outline="0" fieldPosition="0">
        <references count="2">
          <reference field="1" count="1" selected="0">
            <x v="53"/>
          </reference>
          <reference field="4" count="1">
            <x v="138"/>
          </reference>
        </references>
      </pivotArea>
    </format>
    <format dxfId="11771">
      <pivotArea dataOnly="0" labelOnly="1" outline="0" fieldPosition="0">
        <references count="2">
          <reference field="1" count="1" selected="0">
            <x v="54"/>
          </reference>
          <reference field="4" count="7">
            <x v="149"/>
            <x v="150"/>
            <x v="151"/>
            <x v="159"/>
            <x v="161"/>
            <x v="162"/>
            <x v="172"/>
          </reference>
        </references>
      </pivotArea>
    </format>
    <format dxfId="11770">
      <pivotArea dataOnly="0" labelOnly="1" outline="0" fieldPosition="0">
        <references count="2">
          <reference field="1" count="1" selected="0">
            <x v="55"/>
          </reference>
          <reference field="4" count="1">
            <x v="131"/>
          </reference>
        </references>
      </pivotArea>
    </format>
    <format dxfId="11769">
      <pivotArea dataOnly="0" labelOnly="1" outline="0" fieldPosition="0">
        <references count="2">
          <reference field="1" count="1" selected="0">
            <x v="56"/>
          </reference>
          <reference field="4" count="1">
            <x v="137"/>
          </reference>
        </references>
      </pivotArea>
    </format>
    <format dxfId="11768">
      <pivotArea dataOnly="0" labelOnly="1" outline="0" fieldPosition="0">
        <references count="2">
          <reference field="1" count="1" selected="0">
            <x v="57"/>
          </reference>
          <reference field="4" count="1">
            <x v="133"/>
          </reference>
        </references>
      </pivotArea>
    </format>
    <format dxfId="11767">
      <pivotArea dataOnly="0" labelOnly="1" outline="0" fieldPosition="0">
        <references count="2">
          <reference field="1" count="1" selected="0">
            <x v="58"/>
          </reference>
          <reference field="4" count="2">
            <x v="12"/>
            <x v="76"/>
          </reference>
        </references>
      </pivotArea>
    </format>
    <format dxfId="11766">
      <pivotArea dataOnly="0" labelOnly="1" outline="0" fieldPosition="0">
        <references count="2">
          <reference field="1" count="1" selected="0">
            <x v="59"/>
          </reference>
          <reference field="4" count="1">
            <x v="125"/>
          </reference>
        </references>
      </pivotArea>
    </format>
    <format dxfId="11765">
      <pivotArea dataOnly="0" labelOnly="1" outline="0" fieldPosition="0">
        <references count="2">
          <reference field="1" count="1" selected="0">
            <x v="60"/>
          </reference>
          <reference field="4" count="3">
            <x v="119"/>
            <x v="134"/>
            <x v="150"/>
          </reference>
        </references>
      </pivotArea>
    </format>
    <format dxfId="11764">
      <pivotArea dataOnly="0" labelOnly="1" outline="0" fieldPosition="0">
        <references count="2">
          <reference field="1" count="1" selected="0">
            <x v="61"/>
          </reference>
          <reference field="4" count="8">
            <x v="108"/>
            <x v="112"/>
            <x v="115"/>
            <x v="124"/>
            <x v="139"/>
            <x v="140"/>
            <x v="150"/>
            <x v="172"/>
          </reference>
        </references>
      </pivotArea>
    </format>
    <format dxfId="11763">
      <pivotArea dataOnly="0" labelOnly="1" outline="0" fieldPosition="0">
        <references count="2">
          <reference field="1" count="1" selected="0">
            <x v="62"/>
          </reference>
          <reference field="4" count="2">
            <x v="129"/>
            <x v="147"/>
          </reference>
        </references>
      </pivotArea>
    </format>
    <format dxfId="11762">
      <pivotArea dataOnly="0" labelOnly="1" outline="0" fieldPosition="0">
        <references count="2">
          <reference field="1" count="1" selected="0">
            <x v="63"/>
          </reference>
          <reference field="4" count="5">
            <x v="34"/>
            <x v="132"/>
            <x v="150"/>
            <x v="151"/>
            <x v="172"/>
          </reference>
        </references>
      </pivotArea>
    </format>
    <format dxfId="11761">
      <pivotArea dataOnly="0" labelOnly="1" outline="0" fieldPosition="0">
        <references count="2">
          <reference field="1" count="1" selected="0">
            <x v="64"/>
          </reference>
          <reference field="4" count="1">
            <x v="40"/>
          </reference>
        </references>
      </pivotArea>
    </format>
    <format dxfId="11760">
      <pivotArea dataOnly="0" labelOnly="1" outline="0" fieldPosition="0">
        <references count="2">
          <reference field="1" count="1" selected="0">
            <x v="65"/>
          </reference>
          <reference field="4" count="1">
            <x v="148"/>
          </reference>
        </references>
      </pivotArea>
    </format>
    <format dxfId="11759">
      <pivotArea dataOnly="0" labelOnly="1" outline="0" fieldPosition="0">
        <references count="2">
          <reference field="1" count="1" selected="0">
            <x v="66"/>
          </reference>
          <reference field="4" count="1">
            <x v="114"/>
          </reference>
        </references>
      </pivotArea>
    </format>
    <format dxfId="11758">
      <pivotArea dataOnly="0" labelOnly="1" outline="0" fieldPosition="0">
        <references count="2">
          <reference field="1" count="1" selected="0">
            <x v="67"/>
          </reference>
          <reference field="4" count="6">
            <x v="31"/>
            <x v="126"/>
            <x v="142"/>
            <x v="150"/>
            <x v="151"/>
            <x v="154"/>
          </reference>
        </references>
      </pivotArea>
    </format>
    <format dxfId="11757">
      <pivotArea dataOnly="0" labelOnly="1" outline="0" fieldPosition="0">
        <references count="2">
          <reference field="1" count="1" selected="0">
            <x v="68"/>
          </reference>
          <reference field="4" count="7">
            <x v="111"/>
            <x v="125"/>
            <x v="150"/>
            <x v="151"/>
            <x v="154"/>
            <x v="160"/>
            <x v="172"/>
          </reference>
        </references>
      </pivotArea>
    </format>
    <format dxfId="11756">
      <pivotArea dataOnly="0" labelOnly="1" outline="0" fieldPosition="0">
        <references count="2">
          <reference field="1" count="1" selected="0">
            <x v="69"/>
          </reference>
          <reference field="4" count="3">
            <x v="115"/>
            <x v="140"/>
            <x v="161"/>
          </reference>
        </references>
      </pivotArea>
    </format>
    <format dxfId="11755">
      <pivotArea dataOnly="0" labelOnly="1" outline="0" fieldPosition="0">
        <references count="2">
          <reference field="1" count="1" selected="0">
            <x v="70"/>
          </reference>
          <reference field="4" count="1">
            <x v="32"/>
          </reference>
        </references>
      </pivotArea>
    </format>
    <format dxfId="11754">
      <pivotArea dataOnly="0" labelOnly="1" outline="0" fieldPosition="0">
        <references count="2">
          <reference field="1" count="1" selected="0">
            <x v="71"/>
          </reference>
          <reference field="4" count="1">
            <x v="146"/>
          </reference>
        </references>
      </pivotArea>
    </format>
    <format dxfId="11753">
      <pivotArea dataOnly="0" labelOnly="1" outline="0" fieldPosition="0">
        <references count="2">
          <reference field="1" count="1" selected="0">
            <x v="72"/>
          </reference>
          <reference field="4" count="1">
            <x v="70"/>
          </reference>
        </references>
      </pivotArea>
    </format>
    <format dxfId="11752">
      <pivotArea dataOnly="0" labelOnly="1" outline="0" fieldPosition="0">
        <references count="2">
          <reference field="1" count="1" selected="0">
            <x v="73"/>
          </reference>
          <reference field="4" count="2">
            <x v="147"/>
            <x v="164"/>
          </reference>
        </references>
      </pivotArea>
    </format>
    <format dxfId="11751">
      <pivotArea dataOnly="0" labelOnly="1" outline="0" fieldPosition="0">
        <references count="2">
          <reference field="1" count="1" selected="0">
            <x v="74"/>
          </reference>
          <reference field="4" count="5">
            <x v="40"/>
            <x v="66"/>
            <x v="151"/>
            <x v="168"/>
            <x v="172"/>
          </reference>
        </references>
      </pivotArea>
    </format>
    <format dxfId="11750">
      <pivotArea dataOnly="0" labelOnly="1" outline="0" fieldPosition="0">
        <references count="2">
          <reference field="1" count="1" selected="0">
            <x v="75"/>
          </reference>
          <reference field="4" count="4">
            <x v="55"/>
            <x v="60"/>
            <x v="114"/>
            <x v="149"/>
          </reference>
        </references>
      </pivotArea>
    </format>
    <format dxfId="11749">
      <pivotArea dataOnly="0" labelOnly="1" outline="0" fieldPosition="0">
        <references count="2">
          <reference field="1" count="1" selected="0">
            <x v="76"/>
          </reference>
          <reference field="4" count="3">
            <x v="128"/>
            <x v="133"/>
            <x v="144"/>
          </reference>
        </references>
      </pivotArea>
    </format>
    <format dxfId="11748">
      <pivotArea dataOnly="0" labelOnly="1" outline="0" fieldPosition="0">
        <references count="2">
          <reference field="1" count="1" selected="0">
            <x v="77"/>
          </reference>
          <reference field="4" count="4">
            <x v="55"/>
            <x v="104"/>
            <x v="107"/>
            <x v="108"/>
          </reference>
        </references>
      </pivotArea>
    </format>
    <format dxfId="11747">
      <pivotArea dataOnly="0" labelOnly="1" outline="0" fieldPosition="0">
        <references count="2">
          <reference field="1" count="1" selected="0">
            <x v="78"/>
          </reference>
          <reference field="4" count="4">
            <x v="48"/>
            <x v="93"/>
            <x v="151"/>
            <x v="154"/>
          </reference>
        </references>
      </pivotArea>
    </format>
    <format dxfId="11746">
      <pivotArea dataOnly="0" labelOnly="1" outline="0" fieldPosition="0">
        <references count="2">
          <reference field="1" count="1" selected="0">
            <x v="79"/>
          </reference>
          <reference field="4" count="1">
            <x v="59"/>
          </reference>
        </references>
      </pivotArea>
    </format>
    <format dxfId="11745">
      <pivotArea dataOnly="0" labelOnly="1" outline="0" fieldPosition="0">
        <references count="2">
          <reference field="1" count="1" selected="0">
            <x v="80"/>
          </reference>
          <reference field="4" count="3">
            <x v="8"/>
            <x v="150"/>
            <x v="172"/>
          </reference>
        </references>
      </pivotArea>
    </format>
    <format dxfId="11744">
      <pivotArea dataOnly="0" labelOnly="1" outline="0" fieldPosition="0">
        <references count="2">
          <reference field="1" count="1" selected="0">
            <x v="81"/>
          </reference>
          <reference field="4" count="2">
            <x v="67"/>
            <x v="138"/>
          </reference>
        </references>
      </pivotArea>
    </format>
    <format dxfId="11743">
      <pivotArea dataOnly="0" labelOnly="1" outline="0" fieldPosition="0">
        <references count="2">
          <reference field="1" count="1" selected="0">
            <x v="82"/>
          </reference>
          <reference field="4" count="2">
            <x v="60"/>
            <x v="68"/>
          </reference>
        </references>
      </pivotArea>
    </format>
    <format dxfId="11742">
      <pivotArea dataOnly="0" labelOnly="1" outline="0" fieldPosition="0">
        <references count="2">
          <reference field="1" count="1" selected="0">
            <x v="83"/>
          </reference>
          <reference field="4" count="5">
            <x v="25"/>
            <x v="59"/>
            <x v="107"/>
            <x v="150"/>
            <x v="151"/>
          </reference>
        </references>
      </pivotArea>
    </format>
    <format dxfId="11741">
      <pivotArea dataOnly="0" labelOnly="1" outline="0" fieldPosition="0">
        <references count="2">
          <reference field="1" count="1" selected="0">
            <x v="84"/>
          </reference>
          <reference field="4" count="6">
            <x v="15"/>
            <x v="44"/>
            <x v="150"/>
            <x v="151"/>
            <x v="156"/>
            <x v="172"/>
          </reference>
        </references>
      </pivotArea>
    </format>
    <format dxfId="11740">
      <pivotArea dataOnly="0" labelOnly="1" outline="0" fieldPosition="0">
        <references count="2">
          <reference field="1" count="1" selected="0">
            <x v="85"/>
          </reference>
          <reference field="4" count="1">
            <x v="161"/>
          </reference>
        </references>
      </pivotArea>
    </format>
    <format dxfId="11739">
      <pivotArea dataOnly="0" labelOnly="1" outline="0" fieldPosition="0">
        <references count="2">
          <reference field="1" count="1" selected="0">
            <x v="86"/>
          </reference>
          <reference field="4" count="1">
            <x v="67"/>
          </reference>
        </references>
      </pivotArea>
    </format>
    <format dxfId="11738">
      <pivotArea dataOnly="0" labelOnly="1" outline="0" fieldPosition="0">
        <references count="2">
          <reference field="1" count="1" selected="0">
            <x v="87"/>
          </reference>
          <reference field="4" count="1">
            <x v="78"/>
          </reference>
        </references>
      </pivotArea>
    </format>
    <format dxfId="11737">
      <pivotArea dataOnly="0" labelOnly="1" outline="0" fieldPosition="0">
        <references count="2">
          <reference field="1" count="1" selected="0">
            <x v="88"/>
          </reference>
          <reference field="4" count="1">
            <x v="77"/>
          </reference>
        </references>
      </pivotArea>
    </format>
    <format dxfId="11736">
      <pivotArea dataOnly="0" labelOnly="1" outline="0" fieldPosition="0">
        <references count="2">
          <reference field="1" count="1" selected="0">
            <x v="89"/>
          </reference>
          <reference field="4" count="1">
            <x v="105"/>
          </reference>
        </references>
      </pivotArea>
    </format>
    <format dxfId="11735">
      <pivotArea dataOnly="0" labelOnly="1" outline="0" fieldPosition="0">
        <references count="2">
          <reference field="1" count="1" selected="0">
            <x v="90"/>
          </reference>
          <reference field="4" count="1">
            <x v="56"/>
          </reference>
        </references>
      </pivotArea>
    </format>
    <format dxfId="11734">
      <pivotArea dataOnly="0" labelOnly="1" outline="0" fieldPosition="0">
        <references count="2">
          <reference field="1" count="1" selected="0">
            <x v="91"/>
          </reference>
          <reference field="4" count="3">
            <x v="66"/>
            <x v="141"/>
            <x v="151"/>
          </reference>
        </references>
      </pivotArea>
    </format>
    <format dxfId="11733">
      <pivotArea dataOnly="0" labelOnly="1" outline="0" fieldPosition="0">
        <references count="2">
          <reference field="1" count="1" selected="0">
            <x v="92"/>
          </reference>
          <reference field="4" count="2">
            <x v="69"/>
            <x v="151"/>
          </reference>
        </references>
      </pivotArea>
    </format>
    <format dxfId="11732">
      <pivotArea dataOnly="0" labelOnly="1" outline="0" fieldPosition="0">
        <references count="2">
          <reference field="1" count="1" selected="0">
            <x v="93"/>
          </reference>
          <reference field="4" count="5">
            <x v="134"/>
            <x v="149"/>
            <x v="150"/>
            <x v="151"/>
            <x v="169"/>
          </reference>
        </references>
      </pivotArea>
    </format>
    <format dxfId="11731">
      <pivotArea dataOnly="0" labelOnly="1" outline="0" fieldPosition="0">
        <references count="2">
          <reference field="1" count="1" selected="0">
            <x v="94"/>
          </reference>
          <reference field="4" count="2">
            <x v="138"/>
            <x v="159"/>
          </reference>
        </references>
      </pivotArea>
    </format>
    <format dxfId="11730">
      <pivotArea dataOnly="0" labelOnly="1" outline="0" fieldPosition="0">
        <references count="2">
          <reference field="1" count="1" selected="0">
            <x v="95"/>
          </reference>
          <reference field="4" count="1">
            <x v="63"/>
          </reference>
        </references>
      </pivotArea>
    </format>
    <format dxfId="11729">
      <pivotArea dataOnly="0" labelOnly="1" outline="0" fieldPosition="0">
        <references count="2">
          <reference field="1" count="1" selected="0">
            <x v="96"/>
          </reference>
          <reference field="4" count="5">
            <x v="31"/>
            <x v="49"/>
            <x v="110"/>
            <x v="151"/>
            <x v="163"/>
          </reference>
        </references>
      </pivotArea>
    </format>
    <format dxfId="11728">
      <pivotArea dataOnly="0" labelOnly="1" outline="0" fieldPosition="0">
        <references count="2">
          <reference field="1" count="1" selected="0">
            <x v="97"/>
          </reference>
          <reference field="4" count="4">
            <x v="15"/>
            <x v="40"/>
            <x v="73"/>
            <x v="74"/>
          </reference>
        </references>
      </pivotArea>
    </format>
    <format dxfId="11727">
      <pivotArea dataOnly="0" labelOnly="1" outline="0" fieldPosition="0">
        <references count="2">
          <reference field="1" count="1" selected="0">
            <x v="98"/>
          </reference>
          <reference field="4" count="2">
            <x v="62"/>
            <x v="90"/>
          </reference>
        </references>
      </pivotArea>
    </format>
    <format dxfId="11726">
      <pivotArea dataOnly="0" labelOnly="1" outline="0" fieldPosition="0">
        <references count="2">
          <reference field="1" count="1" selected="0">
            <x v="99"/>
          </reference>
          <reference field="4" count="2">
            <x v="61"/>
            <x v="151"/>
          </reference>
        </references>
      </pivotArea>
    </format>
    <format dxfId="11725">
      <pivotArea dataOnly="0" labelOnly="1" outline="0" fieldPosition="0">
        <references count="2">
          <reference field="1" count="1" selected="0">
            <x v="100"/>
          </reference>
          <reference field="4" count="1">
            <x v="54"/>
          </reference>
        </references>
      </pivotArea>
    </format>
    <format dxfId="11724">
      <pivotArea dataOnly="0" labelOnly="1" outline="0" fieldPosition="0">
        <references count="2">
          <reference field="1" count="1" selected="0">
            <x v="101"/>
          </reference>
          <reference field="4" count="3">
            <x v="117"/>
            <x v="136"/>
            <x v="150"/>
          </reference>
        </references>
      </pivotArea>
    </format>
    <format dxfId="11723">
      <pivotArea dataOnly="0" labelOnly="1" outline="0" fieldPosition="0">
        <references count="2">
          <reference field="1" count="1" selected="0">
            <x v="102"/>
          </reference>
          <reference field="4" count="4">
            <x v="130"/>
            <x v="143"/>
            <x v="150"/>
            <x v="172"/>
          </reference>
        </references>
      </pivotArea>
    </format>
    <format dxfId="11722">
      <pivotArea dataOnly="0" labelOnly="1" outline="0" fieldPosition="0">
        <references count="2">
          <reference field="1" count="1" selected="0">
            <x v="103"/>
          </reference>
          <reference field="4" count="3">
            <x v="108"/>
            <x v="111"/>
            <x v="172"/>
          </reference>
        </references>
      </pivotArea>
    </format>
    <format dxfId="11721">
      <pivotArea dataOnly="0" labelOnly="1" outline="0" fieldPosition="0">
        <references count="2">
          <reference field="1" count="1" selected="0">
            <x v="104"/>
          </reference>
          <reference field="4" count="2">
            <x v="18"/>
            <x v="24"/>
          </reference>
        </references>
      </pivotArea>
    </format>
    <format dxfId="11720">
      <pivotArea dataOnly="0" labelOnly="1" outline="0" fieldPosition="0">
        <references count="2">
          <reference field="1" count="1" selected="0">
            <x v="105"/>
          </reference>
          <reference field="4" count="6">
            <x v="62"/>
            <x v="119"/>
            <x v="127"/>
            <x v="150"/>
            <x v="151"/>
            <x v="167"/>
          </reference>
        </references>
      </pivotArea>
    </format>
    <format dxfId="11719">
      <pivotArea dataOnly="0" labelOnly="1" outline="0" fieldPosition="0">
        <references count="2">
          <reference field="1" count="1" selected="0">
            <x v="106"/>
          </reference>
          <reference field="4" count="1">
            <x v="50"/>
          </reference>
        </references>
      </pivotArea>
    </format>
    <format dxfId="11718">
      <pivotArea dataOnly="0" labelOnly="1" outline="0" fieldPosition="0">
        <references count="2">
          <reference field="1" count="1" selected="0">
            <x v="107"/>
          </reference>
          <reference field="4" count="4">
            <x v="103"/>
            <x v="109"/>
            <x v="142"/>
            <x v="151"/>
          </reference>
        </references>
      </pivotArea>
    </format>
    <format dxfId="11717">
      <pivotArea dataOnly="0" labelOnly="1" outline="0" fieldPosition="0">
        <references count="2">
          <reference field="1" count="1" selected="0">
            <x v="108"/>
          </reference>
          <reference field="4" count="7">
            <x v="62"/>
            <x v="92"/>
            <x v="142"/>
            <x v="150"/>
            <x v="151"/>
            <x v="171"/>
            <x v="172"/>
          </reference>
        </references>
      </pivotArea>
    </format>
    <format dxfId="11716">
      <pivotArea dataOnly="0" labelOnly="1" outline="0" fieldPosition="0">
        <references count="2">
          <reference field="1" count="1" selected="0">
            <x v="109"/>
          </reference>
          <reference field="4" count="3">
            <x v="135"/>
            <x v="151"/>
            <x v="154"/>
          </reference>
        </references>
      </pivotArea>
    </format>
    <format dxfId="11715">
      <pivotArea dataOnly="0" labelOnly="1" outline="0" fieldPosition="0">
        <references count="2">
          <reference field="1" count="1" selected="0">
            <x v="110"/>
          </reference>
          <reference field="4" count="1">
            <x v="45"/>
          </reference>
        </references>
      </pivotArea>
    </format>
    <format dxfId="11714">
      <pivotArea dataOnly="0" labelOnly="1" outline="0" fieldPosition="0">
        <references count="2">
          <reference field="1" count="1" selected="0">
            <x v="111"/>
          </reference>
          <reference field="4" count="2">
            <x v="40"/>
            <x v="172"/>
          </reference>
        </references>
      </pivotArea>
    </format>
    <format dxfId="11713">
      <pivotArea dataOnly="0" labelOnly="1" outline="0" fieldPosition="0">
        <references count="2">
          <reference field="1" count="1" selected="0">
            <x v="112"/>
          </reference>
          <reference field="4" count="4">
            <x v="79"/>
            <x v="88"/>
            <x v="91"/>
            <x v="94"/>
          </reference>
        </references>
      </pivotArea>
    </format>
    <format dxfId="11712">
      <pivotArea dataOnly="0" labelOnly="1" outline="0" fieldPosition="0">
        <references count="2">
          <reference field="1" count="1" selected="0">
            <x v="113"/>
          </reference>
          <reference field="4" count="5">
            <x v="21"/>
            <x v="62"/>
            <x v="89"/>
            <x v="150"/>
            <x v="170"/>
          </reference>
        </references>
      </pivotArea>
    </format>
    <format dxfId="11711">
      <pivotArea dataOnly="0" labelOnly="1" outline="0" fieldPosition="0">
        <references count="2">
          <reference field="1" count="1" selected="0">
            <x v="114"/>
          </reference>
          <reference field="4" count="1">
            <x v="19"/>
          </reference>
        </references>
      </pivotArea>
    </format>
    <format dxfId="11710">
      <pivotArea dataOnly="0" labelOnly="1" outline="0" fieldPosition="0">
        <references count="2">
          <reference field="1" count="1" selected="0">
            <x v="115"/>
          </reference>
          <reference field="4" count="3">
            <x v="40"/>
            <x v="46"/>
            <x v="87"/>
          </reference>
        </references>
      </pivotArea>
    </format>
    <format dxfId="11709">
      <pivotArea dataOnly="0" labelOnly="1" outline="0" fieldPosition="0">
        <references count="2">
          <reference field="1" count="1" selected="0">
            <x v="116"/>
          </reference>
          <reference field="4" count="1">
            <x v="41"/>
          </reference>
        </references>
      </pivotArea>
    </format>
    <format dxfId="11708">
      <pivotArea dataOnly="0" labelOnly="1" outline="0" fieldPosition="0">
        <references count="2">
          <reference field="1" count="1" selected="0">
            <x v="117"/>
          </reference>
          <reference field="4" count="1">
            <x v="130"/>
          </reference>
        </references>
      </pivotArea>
    </format>
    <format dxfId="11707">
      <pivotArea dataOnly="0" labelOnly="1" outline="0" fieldPosition="0">
        <references count="2">
          <reference field="1" count="1" selected="0">
            <x v="118"/>
          </reference>
          <reference field="4" count="1">
            <x v="43"/>
          </reference>
        </references>
      </pivotArea>
    </format>
    <format dxfId="11706">
      <pivotArea dataOnly="0" labelOnly="1" outline="0" fieldPosition="0">
        <references count="2">
          <reference field="1" count="1" selected="0">
            <x v="119"/>
          </reference>
          <reference field="4" count="2">
            <x v="69"/>
            <x v="81"/>
          </reference>
        </references>
      </pivotArea>
    </format>
    <format dxfId="11705">
      <pivotArea dataOnly="0" labelOnly="1" outline="0" fieldPosition="0">
        <references count="2">
          <reference field="1" count="1" selected="0">
            <x v="120"/>
          </reference>
          <reference field="4" count="4">
            <x v="37"/>
            <x v="51"/>
            <x v="67"/>
            <x v="151"/>
          </reference>
        </references>
      </pivotArea>
    </format>
    <format dxfId="11704">
      <pivotArea dataOnly="0" labelOnly="1" outline="0" fieldPosition="0">
        <references count="2">
          <reference field="1" count="1" selected="0">
            <x v="121"/>
          </reference>
          <reference field="4" count="1">
            <x v="48"/>
          </reference>
        </references>
      </pivotArea>
    </format>
    <format dxfId="11703">
      <pivotArea dataOnly="0" labelOnly="1" outline="0" fieldPosition="0">
        <references count="2">
          <reference field="1" count="1" selected="0">
            <x v="122"/>
          </reference>
          <reference field="4" count="3">
            <x v="162"/>
            <x v="165"/>
            <x v="172"/>
          </reference>
        </references>
      </pivotArea>
    </format>
    <format dxfId="11702">
      <pivotArea dataOnly="0" labelOnly="1" outline="0" fieldPosition="0">
        <references count="2">
          <reference field="1" count="1" selected="0">
            <x v="123"/>
          </reference>
          <reference field="4" count="1">
            <x v="2"/>
          </reference>
        </references>
      </pivotArea>
    </format>
    <format dxfId="11701">
      <pivotArea dataOnly="0" labelOnly="1" outline="0" fieldPosition="0">
        <references count="2">
          <reference field="1" count="1" selected="0">
            <x v="124"/>
          </reference>
          <reference field="4" count="1">
            <x v="44"/>
          </reference>
        </references>
      </pivotArea>
    </format>
    <format dxfId="11700">
      <pivotArea dataOnly="0" labelOnly="1" outline="0" fieldPosition="0">
        <references count="2">
          <reference field="1" count="1" selected="0">
            <x v="125"/>
          </reference>
          <reference field="4" count="3">
            <x v="40"/>
            <x v="41"/>
            <x v="42"/>
          </reference>
        </references>
      </pivotArea>
    </format>
    <format dxfId="11699">
      <pivotArea dataOnly="0" labelOnly="1" outline="0" fieldPosition="0">
        <references count="2">
          <reference field="1" count="1" selected="0">
            <x v="126"/>
          </reference>
          <reference field="4" count="1">
            <x v="47"/>
          </reference>
        </references>
      </pivotArea>
    </format>
    <format dxfId="11698">
      <pivotArea dataOnly="0" labelOnly="1" outline="0" fieldPosition="0">
        <references count="2">
          <reference field="1" count="1" selected="0">
            <x v="127"/>
          </reference>
          <reference field="4" count="2">
            <x v="106"/>
            <x v="107"/>
          </reference>
        </references>
      </pivotArea>
    </format>
    <format dxfId="11697">
      <pivotArea dataOnly="0" labelOnly="1" outline="0" fieldPosition="0">
        <references count="2">
          <reference field="1" count="1" selected="0">
            <x v="128"/>
          </reference>
          <reference field="4" count="1">
            <x v="96"/>
          </reference>
        </references>
      </pivotArea>
    </format>
    <format dxfId="11696">
      <pivotArea dataOnly="0" labelOnly="1" outline="0" fieldPosition="0">
        <references count="2">
          <reference field="1" count="1" selected="0">
            <x v="129"/>
          </reference>
          <reference field="4" count="2">
            <x v="83"/>
            <x v="109"/>
          </reference>
        </references>
      </pivotArea>
    </format>
    <format dxfId="11695">
      <pivotArea dataOnly="0" labelOnly="1" outline="0" fieldPosition="0">
        <references count="2">
          <reference field="1" count="1" selected="0">
            <x v="130"/>
          </reference>
          <reference field="4" count="1">
            <x v="72"/>
          </reference>
        </references>
      </pivotArea>
    </format>
    <format dxfId="11694">
      <pivotArea dataOnly="0" labelOnly="1" outline="0" fieldPosition="0">
        <references count="2">
          <reference field="1" count="1" selected="0">
            <x v="131"/>
          </reference>
          <reference field="4" count="4">
            <x v="16"/>
            <x v="71"/>
            <x v="151"/>
            <x v="154"/>
          </reference>
        </references>
      </pivotArea>
    </format>
    <format dxfId="11693">
      <pivotArea dataOnly="0" labelOnly="1" outline="0" fieldPosition="0">
        <references count="2">
          <reference field="1" count="1" selected="0">
            <x v="132"/>
          </reference>
          <reference field="4" count="1">
            <x v="31"/>
          </reference>
        </references>
      </pivotArea>
    </format>
    <format dxfId="11692">
      <pivotArea dataOnly="0" labelOnly="1" outline="0" fieldPosition="0">
        <references count="2">
          <reference field="1" count="1" selected="0">
            <x v="133"/>
          </reference>
          <reference field="4" count="1">
            <x v="11"/>
          </reference>
        </references>
      </pivotArea>
    </format>
    <format dxfId="11691">
      <pivotArea dataOnly="0" labelOnly="1" outline="0" fieldPosition="0">
        <references count="2">
          <reference field="1" count="1" selected="0">
            <x v="134"/>
          </reference>
          <reference field="4" count="1">
            <x v="57"/>
          </reference>
        </references>
      </pivotArea>
    </format>
    <format dxfId="11690">
      <pivotArea dataOnly="0" labelOnly="1" outline="0" fieldPosition="0">
        <references count="2">
          <reference field="1" count="1" selected="0">
            <x v="135"/>
          </reference>
          <reference field="4" count="1">
            <x v="1"/>
          </reference>
        </references>
      </pivotArea>
    </format>
    <format dxfId="11689">
      <pivotArea dataOnly="0" labelOnly="1" outline="0" fieldPosition="0">
        <references count="2">
          <reference field="1" count="1" selected="0">
            <x v="136"/>
          </reference>
          <reference field="4" count="1">
            <x v="97"/>
          </reference>
        </references>
      </pivotArea>
    </format>
    <format dxfId="11688">
      <pivotArea dataOnly="0" labelOnly="1" outline="0" fieldPosition="0">
        <references count="2">
          <reference field="1" count="1" selected="0">
            <x v="137"/>
          </reference>
          <reference field="4" count="1">
            <x v="13"/>
          </reference>
        </references>
      </pivotArea>
    </format>
    <format dxfId="11687">
      <pivotArea dataOnly="0" labelOnly="1" outline="0" fieldPosition="0">
        <references count="2">
          <reference field="1" count="1" selected="0">
            <x v="138"/>
          </reference>
          <reference field="4" count="1">
            <x v="102"/>
          </reference>
        </references>
      </pivotArea>
    </format>
    <format dxfId="11686">
      <pivotArea dataOnly="0" labelOnly="1" outline="0" fieldPosition="0">
        <references count="2">
          <reference field="1" count="1" selected="0">
            <x v="139"/>
          </reference>
          <reference field="4" count="1">
            <x v="58"/>
          </reference>
        </references>
      </pivotArea>
    </format>
    <format dxfId="11685">
      <pivotArea dataOnly="0" labelOnly="1" outline="0" fieldPosition="0">
        <references count="2">
          <reference field="1" count="1" selected="0">
            <x v="140"/>
          </reference>
          <reference field="4" count="1">
            <x v="52"/>
          </reference>
        </references>
      </pivotArea>
    </format>
    <format dxfId="11684">
      <pivotArea dataOnly="0" labelOnly="1" outline="0" fieldPosition="0">
        <references count="2">
          <reference field="1" count="1" selected="0">
            <x v="141"/>
          </reference>
          <reference field="4" count="1">
            <x v="151"/>
          </reference>
        </references>
      </pivotArea>
    </format>
    <format dxfId="11683">
      <pivotArea dataOnly="0" labelOnly="1" outline="0" fieldPosition="0">
        <references count="2">
          <reference field="1" count="1" selected="0">
            <x v="142"/>
          </reference>
          <reference field="4" count="1">
            <x v="116"/>
          </reference>
        </references>
      </pivotArea>
    </format>
    <format dxfId="11682">
      <pivotArea dataOnly="0" labelOnly="1" outline="0" fieldPosition="0">
        <references count="2">
          <reference field="1" count="1" selected="0">
            <x v="143"/>
          </reference>
          <reference field="4" count="2">
            <x v="117"/>
            <x v="151"/>
          </reference>
        </references>
      </pivotArea>
    </format>
    <format dxfId="11681">
      <pivotArea dataOnly="0" labelOnly="1" outline="0" fieldPosition="0">
        <references count="2">
          <reference field="1" count="1" selected="0">
            <x v="144"/>
          </reference>
          <reference field="4" count="1">
            <x v="42"/>
          </reference>
        </references>
      </pivotArea>
    </format>
    <format dxfId="11680">
      <pivotArea dataOnly="0" labelOnly="1" outline="0" fieldPosition="0">
        <references count="2">
          <reference field="1" count="1" selected="0">
            <x v="145"/>
          </reference>
          <reference field="4" count="1">
            <x v="120"/>
          </reference>
        </references>
      </pivotArea>
    </format>
    <format dxfId="11679">
      <pivotArea dataOnly="0" labelOnly="1" outline="0" fieldPosition="0">
        <references count="2">
          <reference field="1" count="1" selected="0">
            <x v="146"/>
          </reference>
          <reference field="4" count="5">
            <x v="9"/>
            <x v="43"/>
            <x v="44"/>
            <x v="151"/>
            <x v="154"/>
          </reference>
        </references>
      </pivotArea>
    </format>
    <format dxfId="11678">
      <pivotArea dataOnly="0" labelOnly="1" outline="0" fieldPosition="0">
        <references count="2">
          <reference field="1" count="1" selected="0">
            <x v="147"/>
          </reference>
          <reference field="4" count="1">
            <x v="80"/>
          </reference>
        </references>
      </pivotArea>
    </format>
    <format dxfId="11677">
      <pivotArea dataOnly="0" labelOnly="1" outline="0" fieldPosition="0">
        <references count="2">
          <reference field="1" count="1" selected="0">
            <x v="150"/>
          </reference>
          <reference field="4" count="2">
            <x v="22"/>
            <x v="116"/>
          </reference>
        </references>
      </pivotArea>
    </format>
    <format dxfId="11676">
      <pivotArea dataOnly="0" labelOnly="1" outline="0" fieldPosition="0">
        <references count="2">
          <reference field="1" count="1" selected="0">
            <x v="153"/>
          </reference>
          <reference field="4" count="1">
            <x v="147"/>
          </reference>
        </references>
      </pivotArea>
    </format>
    <format dxfId="11675">
      <pivotArea dataOnly="0" labelOnly="1" outline="0" fieldPosition="0">
        <references count="2">
          <reference field="1" count="1" selected="0">
            <x v="154"/>
          </reference>
          <reference field="4" count="1">
            <x v="19"/>
          </reference>
        </references>
      </pivotArea>
    </format>
    <format dxfId="11674">
      <pivotArea dataOnly="0" labelOnly="1" outline="0" fieldPosition="0">
        <references count="2">
          <reference field="1" count="1" selected="0">
            <x v="155"/>
          </reference>
          <reference field="4" count="1">
            <x v="24"/>
          </reference>
        </references>
      </pivotArea>
    </format>
    <format dxfId="11673">
      <pivotArea dataOnly="0" labelOnly="1" outline="0" fieldPosition="0">
        <references count="2">
          <reference field="1" count="1" selected="0">
            <x v="156"/>
          </reference>
          <reference field="4" count="2">
            <x v="166"/>
            <x v="172"/>
          </reference>
        </references>
      </pivotArea>
    </format>
    <format dxfId="11672">
      <pivotArea dataOnly="0" labelOnly="1" outline="0" fieldPosition="0">
        <references count="2">
          <reference field="1" count="1" selected="0">
            <x v="157"/>
          </reference>
          <reference field="4" count="2">
            <x v="166"/>
            <x v="172"/>
          </reference>
        </references>
      </pivotArea>
    </format>
    <format dxfId="11671">
      <pivotArea dataOnly="0" labelOnly="1" outline="0" fieldPosition="0">
        <references count="2">
          <reference field="1" count="1" selected="0">
            <x v="158"/>
          </reference>
          <reference field="4" count="1">
            <x v="118"/>
          </reference>
        </references>
      </pivotArea>
    </format>
    <format dxfId="11670">
      <pivotArea dataOnly="0" labelOnly="1" outline="0" fieldPosition="0">
        <references count="2">
          <reference field="1" count="1" selected="0">
            <x v="159"/>
          </reference>
          <reference field="4" count="1">
            <x v="40"/>
          </reference>
        </references>
      </pivotArea>
    </format>
    <format dxfId="11669">
      <pivotArea dataOnly="0" labelOnly="1" outline="0" fieldPosition="0">
        <references count="2">
          <reference field="1" count="1" selected="0">
            <x v="160"/>
          </reference>
          <reference field="4" count="1">
            <x v="106"/>
          </reference>
        </references>
      </pivotArea>
    </format>
    <format dxfId="11668">
      <pivotArea dataOnly="0" labelOnly="1" outline="0" fieldPosition="0">
        <references count="2">
          <reference field="1" count="1" selected="0">
            <x v="161"/>
          </reference>
          <reference field="4" count="2">
            <x v="166"/>
            <x v="172"/>
          </reference>
        </references>
      </pivotArea>
    </format>
    <format dxfId="11667">
      <pivotArea dataOnly="0" labelOnly="1" outline="0" fieldPosition="0">
        <references count="2">
          <reference field="1" count="1" selected="0">
            <x v="162"/>
          </reference>
          <reference field="4" count="2">
            <x v="166"/>
            <x v="172"/>
          </reference>
        </references>
      </pivotArea>
    </format>
    <format dxfId="11666">
      <pivotArea dataOnly="0" labelOnly="1" outline="0" fieldPosition="0">
        <references count="3">
          <reference field="1" count="1" selected="0">
            <x v="0"/>
          </reference>
          <reference field="4" count="1" selected="0">
            <x v="20"/>
          </reference>
          <reference field="5" count="2">
            <x v="147"/>
            <x v="221"/>
          </reference>
        </references>
      </pivotArea>
    </format>
    <format dxfId="11665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1664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1663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30"/>
          </reference>
          <reference field="5" count="2">
            <x v="15"/>
            <x v="74"/>
          </reference>
        </references>
      </pivotArea>
    </format>
    <format dxfId="11662">
      <pivotArea dataOnly="0" labelOnly="1" outline="0" fieldPosition="0">
        <references count="3">
          <reference field="1" count="1" selected="0">
            <x v="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661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98"/>
          </reference>
          <reference field="5" count="1">
            <x v="82"/>
          </reference>
        </references>
      </pivotArea>
    </format>
    <format dxfId="11660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01"/>
          </reference>
          <reference field="5" count="2">
            <x v="13"/>
            <x v="143"/>
          </reference>
        </references>
      </pivotArea>
    </format>
    <format dxfId="11659">
      <pivotArea dataOnly="0" labelOnly="1" outline="0" fieldPosition="0">
        <references count="3">
          <reference field="1" count="1" selected="0">
            <x v="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658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48"/>
          </reference>
          <reference field="5" count="2">
            <x v="130"/>
            <x v="234"/>
          </reference>
        </references>
      </pivotArea>
    </format>
    <format dxfId="11657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13"/>
          </reference>
          <reference field="5" count="1">
            <x v="52"/>
          </reference>
        </references>
      </pivotArea>
    </format>
    <format dxfId="11656">
      <pivotArea dataOnly="0" labelOnly="1" outline="0" fieldPosition="0">
        <references count="3">
          <reference field="1" count="1" selected="0">
            <x v="3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1655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18"/>
          </reference>
          <reference field="5" count="1">
            <x v="174"/>
          </reference>
        </references>
      </pivotArea>
    </format>
    <format dxfId="11654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55"/>
          </reference>
          <reference field="5" count="1">
            <x v="166"/>
          </reference>
        </references>
      </pivotArea>
    </format>
    <format dxfId="11653">
      <pivotArea dataOnly="0" labelOnly="1" outline="0" fieldPosition="0">
        <references count="3">
          <reference field="1" count="1" selected="0">
            <x v="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652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1651">
      <pivotArea dataOnly="0" labelOnly="1" outline="0" fieldPosition="0">
        <references count="3">
          <reference field="1" count="1" selected="0">
            <x v="5"/>
          </reference>
          <reference field="4" count="1" selected="0">
            <x v="89"/>
          </reference>
          <reference field="5" count="2">
            <x v="55"/>
            <x v="206"/>
          </reference>
        </references>
      </pivotArea>
    </format>
    <format dxfId="11650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16"/>
          </reference>
          <reference field="5" count="1">
            <x v="208"/>
          </reference>
        </references>
      </pivotArea>
    </format>
    <format dxfId="11649">
      <pivotArea dataOnly="0" labelOnly="1" outline="0" fieldPosition="0">
        <references count="3">
          <reference field="1" count="1" selected="0">
            <x v="6"/>
          </reference>
          <reference field="4" count="1" selected="0">
            <x v="29"/>
          </reference>
          <reference field="5" count="2">
            <x v="75"/>
            <x v="173"/>
          </reference>
        </references>
      </pivotArea>
    </format>
    <format dxfId="11648">
      <pivotArea dataOnly="0" labelOnly="1" outline="0" fieldPosition="0">
        <references count="3">
          <reference field="1" count="1" selected="0">
            <x v="7"/>
          </reference>
          <reference field="4" count="1" selected="0">
            <x v="17"/>
          </reference>
          <reference field="5" count="2">
            <x v="93"/>
            <x v="149"/>
          </reference>
        </references>
      </pivotArea>
    </format>
    <format dxfId="11647">
      <pivotArea dataOnly="0" labelOnly="1" outline="0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95"/>
            <x v="184"/>
          </reference>
        </references>
      </pivotArea>
    </format>
    <format dxfId="11646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1">
            <x v="237"/>
          </reference>
        </references>
      </pivotArea>
    </format>
    <format dxfId="11645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00"/>
          </reference>
          <reference field="5" count="1">
            <x v="4"/>
          </reference>
        </references>
      </pivotArea>
    </format>
    <format dxfId="11644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643">
      <pivotArea dataOnly="0" labelOnly="1" outline="0" fieldPosition="0">
        <references count="3">
          <reference field="1" count="1" selected="0">
            <x v="9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642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1">
            <x v="23"/>
          </reference>
        </references>
      </pivotArea>
    </format>
    <format dxfId="11641">
      <pivotArea dataOnly="0" labelOnly="1" outline="0" fieldPosition="0">
        <references count="3">
          <reference field="1" count="1" selected="0">
            <x v="10"/>
          </reference>
          <reference field="4" count="1" selected="0">
            <x v="28"/>
          </reference>
          <reference field="5" count="2">
            <x v="71"/>
            <x v="200"/>
          </reference>
        </references>
      </pivotArea>
    </format>
    <format dxfId="11640">
      <pivotArea dataOnly="0" labelOnly="1" outline="0" fieldPosition="0">
        <references count="3">
          <reference field="1" count="1" selected="0">
            <x v="11"/>
          </reference>
          <reference field="4" count="1" selected="0">
            <x v="5"/>
          </reference>
          <reference field="5" count="2">
            <x v="8"/>
            <x v="242"/>
          </reference>
        </references>
      </pivotArea>
    </format>
    <format dxfId="11639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638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20"/>
          </reference>
          <reference field="5" count="1">
            <x v="63"/>
          </reference>
        </references>
      </pivotArea>
    </format>
    <format dxfId="11637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1636">
      <pivotArea dataOnly="0" labelOnly="1" outline="0" fieldPosition="0">
        <references count="3">
          <reference field="1" count="1" selected="0">
            <x v="12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635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30"/>
            <x v="115"/>
          </reference>
        </references>
      </pivotArea>
    </format>
    <format dxfId="11634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68"/>
          </reference>
          <reference field="5" count="1">
            <x v="187"/>
          </reference>
        </references>
      </pivotArea>
    </format>
    <format dxfId="11633">
      <pivotArea dataOnly="0" labelOnly="1" outline="0" fieldPosition="0">
        <references count="3">
          <reference field="1" count="1" selected="0">
            <x v="1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632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2"/>
          </reference>
          <reference field="5" count="1">
            <x v="53"/>
          </reference>
        </references>
      </pivotArea>
    </format>
    <format dxfId="11631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25"/>
          </reference>
          <reference field="5" count="1">
            <x v="186"/>
          </reference>
        </references>
      </pivotArea>
    </format>
    <format dxfId="11630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629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58"/>
          </reference>
          <reference field="5" count="1">
            <x v="166"/>
          </reference>
        </references>
      </pivotArea>
    </format>
    <format dxfId="11628">
      <pivotArea dataOnly="0" labelOnly="1" outline="0" fieldPosition="0">
        <references count="3">
          <reference field="1" count="1" selected="0">
            <x v="1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627">
      <pivotArea dataOnly="0" labelOnly="1" outline="0" fieldPosition="0">
        <references count="3">
          <reference field="1" count="1" selected="0">
            <x v="15"/>
          </reference>
          <reference field="4" count="1" selected="0">
            <x v="64"/>
          </reference>
          <reference field="5" count="2">
            <x v="136"/>
            <x v="164"/>
          </reference>
        </references>
      </pivotArea>
    </format>
    <format dxfId="11626">
      <pivotArea dataOnly="0" labelOnly="1" outline="0" fieldPosition="0">
        <references count="3">
          <reference field="1" count="1" selected="0">
            <x v="16"/>
          </reference>
          <reference field="4" count="1" selected="0">
            <x v="123"/>
          </reference>
          <reference field="5" count="2">
            <x v="41"/>
            <x v="124"/>
          </reference>
        </references>
      </pivotArea>
    </format>
    <format dxfId="11625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21"/>
          </reference>
          <reference field="5" count="2">
            <x v="88"/>
            <x v="160"/>
          </reference>
        </references>
      </pivotArea>
    </format>
    <format dxfId="11624">
      <pivotArea dataOnly="0" labelOnly="1" outline="0" fieldPosition="0">
        <references count="3">
          <reference field="1" count="1" selected="0">
            <x v="1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623">
      <pivotArea dataOnly="0" labelOnly="1" outline="0" fieldPosition="0">
        <references count="3">
          <reference field="1" count="1" selected="0">
            <x v="18"/>
          </reference>
          <reference field="4" count="1" selected="0">
            <x v="84"/>
          </reference>
          <reference field="5" count="2">
            <x v="17"/>
            <x v="121"/>
          </reference>
        </references>
      </pivotArea>
    </format>
    <format dxfId="11622">
      <pivotArea dataOnly="0" labelOnly="1" outline="0" fieldPosition="0">
        <references count="3">
          <reference field="1" count="1" selected="0">
            <x v="19"/>
          </reference>
          <reference field="4" count="1" selected="0">
            <x v="99"/>
          </reference>
          <reference field="5" count="2">
            <x v="111"/>
            <x v="131"/>
          </reference>
        </references>
      </pivotArea>
    </format>
    <format dxfId="11621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3"/>
          </reference>
          <reference field="5" count="1">
            <x v="223"/>
          </reference>
        </references>
      </pivotArea>
    </format>
    <format dxfId="11620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22"/>
          </reference>
          <reference field="5" count="2">
            <x v="38"/>
            <x v="80"/>
          </reference>
        </references>
      </pivotArea>
    </format>
    <format dxfId="11619">
      <pivotArea dataOnly="0" labelOnly="1" outline="0" fieldPosition="0">
        <references count="3">
          <reference field="1" count="1" selected="0">
            <x v="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618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1617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82"/>
          </reference>
          <reference field="5" count="1">
            <x v="204"/>
          </reference>
        </references>
      </pivotArea>
    </format>
    <format dxfId="11616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615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57"/>
          </reference>
          <reference field="5" count="1">
            <x v="166"/>
          </reference>
        </references>
      </pivotArea>
    </format>
    <format dxfId="11614">
      <pivotArea dataOnly="0" labelOnly="1" outline="0" fieldPosition="0">
        <references count="3">
          <reference field="1" count="1" selected="0">
            <x v="21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613">
      <pivotArea dataOnly="0" labelOnly="1" outline="0" fieldPosition="0">
        <references count="3">
          <reference field="1" count="1" selected="0">
            <x v="22"/>
          </reference>
          <reference field="4" count="1" selected="0">
            <x v="53"/>
          </reference>
          <reference field="5" count="2">
            <x v="97"/>
            <x v="197"/>
          </reference>
        </references>
      </pivotArea>
    </format>
    <format dxfId="11612">
      <pivotArea dataOnly="0" labelOnly="1" outline="0" fieldPosition="0">
        <references count="3">
          <reference field="1" count="1" selected="0">
            <x v="23"/>
          </reference>
          <reference field="4" count="1" selected="0">
            <x v="85"/>
          </reference>
          <reference field="5" count="2">
            <x v="141"/>
            <x v="230"/>
          </reference>
        </references>
      </pivotArea>
    </format>
    <format dxfId="11611">
      <pivotArea dataOnly="0" labelOnly="1" outline="0" fieldPosition="0">
        <references count="3">
          <reference field="1" count="1" selected="0">
            <x v="24"/>
          </reference>
          <reference field="4" count="1" selected="0">
            <x v="75"/>
          </reference>
          <reference field="5" count="2">
            <x v="10"/>
            <x v="133"/>
          </reference>
        </references>
      </pivotArea>
    </format>
    <format dxfId="11610">
      <pivotArea dataOnly="0" labelOnly="1" outline="0" fieldPosition="0">
        <references count="3">
          <reference field="1" count="1" selected="0">
            <x v="25"/>
          </reference>
          <reference field="4" count="1" selected="0">
            <x v="55"/>
          </reference>
          <reference field="5" count="2">
            <x v="113"/>
            <x v="207"/>
          </reference>
        </references>
      </pivotArea>
    </format>
    <format dxfId="11609">
      <pivotArea dataOnly="0" labelOnly="1" outline="0" fieldPosition="0">
        <references count="3">
          <reference field="1" count="1" selected="0">
            <x v="26"/>
          </reference>
          <reference field="4" count="1" selected="0">
            <x v="73"/>
          </reference>
          <reference field="5" count="2">
            <x v="11"/>
            <x v="157"/>
          </reference>
        </references>
      </pivotArea>
    </format>
    <format dxfId="11608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79"/>
          </reference>
          <reference field="5" count="2">
            <x v="59"/>
            <x v="92"/>
          </reference>
        </references>
      </pivotArea>
    </format>
    <format dxfId="11607">
      <pivotArea dataOnly="0" labelOnly="1" outline="0" fieldPosition="0">
        <references count="3">
          <reference field="1" count="1" selected="0">
            <x v="27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1606">
      <pivotArea dataOnly="0" labelOnly="1" outline="0" fieldPosition="0">
        <references count="3">
          <reference field="1" count="1" selected="0">
            <x v="28"/>
          </reference>
          <reference field="4" count="1" selected="0">
            <x v="51"/>
          </reference>
          <reference field="5" count="2">
            <x v="99"/>
            <x v="189"/>
          </reference>
        </references>
      </pivotArea>
    </format>
    <format dxfId="11605">
      <pivotArea dataOnly="0" labelOnly="1" outline="0" fieldPosition="0">
        <references count="3">
          <reference field="1" count="1" selected="0">
            <x v="29"/>
          </reference>
          <reference field="4" count="1" selected="0">
            <x v="56"/>
          </reference>
          <reference field="5" count="2">
            <x v="109"/>
            <x v="213"/>
          </reference>
        </references>
      </pivotArea>
    </format>
    <format dxfId="11604">
      <pivotArea dataOnly="0" labelOnly="1" outline="0" fieldPosition="0">
        <references count="3">
          <reference field="1" count="1" selected="0">
            <x v="30"/>
          </reference>
          <reference field="4" count="1" selected="0">
            <x v="81"/>
          </reference>
          <reference field="5" count="2">
            <x v="188"/>
            <x v="236"/>
          </reference>
        </references>
      </pivotArea>
    </format>
    <format dxfId="11603">
      <pivotArea dataOnly="0" labelOnly="1" outline="0" fieldPosition="0">
        <references count="3">
          <reference field="1" count="1" selected="0">
            <x v="31"/>
          </reference>
          <reference field="4" count="1" selected="0">
            <x v="104"/>
          </reference>
          <reference field="5" count="2">
            <x v="65"/>
            <x v="233"/>
          </reference>
        </references>
      </pivotArea>
    </format>
    <format dxfId="11602">
      <pivotArea dataOnly="0" labelOnly="1" outline="0" fieldPosition="0">
        <references count="3">
          <reference field="1" count="1" selected="0">
            <x v="32"/>
          </reference>
          <reference field="4" count="1" selected="0">
            <x v="45"/>
          </reference>
          <reference field="5" count="2">
            <x v="100"/>
            <x v="126"/>
          </reference>
        </references>
      </pivotArea>
    </format>
    <format dxfId="11601">
      <pivotArea dataOnly="0" labelOnly="1" outline="0" fieldPosition="0">
        <references count="3">
          <reference field="1" count="1" selected="0">
            <x v="33"/>
          </reference>
          <reference field="4" count="1" selected="0">
            <x v="110"/>
          </reference>
          <reference field="5" count="2">
            <x v="18"/>
            <x v="194"/>
          </reference>
        </references>
      </pivotArea>
    </format>
    <format dxfId="11600">
      <pivotArea dataOnly="0" labelOnly="1" outline="0" fieldPosition="0">
        <references count="3">
          <reference field="1" count="1" selected="0">
            <x v="34"/>
          </reference>
          <reference field="4" count="1" selected="0">
            <x v="46"/>
          </reference>
          <reference field="5" count="2">
            <x v="89"/>
            <x v="127"/>
          </reference>
        </references>
      </pivotArea>
    </format>
    <format dxfId="11599">
      <pivotArea dataOnly="0" labelOnly="1" outline="0" fieldPosition="0">
        <references count="3">
          <reference field="1" count="1" selected="0">
            <x v="35"/>
          </reference>
          <reference field="4" count="1" selected="0">
            <x v="105"/>
          </reference>
          <reference field="5" count="2">
            <x v="12"/>
            <x v="69"/>
          </reference>
        </references>
      </pivotArea>
    </format>
    <format dxfId="11598">
      <pivotArea dataOnly="0" labelOnly="1" outline="0" fieldPosition="0">
        <references count="3">
          <reference field="1" count="1" selected="0">
            <x v="36"/>
          </reference>
          <reference field="4" count="1" selected="0">
            <x v="70"/>
          </reference>
          <reference field="5" count="2">
            <x v="81"/>
            <x v="215"/>
          </reference>
        </references>
      </pivotArea>
    </format>
    <format dxfId="11597">
      <pivotArea dataOnly="0" labelOnly="1" outline="0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29"/>
            <x v="171"/>
          </reference>
        </references>
      </pivotArea>
    </format>
    <format dxfId="11596">
      <pivotArea dataOnly="0" labelOnly="1" outline="0" fieldPosition="0">
        <references count="3">
          <reference field="1" count="1" selected="0">
            <x v="38"/>
          </reference>
          <reference field="4" count="1" selected="0">
            <x v="18"/>
          </reference>
          <reference field="5" count="2">
            <x v="101"/>
            <x v="226"/>
          </reference>
        </references>
      </pivotArea>
    </format>
    <format dxfId="11595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7"/>
          </reference>
          <reference field="5" count="1">
            <x v="181"/>
          </reference>
        </references>
      </pivotArea>
    </format>
    <format dxfId="11594">
      <pivotArea dataOnly="0" labelOnly="1" outline="0" fieldPosition="0">
        <references count="3">
          <reference field="1" count="1" selected="0">
            <x v="39"/>
          </reference>
          <reference field="4" count="1" selected="0">
            <x v="9"/>
          </reference>
          <reference field="5" count="1">
            <x v="227"/>
          </reference>
        </references>
      </pivotArea>
    </format>
    <format dxfId="11593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26"/>
          </reference>
          <reference field="5" count="1">
            <x v="19"/>
          </reference>
        </references>
      </pivotArea>
    </format>
    <format dxfId="11592">
      <pivotArea dataOnly="0" labelOnly="1" outline="0" fieldPosition="0">
        <references count="3">
          <reference field="1" count="1" selected="0">
            <x v="40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591">
      <pivotArea dataOnly="0" labelOnly="1" outline="0" fieldPosition="0">
        <references count="3">
          <reference field="1" count="1" selected="0">
            <x v="41"/>
          </reference>
          <reference field="4" count="1" selected="0">
            <x v="10"/>
          </reference>
          <reference field="5" count="2">
            <x v="23"/>
            <x v="105"/>
          </reference>
        </references>
      </pivotArea>
    </format>
    <format dxfId="11590">
      <pivotArea dataOnly="0" labelOnly="1" outline="0" fieldPosition="0">
        <references count="3">
          <reference field="1" count="1" selected="0">
            <x v="42"/>
          </reference>
          <reference field="4" count="1" selected="0">
            <x v="27"/>
          </reference>
          <reference field="5" count="2">
            <x v="50"/>
            <x v="68"/>
          </reference>
        </references>
      </pivotArea>
    </format>
    <format dxfId="11589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1588">
      <pivotArea dataOnly="0" labelOnly="1" outline="0" fieldPosition="0">
        <references count="3">
          <reference field="1" count="1" selected="0">
            <x v="43"/>
          </reference>
          <reference field="4" count="1" selected="0">
            <x v="36"/>
          </reference>
          <reference field="5" count="2">
            <x v="16"/>
            <x v="132"/>
          </reference>
        </references>
      </pivotArea>
    </format>
    <format dxfId="11587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3"/>
          </reference>
          <reference field="5" count="1">
            <x v="241"/>
          </reference>
        </references>
      </pivotArea>
    </format>
    <format dxfId="11586">
      <pivotArea dataOnly="0" labelOnly="1" outline="0" fieldPosition="0">
        <references count="3">
          <reference field="1" count="1" selected="0">
            <x v="44"/>
          </reference>
          <reference field="4" count="1" selected="0">
            <x v="38"/>
          </reference>
          <reference field="5" count="2">
            <x v="66"/>
            <x v="117"/>
          </reference>
        </references>
      </pivotArea>
    </format>
    <format dxfId="11585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5"/>
          </reference>
          <reference field="5" count="1">
            <x v="228"/>
          </reference>
        </references>
      </pivotArea>
    </format>
    <format dxfId="11584">
      <pivotArea dataOnly="0" labelOnly="1" outline="0" fieldPosition="0">
        <references count="3">
          <reference field="1" count="1" selected="0">
            <x v="45"/>
          </reference>
          <reference field="4" count="1" selected="0">
            <x v="39"/>
          </reference>
          <reference field="5" count="2">
            <x v="116"/>
            <x v="122"/>
          </reference>
        </references>
      </pivotArea>
    </format>
    <format dxfId="11583">
      <pivotArea dataOnly="0" labelOnly="1" outline="0" fieldPosition="0">
        <references count="3">
          <reference field="1" count="1" selected="0">
            <x v="46"/>
          </reference>
          <reference field="4" count="1" selected="0">
            <x v="34"/>
          </reference>
          <reference field="5" count="2">
            <x v="84"/>
            <x v="229"/>
          </reference>
        </references>
      </pivotArea>
    </format>
    <format dxfId="11582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1581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580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579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2"/>
          </reference>
          <reference field="5" count="1">
            <x v="166"/>
          </reference>
        </references>
      </pivotArea>
    </format>
    <format dxfId="11578">
      <pivotArea dataOnly="0" labelOnly="1" outline="0" fieldPosition="0">
        <references count="3">
          <reference field="1" count="1" selected="0">
            <x v="48"/>
          </reference>
          <reference field="4" count="1" selected="0">
            <x v="153"/>
          </reference>
          <reference field="5" count="1">
            <x v="166"/>
          </reference>
        </references>
      </pivotArea>
    </format>
    <format dxfId="11577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18"/>
          </reference>
          <reference field="5" count="1">
            <x v="240"/>
          </reference>
        </references>
      </pivotArea>
    </format>
    <format dxfId="11576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1575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574">
      <pivotArea dataOnly="0" labelOnly="1" outline="0" fieldPosition="0">
        <references count="3">
          <reference field="1" count="1" selected="0">
            <x v="49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1573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29"/>
          </reference>
          <reference field="5" count="1">
            <x v="24"/>
          </reference>
        </references>
      </pivotArea>
    </format>
    <format dxfId="11572">
      <pivotArea dataOnly="0" labelOnly="1" outline="0" fieldPosition="0">
        <references count="3">
          <reference field="1" count="1" selected="0">
            <x v="50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1571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1570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1569">
      <pivotArea dataOnly="0" labelOnly="1" outline="0" fieldPosition="0">
        <references count="3">
          <reference field="1" count="1" selected="0">
            <x v="51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1568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45"/>
          </reference>
          <reference field="5" count="1">
            <x v="139"/>
          </reference>
        </references>
      </pivotArea>
    </format>
    <format dxfId="11567">
      <pivotArea dataOnly="0" labelOnly="1" outline="0" fieldPosition="0">
        <references count="3">
          <reference field="1" count="1" selected="0">
            <x v="52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1566">
      <pivotArea dataOnly="0" labelOnly="1" outline="0" fieldPosition="0">
        <references count="3">
          <reference field="1" count="1" selected="0">
            <x v="53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1565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1564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563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562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59"/>
          </reference>
          <reference field="5" count="1">
            <x v="166"/>
          </reference>
        </references>
      </pivotArea>
    </format>
    <format dxfId="11561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1560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1559">
      <pivotArea dataOnly="0" labelOnly="1" outline="0" fieldPosition="0">
        <references count="3">
          <reference field="1" count="1" selected="0">
            <x v="5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558">
      <pivotArea dataOnly="0" labelOnly="1" outline="0" fieldPosition="0">
        <references count="3">
          <reference field="1" count="1" selected="0">
            <x v="55"/>
          </reference>
          <reference field="4" count="1" selected="0">
            <x v="131"/>
          </reference>
          <reference field="5" count="2">
            <x v="46"/>
            <x v="209"/>
          </reference>
        </references>
      </pivotArea>
    </format>
    <format dxfId="11557">
      <pivotArea dataOnly="0" labelOnly="1" outline="0" fieldPosition="0">
        <references count="3">
          <reference field="1" count="1" selected="0">
            <x v="56"/>
          </reference>
          <reference field="4" count="1" selected="0">
            <x v="137"/>
          </reference>
          <reference field="5" count="2">
            <x v="61"/>
            <x v="85"/>
          </reference>
        </references>
      </pivotArea>
    </format>
    <format dxfId="11556">
      <pivotArea dataOnly="0" labelOnly="1" outline="0" fieldPosition="0">
        <references count="3">
          <reference field="1" count="1" selected="0">
            <x v="57"/>
          </reference>
          <reference field="4" count="1" selected="0">
            <x v="133"/>
          </reference>
          <reference field="5" count="2">
            <x v="54"/>
            <x v="103"/>
          </reference>
        </references>
      </pivotArea>
    </format>
    <format dxfId="11555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12"/>
          </reference>
          <reference field="5" count="2">
            <x v="53"/>
            <x v="145"/>
          </reference>
        </references>
      </pivotArea>
    </format>
    <format dxfId="11554">
      <pivotArea dataOnly="0" labelOnly="1" outline="0" fieldPosition="0">
        <references count="3">
          <reference field="1" count="1" selected="0">
            <x v="58"/>
          </reference>
          <reference field="4" count="1" selected="0">
            <x v="76"/>
          </reference>
          <reference field="5" count="1">
            <x v="203"/>
          </reference>
        </references>
      </pivotArea>
    </format>
    <format dxfId="11553">
      <pivotArea dataOnly="0" labelOnly="1" outline="0" fieldPosition="0">
        <references count="3">
          <reference field="1" count="1" selected="0">
            <x v="59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1552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1551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1550">
      <pivotArea dataOnly="0" labelOnly="1" outline="0" fieldPosition="0">
        <references count="3">
          <reference field="1" count="1" selected="0">
            <x v="6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549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1548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2"/>
          </reference>
          <reference field="5" count="1">
            <x v="43"/>
          </reference>
        </references>
      </pivotArea>
    </format>
    <format dxfId="11547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1546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24"/>
          </reference>
          <reference field="5" count="1">
            <x v="166"/>
          </reference>
        </references>
      </pivotArea>
    </format>
    <format dxfId="11545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39"/>
          </reference>
          <reference field="5" count="1">
            <x v="166"/>
          </reference>
        </references>
      </pivotArea>
    </format>
    <format dxfId="11544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40"/>
          </reference>
          <reference field="5" count="1">
            <x v="79"/>
          </reference>
        </references>
      </pivotArea>
    </format>
    <format dxfId="11543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542">
      <pivotArea dataOnly="0" labelOnly="1" outline="0" fieldPosition="0">
        <references count="3">
          <reference field="1" count="1" selected="0">
            <x v="61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541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29"/>
          </reference>
          <reference field="5" count="2">
            <x v="24"/>
            <x v="199"/>
          </reference>
        </references>
      </pivotArea>
    </format>
    <format dxfId="11540">
      <pivotArea dataOnly="0" labelOnly="1" outline="0" fieldPosition="0">
        <references count="3">
          <reference field="1" count="1" selected="0">
            <x v="62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1539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34"/>
          </reference>
          <reference field="5" count="1">
            <x v="229"/>
          </reference>
        </references>
      </pivotArea>
    </format>
    <format dxfId="11538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32"/>
          </reference>
          <reference field="5" count="1">
            <x v="166"/>
          </reference>
        </references>
      </pivotArea>
    </format>
    <format dxfId="11537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536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535">
      <pivotArea dataOnly="0" labelOnly="1" outline="0" fieldPosition="0">
        <references count="3">
          <reference field="1" count="1" selected="0">
            <x v="63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534">
      <pivotArea dataOnly="0" labelOnly="1" outline="0" fieldPosition="0">
        <references count="3">
          <reference field="1" count="1" selected="0">
            <x v="6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533">
      <pivotArea dataOnly="0" labelOnly="1" outline="0" fieldPosition="0">
        <references count="3">
          <reference field="1" count="1" selected="0">
            <x v="65"/>
          </reference>
          <reference field="4" count="1" selected="0">
            <x v="148"/>
          </reference>
          <reference field="5" count="2">
            <x v="163"/>
            <x v="182"/>
          </reference>
        </references>
      </pivotArea>
    </format>
    <format dxfId="11532">
      <pivotArea dataOnly="0" labelOnly="1" outline="0" fieldPosition="0">
        <references count="3">
          <reference field="1" count="1" selected="0">
            <x v="66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1531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1530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26"/>
          </reference>
          <reference field="5" count="1">
            <x v="166"/>
          </reference>
        </references>
      </pivotArea>
    </format>
    <format dxfId="11529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1528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527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526">
      <pivotArea dataOnly="0" labelOnly="1" outline="0" fieldPosition="0">
        <references count="3">
          <reference field="1" count="1" selected="0">
            <x v="67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525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1524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25"/>
          </reference>
          <reference field="5" count="1">
            <x v="166"/>
          </reference>
        </references>
      </pivotArea>
    </format>
    <format dxfId="11523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522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521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520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60"/>
          </reference>
          <reference field="5" count="1">
            <x v="166"/>
          </reference>
        </references>
      </pivotArea>
    </format>
    <format dxfId="11519">
      <pivotArea dataOnly="0" labelOnly="1" outline="0" fieldPosition="0">
        <references count="3">
          <reference field="1" count="1" selected="0">
            <x v="68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518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15"/>
          </reference>
          <reference field="5" count="1">
            <x v="79"/>
          </reference>
        </references>
      </pivotArea>
    </format>
    <format dxfId="11517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40"/>
          </reference>
          <reference field="5" count="2">
            <x v="79"/>
            <x v="222"/>
          </reference>
        </references>
      </pivotArea>
    </format>
    <format dxfId="11516">
      <pivotArea dataOnly="0" labelOnly="1" outline="0" fieldPosition="0">
        <references count="3">
          <reference field="1" count="1" selected="0">
            <x v="69"/>
          </reference>
          <reference field="4" count="1" selected="0">
            <x v="161"/>
          </reference>
          <reference field="5" count="1">
            <x v="211"/>
          </reference>
        </references>
      </pivotArea>
    </format>
    <format dxfId="11515">
      <pivotArea dataOnly="0" labelOnly="1" outline="0" fieldPosition="0">
        <references count="3">
          <reference field="1" count="1" selected="0">
            <x v="70"/>
          </reference>
          <reference field="4" count="1" selected="0">
            <x v="32"/>
          </reference>
          <reference field="5" count="1">
            <x v="31"/>
          </reference>
        </references>
      </pivotArea>
    </format>
    <format dxfId="11514">
      <pivotArea dataOnly="0" labelOnly="1" outline="0" fieldPosition="0">
        <references count="3">
          <reference field="1" count="1" selected="0">
            <x v="71"/>
          </reference>
          <reference field="4" count="1" selected="0">
            <x v="146"/>
          </reference>
          <reference field="5" count="2">
            <x v="87"/>
            <x v="140"/>
          </reference>
        </references>
      </pivotArea>
    </format>
    <format dxfId="11513">
      <pivotArea dataOnly="0" labelOnly="1" outline="0" fieldPosition="0">
        <references count="3">
          <reference field="1" count="1" selected="0">
            <x v="72"/>
          </reference>
          <reference field="4" count="1" selected="0">
            <x v="70"/>
          </reference>
          <reference field="5" count="1">
            <x v="81"/>
          </reference>
        </references>
      </pivotArea>
    </format>
    <format dxfId="11512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47"/>
          </reference>
          <reference field="5" count="1">
            <x v="151"/>
          </reference>
        </references>
      </pivotArea>
    </format>
    <format dxfId="11511">
      <pivotArea dataOnly="0" labelOnly="1" outline="0" fieldPosition="0">
        <references count="3">
          <reference field="1" count="1" selected="0">
            <x v="73"/>
          </reference>
          <reference field="4" count="1" selected="0">
            <x v="164"/>
          </reference>
          <reference field="5" count="2">
            <x v="114"/>
            <x v="224"/>
          </reference>
        </references>
      </pivotArea>
    </format>
    <format dxfId="11510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509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66"/>
          </reference>
          <reference field="5" count="1">
            <x v="205"/>
          </reference>
        </references>
      </pivotArea>
    </format>
    <format dxfId="11508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507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68"/>
          </reference>
          <reference field="5" count="1">
            <x v="166"/>
          </reference>
        </references>
      </pivotArea>
    </format>
    <format dxfId="11506">
      <pivotArea dataOnly="0" labelOnly="1" outline="0" fieldPosition="0">
        <references count="3">
          <reference field="1" count="1" selected="0">
            <x v="7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505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1504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60"/>
          </reference>
          <reference field="5" count="2">
            <x v="5"/>
            <x v="152"/>
          </reference>
        </references>
      </pivotArea>
    </format>
    <format dxfId="11503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14"/>
          </reference>
          <reference field="5" count="1">
            <x v="175"/>
          </reference>
        </references>
      </pivotArea>
    </format>
    <format dxfId="11502">
      <pivotArea dataOnly="0" labelOnly="1" outline="0" fieldPosition="0">
        <references count="3">
          <reference field="1" count="1" selected="0">
            <x v="75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1501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28"/>
          </reference>
          <reference field="5" count="1">
            <x v="20"/>
          </reference>
        </references>
      </pivotArea>
    </format>
    <format dxfId="11500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33"/>
          </reference>
          <reference field="5" count="1">
            <x v="103"/>
          </reference>
        </references>
      </pivotArea>
    </format>
    <format dxfId="11499">
      <pivotArea dataOnly="0" labelOnly="1" outline="0" fieldPosition="0">
        <references count="3">
          <reference field="1" count="1" selected="0">
            <x v="76"/>
          </reference>
          <reference field="4" count="1" selected="0">
            <x v="144"/>
          </reference>
          <reference field="5" count="1">
            <x v="125"/>
          </reference>
        </references>
      </pivotArea>
    </format>
    <format dxfId="11498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55"/>
          </reference>
          <reference field="5" count="1">
            <x v="207"/>
          </reference>
        </references>
      </pivotArea>
    </format>
    <format dxfId="11497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4"/>
          </reference>
          <reference field="5" count="1">
            <x v="65"/>
          </reference>
        </references>
      </pivotArea>
    </format>
    <format dxfId="11496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1495">
      <pivotArea dataOnly="0" labelOnly="1" outline="0" fieldPosition="0">
        <references count="3">
          <reference field="1" count="1" selected="0">
            <x v="77"/>
          </reference>
          <reference field="4" count="1" selected="0">
            <x v="108"/>
          </reference>
          <reference field="5" count="1">
            <x v="90"/>
          </reference>
        </references>
      </pivotArea>
    </format>
    <format dxfId="11494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48"/>
          </reference>
          <reference field="5" count="1">
            <x v="130"/>
          </reference>
        </references>
      </pivotArea>
    </format>
    <format dxfId="11493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93"/>
          </reference>
          <reference field="5" count="2">
            <x v="179"/>
            <x v="239"/>
          </reference>
        </references>
      </pivotArea>
    </format>
    <format dxfId="11492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91">
      <pivotArea dataOnly="0" labelOnly="1" outline="0" fieldPosition="0">
        <references count="3">
          <reference field="1" count="1" selected="0">
            <x v="78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490">
      <pivotArea dataOnly="0" labelOnly="1" outline="0" fieldPosition="0">
        <references count="3">
          <reference field="1" count="1" selected="0">
            <x v="79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1489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8"/>
          </reference>
          <reference field="5" count="1">
            <x v="118"/>
          </reference>
        </references>
      </pivotArea>
    </format>
    <format dxfId="11488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487">
      <pivotArea dataOnly="0" labelOnly="1" outline="0" fieldPosition="0">
        <references count="3">
          <reference field="1" count="1" selected="0">
            <x v="80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486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67"/>
          </reference>
          <reference field="5" count="2">
            <x v="112"/>
            <x v="134"/>
          </reference>
        </references>
      </pivotArea>
    </format>
    <format dxfId="11485">
      <pivotArea dataOnly="0" labelOnly="1" outline="0" fieldPosition="0">
        <references count="3">
          <reference field="1" count="1" selected="0">
            <x v="81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1484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0"/>
          </reference>
          <reference field="5" count="1">
            <x v="152"/>
          </reference>
        </references>
      </pivotArea>
    </format>
    <format dxfId="11483">
      <pivotArea dataOnly="0" labelOnly="1" outline="0" fieldPosition="0">
        <references count="3">
          <reference field="1" count="1" selected="0">
            <x v="82"/>
          </reference>
          <reference field="4" count="1" selected="0">
            <x v="68"/>
          </reference>
          <reference field="5" count="2">
            <x v="168"/>
            <x v="187"/>
          </reference>
        </references>
      </pivotArea>
    </format>
    <format dxfId="11482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25"/>
          </reference>
          <reference field="5" count="2">
            <x v="137"/>
            <x v="186"/>
          </reference>
        </references>
      </pivotArea>
    </format>
    <format dxfId="11481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59"/>
          </reference>
          <reference field="5" count="1">
            <x v="231"/>
          </reference>
        </references>
      </pivotArea>
    </format>
    <format dxfId="11480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07"/>
          </reference>
          <reference field="5" count="1">
            <x v="28"/>
          </reference>
        </references>
      </pivotArea>
    </format>
    <format dxfId="11479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478">
      <pivotArea dataOnly="0" labelOnly="1" outline="0" fieldPosition="0">
        <references count="3">
          <reference field="1" count="1" selected="0">
            <x v="8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77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1476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1475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474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73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56"/>
          </reference>
          <reference field="5" count="1">
            <x v="166"/>
          </reference>
        </references>
      </pivotArea>
    </format>
    <format dxfId="11472">
      <pivotArea dataOnly="0" labelOnly="1" outline="0" fieldPosition="0">
        <references count="3">
          <reference field="1" count="1" selected="0">
            <x v="84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471">
      <pivotArea dataOnly="0" labelOnly="1" outline="0" fieldPosition="0">
        <references count="3">
          <reference field="1" count="1" selected="0">
            <x v="85"/>
          </reference>
          <reference field="4" count="1" selected="0">
            <x v="161"/>
          </reference>
          <reference field="5" count="2">
            <x v="83"/>
            <x v="211"/>
          </reference>
        </references>
      </pivotArea>
    </format>
    <format dxfId="11470">
      <pivotArea dataOnly="0" labelOnly="1" outline="0" fieldPosition="0">
        <references count="3">
          <reference field="1" count="1" selected="0">
            <x v="86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1469">
      <pivotArea dataOnly="0" labelOnly="1" outline="0" fieldPosition="0">
        <references count="3">
          <reference field="1" count="1" selected="0">
            <x v="87"/>
          </reference>
          <reference field="4" count="1" selected="0">
            <x v="78"/>
          </reference>
          <reference field="5" count="2">
            <x v="45"/>
            <x v="60"/>
          </reference>
        </references>
      </pivotArea>
    </format>
    <format dxfId="11468">
      <pivotArea dataOnly="0" labelOnly="1" outline="0" fieldPosition="0">
        <references count="3">
          <reference field="1" count="1" selected="0">
            <x v="88"/>
          </reference>
          <reference field="4" count="1" selected="0">
            <x v="77"/>
          </reference>
          <reference field="5" count="2">
            <x v="78"/>
            <x v="104"/>
          </reference>
        </references>
      </pivotArea>
    </format>
    <format dxfId="11467">
      <pivotArea dataOnly="0" labelOnly="1" outline="0" fieldPosition="0">
        <references count="3">
          <reference field="1" count="1" selected="0">
            <x v="89"/>
          </reference>
          <reference field="4" count="1" selected="0">
            <x v="105"/>
          </reference>
          <reference field="5" count="1">
            <x v="69"/>
          </reference>
        </references>
      </pivotArea>
    </format>
    <format dxfId="11466">
      <pivotArea dataOnly="0" labelOnly="1" outline="0" fieldPosition="0">
        <references count="3">
          <reference field="1" count="1" selected="0">
            <x v="90"/>
          </reference>
          <reference field="4" count="1" selected="0">
            <x v="56"/>
          </reference>
          <reference field="5" count="1">
            <x v="213"/>
          </reference>
        </references>
      </pivotArea>
    </format>
    <format dxfId="11465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66"/>
          </reference>
          <reference field="5" count="2">
            <x v="205"/>
            <x v="218"/>
          </reference>
        </references>
      </pivotArea>
    </format>
    <format dxfId="11464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41"/>
          </reference>
          <reference field="5" count="1">
            <x v="166"/>
          </reference>
        </references>
      </pivotArea>
    </format>
    <format dxfId="11463">
      <pivotArea dataOnly="0" labelOnly="1" outline="0" fieldPosition="0">
        <references count="3">
          <reference field="1" count="1" selected="0">
            <x v="9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62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69"/>
          </reference>
          <reference field="5" count="1">
            <x v="119"/>
          </reference>
        </references>
      </pivotArea>
    </format>
    <format dxfId="11461">
      <pivotArea dataOnly="0" labelOnly="1" outline="0" fieldPosition="0">
        <references count="3">
          <reference field="1" count="1" selected="0">
            <x v="92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60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34"/>
          </reference>
          <reference field="5" count="1">
            <x v="166"/>
          </reference>
        </references>
      </pivotArea>
    </format>
    <format dxfId="11459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49"/>
          </reference>
          <reference field="5" count="1">
            <x v="166"/>
          </reference>
        </references>
      </pivotArea>
    </format>
    <format dxfId="11458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457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56">
      <pivotArea dataOnly="0" labelOnly="1" outline="0" fieldPosition="0">
        <references count="3">
          <reference field="1" count="1" selected="0">
            <x v="93"/>
          </reference>
          <reference field="4" count="1" selected="0">
            <x v="169"/>
          </reference>
          <reference field="5" count="2">
            <x v="166"/>
            <x v="243"/>
          </reference>
        </references>
      </pivotArea>
    </format>
    <format dxfId="11455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38"/>
          </reference>
          <reference field="5" count="1">
            <x v="62"/>
          </reference>
        </references>
      </pivotArea>
    </format>
    <format dxfId="11454">
      <pivotArea dataOnly="0" labelOnly="1" outline="0" fieldPosition="0">
        <references count="3">
          <reference field="1" count="1" selected="0">
            <x v="94"/>
          </reference>
          <reference field="4" count="1" selected="0">
            <x v="159"/>
          </reference>
          <reference field="5" count="2">
            <x v="166"/>
            <x v="243"/>
          </reference>
        </references>
      </pivotArea>
    </format>
    <format dxfId="11453">
      <pivotArea dataOnly="0" labelOnly="1" outline="0" fieldPosition="0">
        <references count="3">
          <reference field="1" count="1" selected="0">
            <x v="95"/>
          </reference>
          <reference field="4" count="1" selected="0">
            <x v="63"/>
          </reference>
          <reference field="5" count="2">
            <x v="138"/>
            <x v="201"/>
          </reference>
        </references>
      </pivotArea>
    </format>
    <format dxfId="11452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31"/>
          </reference>
          <reference field="5" count="1">
            <x v="158"/>
          </reference>
        </references>
      </pivotArea>
    </format>
    <format dxfId="11451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49"/>
          </reference>
          <reference field="5" count="2">
            <x v="120"/>
            <x v="162"/>
          </reference>
        </references>
      </pivotArea>
    </format>
    <format dxfId="11450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10"/>
          </reference>
          <reference field="5" count="1">
            <x v="194"/>
          </reference>
        </references>
      </pivotArea>
    </format>
    <format dxfId="11449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48">
      <pivotArea dataOnly="0" labelOnly="1" outline="0" fieldPosition="0">
        <references count="3">
          <reference field="1" count="1" selected="0">
            <x v="96"/>
          </reference>
          <reference field="4" count="1" selected="0">
            <x v="163"/>
          </reference>
          <reference field="5" count="1">
            <x v="166"/>
          </reference>
        </references>
      </pivotArea>
    </format>
    <format dxfId="11447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15"/>
          </reference>
          <reference field="5" count="1">
            <x v="142"/>
          </reference>
        </references>
      </pivotArea>
    </format>
    <format dxfId="11446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445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3"/>
          </reference>
          <reference field="5" count="1">
            <x v="157"/>
          </reference>
        </references>
      </pivotArea>
    </format>
    <format dxfId="11444">
      <pivotArea dataOnly="0" labelOnly="1" outline="0" fieldPosition="0">
        <references count="3">
          <reference field="1" count="1" selected="0">
            <x v="97"/>
          </reference>
          <reference field="4" count="1" selected="0">
            <x v="74"/>
          </reference>
          <reference field="5" count="2">
            <x v="102"/>
            <x v="148"/>
          </reference>
        </references>
      </pivotArea>
    </format>
    <format dxfId="11443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62"/>
          </reference>
          <reference field="5" count="2">
            <x v="21"/>
            <x v="94"/>
          </reference>
        </references>
      </pivotArea>
    </format>
    <format dxfId="11442">
      <pivotArea dataOnly="0" labelOnly="1" outline="0" fieldPosition="0">
        <references count="3">
          <reference field="1" count="1" selected="0">
            <x v="98"/>
          </reference>
          <reference field="4" count="1" selected="0">
            <x v="90"/>
          </reference>
          <reference field="5" count="1">
            <x v="150"/>
          </reference>
        </references>
      </pivotArea>
    </format>
    <format dxfId="11441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61"/>
          </reference>
          <reference field="5" count="2">
            <x v="110"/>
            <x v="129"/>
          </reference>
        </references>
      </pivotArea>
    </format>
    <format dxfId="11440">
      <pivotArea dataOnly="0" labelOnly="1" outline="0" fieldPosition="0">
        <references count="3">
          <reference field="1" count="1" selected="0">
            <x v="9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39">
      <pivotArea dataOnly="0" labelOnly="1" outline="0" fieldPosition="0">
        <references count="3">
          <reference field="1" count="1" selected="0">
            <x v="100"/>
          </reference>
          <reference field="4" count="1" selected="0">
            <x v="54"/>
          </reference>
          <reference field="5" count="2">
            <x v="155"/>
            <x v="198"/>
          </reference>
        </references>
      </pivotArea>
    </format>
    <format dxfId="11438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17"/>
          </reference>
          <reference field="5" count="1">
            <x v="22"/>
          </reference>
        </references>
      </pivotArea>
    </format>
    <format dxfId="11437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36"/>
          </reference>
          <reference field="5" count="1">
            <x v="166"/>
          </reference>
        </references>
      </pivotArea>
    </format>
    <format dxfId="11436">
      <pivotArea dataOnly="0" labelOnly="1" outline="0" fieldPosition="0">
        <references count="3">
          <reference field="1" count="1" selected="0">
            <x v="101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435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30"/>
          </reference>
          <reference field="5" count="1">
            <x v="34"/>
          </reference>
        </references>
      </pivotArea>
    </format>
    <format dxfId="11434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43"/>
          </reference>
          <reference field="5" count="1">
            <x v="166"/>
          </reference>
        </references>
      </pivotArea>
    </format>
    <format dxfId="11433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432">
      <pivotArea dataOnly="0" labelOnly="1" outline="0" fieldPosition="0">
        <references count="3">
          <reference field="1" count="1" selected="0">
            <x v="102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431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08"/>
          </reference>
          <reference field="5" count="1">
            <x v="216"/>
          </reference>
        </references>
      </pivotArea>
    </format>
    <format dxfId="11430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11"/>
          </reference>
          <reference field="5" count="1">
            <x v="232"/>
          </reference>
        </references>
      </pivotArea>
    </format>
    <format dxfId="11429">
      <pivotArea dataOnly="0" labelOnly="1" outline="0" fieldPosition="0">
        <references count="3">
          <reference field="1" count="1" selected="0">
            <x v="103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428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18"/>
          </reference>
          <reference field="5" count="1">
            <x v="226"/>
          </reference>
        </references>
      </pivotArea>
    </format>
    <format dxfId="11427">
      <pivotArea dataOnly="0" labelOnly="1" outline="0" fieldPosition="0">
        <references count="3">
          <reference field="1" count="1" selected="0">
            <x v="104"/>
          </reference>
          <reference field="4" count="1" selected="0">
            <x v="24"/>
          </reference>
          <reference field="5" count="1">
            <x v="73"/>
          </reference>
        </references>
      </pivotArea>
    </format>
    <format dxfId="11426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1425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19"/>
          </reference>
          <reference field="5" count="1">
            <x v="202"/>
          </reference>
        </references>
      </pivotArea>
    </format>
    <format dxfId="11424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27"/>
          </reference>
          <reference field="5" count="1">
            <x v="166"/>
          </reference>
        </references>
      </pivotArea>
    </format>
    <format dxfId="11423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422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21">
      <pivotArea dataOnly="0" labelOnly="1" outline="0" fieldPosition="0">
        <references count="3">
          <reference field="1" count="1" selected="0">
            <x v="105"/>
          </reference>
          <reference field="4" count="1" selected="0">
            <x v="167"/>
          </reference>
          <reference field="5" count="1">
            <x v="166"/>
          </reference>
        </references>
      </pivotArea>
    </format>
    <format dxfId="11420">
      <pivotArea dataOnly="0" labelOnly="1" outline="0" fieldPosition="0">
        <references count="3">
          <reference field="1" count="1" selected="0">
            <x v="106"/>
          </reference>
          <reference field="4" count="1" selected="0">
            <x v="50"/>
          </reference>
          <reference field="5" count="2">
            <x v="96"/>
            <x v="185"/>
          </reference>
        </references>
      </pivotArea>
    </format>
    <format dxfId="11419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3"/>
          </reference>
          <reference field="5" count="2">
            <x v="7"/>
            <x v="178"/>
          </reference>
        </references>
      </pivotArea>
    </format>
    <format dxfId="11418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09"/>
          </reference>
          <reference field="5" count="1">
            <x v="39"/>
          </reference>
        </references>
      </pivotArea>
    </format>
    <format dxfId="11417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1416">
      <pivotArea dataOnly="0" labelOnly="1" outline="0" fieldPosition="0">
        <references count="3">
          <reference field="1" count="1" selected="0">
            <x v="107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15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1414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92"/>
          </reference>
          <reference field="5" count="1">
            <x v="176"/>
          </reference>
        </references>
      </pivotArea>
    </format>
    <format dxfId="11413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42"/>
          </reference>
          <reference field="5" count="1">
            <x v="166"/>
          </reference>
        </references>
      </pivotArea>
    </format>
    <format dxfId="11412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411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10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1"/>
          </reference>
          <reference field="5" count="1">
            <x v="166"/>
          </reference>
        </references>
      </pivotArea>
    </format>
    <format dxfId="11409">
      <pivotArea dataOnly="0" labelOnly="1" outline="0" fieldPosition="0">
        <references count="3">
          <reference field="1" count="1" selected="0">
            <x v="108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408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35"/>
          </reference>
          <reference field="5" count="1">
            <x v="56"/>
          </reference>
        </references>
      </pivotArea>
    </format>
    <format dxfId="11407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406">
      <pivotArea dataOnly="0" labelOnly="1" outline="0" fieldPosition="0">
        <references count="3">
          <reference field="1" count="1" selected="0">
            <x v="109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405">
      <pivotArea dataOnly="0" labelOnly="1" outline="0" fieldPosition="0">
        <references count="3">
          <reference field="1" count="1" selected="0">
            <x v="110"/>
          </reference>
          <reference field="4" count="1" selected="0">
            <x v="45"/>
          </reference>
          <reference field="5" count="1">
            <x v="126"/>
          </reference>
        </references>
      </pivotArea>
    </format>
    <format dxfId="11404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403">
      <pivotArea dataOnly="0" labelOnly="1" outline="0" fieldPosition="0">
        <references count="3">
          <reference field="1" count="1" selected="0">
            <x v="111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402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79"/>
          </reference>
          <reference field="5" count="1">
            <x v="59"/>
          </reference>
        </references>
      </pivotArea>
    </format>
    <format dxfId="11401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88"/>
          </reference>
          <reference field="5" count="2">
            <x v="98"/>
            <x v="159"/>
          </reference>
        </references>
      </pivotArea>
    </format>
    <format dxfId="11400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1"/>
          </reference>
          <reference field="5" count="1">
            <x v="47"/>
          </reference>
        </references>
      </pivotArea>
    </format>
    <format dxfId="11399">
      <pivotArea dataOnly="0" labelOnly="1" outline="0" fieldPosition="0">
        <references count="3">
          <reference field="1" count="1" selected="0">
            <x v="112"/>
          </reference>
          <reference field="4" count="1" selected="0">
            <x v="94"/>
          </reference>
          <reference field="5" count="1">
            <x v="190"/>
          </reference>
        </references>
      </pivotArea>
    </format>
    <format dxfId="11398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21"/>
          </reference>
          <reference field="5" count="1">
            <x v="115"/>
          </reference>
        </references>
      </pivotArea>
    </format>
    <format dxfId="11397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62"/>
          </reference>
          <reference field="5" count="1">
            <x v="21"/>
          </reference>
        </references>
      </pivotArea>
    </format>
    <format dxfId="11396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89"/>
          </reference>
          <reference field="5" count="1">
            <x v="206"/>
          </reference>
        </references>
      </pivotArea>
    </format>
    <format dxfId="11395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50"/>
          </reference>
          <reference field="5" count="1">
            <x v="166"/>
          </reference>
        </references>
      </pivotArea>
    </format>
    <format dxfId="11394">
      <pivotArea dataOnly="0" labelOnly="1" outline="0" fieldPosition="0">
        <references count="3">
          <reference field="1" count="1" selected="0">
            <x v="113"/>
          </reference>
          <reference field="4" count="1" selected="0">
            <x v="170"/>
          </reference>
          <reference field="5" count="1">
            <x v="166"/>
          </reference>
        </references>
      </pivotArea>
    </format>
    <format dxfId="11393">
      <pivotArea dataOnly="0" labelOnly="1" outline="0" fieldPosition="0">
        <references count="3">
          <reference field="1" count="1" selected="0">
            <x v="114"/>
          </reference>
          <reference field="4" count="1" selected="0">
            <x v="19"/>
          </reference>
          <reference field="5" count="1">
            <x v="49"/>
          </reference>
        </references>
      </pivotArea>
    </format>
    <format dxfId="11392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391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46"/>
          </reference>
          <reference field="5" count="1">
            <x v="127"/>
          </reference>
        </references>
      </pivotArea>
    </format>
    <format dxfId="11390">
      <pivotArea dataOnly="0" labelOnly="1" outline="0" fieldPosition="0">
        <references count="3">
          <reference field="1" count="1" selected="0">
            <x v="115"/>
          </reference>
          <reference field="4" count="1" selected="0">
            <x v="87"/>
          </reference>
          <reference field="5" count="2">
            <x v="108"/>
            <x v="235"/>
          </reference>
        </references>
      </pivotArea>
    </format>
    <format dxfId="11389">
      <pivotArea dataOnly="0" labelOnly="1" outline="0" fieldPosition="0">
        <references count="3">
          <reference field="1" count="1" selected="0">
            <x v="116"/>
          </reference>
          <reference field="4" count="1" selected="0">
            <x v="41"/>
          </reference>
          <reference field="5" count="2">
            <x v="3"/>
            <x v="217"/>
          </reference>
        </references>
      </pivotArea>
    </format>
    <format dxfId="11388">
      <pivotArea dataOnly="0" labelOnly="1" outline="0" fieldPosition="0">
        <references count="3">
          <reference field="1" count="1" selected="0">
            <x v="117"/>
          </reference>
          <reference field="4" count="1" selected="0">
            <x v="130"/>
          </reference>
          <reference field="5" count="2">
            <x v="34"/>
            <x v="167"/>
          </reference>
        </references>
      </pivotArea>
    </format>
    <format dxfId="11387">
      <pivotArea dataOnly="0" labelOnly="1" outline="0" fieldPosition="0">
        <references count="3">
          <reference field="1" count="1" selected="0">
            <x v="118"/>
          </reference>
          <reference field="4" count="1" selected="0">
            <x v="43"/>
          </reference>
          <reference field="5" count="2">
            <x v="32"/>
            <x v="57"/>
          </reference>
        </references>
      </pivotArea>
    </format>
    <format dxfId="11386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69"/>
          </reference>
          <reference field="5" count="2">
            <x v="51"/>
            <x v="119"/>
          </reference>
        </references>
      </pivotArea>
    </format>
    <format dxfId="11385">
      <pivotArea dataOnly="0" labelOnly="1" outline="0" fieldPosition="0">
        <references count="3">
          <reference field="1" count="1" selected="0">
            <x v="119"/>
          </reference>
          <reference field="4" count="1" selected="0">
            <x v="81"/>
          </reference>
          <reference field="5" count="1">
            <x v="236"/>
          </reference>
        </references>
      </pivotArea>
    </format>
    <format dxfId="11384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37"/>
          </reference>
          <reference field="5" count="2">
            <x v="72"/>
            <x v="153"/>
          </reference>
        </references>
      </pivotArea>
    </format>
    <format dxfId="11383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51"/>
          </reference>
          <reference field="5" count="1">
            <x v="189"/>
          </reference>
        </references>
      </pivotArea>
    </format>
    <format dxfId="11382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67"/>
          </reference>
          <reference field="5" count="1">
            <x v="134"/>
          </reference>
        </references>
      </pivotArea>
    </format>
    <format dxfId="11381">
      <pivotArea dataOnly="0" labelOnly="1" outline="0" fieldPosition="0">
        <references count="3">
          <reference field="1" count="1" selected="0">
            <x v="120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380">
      <pivotArea dataOnly="0" labelOnly="1" outline="0" fieldPosition="0">
        <references count="3">
          <reference field="1" count="1" selected="0">
            <x v="121"/>
          </reference>
          <reference field="4" count="1" selected="0">
            <x v="48"/>
          </reference>
          <reference field="5" count="2">
            <x v="130"/>
            <x v="234"/>
          </reference>
        </references>
      </pivotArea>
    </format>
    <format dxfId="11379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2"/>
          </reference>
          <reference field="5" count="1">
            <x v="166"/>
          </reference>
        </references>
      </pivotArea>
    </format>
    <format dxfId="11378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65"/>
          </reference>
          <reference field="5" count="1">
            <x v="166"/>
          </reference>
        </references>
      </pivotArea>
    </format>
    <format dxfId="11377">
      <pivotArea dataOnly="0" labelOnly="1" outline="0" fieldPosition="0">
        <references count="3">
          <reference field="1" count="1" selected="0">
            <x v="122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376">
      <pivotArea dataOnly="0" labelOnly="1" outline="0" fieldPosition="0">
        <references count="3">
          <reference field="1" count="1" selected="0">
            <x v="123"/>
          </reference>
          <reference field="4" count="1" selected="0">
            <x v="2"/>
          </reference>
          <reference field="5" count="2">
            <x v="165"/>
            <x v="170"/>
          </reference>
        </references>
      </pivotArea>
    </format>
    <format dxfId="11375">
      <pivotArea dataOnly="0" labelOnly="1" outline="0" fieldPosition="0">
        <references count="3">
          <reference field="1" count="1" selected="0">
            <x v="124"/>
          </reference>
          <reference field="4" count="1" selected="0">
            <x v="44"/>
          </reference>
          <reference field="5" count="2">
            <x v="33"/>
            <x v="58"/>
          </reference>
        </references>
      </pivotArea>
    </format>
    <format dxfId="11374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0"/>
          </reference>
          <reference field="5" count="1">
            <x v="40"/>
          </reference>
        </references>
      </pivotArea>
    </format>
    <format dxfId="11373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1"/>
          </reference>
          <reference field="5" count="2">
            <x v="3"/>
            <x v="217"/>
          </reference>
        </references>
      </pivotArea>
    </format>
    <format dxfId="11372">
      <pivotArea dataOnly="0" labelOnly="1" outline="0" fieldPosition="0">
        <references count="3">
          <reference field="1" count="1" selected="0">
            <x v="125"/>
          </reference>
          <reference field="4" count="1" selected="0">
            <x v="42"/>
          </reference>
          <reference field="5" count="1">
            <x v="36"/>
          </reference>
        </references>
      </pivotArea>
    </format>
    <format dxfId="11371">
      <pivotArea dataOnly="0" labelOnly="1" outline="0" fieldPosition="0">
        <references count="3">
          <reference field="1" count="1" selected="0">
            <x v="126"/>
          </reference>
          <reference field="4" count="1" selected="0">
            <x v="47"/>
          </reference>
          <reference field="5" count="2">
            <x v="42"/>
            <x v="128"/>
          </reference>
        </references>
      </pivotArea>
    </format>
    <format dxfId="11370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6"/>
          </reference>
          <reference field="5" count="1">
            <x v="25"/>
          </reference>
        </references>
      </pivotArea>
    </format>
    <format dxfId="11369">
      <pivotArea dataOnly="0" labelOnly="1" outline="0" fieldPosition="0">
        <references count="3">
          <reference field="1" count="1" selected="0">
            <x v="127"/>
          </reference>
          <reference field="4" count="1" selected="0">
            <x v="107"/>
          </reference>
          <reference field="5" count="2">
            <x v="28"/>
            <x v="195"/>
          </reference>
        </references>
      </pivotArea>
    </format>
    <format dxfId="11368">
      <pivotArea dataOnly="0" labelOnly="1" outline="0" fieldPosition="0">
        <references count="3">
          <reference field="1" count="1" selected="0">
            <x v="128"/>
          </reference>
          <reference field="4" count="1" selected="0">
            <x v="96"/>
          </reference>
          <reference field="5" count="2">
            <x v="135"/>
            <x v="161"/>
          </reference>
        </references>
      </pivotArea>
    </format>
    <format dxfId="11367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83"/>
          </reference>
          <reference field="5" count="1">
            <x v="91"/>
          </reference>
        </references>
      </pivotArea>
    </format>
    <format dxfId="11366">
      <pivotArea dataOnly="0" labelOnly="1" outline="0" fieldPosition="0">
        <references count="3">
          <reference field="1" count="1" selected="0">
            <x v="129"/>
          </reference>
          <reference field="4" count="1" selected="0">
            <x v="109"/>
          </reference>
          <reference field="5" count="2">
            <x v="39"/>
            <x v="210"/>
          </reference>
        </references>
      </pivotArea>
    </format>
    <format dxfId="11365">
      <pivotArea dataOnly="0" labelOnly="1" outline="0" fieldPosition="0">
        <references count="3">
          <reference field="1" count="1" selected="0">
            <x v="130"/>
          </reference>
          <reference field="4" count="1" selected="0">
            <x v="72"/>
          </reference>
          <reference field="5" count="2">
            <x v="106"/>
            <x v="156"/>
          </reference>
        </references>
      </pivotArea>
    </format>
    <format dxfId="11364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6"/>
          </reference>
          <reference field="5" count="2">
            <x v="9"/>
            <x v="208"/>
          </reference>
        </references>
      </pivotArea>
    </format>
    <format dxfId="11363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71"/>
          </reference>
          <reference field="5" count="1">
            <x v="177"/>
          </reference>
        </references>
      </pivotArea>
    </format>
    <format dxfId="11362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361">
      <pivotArea dataOnly="0" labelOnly="1" outline="0" fieldPosition="0">
        <references count="3">
          <reference field="1" count="1" selected="0">
            <x v="131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360">
      <pivotArea dataOnly="0" labelOnly="1" outline="0" fieldPosition="0">
        <references count="3">
          <reference field="1" count="1" selected="0">
            <x v="132"/>
          </reference>
          <reference field="4" count="1" selected="0">
            <x v="31"/>
          </reference>
          <reference field="5" count="2">
            <x v="37"/>
            <x v="158"/>
          </reference>
        </references>
      </pivotArea>
    </format>
    <format dxfId="11359">
      <pivotArea dataOnly="0" labelOnly="1" outline="0" fieldPosition="0">
        <references count="3">
          <reference field="1" count="1" selected="0">
            <x v="133"/>
          </reference>
          <reference field="4" count="1" selected="0">
            <x v="11"/>
          </reference>
          <reference field="5" count="2">
            <x v="64"/>
            <x v="144"/>
          </reference>
        </references>
      </pivotArea>
    </format>
    <format dxfId="11358">
      <pivotArea dataOnly="0" labelOnly="1" outline="0" fieldPosition="0">
        <references count="3">
          <reference field="1" count="1" selected="0">
            <x v="134"/>
          </reference>
          <reference field="4" count="1" selected="0">
            <x v="57"/>
          </reference>
          <reference field="5" count="2">
            <x v="77"/>
            <x v="219"/>
          </reference>
        </references>
      </pivotArea>
    </format>
    <format dxfId="11357">
      <pivotArea dataOnly="0" labelOnly="1" outline="0" fieldPosition="0">
        <references count="3">
          <reference field="1" count="1" selected="0">
            <x v="135"/>
          </reference>
          <reference field="4" count="1" selected="0">
            <x v="1"/>
          </reference>
          <reference field="5" count="2">
            <x v="26"/>
            <x v="183"/>
          </reference>
        </references>
      </pivotArea>
    </format>
    <format dxfId="11356">
      <pivotArea dataOnly="0" labelOnly="1" outline="0" fieldPosition="0">
        <references count="3">
          <reference field="1" count="1" selected="0">
            <x v="136"/>
          </reference>
          <reference field="4" count="1" selected="0">
            <x v="97"/>
          </reference>
          <reference field="5" count="2">
            <x v="1"/>
            <x v="169"/>
          </reference>
        </references>
      </pivotArea>
    </format>
    <format dxfId="11355">
      <pivotArea dataOnly="0" labelOnly="1" outline="0" fieldPosition="0">
        <references count="3">
          <reference field="1" count="1" selected="0">
            <x v="137"/>
          </reference>
          <reference field="4" count="1" selected="0">
            <x v="13"/>
          </reference>
          <reference field="5" count="2">
            <x v="86"/>
            <x v="212"/>
          </reference>
        </references>
      </pivotArea>
    </format>
    <format dxfId="11354">
      <pivotArea dataOnly="0" labelOnly="1" outline="0" fieldPosition="0">
        <references count="3">
          <reference field="1" count="1" selected="0">
            <x v="138"/>
          </reference>
          <reference field="4" count="1" selected="0">
            <x v="102"/>
          </reference>
          <reference field="5" count="2">
            <x v="180"/>
            <x v="214"/>
          </reference>
        </references>
      </pivotArea>
    </format>
    <format dxfId="11353">
      <pivotArea dataOnly="0" labelOnly="1" outline="0" fieldPosition="0">
        <references count="3">
          <reference field="1" count="1" selected="0">
            <x v="139"/>
          </reference>
          <reference field="4" count="1" selected="0">
            <x v="58"/>
          </reference>
          <reference field="5" count="2">
            <x v="146"/>
            <x v="220"/>
          </reference>
        </references>
      </pivotArea>
    </format>
    <format dxfId="11352">
      <pivotArea dataOnly="0" labelOnly="1" outline="0" fieldPosition="0">
        <references count="3">
          <reference field="1" count="1" selected="0">
            <x v="140"/>
          </reference>
          <reference field="4" count="1" selected="0">
            <x v="52"/>
          </reference>
          <reference field="5" count="2">
            <x v="107"/>
            <x v="193"/>
          </reference>
        </references>
      </pivotArea>
    </format>
    <format dxfId="11351">
      <pivotArea dataOnly="0" labelOnly="1" outline="0" fieldPosition="0">
        <references count="3">
          <reference field="1" count="1" selected="0">
            <x v="141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350">
      <pivotArea dataOnly="0" labelOnly="1" outline="0" fieldPosition="0">
        <references count="3">
          <reference field="1" count="1" selected="0">
            <x v="142"/>
          </reference>
          <reference field="4" count="1" selected="0">
            <x v="116"/>
          </reference>
          <reference field="5" count="2">
            <x v="191"/>
            <x v="238"/>
          </reference>
        </references>
      </pivotArea>
    </format>
    <format dxfId="11349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17"/>
          </reference>
          <reference field="5" count="2">
            <x v="22"/>
            <x v="35"/>
          </reference>
        </references>
      </pivotArea>
    </format>
    <format dxfId="11348">
      <pivotArea dataOnly="0" labelOnly="1" outline="0" fieldPosition="0">
        <references count="3">
          <reference field="1" count="1" selected="0">
            <x v="143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347">
      <pivotArea dataOnly="0" labelOnly="1" outline="0" fieldPosition="0">
        <references count="3">
          <reference field="1" count="1" selected="0">
            <x v="144"/>
          </reference>
          <reference field="4" count="1" selected="0">
            <x v="42"/>
          </reference>
          <reference field="5" count="2">
            <x v="36"/>
            <x v="76"/>
          </reference>
        </references>
      </pivotArea>
    </format>
    <format dxfId="11346">
      <pivotArea dataOnly="0" labelOnly="1" outline="0" fieldPosition="0">
        <references count="3">
          <reference field="1" count="1" selected="0">
            <x v="145"/>
          </reference>
          <reference field="4" count="1" selected="0">
            <x v="120"/>
          </reference>
          <reference field="5" count="2">
            <x v="48"/>
            <x v="63"/>
          </reference>
        </references>
      </pivotArea>
    </format>
    <format dxfId="11345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9"/>
          </reference>
          <reference field="5" count="2">
            <x v="44"/>
            <x v="227"/>
          </reference>
        </references>
      </pivotArea>
    </format>
    <format dxfId="11344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3"/>
          </reference>
          <reference field="5" count="1">
            <x v="57"/>
          </reference>
        </references>
      </pivotArea>
    </format>
    <format dxfId="11343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44"/>
          </reference>
          <reference field="5" count="1">
            <x v="58"/>
          </reference>
        </references>
      </pivotArea>
    </format>
    <format dxfId="11342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1"/>
          </reference>
          <reference field="5" count="1">
            <x v="166"/>
          </reference>
        </references>
      </pivotArea>
    </format>
    <format dxfId="11341">
      <pivotArea dataOnly="0" labelOnly="1" outline="0" fieldPosition="0">
        <references count="3">
          <reference field="1" count="1" selected="0">
            <x v="146"/>
          </reference>
          <reference field="4" count="1" selected="0">
            <x v="154"/>
          </reference>
          <reference field="5" count="1">
            <x v="166"/>
          </reference>
        </references>
      </pivotArea>
    </format>
    <format dxfId="11340">
      <pivotArea dataOnly="0" labelOnly="1" outline="0" fieldPosition="0">
        <references count="3">
          <reference field="1" count="1" selected="0">
            <x v="147"/>
          </reference>
          <reference field="4" count="1" selected="0">
            <x v="80"/>
          </reference>
          <reference field="5" count="2">
            <x v="27"/>
            <x v="225"/>
          </reference>
        </references>
      </pivotArea>
    </format>
    <format dxfId="11339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22"/>
          </reference>
          <reference field="5" count="2">
            <x v="154"/>
            <x v="196"/>
          </reference>
        </references>
      </pivotArea>
    </format>
    <format dxfId="11338">
      <pivotArea dataOnly="0" labelOnly="1" outline="0" fieldPosition="0">
        <references count="3">
          <reference field="1" count="1" selected="0">
            <x v="150"/>
          </reference>
          <reference field="4" count="1" selected="0">
            <x v="116"/>
          </reference>
          <reference field="5" count="1">
            <x v="191"/>
          </reference>
        </references>
      </pivotArea>
    </format>
    <format dxfId="11337">
      <pivotArea dataOnly="0" labelOnly="1" outline="0" fieldPosition="0">
        <references count="3">
          <reference field="1" count="1" selected="0">
            <x v="153"/>
          </reference>
          <reference field="4" count="1" selected="0">
            <x v="147"/>
          </reference>
          <reference field="5" count="2">
            <x v="6"/>
            <x v="151"/>
          </reference>
        </references>
      </pivotArea>
    </format>
    <format dxfId="11336">
      <pivotArea dataOnly="0" labelOnly="1" outline="0" fieldPosition="0">
        <references count="3">
          <reference field="1" count="1" selected="0">
            <x v="154"/>
          </reference>
          <reference field="4" count="1" selected="0">
            <x v="19"/>
          </reference>
          <reference field="5" count="2">
            <x v="49"/>
            <x v="67"/>
          </reference>
        </references>
      </pivotArea>
    </format>
    <format dxfId="11335">
      <pivotArea dataOnly="0" labelOnly="1" outline="0" fieldPosition="0">
        <references count="3">
          <reference field="1" count="1" selected="0">
            <x v="155"/>
          </reference>
          <reference field="4" count="1" selected="0">
            <x v="24"/>
          </reference>
          <reference field="5" count="2">
            <x v="73"/>
            <x v="172"/>
          </reference>
        </references>
      </pivotArea>
    </format>
    <format dxfId="11334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1333">
      <pivotArea dataOnly="0" labelOnly="1" outline="0" fieldPosition="0">
        <references count="3">
          <reference field="1" count="1" selected="0">
            <x v="156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332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1331">
      <pivotArea dataOnly="0" labelOnly="1" outline="0" fieldPosition="0">
        <references count="3">
          <reference field="1" count="1" selected="0">
            <x v="157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330">
      <pivotArea dataOnly="0" labelOnly="1" outline="0" fieldPosition="0">
        <references count="3">
          <reference field="1" count="1" selected="0">
            <x v="158"/>
          </reference>
          <reference field="4" count="1" selected="0">
            <x v="118"/>
          </reference>
          <reference field="5" count="2">
            <x v="174"/>
            <x v="240"/>
          </reference>
        </references>
      </pivotArea>
    </format>
    <format dxfId="11329">
      <pivotArea dataOnly="0" labelOnly="1" outline="0" fieldPosition="0">
        <references count="3">
          <reference field="1" count="1" selected="0">
            <x v="159"/>
          </reference>
          <reference field="4" count="1" selected="0">
            <x v="40"/>
          </reference>
          <reference field="5" count="2">
            <x v="0"/>
            <x v="40"/>
          </reference>
        </references>
      </pivotArea>
    </format>
    <format dxfId="11328">
      <pivotArea dataOnly="0" labelOnly="1" outline="0" fieldPosition="0">
        <references count="3">
          <reference field="1" count="1" selected="0">
            <x v="160"/>
          </reference>
          <reference field="4" count="1" selected="0">
            <x v="106"/>
          </reference>
          <reference field="5" count="2">
            <x v="14"/>
            <x v="25"/>
          </reference>
        </references>
      </pivotArea>
    </format>
    <format dxfId="11327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1326">
      <pivotArea dataOnly="0" labelOnly="1" outline="0" fieldPosition="0">
        <references count="3">
          <reference field="1" count="1" selected="0">
            <x v="161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325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66"/>
          </reference>
          <reference field="5" count="1">
            <x v="166"/>
          </reference>
        </references>
      </pivotArea>
    </format>
    <format dxfId="11324">
      <pivotArea dataOnly="0" labelOnly="1" outline="0" fieldPosition="0">
        <references count="3">
          <reference field="1" count="1" selected="0">
            <x v="162"/>
          </reference>
          <reference field="4" count="1" selected="0">
            <x v="172"/>
          </reference>
          <reference field="5" count="1">
            <x v="243"/>
          </reference>
        </references>
      </pivotArea>
    </format>
    <format dxfId="11323">
      <pivotArea dataOnly="0" labelOnly="1" outline="0" axis="axisValues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23433-BA50-4751-BBB7-8DF20C768A3C}" name="PivotTable1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F222" firstHeaderRow="0" firstDataRow="1" firstDataCol="3"/>
  <pivotFields count="10">
    <pivotField axis="axisRow" compact="0" outline="0" showAll="0" defaultSubtotal="0">
      <items count="162">
        <item m="1" x="160"/>
        <item m="1" x="161"/>
        <item x="0"/>
        <item x="108"/>
        <item x="70"/>
        <item x="71"/>
        <item x="55"/>
        <item x="72"/>
        <item x="73"/>
        <item x="1"/>
        <item x="2"/>
        <item x="109"/>
        <item x="98"/>
        <item x="3"/>
        <item x="99"/>
        <item x="74"/>
        <item x="100"/>
        <item x="4"/>
        <item x="5"/>
        <item x="43"/>
        <item x="6"/>
        <item x="24"/>
        <item x="110"/>
        <item x="85"/>
        <item x="25"/>
        <item x="26"/>
        <item x="7"/>
        <item x="44"/>
        <item x="45"/>
        <item x="75"/>
        <item x="56"/>
        <item x="46"/>
        <item x="27"/>
        <item x="28"/>
        <item x="47"/>
        <item x="29"/>
        <item x="57"/>
        <item x="48"/>
        <item x="30"/>
        <item x="49"/>
        <item x="58"/>
        <item x="126"/>
        <item x="76"/>
        <item x="86"/>
        <item x="77"/>
        <item x="50"/>
        <item x="87"/>
        <item x="88"/>
        <item x="89"/>
        <item x="140"/>
        <item x="78"/>
        <item x="153"/>
        <item x="141"/>
        <item x="111"/>
        <item x="127"/>
        <item x="128"/>
        <item x="31"/>
        <item x="59"/>
        <item x="32"/>
        <item x="60"/>
        <item x="154"/>
        <item x="79"/>
        <item x="129"/>
        <item x="51"/>
        <item x="101"/>
        <item x="142"/>
        <item x="8"/>
        <item x="143"/>
        <item x="130"/>
        <item x="131"/>
        <item x="61"/>
        <item x="144"/>
        <item x="9"/>
        <item x="145"/>
        <item x="90"/>
        <item x="102"/>
        <item x="62"/>
        <item x="112"/>
        <item x="80"/>
        <item x="81"/>
        <item x="132"/>
        <item x="63"/>
        <item x="64"/>
        <item x="65"/>
        <item x="91"/>
        <item x="113"/>
        <item x="66"/>
        <item x="121"/>
        <item x="33"/>
        <item x="34"/>
        <item x="155"/>
        <item x="156"/>
        <item x="92"/>
        <item x="146"/>
        <item x="122"/>
        <item x="103"/>
        <item x="10"/>
        <item x="114"/>
        <item x="93"/>
        <item x="52"/>
        <item x="67"/>
        <item x="11"/>
        <item x="94"/>
        <item x="123"/>
        <item x="95"/>
        <item x="124"/>
        <item x="147"/>
        <item x="35"/>
        <item x="115"/>
        <item x="133"/>
        <item x="104"/>
        <item x="148"/>
        <item x="53"/>
        <item x="105"/>
        <item x="134"/>
        <item x="68"/>
        <item x="106"/>
        <item x="12"/>
        <item x="116"/>
        <item x="13"/>
        <item x="36"/>
        <item x="82"/>
        <item x="14"/>
        <item x="149"/>
        <item x="15"/>
        <item x="16"/>
        <item x="107"/>
        <item x="17"/>
        <item x="54"/>
        <item x="120"/>
        <item x="18"/>
        <item x="83"/>
        <item x="37"/>
        <item x="96"/>
        <item x="19"/>
        <item x="38"/>
        <item x="39"/>
        <item x="20"/>
        <item x="40"/>
        <item x="21"/>
        <item x="22"/>
        <item x="23"/>
        <item x="41"/>
        <item x="157"/>
        <item x="84"/>
        <item x="117"/>
        <item x="118"/>
        <item x="119"/>
        <item x="135"/>
        <item x="125"/>
        <item x="150"/>
        <item x="151"/>
        <item x="136"/>
        <item x="137"/>
        <item x="138"/>
        <item x="152"/>
        <item x="139"/>
        <item x="97"/>
        <item x="42"/>
        <item m="1" x="158"/>
        <item m="1" x="159"/>
        <item x="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2">
        <item m="1" x="168"/>
        <item x="20"/>
        <item x="15"/>
        <item x="115"/>
        <item x="106"/>
        <item x="3"/>
        <item x="2"/>
        <item x="133"/>
        <item x="63"/>
        <item x="96"/>
        <item x="85"/>
        <item x="38"/>
        <item x="60"/>
        <item x="21"/>
        <item x="111"/>
        <item x="95"/>
        <item x="1"/>
        <item x="58"/>
        <item x="68"/>
        <item x="0"/>
        <item x="73"/>
        <item x="69"/>
        <item x="49"/>
        <item x="118"/>
        <item x="99"/>
        <item x="75"/>
        <item x="76"/>
        <item x="97"/>
        <item x="72"/>
        <item x="105"/>
        <item x="19"/>
        <item x="142"/>
        <item x="122"/>
        <item x="88"/>
        <item x="87"/>
        <item x="50"/>
        <item x="81"/>
        <item x="86"/>
        <item x="123"/>
        <item x="53"/>
        <item x="12"/>
        <item x="104"/>
        <item x="13"/>
        <item x="16"/>
        <item x="47"/>
        <item x="57"/>
        <item x="17"/>
        <item x="14"/>
        <item x="112"/>
        <item x="35"/>
        <item x="56"/>
        <item x="41"/>
        <item x="25"/>
        <item x="11"/>
        <item x="44"/>
        <item x="46"/>
        <item x="39"/>
        <item x="23"/>
        <item x="90"/>
        <item x="62"/>
        <item x="67"/>
        <item x="52"/>
        <item x="10"/>
        <item x="4"/>
        <item x="91"/>
        <item x="64"/>
        <item x="65"/>
        <item x="36"/>
        <item x="30"/>
        <item x="151"/>
        <item x="37"/>
        <item x="45"/>
        <item x="92"/>
        <item x="7"/>
        <item x="84"/>
        <item x="34"/>
        <item x="33"/>
        <item x="74"/>
        <item x="42"/>
        <item x="27"/>
        <item x="131"/>
        <item x="129"/>
        <item x="6"/>
        <item x="26"/>
        <item m="1" x="169"/>
        <item x="103"/>
        <item x="102"/>
        <item x="71"/>
        <item x="146"/>
        <item x="132"/>
        <item x="128"/>
        <item x="80"/>
        <item x="166"/>
        <item x="18"/>
        <item x="40"/>
        <item x="70"/>
        <item x="24"/>
        <item x="107"/>
        <item x="120"/>
        <item x="22"/>
        <item x="119"/>
        <item x="28"/>
        <item x="48"/>
        <item x="54"/>
        <item x="79"/>
        <item x="117"/>
        <item x="82"/>
        <item x="29"/>
        <item x="94"/>
        <item x="160"/>
        <item x="152"/>
        <item x="140"/>
        <item x="161"/>
        <item x="83"/>
        <item x="93"/>
        <item x="55"/>
        <item x="78"/>
        <item x="98"/>
        <item x="43"/>
        <item x="108"/>
        <item x="5"/>
        <item x="138"/>
        <item x="121"/>
        <item x="141"/>
        <item x="148"/>
        <item x="110"/>
        <item x="51"/>
        <item x="113"/>
        <item x="31"/>
        <item x="124"/>
        <item x="32"/>
        <item x="137"/>
        <item x="101"/>
        <item x="164"/>
        <item x="59"/>
        <item x="100"/>
        <item x="139"/>
        <item x="61"/>
        <item x="145"/>
        <item x="149"/>
        <item x="147"/>
        <item x="77"/>
        <item x="109"/>
        <item x="9"/>
        <item x="89"/>
        <item x="8"/>
        <item x="135"/>
        <item x="144"/>
        <item x="125"/>
        <item x="158"/>
        <item x="159"/>
        <item x="155"/>
        <item x="153"/>
        <item x="162"/>
        <item x="157"/>
        <item x="156"/>
        <item x="134"/>
        <item x="126"/>
        <item x="66"/>
        <item x="136"/>
        <item x="163"/>
        <item x="143"/>
        <item x="150"/>
        <item x="130"/>
        <item x="114"/>
        <item x="127"/>
        <item x="116"/>
        <item x="167"/>
        <item x="165"/>
        <item m="1" x="170"/>
        <item m="1" x="171"/>
        <item x="1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9">
        <item x="40"/>
        <item x="12"/>
        <item x="107"/>
        <item x="119"/>
        <item x="50"/>
        <item x="6"/>
        <item x="75"/>
        <item x="110"/>
        <item x="52"/>
        <item x="93"/>
        <item x="85"/>
        <item x="51"/>
        <item x="54"/>
        <item x="20"/>
        <item x="42"/>
        <item x="79"/>
        <item x="128"/>
        <item x="113"/>
        <item x="104"/>
        <item x="82"/>
        <item x="53"/>
        <item x="133"/>
        <item x="33"/>
        <item x="31"/>
        <item x="125"/>
        <item x="68"/>
        <item x="132"/>
        <item x="60"/>
        <item x="32"/>
        <item x="101"/>
        <item x="13"/>
        <item x="16"/>
        <item x="74"/>
        <item x="59"/>
        <item x="100"/>
        <item x="98"/>
        <item x="38"/>
        <item x="28"/>
        <item x="86"/>
        <item x="76"/>
        <item x="48"/>
        <item x="97"/>
        <item x="81"/>
        <item x="117"/>
        <item x="105"/>
        <item x="72"/>
        <item x="34"/>
        <item x="61"/>
        <item x="108"/>
        <item x="30"/>
        <item x="70"/>
        <item x="123"/>
        <item x="73"/>
        <item x="121"/>
        <item x="63"/>
        <item x="36"/>
        <item h="1" m="1" x="136"/>
        <item x="5"/>
        <item x="77"/>
        <item x="47"/>
        <item x="57"/>
        <item x="17"/>
        <item x="67"/>
        <item x="14"/>
        <item x="24"/>
        <item x="7"/>
        <item x="64"/>
        <item x="10"/>
        <item x="109"/>
        <item x="9"/>
        <item x="26"/>
        <item x="111"/>
        <item x="0"/>
        <item x="92"/>
        <item x="1"/>
        <item x="130"/>
        <item x="89"/>
        <item x="62"/>
        <item x="37"/>
        <item x="45"/>
        <item x="19"/>
        <item x="102"/>
        <item x="43"/>
        <item x="18"/>
        <item x="112"/>
        <item x="8"/>
        <item x="4"/>
        <item h="1" m="1" x="135"/>
        <item x="15"/>
        <item x="49"/>
        <item x="55"/>
        <item x="127"/>
        <item x="122"/>
        <item x="131"/>
        <item x="118"/>
        <item x="80"/>
        <item x="126"/>
        <item x="2"/>
        <item x="35"/>
        <item x="99"/>
        <item x="65"/>
        <item x="56"/>
        <item x="134"/>
        <item x="83"/>
        <item m="1" x="137"/>
        <item x="41"/>
        <item x="29"/>
        <item x="69"/>
        <item x="25"/>
        <item x="11"/>
        <item x="78"/>
        <item x="84"/>
        <item x="124"/>
        <item x="91"/>
        <item x="71"/>
        <item x="44"/>
        <item x="95"/>
        <item x="66"/>
        <item x="21"/>
        <item x="46"/>
        <item x="22"/>
        <item x="116"/>
        <item x="39"/>
        <item x="23"/>
        <item x="115"/>
        <item x="129"/>
        <item x="58"/>
        <item x="96"/>
        <item x="87"/>
        <item x="88"/>
        <item x="90"/>
        <item x="94"/>
        <item x="103"/>
        <item x="27"/>
        <item x="106"/>
        <item x="120"/>
        <item x="3"/>
        <item h="1" m="1" x="138"/>
        <item h="1" x="1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9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21">
    <i>
      <x v="2"/>
      <x v="19"/>
      <x v="72"/>
    </i>
    <i>
      <x v="3"/>
      <x v="7"/>
      <x v="96"/>
    </i>
    <i r="1">
      <x v="9"/>
      <x v="127"/>
    </i>
    <i r="1">
      <x v="29"/>
      <x v="44"/>
    </i>
    <i>
      <x v="4"/>
      <x v="95"/>
      <x v="50"/>
    </i>
    <i r="1">
      <x v="98"/>
      <x v="3"/>
    </i>
    <i>
      <x v="5"/>
      <x v="47"/>
      <x v="63"/>
    </i>
    <i r="1">
      <x v="110"/>
      <x v="26"/>
    </i>
    <i>
      <x v="6"/>
      <x v="115"/>
      <x v="90"/>
    </i>
    <i>
      <x v="7"/>
      <x v="61"/>
      <x v="8"/>
    </i>
    <i r="1">
      <x v="87"/>
      <x v="114"/>
    </i>
    <i>
      <x v="8"/>
      <x v="15"/>
      <x v="116"/>
    </i>
    <i r="1">
      <x v="28"/>
      <x v="45"/>
    </i>
    <i>
      <x v="9"/>
      <x v="16"/>
      <x v="74"/>
    </i>
    <i>
      <x v="10"/>
      <x v="6"/>
      <x v="97"/>
    </i>
    <i>
      <x v="11"/>
      <x v="4"/>
      <x v="134"/>
    </i>
    <i r="1">
      <x v="97"/>
      <x v="2"/>
    </i>
    <i>
      <x v="12"/>
      <x v="10"/>
      <x v="10"/>
    </i>
    <i r="1">
      <x v="27"/>
      <x v="41"/>
    </i>
    <i>
      <x v="13"/>
      <x v="5"/>
      <x v="136"/>
    </i>
    <i>
      <x v="14"/>
      <x v="39"/>
      <x v="20"/>
    </i>
    <i r="1">
      <x v="117"/>
      <x v="35"/>
    </i>
    <i>
      <x v="15"/>
      <x v="20"/>
      <x v="52"/>
    </i>
    <i r="1">
      <x v="66"/>
      <x v="100"/>
    </i>
    <i>
      <x v="16"/>
      <x v="12"/>
      <x v="27"/>
    </i>
    <i r="1">
      <x v="24"/>
      <x v="99"/>
    </i>
    <i>
      <x v="17"/>
      <x v="63"/>
      <x v="86"/>
    </i>
    <i>
      <x v="18"/>
      <x v="120"/>
      <x v="57"/>
    </i>
    <i>
      <x v="19"/>
      <x v="118"/>
      <x v="82"/>
    </i>
    <i>
      <x v="20"/>
      <x v="82"/>
      <x v="5"/>
    </i>
    <i>
      <x v="21"/>
      <x v="96"/>
      <x v="64"/>
    </i>
    <i>
      <x v="22"/>
      <x v="3"/>
      <x v="124"/>
    </i>
    <i r="1">
      <x v="119"/>
      <x v="48"/>
    </i>
    <i>
      <x v="23"/>
      <x v="74"/>
      <x v="111"/>
    </i>
    <i r="1">
      <x v="80"/>
      <x v="112"/>
    </i>
    <i>
      <x v="24"/>
      <x v="52"/>
      <x v="108"/>
    </i>
    <i>
      <x v="25"/>
      <x v="83"/>
      <x v="70"/>
    </i>
    <i>
      <x v="26"/>
      <x v="73"/>
      <x v="65"/>
    </i>
    <i>
      <x v="27"/>
      <x v="54"/>
      <x v="115"/>
    </i>
    <i>
      <x v="28"/>
      <x v="71"/>
      <x v="79"/>
    </i>
    <i>
      <x v="29"/>
      <x v="77"/>
      <x v="32"/>
    </i>
    <i r="1">
      <x v="89"/>
      <x v="24"/>
    </i>
    <i>
      <x v="30"/>
      <x v="50"/>
      <x v="101"/>
    </i>
    <i>
      <x v="31"/>
      <x v="55"/>
      <x v="119"/>
    </i>
    <i>
      <x v="32"/>
      <x v="79"/>
      <x v="133"/>
    </i>
    <i>
      <x v="33"/>
      <x v="101"/>
      <x v="37"/>
    </i>
    <i>
      <x v="34"/>
      <x v="44"/>
      <x v="59"/>
    </i>
    <i>
      <x v="35"/>
      <x v="107"/>
      <x v="106"/>
    </i>
    <i>
      <x v="36"/>
      <x v="45"/>
      <x v="60"/>
    </i>
    <i>
      <x v="37"/>
      <x v="102"/>
      <x v="40"/>
    </i>
    <i>
      <x v="38"/>
      <x v="68"/>
      <x v="49"/>
    </i>
    <i>
      <x v="39"/>
      <x v="22"/>
      <x v="89"/>
    </i>
    <i>
      <x v="40"/>
      <x v="17"/>
      <x v="126"/>
    </i>
    <i>
      <x v="41"/>
      <x v="7"/>
      <x v="96"/>
    </i>
    <i r="1">
      <x v="9"/>
      <x v="127"/>
    </i>
    <i>
      <x v="42"/>
      <x v="25"/>
      <x v="6"/>
    </i>
    <i>
      <x v="43"/>
      <x v="10"/>
      <x v="10"/>
    </i>
    <i>
      <x v="44"/>
      <x v="26"/>
      <x v="39"/>
    </i>
    <i>
      <x v="45"/>
      <x v="33"/>
      <x v="129"/>
    </i>
    <i r="1">
      <x v="35"/>
      <x v="4"/>
    </i>
    <i>
      <x v="46"/>
      <x v="32"/>
      <x v="135"/>
    </i>
    <i r="1">
      <x v="37"/>
      <x v="38"/>
    </i>
    <i>
      <x v="47"/>
      <x v="34"/>
      <x v="128"/>
    </i>
    <i r="1">
      <x v="38"/>
      <x v="53"/>
    </i>
    <i>
      <x v="48"/>
      <x v="33"/>
      <x v="129"/>
    </i>
    <i>
      <x v="50"/>
      <x v="115"/>
      <x v="90"/>
    </i>
    <i r="1">
      <x v="141"/>
      <x v="58"/>
    </i>
    <i>
      <x v="51"/>
      <x v="126"/>
      <x v="11"/>
    </i>
    <i>
      <x v="52"/>
      <x v="158"/>
      <x v="117"/>
    </i>
    <i>
      <x v="53"/>
      <x v="142"/>
      <x v="68"/>
    </i>
    <i r="1">
      <x v="158"/>
      <x v="117"/>
    </i>
    <i>
      <x v="54"/>
      <x v="135"/>
      <x v="34"/>
    </i>
    <i>
      <x v="55"/>
      <x v="158"/>
      <x v="117"/>
    </i>
    <i>
      <x v="56"/>
      <x v="128"/>
      <x v="23"/>
    </i>
    <i>
      <x v="57"/>
      <x v="134"/>
      <x v="33"/>
    </i>
    <i>
      <x v="58"/>
      <x v="130"/>
      <x v="28"/>
    </i>
    <i>
      <x v="59"/>
      <x v="12"/>
      <x v="27"/>
    </i>
    <i r="1">
      <x v="74"/>
      <x v="111"/>
    </i>
    <i>
      <x v="61"/>
      <x v="116"/>
      <x v="110"/>
    </i>
    <i>
      <x v="62"/>
      <x v="105"/>
      <x v="121"/>
    </i>
    <i r="1">
      <x v="109"/>
      <x v="21"/>
    </i>
    <i r="1">
      <x v="112"/>
      <x v="47"/>
    </i>
    <i r="1">
      <x v="137"/>
      <x v="47"/>
    </i>
    <i>
      <x v="63"/>
      <x v="126"/>
      <x v="11"/>
    </i>
    <i r="1">
      <x v="144"/>
      <x v="76"/>
    </i>
    <i>
      <x v="64"/>
      <x v="33"/>
      <x v="129"/>
    </i>
    <i>
      <x v="65"/>
      <x v="39"/>
      <x v="20"/>
    </i>
    <i>
      <x v="66"/>
      <x v="145"/>
      <x v="85"/>
    </i>
    <i>
      <x v="67"/>
      <x v="111"/>
      <x v="91"/>
    </i>
    <i>
      <x v="68"/>
      <x v="30"/>
      <x v="80"/>
    </i>
    <i>
      <x v="69"/>
      <x v="108"/>
      <x v="131"/>
    </i>
    <i>
      <x v="70"/>
      <x v="112"/>
      <x v="47"/>
    </i>
    <i r="1">
      <x v="137"/>
      <x v="47"/>
    </i>
    <i r="1">
      <x v="158"/>
      <x v="117"/>
    </i>
    <i>
      <x v="71"/>
      <x v="31"/>
      <x v="16"/>
    </i>
    <i>
      <x v="72"/>
      <x v="143"/>
      <x v="69"/>
    </i>
    <i>
      <x v="73"/>
      <x v="68"/>
      <x v="49"/>
    </i>
    <i>
      <x v="74"/>
      <x v="144"/>
      <x v="76"/>
    </i>
    <i r="1">
      <x v="161"/>
      <x v="125"/>
    </i>
    <i>
      <x v="75"/>
      <x v="39"/>
      <x v="20"/>
    </i>
    <i r="1">
      <x v="64"/>
      <x v="113"/>
    </i>
    <i>
      <x v="76"/>
      <x v="54"/>
      <x v="115"/>
    </i>
    <i r="1">
      <x v="59"/>
      <x v="77"/>
    </i>
    <i r="1">
      <x v="111"/>
      <x v="91"/>
    </i>
    <i>
      <x v="77"/>
      <x v="125"/>
      <x v="7"/>
    </i>
    <i r="1">
      <x v="130"/>
      <x v="28"/>
    </i>
    <i r="1">
      <x v="141"/>
      <x v="58"/>
    </i>
    <i>
      <x v="78"/>
      <x v="54"/>
      <x v="115"/>
    </i>
    <i r="1">
      <x v="101"/>
      <x v="37"/>
    </i>
    <i r="1">
      <x v="104"/>
      <x v="15"/>
    </i>
    <i r="1">
      <x v="105"/>
      <x v="121"/>
    </i>
    <i>
      <x v="79"/>
      <x v="47"/>
      <x v="63"/>
    </i>
    <i r="1">
      <x v="91"/>
      <x v="95"/>
    </i>
    <i>
      <x v="80"/>
      <x v="58"/>
      <x v="130"/>
    </i>
    <i>
      <x v="81"/>
      <x v="8"/>
      <x v="54"/>
    </i>
    <i>
      <x v="82"/>
      <x v="65"/>
      <x v="66"/>
    </i>
    <i r="1">
      <x v="135"/>
      <x v="34"/>
    </i>
    <i>
      <x v="83"/>
      <x v="59"/>
      <x v="77"/>
    </i>
    <i r="1">
      <x v="66"/>
      <x v="100"/>
    </i>
    <i>
      <x v="84"/>
      <x v="24"/>
      <x v="99"/>
    </i>
    <i r="1">
      <x v="58"/>
      <x v="130"/>
    </i>
    <i r="1">
      <x v="104"/>
      <x v="15"/>
    </i>
    <i>
      <x v="85"/>
      <x v="14"/>
      <x v="71"/>
    </i>
    <i r="1">
      <x v="43"/>
      <x v="31"/>
    </i>
    <i>
      <x v="86"/>
      <x v="158"/>
      <x v="117"/>
    </i>
    <i>
      <x v="87"/>
      <x v="65"/>
      <x v="66"/>
    </i>
    <i>
      <x v="88"/>
      <x v="76"/>
      <x v="22"/>
    </i>
    <i>
      <x v="89"/>
      <x v="75"/>
      <x v="46"/>
    </i>
    <i>
      <x v="90"/>
      <x v="102"/>
      <x v="40"/>
    </i>
    <i>
      <x v="91"/>
      <x v="55"/>
      <x v="119"/>
    </i>
    <i>
      <x v="92"/>
      <x v="64"/>
      <x v="113"/>
    </i>
    <i>
      <x v="93"/>
      <x v="67"/>
      <x v="55"/>
    </i>
    <i>
      <x v="95"/>
      <x v="135"/>
      <x v="34"/>
    </i>
    <i>
      <x v="96"/>
      <x v="62"/>
      <x v="67"/>
    </i>
    <i>
      <x v="97"/>
      <x v="30"/>
      <x v="80"/>
    </i>
    <i r="1">
      <x v="48"/>
      <x v="84"/>
    </i>
    <i r="1">
      <x v="107"/>
      <x v="106"/>
    </i>
    <i>
      <x v="98"/>
      <x v="14"/>
      <x v="71"/>
    </i>
    <i r="1">
      <x v="39"/>
      <x v="20"/>
    </i>
    <i r="1">
      <x v="71"/>
      <x v="79"/>
    </i>
    <i r="1">
      <x v="72"/>
      <x v="73"/>
    </i>
    <i>
      <x v="99"/>
      <x v="61"/>
      <x v="8"/>
    </i>
    <i r="1">
      <x v="88"/>
      <x v="75"/>
    </i>
    <i>
      <x v="100"/>
      <x v="60"/>
      <x v="62"/>
    </i>
    <i>
      <x v="101"/>
      <x v="53"/>
      <x v="109"/>
    </i>
    <i>
      <x v="102"/>
      <x v="114"/>
      <x v="9"/>
    </i>
    <i>
      <x v="103"/>
      <x v="127"/>
      <x v="17"/>
    </i>
    <i>
      <x v="104"/>
      <x v="105"/>
      <x v="121"/>
    </i>
    <i r="1">
      <x v="108"/>
      <x v="131"/>
    </i>
    <i>
      <x v="105"/>
      <x v="17"/>
      <x v="126"/>
    </i>
    <i r="1">
      <x v="23"/>
      <x v="43"/>
    </i>
    <i>
      <x v="106"/>
      <x v="61"/>
      <x v="8"/>
    </i>
    <i r="1">
      <x v="116"/>
      <x v="110"/>
    </i>
    <i>
      <x v="107"/>
      <x v="49"/>
      <x v="98"/>
    </i>
    <i>
      <x v="108"/>
      <x v="100"/>
      <x v="94"/>
    </i>
    <i r="1">
      <x v="106"/>
      <x v="19"/>
    </i>
    <i>
      <x v="109"/>
      <x v="61"/>
      <x v="8"/>
    </i>
    <i r="1">
      <x v="90"/>
      <x v="92"/>
    </i>
    <i>
      <x v="110"/>
      <x v="132"/>
      <x v="29"/>
    </i>
    <i>
      <x v="111"/>
      <x v="44"/>
      <x v="59"/>
    </i>
    <i>
      <x v="112"/>
      <x v="39"/>
      <x v="20"/>
    </i>
    <i>
      <x v="113"/>
      <x v="77"/>
      <x v="32"/>
    </i>
    <i r="1">
      <x v="86"/>
      <x v="81"/>
    </i>
    <i r="1">
      <x v="89"/>
      <x v="24"/>
    </i>
    <i r="1">
      <x v="92"/>
      <x v="102"/>
    </i>
    <i>
      <x v="114"/>
      <x v="20"/>
      <x v="52"/>
    </i>
    <i r="1">
      <x v="61"/>
      <x v="8"/>
    </i>
    <i r="1">
      <x v="87"/>
      <x v="114"/>
    </i>
    <i>
      <x v="115"/>
      <x v="18"/>
      <x v="25"/>
    </i>
    <i>
      <x v="116"/>
      <x v="39"/>
      <x v="20"/>
    </i>
    <i r="1">
      <x v="45"/>
      <x v="60"/>
    </i>
    <i r="1">
      <x v="85"/>
      <x v="132"/>
    </i>
    <i>
      <x v="117"/>
      <x v="40"/>
      <x v="1"/>
    </i>
    <i>
      <x v="118"/>
      <x v="127"/>
      <x v="17"/>
    </i>
    <i>
      <x v="119"/>
      <x v="42"/>
      <x v="30"/>
    </i>
    <i>
      <x v="120"/>
      <x v="67"/>
      <x v="55"/>
    </i>
    <i r="1">
      <x v="79"/>
      <x v="133"/>
    </i>
    <i>
      <x v="121"/>
      <x v="36"/>
      <x v="42"/>
    </i>
    <i r="1">
      <x v="50"/>
      <x v="101"/>
    </i>
    <i r="1">
      <x v="65"/>
      <x v="66"/>
    </i>
    <i>
      <x v="122"/>
      <x v="47"/>
      <x v="63"/>
    </i>
    <i>
      <x v="124"/>
      <x v="2"/>
      <x v="88"/>
    </i>
    <i>
      <x v="125"/>
      <x v="43"/>
      <x v="31"/>
    </i>
    <i>
      <x v="126"/>
      <x v="39"/>
      <x v="20"/>
    </i>
    <i r="1">
      <x v="40"/>
      <x v="1"/>
    </i>
    <i r="1">
      <x v="41"/>
      <x v="18"/>
    </i>
    <i>
      <x v="127"/>
      <x v="46"/>
      <x v="61"/>
    </i>
    <i>
      <x v="128"/>
      <x v="103"/>
      <x v="12"/>
    </i>
    <i r="1">
      <x v="104"/>
      <x v="15"/>
    </i>
    <i>
      <x v="129"/>
      <x v="144"/>
      <x v="76"/>
    </i>
    <i>
      <x v="130"/>
      <x v="93"/>
      <x v="83"/>
    </i>
    <i>
      <x v="131"/>
      <x v="81"/>
      <x v="51"/>
    </i>
    <i r="1">
      <x v="106"/>
      <x v="19"/>
    </i>
    <i>
      <x v="132"/>
      <x v="70"/>
      <x v="78"/>
    </i>
    <i>
      <x v="133"/>
      <x v="15"/>
      <x v="116"/>
    </i>
    <i r="1">
      <x v="69"/>
      <x v="93"/>
    </i>
    <i>
      <x v="134"/>
      <x v="30"/>
      <x v="80"/>
    </i>
    <i>
      <x v="135"/>
      <x v="11"/>
      <x v="36"/>
    </i>
    <i>
      <x v="136"/>
      <x v="56"/>
      <x v="122"/>
    </i>
    <i>
      <x v="137"/>
      <x v="1"/>
      <x v="13"/>
    </i>
    <i>
      <x v="138"/>
      <x v="94"/>
      <x/>
    </i>
    <i>
      <x v="139"/>
      <x v="13"/>
      <x v="118"/>
    </i>
    <i>
      <x v="140"/>
      <x v="99"/>
      <x v="120"/>
    </i>
    <i>
      <x v="141"/>
      <x v="57"/>
      <x v="123"/>
    </i>
    <i>
      <x v="142"/>
      <x v="51"/>
      <x v="105"/>
    </i>
    <i>
      <x v="144"/>
      <x v="113"/>
      <x v="103"/>
    </i>
    <i>
      <x v="145"/>
      <x v="114"/>
      <x v="9"/>
    </i>
    <i>
      <x v="146"/>
      <x v="41"/>
      <x v="18"/>
    </i>
    <i>
      <x v="147"/>
      <x v="117"/>
      <x v="35"/>
    </i>
    <i>
      <x v="148"/>
      <x v="18"/>
      <x v="25"/>
    </i>
    <i>
      <x v="149"/>
      <x v="23"/>
      <x v="43"/>
    </i>
    <i>
      <x v="152"/>
      <x v="115"/>
      <x v="90"/>
    </i>
    <i>
      <x v="153"/>
      <x v="39"/>
      <x v="20"/>
    </i>
    <i>
      <x v="154"/>
      <x v="103"/>
      <x v="12"/>
    </i>
    <i>
      <x v="157"/>
      <x v="9"/>
      <x v="127"/>
    </i>
    <i r="1">
      <x v="42"/>
      <x v="30"/>
    </i>
    <i r="1">
      <x v="43"/>
      <x v="31"/>
    </i>
    <i>
      <x v="158"/>
      <x v="78"/>
      <x v="14"/>
    </i>
    <i>
      <x v="161"/>
      <x v="21"/>
      <x v="107"/>
    </i>
    <i r="1">
      <x v="113"/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# MONTHS" fld="3" baseField="0" baseItem="0"/>
    <dataField name="PRORATED % " fld="5" baseField="0" baseItem="0" numFmtId="2"/>
    <dataField name="Sum of %" fld="8" baseField="0" baseItem="0" numFmtId="2"/>
  </dataFields>
  <formats count="5949">
    <format dxfId="6005">
      <pivotArea type="all" dataOnly="0" outline="0" fieldPosition="0"/>
    </format>
    <format dxfId="600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003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002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001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6000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5999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5998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5997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5996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5995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5994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5993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5992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5991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5990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5989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5988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5987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5986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5985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5984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5983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5982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5981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5980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5979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5978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5977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5976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5975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5974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5973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5972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5971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5970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5969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5968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5967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5966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5965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5964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5963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5962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5961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5960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5959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5958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5957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5956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5955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5954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5953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5952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5951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5950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5949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5948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5947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5946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5945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5944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5943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5942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5941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5940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5939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5938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5937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5936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5935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5934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5933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5932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5931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5930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5929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5928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5927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5926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5925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5924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5923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5922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5921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5920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5919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5918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5917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5916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5915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5914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5913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5912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5911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5910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5909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5908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5907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5906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5905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5904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5903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5902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5901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5900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5899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5898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5897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5896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5895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5894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5893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5892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5891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5890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5889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5888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5887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5886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5885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5884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5883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5882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5881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5880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5879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5878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5877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5876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5875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5874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5873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5872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5871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5870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5869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5868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5867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5866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5865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5864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5863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5862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5861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5860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5859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5858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5857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5856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5855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5854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5853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5852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5851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5850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5849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5848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5847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5846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5845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5844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5843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5842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584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84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839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583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583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583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583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834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5833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583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831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583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582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582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5827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5826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825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582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5823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5822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5821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582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5819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5818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817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5816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5815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5814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813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5812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5811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5810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5809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5808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807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5806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5805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804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5803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5802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5801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5800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799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5798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5797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5796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5795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794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579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579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91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5790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5789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5788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5787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5786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5785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5784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5783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5782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5781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5780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5779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5778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5777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5776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5775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5774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5773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5772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5771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5770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5769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5768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5767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766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576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5764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5763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5762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5761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760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5759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58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757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5756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5755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5754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53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5752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5751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5750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574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748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5747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5746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745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744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5743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42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741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5740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739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5738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5737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5736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5735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5734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5733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5732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5731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5730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29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572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572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572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572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5724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5723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22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5721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5720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719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5718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17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716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715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5714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5713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5712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5711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5710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09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70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70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5706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5705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704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703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702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5701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5700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5699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698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5697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5696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5695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5694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5693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692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5691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90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5689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5688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5687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568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5685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5684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5683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5682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5681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5680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5679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567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7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676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5675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5674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673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5672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671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5670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5669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566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5667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5666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665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64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5663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5662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661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60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5659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658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5657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5656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5655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5654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5653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5652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5651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50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5649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48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5647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5646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645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44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5643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642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5641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5640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5639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5638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5637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36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5635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5634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633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563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5631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630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5629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5628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27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5626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5625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5624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623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5622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5621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620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5619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5618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5617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5616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615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5614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5613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612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11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5610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5609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5608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5607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5606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05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604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560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560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601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600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5599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5598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597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596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5595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594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5593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5592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5591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5590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5589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588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5587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586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5585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5584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583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5582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5581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580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5579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5578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5577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5576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5575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5574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5573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572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5571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5570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5569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5568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5567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56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565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5564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5563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5562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5561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5560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5559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5558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5557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5556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555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555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553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552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5551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5550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5549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5548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5547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5546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5545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5544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5543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542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5541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5540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539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5538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5537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5536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5535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5534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5533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5532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531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5530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5529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5528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5527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5526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552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52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523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5522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5521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5520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5519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5518">
      <pivotArea type="all" dataOnly="0" outline="0" fieldPosition="0"/>
    </format>
    <format dxfId="5517">
      <pivotArea outline="0" collapsedLevelsAreSubtotals="1" fieldPosition="0"/>
    </format>
    <format dxfId="5516">
      <pivotArea field="0" type="button" dataOnly="0" labelOnly="1" outline="0" axis="axisRow" fieldPosition="0"/>
    </format>
    <format dxfId="5515">
      <pivotArea field="1" type="button" dataOnly="0" labelOnly="1" outline="0" axis="axisRow" fieldPosition="1"/>
    </format>
    <format dxfId="5514">
      <pivotArea field="2" type="button" dataOnly="0" labelOnly="1" outline="0" axis="axisRow" fieldPosition="2"/>
    </format>
    <format dxfId="551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512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511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510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5509">
      <pivotArea dataOnly="0" labelOnly="1" grandRow="1" outline="0" fieldPosition="0"/>
    </format>
    <format dxfId="5508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5507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5506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5505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5504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5503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5502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5501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5500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5499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5498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5497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5496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5495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5494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5493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5492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5491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5490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5489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5488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5487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5486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5485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5484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5483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5482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5481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5480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5479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5478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5477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5476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5475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5474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5473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5472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5471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5470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5469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5468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5467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5466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5465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5464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5463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5462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5461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5460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5459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5458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5457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5456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5455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5454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5453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5452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5451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5450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5449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5448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5447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5446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5445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5444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5443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5442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5441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5440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5439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5438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5437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5436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5435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5434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5433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5432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5431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5430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5429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5428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5427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5426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5425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5424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5423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5422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5421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5420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5419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5418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5417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5416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5415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5414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5413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5412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5411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5410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5409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5408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5407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5406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5405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5404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5403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5402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5401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5400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5399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5398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5397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5396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5395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5394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5393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5392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5391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5390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5389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5388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5387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5386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5385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5384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5383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5382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5381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5380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5379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5378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5377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5376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5375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5374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5373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5372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5371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5370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5369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5368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5367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5366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5365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5364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5363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5362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5361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5360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5359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5358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5357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5356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5355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5354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5353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5352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5351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5350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534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34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347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534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534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534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534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34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534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5340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33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533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5337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533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5335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533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333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533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533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5330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5329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5328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5327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5326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325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5324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5323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5322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321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5320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5319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5318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5317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5316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315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5314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5313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312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5311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5310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5309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5308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307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5306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5305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5304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5303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30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5301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5300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99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5298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5297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5296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5295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5294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5293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5292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5291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5290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5289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5288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5287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5286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5285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5284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5283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5282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5281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5280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5279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5278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5277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5276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5275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274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5273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5272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5271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5270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5269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268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5267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66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265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5264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5263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5262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61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5260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5259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5258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5257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256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5255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5254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253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252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5251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50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249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5248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247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5246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5245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5244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5243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5242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5241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5240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5239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5238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3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523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523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5234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5233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5232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5231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30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5229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5228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227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5226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25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224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223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5222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5221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5220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5219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521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17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216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215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5214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5213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212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211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210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5209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5208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5207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206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5205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5204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5203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5202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5201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200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5199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98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5197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519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5195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5194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5193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5192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5191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5190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5189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518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518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5186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85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184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5183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5182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181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5180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179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5178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5177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5176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5175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5174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173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72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5171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5170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169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68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5167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166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5165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5164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5163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5162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5161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5160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5159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58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5157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56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5155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5154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153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52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5151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150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5149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5148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5147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5146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514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44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5143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514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141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5140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5139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138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5137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5136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35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5134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5133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5132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131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5130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5129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128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5127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5126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5125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5124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123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5122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5121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120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19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5118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5117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5116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5115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5114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1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11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5111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5110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109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08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5107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5106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105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104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5103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102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5101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5100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5099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5098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5097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096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5095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5094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5093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5092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091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5090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5089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088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5087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5086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5085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5084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5083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5082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5081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080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5079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5078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5077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5076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5075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074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5073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5072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5071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5070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5069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5068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5067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5066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5065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506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5063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5062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061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060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5059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5058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5057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5056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5055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5054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5053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5052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5051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050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5049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5048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047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5046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5045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5044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5043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5042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5041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5040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039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5038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5037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5036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503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503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503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5032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5031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5030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5029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5028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5027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5026">
      <pivotArea field="0" type="button" dataOnly="0" labelOnly="1" outline="0" axis="axisRow" fieldPosition="0"/>
    </format>
    <format dxfId="5025">
      <pivotArea field="1" type="button" dataOnly="0" labelOnly="1" outline="0" axis="axisRow" fieldPosition="1"/>
    </format>
    <format dxfId="5024">
      <pivotArea field="2" type="button" dataOnly="0" labelOnly="1" outline="0" axis="axisRow" fieldPosition="2"/>
    </format>
    <format dxfId="5023">
      <pivotArea field="0" type="button" dataOnly="0" labelOnly="1" outline="0" axis="axisRow" fieldPosition="0"/>
    </format>
    <format dxfId="5022">
      <pivotArea field="0" type="button" dataOnly="0" labelOnly="1" outline="0" axis="axisRow" fieldPosition="0"/>
    </format>
    <format dxfId="5021">
      <pivotArea field="1" type="button" dataOnly="0" labelOnly="1" outline="0" axis="axisRow" fieldPosition="1"/>
    </format>
    <format dxfId="5020">
      <pivotArea field="2" type="button" dataOnly="0" labelOnly="1" outline="0" axis="axisRow" fieldPosition="2"/>
    </format>
    <format dxfId="5019">
      <pivotArea outline="0" fieldPosition="0">
        <references count="3">
          <reference field="0" count="0" selected="0"/>
          <reference field="1" count="0" selected="0"/>
          <reference field="2" count="0" selected="0"/>
        </references>
      </pivotArea>
    </format>
    <format dxfId="5018">
      <pivotArea field="0" type="button" dataOnly="0" labelOnly="1" outline="0" axis="axisRow" fieldPosition="0"/>
    </format>
    <format dxfId="5017">
      <pivotArea field="1" type="button" dataOnly="0" labelOnly="1" outline="0" axis="axisRow" fieldPosition="1"/>
    </format>
    <format dxfId="5016">
      <pivotArea field="2" type="button" dataOnly="0" labelOnly="1" outline="0" axis="axisRow" fieldPosition="2"/>
    </format>
    <format dxfId="5015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14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13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012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5011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5010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5009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5008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5007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5006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5005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5004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5003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5002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5001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5000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4999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4998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4997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4996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4995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4994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4993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4992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4991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4990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4989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4988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4987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4986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4985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4984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4983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4982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4981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4980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4979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4978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4977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4976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4975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4974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4973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4972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4971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4970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4969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4968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4967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4966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4965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4964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4963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4962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4961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4960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4959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4958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4957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4956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4955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4954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4953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4952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4951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4950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4949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4948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4947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4946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4945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4944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4943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4942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4941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4940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4939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4938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4937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4936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4935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4934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4933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4932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4931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4930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4929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4928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4927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4926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4925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4924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4923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4922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4921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4920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4919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4918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4917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4916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4915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4914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4913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4912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4911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4910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4909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4908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4907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4906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4905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4904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4903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4902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4901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4900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4899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4898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4897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4896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4895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4894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4893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4892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4891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4890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4889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4888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4887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4886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4885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4884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4883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4882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4881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4880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4879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4878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4877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4876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4875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4874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4873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4872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4871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4870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4869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4868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4867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4866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4865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4864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4863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4862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4861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4860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4859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4858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4857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4856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4855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4854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4853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485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851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850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484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484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484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484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84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4844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4843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842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4841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484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4839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483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4837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836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4835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483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4833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4832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483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483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4829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828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4827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4826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482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824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4823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4822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4821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4820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4819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818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4817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4816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815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4814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4813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4812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4811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810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4809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4808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4807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4806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805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4804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480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80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4801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4800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4799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4798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4797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4796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4795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4794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4793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4792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4791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4790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4789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4788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4787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4786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4785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4784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4783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4782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4781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4780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4779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4778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4777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4776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477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4774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4773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4772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4771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4770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769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768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4767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4766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4765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764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4763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4762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4761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4760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75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4758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4757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756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4755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4754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753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752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4751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750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4749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4748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4747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4746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4745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4744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4743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4742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4741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740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4739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473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473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473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473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4734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733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4732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4731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4730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4729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728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727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726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4725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4724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4723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4722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4721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720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719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718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471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4716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715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714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713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4712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4711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4710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709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4708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4707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4706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4705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4704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703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4702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701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4700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4699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4698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4697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4696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4695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4694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4693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4692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4691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4690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4689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8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687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4686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4685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684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4683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4682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4681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4680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4679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467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4677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676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75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4674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4673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672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71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4670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669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4668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4667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4666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4665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4664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4663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4662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61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4660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59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4658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4657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656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55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4654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4653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4652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4651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4650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4649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4648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47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4646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4645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644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4643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4642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641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4640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4639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38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4637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4636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4635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634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4633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4632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631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4630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4629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4628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4627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626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4625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4624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623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22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4621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4620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4619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4618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4617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16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615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4614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461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61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11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4610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4609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608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607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4606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605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4604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4603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4602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4601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4600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599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4598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597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4596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4595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594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4593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4592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4591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4590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4589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4588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4587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4586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4585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4584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583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4582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4581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4580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4579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4578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577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457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4575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4574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4573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4572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4571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4570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4569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4568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4567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4566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456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56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563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4562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4561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4560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4559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4558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4557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4556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4555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4554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553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4552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4551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550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4549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4548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4547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4546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4545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4544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4543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542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4541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4540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4539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4538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4537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4536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53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534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4533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4532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4531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4530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4529">
      <pivotArea type="all" dataOnly="0" outline="0" fieldPosition="0"/>
    </format>
    <format dxfId="4528">
      <pivotArea outline="0" collapsedLevelsAreSubtotals="1" fieldPosition="0"/>
    </format>
    <format dxfId="4527">
      <pivotArea field="0" type="button" dataOnly="0" labelOnly="1" outline="0" axis="axisRow" fieldPosition="0"/>
    </format>
    <format dxfId="4526">
      <pivotArea field="1" type="button" dataOnly="0" labelOnly="1" outline="0" axis="axisRow" fieldPosition="1"/>
    </format>
    <format dxfId="4525">
      <pivotArea field="2" type="button" dataOnly="0" labelOnly="1" outline="0" axis="axisRow" fieldPosition="2"/>
    </format>
    <format dxfId="452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23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22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521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4520">
      <pivotArea dataOnly="0" labelOnly="1" grandRow="1" outline="0" fieldPosition="0"/>
    </format>
    <format dxfId="4519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4518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4517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4516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4515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4514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4513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4512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4511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4510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4509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4508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4507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4506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4505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4504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4503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4502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4501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4500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4499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4498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4497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4496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4495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4494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4493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4492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4491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4490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4489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4488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4487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4486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4485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4484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4483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4482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4481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4480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4479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4478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4477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4476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4475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4474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4473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4472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4471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4470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4469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4468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4467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4466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4465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4464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4463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4462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4461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4460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4459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4458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4457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4456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4455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4454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4453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4452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4451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4450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4449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4448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4447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4446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4445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4444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4443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4442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4441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4440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4439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4438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4437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4436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4435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4434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4433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4432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4431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4430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4429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4428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4427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4426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4425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4424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4423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4422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4421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4420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4419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4418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4417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4416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4415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4414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4413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4412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4411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4410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4409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4408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4407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4406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4405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4404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4403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4402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4401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4400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4399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4398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4397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4396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4395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4394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4393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4392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4391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4390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4389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4388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4387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4386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4385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4384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4383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4382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4381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4380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4379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4378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4377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4376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4375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4374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4373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4372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4371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4370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4369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4368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4367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4366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4365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4364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4363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4362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4361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436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35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358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435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435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435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435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353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435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435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35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434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434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4347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434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4345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34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4343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434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4341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4340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4339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4338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4337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336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4335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4334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4333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332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4331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4330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4329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4328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4327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326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4325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4324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323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4322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4321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4320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4319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318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4317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4316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4315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4314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31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431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4311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310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4309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4308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4307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4306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4305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4304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4303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4302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4301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4300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4299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4298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4297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4296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4295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4294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4293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4292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4291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4290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4289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4288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4287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4286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4285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4284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4283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4282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4281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4280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4279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4278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277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276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4275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4274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4273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272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4271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4270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426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4268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267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4266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4265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264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4263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4262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261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260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4259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258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4257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4256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4255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4254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4253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4252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4251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4250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4249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24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424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424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424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4244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4243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4242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241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4240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4239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4238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4237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236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235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234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4233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4232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4231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4230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4229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22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227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226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4225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4224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223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222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221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4220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4219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4218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217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4216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4215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4214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4213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4212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211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4210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209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4208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4207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420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4205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4204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4203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4202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4201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4200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4199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419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419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96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195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4194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4193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92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4191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4190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4189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418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4187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4186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4185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84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83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4182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4181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80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79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4178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4177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4176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4175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4174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4173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4172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4171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4170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69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4168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67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4166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4165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64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63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4162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4161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4160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4159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4158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4157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4156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5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4154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4153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15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4151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4150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149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4148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4147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46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4145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4144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4143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42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4141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4140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39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4138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4137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4136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4135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134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4133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4132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31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30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4129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4128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4127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4126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4125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24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12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412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4121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20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19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4118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4117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116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115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4114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113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4112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4111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4110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4109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4108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107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4106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4105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4104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4103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102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4101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4100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4099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4098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4097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4096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4095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4094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4093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4092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091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4090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4089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4088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4087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408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085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4084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4083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4082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4081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4080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4079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4078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4077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4076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407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407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4073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072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071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4070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4069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4068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4067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4066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4065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4064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4063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4062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061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4060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4059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058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4057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4056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4055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4054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4053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4052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4051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050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4049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4048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4047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4046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404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404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404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4042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4041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4040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4039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4038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4037">
      <pivotArea type="all" dataOnly="0" outline="0" fieldPosition="0"/>
    </format>
    <format dxfId="4036">
      <pivotArea outline="0" collapsedLevelsAreSubtotals="1" fieldPosition="0"/>
    </format>
    <format dxfId="4035">
      <pivotArea field="0" type="button" dataOnly="0" labelOnly="1" outline="0" axis="axisRow" fieldPosition="0"/>
    </format>
    <format dxfId="4034">
      <pivotArea field="1" type="button" dataOnly="0" labelOnly="1" outline="0" axis="axisRow" fieldPosition="1"/>
    </format>
    <format dxfId="4033">
      <pivotArea field="2" type="button" dataOnly="0" labelOnly="1" outline="0" axis="axisRow" fieldPosition="2"/>
    </format>
    <format dxfId="4032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31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030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029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4028">
      <pivotArea dataOnly="0" labelOnly="1" grandRow="1" outline="0" fieldPosition="0"/>
    </format>
    <format dxfId="4027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4026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4025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4024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4023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4022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4021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4020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4019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4018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4017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4016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4015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4014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4013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4012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4011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4010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4009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4008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4007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4006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4005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4004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4003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4002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4001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4000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3999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3998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3997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3996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3995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3994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3993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3992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3991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3990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3989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3988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3987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3986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3985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3984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3983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3982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3981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3980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3979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3978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3977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3976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3975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3974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3973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3972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3971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3970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3969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3968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3967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3966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3965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3964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3963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3962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3961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3960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3959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3958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3957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3956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3955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3954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3953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3952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3951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3950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3949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3948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3947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3946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3945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3944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3943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3942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3941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3940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3939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3938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3937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3936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3935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3934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3933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3932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3931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3930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3929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3928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3927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3926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3925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3924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3923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3922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3921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3920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3919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3918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3917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3916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3915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3914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3913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3912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3911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3910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3909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3908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3907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3906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3905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3904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3903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3902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3901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3900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3899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3898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3897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3896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3895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3894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3893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3892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3891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3890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3889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3888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3887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3886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3885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3884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3883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3882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3881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3880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3879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3878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3877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3876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3875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3874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3873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3872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3871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3870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3869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386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86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86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386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386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386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3862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86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3860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3859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85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3857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3856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3855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3854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3853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852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385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3850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3849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3848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3847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3846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3845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844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3843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3842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3841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840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3839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3838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3837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3836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3835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834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3833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3832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831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3830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3829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3828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3827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826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3825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3824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3823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3822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821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3820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3819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818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3817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3816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3815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3814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3813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3812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3811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3810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3809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3808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3807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3806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3805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3804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3803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3802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3801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3800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3799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3798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3797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3796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3795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3794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3793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3792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3791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3790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3789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3788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3787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3786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85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784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3783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3782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3781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80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3779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3778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3777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3776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775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3774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3773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772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3771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3770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69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768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3767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766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3765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3764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3763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3762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3761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3760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3759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3758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3757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5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375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3754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3753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3752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3751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3750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49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3748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3747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3746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3745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44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743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742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3741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3740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3739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373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3737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36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735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734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3733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3732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31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730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729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3728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3727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3726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725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3724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3723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3722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3721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3720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719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3718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717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371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3715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3714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3713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3712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3711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3710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3709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3708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370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3706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3705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704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703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3702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3701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700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3699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3698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3697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3696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3695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3694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3693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692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91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3690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3689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688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87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3686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685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3684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3683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3682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3681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3680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3679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3678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77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3676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75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3674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3673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672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71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3670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3669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3668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3667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3666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366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3664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63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366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3661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660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3659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3658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657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3656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3655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54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3653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3652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3651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650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3649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3648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647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3646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3645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3644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3643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642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3641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3640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639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38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3637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3636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3635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3634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3633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3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631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3630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3629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628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27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3626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3625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624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623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3622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621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3620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3619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3618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3617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3616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615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3614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613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3612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3611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610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3609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3608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3607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3606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3605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3604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3603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3602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3601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3600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599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3598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3597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3596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3595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3594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593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3592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3591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3590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3589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3588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3587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3586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3585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3584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3583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3582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3581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580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579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3578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3577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3576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3575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3574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3573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3572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3571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3570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569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3568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3567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566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3565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3564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3563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3562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3561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3560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3559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558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3557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3556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355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355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355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3552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551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550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3549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3548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3547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3546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3545">
      <pivotArea type="all" dataOnly="0" outline="0" fieldPosition="0"/>
    </format>
    <format dxfId="3544">
      <pivotArea outline="0" collapsedLevelsAreSubtotals="1" fieldPosition="0"/>
    </format>
    <format dxfId="3543">
      <pivotArea field="0" type="button" dataOnly="0" labelOnly="1" outline="0" axis="axisRow" fieldPosition="0"/>
    </format>
    <format dxfId="3542">
      <pivotArea field="1" type="button" dataOnly="0" labelOnly="1" outline="0" axis="axisRow" fieldPosition="1"/>
    </format>
    <format dxfId="3541">
      <pivotArea field="2" type="button" dataOnly="0" labelOnly="1" outline="0" axis="axisRow" fieldPosition="2"/>
    </format>
    <format dxfId="3540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539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538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537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3536">
      <pivotArea dataOnly="0" labelOnly="1" grandRow="1" outline="0" fieldPosition="0"/>
    </format>
    <format dxfId="3535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3534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3533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3532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3531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3530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3529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3528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3527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3526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3525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3524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3523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3522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3521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3520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3519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3518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3517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3516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3515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3514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3513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3512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3511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3510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3509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3508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3507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3506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3505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3504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3503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3502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3501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3500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3499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3498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3497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3496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3495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3494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3493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3492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3491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3490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3489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3488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3487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3486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3485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3484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3483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3482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3481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3480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3479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3478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3477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3476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3475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3474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3473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3472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3471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3470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3469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3468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3467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3466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3465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3464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3463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3462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3461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3460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3459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3458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3457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3456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3455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3454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3453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3452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3451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3450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3449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3448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3447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3446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3445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3444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3443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3442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3441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3440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3439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3438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3437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3436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3435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3434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3433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3432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3431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3430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3429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3428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3427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3426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3425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3424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3423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3422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3421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3420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3419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3418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3417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3416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3415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3414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3413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3412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3411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3410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3409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3408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3407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3406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3405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3404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3403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3402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3401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3400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3399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3398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3397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3396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3395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3394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3393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3392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3391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3390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3389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3388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3387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3386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3385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3384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3383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3382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3381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3380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3379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3378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3377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337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375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374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337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3372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3371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3370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369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3368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3367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366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3365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3364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3363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3362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3361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360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3359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3358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3357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3356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3355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3354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3353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352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3351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3350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3349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348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3347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3346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3345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3344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3343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342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3341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3340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339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3338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3337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3336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3335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334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3333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3332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3331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3330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329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3328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3327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326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3325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3324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3323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3322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3321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3320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3319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3318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3317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3316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3315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3314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3313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3312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3311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3310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3309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3308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3307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3306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3305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3304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3303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3302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3301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3300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3299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3298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3297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3296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3295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3294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93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292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3291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3290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3289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88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3287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3286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3285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3284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283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3282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3281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280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3279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3278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77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276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3275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274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3273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3272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3271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3270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3269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3268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3267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3266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3265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64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3263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3262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3261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3260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3259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325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57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3256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3255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3254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3253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52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251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250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3249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324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3247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3246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3245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44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243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242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3241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3240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39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238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23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3236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3235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3234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233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3232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3231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3230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3229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3228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227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3226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225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3224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3223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3222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3221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3220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3219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3218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3217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3216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3215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3214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3213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212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211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3210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3209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08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3207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3206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3205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3204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3203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3202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3201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200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99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3198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3197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196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95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3194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3193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3192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3191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3190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3189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3188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3187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3186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85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3184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83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3182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3181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180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79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3178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3177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3176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317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3174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3173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3172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71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3170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3169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168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3167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3166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165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3164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3163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62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3161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3160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3159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158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3157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3156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155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3154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3153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3152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3151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150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3149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3148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147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46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3145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3144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3143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3142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3141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40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139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3138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3137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136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35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3134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3133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32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131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3130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129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3128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3127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3126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3125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3124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3123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3122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3121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3120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3119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118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3117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3116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3115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3114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3113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3112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3111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3110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3109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3108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107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3106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3105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3104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3103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3102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101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3100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3099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3098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3097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3096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3095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3094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3093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3092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3091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3090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3089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088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087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3086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3085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3084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3083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3082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3081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3080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3079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3078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077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3076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3075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074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3073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3072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3071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3070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3069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3068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3067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3066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3065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3064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306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3062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3061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3060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3059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3058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3057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3056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3055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3054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3053">
      <pivotArea type="all" dataOnly="0" outline="0" fieldPosition="0"/>
    </format>
    <format dxfId="3052">
      <pivotArea outline="0" collapsedLevelsAreSubtotals="1" fieldPosition="0"/>
    </format>
    <format dxfId="3051">
      <pivotArea field="0" type="button" dataOnly="0" labelOnly="1" outline="0" axis="axisRow" fieldPosition="0"/>
    </format>
    <format dxfId="3050">
      <pivotArea field="1" type="button" dataOnly="0" labelOnly="1" outline="0" axis="axisRow" fieldPosition="1"/>
    </format>
    <format dxfId="3049">
      <pivotArea field="2" type="button" dataOnly="0" labelOnly="1" outline="0" axis="axisRow" fieldPosition="2"/>
    </format>
    <format dxfId="3048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47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046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045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3044">
      <pivotArea dataOnly="0" labelOnly="1" grandRow="1" outline="0" fieldPosition="0"/>
    </format>
    <format dxfId="3043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3042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3041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3040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3039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3038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3037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3036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3035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3034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3033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3032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3031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3030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3029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3028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3027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3026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3025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3024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3023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3022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3021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3020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3019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3018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3017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3016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3015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3014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3013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3012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3011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3010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3009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3008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3007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3006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3005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3004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3003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3002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3001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3000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2999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2998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2997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2996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2995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2994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2993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2992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2991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2990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2989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2988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2987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2986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2985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2984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2983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2982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2981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2980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2979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2978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2977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2976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2975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2974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2973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2972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2971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2970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2969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2968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2967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2966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2965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2964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2963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2962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2961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2960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2959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2958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2957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2956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2955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2954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2953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2952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2951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2950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2949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2948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2947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2946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2945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2944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2943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2942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2941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2940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2939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2938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2937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2936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2935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2934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2933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2932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2931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2930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2929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2928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2927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2926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2925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2924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2923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2922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2921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2920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2919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2918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2917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2916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2915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2914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2913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2912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2911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2910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2909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2908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2907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2906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2905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2904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2903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2902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2901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2900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2899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2898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2897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2896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2895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2894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2893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2892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2891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2890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2889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2888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2887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2886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2885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288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88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882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2881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2880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287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287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877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2876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287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874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2873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2872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2871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2870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2869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868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2867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2866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2865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2864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2863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2862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286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860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2859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2858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2857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856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285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2854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2853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2852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2851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850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2849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2848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847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2846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2845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2844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2843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842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2841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2840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2839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2838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837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2836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2835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834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2833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2832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2831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2830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2829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2828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2827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2826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2825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2824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2823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2822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2821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2820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2819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2818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2817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2816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2815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2814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2813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2812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2811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2810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2809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2808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2807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2806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2805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2804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2803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2802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801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800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2799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2798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2797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96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2795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2794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2793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2792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791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2790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2789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788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2787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2786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85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784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2783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782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2781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2780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2779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2778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2777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2776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2775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2774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2773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72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2771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2770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2769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276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276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276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65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2764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2763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2762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2761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60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759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758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2757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2756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2755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2754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2753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52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751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750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2749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2748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4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746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745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2744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2743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2742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741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2740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2739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2738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2737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2736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735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2734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733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2732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2731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2730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2729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2728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2727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2726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2725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2724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2723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2722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2721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720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719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2718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2717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16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2715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2714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2713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2712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2711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2710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2709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0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707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2706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2705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704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703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2702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701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2700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2699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2698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2697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2696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2695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2694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93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2692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91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2690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2689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688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87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2686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2685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2684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2683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2682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2681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2680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79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2678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2677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676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2675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2674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673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2672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2671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70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2669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2668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2667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666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2665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2664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663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2662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2661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2660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2659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658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2657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2656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655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54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2653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2652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2651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2650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2649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48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647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2646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2645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644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4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2642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2641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40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639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2638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637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2636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2635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2634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2633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2632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631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2630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629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2628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2627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626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2625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2624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2623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2622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2621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2620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2619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2618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2617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2616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615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2614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2613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2612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2611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2610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609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2608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2607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2606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2605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2604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2603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2602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2601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2600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2599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2598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2597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596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595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2594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2593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2592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2591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2590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2589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2588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2587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2586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585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2584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2583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582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2581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2580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2579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2578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2577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2576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2575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574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2573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2572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2571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2570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2569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2568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567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566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2565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2564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2563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2562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2561">
      <pivotArea type="all" dataOnly="0" outline="0" fieldPosition="0"/>
    </format>
    <format dxfId="2560">
      <pivotArea outline="0" collapsedLevelsAreSubtotals="1" fieldPosition="0"/>
    </format>
    <format dxfId="2559">
      <pivotArea field="0" type="button" dataOnly="0" labelOnly="1" outline="0" axis="axisRow" fieldPosition="0"/>
    </format>
    <format dxfId="2558">
      <pivotArea field="1" type="button" dataOnly="0" labelOnly="1" outline="0" axis="axisRow" fieldPosition="1"/>
    </format>
    <format dxfId="2557">
      <pivotArea field="2" type="button" dataOnly="0" labelOnly="1" outline="0" axis="axisRow" fieldPosition="2"/>
    </format>
    <format dxfId="2556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55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54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553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2552">
      <pivotArea dataOnly="0" labelOnly="1" grandRow="1" outline="0" fieldPosition="0"/>
    </format>
    <format dxfId="2551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2550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2549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2548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2547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2546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2545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2544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2543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2542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2541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2540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2539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2538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2537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2536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2535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2534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2533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2532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2531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2530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2529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2528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2527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2526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2525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2524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2523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2522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2521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2520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2519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2518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2517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2516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2515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2514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2513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2512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2511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2510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2509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2508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2507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2506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2505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2504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2503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2502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2501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2500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2499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2498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2497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2496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2495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2494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2493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2492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2491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2490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2489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2488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2487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2486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2485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2484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2483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2482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2481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2480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2479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2478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2477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2476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2475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2474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2473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2472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2471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2470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2469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2468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2467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2466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2465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2464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2463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2462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2461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2460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2459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2458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2457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2456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2455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2454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2453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2452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2451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2450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2449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2448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2447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2446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2445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2444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2443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2442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2441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2440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2439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2438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2437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2436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2435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2434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2433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2432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2431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2430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2429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2428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2427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2426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2425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2424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2423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2422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2421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2420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2419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2418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2417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2416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2415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2414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2413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2412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2411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2410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2409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2408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2407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2406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2405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2404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2403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2402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2401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2400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2399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2398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2397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2396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2395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2394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2393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239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391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390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238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238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238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238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38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2384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2383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382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2381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238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2379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237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2377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376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2375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237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2373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2372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237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237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2369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368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2367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2366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236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364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2363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2362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2361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2360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2359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358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2357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2356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355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2354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2353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2352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2351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350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2349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2348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2347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2346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345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2344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234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34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2341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2340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2339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2338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2337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2336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2335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2334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2333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2332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2331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2330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2329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2328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2327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2326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2325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2324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2323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2322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2321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2320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2319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2318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2317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2316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231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2314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2313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2312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2311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2310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309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308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2307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2306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2305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304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2303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2302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2301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2300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29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2298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2297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296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2295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2294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93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92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2291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290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2289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2288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2287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2286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2285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2284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2283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2282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2281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80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2279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227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227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227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227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2274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73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2272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2271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2270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2269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68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67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266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2265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2264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2263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2262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2261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60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59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258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225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2256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55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54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253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2252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2251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2250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249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2248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2247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2246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2245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2244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243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2242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41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2240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2239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2238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2237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2236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2235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2234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2233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2232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2231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2230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2229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2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227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2226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2225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24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2223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2222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2221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2220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2219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221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2217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16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15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2214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2213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212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11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2210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209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2208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2207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2206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2205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2204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2203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2202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201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2200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99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2198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2197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196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95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2194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2193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2192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2191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2190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2189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2188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87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2186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2185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184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2183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2182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181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2180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2179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78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2177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2176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2175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174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2173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2172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171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2170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2169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2168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2167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166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2165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2164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163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62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2161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2160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2159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2158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2157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56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155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2154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215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15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51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2150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2149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48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147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2146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145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2144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2143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2142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2141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2140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139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2138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2137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2136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2135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134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2133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2132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2131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2130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2129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2128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2127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2126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2125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2124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23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2122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2121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2120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2119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2118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117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211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2115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2114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2113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2112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2111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2110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2109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2108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2107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2106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210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10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103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2102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2101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2100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2099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2098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2097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2096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2095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2094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093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2092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2091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090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2089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2088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2087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2086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2085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2084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2083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082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2081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2080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2079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2078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2077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2076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207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2074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2073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2072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2071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2070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2069">
      <pivotArea type="all" dataOnly="0" outline="0" fieldPosition="0"/>
    </format>
    <format dxfId="2068">
      <pivotArea outline="0" collapsedLevelsAreSubtotals="1" fieldPosition="0"/>
    </format>
    <format dxfId="2067">
      <pivotArea field="0" type="button" dataOnly="0" labelOnly="1" outline="0" axis="axisRow" fieldPosition="0"/>
    </format>
    <format dxfId="2066">
      <pivotArea field="1" type="button" dataOnly="0" labelOnly="1" outline="0" axis="axisRow" fieldPosition="1"/>
    </format>
    <format dxfId="2065">
      <pivotArea field="2" type="button" dataOnly="0" labelOnly="1" outline="0" axis="axisRow" fieldPosition="2"/>
    </format>
    <format dxfId="206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63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62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61">
      <pivotArea dataOnly="0" labelOnly="1" outline="0" fieldPosition="0">
        <references count="1">
          <reference field="0" count="12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</reference>
        </references>
      </pivotArea>
    </format>
    <format dxfId="2060">
      <pivotArea dataOnly="0" labelOnly="1" grandRow="1" outline="0" fieldPosition="0"/>
    </format>
    <format dxfId="2059">
      <pivotArea dataOnly="0" labelOnly="1" outline="0" fieldPosition="0">
        <references count="2">
          <reference field="0" count="1" selected="0">
            <x v="0"/>
          </reference>
          <reference field="1" count="1">
            <x v="147"/>
          </reference>
        </references>
      </pivotArea>
    </format>
    <format dxfId="2058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2057">
      <pivotArea dataOnly="0" labelOnly="1" outline="0" fieldPosition="0">
        <references count="2">
          <reference field="0" count="1" selected="0">
            <x v="3"/>
          </reference>
          <reference field="1" count="4">
            <x v="7"/>
            <x v="9"/>
            <x v="29"/>
            <x v="148"/>
          </reference>
        </references>
      </pivotArea>
    </format>
    <format dxfId="2056">
      <pivotArea dataOnly="0" labelOnly="1" outline="0" fieldPosition="0">
        <references count="2">
          <reference field="0" count="1" selected="0">
            <x v="4"/>
          </reference>
          <reference field="1" count="3">
            <x v="95"/>
            <x v="98"/>
            <x v="147"/>
          </reference>
        </references>
      </pivotArea>
    </format>
    <format dxfId="2055">
      <pivotArea dataOnly="0" labelOnly="1" outline="0" fieldPosition="0">
        <references count="2">
          <reference field="0" count="1" selected="0">
            <x v="5"/>
          </reference>
          <reference field="1" count="3">
            <x v="47"/>
            <x v="110"/>
            <x v="122"/>
          </reference>
        </references>
      </pivotArea>
    </format>
    <format dxfId="2054">
      <pivotArea dataOnly="0" labelOnly="1" outline="0" fieldPosition="0">
        <references count="2">
          <reference field="0" count="1" selected="0">
            <x v="6"/>
          </reference>
          <reference field="1" count="2">
            <x v="115"/>
            <x v="152"/>
          </reference>
        </references>
      </pivotArea>
    </format>
    <format dxfId="2053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2052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2051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2050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2049">
      <pivotArea dataOnly="0" labelOnly="1" outline="0" fieldPosition="0">
        <references count="2">
          <reference field="0" count="1" selected="0">
            <x v="11"/>
          </reference>
          <reference field="1" count="3">
            <x v="4"/>
            <x v="97"/>
            <x v="148"/>
          </reference>
        </references>
      </pivotArea>
    </format>
    <format dxfId="2048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2047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2046">
      <pivotArea dataOnly="0" labelOnly="1" outline="0" fieldPosition="0">
        <references count="2">
          <reference field="0" count="1" selected="0">
            <x v="14"/>
          </reference>
          <reference field="1" count="3">
            <x v="39"/>
            <x v="117"/>
            <x v="164"/>
          </reference>
        </references>
      </pivotArea>
    </format>
    <format dxfId="2045">
      <pivotArea dataOnly="0" labelOnly="1" outline="0" fieldPosition="0">
        <references count="2">
          <reference field="0" count="1" selected="0">
            <x v="15"/>
          </reference>
          <reference field="1" count="4">
            <x v="0"/>
            <x v="20"/>
            <x v="66"/>
            <x v="148"/>
          </reference>
        </references>
      </pivotArea>
    </format>
    <format dxfId="2044">
      <pivotArea dataOnly="0" labelOnly="1" outline="0" fieldPosition="0">
        <references count="2">
          <reference field="0" count="1" selected="0">
            <x v="16"/>
          </reference>
          <reference field="1" count="4">
            <x v="12"/>
            <x v="24"/>
            <x v="151"/>
            <x v="155"/>
          </reference>
        </references>
      </pivotArea>
    </format>
    <format dxfId="2043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2042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2041">
      <pivotArea dataOnly="0" labelOnly="1" outline="0" fieldPosition="0">
        <references count="2">
          <reference field="0" count="1" selected="0">
            <x v="19"/>
          </reference>
          <reference field="1" count="2">
            <x v="118"/>
            <x v="148"/>
          </reference>
        </references>
      </pivotArea>
    </format>
    <format dxfId="2040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2039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2038">
      <pivotArea dataOnly="0" labelOnly="1" outline="0" fieldPosition="0">
        <references count="2">
          <reference field="0" count="1" selected="0">
            <x v="22"/>
          </reference>
          <reference field="1" count="3">
            <x v="3"/>
            <x v="119"/>
            <x v="148"/>
          </reference>
        </references>
      </pivotArea>
    </format>
    <format dxfId="2037">
      <pivotArea dataOnly="0" labelOnly="1" outline="0" fieldPosition="0">
        <references count="2">
          <reference field="0" count="1" selected="0">
            <x v="23"/>
          </reference>
          <reference field="1" count="4">
            <x v="74"/>
            <x v="80"/>
            <x v="147"/>
            <x v="154"/>
          </reference>
        </references>
      </pivotArea>
    </format>
    <format dxfId="2036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2035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2034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2033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2032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2031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2030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2029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2028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2027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2026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2025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2024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2023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2022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2021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2020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2019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2018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2017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2016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2015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2014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2013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2012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2011">
      <pivotArea dataOnly="0" labelOnly="1" outline="0" fieldPosition="0">
        <references count="2">
          <reference field="0" count="1" selected="0">
            <x v="49"/>
          </reference>
          <reference field="1" count="5">
            <x v="131"/>
            <x v="147"/>
            <x v="148"/>
            <x v="149"/>
            <x v="150"/>
          </reference>
        </references>
      </pivotArea>
    </format>
    <format dxfId="2010">
      <pivotArea dataOnly="0" labelOnly="1" outline="0" fieldPosition="0">
        <references count="2">
          <reference field="0" count="1" selected="0">
            <x v="50"/>
          </reference>
          <reference field="1" count="3">
            <x v="141"/>
            <x v="147"/>
            <x v="156"/>
          </reference>
        </references>
      </pivotArea>
    </format>
    <format dxfId="2009">
      <pivotArea dataOnly="0" labelOnly="1" outline="0" fieldPosition="0">
        <references count="2">
          <reference field="0" count="1" selected="0">
            <x v="51"/>
          </reference>
          <reference field="1" count="2">
            <x v="126"/>
            <x v="159"/>
          </reference>
        </references>
      </pivotArea>
    </format>
    <format dxfId="2008">
      <pivotArea dataOnly="0" labelOnly="1" outline="0" fieldPosition="0">
        <references count="2">
          <reference field="0" count="1" selected="0">
            <x v="52"/>
          </reference>
          <reference field="1" count="3">
            <x v="146"/>
            <x v="158"/>
            <x v="159"/>
          </reference>
        </references>
      </pivotArea>
    </format>
    <format dxfId="2007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2006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2005">
      <pivotArea dataOnly="0" labelOnly="1" outline="0" fieldPosition="0">
        <references count="2">
          <reference field="0" count="1" selected="0">
            <x v="55"/>
          </reference>
          <reference field="1" count="6">
            <x v="146"/>
            <x v="147"/>
            <x v="148"/>
            <x v="156"/>
            <x v="158"/>
            <x v="159"/>
          </reference>
        </references>
      </pivotArea>
    </format>
    <format dxfId="2004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2003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2002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2001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2000">
      <pivotArea dataOnly="0" labelOnly="1" outline="0" fieldPosition="0">
        <references count="2">
          <reference field="0" count="1" selected="0">
            <x v="60"/>
          </reference>
          <reference field="1" count="1">
            <x v="122"/>
          </reference>
        </references>
      </pivotArea>
    </format>
    <format dxfId="1999">
      <pivotArea dataOnly="0" labelOnly="1" outline="0" fieldPosition="0">
        <references count="2">
          <reference field="0" count="1" selected="0">
            <x v="61"/>
          </reference>
          <reference field="1" count="3">
            <x v="116"/>
            <x v="131"/>
            <x v="147"/>
          </reference>
        </references>
      </pivotArea>
    </format>
    <format dxfId="1998">
      <pivotArea dataOnly="0" labelOnly="1" outline="0" fieldPosition="0">
        <references count="2">
          <reference field="0" count="1" selected="0">
            <x v="62"/>
          </reference>
          <reference field="1" count="7">
            <x v="105"/>
            <x v="109"/>
            <x v="112"/>
            <x v="121"/>
            <x v="136"/>
            <x v="137"/>
            <x v="147"/>
          </reference>
        </references>
      </pivotArea>
    </format>
    <format dxfId="1997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1996">
      <pivotArea dataOnly="0" labelOnly="1" outline="0" fieldPosition="0">
        <references count="2">
          <reference field="0" count="1" selected="0">
            <x v="64"/>
          </reference>
          <reference field="1" count="4">
            <x v="33"/>
            <x v="129"/>
            <x v="147"/>
            <x v="148"/>
          </reference>
        </references>
      </pivotArea>
    </format>
    <format dxfId="1995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1994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1993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1992">
      <pivotArea dataOnly="0" labelOnly="1" outline="0" fieldPosition="0">
        <references count="2">
          <reference field="0" count="1" selected="0">
            <x v="68"/>
          </reference>
          <reference field="1" count="6">
            <x v="30"/>
            <x v="123"/>
            <x v="139"/>
            <x v="147"/>
            <x v="148"/>
            <x v="151"/>
          </reference>
        </references>
      </pivotArea>
    </format>
    <format dxfId="1991">
      <pivotArea dataOnly="0" labelOnly="1" outline="0" fieldPosition="0">
        <references count="2">
          <reference field="0" count="1" selected="0">
            <x v="69"/>
          </reference>
          <reference field="1" count="6">
            <x v="108"/>
            <x v="122"/>
            <x v="147"/>
            <x v="148"/>
            <x v="151"/>
            <x v="157"/>
          </reference>
        </references>
      </pivotArea>
    </format>
    <format dxfId="1990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1989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1988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1987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1986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1985">
      <pivotArea dataOnly="0" labelOnly="1" outline="0" fieldPosition="0">
        <references count="2">
          <reference field="0" count="1" selected="0">
            <x v="75"/>
          </reference>
          <reference field="1" count="4">
            <x v="39"/>
            <x v="64"/>
            <x v="148"/>
            <x v="165"/>
          </reference>
        </references>
      </pivotArea>
    </format>
    <format dxfId="1984">
      <pivotArea dataOnly="0" labelOnly="1" outline="0" fieldPosition="0">
        <references count="2">
          <reference field="0" count="1" selected="0">
            <x v="76"/>
          </reference>
          <reference field="1" count="4">
            <x v="54"/>
            <x v="59"/>
            <x v="111"/>
            <x v="146"/>
          </reference>
        </references>
      </pivotArea>
    </format>
    <format dxfId="1983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1982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1981">
      <pivotArea dataOnly="0" labelOnly="1" outline="0" fieldPosition="0">
        <references count="2">
          <reference field="0" count="1" selected="0">
            <x v="79"/>
          </reference>
          <reference field="1" count="4">
            <x v="47"/>
            <x v="91"/>
            <x v="148"/>
            <x v="151"/>
          </reference>
        </references>
      </pivotArea>
    </format>
    <format dxfId="1980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1979">
      <pivotArea dataOnly="0" labelOnly="1" outline="0" fieldPosition="0">
        <references count="2">
          <reference field="0" count="1" selected="0">
            <x v="81"/>
          </reference>
          <reference field="1" count="2">
            <x v="8"/>
            <x v="147"/>
          </reference>
        </references>
      </pivotArea>
    </format>
    <format dxfId="1978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1977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1976">
      <pivotArea dataOnly="0" labelOnly="1" outline="0" fieldPosition="0">
        <references count="2">
          <reference field="0" count="1" selected="0">
            <x v="84"/>
          </reference>
          <reference field="1" count="5">
            <x v="24"/>
            <x v="58"/>
            <x v="104"/>
            <x v="147"/>
            <x v="148"/>
          </reference>
        </references>
      </pivotArea>
    </format>
    <format dxfId="1975">
      <pivotArea dataOnly="0" labelOnly="1" outline="0" fieldPosition="0">
        <references count="2">
          <reference field="0" count="1" selected="0">
            <x v="85"/>
          </reference>
          <reference field="1" count="5">
            <x v="14"/>
            <x v="43"/>
            <x v="147"/>
            <x v="148"/>
            <x v="153"/>
          </reference>
        </references>
      </pivotArea>
    </format>
    <format dxfId="1974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1973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1972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1971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1970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1969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1968">
      <pivotArea dataOnly="0" labelOnly="1" outline="0" fieldPosition="0">
        <references count="2">
          <reference field="0" count="1" selected="0">
            <x v="92"/>
          </reference>
          <reference field="1" count="3">
            <x v="64"/>
            <x v="138"/>
            <x v="148"/>
          </reference>
        </references>
      </pivotArea>
    </format>
    <format dxfId="1967">
      <pivotArea dataOnly="0" labelOnly="1" outline="0" fieldPosition="0">
        <references count="2">
          <reference field="0" count="1" selected="0">
            <x v="93"/>
          </reference>
          <reference field="1" count="2">
            <x v="67"/>
            <x v="148"/>
          </reference>
        </references>
      </pivotArea>
    </format>
    <format dxfId="1966">
      <pivotArea dataOnly="0" labelOnly="1" outline="0" fieldPosition="0">
        <references count="2">
          <reference field="0" count="1" selected="0">
            <x v="94"/>
          </reference>
          <reference field="1" count="5">
            <x v="131"/>
            <x v="146"/>
            <x v="147"/>
            <x v="148"/>
            <x v="166"/>
          </reference>
        </references>
      </pivotArea>
    </format>
    <format dxfId="1965">
      <pivotArea dataOnly="0" labelOnly="1" outline="0" fieldPosition="0">
        <references count="2">
          <reference field="0" count="1" selected="0">
            <x v="95"/>
          </reference>
          <reference field="1" count="2">
            <x v="135"/>
            <x v="156"/>
          </reference>
        </references>
      </pivotArea>
    </format>
    <format dxfId="1964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1963">
      <pivotArea dataOnly="0" labelOnly="1" outline="0" fieldPosition="0">
        <references count="2">
          <reference field="0" count="1" selected="0">
            <x v="97"/>
          </reference>
          <reference field="1" count="5">
            <x v="30"/>
            <x v="48"/>
            <x v="107"/>
            <x v="148"/>
            <x v="160"/>
          </reference>
        </references>
      </pivotArea>
    </format>
    <format dxfId="1962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1961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1960">
      <pivotArea dataOnly="0" labelOnly="1" outline="0" fieldPosition="0">
        <references count="2">
          <reference field="0" count="1" selected="0">
            <x v="100"/>
          </reference>
          <reference field="1" count="2">
            <x v="60"/>
            <x v="148"/>
          </reference>
        </references>
      </pivotArea>
    </format>
    <format dxfId="1959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1958">
      <pivotArea dataOnly="0" labelOnly="1" outline="0" fieldPosition="0">
        <references count="2">
          <reference field="0" count="1" selected="0">
            <x v="102"/>
          </reference>
          <reference field="1" count="3">
            <x v="114"/>
            <x v="133"/>
            <x v="147"/>
          </reference>
        </references>
      </pivotArea>
    </format>
    <format dxfId="1957">
      <pivotArea dataOnly="0" labelOnly="1" outline="0" fieldPosition="0">
        <references count="2">
          <reference field="0" count="1" selected="0">
            <x v="103"/>
          </reference>
          <reference field="1" count="3">
            <x v="127"/>
            <x v="140"/>
            <x v="147"/>
          </reference>
        </references>
      </pivotArea>
    </format>
    <format dxfId="1956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1955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1954">
      <pivotArea dataOnly="0" labelOnly="1" outline="0" fieldPosition="0">
        <references count="2">
          <reference field="0" count="1" selected="0">
            <x v="106"/>
          </reference>
          <reference field="1" count="6">
            <x v="61"/>
            <x v="116"/>
            <x v="124"/>
            <x v="147"/>
            <x v="148"/>
            <x v="164"/>
          </reference>
        </references>
      </pivotArea>
    </format>
    <format dxfId="1953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1952">
      <pivotArea dataOnly="0" labelOnly="1" outline="0" fieldPosition="0">
        <references count="2">
          <reference field="0" count="1" selected="0">
            <x v="108"/>
          </reference>
          <reference field="1" count="4">
            <x v="100"/>
            <x v="106"/>
            <x v="139"/>
            <x v="148"/>
          </reference>
        </references>
      </pivotArea>
    </format>
    <format dxfId="1951">
      <pivotArea dataOnly="0" labelOnly="1" outline="0" fieldPosition="0">
        <references count="2">
          <reference field="0" count="1" selected="0">
            <x v="109"/>
          </reference>
          <reference field="1" count="6">
            <x v="61"/>
            <x v="90"/>
            <x v="139"/>
            <x v="147"/>
            <x v="148"/>
            <x v="168"/>
          </reference>
        </references>
      </pivotArea>
    </format>
    <format dxfId="1950">
      <pivotArea dataOnly="0" labelOnly="1" outline="0" fieldPosition="0">
        <references count="2">
          <reference field="0" count="1" selected="0">
            <x v="110"/>
          </reference>
          <reference field="1" count="3">
            <x v="132"/>
            <x v="148"/>
            <x v="151"/>
          </reference>
        </references>
      </pivotArea>
    </format>
    <format dxfId="1949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1948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1947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1946">
      <pivotArea dataOnly="0" labelOnly="1" outline="0" fieldPosition="0">
        <references count="2">
          <reference field="0" count="1" selected="0">
            <x v="114"/>
          </reference>
          <reference field="1" count="5">
            <x v="20"/>
            <x v="61"/>
            <x v="87"/>
            <x v="147"/>
            <x v="167"/>
          </reference>
        </references>
      </pivotArea>
    </format>
    <format dxfId="1945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1944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1943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1942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1941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1940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1939">
      <pivotArea dataOnly="0" labelOnly="1" outline="0" fieldPosition="0">
        <references count="2">
          <reference field="0" count="1" selected="0">
            <x v="121"/>
          </reference>
          <reference field="1" count="4">
            <x v="36"/>
            <x v="50"/>
            <x v="65"/>
            <x v="148"/>
          </reference>
        </references>
      </pivotArea>
    </format>
    <format dxfId="1938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1937">
      <pivotArea dataOnly="0" labelOnly="1" outline="0" fieldPosition="0">
        <references count="2">
          <reference field="0" count="1" selected="0">
            <x v="123"/>
          </reference>
          <reference field="1" count="2">
            <x v="159"/>
            <x v="162"/>
          </reference>
        </references>
      </pivotArea>
    </format>
    <format dxfId="1936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1935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1934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1933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1932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1931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1930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1929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1928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1927">
      <pivotArea dataOnly="0" labelOnly="1" outline="0" fieldPosition="0">
        <references count="2">
          <reference field="0" count="1" selected="0">
            <x v="133"/>
          </reference>
          <reference field="1" count="4">
            <x v="15"/>
            <x v="69"/>
            <x v="148"/>
            <x v="151"/>
          </reference>
        </references>
      </pivotArea>
    </format>
    <format dxfId="1926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1925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1924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1923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1922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1921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1920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1919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1918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1917">
      <pivotArea dataOnly="0" labelOnly="1" outline="0" fieldPosition="0">
        <references count="2">
          <reference field="0" count="1" selected="0">
            <x v="143"/>
          </reference>
          <reference field="1" count="1">
            <x v="148"/>
          </reference>
        </references>
      </pivotArea>
    </format>
    <format dxfId="1916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1915">
      <pivotArea dataOnly="0" labelOnly="1" outline="0" fieldPosition="0">
        <references count="2">
          <reference field="0" count="1" selected="0">
            <x v="145"/>
          </reference>
          <reference field="1" count="2">
            <x v="114"/>
            <x v="148"/>
          </reference>
        </references>
      </pivotArea>
    </format>
    <format dxfId="1914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1913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1912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1911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1910">
      <pivotArea dataOnly="0" labelOnly="1" outline="0" fieldPosition="0">
        <references count="2">
          <reference field="0" count="1" selected="0">
            <x v="150"/>
          </reference>
          <reference field="1" count="1">
            <x v="163"/>
          </reference>
        </references>
      </pivotArea>
    </format>
    <format dxfId="1909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1908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1907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1906">
      <pivotArea dataOnly="0" labelOnly="1" outline="0" fieldPosition="0">
        <references count="2">
          <reference field="0" count="1" selected="0">
            <x v="155"/>
          </reference>
          <reference field="1" count="1">
            <x v="163"/>
          </reference>
        </references>
      </pivotArea>
    </format>
    <format dxfId="1905">
      <pivotArea dataOnly="0" labelOnly="1" outline="0" fieldPosition="0">
        <references count="2">
          <reference field="0" count="1" selected="0">
            <x v="157"/>
          </reference>
          <reference field="1" count="5">
            <x v="9"/>
            <x v="42"/>
            <x v="43"/>
            <x v="148"/>
            <x v="151"/>
          </reference>
        </references>
      </pivotArea>
    </format>
    <format dxfId="1904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1903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1902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1901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190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89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898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189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189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189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189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893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189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189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89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188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188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1887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188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52"/>
          </reference>
          <reference field="2" count="1">
            <x v="87"/>
          </reference>
        </references>
      </pivotArea>
    </format>
    <format dxfId="1885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88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1883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188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1881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1880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1879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1878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1877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876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1875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1874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1873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872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1871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1870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1">
            <x v="56"/>
          </reference>
        </references>
      </pivotArea>
    </format>
    <format dxfId="1869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1868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1867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866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1865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1864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1863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55"/>
          </reference>
          <reference field="2" count="1">
            <x v="87"/>
          </reference>
        </references>
      </pivotArea>
    </format>
    <format dxfId="1862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1861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1860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1859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858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1857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1856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1855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1854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85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185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1851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850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154"/>
          </reference>
          <reference field="2" count="1">
            <x v="87"/>
          </reference>
        </references>
      </pivotArea>
    </format>
    <format dxfId="1849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1848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1847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1846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1845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1844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1843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1842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1841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1840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1839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1838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1837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1836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1835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1834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1833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1832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1831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1830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1829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1828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1827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1826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1825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1824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1823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1822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1821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1820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1819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1818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817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816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49"/>
          </reference>
          <reference field="2" count="1">
            <x v="87"/>
          </reference>
        </references>
      </pivotArea>
    </format>
    <format dxfId="1815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150"/>
          </reference>
          <reference field="2" count="1">
            <x v="87"/>
          </reference>
        </references>
      </pivotArea>
    </format>
    <format dxfId="1814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1813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812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1811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1810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180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1808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807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1806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1805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804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1803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1802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801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800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1799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798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1797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1796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1795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1794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1793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1792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1791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1790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1789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8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178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178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178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21"/>
          </reference>
          <reference field="2" count="1">
            <x v="87"/>
          </reference>
        </references>
      </pivotArea>
    </format>
    <format dxfId="1784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6"/>
          </reference>
          <reference field="2" count="1">
            <x v="87"/>
          </reference>
        </references>
      </pivotArea>
    </format>
    <format dxfId="1783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1782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81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1780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1779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1778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29"/>
          </reference>
          <reference field="2" count="1">
            <x v="87"/>
          </reference>
        </references>
      </pivotArea>
    </format>
    <format dxfId="1777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76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75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774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1773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1772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1771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23"/>
          </reference>
          <reference field="2" count="1">
            <x v="87"/>
          </reference>
        </references>
      </pivotArea>
    </format>
    <format dxfId="1770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1769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6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67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1766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1765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22"/>
          </reference>
          <reference field="2" count="1">
            <x v="87"/>
          </reference>
        </references>
      </pivotArea>
    </format>
    <format dxfId="1764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63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62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1761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57"/>
          </reference>
          <reference field="2" count="1">
            <x v="87"/>
          </reference>
        </references>
      </pivotArea>
    </format>
    <format dxfId="1760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1759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1758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757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1756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1755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1754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1753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1752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751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1750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49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165"/>
          </reference>
          <reference field="2" count="1">
            <x v="87"/>
          </reference>
        </references>
      </pivotArea>
    </format>
    <format dxfId="1748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1747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174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1745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1744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1743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1742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1741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1740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1739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173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173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36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1735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1734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1733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32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1731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1730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1729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172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1727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1726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1725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24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23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1722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1721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20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19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53"/>
          </reference>
          <reference field="2" count="1">
            <x v="87"/>
          </reference>
        </references>
      </pivotArea>
    </format>
    <format dxfId="1718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717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1716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1715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1714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1713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1712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1711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38"/>
          </reference>
          <reference field="2" count="1">
            <x v="87"/>
          </reference>
        </references>
      </pivotArea>
    </format>
    <format dxfId="1710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09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1708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07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31"/>
          </reference>
          <reference field="2" count="1">
            <x v="87"/>
          </reference>
        </references>
      </pivotArea>
    </format>
    <format dxfId="1706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6"/>
          </reference>
          <reference field="2" count="1">
            <x v="87"/>
          </reference>
        </references>
      </pivotArea>
    </format>
    <format dxfId="1705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704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703">
      <pivotArea dataOnly="0" labelOnly="1" outline="0" fieldPosition="0">
        <references count="3">
          <reference field="0" count="1" selected="0">
            <x v="94"/>
          </reference>
          <reference field="1" count="1" selected="0">
            <x v="166"/>
          </reference>
          <reference field="2" count="1">
            <x v="87"/>
          </reference>
        </references>
      </pivotArea>
    </format>
    <format dxfId="1702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1701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56"/>
          </reference>
          <reference field="2" count="1">
            <x v="87"/>
          </reference>
        </references>
      </pivotArea>
    </format>
    <format dxfId="1700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1699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1698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1697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1696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9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60"/>
          </reference>
          <reference field="2" count="1">
            <x v="87"/>
          </reference>
        </references>
      </pivotArea>
    </format>
    <format dxfId="1694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1693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69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1691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1690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689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1688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1687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86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1685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1684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33"/>
          </reference>
          <reference field="2" count="1">
            <x v="87"/>
          </reference>
        </references>
      </pivotArea>
    </format>
    <format dxfId="1683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682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1681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0"/>
          </reference>
          <reference field="2" count="1">
            <x v="87"/>
          </reference>
        </references>
      </pivotArea>
    </format>
    <format dxfId="1680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679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1678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1677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1676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1675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674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1673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24"/>
          </reference>
          <reference field="2" count="1">
            <x v="87"/>
          </reference>
        </references>
      </pivotArea>
    </format>
    <format dxfId="1672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671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70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64"/>
          </reference>
          <reference field="2" count="1">
            <x v="87"/>
          </reference>
        </references>
      </pivotArea>
    </format>
    <format dxfId="1669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1668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1667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1666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1665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64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66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166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39"/>
          </reference>
          <reference field="2" count="1">
            <x v="87"/>
          </reference>
        </references>
      </pivotArea>
    </format>
    <format dxfId="1661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660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59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68"/>
          </reference>
          <reference field="2" count="1">
            <x v="87"/>
          </reference>
        </references>
      </pivotArea>
    </format>
    <format dxfId="1658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1657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56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1655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1654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653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1652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1651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1650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1649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1648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647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1646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47"/>
          </reference>
          <reference field="2" count="1">
            <x v="87"/>
          </reference>
        </references>
      </pivotArea>
    </format>
    <format dxfId="1645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167"/>
          </reference>
          <reference field="2" count="1">
            <x v="87"/>
          </reference>
        </references>
      </pivotArea>
    </format>
    <format dxfId="1644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1643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642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1641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1640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1639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1638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1637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1636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1635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1634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1633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1632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31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1630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59"/>
          </reference>
          <reference field="2" count="1">
            <x v="87"/>
          </reference>
        </references>
      </pivotArea>
    </format>
    <format dxfId="1629">
      <pivotArea dataOnly="0" labelOnly="1" outline="0" fieldPosition="0">
        <references count="3">
          <reference field="0" count="1" selected="0">
            <x v="123"/>
          </reference>
          <reference field="1" count="1" selected="0">
            <x v="162"/>
          </reference>
          <reference field="2" count="1">
            <x v="87"/>
          </reference>
        </references>
      </pivotArea>
    </format>
    <format dxfId="1628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1627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162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625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1624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1623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1622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1621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1620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1619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1618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1617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1616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161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161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1613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12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1611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1610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1609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1608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1607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1606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1605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1604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1603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1602">
      <pivotArea dataOnly="0" labelOnly="1" outline="0" fieldPosition="0">
        <references count="3">
          <reference field="0" count="1" selected="0">
            <x v="143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601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1600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1599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598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1597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1596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1595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1594">
      <pivotArea dataOnly="0" labelOnly="1" outline="0" fieldPosition="0">
        <references count="3">
          <reference field="0" count="1" selected="0">
            <x v="150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1593">
      <pivotArea dataOnly="0" labelOnly="1" outline="0" fieldPosition="0">
        <references count="3">
          <reference field="0" count="1" selected="0">
            <x v="151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1592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1591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590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1589">
      <pivotArea dataOnly="0" labelOnly="1" outline="0" fieldPosition="0">
        <references count="3">
          <reference field="0" count="1" selected="0">
            <x v="155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1588">
      <pivotArea dataOnly="0" labelOnly="1" outline="0" fieldPosition="0">
        <references count="3">
          <reference field="0" count="1" selected="0">
            <x v="156"/>
          </reference>
          <reference field="1" count="1" selected="0">
            <x v="163"/>
          </reference>
          <reference field="2" count="1">
            <x v="87"/>
          </reference>
        </references>
      </pivotArea>
    </format>
    <format dxfId="1587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1586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158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158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48"/>
          </reference>
          <reference field="2" count="1">
            <x v="87"/>
          </reference>
        </references>
      </pivotArea>
    </format>
    <format dxfId="158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151"/>
          </reference>
          <reference field="2" count="1">
            <x v="87"/>
          </reference>
        </references>
      </pivotArea>
    </format>
    <format dxfId="1582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1581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1580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1579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1578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1577">
      <pivotArea type="all" dataOnly="0" outline="0" fieldPosition="0"/>
    </format>
    <format dxfId="1576">
      <pivotArea outline="0" collapsedLevelsAreSubtotals="1" fieldPosition="0"/>
    </format>
    <format dxfId="1575">
      <pivotArea field="0" type="button" dataOnly="0" labelOnly="1" outline="0" axis="axisRow" fieldPosition="0"/>
    </format>
    <format dxfId="1574">
      <pivotArea field="1" type="button" dataOnly="0" labelOnly="1" outline="0" axis="axisRow" fieldPosition="1"/>
    </format>
    <format dxfId="1573">
      <pivotArea field="2" type="button" dataOnly="0" labelOnly="1" outline="0" axis="axisRow" fieldPosition="2"/>
    </format>
    <format dxfId="1572">
      <pivotArea dataOnly="0" labelOnly="1" outline="0" fieldPosition="0">
        <references count="1">
          <reference field="0" count="5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50"/>
            <x v="51"/>
            <x v="52"/>
          </reference>
        </references>
      </pivotArea>
    </format>
    <format dxfId="1571">
      <pivotArea dataOnly="0" labelOnly="1" outline="0" fieldPosition="0">
        <references count="1">
          <reference field="0" count="50"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</references>
      </pivotArea>
    </format>
    <format dxfId="1570">
      <pivotArea dataOnly="0" labelOnly="1" outline="0" fieldPosition="0">
        <references count="1">
          <reference field="0" count="50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7"/>
            <x v="148"/>
            <x v="149"/>
            <x v="152"/>
            <x v="153"/>
            <x v="154"/>
            <x v="157"/>
            <x v="158"/>
            <x v="159"/>
            <x v="160"/>
          </reference>
        </references>
      </pivotArea>
    </format>
    <format dxfId="1569">
      <pivotArea dataOnly="0" labelOnly="1" outline="0" fieldPosition="0">
        <references count="1">
          <reference field="0" count="1">
            <x v="161"/>
          </reference>
        </references>
      </pivotArea>
    </format>
    <format dxfId="1568">
      <pivotArea dataOnly="0" labelOnly="1" grandRow="1" outline="0" fieldPosition="0"/>
    </format>
    <format dxfId="1567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1566">
      <pivotArea dataOnly="0" labelOnly="1" outline="0" fieldPosition="0">
        <references count="2">
          <reference field="0" count="1" selected="0">
            <x v="3"/>
          </reference>
          <reference field="1" count="3">
            <x v="7"/>
            <x v="9"/>
            <x v="29"/>
          </reference>
        </references>
      </pivotArea>
    </format>
    <format dxfId="1565">
      <pivotArea dataOnly="0" labelOnly="1" outline="0" fieldPosition="0">
        <references count="2">
          <reference field="0" count="1" selected="0">
            <x v="4"/>
          </reference>
          <reference field="1" count="2">
            <x v="95"/>
            <x v="98"/>
          </reference>
        </references>
      </pivotArea>
    </format>
    <format dxfId="1564">
      <pivotArea dataOnly="0" labelOnly="1" outline="0" fieldPosition="0">
        <references count="2">
          <reference field="0" count="1" selected="0">
            <x v="5"/>
          </reference>
          <reference field="1" count="2">
            <x v="47"/>
            <x v="110"/>
          </reference>
        </references>
      </pivotArea>
    </format>
    <format dxfId="1563">
      <pivotArea dataOnly="0" labelOnly="1" outline="0" fieldPosition="0">
        <references count="2">
          <reference field="0" count="1" selected="0">
            <x v="6"/>
          </reference>
          <reference field="1" count="1">
            <x v="115"/>
          </reference>
        </references>
      </pivotArea>
    </format>
    <format dxfId="1562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1561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1560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1559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1558">
      <pivotArea dataOnly="0" labelOnly="1" outline="0" fieldPosition="0">
        <references count="2">
          <reference field="0" count="1" selected="0">
            <x v="11"/>
          </reference>
          <reference field="1" count="2">
            <x v="4"/>
            <x v="97"/>
          </reference>
        </references>
      </pivotArea>
    </format>
    <format dxfId="1557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1556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1555">
      <pivotArea dataOnly="0" labelOnly="1" outline="0" fieldPosition="0">
        <references count="2">
          <reference field="0" count="1" selected="0">
            <x v="14"/>
          </reference>
          <reference field="1" count="2">
            <x v="39"/>
            <x v="117"/>
          </reference>
        </references>
      </pivotArea>
    </format>
    <format dxfId="1554">
      <pivotArea dataOnly="0" labelOnly="1" outline="0" fieldPosition="0">
        <references count="2">
          <reference field="0" count="1" selected="0">
            <x v="15"/>
          </reference>
          <reference field="1" count="2">
            <x v="20"/>
            <x v="66"/>
          </reference>
        </references>
      </pivotArea>
    </format>
    <format dxfId="1553">
      <pivotArea dataOnly="0" labelOnly="1" outline="0" fieldPosition="0">
        <references count="2">
          <reference field="0" count="1" selected="0">
            <x v="16"/>
          </reference>
          <reference field="1" count="2">
            <x v="12"/>
            <x v="24"/>
          </reference>
        </references>
      </pivotArea>
    </format>
    <format dxfId="1552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1551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1550">
      <pivotArea dataOnly="0" labelOnly="1" outline="0" fieldPosition="0">
        <references count="2">
          <reference field="0" count="1" selected="0">
            <x v="19"/>
          </reference>
          <reference field="1" count="1">
            <x v="118"/>
          </reference>
        </references>
      </pivotArea>
    </format>
    <format dxfId="1549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1548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1547">
      <pivotArea dataOnly="0" labelOnly="1" outline="0" fieldPosition="0">
        <references count="2">
          <reference field="0" count="1" selected="0">
            <x v="22"/>
          </reference>
          <reference field="1" count="2">
            <x v="3"/>
            <x v="119"/>
          </reference>
        </references>
      </pivotArea>
    </format>
    <format dxfId="1546">
      <pivotArea dataOnly="0" labelOnly="1" outline="0" fieldPosition="0">
        <references count="2">
          <reference field="0" count="1" selected="0">
            <x v="23"/>
          </reference>
          <reference field="1" count="2">
            <x v="74"/>
            <x v="80"/>
          </reference>
        </references>
      </pivotArea>
    </format>
    <format dxfId="1545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1544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1543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1542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1541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1540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1539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1538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1537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1536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1535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1534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1533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1532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1531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1530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1529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1528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1527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1526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1525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1524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1523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1522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1521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1520">
      <pivotArea dataOnly="0" labelOnly="1" outline="0" fieldPosition="0">
        <references count="2">
          <reference field="0" count="1" selected="0">
            <x v="50"/>
          </reference>
          <reference field="1" count="1">
            <x v="141"/>
          </reference>
        </references>
      </pivotArea>
    </format>
    <format dxfId="1519">
      <pivotArea dataOnly="0" labelOnly="1" outline="0" fieldPosition="0">
        <references count="2">
          <reference field="0" count="1" selected="0">
            <x v="51"/>
          </reference>
          <reference field="1" count="1">
            <x v="126"/>
          </reference>
        </references>
      </pivotArea>
    </format>
    <format dxfId="1518">
      <pivotArea dataOnly="0" labelOnly="1" outline="0" fieldPosition="0">
        <references count="2">
          <reference field="0" count="1" selected="0">
            <x v="52"/>
          </reference>
          <reference field="1" count="1">
            <x v="158"/>
          </reference>
        </references>
      </pivotArea>
    </format>
    <format dxfId="1517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1516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1515">
      <pivotArea dataOnly="0" labelOnly="1" outline="0" fieldPosition="0">
        <references count="2">
          <reference field="0" count="1" selected="0">
            <x v="55"/>
          </reference>
          <reference field="1" count="1">
            <x v="158"/>
          </reference>
        </references>
      </pivotArea>
    </format>
    <format dxfId="1514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1513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1512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1511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1510">
      <pivotArea dataOnly="0" labelOnly="1" outline="0" fieldPosition="0">
        <references count="2">
          <reference field="0" count="1" selected="0">
            <x v="61"/>
          </reference>
          <reference field="1" count="1">
            <x v="116"/>
          </reference>
        </references>
      </pivotArea>
    </format>
    <format dxfId="1509">
      <pivotArea dataOnly="0" labelOnly="1" outline="0" fieldPosition="0">
        <references count="2">
          <reference field="0" count="1" selected="0">
            <x v="62"/>
          </reference>
          <reference field="1" count="4">
            <x v="105"/>
            <x v="109"/>
            <x v="112"/>
            <x v="137"/>
          </reference>
        </references>
      </pivotArea>
    </format>
    <format dxfId="1508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1507">
      <pivotArea dataOnly="0" labelOnly="1" outline="0" fieldPosition="0">
        <references count="2">
          <reference field="0" count="1" selected="0">
            <x v="64"/>
          </reference>
          <reference field="1" count="1">
            <x v="33"/>
          </reference>
        </references>
      </pivotArea>
    </format>
    <format dxfId="1506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1505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1504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1503">
      <pivotArea dataOnly="0" labelOnly="1" outline="0" fieldPosition="0">
        <references count="2">
          <reference field="0" count="1" selected="0">
            <x v="68"/>
          </reference>
          <reference field="1" count="1">
            <x v="30"/>
          </reference>
        </references>
      </pivotArea>
    </format>
    <format dxfId="1502">
      <pivotArea dataOnly="0" labelOnly="1" outline="0" fieldPosition="0">
        <references count="2">
          <reference field="0" count="1" selected="0">
            <x v="69"/>
          </reference>
          <reference field="1" count="1">
            <x v="108"/>
          </reference>
        </references>
      </pivotArea>
    </format>
    <format dxfId="1501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1500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1499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1498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1497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1496">
      <pivotArea dataOnly="0" labelOnly="1" outline="0" fieldPosition="0">
        <references count="2">
          <reference field="0" count="1" selected="0">
            <x v="75"/>
          </reference>
          <reference field="1" count="2">
            <x v="39"/>
            <x v="64"/>
          </reference>
        </references>
      </pivotArea>
    </format>
    <format dxfId="1495">
      <pivotArea dataOnly="0" labelOnly="1" outline="0" fieldPosition="0">
        <references count="2">
          <reference field="0" count="1" selected="0">
            <x v="76"/>
          </reference>
          <reference field="1" count="3">
            <x v="54"/>
            <x v="59"/>
            <x v="111"/>
          </reference>
        </references>
      </pivotArea>
    </format>
    <format dxfId="1494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1493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1492">
      <pivotArea dataOnly="0" labelOnly="1" outline="0" fieldPosition="0">
        <references count="2">
          <reference field="0" count="1" selected="0">
            <x v="79"/>
          </reference>
          <reference field="1" count="2">
            <x v="47"/>
            <x v="91"/>
          </reference>
        </references>
      </pivotArea>
    </format>
    <format dxfId="1491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1490">
      <pivotArea dataOnly="0" labelOnly="1" outline="0" fieldPosition="0">
        <references count="2">
          <reference field="0" count="1" selected="0">
            <x v="81"/>
          </reference>
          <reference field="1" count="1">
            <x v="8"/>
          </reference>
        </references>
      </pivotArea>
    </format>
    <format dxfId="1489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1488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1487">
      <pivotArea dataOnly="0" labelOnly="1" outline="0" fieldPosition="0">
        <references count="2">
          <reference field="0" count="1" selected="0">
            <x v="84"/>
          </reference>
          <reference field="1" count="3">
            <x v="24"/>
            <x v="58"/>
            <x v="104"/>
          </reference>
        </references>
      </pivotArea>
    </format>
    <format dxfId="1486">
      <pivotArea dataOnly="0" labelOnly="1" outline="0" fieldPosition="0">
        <references count="2">
          <reference field="0" count="1" selected="0">
            <x v="85"/>
          </reference>
          <reference field="1" count="2">
            <x v="14"/>
            <x v="43"/>
          </reference>
        </references>
      </pivotArea>
    </format>
    <format dxfId="1485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1484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1483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1482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1481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1480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1479">
      <pivotArea dataOnly="0" labelOnly="1" outline="0" fieldPosition="0">
        <references count="2">
          <reference field="0" count="1" selected="0">
            <x v="92"/>
          </reference>
          <reference field="1" count="1">
            <x v="64"/>
          </reference>
        </references>
      </pivotArea>
    </format>
    <format dxfId="1478">
      <pivotArea dataOnly="0" labelOnly="1" outline="0" fieldPosition="0">
        <references count="2">
          <reference field="0" count="1" selected="0">
            <x v="93"/>
          </reference>
          <reference field="1" count="1">
            <x v="67"/>
          </reference>
        </references>
      </pivotArea>
    </format>
    <format dxfId="1477">
      <pivotArea dataOnly="0" labelOnly="1" outline="0" fieldPosition="0">
        <references count="2">
          <reference field="0" count="1" selected="0">
            <x v="95"/>
          </reference>
          <reference field="1" count="1">
            <x v="135"/>
          </reference>
        </references>
      </pivotArea>
    </format>
    <format dxfId="1476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1475">
      <pivotArea dataOnly="0" labelOnly="1" outline="0" fieldPosition="0">
        <references count="2">
          <reference field="0" count="1" selected="0">
            <x v="97"/>
          </reference>
          <reference field="1" count="3">
            <x v="30"/>
            <x v="48"/>
            <x v="107"/>
          </reference>
        </references>
      </pivotArea>
    </format>
    <format dxfId="1474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1473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1472">
      <pivotArea dataOnly="0" labelOnly="1" outline="0" fieldPosition="0">
        <references count="2">
          <reference field="0" count="1" selected="0">
            <x v="100"/>
          </reference>
          <reference field="1" count="1">
            <x v="60"/>
          </reference>
        </references>
      </pivotArea>
    </format>
    <format dxfId="1471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1470">
      <pivotArea dataOnly="0" labelOnly="1" outline="0" fieldPosition="0">
        <references count="2">
          <reference field="0" count="1" selected="0">
            <x v="102"/>
          </reference>
          <reference field="1" count="1">
            <x v="114"/>
          </reference>
        </references>
      </pivotArea>
    </format>
    <format dxfId="1469">
      <pivotArea dataOnly="0" labelOnly="1" outline="0" fieldPosition="0">
        <references count="2">
          <reference field="0" count="1" selected="0">
            <x v="103"/>
          </reference>
          <reference field="1" count="1">
            <x v="127"/>
          </reference>
        </references>
      </pivotArea>
    </format>
    <format dxfId="1468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1467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1466">
      <pivotArea dataOnly="0" labelOnly="1" outline="0" fieldPosition="0">
        <references count="2">
          <reference field="0" count="1" selected="0">
            <x v="106"/>
          </reference>
          <reference field="1" count="2">
            <x v="61"/>
            <x v="116"/>
          </reference>
        </references>
      </pivotArea>
    </format>
    <format dxfId="1465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1464">
      <pivotArea dataOnly="0" labelOnly="1" outline="0" fieldPosition="0">
        <references count="2">
          <reference field="0" count="1" selected="0">
            <x v="108"/>
          </reference>
          <reference field="1" count="2">
            <x v="100"/>
            <x v="106"/>
          </reference>
        </references>
      </pivotArea>
    </format>
    <format dxfId="1463">
      <pivotArea dataOnly="0" labelOnly="1" outline="0" fieldPosition="0">
        <references count="2">
          <reference field="0" count="1" selected="0">
            <x v="109"/>
          </reference>
          <reference field="1" count="2">
            <x v="61"/>
            <x v="90"/>
          </reference>
        </references>
      </pivotArea>
    </format>
    <format dxfId="1462">
      <pivotArea dataOnly="0" labelOnly="1" outline="0" fieldPosition="0">
        <references count="2">
          <reference field="0" count="1" selected="0">
            <x v="110"/>
          </reference>
          <reference field="1" count="1">
            <x v="132"/>
          </reference>
        </references>
      </pivotArea>
    </format>
    <format dxfId="1461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1460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1459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1458">
      <pivotArea dataOnly="0" labelOnly="1" outline="0" fieldPosition="0">
        <references count="2">
          <reference field="0" count="1" selected="0">
            <x v="114"/>
          </reference>
          <reference field="1" count="3">
            <x v="20"/>
            <x v="61"/>
            <x v="87"/>
          </reference>
        </references>
      </pivotArea>
    </format>
    <format dxfId="1457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1456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1455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1454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1453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1452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1451">
      <pivotArea dataOnly="0" labelOnly="1" outline="0" fieldPosition="0">
        <references count="2">
          <reference field="0" count="1" selected="0">
            <x v="121"/>
          </reference>
          <reference field="1" count="3">
            <x v="36"/>
            <x v="50"/>
            <x v="65"/>
          </reference>
        </references>
      </pivotArea>
    </format>
    <format dxfId="1450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1449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1448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1447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1446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1445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1444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1443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1442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1441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1440">
      <pivotArea dataOnly="0" labelOnly="1" outline="0" fieldPosition="0">
        <references count="2">
          <reference field="0" count="1" selected="0">
            <x v="133"/>
          </reference>
          <reference field="1" count="2">
            <x v="15"/>
            <x v="69"/>
          </reference>
        </references>
      </pivotArea>
    </format>
    <format dxfId="1439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1438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1437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1436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1435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1434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1433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1432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1431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1430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1429">
      <pivotArea dataOnly="0" labelOnly="1" outline="0" fieldPosition="0">
        <references count="2">
          <reference field="0" count="1" selected="0">
            <x v="145"/>
          </reference>
          <reference field="1" count="1">
            <x v="114"/>
          </reference>
        </references>
      </pivotArea>
    </format>
    <format dxfId="1428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1427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1426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1425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1424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1423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1422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1421">
      <pivotArea dataOnly="0" labelOnly="1" outline="0" fieldPosition="0">
        <references count="2">
          <reference field="0" count="1" selected="0">
            <x v="157"/>
          </reference>
          <reference field="1" count="3">
            <x v="9"/>
            <x v="42"/>
            <x v="43"/>
          </reference>
        </references>
      </pivotArea>
    </format>
    <format dxfId="1420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1419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1418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1417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141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141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141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141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141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141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141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140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140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1407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406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1405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140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1403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1402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140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140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1399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1398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1397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1396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39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1394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1393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1392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1391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1390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1389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1388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1387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1386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1385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1384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138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138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1381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1380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1379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1378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1377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1376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1375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1374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1373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1372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1371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1370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1369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1368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1367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1366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1365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1364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1363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1362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1361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1360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1359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1358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1357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1356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135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1354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1353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1352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1351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1350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134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348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1347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346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1345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344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1343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1342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1341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1340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1339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133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133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133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133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1334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1333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1332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1331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330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1329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132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132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1326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1325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1324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323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1322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1321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1320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1319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1318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317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131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1315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1314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1313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1312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1311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1310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1309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130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130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1306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1305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1304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1303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1302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1301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1300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1299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129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1297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1296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1295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294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1293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1292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1291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1290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1289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1288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1287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1286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128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1284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1283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128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1281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280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1279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1278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277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1276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1275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1274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1273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1272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1271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1270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1269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1268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267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1266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1265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1264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126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26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1261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1260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1259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258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1257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1256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1255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1254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1253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252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1251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1250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249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1248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1247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1246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1245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1244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1243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1242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1241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1240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1239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1238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1237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123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235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1234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1233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1232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1231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1230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1229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1228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1227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1226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122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122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1223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1222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1221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1220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1219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1218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1217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1216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1215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1214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1213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1212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1211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1210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1209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1208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1207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206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120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120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120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1202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1201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1200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1199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1198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1197">
      <pivotArea type="all" dataOnly="0" outline="0" fieldPosition="0"/>
    </format>
    <format dxfId="1196">
      <pivotArea outline="0" collapsedLevelsAreSubtotals="1" fieldPosition="0"/>
    </format>
    <format dxfId="1195">
      <pivotArea field="0" type="button" dataOnly="0" labelOnly="1" outline="0" axis="axisRow" fieldPosition="0"/>
    </format>
    <format dxfId="1194">
      <pivotArea field="1" type="button" dataOnly="0" labelOnly="1" outline="0" axis="axisRow" fieldPosition="1"/>
    </format>
    <format dxfId="1193">
      <pivotArea field="2" type="button" dataOnly="0" labelOnly="1" outline="0" axis="axisRow" fieldPosition="2"/>
    </format>
    <format dxfId="1192">
      <pivotArea dataOnly="0" labelOnly="1" outline="0" fieldPosition="0">
        <references count="1">
          <reference field="0" count="5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50"/>
            <x v="51"/>
            <x v="52"/>
          </reference>
        </references>
      </pivotArea>
    </format>
    <format dxfId="1191">
      <pivotArea dataOnly="0" labelOnly="1" outline="0" fieldPosition="0">
        <references count="1">
          <reference field="0" count="50"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</references>
      </pivotArea>
    </format>
    <format dxfId="1190">
      <pivotArea dataOnly="0" labelOnly="1" outline="0" fieldPosition="0">
        <references count="1">
          <reference field="0" count="50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7"/>
            <x v="148"/>
            <x v="149"/>
            <x v="152"/>
            <x v="153"/>
            <x v="154"/>
            <x v="157"/>
            <x v="158"/>
            <x v="159"/>
            <x v="160"/>
          </reference>
        </references>
      </pivotArea>
    </format>
    <format dxfId="1189">
      <pivotArea dataOnly="0" labelOnly="1" outline="0" fieldPosition="0">
        <references count="1">
          <reference field="0" count="1">
            <x v="161"/>
          </reference>
        </references>
      </pivotArea>
    </format>
    <format dxfId="1188">
      <pivotArea dataOnly="0" labelOnly="1" grandRow="1" outline="0" fieldPosition="0"/>
    </format>
    <format dxfId="1187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1186">
      <pivotArea dataOnly="0" labelOnly="1" outline="0" fieldPosition="0">
        <references count="2">
          <reference field="0" count="1" selected="0">
            <x v="3"/>
          </reference>
          <reference field="1" count="3">
            <x v="7"/>
            <x v="9"/>
            <x v="29"/>
          </reference>
        </references>
      </pivotArea>
    </format>
    <format dxfId="1185">
      <pivotArea dataOnly="0" labelOnly="1" outline="0" fieldPosition="0">
        <references count="2">
          <reference field="0" count="1" selected="0">
            <x v="4"/>
          </reference>
          <reference field="1" count="2">
            <x v="95"/>
            <x v="98"/>
          </reference>
        </references>
      </pivotArea>
    </format>
    <format dxfId="1184">
      <pivotArea dataOnly="0" labelOnly="1" outline="0" fieldPosition="0">
        <references count="2">
          <reference field="0" count="1" selected="0">
            <x v="5"/>
          </reference>
          <reference field="1" count="2">
            <x v="47"/>
            <x v="110"/>
          </reference>
        </references>
      </pivotArea>
    </format>
    <format dxfId="1183">
      <pivotArea dataOnly="0" labelOnly="1" outline="0" fieldPosition="0">
        <references count="2">
          <reference field="0" count="1" selected="0">
            <x v="6"/>
          </reference>
          <reference field="1" count="1">
            <x v="115"/>
          </reference>
        </references>
      </pivotArea>
    </format>
    <format dxfId="1182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1181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1180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1179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1178">
      <pivotArea dataOnly="0" labelOnly="1" outline="0" fieldPosition="0">
        <references count="2">
          <reference field="0" count="1" selected="0">
            <x v="11"/>
          </reference>
          <reference field="1" count="2">
            <x v="4"/>
            <x v="97"/>
          </reference>
        </references>
      </pivotArea>
    </format>
    <format dxfId="1177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1176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1175">
      <pivotArea dataOnly="0" labelOnly="1" outline="0" fieldPosition="0">
        <references count="2">
          <reference field="0" count="1" selected="0">
            <x v="14"/>
          </reference>
          <reference field="1" count="2">
            <x v="39"/>
            <x v="117"/>
          </reference>
        </references>
      </pivotArea>
    </format>
    <format dxfId="1174">
      <pivotArea dataOnly="0" labelOnly="1" outline="0" fieldPosition="0">
        <references count="2">
          <reference field="0" count="1" selected="0">
            <x v="15"/>
          </reference>
          <reference field="1" count="2">
            <x v="20"/>
            <x v="66"/>
          </reference>
        </references>
      </pivotArea>
    </format>
    <format dxfId="1173">
      <pivotArea dataOnly="0" labelOnly="1" outline="0" fieldPosition="0">
        <references count="2">
          <reference field="0" count="1" selected="0">
            <x v="16"/>
          </reference>
          <reference field="1" count="2">
            <x v="12"/>
            <x v="24"/>
          </reference>
        </references>
      </pivotArea>
    </format>
    <format dxfId="1172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1171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1170">
      <pivotArea dataOnly="0" labelOnly="1" outline="0" fieldPosition="0">
        <references count="2">
          <reference field="0" count="1" selected="0">
            <x v="19"/>
          </reference>
          <reference field="1" count="1">
            <x v="118"/>
          </reference>
        </references>
      </pivotArea>
    </format>
    <format dxfId="1169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1168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1167">
      <pivotArea dataOnly="0" labelOnly="1" outline="0" fieldPosition="0">
        <references count="2">
          <reference field="0" count="1" selected="0">
            <x v="22"/>
          </reference>
          <reference field="1" count="2">
            <x v="3"/>
            <x v="119"/>
          </reference>
        </references>
      </pivotArea>
    </format>
    <format dxfId="1166">
      <pivotArea dataOnly="0" labelOnly="1" outline="0" fieldPosition="0">
        <references count="2">
          <reference field="0" count="1" selected="0">
            <x v="23"/>
          </reference>
          <reference field="1" count="2">
            <x v="74"/>
            <x v="80"/>
          </reference>
        </references>
      </pivotArea>
    </format>
    <format dxfId="1165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1164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1163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1162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1161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1160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1159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1158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1157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1156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1155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1154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1153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1152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1151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1150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1149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1148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1147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1146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1145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1144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1143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1142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1141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1140">
      <pivotArea dataOnly="0" labelOnly="1" outline="0" fieldPosition="0">
        <references count="2">
          <reference field="0" count="1" selected="0">
            <x v="50"/>
          </reference>
          <reference field="1" count="1">
            <x v="141"/>
          </reference>
        </references>
      </pivotArea>
    </format>
    <format dxfId="1139">
      <pivotArea dataOnly="0" labelOnly="1" outline="0" fieldPosition="0">
        <references count="2">
          <reference field="0" count="1" selected="0">
            <x v="51"/>
          </reference>
          <reference field="1" count="1">
            <x v="126"/>
          </reference>
        </references>
      </pivotArea>
    </format>
    <format dxfId="1138">
      <pivotArea dataOnly="0" labelOnly="1" outline="0" fieldPosition="0">
        <references count="2">
          <reference field="0" count="1" selected="0">
            <x v="52"/>
          </reference>
          <reference field="1" count="1">
            <x v="158"/>
          </reference>
        </references>
      </pivotArea>
    </format>
    <format dxfId="1137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1136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1135">
      <pivotArea dataOnly="0" labelOnly="1" outline="0" fieldPosition="0">
        <references count="2">
          <reference field="0" count="1" selected="0">
            <x v="55"/>
          </reference>
          <reference field="1" count="1">
            <x v="158"/>
          </reference>
        </references>
      </pivotArea>
    </format>
    <format dxfId="1134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1133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1132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1131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1130">
      <pivotArea dataOnly="0" labelOnly="1" outline="0" fieldPosition="0">
        <references count="2">
          <reference field="0" count="1" selected="0">
            <x v="61"/>
          </reference>
          <reference field="1" count="1">
            <x v="116"/>
          </reference>
        </references>
      </pivotArea>
    </format>
    <format dxfId="1129">
      <pivotArea dataOnly="0" labelOnly="1" outline="0" fieldPosition="0">
        <references count="2">
          <reference field="0" count="1" selected="0">
            <x v="62"/>
          </reference>
          <reference field="1" count="4">
            <x v="105"/>
            <x v="109"/>
            <x v="112"/>
            <x v="137"/>
          </reference>
        </references>
      </pivotArea>
    </format>
    <format dxfId="1128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1127">
      <pivotArea dataOnly="0" labelOnly="1" outline="0" fieldPosition="0">
        <references count="2">
          <reference field="0" count="1" selected="0">
            <x v="64"/>
          </reference>
          <reference field="1" count="1">
            <x v="33"/>
          </reference>
        </references>
      </pivotArea>
    </format>
    <format dxfId="1126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1125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1124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1123">
      <pivotArea dataOnly="0" labelOnly="1" outline="0" fieldPosition="0">
        <references count="2">
          <reference field="0" count="1" selected="0">
            <x v="68"/>
          </reference>
          <reference field="1" count="1">
            <x v="30"/>
          </reference>
        </references>
      </pivotArea>
    </format>
    <format dxfId="1122">
      <pivotArea dataOnly="0" labelOnly="1" outline="0" fieldPosition="0">
        <references count="2">
          <reference field="0" count="1" selected="0">
            <x v="69"/>
          </reference>
          <reference field="1" count="1">
            <x v="108"/>
          </reference>
        </references>
      </pivotArea>
    </format>
    <format dxfId="1121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1120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1119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1118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1117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1116">
      <pivotArea dataOnly="0" labelOnly="1" outline="0" fieldPosition="0">
        <references count="2">
          <reference field="0" count="1" selected="0">
            <x v="75"/>
          </reference>
          <reference field="1" count="2">
            <x v="39"/>
            <x v="64"/>
          </reference>
        </references>
      </pivotArea>
    </format>
    <format dxfId="1115">
      <pivotArea dataOnly="0" labelOnly="1" outline="0" fieldPosition="0">
        <references count="2">
          <reference field="0" count="1" selected="0">
            <x v="76"/>
          </reference>
          <reference field="1" count="3">
            <x v="54"/>
            <x v="59"/>
            <x v="111"/>
          </reference>
        </references>
      </pivotArea>
    </format>
    <format dxfId="1114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1113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1112">
      <pivotArea dataOnly="0" labelOnly="1" outline="0" fieldPosition="0">
        <references count="2">
          <reference field="0" count="1" selected="0">
            <x v="79"/>
          </reference>
          <reference field="1" count="2">
            <x v="47"/>
            <x v="91"/>
          </reference>
        </references>
      </pivotArea>
    </format>
    <format dxfId="1111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1110">
      <pivotArea dataOnly="0" labelOnly="1" outline="0" fieldPosition="0">
        <references count="2">
          <reference field="0" count="1" selected="0">
            <x v="81"/>
          </reference>
          <reference field="1" count="1">
            <x v="8"/>
          </reference>
        </references>
      </pivotArea>
    </format>
    <format dxfId="1109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1108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1107">
      <pivotArea dataOnly="0" labelOnly="1" outline="0" fieldPosition="0">
        <references count="2">
          <reference field="0" count="1" selected="0">
            <x v="84"/>
          </reference>
          <reference field="1" count="3">
            <x v="24"/>
            <x v="58"/>
            <x v="104"/>
          </reference>
        </references>
      </pivotArea>
    </format>
    <format dxfId="1106">
      <pivotArea dataOnly="0" labelOnly="1" outline="0" fieldPosition="0">
        <references count="2">
          <reference field="0" count="1" selected="0">
            <x v="85"/>
          </reference>
          <reference field="1" count="2">
            <x v="14"/>
            <x v="43"/>
          </reference>
        </references>
      </pivotArea>
    </format>
    <format dxfId="1105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1104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1103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1102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1101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1100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1099">
      <pivotArea dataOnly="0" labelOnly="1" outline="0" fieldPosition="0">
        <references count="2">
          <reference field="0" count="1" selected="0">
            <x v="92"/>
          </reference>
          <reference field="1" count="1">
            <x v="64"/>
          </reference>
        </references>
      </pivotArea>
    </format>
    <format dxfId="1098">
      <pivotArea dataOnly="0" labelOnly="1" outline="0" fieldPosition="0">
        <references count="2">
          <reference field="0" count="1" selected="0">
            <x v="93"/>
          </reference>
          <reference field="1" count="1">
            <x v="67"/>
          </reference>
        </references>
      </pivotArea>
    </format>
    <format dxfId="1097">
      <pivotArea dataOnly="0" labelOnly="1" outline="0" fieldPosition="0">
        <references count="2">
          <reference field="0" count="1" selected="0">
            <x v="95"/>
          </reference>
          <reference field="1" count="1">
            <x v="135"/>
          </reference>
        </references>
      </pivotArea>
    </format>
    <format dxfId="1096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1095">
      <pivotArea dataOnly="0" labelOnly="1" outline="0" fieldPosition="0">
        <references count="2">
          <reference field="0" count="1" selected="0">
            <x v="97"/>
          </reference>
          <reference field="1" count="3">
            <x v="30"/>
            <x v="48"/>
            <x v="107"/>
          </reference>
        </references>
      </pivotArea>
    </format>
    <format dxfId="1094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1093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1092">
      <pivotArea dataOnly="0" labelOnly="1" outline="0" fieldPosition="0">
        <references count="2">
          <reference field="0" count="1" selected="0">
            <x v="100"/>
          </reference>
          <reference field="1" count="1">
            <x v="60"/>
          </reference>
        </references>
      </pivotArea>
    </format>
    <format dxfId="1091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1090">
      <pivotArea dataOnly="0" labelOnly="1" outline="0" fieldPosition="0">
        <references count="2">
          <reference field="0" count="1" selected="0">
            <x v="102"/>
          </reference>
          <reference field="1" count="1">
            <x v="114"/>
          </reference>
        </references>
      </pivotArea>
    </format>
    <format dxfId="1089">
      <pivotArea dataOnly="0" labelOnly="1" outline="0" fieldPosition="0">
        <references count="2">
          <reference field="0" count="1" selected="0">
            <x v="103"/>
          </reference>
          <reference field="1" count="1">
            <x v="127"/>
          </reference>
        </references>
      </pivotArea>
    </format>
    <format dxfId="1088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1087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1086">
      <pivotArea dataOnly="0" labelOnly="1" outline="0" fieldPosition="0">
        <references count="2">
          <reference field="0" count="1" selected="0">
            <x v="106"/>
          </reference>
          <reference field="1" count="2">
            <x v="61"/>
            <x v="116"/>
          </reference>
        </references>
      </pivotArea>
    </format>
    <format dxfId="1085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1084">
      <pivotArea dataOnly="0" labelOnly="1" outline="0" fieldPosition="0">
        <references count="2">
          <reference field="0" count="1" selected="0">
            <x v="108"/>
          </reference>
          <reference field="1" count="2">
            <x v="100"/>
            <x v="106"/>
          </reference>
        </references>
      </pivotArea>
    </format>
    <format dxfId="1083">
      <pivotArea dataOnly="0" labelOnly="1" outline="0" fieldPosition="0">
        <references count="2">
          <reference field="0" count="1" selected="0">
            <x v="109"/>
          </reference>
          <reference field="1" count="2">
            <x v="61"/>
            <x v="90"/>
          </reference>
        </references>
      </pivotArea>
    </format>
    <format dxfId="1082">
      <pivotArea dataOnly="0" labelOnly="1" outline="0" fieldPosition="0">
        <references count="2">
          <reference field="0" count="1" selected="0">
            <x v="110"/>
          </reference>
          <reference field="1" count="1">
            <x v="132"/>
          </reference>
        </references>
      </pivotArea>
    </format>
    <format dxfId="1081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1080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1079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1078">
      <pivotArea dataOnly="0" labelOnly="1" outline="0" fieldPosition="0">
        <references count="2">
          <reference field="0" count="1" selected="0">
            <x v="114"/>
          </reference>
          <reference field="1" count="3">
            <x v="20"/>
            <x v="61"/>
            <x v="87"/>
          </reference>
        </references>
      </pivotArea>
    </format>
    <format dxfId="1077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1076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1075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1074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1073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1072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1071">
      <pivotArea dataOnly="0" labelOnly="1" outline="0" fieldPosition="0">
        <references count="2">
          <reference field="0" count="1" selected="0">
            <x v="121"/>
          </reference>
          <reference field="1" count="3">
            <x v="36"/>
            <x v="50"/>
            <x v="65"/>
          </reference>
        </references>
      </pivotArea>
    </format>
    <format dxfId="1070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1069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1068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1067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1066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1065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1064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1063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1062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1061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1060">
      <pivotArea dataOnly="0" labelOnly="1" outline="0" fieldPosition="0">
        <references count="2">
          <reference field="0" count="1" selected="0">
            <x v="133"/>
          </reference>
          <reference field="1" count="2">
            <x v="15"/>
            <x v="69"/>
          </reference>
        </references>
      </pivotArea>
    </format>
    <format dxfId="1059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1058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1057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1056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1055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1054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1053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1052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1051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1050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1049">
      <pivotArea dataOnly="0" labelOnly="1" outline="0" fieldPosition="0">
        <references count="2">
          <reference field="0" count="1" selected="0">
            <x v="145"/>
          </reference>
          <reference field="1" count="1">
            <x v="114"/>
          </reference>
        </references>
      </pivotArea>
    </format>
    <format dxfId="1048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1047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1046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1045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1044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1043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1042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1041">
      <pivotArea dataOnly="0" labelOnly="1" outline="0" fieldPosition="0">
        <references count="2">
          <reference field="0" count="1" selected="0">
            <x v="157"/>
          </reference>
          <reference field="1" count="3">
            <x v="9"/>
            <x v="42"/>
            <x v="43"/>
          </reference>
        </references>
      </pivotArea>
    </format>
    <format dxfId="1040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1039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1038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1037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103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103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103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103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103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103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103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102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102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1027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026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1025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102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1023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1022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102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102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1019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1018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1017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1016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01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1014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1013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1012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1011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1010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1009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1008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1007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1006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1005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1004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100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100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1001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1000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999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998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997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996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995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994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993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992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991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990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989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988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987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986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985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984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983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982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981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980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979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978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977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976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97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974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973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972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971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970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96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968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967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966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965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964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963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962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961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960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959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95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95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95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95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954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953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952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951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950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949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94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94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946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945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944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943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942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941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940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939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938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937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93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935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934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933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932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931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930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929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92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92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926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925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924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923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922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921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920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919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91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917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916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915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914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913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912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911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910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909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908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907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906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90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904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903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90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901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900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899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898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897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896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895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894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893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892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891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890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889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888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887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886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885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884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88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88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881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880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879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878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877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876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875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874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873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872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871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870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869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868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867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866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865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864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863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862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861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860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859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858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857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85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855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854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853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852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851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850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849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848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847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846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84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84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843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842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841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840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839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838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837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836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835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834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833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832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831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830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829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828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827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826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82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82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82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822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821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820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819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818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817">
      <pivotArea type="all" dataOnly="0" outline="0" fieldPosition="0"/>
    </format>
    <format dxfId="816">
      <pivotArea outline="0" collapsedLevelsAreSubtotals="1" fieldPosition="0"/>
    </format>
    <format dxfId="815">
      <pivotArea field="0" type="button" dataOnly="0" labelOnly="1" outline="0" axis="axisRow" fieldPosition="0"/>
    </format>
    <format dxfId="814">
      <pivotArea field="1" type="button" dataOnly="0" labelOnly="1" outline="0" axis="axisRow" fieldPosition="1"/>
    </format>
    <format dxfId="813">
      <pivotArea field="2" type="button" dataOnly="0" labelOnly="1" outline="0" axis="axisRow" fieldPosition="2"/>
    </format>
    <format dxfId="812">
      <pivotArea dataOnly="0" labelOnly="1" outline="0" fieldPosition="0">
        <references count="1">
          <reference field="0" count="5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50"/>
            <x v="51"/>
            <x v="52"/>
          </reference>
        </references>
      </pivotArea>
    </format>
    <format dxfId="811">
      <pivotArea dataOnly="0" labelOnly="1" outline="0" fieldPosition="0">
        <references count="1">
          <reference field="0" count="50"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</references>
      </pivotArea>
    </format>
    <format dxfId="810">
      <pivotArea dataOnly="0" labelOnly="1" outline="0" fieldPosition="0">
        <references count="1">
          <reference field="0" count="50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7"/>
            <x v="148"/>
            <x v="149"/>
            <x v="152"/>
            <x v="153"/>
            <x v="154"/>
            <x v="157"/>
            <x v="158"/>
            <x v="159"/>
            <x v="160"/>
          </reference>
        </references>
      </pivotArea>
    </format>
    <format dxfId="809">
      <pivotArea dataOnly="0" labelOnly="1" outline="0" fieldPosition="0">
        <references count="1">
          <reference field="0" count="1">
            <x v="161"/>
          </reference>
        </references>
      </pivotArea>
    </format>
    <format dxfId="808">
      <pivotArea dataOnly="0" labelOnly="1" grandRow="1" outline="0" fieldPosition="0"/>
    </format>
    <format dxfId="807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806">
      <pivotArea dataOnly="0" labelOnly="1" outline="0" fieldPosition="0">
        <references count="2">
          <reference field="0" count="1" selected="0">
            <x v="3"/>
          </reference>
          <reference field="1" count="3">
            <x v="7"/>
            <x v="9"/>
            <x v="29"/>
          </reference>
        </references>
      </pivotArea>
    </format>
    <format dxfId="805">
      <pivotArea dataOnly="0" labelOnly="1" outline="0" fieldPosition="0">
        <references count="2">
          <reference field="0" count="1" selected="0">
            <x v="4"/>
          </reference>
          <reference field="1" count="2">
            <x v="95"/>
            <x v="98"/>
          </reference>
        </references>
      </pivotArea>
    </format>
    <format dxfId="804">
      <pivotArea dataOnly="0" labelOnly="1" outline="0" fieldPosition="0">
        <references count="2">
          <reference field="0" count="1" selected="0">
            <x v="5"/>
          </reference>
          <reference field="1" count="2">
            <x v="47"/>
            <x v="110"/>
          </reference>
        </references>
      </pivotArea>
    </format>
    <format dxfId="803">
      <pivotArea dataOnly="0" labelOnly="1" outline="0" fieldPosition="0">
        <references count="2">
          <reference field="0" count="1" selected="0">
            <x v="6"/>
          </reference>
          <reference field="1" count="1">
            <x v="115"/>
          </reference>
        </references>
      </pivotArea>
    </format>
    <format dxfId="802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801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800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799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798">
      <pivotArea dataOnly="0" labelOnly="1" outline="0" fieldPosition="0">
        <references count="2">
          <reference field="0" count="1" selected="0">
            <x v="11"/>
          </reference>
          <reference field="1" count="2">
            <x v="4"/>
            <x v="97"/>
          </reference>
        </references>
      </pivotArea>
    </format>
    <format dxfId="797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796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795">
      <pivotArea dataOnly="0" labelOnly="1" outline="0" fieldPosition="0">
        <references count="2">
          <reference field="0" count="1" selected="0">
            <x v="14"/>
          </reference>
          <reference field="1" count="2">
            <x v="39"/>
            <x v="117"/>
          </reference>
        </references>
      </pivotArea>
    </format>
    <format dxfId="794">
      <pivotArea dataOnly="0" labelOnly="1" outline="0" fieldPosition="0">
        <references count="2">
          <reference field="0" count="1" selected="0">
            <x v="15"/>
          </reference>
          <reference field="1" count="2">
            <x v="20"/>
            <x v="66"/>
          </reference>
        </references>
      </pivotArea>
    </format>
    <format dxfId="793">
      <pivotArea dataOnly="0" labelOnly="1" outline="0" fieldPosition="0">
        <references count="2">
          <reference field="0" count="1" selected="0">
            <x v="16"/>
          </reference>
          <reference field="1" count="2">
            <x v="12"/>
            <x v="24"/>
          </reference>
        </references>
      </pivotArea>
    </format>
    <format dxfId="792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791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790">
      <pivotArea dataOnly="0" labelOnly="1" outline="0" fieldPosition="0">
        <references count="2">
          <reference field="0" count="1" selected="0">
            <x v="19"/>
          </reference>
          <reference field="1" count="1">
            <x v="118"/>
          </reference>
        </references>
      </pivotArea>
    </format>
    <format dxfId="789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788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787">
      <pivotArea dataOnly="0" labelOnly="1" outline="0" fieldPosition="0">
        <references count="2">
          <reference field="0" count="1" selected="0">
            <x v="22"/>
          </reference>
          <reference field="1" count="2">
            <x v="3"/>
            <x v="119"/>
          </reference>
        </references>
      </pivotArea>
    </format>
    <format dxfId="786">
      <pivotArea dataOnly="0" labelOnly="1" outline="0" fieldPosition="0">
        <references count="2">
          <reference field="0" count="1" selected="0">
            <x v="23"/>
          </reference>
          <reference field="1" count="2">
            <x v="74"/>
            <x v="80"/>
          </reference>
        </references>
      </pivotArea>
    </format>
    <format dxfId="785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784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783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782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781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780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779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778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777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776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775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774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773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772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771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770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769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768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767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766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765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764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763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762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761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760">
      <pivotArea dataOnly="0" labelOnly="1" outline="0" fieldPosition="0">
        <references count="2">
          <reference field="0" count="1" selected="0">
            <x v="50"/>
          </reference>
          <reference field="1" count="1">
            <x v="141"/>
          </reference>
        </references>
      </pivotArea>
    </format>
    <format dxfId="759">
      <pivotArea dataOnly="0" labelOnly="1" outline="0" fieldPosition="0">
        <references count="2">
          <reference field="0" count="1" selected="0">
            <x v="51"/>
          </reference>
          <reference field="1" count="1">
            <x v="126"/>
          </reference>
        </references>
      </pivotArea>
    </format>
    <format dxfId="758">
      <pivotArea dataOnly="0" labelOnly="1" outline="0" fieldPosition="0">
        <references count="2">
          <reference field="0" count="1" selected="0">
            <x v="52"/>
          </reference>
          <reference field="1" count="1">
            <x v="158"/>
          </reference>
        </references>
      </pivotArea>
    </format>
    <format dxfId="757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756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755">
      <pivotArea dataOnly="0" labelOnly="1" outline="0" fieldPosition="0">
        <references count="2">
          <reference field="0" count="1" selected="0">
            <x v="55"/>
          </reference>
          <reference field="1" count="1">
            <x v="158"/>
          </reference>
        </references>
      </pivotArea>
    </format>
    <format dxfId="754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753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752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751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750">
      <pivotArea dataOnly="0" labelOnly="1" outline="0" fieldPosition="0">
        <references count="2">
          <reference field="0" count="1" selected="0">
            <x v="61"/>
          </reference>
          <reference field="1" count="1">
            <x v="116"/>
          </reference>
        </references>
      </pivotArea>
    </format>
    <format dxfId="749">
      <pivotArea dataOnly="0" labelOnly="1" outline="0" fieldPosition="0">
        <references count="2">
          <reference field="0" count="1" selected="0">
            <x v="62"/>
          </reference>
          <reference field="1" count="4">
            <x v="105"/>
            <x v="109"/>
            <x v="112"/>
            <x v="137"/>
          </reference>
        </references>
      </pivotArea>
    </format>
    <format dxfId="748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747">
      <pivotArea dataOnly="0" labelOnly="1" outline="0" fieldPosition="0">
        <references count="2">
          <reference field="0" count="1" selected="0">
            <x v="64"/>
          </reference>
          <reference field="1" count="1">
            <x v="33"/>
          </reference>
        </references>
      </pivotArea>
    </format>
    <format dxfId="746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745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744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743">
      <pivotArea dataOnly="0" labelOnly="1" outline="0" fieldPosition="0">
        <references count="2">
          <reference field="0" count="1" selected="0">
            <x v="68"/>
          </reference>
          <reference field="1" count="1">
            <x v="30"/>
          </reference>
        </references>
      </pivotArea>
    </format>
    <format dxfId="742">
      <pivotArea dataOnly="0" labelOnly="1" outline="0" fieldPosition="0">
        <references count="2">
          <reference field="0" count="1" selected="0">
            <x v="69"/>
          </reference>
          <reference field="1" count="1">
            <x v="108"/>
          </reference>
        </references>
      </pivotArea>
    </format>
    <format dxfId="741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740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739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738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737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736">
      <pivotArea dataOnly="0" labelOnly="1" outline="0" fieldPosition="0">
        <references count="2">
          <reference field="0" count="1" selected="0">
            <x v="75"/>
          </reference>
          <reference field="1" count="2">
            <x v="39"/>
            <x v="64"/>
          </reference>
        </references>
      </pivotArea>
    </format>
    <format dxfId="735">
      <pivotArea dataOnly="0" labelOnly="1" outline="0" fieldPosition="0">
        <references count="2">
          <reference field="0" count="1" selected="0">
            <x v="76"/>
          </reference>
          <reference field="1" count="3">
            <x v="54"/>
            <x v="59"/>
            <x v="111"/>
          </reference>
        </references>
      </pivotArea>
    </format>
    <format dxfId="734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733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732">
      <pivotArea dataOnly="0" labelOnly="1" outline="0" fieldPosition="0">
        <references count="2">
          <reference field="0" count="1" selected="0">
            <x v="79"/>
          </reference>
          <reference field="1" count="2">
            <x v="47"/>
            <x v="91"/>
          </reference>
        </references>
      </pivotArea>
    </format>
    <format dxfId="731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730">
      <pivotArea dataOnly="0" labelOnly="1" outline="0" fieldPosition="0">
        <references count="2">
          <reference field="0" count="1" selected="0">
            <x v="81"/>
          </reference>
          <reference field="1" count="1">
            <x v="8"/>
          </reference>
        </references>
      </pivotArea>
    </format>
    <format dxfId="729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728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727">
      <pivotArea dataOnly="0" labelOnly="1" outline="0" fieldPosition="0">
        <references count="2">
          <reference field="0" count="1" selected="0">
            <x v="84"/>
          </reference>
          <reference field="1" count="3">
            <x v="24"/>
            <x v="58"/>
            <x v="104"/>
          </reference>
        </references>
      </pivotArea>
    </format>
    <format dxfId="726">
      <pivotArea dataOnly="0" labelOnly="1" outline="0" fieldPosition="0">
        <references count="2">
          <reference field="0" count="1" selected="0">
            <x v="85"/>
          </reference>
          <reference field="1" count="2">
            <x v="14"/>
            <x v="43"/>
          </reference>
        </references>
      </pivotArea>
    </format>
    <format dxfId="725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724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723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722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721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720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719">
      <pivotArea dataOnly="0" labelOnly="1" outline="0" fieldPosition="0">
        <references count="2">
          <reference field="0" count="1" selected="0">
            <x v="92"/>
          </reference>
          <reference field="1" count="1">
            <x v="64"/>
          </reference>
        </references>
      </pivotArea>
    </format>
    <format dxfId="718">
      <pivotArea dataOnly="0" labelOnly="1" outline="0" fieldPosition="0">
        <references count="2">
          <reference field="0" count="1" selected="0">
            <x v="93"/>
          </reference>
          <reference field="1" count="1">
            <x v="67"/>
          </reference>
        </references>
      </pivotArea>
    </format>
    <format dxfId="717">
      <pivotArea dataOnly="0" labelOnly="1" outline="0" fieldPosition="0">
        <references count="2">
          <reference field="0" count="1" selected="0">
            <x v="95"/>
          </reference>
          <reference field="1" count="1">
            <x v="135"/>
          </reference>
        </references>
      </pivotArea>
    </format>
    <format dxfId="716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715">
      <pivotArea dataOnly="0" labelOnly="1" outline="0" fieldPosition="0">
        <references count="2">
          <reference field="0" count="1" selected="0">
            <x v="97"/>
          </reference>
          <reference field="1" count="3">
            <x v="30"/>
            <x v="48"/>
            <x v="107"/>
          </reference>
        </references>
      </pivotArea>
    </format>
    <format dxfId="714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713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712">
      <pivotArea dataOnly="0" labelOnly="1" outline="0" fieldPosition="0">
        <references count="2">
          <reference field="0" count="1" selected="0">
            <x v="100"/>
          </reference>
          <reference field="1" count="1">
            <x v="60"/>
          </reference>
        </references>
      </pivotArea>
    </format>
    <format dxfId="711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710">
      <pivotArea dataOnly="0" labelOnly="1" outline="0" fieldPosition="0">
        <references count="2">
          <reference field="0" count="1" selected="0">
            <x v="102"/>
          </reference>
          <reference field="1" count="1">
            <x v="114"/>
          </reference>
        </references>
      </pivotArea>
    </format>
    <format dxfId="709">
      <pivotArea dataOnly="0" labelOnly="1" outline="0" fieldPosition="0">
        <references count="2">
          <reference field="0" count="1" selected="0">
            <x v="103"/>
          </reference>
          <reference field="1" count="1">
            <x v="127"/>
          </reference>
        </references>
      </pivotArea>
    </format>
    <format dxfId="708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707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706">
      <pivotArea dataOnly="0" labelOnly="1" outline="0" fieldPosition="0">
        <references count="2">
          <reference field="0" count="1" selected="0">
            <x v="106"/>
          </reference>
          <reference field="1" count="2">
            <x v="61"/>
            <x v="116"/>
          </reference>
        </references>
      </pivotArea>
    </format>
    <format dxfId="705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704">
      <pivotArea dataOnly="0" labelOnly="1" outline="0" fieldPosition="0">
        <references count="2">
          <reference field="0" count="1" selected="0">
            <x v="108"/>
          </reference>
          <reference field="1" count="2">
            <x v="100"/>
            <x v="106"/>
          </reference>
        </references>
      </pivotArea>
    </format>
    <format dxfId="703">
      <pivotArea dataOnly="0" labelOnly="1" outline="0" fieldPosition="0">
        <references count="2">
          <reference field="0" count="1" selected="0">
            <x v="109"/>
          </reference>
          <reference field="1" count="2">
            <x v="61"/>
            <x v="90"/>
          </reference>
        </references>
      </pivotArea>
    </format>
    <format dxfId="702">
      <pivotArea dataOnly="0" labelOnly="1" outline="0" fieldPosition="0">
        <references count="2">
          <reference field="0" count="1" selected="0">
            <x v="110"/>
          </reference>
          <reference field="1" count="1">
            <x v="132"/>
          </reference>
        </references>
      </pivotArea>
    </format>
    <format dxfId="701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700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699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698">
      <pivotArea dataOnly="0" labelOnly="1" outline="0" fieldPosition="0">
        <references count="2">
          <reference field="0" count="1" selected="0">
            <x v="114"/>
          </reference>
          <reference field="1" count="3">
            <x v="20"/>
            <x v="61"/>
            <x v="87"/>
          </reference>
        </references>
      </pivotArea>
    </format>
    <format dxfId="697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696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695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694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693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692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691">
      <pivotArea dataOnly="0" labelOnly="1" outline="0" fieldPosition="0">
        <references count="2">
          <reference field="0" count="1" selected="0">
            <x v="121"/>
          </reference>
          <reference field="1" count="3">
            <x v="36"/>
            <x v="50"/>
            <x v="65"/>
          </reference>
        </references>
      </pivotArea>
    </format>
    <format dxfId="690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689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688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687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686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685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684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683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682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681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680">
      <pivotArea dataOnly="0" labelOnly="1" outline="0" fieldPosition="0">
        <references count="2">
          <reference field="0" count="1" selected="0">
            <x v="133"/>
          </reference>
          <reference field="1" count="2">
            <x v="15"/>
            <x v="69"/>
          </reference>
        </references>
      </pivotArea>
    </format>
    <format dxfId="679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678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677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676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675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674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673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672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671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670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669">
      <pivotArea dataOnly="0" labelOnly="1" outline="0" fieldPosition="0">
        <references count="2">
          <reference field="0" count="1" selected="0">
            <x v="145"/>
          </reference>
          <reference field="1" count="1">
            <x v="114"/>
          </reference>
        </references>
      </pivotArea>
    </format>
    <format dxfId="668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667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666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665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664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663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662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661">
      <pivotArea dataOnly="0" labelOnly="1" outline="0" fieldPosition="0">
        <references count="2">
          <reference field="0" count="1" selected="0">
            <x v="157"/>
          </reference>
          <reference field="1" count="3">
            <x v="9"/>
            <x v="42"/>
            <x v="43"/>
          </reference>
        </references>
      </pivotArea>
    </format>
    <format dxfId="660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659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658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657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65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65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65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65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65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65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65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64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64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647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646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645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64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643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642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64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64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639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638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637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636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63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634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633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632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631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630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629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628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627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626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625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624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62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62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621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620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619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618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617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616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615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614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613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612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611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610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609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608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607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606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605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604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603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602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601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600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599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598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97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596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59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594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593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592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91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590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58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88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587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86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85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84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583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582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581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580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579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57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57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57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57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574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573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572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571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70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569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56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56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566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565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564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63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562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561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560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559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558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57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55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555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554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553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552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551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550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549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54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54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546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545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544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543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42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541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540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539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53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537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536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535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534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533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532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531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530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529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528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527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526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52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524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523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52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521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520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519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518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17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516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515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514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513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512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511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510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509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508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07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506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505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504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50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50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501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500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499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98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497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496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495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494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493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492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491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490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89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488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487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486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485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484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483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482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481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480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479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478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477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47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75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474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473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472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471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470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469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468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467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466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46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46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463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462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461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460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459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458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457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456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455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454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453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452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451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450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449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448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447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446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44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44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44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442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441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440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439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438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437">
      <pivotArea type="all" dataOnly="0" outline="0" fieldPosition="0"/>
    </format>
    <format dxfId="436">
      <pivotArea outline="0" collapsedLevelsAreSubtotals="1" fieldPosition="0"/>
    </format>
    <format dxfId="435">
      <pivotArea field="0" type="button" dataOnly="0" labelOnly="1" outline="0" axis="axisRow" fieldPosition="0"/>
    </format>
    <format dxfId="434">
      <pivotArea field="1" type="button" dataOnly="0" labelOnly="1" outline="0" axis="axisRow" fieldPosition="1"/>
    </format>
    <format dxfId="433">
      <pivotArea field="2" type="button" dataOnly="0" labelOnly="1" outline="0" axis="axisRow" fieldPosition="2"/>
    </format>
    <format dxfId="432">
      <pivotArea dataOnly="0" labelOnly="1" outline="0" fieldPosition="0">
        <references count="1">
          <reference field="0" count="5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50"/>
            <x v="51"/>
            <x v="52"/>
          </reference>
        </references>
      </pivotArea>
    </format>
    <format dxfId="431">
      <pivotArea dataOnly="0" labelOnly="1" outline="0" fieldPosition="0">
        <references count="1">
          <reference field="0" count="50"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5"/>
            <x v="96"/>
            <x v="97"/>
            <x v="98"/>
            <x v="99"/>
            <x v="100"/>
            <x v="101"/>
            <x v="102"/>
            <x v="103"/>
            <x v="104"/>
          </reference>
        </references>
      </pivotArea>
    </format>
    <format dxfId="430">
      <pivotArea dataOnly="0" labelOnly="1" outline="0" fieldPosition="0">
        <references count="1">
          <reference field="0" count="50"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4"/>
            <x v="145"/>
            <x v="146"/>
            <x v="147"/>
            <x v="148"/>
            <x v="149"/>
            <x v="152"/>
            <x v="153"/>
            <x v="154"/>
            <x v="157"/>
            <x v="158"/>
            <x v="159"/>
            <x v="160"/>
          </reference>
        </references>
      </pivotArea>
    </format>
    <format dxfId="429">
      <pivotArea dataOnly="0" labelOnly="1" outline="0" fieldPosition="0">
        <references count="1">
          <reference field="0" count="1">
            <x v="161"/>
          </reference>
        </references>
      </pivotArea>
    </format>
    <format dxfId="428">
      <pivotArea dataOnly="0" labelOnly="1" grandRow="1" outline="0" fieldPosition="0"/>
    </format>
    <format dxfId="427">
      <pivotArea dataOnly="0" labelOnly="1" outline="0" fieldPosition="0">
        <references count="2">
          <reference field="0" count="1" selected="0">
            <x v="2"/>
          </reference>
          <reference field="1" count="1">
            <x v="19"/>
          </reference>
        </references>
      </pivotArea>
    </format>
    <format dxfId="426">
      <pivotArea dataOnly="0" labelOnly="1" outline="0" fieldPosition="0">
        <references count="2">
          <reference field="0" count="1" selected="0">
            <x v="3"/>
          </reference>
          <reference field="1" count="3">
            <x v="7"/>
            <x v="9"/>
            <x v="29"/>
          </reference>
        </references>
      </pivotArea>
    </format>
    <format dxfId="425">
      <pivotArea dataOnly="0" labelOnly="1" outline="0" fieldPosition="0">
        <references count="2">
          <reference field="0" count="1" selected="0">
            <x v="4"/>
          </reference>
          <reference field="1" count="2">
            <x v="95"/>
            <x v="98"/>
          </reference>
        </references>
      </pivotArea>
    </format>
    <format dxfId="424">
      <pivotArea dataOnly="0" labelOnly="1" outline="0" fieldPosition="0">
        <references count="2">
          <reference field="0" count="1" selected="0">
            <x v="5"/>
          </reference>
          <reference field="1" count="2">
            <x v="47"/>
            <x v="110"/>
          </reference>
        </references>
      </pivotArea>
    </format>
    <format dxfId="423">
      <pivotArea dataOnly="0" labelOnly="1" outline="0" fieldPosition="0">
        <references count="2">
          <reference field="0" count="1" selected="0">
            <x v="6"/>
          </reference>
          <reference field="1" count="1">
            <x v="115"/>
          </reference>
        </references>
      </pivotArea>
    </format>
    <format dxfId="422">
      <pivotArea dataOnly="0" labelOnly="1" outline="0" fieldPosition="0">
        <references count="2">
          <reference field="0" count="1" selected="0">
            <x v="7"/>
          </reference>
          <reference field="1" count="2">
            <x v="61"/>
            <x v="87"/>
          </reference>
        </references>
      </pivotArea>
    </format>
    <format dxfId="421">
      <pivotArea dataOnly="0" labelOnly="1" outline="0" fieldPosition="0">
        <references count="2">
          <reference field="0" count="1" selected="0">
            <x v="8"/>
          </reference>
          <reference field="1" count="2">
            <x v="15"/>
            <x v="28"/>
          </reference>
        </references>
      </pivotArea>
    </format>
    <format dxfId="420">
      <pivotArea dataOnly="0" labelOnly="1" outline="0" fieldPosition="0">
        <references count="2">
          <reference field="0" count="1" selected="0">
            <x v="9"/>
          </reference>
          <reference field="1" count="1">
            <x v="16"/>
          </reference>
        </references>
      </pivotArea>
    </format>
    <format dxfId="419">
      <pivotArea dataOnly="0" labelOnly="1" outline="0" fieldPosition="0">
        <references count="2">
          <reference field="0" count="1" selected="0">
            <x v="10"/>
          </reference>
          <reference field="1" count="1">
            <x v="6"/>
          </reference>
        </references>
      </pivotArea>
    </format>
    <format dxfId="418">
      <pivotArea dataOnly="0" labelOnly="1" outline="0" fieldPosition="0">
        <references count="2">
          <reference field="0" count="1" selected="0">
            <x v="11"/>
          </reference>
          <reference field="1" count="2">
            <x v="4"/>
            <x v="97"/>
          </reference>
        </references>
      </pivotArea>
    </format>
    <format dxfId="417">
      <pivotArea dataOnly="0" labelOnly="1" outline="0" fieldPosition="0">
        <references count="2">
          <reference field="0" count="1" selected="0">
            <x v="12"/>
          </reference>
          <reference field="1" count="2">
            <x v="10"/>
            <x v="27"/>
          </reference>
        </references>
      </pivotArea>
    </format>
    <format dxfId="416">
      <pivotArea dataOnly="0" labelOnly="1" outline="0" fieldPosition="0">
        <references count="2">
          <reference field="0" count="1" selected="0">
            <x v="13"/>
          </reference>
          <reference field="1" count="1">
            <x v="5"/>
          </reference>
        </references>
      </pivotArea>
    </format>
    <format dxfId="415">
      <pivotArea dataOnly="0" labelOnly="1" outline="0" fieldPosition="0">
        <references count="2">
          <reference field="0" count="1" selected="0">
            <x v="14"/>
          </reference>
          <reference field="1" count="2">
            <x v="39"/>
            <x v="117"/>
          </reference>
        </references>
      </pivotArea>
    </format>
    <format dxfId="414">
      <pivotArea dataOnly="0" labelOnly="1" outline="0" fieldPosition="0">
        <references count="2">
          <reference field="0" count="1" selected="0">
            <x v="15"/>
          </reference>
          <reference field="1" count="2">
            <x v="20"/>
            <x v="66"/>
          </reference>
        </references>
      </pivotArea>
    </format>
    <format dxfId="413">
      <pivotArea dataOnly="0" labelOnly="1" outline="0" fieldPosition="0">
        <references count="2">
          <reference field="0" count="1" selected="0">
            <x v="16"/>
          </reference>
          <reference field="1" count="2">
            <x v="12"/>
            <x v="24"/>
          </reference>
        </references>
      </pivotArea>
    </format>
    <format dxfId="412">
      <pivotArea dataOnly="0" labelOnly="1" outline="0" fieldPosition="0">
        <references count="2">
          <reference field="0" count="1" selected="0">
            <x v="17"/>
          </reference>
          <reference field="1" count="1">
            <x v="63"/>
          </reference>
        </references>
      </pivotArea>
    </format>
    <format dxfId="411">
      <pivotArea dataOnly="0" labelOnly="1" outline="0" fieldPosition="0">
        <references count="2">
          <reference field="0" count="1" selected="0">
            <x v="18"/>
          </reference>
          <reference field="1" count="1">
            <x v="120"/>
          </reference>
        </references>
      </pivotArea>
    </format>
    <format dxfId="410">
      <pivotArea dataOnly="0" labelOnly="1" outline="0" fieldPosition="0">
        <references count="2">
          <reference field="0" count="1" selected="0">
            <x v="19"/>
          </reference>
          <reference field="1" count="1">
            <x v="118"/>
          </reference>
        </references>
      </pivotArea>
    </format>
    <format dxfId="409">
      <pivotArea dataOnly="0" labelOnly="1" outline="0" fieldPosition="0">
        <references count="2">
          <reference field="0" count="1" selected="0">
            <x v="20"/>
          </reference>
          <reference field="1" count="1">
            <x v="82"/>
          </reference>
        </references>
      </pivotArea>
    </format>
    <format dxfId="408">
      <pivotArea dataOnly="0" labelOnly="1" outline="0" fieldPosition="0">
        <references count="2">
          <reference field="0" count="1" selected="0">
            <x v="21"/>
          </reference>
          <reference field="1" count="1">
            <x v="96"/>
          </reference>
        </references>
      </pivotArea>
    </format>
    <format dxfId="407">
      <pivotArea dataOnly="0" labelOnly="1" outline="0" fieldPosition="0">
        <references count="2">
          <reference field="0" count="1" selected="0">
            <x v="22"/>
          </reference>
          <reference field="1" count="2">
            <x v="3"/>
            <x v="119"/>
          </reference>
        </references>
      </pivotArea>
    </format>
    <format dxfId="406">
      <pivotArea dataOnly="0" labelOnly="1" outline="0" fieldPosition="0">
        <references count="2">
          <reference field="0" count="1" selected="0">
            <x v="23"/>
          </reference>
          <reference field="1" count="2">
            <x v="74"/>
            <x v="80"/>
          </reference>
        </references>
      </pivotArea>
    </format>
    <format dxfId="405">
      <pivotArea dataOnly="0" labelOnly="1" outline="0" fieldPosition="0">
        <references count="2">
          <reference field="0" count="1" selected="0">
            <x v="24"/>
          </reference>
          <reference field="1" count="1">
            <x v="52"/>
          </reference>
        </references>
      </pivotArea>
    </format>
    <format dxfId="404">
      <pivotArea dataOnly="0" labelOnly="1" outline="0" fieldPosition="0">
        <references count="2">
          <reference field="0" count="1" selected="0">
            <x v="25"/>
          </reference>
          <reference field="1" count="1">
            <x v="83"/>
          </reference>
        </references>
      </pivotArea>
    </format>
    <format dxfId="403">
      <pivotArea dataOnly="0" labelOnly="1" outline="0" fieldPosition="0">
        <references count="2">
          <reference field="0" count="1" selected="0">
            <x v="26"/>
          </reference>
          <reference field="1" count="1">
            <x v="73"/>
          </reference>
        </references>
      </pivotArea>
    </format>
    <format dxfId="402">
      <pivotArea dataOnly="0" labelOnly="1" outline="0" fieldPosition="0">
        <references count="2">
          <reference field="0" count="1" selected="0">
            <x v="27"/>
          </reference>
          <reference field="1" count="1">
            <x v="54"/>
          </reference>
        </references>
      </pivotArea>
    </format>
    <format dxfId="401">
      <pivotArea dataOnly="0" labelOnly="1" outline="0" fieldPosition="0">
        <references count="2">
          <reference field="0" count="1" selected="0">
            <x v="28"/>
          </reference>
          <reference field="1" count="1">
            <x v="71"/>
          </reference>
        </references>
      </pivotArea>
    </format>
    <format dxfId="400">
      <pivotArea dataOnly="0" labelOnly="1" outline="0" fieldPosition="0">
        <references count="2">
          <reference field="0" count="1" selected="0">
            <x v="29"/>
          </reference>
          <reference field="1" count="2">
            <x v="77"/>
            <x v="89"/>
          </reference>
        </references>
      </pivotArea>
    </format>
    <format dxfId="399">
      <pivotArea dataOnly="0" labelOnly="1" outline="0" fieldPosition="0">
        <references count="2">
          <reference field="0" count="1" selected="0">
            <x v="30"/>
          </reference>
          <reference field="1" count="1">
            <x v="50"/>
          </reference>
        </references>
      </pivotArea>
    </format>
    <format dxfId="398">
      <pivotArea dataOnly="0" labelOnly="1" outline="0" fieldPosition="0">
        <references count="2">
          <reference field="0" count="1" selected="0">
            <x v="31"/>
          </reference>
          <reference field="1" count="1">
            <x v="55"/>
          </reference>
        </references>
      </pivotArea>
    </format>
    <format dxfId="397">
      <pivotArea dataOnly="0" labelOnly="1" outline="0" fieldPosition="0">
        <references count="2">
          <reference field="0" count="1" selected="0">
            <x v="32"/>
          </reference>
          <reference field="1" count="1">
            <x v="79"/>
          </reference>
        </references>
      </pivotArea>
    </format>
    <format dxfId="396">
      <pivotArea dataOnly="0" labelOnly="1" outline="0" fieldPosition="0">
        <references count="2">
          <reference field="0" count="1" selected="0">
            <x v="33"/>
          </reference>
          <reference field="1" count="1">
            <x v="101"/>
          </reference>
        </references>
      </pivotArea>
    </format>
    <format dxfId="395">
      <pivotArea dataOnly="0" labelOnly="1" outline="0" fieldPosition="0">
        <references count="2">
          <reference field="0" count="1" selected="0">
            <x v="34"/>
          </reference>
          <reference field="1" count="1">
            <x v="44"/>
          </reference>
        </references>
      </pivotArea>
    </format>
    <format dxfId="394">
      <pivotArea dataOnly="0" labelOnly="1" outline="0" fieldPosition="0">
        <references count="2">
          <reference field="0" count="1" selected="0">
            <x v="35"/>
          </reference>
          <reference field="1" count="1">
            <x v="107"/>
          </reference>
        </references>
      </pivotArea>
    </format>
    <format dxfId="393">
      <pivotArea dataOnly="0" labelOnly="1" outline="0" fieldPosition="0">
        <references count="2">
          <reference field="0" count="1" selected="0">
            <x v="36"/>
          </reference>
          <reference field="1" count="1">
            <x v="45"/>
          </reference>
        </references>
      </pivotArea>
    </format>
    <format dxfId="392">
      <pivotArea dataOnly="0" labelOnly="1" outline="0" fieldPosition="0">
        <references count="2">
          <reference field="0" count="1" selected="0">
            <x v="37"/>
          </reference>
          <reference field="1" count="1">
            <x v="102"/>
          </reference>
        </references>
      </pivotArea>
    </format>
    <format dxfId="391">
      <pivotArea dataOnly="0" labelOnly="1" outline="0" fieldPosition="0">
        <references count="2">
          <reference field="0" count="1" selected="0">
            <x v="38"/>
          </reference>
          <reference field="1" count="1">
            <x v="68"/>
          </reference>
        </references>
      </pivotArea>
    </format>
    <format dxfId="390">
      <pivotArea dataOnly="0" labelOnly="1" outline="0" fieldPosition="0">
        <references count="2">
          <reference field="0" count="1" selected="0">
            <x v="39"/>
          </reference>
          <reference field="1" count="1">
            <x v="22"/>
          </reference>
        </references>
      </pivotArea>
    </format>
    <format dxfId="389">
      <pivotArea dataOnly="0" labelOnly="1" outline="0" fieldPosition="0">
        <references count="2">
          <reference field="0" count="1" selected="0">
            <x v="40"/>
          </reference>
          <reference field="1" count="1">
            <x v="17"/>
          </reference>
        </references>
      </pivotArea>
    </format>
    <format dxfId="388">
      <pivotArea dataOnly="0" labelOnly="1" outline="0" fieldPosition="0">
        <references count="2">
          <reference field="0" count="1" selected="0">
            <x v="41"/>
          </reference>
          <reference field="1" count="2">
            <x v="7"/>
            <x v="9"/>
          </reference>
        </references>
      </pivotArea>
    </format>
    <format dxfId="387">
      <pivotArea dataOnly="0" labelOnly="1" outline="0" fieldPosition="0">
        <references count="2">
          <reference field="0" count="1" selected="0">
            <x v="42"/>
          </reference>
          <reference field="1" count="1">
            <x v="25"/>
          </reference>
        </references>
      </pivotArea>
    </format>
    <format dxfId="386">
      <pivotArea dataOnly="0" labelOnly="1" outline="0" fieldPosition="0">
        <references count="2">
          <reference field="0" count="1" selected="0">
            <x v="43"/>
          </reference>
          <reference field="1" count="1">
            <x v="10"/>
          </reference>
        </references>
      </pivotArea>
    </format>
    <format dxfId="385">
      <pivotArea dataOnly="0" labelOnly="1" outline="0" fieldPosition="0">
        <references count="2">
          <reference field="0" count="1" selected="0">
            <x v="44"/>
          </reference>
          <reference field="1" count="1">
            <x v="26"/>
          </reference>
        </references>
      </pivotArea>
    </format>
    <format dxfId="384">
      <pivotArea dataOnly="0" labelOnly="1" outline="0" fieldPosition="0">
        <references count="2">
          <reference field="0" count="1" selected="0">
            <x v="45"/>
          </reference>
          <reference field="1" count="2">
            <x v="33"/>
            <x v="35"/>
          </reference>
        </references>
      </pivotArea>
    </format>
    <format dxfId="383">
      <pivotArea dataOnly="0" labelOnly="1" outline="0" fieldPosition="0">
        <references count="2">
          <reference field="0" count="1" selected="0">
            <x v="46"/>
          </reference>
          <reference field="1" count="2">
            <x v="32"/>
            <x v="37"/>
          </reference>
        </references>
      </pivotArea>
    </format>
    <format dxfId="382">
      <pivotArea dataOnly="0" labelOnly="1" outline="0" fieldPosition="0">
        <references count="2">
          <reference field="0" count="1" selected="0">
            <x v="47"/>
          </reference>
          <reference field="1" count="2">
            <x v="34"/>
            <x v="38"/>
          </reference>
        </references>
      </pivotArea>
    </format>
    <format dxfId="381">
      <pivotArea dataOnly="0" labelOnly="1" outline="0" fieldPosition="0">
        <references count="2">
          <reference field="0" count="1" selected="0">
            <x v="48"/>
          </reference>
          <reference field="1" count="1">
            <x v="33"/>
          </reference>
        </references>
      </pivotArea>
    </format>
    <format dxfId="380">
      <pivotArea dataOnly="0" labelOnly="1" outline="0" fieldPosition="0">
        <references count="2">
          <reference field="0" count="1" selected="0">
            <x v="50"/>
          </reference>
          <reference field="1" count="1">
            <x v="141"/>
          </reference>
        </references>
      </pivotArea>
    </format>
    <format dxfId="379">
      <pivotArea dataOnly="0" labelOnly="1" outline="0" fieldPosition="0">
        <references count="2">
          <reference field="0" count="1" selected="0">
            <x v="51"/>
          </reference>
          <reference field="1" count="1">
            <x v="126"/>
          </reference>
        </references>
      </pivotArea>
    </format>
    <format dxfId="378">
      <pivotArea dataOnly="0" labelOnly="1" outline="0" fieldPosition="0">
        <references count="2">
          <reference field="0" count="1" selected="0">
            <x v="52"/>
          </reference>
          <reference field="1" count="1">
            <x v="158"/>
          </reference>
        </references>
      </pivotArea>
    </format>
    <format dxfId="377">
      <pivotArea dataOnly="0" labelOnly="1" outline="0" fieldPosition="0">
        <references count="2">
          <reference field="0" count="1" selected="0">
            <x v="53"/>
          </reference>
          <reference field="1" count="2">
            <x v="142"/>
            <x v="158"/>
          </reference>
        </references>
      </pivotArea>
    </format>
    <format dxfId="376">
      <pivotArea dataOnly="0" labelOnly="1" outline="0" fieldPosition="0">
        <references count="2">
          <reference field="0" count="1" selected="0">
            <x v="54"/>
          </reference>
          <reference field="1" count="1">
            <x v="135"/>
          </reference>
        </references>
      </pivotArea>
    </format>
    <format dxfId="375">
      <pivotArea dataOnly="0" labelOnly="1" outline="0" fieldPosition="0">
        <references count="2">
          <reference field="0" count="1" selected="0">
            <x v="55"/>
          </reference>
          <reference field="1" count="1">
            <x v="158"/>
          </reference>
        </references>
      </pivotArea>
    </format>
    <format dxfId="374">
      <pivotArea dataOnly="0" labelOnly="1" outline="0" fieldPosition="0">
        <references count="2">
          <reference field="0" count="1" selected="0">
            <x v="56"/>
          </reference>
          <reference field="1" count="1">
            <x v="128"/>
          </reference>
        </references>
      </pivotArea>
    </format>
    <format dxfId="373">
      <pivotArea dataOnly="0" labelOnly="1" outline="0" fieldPosition="0">
        <references count="2">
          <reference field="0" count="1" selected="0">
            <x v="57"/>
          </reference>
          <reference field="1" count="1">
            <x v="134"/>
          </reference>
        </references>
      </pivotArea>
    </format>
    <format dxfId="372">
      <pivotArea dataOnly="0" labelOnly="1" outline="0" fieldPosition="0">
        <references count="2">
          <reference field="0" count="1" selected="0">
            <x v="58"/>
          </reference>
          <reference field="1" count="1">
            <x v="130"/>
          </reference>
        </references>
      </pivotArea>
    </format>
    <format dxfId="371">
      <pivotArea dataOnly="0" labelOnly="1" outline="0" fieldPosition="0">
        <references count="2">
          <reference field="0" count="1" selected="0">
            <x v="59"/>
          </reference>
          <reference field="1" count="2">
            <x v="12"/>
            <x v="74"/>
          </reference>
        </references>
      </pivotArea>
    </format>
    <format dxfId="370">
      <pivotArea dataOnly="0" labelOnly="1" outline="0" fieldPosition="0">
        <references count="2">
          <reference field="0" count="1" selected="0">
            <x v="61"/>
          </reference>
          <reference field="1" count="1">
            <x v="116"/>
          </reference>
        </references>
      </pivotArea>
    </format>
    <format dxfId="369">
      <pivotArea dataOnly="0" labelOnly="1" outline="0" fieldPosition="0">
        <references count="2">
          <reference field="0" count="1" selected="0">
            <x v="62"/>
          </reference>
          <reference field="1" count="4">
            <x v="105"/>
            <x v="109"/>
            <x v="112"/>
            <x v="137"/>
          </reference>
        </references>
      </pivotArea>
    </format>
    <format dxfId="368">
      <pivotArea dataOnly="0" labelOnly="1" outline="0" fieldPosition="0">
        <references count="2">
          <reference field="0" count="1" selected="0">
            <x v="63"/>
          </reference>
          <reference field="1" count="2">
            <x v="126"/>
            <x v="144"/>
          </reference>
        </references>
      </pivotArea>
    </format>
    <format dxfId="367">
      <pivotArea dataOnly="0" labelOnly="1" outline="0" fieldPosition="0">
        <references count="2">
          <reference field="0" count="1" selected="0">
            <x v="64"/>
          </reference>
          <reference field="1" count="1">
            <x v="33"/>
          </reference>
        </references>
      </pivotArea>
    </format>
    <format dxfId="366">
      <pivotArea dataOnly="0" labelOnly="1" outline="0" fieldPosition="0">
        <references count="2">
          <reference field="0" count="1" selected="0">
            <x v="65"/>
          </reference>
          <reference field="1" count="1">
            <x v="39"/>
          </reference>
        </references>
      </pivotArea>
    </format>
    <format dxfId="365">
      <pivotArea dataOnly="0" labelOnly="1" outline="0" fieldPosition="0">
        <references count="2">
          <reference field="0" count="1" selected="0">
            <x v="66"/>
          </reference>
          <reference field="1" count="1">
            <x v="145"/>
          </reference>
        </references>
      </pivotArea>
    </format>
    <format dxfId="364">
      <pivotArea dataOnly="0" labelOnly="1" outline="0" fieldPosition="0">
        <references count="2">
          <reference field="0" count="1" selected="0">
            <x v="67"/>
          </reference>
          <reference field="1" count="1">
            <x v="111"/>
          </reference>
        </references>
      </pivotArea>
    </format>
    <format dxfId="363">
      <pivotArea dataOnly="0" labelOnly="1" outline="0" fieldPosition="0">
        <references count="2">
          <reference field="0" count="1" selected="0">
            <x v="68"/>
          </reference>
          <reference field="1" count="1">
            <x v="30"/>
          </reference>
        </references>
      </pivotArea>
    </format>
    <format dxfId="362">
      <pivotArea dataOnly="0" labelOnly="1" outline="0" fieldPosition="0">
        <references count="2">
          <reference field="0" count="1" selected="0">
            <x v="69"/>
          </reference>
          <reference field="1" count="1">
            <x v="108"/>
          </reference>
        </references>
      </pivotArea>
    </format>
    <format dxfId="361">
      <pivotArea dataOnly="0" labelOnly="1" outline="0" fieldPosition="0">
        <references count="2">
          <reference field="0" count="1" selected="0">
            <x v="70"/>
          </reference>
          <reference field="1" count="3">
            <x v="112"/>
            <x v="137"/>
            <x v="158"/>
          </reference>
        </references>
      </pivotArea>
    </format>
    <format dxfId="360">
      <pivotArea dataOnly="0" labelOnly="1" outline="0" fieldPosition="0">
        <references count="2">
          <reference field="0" count="1" selected="0">
            <x v="71"/>
          </reference>
          <reference field="1" count="1">
            <x v="31"/>
          </reference>
        </references>
      </pivotArea>
    </format>
    <format dxfId="359">
      <pivotArea dataOnly="0" labelOnly="1" outline="0" fieldPosition="0">
        <references count="2">
          <reference field="0" count="1" selected="0">
            <x v="72"/>
          </reference>
          <reference field="1" count="1">
            <x v="143"/>
          </reference>
        </references>
      </pivotArea>
    </format>
    <format dxfId="358">
      <pivotArea dataOnly="0" labelOnly="1" outline="0" fieldPosition="0">
        <references count="2">
          <reference field="0" count="1" selected="0">
            <x v="73"/>
          </reference>
          <reference field="1" count="1">
            <x v="68"/>
          </reference>
        </references>
      </pivotArea>
    </format>
    <format dxfId="357">
      <pivotArea dataOnly="0" labelOnly="1" outline="0" fieldPosition="0">
        <references count="2">
          <reference field="0" count="1" selected="0">
            <x v="74"/>
          </reference>
          <reference field="1" count="2">
            <x v="144"/>
            <x v="161"/>
          </reference>
        </references>
      </pivotArea>
    </format>
    <format dxfId="356">
      <pivotArea dataOnly="0" labelOnly="1" outline="0" fieldPosition="0">
        <references count="2">
          <reference field="0" count="1" selected="0">
            <x v="75"/>
          </reference>
          <reference field="1" count="2">
            <x v="39"/>
            <x v="64"/>
          </reference>
        </references>
      </pivotArea>
    </format>
    <format dxfId="355">
      <pivotArea dataOnly="0" labelOnly="1" outline="0" fieldPosition="0">
        <references count="2">
          <reference field="0" count="1" selected="0">
            <x v="76"/>
          </reference>
          <reference field="1" count="3">
            <x v="54"/>
            <x v="59"/>
            <x v="111"/>
          </reference>
        </references>
      </pivotArea>
    </format>
    <format dxfId="354">
      <pivotArea dataOnly="0" labelOnly="1" outline="0" fieldPosition="0">
        <references count="2">
          <reference field="0" count="1" selected="0">
            <x v="77"/>
          </reference>
          <reference field="1" count="2">
            <x v="125"/>
            <x v="141"/>
          </reference>
        </references>
      </pivotArea>
    </format>
    <format dxfId="353">
      <pivotArea dataOnly="0" labelOnly="1" outline="0" fieldPosition="0">
        <references count="2">
          <reference field="0" count="1" selected="0">
            <x v="78"/>
          </reference>
          <reference field="1" count="3">
            <x v="54"/>
            <x v="101"/>
            <x v="104"/>
          </reference>
        </references>
      </pivotArea>
    </format>
    <format dxfId="352">
      <pivotArea dataOnly="0" labelOnly="1" outline="0" fieldPosition="0">
        <references count="2">
          <reference field="0" count="1" selected="0">
            <x v="79"/>
          </reference>
          <reference field="1" count="2">
            <x v="47"/>
            <x v="91"/>
          </reference>
        </references>
      </pivotArea>
    </format>
    <format dxfId="351">
      <pivotArea dataOnly="0" labelOnly="1" outline="0" fieldPosition="0">
        <references count="2">
          <reference field="0" count="1" selected="0">
            <x v="80"/>
          </reference>
          <reference field="1" count="1">
            <x v="58"/>
          </reference>
        </references>
      </pivotArea>
    </format>
    <format dxfId="350">
      <pivotArea dataOnly="0" labelOnly="1" outline="0" fieldPosition="0">
        <references count="2">
          <reference field="0" count="1" selected="0">
            <x v="81"/>
          </reference>
          <reference field="1" count="1">
            <x v="8"/>
          </reference>
        </references>
      </pivotArea>
    </format>
    <format dxfId="349">
      <pivotArea dataOnly="0" labelOnly="1" outline="0" fieldPosition="0">
        <references count="2">
          <reference field="0" count="1" selected="0">
            <x v="82"/>
          </reference>
          <reference field="1" count="2">
            <x v="65"/>
            <x v="135"/>
          </reference>
        </references>
      </pivotArea>
    </format>
    <format dxfId="348">
      <pivotArea dataOnly="0" labelOnly="1" outline="0" fieldPosition="0">
        <references count="2">
          <reference field="0" count="1" selected="0">
            <x v="83"/>
          </reference>
          <reference field="1" count="2">
            <x v="59"/>
            <x v="66"/>
          </reference>
        </references>
      </pivotArea>
    </format>
    <format dxfId="347">
      <pivotArea dataOnly="0" labelOnly="1" outline="0" fieldPosition="0">
        <references count="2">
          <reference field="0" count="1" selected="0">
            <x v="84"/>
          </reference>
          <reference field="1" count="3">
            <x v="24"/>
            <x v="58"/>
            <x v="104"/>
          </reference>
        </references>
      </pivotArea>
    </format>
    <format dxfId="346">
      <pivotArea dataOnly="0" labelOnly="1" outline="0" fieldPosition="0">
        <references count="2">
          <reference field="0" count="1" selected="0">
            <x v="85"/>
          </reference>
          <reference field="1" count="2">
            <x v="14"/>
            <x v="43"/>
          </reference>
        </references>
      </pivotArea>
    </format>
    <format dxfId="345">
      <pivotArea dataOnly="0" labelOnly="1" outline="0" fieldPosition="0">
        <references count="2">
          <reference field="0" count="1" selected="0">
            <x v="86"/>
          </reference>
          <reference field="1" count="1">
            <x v="158"/>
          </reference>
        </references>
      </pivotArea>
    </format>
    <format dxfId="344">
      <pivotArea dataOnly="0" labelOnly="1" outline="0" fieldPosition="0">
        <references count="2">
          <reference field="0" count="1" selected="0">
            <x v="87"/>
          </reference>
          <reference field="1" count="1">
            <x v="65"/>
          </reference>
        </references>
      </pivotArea>
    </format>
    <format dxfId="343">
      <pivotArea dataOnly="0" labelOnly="1" outline="0" fieldPosition="0">
        <references count="2">
          <reference field="0" count="1" selected="0">
            <x v="88"/>
          </reference>
          <reference field="1" count="1">
            <x v="76"/>
          </reference>
        </references>
      </pivotArea>
    </format>
    <format dxfId="342">
      <pivotArea dataOnly="0" labelOnly="1" outline="0" fieldPosition="0">
        <references count="2">
          <reference field="0" count="1" selected="0">
            <x v="89"/>
          </reference>
          <reference field="1" count="1">
            <x v="75"/>
          </reference>
        </references>
      </pivotArea>
    </format>
    <format dxfId="341">
      <pivotArea dataOnly="0" labelOnly="1" outline="0" fieldPosition="0">
        <references count="2">
          <reference field="0" count="1" selected="0">
            <x v="90"/>
          </reference>
          <reference field="1" count="1">
            <x v="102"/>
          </reference>
        </references>
      </pivotArea>
    </format>
    <format dxfId="340">
      <pivotArea dataOnly="0" labelOnly="1" outline="0" fieldPosition="0">
        <references count="2">
          <reference field="0" count="1" selected="0">
            <x v="91"/>
          </reference>
          <reference field="1" count="1">
            <x v="55"/>
          </reference>
        </references>
      </pivotArea>
    </format>
    <format dxfId="339">
      <pivotArea dataOnly="0" labelOnly="1" outline="0" fieldPosition="0">
        <references count="2">
          <reference field="0" count="1" selected="0">
            <x v="92"/>
          </reference>
          <reference field="1" count="1">
            <x v="64"/>
          </reference>
        </references>
      </pivotArea>
    </format>
    <format dxfId="338">
      <pivotArea dataOnly="0" labelOnly="1" outline="0" fieldPosition="0">
        <references count="2">
          <reference field="0" count="1" selected="0">
            <x v="93"/>
          </reference>
          <reference field="1" count="1">
            <x v="67"/>
          </reference>
        </references>
      </pivotArea>
    </format>
    <format dxfId="337">
      <pivotArea dataOnly="0" labelOnly="1" outline="0" fieldPosition="0">
        <references count="2">
          <reference field="0" count="1" selected="0">
            <x v="95"/>
          </reference>
          <reference field="1" count="1">
            <x v="135"/>
          </reference>
        </references>
      </pivotArea>
    </format>
    <format dxfId="336">
      <pivotArea dataOnly="0" labelOnly="1" outline="0" fieldPosition="0">
        <references count="2">
          <reference field="0" count="1" selected="0">
            <x v="96"/>
          </reference>
          <reference field="1" count="1">
            <x v="62"/>
          </reference>
        </references>
      </pivotArea>
    </format>
    <format dxfId="335">
      <pivotArea dataOnly="0" labelOnly="1" outline="0" fieldPosition="0">
        <references count="2">
          <reference field="0" count="1" selected="0">
            <x v="97"/>
          </reference>
          <reference field="1" count="3">
            <x v="30"/>
            <x v="48"/>
            <x v="107"/>
          </reference>
        </references>
      </pivotArea>
    </format>
    <format dxfId="334">
      <pivotArea dataOnly="0" labelOnly="1" outline="0" fieldPosition="0">
        <references count="2">
          <reference field="0" count="1" selected="0">
            <x v="98"/>
          </reference>
          <reference field="1" count="4">
            <x v="14"/>
            <x v="39"/>
            <x v="71"/>
            <x v="72"/>
          </reference>
        </references>
      </pivotArea>
    </format>
    <format dxfId="333">
      <pivotArea dataOnly="0" labelOnly="1" outline="0" fieldPosition="0">
        <references count="2">
          <reference field="0" count="1" selected="0">
            <x v="99"/>
          </reference>
          <reference field="1" count="2">
            <x v="61"/>
            <x v="88"/>
          </reference>
        </references>
      </pivotArea>
    </format>
    <format dxfId="332">
      <pivotArea dataOnly="0" labelOnly="1" outline="0" fieldPosition="0">
        <references count="2">
          <reference field="0" count="1" selected="0">
            <x v="100"/>
          </reference>
          <reference field="1" count="1">
            <x v="60"/>
          </reference>
        </references>
      </pivotArea>
    </format>
    <format dxfId="331">
      <pivotArea dataOnly="0" labelOnly="1" outline="0" fieldPosition="0">
        <references count="2">
          <reference field="0" count="1" selected="0">
            <x v="101"/>
          </reference>
          <reference field="1" count="1">
            <x v="53"/>
          </reference>
        </references>
      </pivotArea>
    </format>
    <format dxfId="330">
      <pivotArea dataOnly="0" labelOnly="1" outline="0" fieldPosition="0">
        <references count="2">
          <reference field="0" count="1" selected="0">
            <x v="102"/>
          </reference>
          <reference field="1" count="1">
            <x v="114"/>
          </reference>
        </references>
      </pivotArea>
    </format>
    <format dxfId="329">
      <pivotArea dataOnly="0" labelOnly="1" outline="0" fieldPosition="0">
        <references count="2">
          <reference field="0" count="1" selected="0">
            <x v="103"/>
          </reference>
          <reference field="1" count="1">
            <x v="127"/>
          </reference>
        </references>
      </pivotArea>
    </format>
    <format dxfId="328">
      <pivotArea dataOnly="0" labelOnly="1" outline="0" fieldPosition="0">
        <references count="2">
          <reference field="0" count="1" selected="0">
            <x v="104"/>
          </reference>
          <reference field="1" count="2">
            <x v="105"/>
            <x v="108"/>
          </reference>
        </references>
      </pivotArea>
    </format>
    <format dxfId="327">
      <pivotArea dataOnly="0" labelOnly="1" outline="0" fieldPosition="0">
        <references count="2">
          <reference field="0" count="1" selected="0">
            <x v="105"/>
          </reference>
          <reference field="1" count="2">
            <x v="17"/>
            <x v="23"/>
          </reference>
        </references>
      </pivotArea>
    </format>
    <format dxfId="326">
      <pivotArea dataOnly="0" labelOnly="1" outline="0" fieldPosition="0">
        <references count="2">
          <reference field="0" count="1" selected="0">
            <x v="106"/>
          </reference>
          <reference field="1" count="2">
            <x v="61"/>
            <x v="116"/>
          </reference>
        </references>
      </pivotArea>
    </format>
    <format dxfId="325">
      <pivotArea dataOnly="0" labelOnly="1" outline="0" fieldPosition="0">
        <references count="2">
          <reference field="0" count="1" selected="0">
            <x v="107"/>
          </reference>
          <reference field="1" count="1">
            <x v="49"/>
          </reference>
        </references>
      </pivotArea>
    </format>
    <format dxfId="324">
      <pivotArea dataOnly="0" labelOnly="1" outline="0" fieldPosition="0">
        <references count="2">
          <reference field="0" count="1" selected="0">
            <x v="108"/>
          </reference>
          <reference field="1" count="2">
            <x v="100"/>
            <x v="106"/>
          </reference>
        </references>
      </pivotArea>
    </format>
    <format dxfId="323">
      <pivotArea dataOnly="0" labelOnly="1" outline="0" fieldPosition="0">
        <references count="2">
          <reference field="0" count="1" selected="0">
            <x v="109"/>
          </reference>
          <reference field="1" count="2">
            <x v="61"/>
            <x v="90"/>
          </reference>
        </references>
      </pivotArea>
    </format>
    <format dxfId="322">
      <pivotArea dataOnly="0" labelOnly="1" outline="0" fieldPosition="0">
        <references count="2">
          <reference field="0" count="1" selected="0">
            <x v="110"/>
          </reference>
          <reference field="1" count="1">
            <x v="132"/>
          </reference>
        </references>
      </pivotArea>
    </format>
    <format dxfId="321">
      <pivotArea dataOnly="0" labelOnly="1" outline="0" fieldPosition="0">
        <references count="2">
          <reference field="0" count="1" selected="0">
            <x v="111"/>
          </reference>
          <reference field="1" count="1">
            <x v="44"/>
          </reference>
        </references>
      </pivotArea>
    </format>
    <format dxfId="320">
      <pivotArea dataOnly="0" labelOnly="1" outline="0" fieldPosition="0">
        <references count="2">
          <reference field="0" count="1" selected="0">
            <x v="112"/>
          </reference>
          <reference field="1" count="1">
            <x v="39"/>
          </reference>
        </references>
      </pivotArea>
    </format>
    <format dxfId="319">
      <pivotArea dataOnly="0" labelOnly="1" outline="0" fieldPosition="0">
        <references count="2">
          <reference field="0" count="1" selected="0">
            <x v="113"/>
          </reference>
          <reference field="1" count="4">
            <x v="77"/>
            <x v="86"/>
            <x v="89"/>
            <x v="92"/>
          </reference>
        </references>
      </pivotArea>
    </format>
    <format dxfId="318">
      <pivotArea dataOnly="0" labelOnly="1" outline="0" fieldPosition="0">
        <references count="2">
          <reference field="0" count="1" selected="0">
            <x v="114"/>
          </reference>
          <reference field="1" count="3">
            <x v="20"/>
            <x v="61"/>
            <x v="87"/>
          </reference>
        </references>
      </pivotArea>
    </format>
    <format dxfId="317">
      <pivotArea dataOnly="0" labelOnly="1" outline="0" fieldPosition="0">
        <references count="2">
          <reference field="0" count="1" selected="0">
            <x v="115"/>
          </reference>
          <reference field="1" count="1">
            <x v="18"/>
          </reference>
        </references>
      </pivotArea>
    </format>
    <format dxfId="316">
      <pivotArea dataOnly="0" labelOnly="1" outline="0" fieldPosition="0">
        <references count="2">
          <reference field="0" count="1" selected="0">
            <x v="116"/>
          </reference>
          <reference field="1" count="3">
            <x v="39"/>
            <x v="45"/>
            <x v="85"/>
          </reference>
        </references>
      </pivotArea>
    </format>
    <format dxfId="315">
      <pivotArea dataOnly="0" labelOnly="1" outline="0" fieldPosition="0">
        <references count="2">
          <reference field="0" count="1" selected="0">
            <x v="117"/>
          </reference>
          <reference field="1" count="1">
            <x v="40"/>
          </reference>
        </references>
      </pivotArea>
    </format>
    <format dxfId="314">
      <pivotArea dataOnly="0" labelOnly="1" outline="0" fieldPosition="0">
        <references count="2">
          <reference field="0" count="1" selected="0">
            <x v="118"/>
          </reference>
          <reference field="1" count="1">
            <x v="127"/>
          </reference>
        </references>
      </pivotArea>
    </format>
    <format dxfId="313">
      <pivotArea dataOnly="0" labelOnly="1" outline="0" fieldPosition="0">
        <references count="2">
          <reference field="0" count="1" selected="0">
            <x v="119"/>
          </reference>
          <reference field="1" count="1">
            <x v="42"/>
          </reference>
        </references>
      </pivotArea>
    </format>
    <format dxfId="312">
      <pivotArea dataOnly="0" labelOnly="1" outline="0" fieldPosition="0">
        <references count="2">
          <reference field="0" count="1" selected="0">
            <x v="120"/>
          </reference>
          <reference field="1" count="2">
            <x v="67"/>
            <x v="79"/>
          </reference>
        </references>
      </pivotArea>
    </format>
    <format dxfId="311">
      <pivotArea dataOnly="0" labelOnly="1" outline="0" fieldPosition="0">
        <references count="2">
          <reference field="0" count="1" selected="0">
            <x v="121"/>
          </reference>
          <reference field="1" count="3">
            <x v="36"/>
            <x v="50"/>
            <x v="65"/>
          </reference>
        </references>
      </pivotArea>
    </format>
    <format dxfId="310">
      <pivotArea dataOnly="0" labelOnly="1" outline="0" fieldPosition="0">
        <references count="2">
          <reference field="0" count="1" selected="0">
            <x v="122"/>
          </reference>
          <reference field="1" count="1">
            <x v="47"/>
          </reference>
        </references>
      </pivotArea>
    </format>
    <format dxfId="309">
      <pivotArea dataOnly="0" labelOnly="1" outline="0" fieldPosition="0">
        <references count="2">
          <reference field="0" count="1" selected="0">
            <x v="124"/>
          </reference>
          <reference field="1" count="1">
            <x v="2"/>
          </reference>
        </references>
      </pivotArea>
    </format>
    <format dxfId="308">
      <pivotArea dataOnly="0" labelOnly="1" outline="0" fieldPosition="0">
        <references count="2">
          <reference field="0" count="1" selected="0">
            <x v="125"/>
          </reference>
          <reference field="1" count="1">
            <x v="43"/>
          </reference>
        </references>
      </pivotArea>
    </format>
    <format dxfId="307">
      <pivotArea dataOnly="0" labelOnly="1" outline="0" fieldPosition="0">
        <references count="2">
          <reference field="0" count="1" selected="0">
            <x v="126"/>
          </reference>
          <reference field="1" count="3">
            <x v="39"/>
            <x v="40"/>
            <x v="41"/>
          </reference>
        </references>
      </pivotArea>
    </format>
    <format dxfId="306">
      <pivotArea dataOnly="0" labelOnly="1" outline="0" fieldPosition="0">
        <references count="2">
          <reference field="0" count="1" selected="0">
            <x v="127"/>
          </reference>
          <reference field="1" count="1">
            <x v="46"/>
          </reference>
        </references>
      </pivotArea>
    </format>
    <format dxfId="305">
      <pivotArea dataOnly="0" labelOnly="1" outline="0" fieldPosition="0">
        <references count="2">
          <reference field="0" count="1" selected="0">
            <x v="128"/>
          </reference>
          <reference field="1" count="2">
            <x v="103"/>
            <x v="104"/>
          </reference>
        </references>
      </pivotArea>
    </format>
    <format dxfId="304">
      <pivotArea dataOnly="0" labelOnly="1" outline="0" fieldPosition="0">
        <references count="2">
          <reference field="0" count="1" selected="0">
            <x v="129"/>
          </reference>
          <reference field="1" count="1">
            <x v="144"/>
          </reference>
        </references>
      </pivotArea>
    </format>
    <format dxfId="303">
      <pivotArea dataOnly="0" labelOnly="1" outline="0" fieldPosition="0">
        <references count="2">
          <reference field="0" count="1" selected="0">
            <x v="130"/>
          </reference>
          <reference field="1" count="1">
            <x v="93"/>
          </reference>
        </references>
      </pivotArea>
    </format>
    <format dxfId="302">
      <pivotArea dataOnly="0" labelOnly="1" outline="0" fieldPosition="0">
        <references count="2">
          <reference field="0" count="1" selected="0">
            <x v="131"/>
          </reference>
          <reference field="1" count="2">
            <x v="81"/>
            <x v="106"/>
          </reference>
        </references>
      </pivotArea>
    </format>
    <format dxfId="301">
      <pivotArea dataOnly="0" labelOnly="1" outline="0" fieldPosition="0">
        <references count="2">
          <reference field="0" count="1" selected="0">
            <x v="132"/>
          </reference>
          <reference field="1" count="1">
            <x v="70"/>
          </reference>
        </references>
      </pivotArea>
    </format>
    <format dxfId="300">
      <pivotArea dataOnly="0" labelOnly="1" outline="0" fieldPosition="0">
        <references count="2">
          <reference field="0" count="1" selected="0">
            <x v="133"/>
          </reference>
          <reference field="1" count="2">
            <x v="15"/>
            <x v="69"/>
          </reference>
        </references>
      </pivotArea>
    </format>
    <format dxfId="299">
      <pivotArea dataOnly="0" labelOnly="1" outline="0" fieldPosition="0">
        <references count="2">
          <reference field="0" count="1" selected="0">
            <x v="134"/>
          </reference>
          <reference field="1" count="1">
            <x v="30"/>
          </reference>
        </references>
      </pivotArea>
    </format>
    <format dxfId="298">
      <pivotArea dataOnly="0" labelOnly="1" outline="0" fieldPosition="0">
        <references count="2">
          <reference field="0" count="1" selected="0">
            <x v="135"/>
          </reference>
          <reference field="1" count="1">
            <x v="11"/>
          </reference>
        </references>
      </pivotArea>
    </format>
    <format dxfId="297">
      <pivotArea dataOnly="0" labelOnly="1" outline="0" fieldPosition="0">
        <references count="2">
          <reference field="0" count="1" selected="0">
            <x v="136"/>
          </reference>
          <reference field="1" count="1">
            <x v="56"/>
          </reference>
        </references>
      </pivotArea>
    </format>
    <format dxfId="296">
      <pivotArea dataOnly="0" labelOnly="1" outline="0" fieldPosition="0">
        <references count="2">
          <reference field="0" count="1" selected="0">
            <x v="137"/>
          </reference>
          <reference field="1" count="1">
            <x v="1"/>
          </reference>
        </references>
      </pivotArea>
    </format>
    <format dxfId="295">
      <pivotArea dataOnly="0" labelOnly="1" outline="0" fieldPosition="0">
        <references count="2">
          <reference field="0" count="1" selected="0">
            <x v="138"/>
          </reference>
          <reference field="1" count="1">
            <x v="94"/>
          </reference>
        </references>
      </pivotArea>
    </format>
    <format dxfId="294">
      <pivotArea dataOnly="0" labelOnly="1" outline="0" fieldPosition="0">
        <references count="2">
          <reference field="0" count="1" selected="0">
            <x v="139"/>
          </reference>
          <reference field="1" count="1">
            <x v="13"/>
          </reference>
        </references>
      </pivotArea>
    </format>
    <format dxfId="293">
      <pivotArea dataOnly="0" labelOnly="1" outline="0" fieldPosition="0">
        <references count="2">
          <reference field="0" count="1" selected="0">
            <x v="140"/>
          </reference>
          <reference field="1" count="1">
            <x v="99"/>
          </reference>
        </references>
      </pivotArea>
    </format>
    <format dxfId="292">
      <pivotArea dataOnly="0" labelOnly="1" outline="0" fieldPosition="0">
        <references count="2">
          <reference field="0" count="1" selected="0">
            <x v="141"/>
          </reference>
          <reference field="1" count="1">
            <x v="57"/>
          </reference>
        </references>
      </pivotArea>
    </format>
    <format dxfId="291">
      <pivotArea dataOnly="0" labelOnly="1" outline="0" fieldPosition="0">
        <references count="2">
          <reference field="0" count="1" selected="0">
            <x v="142"/>
          </reference>
          <reference field="1" count="1">
            <x v="51"/>
          </reference>
        </references>
      </pivotArea>
    </format>
    <format dxfId="290">
      <pivotArea dataOnly="0" labelOnly="1" outline="0" fieldPosition="0">
        <references count="2">
          <reference field="0" count="1" selected="0">
            <x v="144"/>
          </reference>
          <reference field="1" count="1">
            <x v="113"/>
          </reference>
        </references>
      </pivotArea>
    </format>
    <format dxfId="289">
      <pivotArea dataOnly="0" labelOnly="1" outline="0" fieldPosition="0">
        <references count="2">
          <reference field="0" count="1" selected="0">
            <x v="145"/>
          </reference>
          <reference field="1" count="1">
            <x v="114"/>
          </reference>
        </references>
      </pivotArea>
    </format>
    <format dxfId="288">
      <pivotArea dataOnly="0" labelOnly="1" outline="0" fieldPosition="0">
        <references count="2">
          <reference field="0" count="1" selected="0">
            <x v="146"/>
          </reference>
          <reference field="1" count="1">
            <x v="41"/>
          </reference>
        </references>
      </pivotArea>
    </format>
    <format dxfId="287">
      <pivotArea dataOnly="0" labelOnly="1" outline="0" fieldPosition="0">
        <references count="2">
          <reference field="0" count="1" selected="0">
            <x v="147"/>
          </reference>
          <reference field="1" count="1">
            <x v="117"/>
          </reference>
        </references>
      </pivotArea>
    </format>
    <format dxfId="286">
      <pivotArea dataOnly="0" labelOnly="1" outline="0" fieldPosition="0">
        <references count="2">
          <reference field="0" count="1" selected="0">
            <x v="148"/>
          </reference>
          <reference field="1" count="1">
            <x v="18"/>
          </reference>
        </references>
      </pivotArea>
    </format>
    <format dxfId="285">
      <pivotArea dataOnly="0" labelOnly="1" outline="0" fieldPosition="0">
        <references count="2">
          <reference field="0" count="1" selected="0">
            <x v="149"/>
          </reference>
          <reference field="1" count="1">
            <x v="23"/>
          </reference>
        </references>
      </pivotArea>
    </format>
    <format dxfId="284">
      <pivotArea dataOnly="0" labelOnly="1" outline="0" fieldPosition="0">
        <references count="2">
          <reference field="0" count="1" selected="0">
            <x v="152"/>
          </reference>
          <reference field="1" count="1">
            <x v="115"/>
          </reference>
        </references>
      </pivotArea>
    </format>
    <format dxfId="283">
      <pivotArea dataOnly="0" labelOnly="1" outline="0" fieldPosition="0">
        <references count="2">
          <reference field="0" count="1" selected="0">
            <x v="153"/>
          </reference>
          <reference field="1" count="1">
            <x v="39"/>
          </reference>
        </references>
      </pivotArea>
    </format>
    <format dxfId="282">
      <pivotArea dataOnly="0" labelOnly="1" outline="0" fieldPosition="0">
        <references count="2">
          <reference field="0" count="1" selected="0">
            <x v="154"/>
          </reference>
          <reference field="1" count="1">
            <x v="103"/>
          </reference>
        </references>
      </pivotArea>
    </format>
    <format dxfId="281">
      <pivotArea dataOnly="0" labelOnly="1" outline="0" fieldPosition="0">
        <references count="2">
          <reference field="0" count="1" selected="0">
            <x v="157"/>
          </reference>
          <reference field="1" count="3">
            <x v="9"/>
            <x v="42"/>
            <x v="43"/>
          </reference>
        </references>
      </pivotArea>
    </format>
    <format dxfId="280">
      <pivotArea dataOnly="0" labelOnly="1" outline="0" fieldPosition="0">
        <references count="2">
          <reference field="0" count="1" selected="0">
            <x v="158"/>
          </reference>
          <reference field="1" count="1">
            <x v="78"/>
          </reference>
        </references>
      </pivotArea>
    </format>
    <format dxfId="279">
      <pivotArea dataOnly="0" labelOnly="1" outline="0" fieldPosition="0">
        <references count="2">
          <reference field="0" count="1" selected="0">
            <x v="159"/>
          </reference>
          <reference field="1" count="1">
            <x v="100"/>
          </reference>
        </references>
      </pivotArea>
    </format>
    <format dxfId="278">
      <pivotArea dataOnly="0" labelOnly="1" outline="0" fieldPosition="0">
        <references count="2">
          <reference field="0" count="1" selected="0">
            <x v="160"/>
          </reference>
          <reference field="1" count="1">
            <x v="84"/>
          </reference>
        </references>
      </pivotArea>
    </format>
    <format dxfId="277">
      <pivotArea dataOnly="0" labelOnly="1" outline="0" fieldPosition="0">
        <references count="2">
          <reference field="0" count="1" selected="0">
            <x v="161"/>
          </reference>
          <reference field="1" count="2">
            <x v="21"/>
            <x v="113"/>
          </reference>
        </references>
      </pivotArea>
    </format>
    <format dxfId="27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9"/>
          </reference>
          <reference field="2" count="1">
            <x v="72"/>
          </reference>
        </references>
      </pivotArea>
    </format>
    <format dxfId="27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27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27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9"/>
          </reference>
          <reference field="2" count="1">
            <x v="44"/>
          </reference>
        </references>
      </pivotArea>
    </format>
    <format dxfId="27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5"/>
          </reference>
          <reference field="2" count="1">
            <x v="50"/>
          </reference>
        </references>
      </pivotArea>
    </format>
    <format dxfId="27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98"/>
          </reference>
          <reference field="2" count="1">
            <x v="3"/>
          </reference>
        </references>
      </pivotArea>
    </format>
    <format dxfId="27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26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0"/>
          </reference>
          <reference field="2" count="1">
            <x v="26"/>
          </reference>
        </references>
      </pivotArea>
    </format>
    <format dxfId="26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267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266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265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26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8"/>
          </reference>
          <reference field="2" count="1">
            <x v="45"/>
          </reference>
        </references>
      </pivotArea>
    </format>
    <format dxfId="263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6"/>
          </reference>
          <reference field="2" count="1">
            <x v="74"/>
          </reference>
        </references>
      </pivotArea>
    </format>
    <format dxfId="262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2" count="1">
            <x v="97"/>
          </reference>
        </references>
      </pivotArea>
    </format>
    <format dxfId="26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4"/>
          </reference>
          <reference field="2" count="1">
            <x v="134"/>
          </reference>
        </references>
      </pivotArea>
    </format>
    <format dxfId="26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7"/>
          </reference>
          <reference field="2" count="1">
            <x v="2"/>
          </reference>
        </references>
      </pivotArea>
    </format>
    <format dxfId="259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258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7"/>
          </reference>
          <reference field="2" count="1">
            <x v="41"/>
          </reference>
        </references>
      </pivotArea>
    </format>
    <format dxfId="257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5"/>
          </reference>
          <reference field="2" count="1">
            <x v="136"/>
          </reference>
        </references>
      </pivotArea>
    </format>
    <format dxfId="256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25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254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253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252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251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250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63"/>
          </reference>
          <reference field="2" count="1">
            <x v="86"/>
          </reference>
        </references>
      </pivotArea>
    </format>
    <format dxfId="249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120"/>
          </reference>
          <reference field="2" count="1">
            <x v="57"/>
          </reference>
        </references>
      </pivotArea>
    </format>
    <format dxfId="248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118"/>
          </reference>
          <reference field="2" count="1">
            <x v="82"/>
          </reference>
        </references>
      </pivotArea>
    </format>
    <format dxfId="247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82"/>
          </reference>
          <reference field="2" count="1">
            <x v="5"/>
          </reference>
        </references>
      </pivotArea>
    </format>
    <format dxfId="246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96"/>
          </reference>
          <reference field="2" count="1">
            <x v="64"/>
          </reference>
        </references>
      </pivotArea>
    </format>
    <format dxfId="245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3"/>
          </reference>
          <reference field="2" count="1">
            <x v="124"/>
          </reference>
        </references>
      </pivotArea>
    </format>
    <format dxfId="244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119"/>
          </reference>
          <reference field="2" count="1">
            <x v="48"/>
          </reference>
        </references>
      </pivotArea>
    </format>
    <format dxfId="243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242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80"/>
          </reference>
          <reference field="2" count="1">
            <x v="112"/>
          </reference>
        </references>
      </pivotArea>
    </format>
    <format dxfId="241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52"/>
          </reference>
          <reference field="2" count="1">
            <x v="108"/>
          </reference>
        </references>
      </pivotArea>
    </format>
    <format dxfId="240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83"/>
          </reference>
          <reference field="2" count="1">
            <x v="70"/>
          </reference>
        </references>
      </pivotArea>
    </format>
    <format dxfId="239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73"/>
          </reference>
          <reference field="2" count="1">
            <x v="65"/>
          </reference>
        </references>
      </pivotArea>
    </format>
    <format dxfId="238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237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236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235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234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233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232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231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230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229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228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227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226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225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22"/>
          </reference>
          <reference field="2" count="1">
            <x v="89"/>
          </reference>
        </references>
      </pivotArea>
    </format>
    <format dxfId="224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223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7"/>
          </reference>
          <reference field="2" count="1">
            <x v="96"/>
          </reference>
        </references>
      </pivotArea>
    </format>
    <format dxfId="222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221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25"/>
          </reference>
          <reference field="2" count="1">
            <x v="6"/>
          </reference>
        </references>
      </pivotArea>
    </format>
    <format dxfId="220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219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26"/>
          </reference>
          <reference field="2" count="1">
            <x v="39"/>
          </reference>
        </references>
      </pivotArea>
    </format>
    <format dxfId="218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217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35"/>
          </reference>
          <reference field="2" count="1">
            <x v="4"/>
          </reference>
        </references>
      </pivotArea>
    </format>
    <format dxfId="216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2"/>
          </reference>
          <reference field="2" count="1">
            <x v="135"/>
          </reference>
        </references>
      </pivotArea>
    </format>
    <format dxfId="215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37"/>
          </reference>
          <reference field="2" count="1">
            <x v="38"/>
          </reference>
        </references>
      </pivotArea>
    </format>
    <format dxfId="214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4"/>
          </reference>
          <reference field="2" count="1">
            <x v="128"/>
          </reference>
        </references>
      </pivotArea>
    </format>
    <format dxfId="213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38"/>
          </reference>
          <reference field="2" count="1">
            <x v="53"/>
          </reference>
        </references>
      </pivotArea>
    </format>
    <format dxfId="212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211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210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209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08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42"/>
          </reference>
          <reference field="2" count="1">
            <x v="68"/>
          </reference>
        </references>
      </pivotArea>
    </format>
    <format dxfId="207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06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205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204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128"/>
          </reference>
          <reference field="2" count="1">
            <x v="23"/>
          </reference>
        </references>
      </pivotArea>
    </format>
    <format dxfId="203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134"/>
          </reference>
          <reference field="2" count="1">
            <x v="33"/>
          </reference>
        </references>
      </pivotArea>
    </format>
    <format dxfId="202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130"/>
          </reference>
          <reference field="2" count="1">
            <x v="28"/>
          </reference>
        </references>
      </pivotArea>
    </format>
    <format dxfId="201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12"/>
          </reference>
          <reference field="2" count="1">
            <x v="27"/>
          </reference>
        </references>
      </pivotArea>
    </format>
    <format dxfId="200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74"/>
          </reference>
          <reference field="2" count="1">
            <x v="111"/>
          </reference>
        </references>
      </pivotArea>
    </format>
    <format dxfId="199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198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197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09"/>
          </reference>
          <reference field="2" count="1">
            <x v="21"/>
          </reference>
        </references>
      </pivotArea>
    </format>
    <format dxfId="196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195">
      <pivotArea dataOnly="0" labelOnly="1" outline="0" fieldPosition="0">
        <references count="3">
          <reference field="0" count="1" selected="0">
            <x v="62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194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26"/>
          </reference>
          <reference field="2" count="1">
            <x v="11"/>
          </reference>
        </references>
      </pivotArea>
    </format>
    <format dxfId="193">
      <pivotArea dataOnly="0" labelOnly="1" outline="0" fieldPosition="0">
        <references count="3">
          <reference field="0" count="1" selected="0">
            <x v="63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192">
      <pivotArea dataOnly="0" labelOnly="1" outline="0" fieldPosition="0">
        <references count="3">
          <reference field="0" count="1" selected="0">
            <x v="64"/>
          </reference>
          <reference field="1" count="1" selected="0">
            <x v="33"/>
          </reference>
          <reference field="2" count="1">
            <x v="129"/>
          </reference>
        </references>
      </pivotArea>
    </format>
    <format dxfId="191">
      <pivotArea dataOnly="0" labelOnly="1" outline="0" fieldPosition="0">
        <references count="3">
          <reference field="0" count="1" selected="0">
            <x v="6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90">
      <pivotArea dataOnly="0" labelOnly="1" outline="0" fieldPosition="0">
        <references count="3">
          <reference field="0" count="1" selected="0">
            <x v="66"/>
          </reference>
          <reference field="1" count="1" selected="0">
            <x v="145"/>
          </reference>
          <reference field="2" count="1">
            <x v="85"/>
          </reference>
        </references>
      </pivotArea>
    </format>
    <format dxfId="189">
      <pivotArea dataOnly="0" labelOnly="1" outline="0" fieldPosition="0">
        <references count="3">
          <reference field="0" count="1" selected="0">
            <x v="67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188">
      <pivotArea dataOnly="0" labelOnly="1" outline="0" fieldPosition="0">
        <references count="3">
          <reference field="0" count="1" selected="0">
            <x v="68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187">
      <pivotArea dataOnly="0" labelOnly="1" outline="0" fieldPosition="0">
        <references count="3">
          <reference field="0" count="1" selected="0">
            <x v="69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186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12"/>
          </reference>
          <reference field="2" count="1">
            <x v="47"/>
          </reference>
        </references>
      </pivotArea>
    </format>
    <format dxfId="185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37"/>
          </reference>
          <reference field="2" count="1">
            <x v="47"/>
          </reference>
        </references>
      </pivotArea>
    </format>
    <format dxfId="184">
      <pivotArea dataOnly="0" labelOnly="1" outline="0" fieldPosition="0">
        <references count="3">
          <reference field="0" count="1" selected="0">
            <x v="70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83">
      <pivotArea dataOnly="0" labelOnly="1" outline="0" fieldPosition="0">
        <references count="3">
          <reference field="0" count="1" selected="0">
            <x v="71"/>
          </reference>
          <reference field="1" count="1" selected="0">
            <x v="31"/>
          </reference>
          <reference field="2" count="1">
            <x v="16"/>
          </reference>
        </references>
      </pivotArea>
    </format>
    <format dxfId="182">
      <pivotArea dataOnly="0" labelOnly="1" outline="0" fieldPosition="0">
        <references count="3">
          <reference field="0" count="1" selected="0">
            <x v="72"/>
          </reference>
          <reference field="1" count="1" selected="0">
            <x v="143"/>
          </reference>
          <reference field="2" count="1">
            <x v="69"/>
          </reference>
        </references>
      </pivotArea>
    </format>
    <format dxfId="181">
      <pivotArea dataOnly="0" labelOnly="1" outline="0" fieldPosition="0">
        <references count="3">
          <reference field="0" count="1" selected="0">
            <x v="73"/>
          </reference>
          <reference field="1" count="1" selected="0">
            <x v="68"/>
          </reference>
          <reference field="2" count="1">
            <x v="49"/>
          </reference>
        </references>
      </pivotArea>
    </format>
    <format dxfId="180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179">
      <pivotArea dataOnly="0" labelOnly="1" outline="0" fieldPosition="0">
        <references count="3">
          <reference field="0" count="1" selected="0">
            <x v="74"/>
          </reference>
          <reference field="1" count="1" selected="0">
            <x v="161"/>
          </reference>
          <reference field="2" count="1">
            <x v="125"/>
          </reference>
        </references>
      </pivotArea>
    </format>
    <format dxfId="178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77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176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175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174">
      <pivotArea dataOnly="0" labelOnly="1" outline="0" fieldPosition="0">
        <references count="3">
          <reference field="0" count="1" selected="0">
            <x v="76"/>
          </reference>
          <reference field="1" count="1" selected="0">
            <x v="111"/>
          </reference>
          <reference field="2" count="1">
            <x v="91"/>
          </reference>
        </references>
      </pivotArea>
    </format>
    <format dxfId="173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25"/>
          </reference>
          <reference field="2" count="1">
            <x v="7"/>
          </reference>
        </references>
      </pivotArea>
    </format>
    <format dxfId="172">
      <pivotArea dataOnly="0" labelOnly="1" outline="0" fieldPosition="0">
        <references count="3">
          <reference field="0" count="1" selected="0">
            <x v="77"/>
          </reference>
          <reference field="1" count="1" selected="0">
            <x v="141"/>
          </reference>
          <reference field="2" count="1">
            <x v="58"/>
          </reference>
        </references>
      </pivotArea>
    </format>
    <format dxfId="171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54"/>
          </reference>
          <reference field="2" count="1">
            <x v="115"/>
          </reference>
        </references>
      </pivotArea>
    </format>
    <format dxfId="170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1"/>
          </reference>
          <reference field="2" count="1">
            <x v="37"/>
          </reference>
        </references>
      </pivotArea>
    </format>
    <format dxfId="169">
      <pivotArea dataOnly="0" labelOnly="1" outline="0" fieldPosition="0">
        <references count="3">
          <reference field="0" count="1" selected="0">
            <x v="7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168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167">
      <pivotArea dataOnly="0" labelOnly="1" outline="0" fieldPosition="0">
        <references count="3">
          <reference field="0" count="1" selected="0">
            <x v="79"/>
          </reference>
          <reference field="1" count="1" selected="0">
            <x v="91"/>
          </reference>
          <reference field="2" count="1">
            <x v="95"/>
          </reference>
        </references>
      </pivotArea>
    </format>
    <format dxfId="166">
      <pivotArea dataOnly="0" labelOnly="1" outline="0" fieldPosition="0">
        <references count="3">
          <reference field="0" count="1" selected="0">
            <x v="80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165">
      <pivotArea dataOnly="0" labelOnly="1" outline="0" fieldPosition="0">
        <references count="3">
          <reference field="0" count="1" selected="0">
            <x v="81"/>
          </reference>
          <reference field="1" count="1" selected="0">
            <x v="8"/>
          </reference>
          <reference field="2" count="1">
            <x v="54"/>
          </reference>
        </references>
      </pivotArea>
    </format>
    <format dxfId="164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163">
      <pivotArea dataOnly="0" labelOnly="1" outline="0" fieldPosition="0">
        <references count="3">
          <reference field="0" count="1" selected="0">
            <x v="82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162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59"/>
          </reference>
          <reference field="2" count="1">
            <x v="77"/>
          </reference>
        </references>
      </pivotArea>
    </format>
    <format dxfId="161">
      <pivotArea dataOnly="0" labelOnly="1" outline="0" fieldPosition="0">
        <references count="3">
          <reference field="0" count="1" selected="0">
            <x v="83"/>
          </reference>
          <reference field="1" count="1" selected="0">
            <x v="66"/>
          </reference>
          <reference field="2" count="1">
            <x v="100"/>
          </reference>
        </references>
      </pivotArea>
    </format>
    <format dxfId="160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24"/>
          </reference>
          <reference field="2" count="1">
            <x v="99"/>
          </reference>
        </references>
      </pivotArea>
    </format>
    <format dxfId="159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58"/>
          </reference>
          <reference field="2" count="1">
            <x v="130"/>
          </reference>
        </references>
      </pivotArea>
    </format>
    <format dxfId="158">
      <pivotArea dataOnly="0" labelOnly="1" outline="0" fieldPosition="0">
        <references count="3">
          <reference field="0" count="1" selected="0">
            <x v="84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157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156">
      <pivotArea dataOnly="0" labelOnly="1" outline="0" fieldPosition="0">
        <references count="3">
          <reference field="0" count="1" selected="0">
            <x v="8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155">
      <pivotArea dataOnly="0" labelOnly="1" outline="0" fieldPosition="0">
        <references count="3">
          <reference field="0" count="1" selected="0">
            <x v="86"/>
          </reference>
          <reference field="1" count="1" selected="0">
            <x v="158"/>
          </reference>
          <reference field="2" count="1">
            <x v="117"/>
          </reference>
        </references>
      </pivotArea>
    </format>
    <format dxfId="154">
      <pivotArea dataOnly="0" labelOnly="1" outline="0" fieldPosition="0">
        <references count="3">
          <reference field="0" count="1" selected="0">
            <x v="87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153">
      <pivotArea dataOnly="0" labelOnly="1" outline="0" fieldPosition="0">
        <references count="3">
          <reference field="0" count="1" selected="0">
            <x v="88"/>
          </reference>
          <reference field="1" count="1" selected="0">
            <x v="76"/>
          </reference>
          <reference field="2" count="1">
            <x v="22"/>
          </reference>
        </references>
      </pivotArea>
    </format>
    <format dxfId="152">
      <pivotArea dataOnly="0" labelOnly="1" outline="0" fieldPosition="0">
        <references count="3">
          <reference field="0" count="1" selected="0">
            <x v="89"/>
          </reference>
          <reference field="1" count="1" selected="0">
            <x v="75"/>
          </reference>
          <reference field="2" count="1">
            <x v="46"/>
          </reference>
        </references>
      </pivotArea>
    </format>
    <format dxfId="151">
      <pivotArea dataOnly="0" labelOnly="1" outline="0" fieldPosition="0">
        <references count="3">
          <reference field="0" count="1" selected="0">
            <x v="90"/>
          </reference>
          <reference field="1" count="1" selected="0">
            <x v="102"/>
          </reference>
          <reference field="2" count="1">
            <x v="40"/>
          </reference>
        </references>
      </pivotArea>
    </format>
    <format dxfId="150">
      <pivotArea dataOnly="0" labelOnly="1" outline="0" fieldPosition="0">
        <references count="3">
          <reference field="0" count="1" selected="0">
            <x v="91"/>
          </reference>
          <reference field="1" count="1" selected="0">
            <x v="55"/>
          </reference>
          <reference field="2" count="1">
            <x v="119"/>
          </reference>
        </references>
      </pivotArea>
    </format>
    <format dxfId="149">
      <pivotArea dataOnly="0" labelOnly="1" outline="0" fieldPosition="0">
        <references count="3">
          <reference field="0" count="1" selected="0">
            <x v="92"/>
          </reference>
          <reference field="1" count="1" selected="0">
            <x v="64"/>
          </reference>
          <reference field="2" count="1">
            <x v="113"/>
          </reference>
        </references>
      </pivotArea>
    </format>
    <format dxfId="148">
      <pivotArea dataOnly="0" labelOnly="1" outline="0" fieldPosition="0">
        <references count="3">
          <reference field="0" count="1" selected="0">
            <x v="93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147">
      <pivotArea dataOnly="0" labelOnly="1" outline="0" fieldPosition="0">
        <references count="3">
          <reference field="0" count="1" selected="0">
            <x v="95"/>
          </reference>
          <reference field="1" count="1" selected="0">
            <x v="135"/>
          </reference>
          <reference field="2" count="1">
            <x v="34"/>
          </reference>
        </references>
      </pivotArea>
    </format>
    <format dxfId="146">
      <pivotArea dataOnly="0" labelOnly="1" outline="0" fieldPosition="0">
        <references count="3">
          <reference field="0" count="1" selected="0">
            <x v="96"/>
          </reference>
          <reference field="1" count="1" selected="0">
            <x v="62"/>
          </reference>
          <reference field="2" count="1">
            <x v="67"/>
          </reference>
        </references>
      </pivotArea>
    </format>
    <format dxfId="145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144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48"/>
          </reference>
          <reference field="2" count="1">
            <x v="84"/>
          </reference>
        </references>
      </pivotArea>
    </format>
    <format dxfId="143">
      <pivotArea dataOnly="0" labelOnly="1" outline="0" fieldPosition="0">
        <references count="3">
          <reference field="0" count="1" selected="0">
            <x v="97"/>
          </reference>
          <reference field="1" count="1" selected="0">
            <x v="107"/>
          </reference>
          <reference field="2" count="1">
            <x v="106"/>
          </reference>
        </references>
      </pivotArea>
    </format>
    <format dxfId="142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14"/>
          </reference>
          <reference field="2" count="1">
            <x v="71"/>
          </reference>
        </references>
      </pivotArea>
    </format>
    <format dxfId="141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40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1"/>
          </reference>
          <reference field="2" count="1">
            <x v="79"/>
          </reference>
        </references>
      </pivotArea>
    </format>
    <format dxfId="139">
      <pivotArea dataOnly="0" labelOnly="1" outline="0" fieldPosition="0">
        <references count="3">
          <reference field="0" count="1" selected="0">
            <x v="98"/>
          </reference>
          <reference field="1" count="1" selected="0">
            <x v="72"/>
          </reference>
          <reference field="2" count="1">
            <x v="73"/>
          </reference>
        </references>
      </pivotArea>
    </format>
    <format dxfId="138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37">
      <pivotArea dataOnly="0" labelOnly="1" outline="0" fieldPosition="0">
        <references count="3">
          <reference field="0" count="1" selected="0">
            <x v="99"/>
          </reference>
          <reference field="1" count="1" selected="0">
            <x v="88"/>
          </reference>
          <reference field="2" count="1">
            <x v="75"/>
          </reference>
        </references>
      </pivotArea>
    </format>
    <format dxfId="136">
      <pivotArea dataOnly="0" labelOnly="1" outline="0" fieldPosition="0">
        <references count="3">
          <reference field="0" count="1" selected="0">
            <x v="100"/>
          </reference>
          <reference field="1" count="1" selected="0">
            <x v="60"/>
          </reference>
          <reference field="2" count="1">
            <x v="62"/>
          </reference>
        </references>
      </pivotArea>
    </format>
    <format dxfId="135">
      <pivotArea dataOnly="0" labelOnly="1" outline="0" fieldPosition="0">
        <references count="3">
          <reference field="0" count="1" selected="0">
            <x v="101"/>
          </reference>
          <reference field="1" count="1" selected="0">
            <x v="53"/>
          </reference>
          <reference field="2" count="1">
            <x v="109"/>
          </reference>
        </references>
      </pivotArea>
    </format>
    <format dxfId="134">
      <pivotArea dataOnly="0" labelOnly="1" outline="0" fieldPosition="0">
        <references count="3">
          <reference field="0" count="1" selected="0">
            <x v="102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133">
      <pivotArea dataOnly="0" labelOnly="1" outline="0" fieldPosition="0">
        <references count="3">
          <reference field="0" count="1" selected="0">
            <x v="103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132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5"/>
          </reference>
          <reference field="2" count="1">
            <x v="121"/>
          </reference>
        </references>
      </pivotArea>
    </format>
    <format dxfId="131">
      <pivotArea dataOnly="0" labelOnly="1" outline="0" fieldPosition="0">
        <references count="3">
          <reference field="0" count="1" selected="0">
            <x v="104"/>
          </reference>
          <reference field="1" count="1" selected="0">
            <x v="108"/>
          </reference>
          <reference field="2" count="1">
            <x v="131"/>
          </reference>
        </references>
      </pivotArea>
    </format>
    <format dxfId="130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17"/>
          </reference>
          <reference field="2" count="1">
            <x v="126"/>
          </reference>
        </references>
      </pivotArea>
    </format>
    <format dxfId="129">
      <pivotArea dataOnly="0" labelOnly="1" outline="0" fieldPosition="0">
        <references count="3">
          <reference field="0" count="1" selected="0">
            <x v="105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128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27">
      <pivotArea dataOnly="0" labelOnly="1" outline="0" fieldPosition="0">
        <references count="3">
          <reference field="0" count="1" selected="0">
            <x v="106"/>
          </reference>
          <reference field="1" count="1" selected="0">
            <x v="116"/>
          </reference>
          <reference field="2" count="1">
            <x v="110"/>
          </reference>
        </references>
      </pivotArea>
    </format>
    <format dxfId="126">
      <pivotArea dataOnly="0" labelOnly="1" outline="0" fieldPosition="0">
        <references count="3">
          <reference field="0" count="1" selected="0">
            <x v="107"/>
          </reference>
          <reference field="1" count="1" selected="0">
            <x v="49"/>
          </reference>
          <reference field="2" count="1">
            <x v="98"/>
          </reference>
        </references>
      </pivotArea>
    </format>
    <format dxfId="125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124">
      <pivotArea dataOnly="0" labelOnly="1" outline="0" fieldPosition="0">
        <references count="3">
          <reference field="0" count="1" selected="0">
            <x v="108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123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2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90"/>
          </reference>
          <reference field="2" count="1">
            <x v="92"/>
          </reference>
        </references>
      </pivotArea>
    </format>
    <format dxfId="121">
      <pivotArea dataOnly="0" labelOnly="1" outline="0" fieldPosition="0">
        <references count="3">
          <reference field="0" count="1" selected="0">
            <x v="110"/>
          </reference>
          <reference field="1" count="1" selected="0">
            <x v="132"/>
          </reference>
          <reference field="2" count="1">
            <x v="29"/>
          </reference>
        </references>
      </pivotArea>
    </format>
    <format dxfId="120">
      <pivotArea dataOnly="0" labelOnly="1" outline="0" fieldPosition="0">
        <references count="3">
          <reference field="0" count="1" selected="0">
            <x v="111"/>
          </reference>
          <reference field="1" count="1" selected="0">
            <x v="44"/>
          </reference>
          <reference field="2" count="1">
            <x v="59"/>
          </reference>
        </references>
      </pivotArea>
    </format>
    <format dxfId="119">
      <pivotArea dataOnly="0" labelOnly="1" outline="0" fieldPosition="0">
        <references count="3">
          <reference field="0" count="1" selected="0">
            <x v="112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18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77"/>
          </reference>
          <reference field="2" count="1">
            <x v="32"/>
          </reference>
        </references>
      </pivotArea>
    </format>
    <format dxfId="117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6"/>
          </reference>
          <reference field="2" count="1">
            <x v="81"/>
          </reference>
        </references>
      </pivotArea>
    </format>
    <format dxfId="116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89"/>
          </reference>
          <reference field="2" count="1">
            <x v="24"/>
          </reference>
        </references>
      </pivotArea>
    </format>
    <format dxfId="115">
      <pivotArea dataOnly="0" labelOnly="1" outline="0" fieldPosition="0">
        <references count="3">
          <reference field="0" count="1" selected="0">
            <x v="113"/>
          </reference>
          <reference field="1" count="1" selected="0">
            <x v="92"/>
          </reference>
          <reference field="2" count="1">
            <x v="102"/>
          </reference>
        </references>
      </pivotArea>
    </format>
    <format dxfId="114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20"/>
          </reference>
          <reference field="2" count="1">
            <x v="52"/>
          </reference>
        </references>
      </pivotArea>
    </format>
    <format dxfId="113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61"/>
          </reference>
          <reference field="2" count="1">
            <x v="8"/>
          </reference>
        </references>
      </pivotArea>
    </format>
    <format dxfId="112">
      <pivotArea dataOnly="0" labelOnly="1" outline="0" fieldPosition="0">
        <references count="3">
          <reference field="0" count="1" selected="0">
            <x v="114"/>
          </reference>
          <reference field="1" count="1" selected="0">
            <x v="87"/>
          </reference>
          <reference field="2" count="1">
            <x v="114"/>
          </reference>
        </references>
      </pivotArea>
    </format>
    <format dxfId="111">
      <pivotArea dataOnly="0" labelOnly="1" outline="0" fieldPosition="0">
        <references count="3">
          <reference field="0" count="1" selected="0">
            <x v="115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110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109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45"/>
          </reference>
          <reference field="2" count="1">
            <x v="60"/>
          </reference>
        </references>
      </pivotArea>
    </format>
    <format dxfId="108">
      <pivotArea dataOnly="0" labelOnly="1" outline="0" fieldPosition="0">
        <references count="3">
          <reference field="0" count="1" selected="0">
            <x v="116"/>
          </reference>
          <reference field="1" count="1" selected="0">
            <x v="85"/>
          </reference>
          <reference field="2" count="1">
            <x v="132"/>
          </reference>
        </references>
      </pivotArea>
    </format>
    <format dxfId="107">
      <pivotArea dataOnly="0" labelOnly="1" outline="0" fieldPosition="0">
        <references count="3">
          <reference field="0" count="1" selected="0">
            <x v="117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106">
      <pivotArea dataOnly="0" labelOnly="1" outline="0" fieldPosition="0">
        <references count="3">
          <reference field="0" count="1" selected="0">
            <x v="118"/>
          </reference>
          <reference field="1" count="1" selected="0">
            <x v="127"/>
          </reference>
          <reference field="2" count="1">
            <x v="17"/>
          </reference>
        </references>
      </pivotArea>
    </format>
    <format dxfId="105">
      <pivotArea dataOnly="0" labelOnly="1" outline="0" fieldPosition="0">
        <references count="3">
          <reference field="0" count="1" selected="0">
            <x v="119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104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67"/>
          </reference>
          <reference field="2" count="1">
            <x v="55"/>
          </reference>
        </references>
      </pivotArea>
    </format>
    <format dxfId="103">
      <pivotArea dataOnly="0" labelOnly="1" outline="0" fieldPosition="0">
        <references count="3">
          <reference field="0" count="1" selected="0">
            <x v="120"/>
          </reference>
          <reference field="1" count="1" selected="0">
            <x v="79"/>
          </reference>
          <reference field="2" count="1">
            <x v="133"/>
          </reference>
        </references>
      </pivotArea>
    </format>
    <format dxfId="102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36"/>
          </reference>
          <reference field="2" count="1">
            <x v="42"/>
          </reference>
        </references>
      </pivotArea>
    </format>
    <format dxfId="101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50"/>
          </reference>
          <reference field="2" count="1">
            <x v="101"/>
          </reference>
        </references>
      </pivotArea>
    </format>
    <format dxfId="100">
      <pivotArea dataOnly="0" labelOnly="1" outline="0" fieldPosition="0">
        <references count="3">
          <reference field="0" count="1" selected="0">
            <x v="121"/>
          </reference>
          <reference field="1" count="1" selected="0">
            <x v="65"/>
          </reference>
          <reference field="2" count="1">
            <x v="66"/>
          </reference>
        </references>
      </pivotArea>
    </format>
    <format dxfId="99">
      <pivotArea dataOnly="0" labelOnly="1" outline="0" fieldPosition="0">
        <references count="3">
          <reference field="0" count="1" selected="0">
            <x v="122"/>
          </reference>
          <reference field="1" count="1" selected="0">
            <x v="47"/>
          </reference>
          <reference field="2" count="1">
            <x v="63"/>
          </reference>
        </references>
      </pivotArea>
    </format>
    <format dxfId="98">
      <pivotArea dataOnly="0" labelOnly="1" outline="0" fieldPosition="0">
        <references count="3">
          <reference field="0" count="1" selected="0">
            <x v="124"/>
          </reference>
          <reference field="1" count="1" selected="0">
            <x v="2"/>
          </reference>
          <reference field="2" count="1">
            <x v="88"/>
          </reference>
        </references>
      </pivotArea>
    </format>
    <format dxfId="97">
      <pivotArea dataOnly="0" labelOnly="1" outline="0" fieldPosition="0">
        <references count="3">
          <reference field="0" count="1" selected="0">
            <x v="125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96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95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0"/>
          </reference>
          <reference field="2" count="1">
            <x v="1"/>
          </reference>
        </references>
      </pivotArea>
    </format>
    <format dxfId="94">
      <pivotArea dataOnly="0" labelOnly="1" outline="0" fieldPosition="0">
        <references count="3">
          <reference field="0" count="1" selected="0">
            <x v="12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93">
      <pivotArea dataOnly="0" labelOnly="1" outline="0" fieldPosition="0">
        <references count="3">
          <reference field="0" count="1" selected="0">
            <x v="127"/>
          </reference>
          <reference field="1" count="1" selected="0">
            <x v="46"/>
          </reference>
          <reference field="2" count="1">
            <x v="61"/>
          </reference>
        </references>
      </pivotArea>
    </format>
    <format dxfId="92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91">
      <pivotArea dataOnly="0" labelOnly="1" outline="0" fieldPosition="0">
        <references count="3">
          <reference field="0" count="1" selected="0">
            <x v="128"/>
          </reference>
          <reference field="1" count="1" selected="0">
            <x v="104"/>
          </reference>
          <reference field="2" count="1">
            <x v="15"/>
          </reference>
        </references>
      </pivotArea>
    </format>
    <format dxfId="90">
      <pivotArea dataOnly="0" labelOnly="1" outline="0" fieldPosition="0">
        <references count="3">
          <reference field="0" count="1" selected="0">
            <x v="129"/>
          </reference>
          <reference field="1" count="1" selected="0">
            <x v="144"/>
          </reference>
          <reference field="2" count="1">
            <x v="76"/>
          </reference>
        </references>
      </pivotArea>
    </format>
    <format dxfId="89">
      <pivotArea dataOnly="0" labelOnly="1" outline="0" fieldPosition="0">
        <references count="3">
          <reference field="0" count="1" selected="0">
            <x v="130"/>
          </reference>
          <reference field="1" count="1" selected="0">
            <x v="93"/>
          </reference>
          <reference field="2" count="1">
            <x v="83"/>
          </reference>
        </references>
      </pivotArea>
    </format>
    <format dxfId="88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81"/>
          </reference>
          <reference field="2" count="1">
            <x v="51"/>
          </reference>
        </references>
      </pivotArea>
    </format>
    <format dxfId="87">
      <pivotArea dataOnly="0" labelOnly="1" outline="0" fieldPosition="0">
        <references count="3">
          <reference field="0" count="1" selected="0">
            <x v="131"/>
          </reference>
          <reference field="1" count="1" selected="0">
            <x v="106"/>
          </reference>
          <reference field="2" count="1">
            <x v="19"/>
          </reference>
        </references>
      </pivotArea>
    </format>
    <format dxfId="86">
      <pivotArea dataOnly="0" labelOnly="1" outline="0" fieldPosition="0">
        <references count="3">
          <reference field="0" count="1" selected="0">
            <x v="132"/>
          </reference>
          <reference field="1" count="1" selected="0">
            <x v="70"/>
          </reference>
          <reference field="2" count="1">
            <x v="78"/>
          </reference>
        </references>
      </pivotArea>
    </format>
    <format dxfId="85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15"/>
          </reference>
          <reference field="2" count="1">
            <x v="116"/>
          </reference>
        </references>
      </pivotArea>
    </format>
    <format dxfId="84">
      <pivotArea dataOnly="0" labelOnly="1" outline="0" fieldPosition="0">
        <references count="3">
          <reference field="0" count="1" selected="0">
            <x v="133"/>
          </reference>
          <reference field="1" count="1" selected="0">
            <x v="69"/>
          </reference>
          <reference field="2" count="1">
            <x v="93"/>
          </reference>
        </references>
      </pivotArea>
    </format>
    <format dxfId="83">
      <pivotArea dataOnly="0" labelOnly="1" outline="0" fieldPosition="0">
        <references count="3">
          <reference field="0" count="1" selected="0">
            <x v="134"/>
          </reference>
          <reference field="1" count="1" selected="0">
            <x v="30"/>
          </reference>
          <reference field="2" count="1">
            <x v="80"/>
          </reference>
        </references>
      </pivotArea>
    </format>
    <format dxfId="82">
      <pivotArea dataOnly="0" labelOnly="1" outline="0" fieldPosition="0">
        <references count="3">
          <reference field="0" count="1" selected="0">
            <x v="135"/>
          </reference>
          <reference field="1" count="1" selected="0">
            <x v="11"/>
          </reference>
          <reference field="2" count="1">
            <x v="36"/>
          </reference>
        </references>
      </pivotArea>
    </format>
    <format dxfId="81">
      <pivotArea dataOnly="0" labelOnly="1" outline="0" fieldPosition="0">
        <references count="3">
          <reference field="0" count="1" selected="0">
            <x v="136"/>
          </reference>
          <reference field="1" count="1" selected="0">
            <x v="56"/>
          </reference>
          <reference field="2" count="1">
            <x v="122"/>
          </reference>
        </references>
      </pivotArea>
    </format>
    <format dxfId="80">
      <pivotArea dataOnly="0" labelOnly="1" outline="0" fieldPosition="0">
        <references count="3">
          <reference field="0" count="1" selected="0">
            <x v="137"/>
          </reference>
          <reference field="1" count="1" selected="0">
            <x v="1"/>
          </reference>
          <reference field="2" count="1">
            <x v="13"/>
          </reference>
        </references>
      </pivotArea>
    </format>
    <format dxfId="79">
      <pivotArea dataOnly="0" labelOnly="1" outline="0" fieldPosition="0">
        <references count="3">
          <reference field="0" count="1" selected="0">
            <x v="138"/>
          </reference>
          <reference field="1" count="1" selected="0">
            <x v="94"/>
          </reference>
          <reference field="2" count="1">
            <x v="0"/>
          </reference>
        </references>
      </pivotArea>
    </format>
    <format dxfId="78">
      <pivotArea dataOnly="0" labelOnly="1" outline="0" fieldPosition="0">
        <references count="3">
          <reference field="0" count="1" selected="0">
            <x v="139"/>
          </reference>
          <reference field="1" count="1" selected="0">
            <x v="13"/>
          </reference>
          <reference field="2" count="1">
            <x v="118"/>
          </reference>
        </references>
      </pivotArea>
    </format>
    <format dxfId="77">
      <pivotArea dataOnly="0" labelOnly="1" outline="0" fieldPosition="0">
        <references count="3">
          <reference field="0" count="1" selected="0">
            <x v="140"/>
          </reference>
          <reference field="1" count="1" selected="0">
            <x v="99"/>
          </reference>
          <reference field="2" count="1">
            <x v="120"/>
          </reference>
        </references>
      </pivotArea>
    </format>
    <format dxfId="76">
      <pivotArea dataOnly="0" labelOnly="1" outline="0" fieldPosition="0">
        <references count="3">
          <reference field="0" count="1" selected="0">
            <x v="141"/>
          </reference>
          <reference field="1" count="1" selected="0">
            <x v="57"/>
          </reference>
          <reference field="2" count="1">
            <x v="123"/>
          </reference>
        </references>
      </pivotArea>
    </format>
    <format dxfId="75">
      <pivotArea dataOnly="0" labelOnly="1" outline="0" fieldPosition="0">
        <references count="3">
          <reference field="0" count="1" selected="0">
            <x v="142"/>
          </reference>
          <reference field="1" count="1" selected="0">
            <x v="51"/>
          </reference>
          <reference field="2" count="1">
            <x v="105"/>
          </reference>
        </references>
      </pivotArea>
    </format>
    <format dxfId="74">
      <pivotArea dataOnly="0" labelOnly="1" outline="0" fieldPosition="0">
        <references count="3">
          <reference field="0" count="1" selected="0">
            <x v="144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73">
      <pivotArea dataOnly="0" labelOnly="1" outline="0" fieldPosition="0">
        <references count="3">
          <reference field="0" count="1" selected="0">
            <x v="145"/>
          </reference>
          <reference field="1" count="1" selected="0">
            <x v="114"/>
          </reference>
          <reference field="2" count="1">
            <x v="9"/>
          </reference>
        </references>
      </pivotArea>
    </format>
    <format dxfId="72">
      <pivotArea dataOnly="0" labelOnly="1" outline="0" fieldPosition="0">
        <references count="3">
          <reference field="0" count="1" selected="0">
            <x v="146"/>
          </reference>
          <reference field="1" count="1" selected="0">
            <x v="41"/>
          </reference>
          <reference field="2" count="1">
            <x v="18"/>
          </reference>
        </references>
      </pivotArea>
    </format>
    <format dxfId="71">
      <pivotArea dataOnly="0" labelOnly="1" outline="0" fieldPosition="0">
        <references count="3">
          <reference field="0" count="1" selected="0">
            <x v="147"/>
          </reference>
          <reference field="1" count="1" selected="0">
            <x v="117"/>
          </reference>
          <reference field="2" count="1">
            <x v="35"/>
          </reference>
        </references>
      </pivotArea>
    </format>
    <format dxfId="70">
      <pivotArea dataOnly="0" labelOnly="1" outline="0" fieldPosition="0">
        <references count="3">
          <reference field="0" count="1" selected="0">
            <x v="148"/>
          </reference>
          <reference field="1" count="1" selected="0">
            <x v="18"/>
          </reference>
          <reference field="2" count="1">
            <x v="25"/>
          </reference>
        </references>
      </pivotArea>
    </format>
    <format dxfId="69">
      <pivotArea dataOnly="0" labelOnly="1" outline="0" fieldPosition="0">
        <references count="3">
          <reference field="0" count="1" selected="0">
            <x v="149"/>
          </reference>
          <reference field="1" count="1" selected="0">
            <x v="23"/>
          </reference>
          <reference field="2" count="1">
            <x v="43"/>
          </reference>
        </references>
      </pivotArea>
    </format>
    <format dxfId="68">
      <pivotArea dataOnly="0" labelOnly="1" outline="0" fieldPosition="0">
        <references count="3">
          <reference field="0" count="1" selected="0">
            <x v="152"/>
          </reference>
          <reference field="1" count="1" selected="0">
            <x v="115"/>
          </reference>
          <reference field="2" count="1">
            <x v="90"/>
          </reference>
        </references>
      </pivotArea>
    </format>
    <format dxfId="67">
      <pivotArea dataOnly="0" labelOnly="1" outline="0" fieldPosition="0">
        <references count="3">
          <reference field="0" count="1" selected="0">
            <x v="153"/>
          </reference>
          <reference field="1" count="1" selected="0">
            <x v="39"/>
          </reference>
          <reference field="2" count="1">
            <x v="20"/>
          </reference>
        </references>
      </pivotArea>
    </format>
    <format dxfId="66">
      <pivotArea dataOnly="0" labelOnly="1" outline="0" fieldPosition="0">
        <references count="3">
          <reference field="0" count="1" selected="0">
            <x v="154"/>
          </reference>
          <reference field="1" count="1" selected="0">
            <x v="103"/>
          </reference>
          <reference field="2" count="1">
            <x v="12"/>
          </reference>
        </references>
      </pivotArea>
    </format>
    <format dxfId="65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9"/>
          </reference>
          <reference field="2" count="1">
            <x v="127"/>
          </reference>
        </references>
      </pivotArea>
    </format>
    <format dxfId="64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2"/>
          </reference>
          <reference field="2" count="1">
            <x v="30"/>
          </reference>
        </references>
      </pivotArea>
    </format>
    <format dxfId="63">
      <pivotArea dataOnly="0" labelOnly="1" outline="0" fieldPosition="0">
        <references count="3">
          <reference field="0" count="1" selected="0">
            <x v="157"/>
          </reference>
          <reference field="1" count="1" selected="0">
            <x v="43"/>
          </reference>
          <reference field="2" count="1">
            <x v="31"/>
          </reference>
        </references>
      </pivotArea>
    </format>
    <format dxfId="62">
      <pivotArea dataOnly="0" labelOnly="1" outline="0" fieldPosition="0">
        <references count="3">
          <reference field="0" count="1" selected="0">
            <x v="158"/>
          </reference>
          <reference field="1" count="1" selected="0">
            <x v="78"/>
          </reference>
          <reference field="2" count="1">
            <x v="14"/>
          </reference>
        </references>
      </pivotArea>
    </format>
    <format dxfId="61">
      <pivotArea dataOnly="0" labelOnly="1" outline="0" fieldPosition="0">
        <references count="3">
          <reference field="0" count="1" selected="0">
            <x v="159"/>
          </reference>
          <reference field="1" count="1" selected="0">
            <x v="100"/>
          </reference>
          <reference field="2" count="1">
            <x v="94"/>
          </reference>
        </references>
      </pivotArea>
    </format>
    <format dxfId="60">
      <pivotArea dataOnly="0" labelOnly="1" outline="0" fieldPosition="0">
        <references count="3">
          <reference field="0" count="1" selected="0">
            <x v="160"/>
          </reference>
          <reference field="1" count="1" selected="0">
            <x v="84"/>
          </reference>
          <reference field="2" count="1">
            <x v="104"/>
          </reference>
        </references>
      </pivotArea>
    </format>
    <format dxfId="59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21"/>
          </reference>
          <reference field="2" count="1">
            <x v="107"/>
          </reference>
        </references>
      </pivotArea>
    </format>
    <format dxfId="58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13"/>
          </reference>
          <reference field="2" count="1">
            <x v="103"/>
          </reference>
        </references>
      </pivotArea>
    </format>
    <format dxfId="57">
      <pivotArea outline="0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3E92D6-3760-4F07-8963-14C01B5506C4}" name="Table7" displayName="Table7" ref="A4:E121" totalsRowShown="0" headerRowDxfId="17104" dataDxfId="17102" headerRowBorderDxfId="17103" tableBorderDxfId="17101" totalsRowBorderDxfId="17100">
  <autoFilter ref="A4:E121" xr:uid="{1C3854B6-09F4-4CD8-A715-92D13206D828}"/>
  <sortState xmlns:xlrd2="http://schemas.microsoft.com/office/spreadsheetml/2017/richdata2" ref="U3:X101">
    <sortCondition ref="U2:U101"/>
  </sortState>
  <tableColumns count="5">
    <tableColumn id="2" xr3:uid="{983DCAD9-1166-4EE1-99B2-DA4E9B50F72C}" name="UNIT" dataDxfId="17099"/>
    <tableColumn id="4" xr3:uid="{9FD2F5FC-2397-4D42-9277-06284E0894F3}" name="LAST, FIRST" dataDxfId="17098"/>
    <tableColumn id="5" xr3:uid="{55287B7F-726E-480A-B806-46FDC5C8F623}" name="EMP ID2" dataDxfId="17097"/>
    <tableColumn id="3" xr3:uid="{8C9A7235-B0A7-4EE2-9B23-10A49E3A4EA7}" name="FIRST LAST" dataDxfId="17096"/>
    <tableColumn id="1" xr3:uid="{B13B7B5F-E098-47CF-8409-DC68CE944B35}" name="Column1" dataDxfId="17095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CA8F28-7BC1-44CC-AAB7-EBC96C01816D}" name="Table721" displayName="Table721" ref="G4:J123" totalsRowShown="0" headerRowDxfId="17094" dataDxfId="17092" headerRowBorderDxfId="17093" tableBorderDxfId="17091" totalsRowBorderDxfId="17090">
  <autoFilter ref="G4:J123" xr:uid="{C3542E16-6FB0-4423-9E94-C616991CF74A}"/>
  <sortState xmlns:xlrd2="http://schemas.microsoft.com/office/spreadsheetml/2017/richdata2" ref="AA3:AD121">
    <sortCondition ref="AA2:AA121"/>
  </sortState>
  <tableColumns count="4">
    <tableColumn id="2" xr3:uid="{E095605A-9EAA-4EAE-B650-3BAFC6A04652}" name="UNIT" dataDxfId="17089"/>
    <tableColumn id="4" xr3:uid="{93C28CDE-084F-4988-BA75-B57C999C3077}" name="LAST, FIRST" dataDxfId="17088"/>
    <tableColumn id="5" xr3:uid="{65ECCD81-B82F-481D-8EA9-E4C0F0332AF4}" name="EMP ID2" dataDxfId="17087"/>
    <tableColumn id="3" xr3:uid="{D6064462-4136-4A1C-A0B5-0EFC7E7A70A7}" name="FIRST LAST" dataDxfId="17086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5FB233-8920-4608-8845-334ED821BB8A}" name="Table4" displayName="Table4" ref="A1:G1478" totalsRowShown="0" headerRowDxfId="17085" dataDxfId="17083" headerRowBorderDxfId="17084" tableBorderDxfId="17082" totalsRowBorderDxfId="17081" headerRowCellStyle="Normal 5">
  <autoFilter ref="A1:G1478" xr:uid="{055FB233-8920-4608-8845-334ED821BB8A}"/>
  <sortState xmlns:xlrd2="http://schemas.microsoft.com/office/spreadsheetml/2017/richdata2" ref="A2:G1478">
    <sortCondition ref="C1:C1478"/>
  </sortState>
  <tableColumns count="7">
    <tableColumn id="1" xr3:uid="{CA5460FF-F173-4C52-AA62-6916D8AA06C6}" name="ASSET ID" dataDxfId="17080"/>
    <tableColumn id="2" xr3:uid="{5A98D948-25CA-4D1C-B244-5F095C2CEACD}" name="UNIT #" dataDxfId="17079"/>
    <tableColumn id="3" xr3:uid="{8923455C-7FC5-482F-A69A-5016F76501AD}" name="MONTH" dataDxfId="17078"/>
    <tableColumn id="4" xr3:uid="{DBFE497A-5F0A-43DE-B301-F0511111D2BC}" name="ASSIGNED DRIVER" dataDxfId="17077"/>
    <tableColumn id="5" xr3:uid="{B3B48811-C0C1-4C80-B450-08415030569F}" name="EMPLOYEE ID" dataDxfId="17076"/>
    <tableColumn id="6" xr3:uid="{5E7369B1-2E4C-48AF-9A73-86B2DFF7845A}" name="EMPLOYEE" dataDxfId="17075"/>
    <tableColumn id="7" xr3:uid="{44E9A40F-EE24-4031-A94A-BA3D0F11CA60}" name="NOTE" dataDxfId="17074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40D3A7-E12C-4D7E-8884-87C0088B2643}" name="Table5" displayName="Table5" ref="A2:J1479" totalsRowShown="0" headerRowDxfId="6035" dataDxfId="6033" headerRowBorderDxfId="6034" tableBorderDxfId="6032" totalsRowBorderDxfId="6031">
  <autoFilter ref="A2:J1479" xr:uid="{E840D3A7-E12C-4D7E-8884-87C0088B2643}"/>
  <sortState xmlns:xlrd2="http://schemas.microsoft.com/office/spreadsheetml/2017/richdata2" ref="A3:J1309">
    <sortCondition ref="A2:A1309"/>
  </sortState>
  <tableColumns count="10">
    <tableColumn id="1" xr3:uid="{95151BC9-6C14-4880-923B-DA9F829D54F7}" name="UNIT #" dataDxfId="6030"/>
    <tableColumn id="2" xr3:uid="{215C77A0-AEA1-4BFF-B8E0-3564E3B4714F}" name="EMPLOYEE ID" dataDxfId="6029"/>
    <tableColumn id="3" xr3:uid="{41687FA1-8236-4538-A602-75E21545C527}" name="EMPLOYEE" dataDxfId="6028"/>
    <tableColumn id="12" xr3:uid="{6E1498E8-C1F0-45A1-852A-CE639447A1C6}" name="MONTH" dataDxfId="6027"/>
    <tableColumn id="11" xr3:uid="{A4B44602-18DE-47FE-8823-897F820E2F2B}" name="START DATE" dataDxfId="6026">
      <calculatedColumnFormula>IFERROR(VLOOKUP(Table5[[#This Row],[EMPLOYEE ID]],Table3[[EMP ID]:[DATE STARTED]],9,FALSE),"")</calculatedColumnFormula>
    </tableColumn>
    <tableColumn id="10" xr3:uid="{2064246D-1D45-42DE-BF8D-281D65325340}" name="TERM DATE" dataDxfId="6025">
      <calculatedColumnFormula>IF(IFERROR(VLOOKUP(Table5[[#This Row],[EMPLOYEE ID]],ELIST!$A$1:$J$1864,8),"")="","",VLOOKUP(Table5[[#This Row],[EMPLOYEE ID]],ELIST!$A$1:$J$1864,8))</calculatedColumnFormula>
    </tableColumn>
    <tableColumn id="4" xr3:uid="{2EB794FE-2A2E-46E4-ABD0-2685A4B79ACE}" name="# OF MONTHS" dataDxfId="6024"/>
    <tableColumn id="5" xr3:uid="{83A62BE9-9FAE-4FAE-A85E-BB1C17B547CD}" name="M.I.Y." dataDxfId="6023"/>
    <tableColumn id="6" xr3:uid="{CF472072-F585-4A3A-AABE-72FBDD6EB73E}" name="% OF YEAR" dataDxfId="6022" dataCellStyle="Percent">
      <calculatedColumnFormula>G3/H3</calculatedColumnFormula>
    </tableColumn>
    <tableColumn id="7" xr3:uid="{0954A8A5-6BA5-4746-8ABE-2BC18F3AA8B1}" name="PRORATED % OF YEAR" dataDxfId="6021">
      <calculatedColumnFormula>IF(ISNUMBER(F3), ((G3 - 1 + (DAY(F3) / DAY(EOMONTH(F3, 0)))) / H3), (G3 / H3))</calculatedColumnFormula>
    </tableColumn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C5D57FA-6EB3-41CF-B402-73B9B77B068C}" name="Table8" displayName="Table8" ref="M2:V345" totalsRowShown="0" headerRowDxfId="6020" dataDxfId="6018" headerRowBorderDxfId="6019" tableBorderDxfId="6017" totalsRowBorderDxfId="6016">
  <autoFilter ref="M2:V345" xr:uid="{DC5D57FA-6EB3-41CF-B402-73B9B77B068C}"/>
  <sortState xmlns:xlrd2="http://schemas.microsoft.com/office/spreadsheetml/2017/richdata2" ref="M3:V345">
    <sortCondition descending="1" ref="P2:P345"/>
  </sortState>
  <tableColumns count="10">
    <tableColumn id="1" xr3:uid="{F325D21A-1480-439C-9A0F-1231742E07D5}" name="UNIT #" dataDxfId="6015"/>
    <tableColumn id="2" xr3:uid="{43425D13-0587-41D0-9766-83125CE40D2C}" name="EMPLOYEE ID" dataDxfId="6014"/>
    <tableColumn id="3" xr3:uid="{0A99B7A6-C5EC-4938-A23B-C10F0E33B69A}" name="EMPLOYEE" dataDxfId="6013"/>
    <tableColumn id="8" xr3:uid="{6E7F085A-D0CA-4EBD-845A-DFB89FBAE689}" name="# MONTHS" dataDxfId="6012"/>
    <tableColumn id="9" xr3:uid="{01E3E0D9-90A0-4FDB-8D5F-A1ECA1A3F6FF}" name="12" dataDxfId="6011">
      <calculatedColumnFormula>ROUND(Table8[[#This Row],['# MONTHS]]/Table8[[#Headers],[12]],2)</calculatedColumnFormula>
    </tableColumn>
    <tableColumn id="10" xr3:uid="{C42F6FF3-54A4-40BB-BF72-5886A4BF2D0F}" name="PRORATED %" dataDxfId="6010">
      <calculatedColumnFormula>IF(ISNUMBER(T3), ((P3 - 1 + (DAY(T3) / DAY(EOMONTH(T3, 0)))) / Table8[[#Headers],[12]]), (P3 / Table8[[#Headers],[12]]))</calculatedColumnFormula>
    </tableColumn>
    <tableColumn id="7" xr3:uid="{D48ACC36-EF22-40B3-9B8A-142F6760C40E}" name="START DATE" dataDxfId="6009">
      <calculatedColumnFormula>IFERROR(VLOOKUP(Table8[[#This Row],[EMPLOYEE ID]],Table3[[EMP ID]:[DATE STARTED]],9,FALSE),"")</calculatedColumnFormula>
    </tableColumn>
    <tableColumn id="6" xr3:uid="{69320880-E3E6-4AF3-BA51-7096B81FF04C}" name="TERM DATE" dataDxfId="6008">
      <calculatedColumnFormula>IF(IFERROR(VLOOKUP(Table8[[#This Row],[EMPLOYEE ID]],ELIST!$A$1:$J$1864,8),"")="","",VLOOKUP(Table8[[#This Row],[EMPLOYEE ID]],ELIST!$A$1:$J$1864,8))</calculatedColumnFormula>
    </tableColumn>
    <tableColumn id="5" xr3:uid="{91B8456F-2A7A-4BD6-A866-E391333B2C00}" name="%" dataDxfId="6007">
      <calculatedColumnFormula>Table8[[#This Row],[PRORATED %]]</calculatedColumnFormula>
    </tableColumn>
    <tableColumn id="11" xr3:uid="{C45E733D-BD32-4D19-8D45-3A31DCEEAE8B}" name="NOTE" dataDxfId="600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1CE896-6AE2-4DD7-9FE5-52F2AD7D2939}" name="Table6" displayName="Table6" ref="A1:J190" totalsRowShown="0" headerRowDxfId="56" dataDxfId="54" headerRowBorderDxfId="55" tableBorderDxfId="53" totalsRowBorderDxfId="52">
  <autoFilter ref="A1:J190" xr:uid="{F71CE896-6AE2-4DD7-9FE5-52F2AD7D2939}">
    <filterColumn colId="5">
      <filters blank="1"/>
    </filterColumn>
  </autoFilter>
  <sortState xmlns:xlrd2="http://schemas.microsoft.com/office/spreadsheetml/2017/richdata2" ref="A2:J190">
    <sortCondition descending="1" ref="G1:G190"/>
  </sortState>
  <tableColumns count="10">
    <tableColumn id="1" xr3:uid="{1460941E-91EB-4749-8175-8EE4D6FAB423}" name="UNIT #" dataDxfId="51"/>
    <tableColumn id="2" xr3:uid="{E9301C65-4E7D-42E7-BEDC-8AA09E392F0E}" name="EMPLOYEE ID" dataDxfId="50"/>
    <tableColumn id="3" xr3:uid="{F622C4BF-37F7-401C-A8EE-8BE5A3E8C490}" name="EMPLOYEE" dataDxfId="49"/>
    <tableColumn id="10" xr3:uid="{4C2EFC62-7F62-4ADB-98B1-EB56E63B37CF}" name="START DATE" dataDxfId="48">
      <calculatedColumnFormula>VLOOKUP(Table6[[#This Row],[EMPLOYEE ID]],Table3[[EMP ID]:[DATE STARTED]],10,FALSE)</calculatedColumnFormula>
    </tableColumn>
    <tableColumn id="7" xr3:uid="{85D8D786-D611-4893-9054-E99B2F1F6132}" name="TERM DATE" dataDxfId="47">
      <calculatedColumnFormula>IF(IFERROR(VLOOKUP(Table6[[#This Row],[EMPLOYEE ID]],ELIST!$A$1:$J$1864,8),"")="","",VLOOKUP(Table6[[#This Row],[EMPLOYEE ID]],ELIST!$A$1:$J$1864,8))</calculatedColumnFormula>
    </tableColumn>
    <tableColumn id="9" xr3:uid="{CAE5C1BE-1E7E-42D5-9662-BEBD898220DF}" name="NOTE" dataDxfId="46"/>
    <tableColumn id="4" xr3:uid="{20C783DB-DACA-459E-A8D0-28F971DEC9B4}" name="PRORATED % OF YEAR " dataDxfId="45"/>
    <tableColumn id="5" xr3:uid="{4B8516C3-1A57-4752-80CF-EC4FFD8F7982}" name="# OF MONTHS " dataDxfId="44"/>
    <tableColumn id="8" xr3:uid="{E8FC93CC-A788-4669-959C-9CD0CCF240E3}" name="EMPLOYEE SUM" dataDxfId="43">
      <calculatedColumnFormula>IF(COUNTIF($B$2:$B$190,B2)=1,SUMIF($B$2:$B$190,B2,$G$2:$G$190),"")</calculatedColumnFormula>
    </tableColumn>
    <tableColumn id="6" xr3:uid="{4BE38B88-771F-4D44-8881-75CB29E4E270}" name="TRUCK SUM" dataDxfId="42">
      <calculatedColumnFormula>IF(COUNTIF($A$2:A3,A2)=1,SUMIF($A$2:$A$190,A2,$G$2:$G$190),"")</calculatedColumnFormula>
    </tableColumn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3D5D49-E6B4-4B70-90D6-6613F6454F6E}" name="Table3" displayName="Table3" ref="A1:O1864" totalsRowShown="0" headerRowDxfId="41" dataDxfId="40">
  <autoFilter ref="A1:O1864" xr:uid="{043D5D49-E6B4-4B70-90D6-6613F6454F6E}"/>
  <tableColumns count="15">
    <tableColumn id="1" xr3:uid="{4A06BF24-B7F5-4E09-8211-9BE907CBE7EB}" name="EMP ID" dataDxfId="39"/>
    <tableColumn id="2" xr3:uid="{8A3F5F7D-2D1E-42CF-8B79-205118D20BF5}" name="F" dataDxfId="38"/>
    <tableColumn id="3" xr3:uid="{357F44F3-B3C1-41F0-9157-C1F9857B75CD}" name="MI" dataDxfId="37"/>
    <tableColumn id="4" xr3:uid="{4DC55D54-C346-4C19-8C3E-10A31AF2D91F}" name="L" dataDxfId="36"/>
    <tableColumn id="5" xr3:uid="{A4FA7422-4FC3-4779-899E-C44A928E5340}" name="-" dataDxfId="35"/>
    <tableColumn id="6" xr3:uid="{51B8E585-BE46-4D0F-9AAC-AF0C2CEB36DF}" name="TRADE" dataDxfId="34"/>
    <tableColumn id="7" xr3:uid="{DB0102D6-0207-4E5E-9583-065BB41FAFFB}" name="MIN" dataDxfId="33"/>
    <tableColumn id="9" xr3:uid="{102B4106-0981-47F2-BB0C-ECC01D4810DD}" name="TERMINATED" dataDxfId="32"/>
    <tableColumn id="12" xr3:uid="{31C0E26F-7A0E-45E3-935B-0E23465A8C0B}" name="DATE HIRED" dataDxfId="31"/>
    <tableColumn id="14" xr3:uid="{50C8CCE6-C9B6-4010-ABEC-542715D85D8A}" name="DATE STARTED" dataDxfId="30"/>
    <tableColumn id="8" xr3:uid="{2FB514C8-D54F-4AED-9091-4D431FBC686C}" name="LAST WORKED" dataDxfId="29"/>
    <tableColumn id="15" xr3:uid="{5D2AA4F9-B9C7-472E-9AA3-E415BA94828B}" name="EID" dataDxfId="28"/>
    <tableColumn id="16" xr3:uid="{AF08DA67-EA19-42CF-9B1C-9005DF9BE21E}" name="FULL NAME" dataDxfId="27"/>
    <tableColumn id="17" xr3:uid="{8BB51E1D-0E6E-4115-AAB5-CBF2AF7FEE43}" name="TIMECARD NAME FORMAT" dataDxfId="26"/>
    <tableColumn id="18" xr3:uid="{B06921C5-3418-4B2A-B105-A521A550FDBB}" name="EMP ID5" dataDxfId="25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D5B79B3-6CD1-43EE-B77B-3F5A426C53FC}" name="Table9" displayName="Table9" ref="A1:K179" totalsRowShown="0" headerRowDxfId="12" dataDxfId="13" headerRowBorderDxfId="23" tableBorderDxfId="24" totalsRowBorderDxfId="22" headerRowCellStyle="Normal 4" dataCellStyle="Normal 4">
  <autoFilter ref="A1:K179" xr:uid="{7D5B79B3-6CD1-43EE-B77B-3F5A426C53FC}"/>
  <sortState xmlns:xlrd2="http://schemas.microsoft.com/office/spreadsheetml/2017/richdata2" ref="A2:K179">
    <sortCondition ref="C1:C179"/>
  </sortState>
  <tableColumns count="11">
    <tableColumn id="1" xr3:uid="{511954F7-1E61-48D4-9C2D-2D2946AB0A3E}" name="DIV #" dataDxfId="21" dataCellStyle="Normal 4"/>
    <tableColumn id="2" xr3:uid="{B224532B-EEB2-487B-843B-8081F6B82543}" name="DIVISION" dataDxfId="9" dataCellStyle="Normal 4">
      <calculatedColumnFormula>IF($A2=2,"DFW",IF($A2=3,"WTX",IF($A2=4,"HOU","")))</calculatedColumnFormula>
    </tableColumn>
    <tableColumn id="3" xr3:uid="{0B99DF7C-028A-4D59-84AF-A44AD6303C82}" name="JOB" dataDxfId="20" dataCellStyle="Normal 4"/>
    <tableColumn id="4" xr3:uid="{0FBA51CC-AF5E-4E37-A79D-CC8213980A42}" name="JOB DESC" dataDxfId="19" dataCellStyle="Normal 4"/>
    <tableColumn id="5" xr3:uid="{E698A98A-7F5A-42F7-8930-D64E5678CACC}" name="CONTRACT AMT" dataDxfId="18" dataCellStyle="Normal 4"/>
    <tableColumn id="10" xr3:uid="{06DAFF77-2BBE-49AC-A0B2-EFF7A920A291}" name="latitude" dataDxfId="17" dataCellStyle="Normal 4"/>
    <tableColumn id="11" xr3:uid="{F4538747-A0F8-4436-9C38-5937EB8BEA25}" name="longitude" dataDxfId="16" dataCellStyle="Normal 4"/>
    <tableColumn id="13" xr3:uid="{3CC4E45F-8C1B-484C-A8FB-DC2E7E2600FB}" name="JOB2" dataDxfId="15" dataCellStyle="Normal 4"/>
    <tableColumn id="16" xr3:uid="{19492A97-1322-4F51-936F-F1FA6964C694}" name="COUNTY" dataDxfId="14" dataCellStyle="Normal 4"/>
    <tableColumn id="21" xr3:uid="{69F8495A-1706-4C02-82F8-A8844386F9D9}" name="ISD" dataDxfId="10" dataCellStyle="Normal 4"/>
    <tableColumn id="20" xr3:uid="{51AFE607-2B5B-47AE-B7D4-E95CF8BB1A1B}" name="CITY2" dataDxfId="11" dataCellStyle="Normal 4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41E2E-BD75-468B-9105-FC97ECDDB980}">
  <sheetPr codeName="Sheet1"/>
  <dimension ref="A1:J123"/>
  <sheetViews>
    <sheetView workbookViewId="0">
      <selection activeCell="B1" sqref="B1"/>
    </sheetView>
  </sheetViews>
  <sheetFormatPr defaultRowHeight="15" x14ac:dyDescent="0.25"/>
  <cols>
    <col min="1" max="1" width="27.42578125" customWidth="1"/>
    <col min="2" max="2" width="27.85546875" bestFit="1" customWidth="1"/>
    <col min="3" max="3" width="10.5703125" bestFit="1" customWidth="1"/>
    <col min="4" max="4" width="30.28515625" bestFit="1" customWidth="1"/>
    <col min="5" max="5" width="11.42578125" bestFit="1" customWidth="1"/>
    <col min="7" max="7" width="8.140625" bestFit="1" customWidth="1"/>
    <col min="8" max="8" width="30.85546875" bestFit="1" customWidth="1"/>
    <col min="9" max="9" width="10.5703125" bestFit="1" customWidth="1"/>
    <col min="10" max="10" width="30.28515625" bestFit="1" customWidth="1"/>
  </cols>
  <sheetData>
    <row r="1" spans="1:10" ht="45" x14ac:dyDescent="0.25">
      <c r="A1" s="23" t="s">
        <v>0</v>
      </c>
    </row>
    <row r="2" spans="1:10" ht="15.75" thickBot="1" x14ac:dyDescent="0.3"/>
    <row r="3" spans="1:10" ht="15.75" thickBot="1" x14ac:dyDescent="0.3">
      <c r="A3" s="153" t="s">
        <v>484</v>
      </c>
      <c r="B3" s="154"/>
      <c r="C3" s="154"/>
      <c r="D3" s="154"/>
      <c r="E3" s="155"/>
      <c r="F3" s="2"/>
      <c r="G3" s="153" t="s">
        <v>483</v>
      </c>
      <c r="H3" s="154"/>
      <c r="I3" s="154"/>
      <c r="J3" s="155"/>
    </row>
    <row r="4" spans="1:10" x14ac:dyDescent="0.25">
      <c r="A4" s="3" t="s">
        <v>481</v>
      </c>
      <c r="B4" s="4" t="s">
        <v>480</v>
      </c>
      <c r="C4" s="4" t="s">
        <v>479</v>
      </c>
      <c r="D4" s="4" t="s">
        <v>478</v>
      </c>
      <c r="E4" s="5" t="s">
        <v>482</v>
      </c>
      <c r="F4" s="1"/>
      <c r="G4" s="3" t="s">
        <v>481</v>
      </c>
      <c r="H4" s="4" t="s">
        <v>480</v>
      </c>
      <c r="I4" s="4" t="s">
        <v>479</v>
      </c>
      <c r="J4" s="5" t="s">
        <v>478</v>
      </c>
    </row>
    <row r="5" spans="1:10" x14ac:dyDescent="0.25">
      <c r="A5" s="6" t="s">
        <v>476</v>
      </c>
      <c r="B5" s="7" t="s">
        <v>477</v>
      </c>
      <c r="C5" s="7">
        <v>210074</v>
      </c>
      <c r="D5" s="7" t="s">
        <v>474</v>
      </c>
      <c r="E5" s="8"/>
      <c r="F5" s="1"/>
      <c r="G5" s="6" t="s">
        <v>476</v>
      </c>
      <c r="H5" s="7" t="s">
        <v>475</v>
      </c>
      <c r="I5" s="7">
        <v>210074</v>
      </c>
      <c r="J5" s="19" t="s">
        <v>474</v>
      </c>
    </row>
    <row r="6" spans="1:10" x14ac:dyDescent="0.25">
      <c r="A6" s="6" t="s">
        <v>472</v>
      </c>
      <c r="B6" s="7" t="s">
        <v>473</v>
      </c>
      <c r="C6" s="7">
        <v>210041</v>
      </c>
      <c r="D6" s="7" t="s">
        <v>470</v>
      </c>
      <c r="E6" s="8"/>
      <c r="F6" s="1"/>
      <c r="G6" s="6" t="s">
        <v>472</v>
      </c>
      <c r="H6" s="7" t="s">
        <v>471</v>
      </c>
      <c r="I6" s="7">
        <v>210041</v>
      </c>
      <c r="J6" s="19" t="s">
        <v>470</v>
      </c>
    </row>
    <row r="7" spans="1:10" x14ac:dyDescent="0.25">
      <c r="A7" s="9" t="s">
        <v>468</v>
      </c>
      <c r="B7" s="10" t="s">
        <v>469</v>
      </c>
      <c r="C7" s="10">
        <v>410027</v>
      </c>
      <c r="D7" s="10" t="s">
        <v>466</v>
      </c>
      <c r="E7" s="8"/>
      <c r="F7" s="1"/>
      <c r="G7" s="9" t="s">
        <v>468</v>
      </c>
      <c r="H7" s="10" t="s">
        <v>467</v>
      </c>
      <c r="I7" s="10">
        <v>410027</v>
      </c>
      <c r="J7" s="20" t="s">
        <v>466</v>
      </c>
    </row>
    <row r="8" spans="1:10" x14ac:dyDescent="0.25">
      <c r="A8" s="6" t="s">
        <v>465</v>
      </c>
      <c r="B8" s="7" t="s">
        <v>291</v>
      </c>
      <c r="C8" s="7">
        <v>210055</v>
      </c>
      <c r="D8" s="7" t="s">
        <v>290</v>
      </c>
      <c r="E8" s="8"/>
      <c r="F8" s="1"/>
      <c r="G8" s="6" t="s">
        <v>465</v>
      </c>
      <c r="H8" s="7"/>
      <c r="I8" s="7" t="e">
        <v>#N/A</v>
      </c>
      <c r="J8" s="19" t="s">
        <v>255</v>
      </c>
    </row>
    <row r="9" spans="1:10" x14ac:dyDescent="0.25">
      <c r="A9" s="9" t="s">
        <v>463</v>
      </c>
      <c r="B9" s="10" t="s">
        <v>464</v>
      </c>
      <c r="C9" s="10">
        <v>800044</v>
      </c>
      <c r="D9" s="10" t="s">
        <v>461</v>
      </c>
      <c r="E9" s="8"/>
      <c r="F9" s="1"/>
      <c r="G9" s="9" t="s">
        <v>463</v>
      </c>
      <c r="H9" s="10" t="s">
        <v>462</v>
      </c>
      <c r="I9" s="10">
        <v>800044</v>
      </c>
      <c r="J9" s="20" t="s">
        <v>461</v>
      </c>
    </row>
    <row r="10" spans="1:10" x14ac:dyDescent="0.25">
      <c r="A10" s="9" t="s">
        <v>460</v>
      </c>
      <c r="B10" s="10" t="s">
        <v>160</v>
      </c>
      <c r="C10" s="10">
        <v>240131</v>
      </c>
      <c r="D10" s="10" t="s">
        <v>159</v>
      </c>
      <c r="E10" s="8"/>
      <c r="F10" s="1"/>
      <c r="G10" s="9" t="s">
        <v>460</v>
      </c>
      <c r="H10" s="10" t="s">
        <v>163</v>
      </c>
      <c r="I10" s="10">
        <v>240131</v>
      </c>
      <c r="J10" s="20" t="s">
        <v>159</v>
      </c>
    </row>
    <row r="11" spans="1:10" x14ac:dyDescent="0.25">
      <c r="A11" s="6" t="s">
        <v>458</v>
      </c>
      <c r="B11" s="7" t="s">
        <v>459</v>
      </c>
      <c r="C11" s="7">
        <v>210064</v>
      </c>
      <c r="D11" s="7" t="s">
        <v>456</v>
      </c>
      <c r="E11" s="8"/>
      <c r="F11" s="1"/>
      <c r="G11" s="6" t="s">
        <v>458</v>
      </c>
      <c r="H11" s="7" t="s">
        <v>457</v>
      </c>
      <c r="I11" s="7">
        <v>210064</v>
      </c>
      <c r="J11" s="19" t="s">
        <v>456</v>
      </c>
    </row>
    <row r="12" spans="1:10" x14ac:dyDescent="0.25">
      <c r="A12" s="6" t="s">
        <v>454</v>
      </c>
      <c r="B12" s="7" t="s">
        <v>455</v>
      </c>
      <c r="C12" s="7">
        <v>210068</v>
      </c>
      <c r="D12" s="7" t="s">
        <v>452</v>
      </c>
      <c r="E12" s="8"/>
      <c r="F12" s="1"/>
      <c r="G12" s="6" t="s">
        <v>454</v>
      </c>
      <c r="H12" s="7" t="s">
        <v>453</v>
      </c>
      <c r="I12" s="7">
        <v>210068</v>
      </c>
      <c r="J12" s="19" t="s">
        <v>452</v>
      </c>
    </row>
    <row r="13" spans="1:10" x14ac:dyDescent="0.25">
      <c r="A13" s="9" t="s">
        <v>450</v>
      </c>
      <c r="B13" s="10" t="s">
        <v>451</v>
      </c>
      <c r="C13" s="10">
        <v>210036</v>
      </c>
      <c r="D13" s="10" t="s">
        <v>448</v>
      </c>
      <c r="E13" s="8"/>
      <c r="F13" s="1"/>
      <c r="G13" s="9" t="s">
        <v>450</v>
      </c>
      <c r="H13" s="10" t="s">
        <v>449</v>
      </c>
      <c r="I13" s="10">
        <v>210036</v>
      </c>
      <c r="J13" s="20" t="s">
        <v>448</v>
      </c>
    </row>
    <row r="14" spans="1:10" x14ac:dyDescent="0.25">
      <c r="A14" s="6" t="s">
        <v>446</v>
      </c>
      <c r="B14" s="7" t="s">
        <v>447</v>
      </c>
      <c r="C14" s="7">
        <v>210030</v>
      </c>
      <c r="D14" s="7" t="s">
        <v>444</v>
      </c>
      <c r="E14" s="8"/>
      <c r="F14" s="1"/>
      <c r="G14" s="6" t="s">
        <v>446</v>
      </c>
      <c r="H14" s="7" t="s">
        <v>445</v>
      </c>
      <c r="I14" s="7">
        <v>210030</v>
      </c>
      <c r="J14" s="19" t="s">
        <v>444</v>
      </c>
    </row>
    <row r="15" spans="1:10" x14ac:dyDescent="0.25">
      <c r="A15" s="9" t="s">
        <v>442</v>
      </c>
      <c r="B15" s="10" t="s">
        <v>443</v>
      </c>
      <c r="C15" s="10">
        <v>210048</v>
      </c>
      <c r="D15" s="10" t="s">
        <v>440</v>
      </c>
      <c r="E15" s="8"/>
      <c r="F15" s="1"/>
      <c r="G15" s="9" t="s">
        <v>442</v>
      </c>
      <c r="H15" s="10" t="s">
        <v>441</v>
      </c>
      <c r="I15" s="10">
        <v>210048</v>
      </c>
      <c r="J15" s="20" t="s">
        <v>440</v>
      </c>
    </row>
    <row r="16" spans="1:10" x14ac:dyDescent="0.25">
      <c r="A16" s="9" t="s">
        <v>438</v>
      </c>
      <c r="B16" s="10" t="s">
        <v>439</v>
      </c>
      <c r="C16" s="10">
        <v>210031</v>
      </c>
      <c r="D16" s="10" t="s">
        <v>436</v>
      </c>
      <c r="E16" s="8"/>
      <c r="F16" s="1"/>
      <c r="G16" s="9" t="s">
        <v>438</v>
      </c>
      <c r="H16" s="10" t="s">
        <v>437</v>
      </c>
      <c r="I16" s="10">
        <v>210031</v>
      </c>
      <c r="J16" s="20" t="s">
        <v>436</v>
      </c>
    </row>
    <row r="17" spans="1:10" x14ac:dyDescent="0.25">
      <c r="A17" s="9" t="s">
        <v>434</v>
      </c>
      <c r="B17" s="10" t="s">
        <v>435</v>
      </c>
      <c r="C17" s="10">
        <v>800053</v>
      </c>
      <c r="D17" s="10" t="s">
        <v>432</v>
      </c>
      <c r="E17" s="8"/>
      <c r="F17" s="1"/>
      <c r="G17" s="9" t="s">
        <v>434</v>
      </c>
      <c r="H17" s="10" t="s">
        <v>433</v>
      </c>
      <c r="I17" s="10">
        <v>800053</v>
      </c>
      <c r="J17" s="20" t="s">
        <v>432</v>
      </c>
    </row>
    <row r="18" spans="1:10" x14ac:dyDescent="0.25">
      <c r="A18" s="11" t="s">
        <v>431</v>
      </c>
      <c r="B18" s="12" t="s">
        <v>430</v>
      </c>
      <c r="C18" s="10" t="s">
        <v>429</v>
      </c>
      <c r="D18" s="12" t="s">
        <v>428</v>
      </c>
      <c r="E18" s="8"/>
      <c r="F18" s="1"/>
      <c r="G18" s="6" t="s">
        <v>427</v>
      </c>
      <c r="H18" s="7" t="s">
        <v>426</v>
      </c>
      <c r="I18" s="7">
        <v>210051</v>
      </c>
      <c r="J18" s="19" t="s">
        <v>307</v>
      </c>
    </row>
    <row r="19" spans="1:10" x14ac:dyDescent="0.25">
      <c r="A19" s="6" t="s">
        <v>427</v>
      </c>
      <c r="B19" s="7" t="s">
        <v>426</v>
      </c>
      <c r="C19" s="7">
        <v>210051</v>
      </c>
      <c r="D19" s="7" t="s">
        <v>307</v>
      </c>
      <c r="E19" s="8"/>
      <c r="F19" s="1"/>
      <c r="G19" s="6" t="s">
        <v>424</v>
      </c>
      <c r="H19" s="7" t="s">
        <v>425</v>
      </c>
      <c r="I19" s="7">
        <v>240165</v>
      </c>
      <c r="J19" s="19" t="s">
        <v>422</v>
      </c>
    </row>
    <row r="20" spans="1:10" x14ac:dyDescent="0.25">
      <c r="A20" s="6" t="s">
        <v>424</v>
      </c>
      <c r="B20" s="7" t="s">
        <v>423</v>
      </c>
      <c r="C20" s="7">
        <v>240165</v>
      </c>
      <c r="D20" s="7" t="s">
        <v>422</v>
      </c>
      <c r="E20" s="8"/>
      <c r="F20" s="1"/>
      <c r="G20" s="9" t="s">
        <v>420</v>
      </c>
      <c r="H20" s="10" t="s">
        <v>421</v>
      </c>
      <c r="I20" s="10">
        <v>820003</v>
      </c>
      <c r="J20" s="20" t="s">
        <v>418</v>
      </c>
    </row>
    <row r="21" spans="1:10" x14ac:dyDescent="0.25">
      <c r="A21" s="6" t="s">
        <v>420</v>
      </c>
      <c r="B21" s="7" t="s">
        <v>419</v>
      </c>
      <c r="C21" s="7">
        <v>820003</v>
      </c>
      <c r="D21" s="7" t="s">
        <v>418</v>
      </c>
      <c r="E21" s="8"/>
      <c r="F21" s="1"/>
      <c r="G21" s="6" t="s">
        <v>416</v>
      </c>
      <c r="H21" s="7"/>
      <c r="I21" s="7" t="e">
        <v>#N/A</v>
      </c>
      <c r="J21" s="19" t="s">
        <v>417</v>
      </c>
    </row>
    <row r="22" spans="1:10" x14ac:dyDescent="0.25">
      <c r="A22" s="9" t="s">
        <v>416</v>
      </c>
      <c r="B22" s="10" t="s">
        <v>415</v>
      </c>
      <c r="C22" s="10">
        <v>800057</v>
      </c>
      <c r="D22" s="10" t="s">
        <v>414</v>
      </c>
      <c r="E22" s="8"/>
      <c r="F22" s="1"/>
      <c r="G22" s="6" t="s">
        <v>412</v>
      </c>
      <c r="H22" s="7" t="s">
        <v>413</v>
      </c>
      <c r="I22" s="7">
        <v>240679</v>
      </c>
      <c r="J22" s="19" t="s">
        <v>410</v>
      </c>
    </row>
    <row r="23" spans="1:10" x14ac:dyDescent="0.25">
      <c r="A23" s="6" t="s">
        <v>412</v>
      </c>
      <c r="B23" s="7" t="s">
        <v>411</v>
      </c>
      <c r="C23" s="7">
        <v>240679</v>
      </c>
      <c r="D23" s="7" t="s">
        <v>410</v>
      </c>
      <c r="E23" s="8"/>
      <c r="F23" s="1"/>
      <c r="G23" s="6" t="s">
        <v>408</v>
      </c>
      <c r="H23" s="7" t="s">
        <v>409</v>
      </c>
      <c r="I23" s="7">
        <v>410028</v>
      </c>
      <c r="J23" s="19" t="s">
        <v>406</v>
      </c>
    </row>
    <row r="24" spans="1:10" x14ac:dyDescent="0.25">
      <c r="A24" s="6" t="s">
        <v>408</v>
      </c>
      <c r="B24" s="7" t="s">
        <v>407</v>
      </c>
      <c r="C24" s="7">
        <v>410028</v>
      </c>
      <c r="D24" s="7" t="s">
        <v>406</v>
      </c>
      <c r="E24" s="8"/>
      <c r="F24" s="1"/>
      <c r="G24" s="9" t="s">
        <v>404</v>
      </c>
      <c r="H24" s="10" t="s">
        <v>405</v>
      </c>
      <c r="I24" s="10">
        <v>210013</v>
      </c>
      <c r="J24" s="20" t="s">
        <v>402</v>
      </c>
    </row>
    <row r="25" spans="1:10" x14ac:dyDescent="0.25">
      <c r="A25" s="6" t="s">
        <v>404</v>
      </c>
      <c r="B25" s="7" t="s">
        <v>403</v>
      </c>
      <c r="C25" s="7">
        <v>210013</v>
      </c>
      <c r="D25" s="10" t="s">
        <v>402</v>
      </c>
      <c r="E25" s="8"/>
      <c r="F25" s="1"/>
      <c r="G25" s="9" t="s">
        <v>400</v>
      </c>
      <c r="H25" s="10" t="s">
        <v>401</v>
      </c>
      <c r="I25" s="10">
        <v>240637</v>
      </c>
      <c r="J25" s="20" t="s">
        <v>398</v>
      </c>
    </row>
    <row r="26" spans="1:10" x14ac:dyDescent="0.25">
      <c r="A26" s="9" t="s">
        <v>400</v>
      </c>
      <c r="B26" s="10" t="s">
        <v>399</v>
      </c>
      <c r="C26" s="10">
        <v>240637</v>
      </c>
      <c r="D26" s="10" t="s">
        <v>398</v>
      </c>
      <c r="E26" s="8"/>
      <c r="F26" s="1"/>
      <c r="G26" s="9" t="s">
        <v>396</v>
      </c>
      <c r="H26" s="10" t="s">
        <v>397</v>
      </c>
      <c r="I26" s="10">
        <v>240072</v>
      </c>
      <c r="J26" s="20" t="s">
        <v>394</v>
      </c>
    </row>
    <row r="27" spans="1:10" x14ac:dyDescent="0.25">
      <c r="A27" s="9" t="s">
        <v>396</v>
      </c>
      <c r="B27" s="10" t="s">
        <v>395</v>
      </c>
      <c r="C27" s="10">
        <v>240072</v>
      </c>
      <c r="D27" s="10" t="s">
        <v>394</v>
      </c>
      <c r="E27" s="8"/>
      <c r="F27" s="1"/>
      <c r="G27" s="9" t="s">
        <v>392</v>
      </c>
      <c r="H27" s="10" t="s">
        <v>393</v>
      </c>
      <c r="I27" s="10">
        <v>240696</v>
      </c>
      <c r="J27" s="20" t="s">
        <v>390</v>
      </c>
    </row>
    <row r="28" spans="1:10" x14ac:dyDescent="0.25">
      <c r="A28" s="9" t="s">
        <v>392</v>
      </c>
      <c r="B28" s="10" t="s">
        <v>391</v>
      </c>
      <c r="C28" s="10">
        <v>240696</v>
      </c>
      <c r="D28" s="10" t="s">
        <v>390</v>
      </c>
      <c r="E28" s="8"/>
      <c r="F28" s="1"/>
      <c r="G28" s="6" t="s">
        <v>388</v>
      </c>
      <c r="H28" s="7" t="s">
        <v>389</v>
      </c>
      <c r="I28" s="7">
        <v>240448</v>
      </c>
      <c r="J28" s="19" t="s">
        <v>386</v>
      </c>
    </row>
    <row r="29" spans="1:10" x14ac:dyDescent="0.25">
      <c r="A29" s="9" t="s">
        <v>388</v>
      </c>
      <c r="B29" s="10" t="s">
        <v>387</v>
      </c>
      <c r="C29" s="10">
        <v>240448</v>
      </c>
      <c r="D29" s="7" t="s">
        <v>386</v>
      </c>
      <c r="E29" s="8"/>
      <c r="F29" s="1"/>
      <c r="G29" s="9" t="s">
        <v>385</v>
      </c>
      <c r="H29" s="10" t="s">
        <v>261</v>
      </c>
      <c r="I29" s="10">
        <v>240075</v>
      </c>
      <c r="J29" s="20" t="s">
        <v>383</v>
      </c>
    </row>
    <row r="30" spans="1:10" x14ac:dyDescent="0.25">
      <c r="A30" s="6" t="s">
        <v>385</v>
      </c>
      <c r="B30" s="7" t="s">
        <v>384</v>
      </c>
      <c r="C30" s="7">
        <v>240075</v>
      </c>
      <c r="D30" s="10" t="s">
        <v>383</v>
      </c>
      <c r="E30" s="8"/>
      <c r="F30" s="1"/>
      <c r="G30" s="6" t="s">
        <v>381</v>
      </c>
      <c r="H30" s="7" t="s">
        <v>382</v>
      </c>
      <c r="I30" s="7">
        <v>240442</v>
      </c>
      <c r="J30" s="19" t="s">
        <v>379</v>
      </c>
    </row>
    <row r="31" spans="1:10" x14ac:dyDescent="0.25">
      <c r="A31" s="9" t="s">
        <v>381</v>
      </c>
      <c r="B31" s="10" t="s">
        <v>380</v>
      </c>
      <c r="C31" s="10">
        <v>240442</v>
      </c>
      <c r="D31" s="7" t="s">
        <v>379</v>
      </c>
      <c r="E31" s="8"/>
      <c r="F31" s="1"/>
      <c r="G31" s="6" t="s">
        <v>372</v>
      </c>
      <c r="H31" s="7" t="s">
        <v>378</v>
      </c>
      <c r="I31" s="7">
        <v>240080</v>
      </c>
      <c r="J31" s="19" t="s">
        <v>208</v>
      </c>
    </row>
    <row r="32" spans="1:10" x14ac:dyDescent="0.25">
      <c r="A32" s="6" t="s">
        <v>377</v>
      </c>
      <c r="B32" s="7" t="s">
        <v>376</v>
      </c>
      <c r="C32" s="7">
        <v>340010</v>
      </c>
      <c r="D32" s="7" t="s">
        <v>132</v>
      </c>
      <c r="E32" s="8"/>
      <c r="F32" s="1"/>
      <c r="G32" s="9" t="s">
        <v>371</v>
      </c>
      <c r="H32" s="10" t="s">
        <v>375</v>
      </c>
      <c r="I32" s="10">
        <v>240624</v>
      </c>
      <c r="J32" s="20" t="s">
        <v>369</v>
      </c>
    </row>
    <row r="33" spans="1:10" x14ac:dyDescent="0.25">
      <c r="A33" s="6" t="s">
        <v>374</v>
      </c>
      <c r="B33" s="7" t="s">
        <v>111</v>
      </c>
      <c r="C33" s="7">
        <v>240067</v>
      </c>
      <c r="D33" s="7" t="s">
        <v>103</v>
      </c>
      <c r="E33" s="8"/>
      <c r="F33" s="1"/>
      <c r="G33" s="9" t="s">
        <v>367</v>
      </c>
      <c r="H33" s="10" t="s">
        <v>373</v>
      </c>
      <c r="I33" s="10">
        <v>440061</v>
      </c>
      <c r="J33" s="20" t="s">
        <v>365</v>
      </c>
    </row>
    <row r="34" spans="1:10" x14ac:dyDescent="0.25">
      <c r="A34" s="11" t="s">
        <v>372</v>
      </c>
      <c r="B34" s="12" t="s">
        <v>209</v>
      </c>
      <c r="C34" s="10">
        <v>240080</v>
      </c>
      <c r="D34" s="12" t="s">
        <v>208</v>
      </c>
      <c r="E34" s="8"/>
      <c r="F34" s="1"/>
      <c r="G34" s="9" t="s">
        <v>361</v>
      </c>
      <c r="H34" s="10" t="s">
        <v>196</v>
      </c>
      <c r="I34" s="10">
        <v>440273</v>
      </c>
      <c r="J34" s="20" t="s">
        <v>195</v>
      </c>
    </row>
    <row r="35" spans="1:10" x14ac:dyDescent="0.25">
      <c r="A35" s="9" t="s">
        <v>371</v>
      </c>
      <c r="B35" s="10" t="s">
        <v>370</v>
      </c>
      <c r="C35" s="10">
        <v>240624</v>
      </c>
      <c r="D35" s="10" t="s">
        <v>369</v>
      </c>
      <c r="E35" s="8"/>
      <c r="F35" s="1"/>
      <c r="G35" s="6" t="s">
        <v>353</v>
      </c>
      <c r="H35" s="7" t="s">
        <v>368</v>
      </c>
      <c r="I35" s="7">
        <v>440072</v>
      </c>
      <c r="J35" s="19" t="s">
        <v>351</v>
      </c>
    </row>
    <row r="36" spans="1:10" x14ac:dyDescent="0.25">
      <c r="A36" s="9" t="s">
        <v>367</v>
      </c>
      <c r="B36" s="10" t="s">
        <v>366</v>
      </c>
      <c r="C36" s="10">
        <v>440061</v>
      </c>
      <c r="D36" s="10" t="s">
        <v>365</v>
      </c>
      <c r="E36" s="8"/>
      <c r="F36" s="1"/>
      <c r="G36" s="6" t="s">
        <v>348</v>
      </c>
      <c r="H36" s="7" t="s">
        <v>364</v>
      </c>
      <c r="I36" s="7">
        <v>240348</v>
      </c>
      <c r="J36" s="19" t="s">
        <v>346</v>
      </c>
    </row>
    <row r="37" spans="1:10" x14ac:dyDescent="0.25">
      <c r="A37" s="9" t="s">
        <v>363</v>
      </c>
      <c r="B37" s="10" t="s">
        <v>142</v>
      </c>
      <c r="C37" s="10">
        <v>240049</v>
      </c>
      <c r="D37" s="10" t="s">
        <v>141</v>
      </c>
      <c r="E37" s="8"/>
      <c r="F37" s="1"/>
      <c r="G37" s="6" t="s">
        <v>362</v>
      </c>
      <c r="H37" s="7" t="s">
        <v>299</v>
      </c>
      <c r="I37" s="7">
        <v>230015</v>
      </c>
      <c r="J37" s="19" t="s">
        <v>295</v>
      </c>
    </row>
    <row r="38" spans="1:10" x14ac:dyDescent="0.25">
      <c r="A38" s="6" t="s">
        <v>361</v>
      </c>
      <c r="B38" s="7" t="s">
        <v>360</v>
      </c>
      <c r="C38" s="7">
        <v>440273</v>
      </c>
      <c r="D38" s="7" t="s">
        <v>351</v>
      </c>
      <c r="E38" s="8"/>
      <c r="F38" s="1"/>
      <c r="G38" s="9" t="s">
        <v>344</v>
      </c>
      <c r="H38" s="10" t="s">
        <v>359</v>
      </c>
      <c r="I38" s="10">
        <v>230013</v>
      </c>
      <c r="J38" s="20" t="s">
        <v>342</v>
      </c>
    </row>
    <row r="39" spans="1:10" x14ac:dyDescent="0.25">
      <c r="A39" s="6" t="s">
        <v>358</v>
      </c>
      <c r="B39" s="7" t="s">
        <v>357</v>
      </c>
      <c r="C39" s="7">
        <v>240050</v>
      </c>
      <c r="D39" s="7" t="s">
        <v>120</v>
      </c>
      <c r="E39" s="8"/>
      <c r="F39" s="1"/>
      <c r="G39" s="9" t="s">
        <v>356</v>
      </c>
      <c r="H39" s="10" t="s">
        <v>355</v>
      </c>
      <c r="I39" s="10" t="e">
        <v>#N/A</v>
      </c>
      <c r="J39" s="20" t="s">
        <v>354</v>
      </c>
    </row>
    <row r="40" spans="1:10" x14ac:dyDescent="0.25">
      <c r="A40" s="6" t="s">
        <v>353</v>
      </c>
      <c r="B40" s="7" t="s">
        <v>352</v>
      </c>
      <c r="C40" s="7">
        <v>440072</v>
      </c>
      <c r="D40" s="7" t="s">
        <v>351</v>
      </c>
      <c r="E40" s="8"/>
      <c r="F40" s="1"/>
      <c r="G40" s="6" t="s">
        <v>336</v>
      </c>
      <c r="H40" s="7" t="s">
        <v>350</v>
      </c>
      <c r="I40" s="7" t="e">
        <v>#N/A</v>
      </c>
      <c r="J40" s="19" t="s">
        <v>349</v>
      </c>
    </row>
    <row r="41" spans="1:10" x14ac:dyDescent="0.25">
      <c r="A41" s="9" t="s">
        <v>348</v>
      </c>
      <c r="B41" s="10" t="s">
        <v>347</v>
      </c>
      <c r="C41" s="10">
        <v>240348</v>
      </c>
      <c r="D41" s="10" t="s">
        <v>346</v>
      </c>
      <c r="E41" s="8"/>
      <c r="F41" s="1"/>
      <c r="G41" s="6" t="s">
        <v>20</v>
      </c>
      <c r="H41" s="7" t="s">
        <v>345</v>
      </c>
      <c r="I41" s="7" t="s">
        <v>18</v>
      </c>
      <c r="J41" s="19" t="s">
        <v>17</v>
      </c>
    </row>
    <row r="42" spans="1:10" x14ac:dyDescent="0.25">
      <c r="A42" s="9" t="s">
        <v>344</v>
      </c>
      <c r="B42" s="10" t="s">
        <v>343</v>
      </c>
      <c r="C42" s="10">
        <v>230013</v>
      </c>
      <c r="D42" s="10" t="s">
        <v>342</v>
      </c>
      <c r="E42" s="8"/>
      <c r="F42" s="1"/>
      <c r="G42" s="9" t="s">
        <v>341</v>
      </c>
      <c r="H42" s="10" t="s">
        <v>326</v>
      </c>
      <c r="I42" s="10" t="e">
        <v>#N/A</v>
      </c>
      <c r="J42" s="20" t="s">
        <v>326</v>
      </c>
    </row>
    <row r="43" spans="1:10" x14ac:dyDescent="0.25">
      <c r="A43" s="6" t="s">
        <v>340</v>
      </c>
      <c r="B43" s="7" t="s">
        <v>339</v>
      </c>
      <c r="C43" s="7">
        <v>230016</v>
      </c>
      <c r="D43" s="7" t="s">
        <v>338</v>
      </c>
      <c r="E43" s="8"/>
      <c r="F43" s="1"/>
      <c r="G43" s="9" t="s">
        <v>331</v>
      </c>
      <c r="H43" s="10" t="s">
        <v>337</v>
      </c>
      <c r="I43" s="10" t="s">
        <v>329</v>
      </c>
      <c r="J43" s="20" t="s">
        <v>328</v>
      </c>
    </row>
    <row r="44" spans="1:10" x14ac:dyDescent="0.25">
      <c r="A44" s="6" t="s">
        <v>336</v>
      </c>
      <c r="B44" s="7" t="s">
        <v>335</v>
      </c>
      <c r="C44" s="7" t="s">
        <v>334</v>
      </c>
      <c r="D44" s="7" t="s">
        <v>333</v>
      </c>
      <c r="E44" s="8"/>
      <c r="F44" s="1"/>
      <c r="G44" s="9" t="s">
        <v>332</v>
      </c>
      <c r="H44" s="10" t="s">
        <v>245</v>
      </c>
      <c r="I44" s="10" t="s">
        <v>242</v>
      </c>
      <c r="J44" s="20" t="s">
        <v>241</v>
      </c>
    </row>
    <row r="45" spans="1:10" x14ac:dyDescent="0.25">
      <c r="A45" s="9" t="s">
        <v>331</v>
      </c>
      <c r="B45" s="10" t="s">
        <v>330</v>
      </c>
      <c r="C45" s="10" t="s">
        <v>329</v>
      </c>
      <c r="D45" s="10" t="s">
        <v>328</v>
      </c>
      <c r="E45" s="8"/>
      <c r="F45" s="1"/>
      <c r="G45" s="9" t="s">
        <v>327</v>
      </c>
      <c r="H45" s="10" t="s">
        <v>326</v>
      </c>
      <c r="I45" s="10" t="e">
        <v>#N/A</v>
      </c>
      <c r="J45" s="20" t="s">
        <v>326</v>
      </c>
    </row>
    <row r="46" spans="1:10" x14ac:dyDescent="0.25">
      <c r="A46" s="9" t="s">
        <v>324</v>
      </c>
      <c r="B46" s="10" t="s">
        <v>325</v>
      </c>
      <c r="C46" s="10" t="s">
        <v>322</v>
      </c>
      <c r="D46" s="10" t="s">
        <v>321</v>
      </c>
      <c r="E46" s="8"/>
      <c r="F46" s="1"/>
      <c r="G46" s="9" t="s">
        <v>324</v>
      </c>
      <c r="H46" s="10" t="s">
        <v>323</v>
      </c>
      <c r="I46" s="10" t="s">
        <v>322</v>
      </c>
      <c r="J46" s="20" t="s">
        <v>321</v>
      </c>
    </row>
    <row r="47" spans="1:10" x14ac:dyDescent="0.25">
      <c r="A47" s="9" t="s">
        <v>320</v>
      </c>
      <c r="B47" s="10" t="s">
        <v>319</v>
      </c>
      <c r="C47" s="10" t="s">
        <v>318</v>
      </c>
      <c r="D47" s="10" t="s">
        <v>317</v>
      </c>
      <c r="E47" s="8"/>
      <c r="F47" s="1"/>
      <c r="G47" s="6" t="s">
        <v>315</v>
      </c>
      <c r="H47" s="7" t="s">
        <v>316</v>
      </c>
      <c r="I47" s="7" t="s">
        <v>313</v>
      </c>
      <c r="J47" s="19" t="s">
        <v>312</v>
      </c>
    </row>
    <row r="48" spans="1:10" x14ac:dyDescent="0.25">
      <c r="A48" s="9" t="s">
        <v>315</v>
      </c>
      <c r="B48" s="10" t="s">
        <v>314</v>
      </c>
      <c r="C48" s="10" t="s">
        <v>313</v>
      </c>
      <c r="D48" s="10" t="s">
        <v>312</v>
      </c>
      <c r="E48" s="8"/>
      <c r="F48" s="1"/>
      <c r="G48" s="6" t="s">
        <v>309</v>
      </c>
      <c r="H48" s="7" t="s">
        <v>311</v>
      </c>
      <c r="I48" s="7">
        <v>240455</v>
      </c>
      <c r="J48" s="19" t="s">
        <v>310</v>
      </c>
    </row>
    <row r="49" spans="1:10" x14ac:dyDescent="0.25">
      <c r="A49" s="9" t="s">
        <v>309</v>
      </c>
      <c r="B49" s="10" t="s">
        <v>308</v>
      </c>
      <c r="C49" s="10">
        <v>210051</v>
      </c>
      <c r="D49" s="10" t="s">
        <v>307</v>
      </c>
      <c r="E49" s="8"/>
      <c r="F49" s="1"/>
      <c r="G49" s="9" t="s">
        <v>304</v>
      </c>
      <c r="H49" s="10" t="s">
        <v>306</v>
      </c>
      <c r="I49" s="10">
        <v>800047</v>
      </c>
      <c r="J49" s="20" t="s">
        <v>305</v>
      </c>
    </row>
    <row r="50" spans="1:10" x14ac:dyDescent="0.25">
      <c r="A50" s="6" t="s">
        <v>304</v>
      </c>
      <c r="B50" s="7" t="s">
        <v>303</v>
      </c>
      <c r="C50" s="7">
        <v>800047</v>
      </c>
      <c r="D50" s="7" t="s">
        <v>302</v>
      </c>
      <c r="E50" s="8"/>
      <c r="F50" s="1"/>
      <c r="G50" s="9" t="s">
        <v>301</v>
      </c>
      <c r="H50" s="10" t="s">
        <v>279</v>
      </c>
      <c r="I50" s="10">
        <v>440443</v>
      </c>
      <c r="J50" s="20" t="s">
        <v>277</v>
      </c>
    </row>
    <row r="51" spans="1:10" x14ac:dyDescent="0.25">
      <c r="A51" s="11" t="s">
        <v>301</v>
      </c>
      <c r="B51" s="12" t="s">
        <v>279</v>
      </c>
      <c r="C51" s="10">
        <v>440443</v>
      </c>
      <c r="D51" s="12" t="s">
        <v>277</v>
      </c>
      <c r="E51" s="8"/>
      <c r="F51" s="1"/>
      <c r="G51" s="9" t="s">
        <v>13</v>
      </c>
      <c r="H51" s="10" t="s">
        <v>300</v>
      </c>
      <c r="I51" s="10" t="s">
        <v>11</v>
      </c>
      <c r="J51" s="20" t="s">
        <v>10</v>
      </c>
    </row>
    <row r="52" spans="1:10" x14ac:dyDescent="0.25">
      <c r="A52" s="6"/>
      <c r="B52" s="7"/>
      <c r="C52" s="7"/>
      <c r="D52" s="7"/>
      <c r="E52" s="8"/>
      <c r="F52" s="1"/>
      <c r="G52" s="6" t="s">
        <v>297</v>
      </c>
      <c r="H52" s="7" t="s">
        <v>299</v>
      </c>
      <c r="I52" s="7">
        <v>230015</v>
      </c>
      <c r="J52" s="19" t="s">
        <v>298</v>
      </c>
    </row>
    <row r="53" spans="1:10" x14ac:dyDescent="0.25">
      <c r="A53" s="9" t="s">
        <v>297</v>
      </c>
      <c r="B53" s="10" t="s">
        <v>296</v>
      </c>
      <c r="C53" s="10">
        <v>230015</v>
      </c>
      <c r="D53" s="10" t="s">
        <v>295</v>
      </c>
      <c r="E53" s="8"/>
      <c r="F53" s="1"/>
      <c r="G53" s="9" t="s">
        <v>294</v>
      </c>
      <c r="H53" s="10" t="s">
        <v>138</v>
      </c>
      <c r="I53" s="10">
        <v>240005</v>
      </c>
      <c r="J53" s="20" t="s">
        <v>293</v>
      </c>
    </row>
    <row r="54" spans="1:10" x14ac:dyDescent="0.25">
      <c r="A54" s="11" t="s">
        <v>289</v>
      </c>
      <c r="B54" s="12" t="s">
        <v>259</v>
      </c>
      <c r="C54" s="10">
        <v>440435</v>
      </c>
      <c r="D54" s="12" t="s">
        <v>258</v>
      </c>
      <c r="E54" s="8"/>
      <c r="F54" s="1"/>
      <c r="G54" s="9" t="s">
        <v>286</v>
      </c>
      <c r="H54" s="10" t="s">
        <v>292</v>
      </c>
      <c r="I54" s="10" t="s">
        <v>284</v>
      </c>
      <c r="J54" s="20" t="s">
        <v>283</v>
      </c>
    </row>
    <row r="55" spans="1:10" x14ac:dyDescent="0.25">
      <c r="A55" s="11" t="s">
        <v>280</v>
      </c>
      <c r="B55" s="12" t="s">
        <v>291</v>
      </c>
      <c r="C55" s="10">
        <v>210055</v>
      </c>
      <c r="D55" s="12" t="s">
        <v>290</v>
      </c>
      <c r="E55" s="8"/>
      <c r="F55" s="1"/>
      <c r="G55" s="6" t="s">
        <v>289</v>
      </c>
      <c r="H55" s="7" t="s">
        <v>288</v>
      </c>
      <c r="I55" s="7">
        <v>440435</v>
      </c>
      <c r="J55" s="19" t="s">
        <v>287</v>
      </c>
    </row>
    <row r="56" spans="1:10" x14ac:dyDescent="0.25">
      <c r="A56" s="9" t="s">
        <v>286</v>
      </c>
      <c r="B56" s="10" t="s">
        <v>285</v>
      </c>
      <c r="C56" s="10" t="s">
        <v>284</v>
      </c>
      <c r="D56" s="10" t="s">
        <v>283</v>
      </c>
      <c r="E56" s="8"/>
      <c r="F56" s="1"/>
      <c r="G56" s="6" t="s">
        <v>282</v>
      </c>
      <c r="H56" s="7" t="s">
        <v>59</v>
      </c>
      <c r="I56" s="7">
        <v>230005</v>
      </c>
      <c r="J56" s="19" t="s">
        <v>281</v>
      </c>
    </row>
    <row r="57" spans="1:10" x14ac:dyDescent="0.25">
      <c r="A57" s="9" t="s">
        <v>276</v>
      </c>
      <c r="B57" s="10" t="s">
        <v>227</v>
      </c>
      <c r="C57" s="10" t="s">
        <v>226</v>
      </c>
      <c r="D57" s="10" t="s">
        <v>225</v>
      </c>
      <c r="E57" s="8"/>
      <c r="F57" s="1"/>
      <c r="G57" s="6" t="s">
        <v>280</v>
      </c>
      <c r="H57" s="7" t="s">
        <v>172</v>
      </c>
      <c r="I57" s="7">
        <v>440364</v>
      </c>
      <c r="J57" s="19" t="s">
        <v>234</v>
      </c>
    </row>
    <row r="58" spans="1:10" x14ac:dyDescent="0.25">
      <c r="A58" s="6" t="s">
        <v>276</v>
      </c>
      <c r="B58" s="7" t="s">
        <v>279</v>
      </c>
      <c r="C58" s="7" t="s">
        <v>278</v>
      </c>
      <c r="D58" s="7" t="s">
        <v>277</v>
      </c>
      <c r="E58" s="8"/>
      <c r="F58" s="1"/>
      <c r="G58" s="6" t="s">
        <v>276</v>
      </c>
      <c r="H58" s="7" t="s">
        <v>275</v>
      </c>
      <c r="I58" s="7" t="s">
        <v>226</v>
      </c>
      <c r="J58" s="19" t="s">
        <v>225</v>
      </c>
    </row>
    <row r="59" spans="1:10" x14ac:dyDescent="0.25">
      <c r="A59" s="9" t="s">
        <v>274</v>
      </c>
      <c r="B59" s="10" t="s">
        <v>66</v>
      </c>
      <c r="C59" s="10">
        <v>230005</v>
      </c>
      <c r="D59" s="10" t="s">
        <v>65</v>
      </c>
      <c r="E59" s="8"/>
      <c r="F59" s="1"/>
      <c r="G59" s="6" t="s">
        <v>274</v>
      </c>
      <c r="H59" s="7" t="s">
        <v>273</v>
      </c>
      <c r="I59" s="7">
        <v>230008</v>
      </c>
      <c r="J59" s="19" t="s">
        <v>272</v>
      </c>
    </row>
    <row r="60" spans="1:10" x14ac:dyDescent="0.25">
      <c r="A60" s="9" t="s">
        <v>270</v>
      </c>
      <c r="B60" s="10" t="s">
        <v>271</v>
      </c>
      <c r="C60" s="10" t="s">
        <v>268</v>
      </c>
      <c r="D60" s="10" t="s">
        <v>267</v>
      </c>
      <c r="E60" s="8"/>
      <c r="F60" s="1"/>
      <c r="G60" s="6" t="s">
        <v>270</v>
      </c>
      <c r="H60" s="7" t="s">
        <v>269</v>
      </c>
      <c r="I60" s="7" t="s">
        <v>268</v>
      </c>
      <c r="J60" s="19" t="s">
        <v>267</v>
      </c>
    </row>
    <row r="61" spans="1:10" x14ac:dyDescent="0.25">
      <c r="A61" s="6" t="s">
        <v>266</v>
      </c>
      <c r="B61" s="7" t="s">
        <v>12</v>
      </c>
      <c r="C61" s="7" t="s">
        <v>11</v>
      </c>
      <c r="D61" s="7" t="s">
        <v>10</v>
      </c>
      <c r="E61" s="8"/>
      <c r="F61" s="1"/>
      <c r="G61" s="9" t="s">
        <v>264</v>
      </c>
      <c r="H61" s="10" t="s">
        <v>265</v>
      </c>
      <c r="I61" s="10">
        <v>240254</v>
      </c>
      <c r="J61" s="20" t="s">
        <v>262</v>
      </c>
    </row>
    <row r="62" spans="1:10" x14ac:dyDescent="0.25">
      <c r="A62" s="6" t="s">
        <v>264</v>
      </c>
      <c r="B62" s="7" t="s">
        <v>263</v>
      </c>
      <c r="C62" s="7">
        <v>240254</v>
      </c>
      <c r="D62" s="7" t="s">
        <v>262</v>
      </c>
      <c r="E62" s="8"/>
      <c r="F62" s="1"/>
      <c r="G62" s="9" t="s">
        <v>260</v>
      </c>
      <c r="H62" s="10" t="s">
        <v>261</v>
      </c>
      <c r="I62" s="10" t="e">
        <v>#N/A</v>
      </c>
      <c r="J62" s="20" t="s">
        <v>234</v>
      </c>
    </row>
    <row r="63" spans="1:10" x14ac:dyDescent="0.25">
      <c r="A63" s="6" t="s">
        <v>260</v>
      </c>
      <c r="B63" s="7" t="s">
        <v>259</v>
      </c>
      <c r="C63" s="7">
        <v>440435</v>
      </c>
      <c r="D63" s="7" t="s">
        <v>258</v>
      </c>
      <c r="E63" s="8"/>
      <c r="F63" s="1"/>
      <c r="G63" s="9" t="s">
        <v>257</v>
      </c>
      <c r="H63" s="10" t="s">
        <v>235</v>
      </c>
      <c r="I63" s="10">
        <v>440086</v>
      </c>
      <c r="J63" s="20" t="s">
        <v>256</v>
      </c>
    </row>
    <row r="64" spans="1:10" x14ac:dyDescent="0.25">
      <c r="A64" s="6" t="s">
        <v>257</v>
      </c>
      <c r="B64" s="7" t="s">
        <v>235</v>
      </c>
      <c r="C64" s="7">
        <v>440086</v>
      </c>
      <c r="D64" s="7" t="s">
        <v>256</v>
      </c>
      <c r="E64" s="8"/>
      <c r="F64" s="1"/>
      <c r="G64" s="6" t="s">
        <v>254</v>
      </c>
      <c r="H64" s="7" t="s">
        <v>101</v>
      </c>
      <c r="I64" s="7" t="e">
        <v>#N/A</v>
      </c>
      <c r="J64" s="19" t="s">
        <v>255</v>
      </c>
    </row>
    <row r="65" spans="1:10" x14ac:dyDescent="0.25">
      <c r="A65" s="6" t="s">
        <v>254</v>
      </c>
      <c r="B65" s="7" t="s">
        <v>33</v>
      </c>
      <c r="C65" s="7">
        <v>240068</v>
      </c>
      <c r="D65" s="7" t="s">
        <v>32</v>
      </c>
      <c r="E65" s="8" t="s">
        <v>253</v>
      </c>
      <c r="F65" s="1"/>
      <c r="G65" s="9" t="s">
        <v>251</v>
      </c>
      <c r="H65" s="10" t="s">
        <v>252</v>
      </c>
      <c r="I65" s="10">
        <v>240091</v>
      </c>
      <c r="J65" s="20" t="s">
        <v>231</v>
      </c>
    </row>
    <row r="66" spans="1:10" x14ac:dyDescent="0.25">
      <c r="A66" s="6" t="s">
        <v>251</v>
      </c>
      <c r="B66" s="7" t="s">
        <v>232</v>
      </c>
      <c r="C66" s="7">
        <v>240091</v>
      </c>
      <c r="D66" s="7" t="s">
        <v>231</v>
      </c>
      <c r="E66" s="8" t="s">
        <v>250</v>
      </c>
      <c r="F66" s="1"/>
      <c r="G66" s="9" t="s">
        <v>248</v>
      </c>
      <c r="H66" s="10" t="s">
        <v>249</v>
      </c>
      <c r="I66" s="10">
        <v>210040</v>
      </c>
      <c r="J66" s="20" t="s">
        <v>246</v>
      </c>
    </row>
    <row r="67" spans="1:10" x14ac:dyDescent="0.25">
      <c r="A67" s="6" t="s">
        <v>248</v>
      </c>
      <c r="B67" s="7" t="s">
        <v>247</v>
      </c>
      <c r="C67" s="7">
        <v>210040</v>
      </c>
      <c r="D67" s="7" t="s">
        <v>246</v>
      </c>
      <c r="E67" s="8"/>
      <c r="F67" s="1"/>
      <c r="G67" s="9" t="s">
        <v>244</v>
      </c>
      <c r="H67" s="10" t="s">
        <v>245</v>
      </c>
      <c r="I67" s="10" t="s">
        <v>242</v>
      </c>
      <c r="J67" s="20" t="s">
        <v>241</v>
      </c>
    </row>
    <row r="68" spans="1:10" x14ac:dyDescent="0.25">
      <c r="A68" s="6" t="s">
        <v>244</v>
      </c>
      <c r="B68" s="7" t="s">
        <v>243</v>
      </c>
      <c r="C68" s="7" t="s">
        <v>242</v>
      </c>
      <c r="D68" s="7" t="s">
        <v>241</v>
      </c>
      <c r="E68" s="8"/>
      <c r="F68" s="1"/>
      <c r="G68" s="9" t="s">
        <v>238</v>
      </c>
      <c r="H68" s="10" t="s">
        <v>240</v>
      </c>
      <c r="I68" s="10">
        <v>240109</v>
      </c>
      <c r="J68" s="20" t="s">
        <v>239</v>
      </c>
    </row>
    <row r="69" spans="1:10" x14ac:dyDescent="0.25">
      <c r="A69" s="6" t="s">
        <v>238</v>
      </c>
      <c r="B69" s="7" t="s">
        <v>237</v>
      </c>
      <c r="C69" s="7">
        <v>240109</v>
      </c>
      <c r="D69" s="7" t="s">
        <v>236</v>
      </c>
      <c r="E69" s="8"/>
      <c r="F69" s="1"/>
      <c r="G69" s="9" t="s">
        <v>233</v>
      </c>
      <c r="H69" s="10" t="s">
        <v>235</v>
      </c>
      <c r="I69" s="10" t="e">
        <v>#N/A</v>
      </c>
      <c r="J69" s="20" t="s">
        <v>234</v>
      </c>
    </row>
    <row r="70" spans="1:10" x14ac:dyDescent="0.25">
      <c r="A70" s="9" t="s">
        <v>233</v>
      </c>
      <c r="B70" s="10" t="s">
        <v>232</v>
      </c>
      <c r="C70" s="10">
        <v>240091</v>
      </c>
      <c r="D70" s="10" t="s">
        <v>231</v>
      </c>
      <c r="E70" s="8"/>
      <c r="F70" s="1"/>
      <c r="G70" s="6" t="s">
        <v>230</v>
      </c>
      <c r="H70" s="7" t="s">
        <v>216</v>
      </c>
      <c r="I70" s="7">
        <v>210056</v>
      </c>
      <c r="J70" s="19" t="s">
        <v>202</v>
      </c>
    </row>
    <row r="71" spans="1:10" x14ac:dyDescent="0.25">
      <c r="A71" s="9" t="s">
        <v>230</v>
      </c>
      <c r="B71" s="10" t="s">
        <v>203</v>
      </c>
      <c r="C71" s="10">
        <v>210056</v>
      </c>
      <c r="D71" s="10" t="s">
        <v>202</v>
      </c>
      <c r="E71" s="8"/>
      <c r="F71" s="1"/>
      <c r="G71" s="9" t="s">
        <v>223</v>
      </c>
      <c r="H71" s="10" t="s">
        <v>229</v>
      </c>
      <c r="I71" s="10">
        <v>240255</v>
      </c>
      <c r="J71" s="20" t="s">
        <v>221</v>
      </c>
    </row>
    <row r="72" spans="1:10" x14ac:dyDescent="0.25">
      <c r="A72" s="9" t="s">
        <v>228</v>
      </c>
      <c r="B72" s="10" t="s">
        <v>227</v>
      </c>
      <c r="C72" s="10" t="s">
        <v>226</v>
      </c>
      <c r="D72" s="10" t="s">
        <v>225</v>
      </c>
      <c r="E72" s="8"/>
      <c r="F72" s="1"/>
      <c r="G72" s="6" t="s">
        <v>219</v>
      </c>
      <c r="H72" s="7" t="s">
        <v>224</v>
      </c>
      <c r="I72" s="7">
        <v>240538</v>
      </c>
      <c r="J72" s="19" t="s">
        <v>217</v>
      </c>
    </row>
    <row r="73" spans="1:10" x14ac:dyDescent="0.25">
      <c r="A73" s="6" t="s">
        <v>223</v>
      </c>
      <c r="B73" s="7" t="s">
        <v>222</v>
      </c>
      <c r="C73" s="7">
        <v>240255</v>
      </c>
      <c r="D73" s="7" t="s">
        <v>221</v>
      </c>
      <c r="E73" s="8"/>
      <c r="F73" s="1"/>
      <c r="G73" s="9" t="s">
        <v>214</v>
      </c>
      <c r="H73" s="10" t="s">
        <v>220</v>
      </c>
      <c r="I73" s="10">
        <v>240494</v>
      </c>
      <c r="J73" s="20" t="s">
        <v>212</v>
      </c>
    </row>
    <row r="74" spans="1:10" x14ac:dyDescent="0.25">
      <c r="A74" s="9" t="s">
        <v>219</v>
      </c>
      <c r="B74" s="10" t="s">
        <v>218</v>
      </c>
      <c r="C74" s="10">
        <v>240538</v>
      </c>
      <c r="D74" s="10" t="s">
        <v>217</v>
      </c>
      <c r="E74" s="8"/>
      <c r="F74" s="1"/>
      <c r="G74" s="6" t="s">
        <v>204</v>
      </c>
      <c r="H74" s="7" t="s">
        <v>216</v>
      </c>
      <c r="I74" s="7" t="e">
        <v>#N/A</v>
      </c>
      <c r="J74" s="19" t="s">
        <v>215</v>
      </c>
    </row>
    <row r="75" spans="1:10" x14ac:dyDescent="0.25">
      <c r="A75" s="9" t="s">
        <v>214</v>
      </c>
      <c r="B75" s="10" t="s">
        <v>213</v>
      </c>
      <c r="C75" s="10">
        <v>240494</v>
      </c>
      <c r="D75" s="10" t="s">
        <v>212</v>
      </c>
      <c r="E75" s="8"/>
      <c r="F75" s="1"/>
      <c r="G75" s="9" t="s">
        <v>199</v>
      </c>
      <c r="H75" s="10" t="s">
        <v>108</v>
      </c>
      <c r="I75" s="10" t="e">
        <v>#N/A</v>
      </c>
      <c r="J75" s="20" t="s">
        <v>211</v>
      </c>
    </row>
    <row r="76" spans="1:10" x14ac:dyDescent="0.25">
      <c r="A76" s="9" t="s">
        <v>210</v>
      </c>
      <c r="B76" s="10" t="s">
        <v>209</v>
      </c>
      <c r="C76" s="10">
        <v>240080</v>
      </c>
      <c r="D76" s="10" t="s">
        <v>208</v>
      </c>
      <c r="E76" s="8"/>
      <c r="F76" s="1"/>
      <c r="G76" s="9" t="s">
        <v>207</v>
      </c>
      <c r="H76" s="10" t="s">
        <v>206</v>
      </c>
      <c r="I76" s="10" t="e">
        <v>#N/A</v>
      </c>
      <c r="J76" s="20" t="s">
        <v>205</v>
      </c>
    </row>
    <row r="77" spans="1:10" x14ac:dyDescent="0.25">
      <c r="A77" s="11" t="s">
        <v>204</v>
      </c>
      <c r="B77" s="12" t="s">
        <v>203</v>
      </c>
      <c r="C77" s="10">
        <v>210056</v>
      </c>
      <c r="D77" s="12" t="s">
        <v>202</v>
      </c>
      <c r="E77" s="8" t="s">
        <v>201</v>
      </c>
      <c r="F77" s="1"/>
      <c r="G77" s="9" t="s">
        <v>194</v>
      </c>
      <c r="H77" s="10" t="s">
        <v>200</v>
      </c>
      <c r="I77" s="10">
        <v>240164</v>
      </c>
      <c r="J77" s="20" t="s">
        <v>192</v>
      </c>
    </row>
    <row r="78" spans="1:10" x14ac:dyDescent="0.25">
      <c r="A78" s="13" t="s">
        <v>199</v>
      </c>
      <c r="B78" s="14" t="s">
        <v>115</v>
      </c>
      <c r="C78" s="10">
        <v>240263</v>
      </c>
      <c r="D78" s="14" t="s">
        <v>107</v>
      </c>
      <c r="E78" s="8" t="s">
        <v>198</v>
      </c>
      <c r="F78" s="1"/>
      <c r="G78" s="6" t="s">
        <v>197</v>
      </c>
      <c r="H78" s="7" t="s">
        <v>196</v>
      </c>
      <c r="I78" s="7">
        <v>440273</v>
      </c>
      <c r="J78" s="19" t="s">
        <v>195</v>
      </c>
    </row>
    <row r="79" spans="1:10" x14ac:dyDescent="0.25">
      <c r="A79" s="9" t="s">
        <v>194</v>
      </c>
      <c r="B79" s="10" t="s">
        <v>193</v>
      </c>
      <c r="C79" s="10">
        <v>240164</v>
      </c>
      <c r="D79" s="10" t="s">
        <v>192</v>
      </c>
      <c r="E79" s="8"/>
      <c r="F79" s="1"/>
      <c r="G79" s="9" t="s">
        <v>191</v>
      </c>
      <c r="H79" s="10" t="s">
        <v>138</v>
      </c>
      <c r="I79" s="10">
        <v>240005</v>
      </c>
      <c r="J79" s="20" t="s">
        <v>137</v>
      </c>
    </row>
    <row r="80" spans="1:10" x14ac:dyDescent="0.25">
      <c r="A80" s="9" t="s">
        <v>191</v>
      </c>
      <c r="B80" s="10" t="s">
        <v>190</v>
      </c>
      <c r="C80" s="10">
        <v>240005</v>
      </c>
      <c r="D80" s="10" t="s">
        <v>137</v>
      </c>
      <c r="E80" s="8"/>
      <c r="F80" s="1"/>
      <c r="G80" s="9" t="s">
        <v>187</v>
      </c>
      <c r="H80" s="10" t="s">
        <v>189</v>
      </c>
      <c r="I80" s="10">
        <v>340001</v>
      </c>
      <c r="J80" s="20" t="s">
        <v>188</v>
      </c>
    </row>
    <row r="81" spans="1:10" x14ac:dyDescent="0.25">
      <c r="A81" s="13" t="s">
        <v>187</v>
      </c>
      <c r="B81" s="14" t="s">
        <v>160</v>
      </c>
      <c r="C81" s="10">
        <v>240131</v>
      </c>
      <c r="D81" s="14" t="s">
        <v>159</v>
      </c>
      <c r="E81" s="8" t="s">
        <v>186</v>
      </c>
      <c r="F81" s="1"/>
      <c r="G81" s="6" t="s">
        <v>183</v>
      </c>
      <c r="H81" s="7" t="s">
        <v>185</v>
      </c>
      <c r="I81" s="7" t="e">
        <v>#N/A</v>
      </c>
      <c r="J81" s="19" t="s">
        <v>184</v>
      </c>
    </row>
    <row r="82" spans="1:10" x14ac:dyDescent="0.25">
      <c r="A82" s="6" t="s">
        <v>183</v>
      </c>
      <c r="B82" s="7" t="s">
        <v>182</v>
      </c>
      <c r="C82" s="7">
        <v>240122</v>
      </c>
      <c r="D82" s="7" t="s">
        <v>181</v>
      </c>
      <c r="E82" s="8"/>
      <c r="F82" s="1"/>
      <c r="G82" s="9" t="s">
        <v>179</v>
      </c>
      <c r="H82" s="10" t="s">
        <v>180</v>
      </c>
      <c r="I82" s="10">
        <v>240073</v>
      </c>
      <c r="J82" s="20" t="s">
        <v>177</v>
      </c>
    </row>
    <row r="83" spans="1:10" x14ac:dyDescent="0.25">
      <c r="A83" s="9" t="s">
        <v>179</v>
      </c>
      <c r="B83" s="10" t="s">
        <v>178</v>
      </c>
      <c r="C83" s="10">
        <v>240073</v>
      </c>
      <c r="D83" s="10" t="s">
        <v>177</v>
      </c>
      <c r="E83" s="8"/>
      <c r="F83" s="1"/>
      <c r="G83" s="6" t="s">
        <v>175</v>
      </c>
      <c r="H83" s="7" t="s">
        <v>176</v>
      </c>
      <c r="I83" s="7">
        <v>800033</v>
      </c>
      <c r="J83" s="19" t="s">
        <v>173</v>
      </c>
    </row>
    <row r="84" spans="1:10" x14ac:dyDescent="0.25">
      <c r="A84" s="6" t="s">
        <v>175</v>
      </c>
      <c r="B84" s="7" t="s">
        <v>174</v>
      </c>
      <c r="C84" s="7">
        <v>800033</v>
      </c>
      <c r="D84" s="7" t="s">
        <v>173</v>
      </c>
      <c r="E84" s="8"/>
      <c r="F84" s="1"/>
      <c r="G84" s="6" t="s">
        <v>170</v>
      </c>
      <c r="H84" s="7" t="s">
        <v>172</v>
      </c>
      <c r="I84" s="7">
        <v>440364</v>
      </c>
      <c r="J84" s="19" t="s">
        <v>171</v>
      </c>
    </row>
    <row r="85" spans="1:10" x14ac:dyDescent="0.25">
      <c r="A85" s="9" t="s">
        <v>170</v>
      </c>
      <c r="B85" s="10" t="s">
        <v>169</v>
      </c>
      <c r="C85" s="10">
        <v>440364</v>
      </c>
      <c r="D85" s="10" t="s">
        <v>168</v>
      </c>
      <c r="E85" s="8"/>
      <c r="F85" s="1"/>
      <c r="G85" s="6" t="s">
        <v>166</v>
      </c>
      <c r="H85" s="7" t="s">
        <v>167</v>
      </c>
      <c r="I85" s="7">
        <v>210069</v>
      </c>
      <c r="J85" s="19" t="s">
        <v>164</v>
      </c>
    </row>
    <row r="86" spans="1:10" x14ac:dyDescent="0.25">
      <c r="A86" s="6" t="s">
        <v>166</v>
      </c>
      <c r="B86" s="7" t="s">
        <v>165</v>
      </c>
      <c r="C86" s="7">
        <v>210069</v>
      </c>
      <c r="D86" s="7" t="s">
        <v>164</v>
      </c>
      <c r="E86" s="8"/>
      <c r="F86" s="1"/>
      <c r="G86" s="9" t="s">
        <v>161</v>
      </c>
      <c r="H86" s="10" t="s">
        <v>163</v>
      </c>
      <c r="I86" s="10">
        <v>240131</v>
      </c>
      <c r="J86" s="20" t="s">
        <v>162</v>
      </c>
    </row>
    <row r="87" spans="1:10" x14ac:dyDescent="0.25">
      <c r="A87" s="13" t="s">
        <v>161</v>
      </c>
      <c r="B87" s="14" t="s">
        <v>160</v>
      </c>
      <c r="C87" s="10">
        <v>240131</v>
      </c>
      <c r="D87" s="14" t="s">
        <v>159</v>
      </c>
      <c r="E87" s="8"/>
      <c r="F87" s="1"/>
      <c r="G87" s="6" t="s">
        <v>156</v>
      </c>
      <c r="H87" s="7" t="s">
        <v>158</v>
      </c>
      <c r="I87" s="7">
        <v>240066</v>
      </c>
      <c r="J87" s="19" t="s">
        <v>157</v>
      </c>
    </row>
    <row r="88" spans="1:10" x14ac:dyDescent="0.25">
      <c r="A88" s="9" t="s">
        <v>156</v>
      </c>
      <c r="B88" s="10" t="s">
        <v>155</v>
      </c>
      <c r="C88" s="10">
        <v>240066</v>
      </c>
      <c r="D88" s="10" t="s">
        <v>154</v>
      </c>
      <c r="E88" s="8"/>
      <c r="F88" s="1"/>
      <c r="G88" s="9" t="s">
        <v>152</v>
      </c>
      <c r="H88" s="10" t="s">
        <v>153</v>
      </c>
      <c r="I88" s="10">
        <v>440259</v>
      </c>
      <c r="J88" s="20" t="s">
        <v>150</v>
      </c>
    </row>
    <row r="89" spans="1:10" x14ac:dyDescent="0.25">
      <c r="A89" s="9" t="s">
        <v>152</v>
      </c>
      <c r="B89" s="10" t="s">
        <v>151</v>
      </c>
      <c r="C89" s="10">
        <v>440259</v>
      </c>
      <c r="D89" s="10" t="s">
        <v>150</v>
      </c>
      <c r="E89" s="8"/>
      <c r="F89" s="1"/>
      <c r="G89" s="6" t="s">
        <v>148</v>
      </c>
      <c r="H89" s="7" t="s">
        <v>149</v>
      </c>
      <c r="I89" s="7">
        <v>340036</v>
      </c>
      <c r="J89" s="19" t="s">
        <v>146</v>
      </c>
    </row>
    <row r="90" spans="1:10" x14ac:dyDescent="0.25">
      <c r="A90" s="9" t="s">
        <v>148</v>
      </c>
      <c r="B90" s="10" t="s">
        <v>147</v>
      </c>
      <c r="C90" s="10">
        <v>340036</v>
      </c>
      <c r="D90" s="10" t="s">
        <v>146</v>
      </c>
      <c r="E90" s="8"/>
      <c r="F90" s="1"/>
      <c r="G90" s="6" t="s">
        <v>143</v>
      </c>
      <c r="H90" s="7" t="s">
        <v>145</v>
      </c>
      <c r="I90" s="7">
        <v>240049</v>
      </c>
      <c r="J90" s="19" t="s">
        <v>144</v>
      </c>
    </row>
    <row r="91" spans="1:10" x14ac:dyDescent="0.25">
      <c r="A91" s="13" t="s">
        <v>143</v>
      </c>
      <c r="B91" s="14" t="s">
        <v>142</v>
      </c>
      <c r="C91" s="10">
        <v>240049</v>
      </c>
      <c r="D91" s="14" t="s">
        <v>141</v>
      </c>
      <c r="E91" s="8" t="s">
        <v>140</v>
      </c>
      <c r="F91" s="1"/>
      <c r="G91" s="9" t="s">
        <v>139</v>
      </c>
      <c r="H91" s="10" t="s">
        <v>138</v>
      </c>
      <c r="I91" s="10">
        <v>240005</v>
      </c>
      <c r="J91" s="20" t="s">
        <v>137</v>
      </c>
    </row>
    <row r="92" spans="1:10" x14ac:dyDescent="0.25">
      <c r="A92" s="6" t="s">
        <v>134</v>
      </c>
      <c r="B92" s="7" t="s">
        <v>136</v>
      </c>
      <c r="C92" s="7">
        <v>240607</v>
      </c>
      <c r="D92" s="7" t="s">
        <v>135</v>
      </c>
      <c r="E92" s="8"/>
      <c r="F92" s="1"/>
      <c r="G92" s="6" t="s">
        <v>134</v>
      </c>
      <c r="H92" s="7" t="s">
        <v>133</v>
      </c>
      <c r="I92" s="7">
        <v>340010</v>
      </c>
      <c r="J92" s="19" t="s">
        <v>132</v>
      </c>
    </row>
    <row r="93" spans="1:10" x14ac:dyDescent="0.25">
      <c r="A93" s="9" t="s">
        <v>130</v>
      </c>
      <c r="B93" s="10" t="s">
        <v>131</v>
      </c>
      <c r="C93" s="10">
        <v>310008</v>
      </c>
      <c r="D93" s="10" t="s">
        <v>128</v>
      </c>
      <c r="E93" s="8"/>
      <c r="F93" s="1"/>
      <c r="G93" s="9" t="s">
        <v>130</v>
      </c>
      <c r="H93" s="10" t="s">
        <v>129</v>
      </c>
      <c r="I93" s="10">
        <v>310008</v>
      </c>
      <c r="J93" s="20" t="s">
        <v>128</v>
      </c>
    </row>
    <row r="94" spans="1:10" x14ac:dyDescent="0.25">
      <c r="A94" s="9" t="s">
        <v>126</v>
      </c>
      <c r="B94" s="10" t="s">
        <v>127</v>
      </c>
      <c r="C94" s="10">
        <v>210071</v>
      </c>
      <c r="D94" s="10" t="s">
        <v>124</v>
      </c>
      <c r="E94" s="8"/>
      <c r="F94" s="1"/>
      <c r="G94" s="9" t="s">
        <v>126</v>
      </c>
      <c r="H94" s="10" t="s">
        <v>125</v>
      </c>
      <c r="I94" s="10">
        <v>210071</v>
      </c>
      <c r="J94" s="20" t="s">
        <v>124</v>
      </c>
    </row>
    <row r="95" spans="1:10" x14ac:dyDescent="0.25">
      <c r="A95" s="6" t="s">
        <v>118</v>
      </c>
      <c r="B95" s="7" t="s">
        <v>123</v>
      </c>
      <c r="C95" s="7">
        <v>240019</v>
      </c>
      <c r="D95" s="7" t="s">
        <v>116</v>
      </c>
      <c r="E95" s="8"/>
      <c r="F95" s="1"/>
      <c r="G95" s="6" t="s">
        <v>122</v>
      </c>
      <c r="H95" s="7" t="s">
        <v>121</v>
      </c>
      <c r="I95" s="7">
        <v>240050</v>
      </c>
      <c r="J95" s="19" t="s">
        <v>120</v>
      </c>
    </row>
    <row r="96" spans="1:10" x14ac:dyDescent="0.25">
      <c r="A96" s="9" t="s">
        <v>114</v>
      </c>
      <c r="B96" s="10" t="s">
        <v>119</v>
      </c>
      <c r="C96" s="10">
        <v>240036</v>
      </c>
      <c r="D96" s="10" t="s">
        <v>112</v>
      </c>
      <c r="E96" s="8"/>
      <c r="F96" s="1"/>
      <c r="G96" s="9" t="s">
        <v>118</v>
      </c>
      <c r="H96" s="10" t="s">
        <v>117</v>
      </c>
      <c r="I96" s="10">
        <v>240019</v>
      </c>
      <c r="J96" s="20" t="s">
        <v>116</v>
      </c>
    </row>
    <row r="97" spans="1:10" x14ac:dyDescent="0.25">
      <c r="A97" s="6" t="s">
        <v>109</v>
      </c>
      <c r="B97" s="7" t="s">
        <v>115</v>
      </c>
      <c r="C97" s="7">
        <v>240263</v>
      </c>
      <c r="D97" s="7" t="s">
        <v>107</v>
      </c>
      <c r="E97" s="8"/>
      <c r="F97" s="1"/>
      <c r="G97" s="9" t="s">
        <v>114</v>
      </c>
      <c r="H97" s="10" t="s">
        <v>113</v>
      </c>
      <c r="I97" s="10">
        <v>240036</v>
      </c>
      <c r="J97" s="20" t="s">
        <v>112</v>
      </c>
    </row>
    <row r="98" spans="1:10" x14ac:dyDescent="0.25">
      <c r="A98" s="13" t="s">
        <v>105</v>
      </c>
      <c r="B98" s="14" t="s">
        <v>111</v>
      </c>
      <c r="C98" s="10">
        <v>240067</v>
      </c>
      <c r="D98" s="14" t="s">
        <v>103</v>
      </c>
      <c r="E98" s="8" t="s">
        <v>110</v>
      </c>
      <c r="F98" s="1"/>
      <c r="G98" s="9" t="s">
        <v>109</v>
      </c>
      <c r="H98" s="10" t="s">
        <v>108</v>
      </c>
      <c r="I98" s="10">
        <v>240263</v>
      </c>
      <c r="J98" s="20" t="s">
        <v>107</v>
      </c>
    </row>
    <row r="99" spans="1:10" x14ac:dyDescent="0.25">
      <c r="A99" s="6" t="s">
        <v>102</v>
      </c>
      <c r="B99" s="7" t="s">
        <v>106</v>
      </c>
      <c r="C99" s="7">
        <v>240054</v>
      </c>
      <c r="D99" s="7" t="s">
        <v>100</v>
      </c>
      <c r="E99" s="8"/>
      <c r="F99" s="1"/>
      <c r="G99" s="9" t="s">
        <v>105</v>
      </c>
      <c r="H99" s="10" t="s">
        <v>104</v>
      </c>
      <c r="I99" s="10">
        <v>240067</v>
      </c>
      <c r="J99" s="20" t="s">
        <v>103</v>
      </c>
    </row>
    <row r="100" spans="1:10" x14ac:dyDescent="0.25">
      <c r="A100" s="6" t="s">
        <v>98</v>
      </c>
      <c r="B100" s="7" t="s">
        <v>97</v>
      </c>
      <c r="C100" s="7">
        <v>210012</v>
      </c>
      <c r="D100" s="7" t="s">
        <v>96</v>
      </c>
      <c r="E100" s="8"/>
      <c r="F100" s="1"/>
      <c r="G100" s="9" t="s">
        <v>102</v>
      </c>
      <c r="H100" s="10" t="s">
        <v>101</v>
      </c>
      <c r="I100" s="10">
        <v>240054</v>
      </c>
      <c r="J100" s="20" t="s">
        <v>100</v>
      </c>
    </row>
    <row r="101" spans="1:10" x14ac:dyDescent="0.25">
      <c r="A101" s="9" t="s">
        <v>94</v>
      </c>
      <c r="B101" s="10" t="s">
        <v>99</v>
      </c>
      <c r="C101" s="10">
        <v>240037</v>
      </c>
      <c r="D101" s="10" t="s">
        <v>93</v>
      </c>
      <c r="E101" s="8"/>
      <c r="F101" s="1"/>
      <c r="G101" s="6" t="s">
        <v>98</v>
      </c>
      <c r="H101" s="7" t="s">
        <v>97</v>
      </c>
      <c r="I101" s="7">
        <v>210012</v>
      </c>
      <c r="J101" s="19" t="s">
        <v>96</v>
      </c>
    </row>
    <row r="102" spans="1:10" x14ac:dyDescent="0.25">
      <c r="A102" s="6" t="s">
        <v>91</v>
      </c>
      <c r="B102" s="7" t="s">
        <v>95</v>
      </c>
      <c r="C102" s="7">
        <v>240028</v>
      </c>
      <c r="D102" s="7" t="s">
        <v>89</v>
      </c>
      <c r="E102" s="8"/>
      <c r="F102" s="1"/>
      <c r="G102" s="9" t="s">
        <v>94</v>
      </c>
      <c r="H102" s="10" t="s">
        <v>22</v>
      </c>
      <c r="I102" s="10">
        <v>240037</v>
      </c>
      <c r="J102" s="20" t="s">
        <v>93</v>
      </c>
    </row>
    <row r="103" spans="1:10" x14ac:dyDescent="0.25">
      <c r="A103" s="9" t="s">
        <v>87</v>
      </c>
      <c r="B103" s="10" t="s">
        <v>92</v>
      </c>
      <c r="C103" s="10">
        <v>240051</v>
      </c>
      <c r="D103" s="10" t="s">
        <v>85</v>
      </c>
      <c r="E103" s="8"/>
      <c r="F103" s="1"/>
      <c r="G103" s="6" t="s">
        <v>91</v>
      </c>
      <c r="H103" s="7" t="s">
        <v>90</v>
      </c>
      <c r="I103" s="7">
        <v>240028</v>
      </c>
      <c r="J103" s="19" t="s">
        <v>89</v>
      </c>
    </row>
    <row r="104" spans="1:10" x14ac:dyDescent="0.25">
      <c r="A104" s="6" t="s">
        <v>83</v>
      </c>
      <c r="B104" s="7" t="s">
        <v>88</v>
      </c>
      <c r="C104" s="7">
        <v>440082</v>
      </c>
      <c r="D104" s="7" t="s">
        <v>81</v>
      </c>
      <c r="E104" s="8"/>
      <c r="F104" s="1"/>
      <c r="G104" s="9" t="s">
        <v>87</v>
      </c>
      <c r="H104" s="10" t="s">
        <v>86</v>
      </c>
      <c r="I104" s="10">
        <v>240051</v>
      </c>
      <c r="J104" s="20" t="s">
        <v>85</v>
      </c>
    </row>
    <row r="105" spans="1:10" x14ac:dyDescent="0.25">
      <c r="A105" s="6" t="s">
        <v>78</v>
      </c>
      <c r="B105" s="7" t="s">
        <v>84</v>
      </c>
      <c r="C105" s="7">
        <v>410002</v>
      </c>
      <c r="D105" s="7" t="s">
        <v>76</v>
      </c>
      <c r="E105" s="8"/>
      <c r="F105" s="1"/>
      <c r="G105" s="6" t="s">
        <v>83</v>
      </c>
      <c r="H105" s="7" t="s">
        <v>82</v>
      </c>
      <c r="I105" s="7">
        <v>440082</v>
      </c>
      <c r="J105" s="19" t="s">
        <v>81</v>
      </c>
    </row>
    <row r="106" spans="1:10" x14ac:dyDescent="0.25">
      <c r="A106" s="9" t="s">
        <v>73</v>
      </c>
      <c r="B106" s="10" t="s">
        <v>80</v>
      </c>
      <c r="C106" s="10">
        <v>240671</v>
      </c>
      <c r="D106" s="10" t="s">
        <v>79</v>
      </c>
      <c r="E106" s="8"/>
      <c r="F106" s="1"/>
      <c r="G106" s="6" t="s">
        <v>78</v>
      </c>
      <c r="H106" s="7" t="s">
        <v>77</v>
      </c>
      <c r="I106" s="7">
        <v>410002</v>
      </c>
      <c r="J106" s="19" t="s">
        <v>76</v>
      </c>
    </row>
    <row r="107" spans="1:10" x14ac:dyDescent="0.25">
      <c r="A107" s="6" t="s">
        <v>69</v>
      </c>
      <c r="B107" s="7" t="s">
        <v>75</v>
      </c>
      <c r="C107" s="7">
        <v>240441</v>
      </c>
      <c r="D107" s="7" t="s">
        <v>74</v>
      </c>
      <c r="E107" s="8"/>
      <c r="F107" s="1"/>
      <c r="G107" s="6" t="s">
        <v>73</v>
      </c>
      <c r="H107" s="7" t="s">
        <v>72</v>
      </c>
      <c r="I107" s="7">
        <v>240671</v>
      </c>
      <c r="J107" s="19" t="s">
        <v>71</v>
      </c>
    </row>
    <row r="108" spans="1:10" x14ac:dyDescent="0.25">
      <c r="A108" s="9" t="s">
        <v>64</v>
      </c>
      <c r="B108" s="10" t="s">
        <v>70</v>
      </c>
      <c r="C108" s="10">
        <v>240409</v>
      </c>
      <c r="D108" s="10" t="s">
        <v>62</v>
      </c>
      <c r="E108" s="8"/>
      <c r="F108" s="1"/>
      <c r="G108" s="6" t="s">
        <v>69</v>
      </c>
      <c r="H108" s="7" t="s">
        <v>68</v>
      </c>
      <c r="I108" s="7">
        <v>240441</v>
      </c>
      <c r="J108" s="19" t="s">
        <v>67</v>
      </c>
    </row>
    <row r="109" spans="1:10" x14ac:dyDescent="0.25">
      <c r="A109" s="11" t="s">
        <v>60</v>
      </c>
      <c r="B109" s="12" t="s">
        <v>66</v>
      </c>
      <c r="C109" s="10">
        <v>230005</v>
      </c>
      <c r="D109" s="12" t="s">
        <v>65</v>
      </c>
      <c r="E109" s="8"/>
      <c r="F109" s="1"/>
      <c r="G109" s="6" t="s">
        <v>64</v>
      </c>
      <c r="H109" s="7" t="s">
        <v>63</v>
      </c>
      <c r="I109" s="7">
        <v>240409</v>
      </c>
      <c r="J109" s="19" t="s">
        <v>62</v>
      </c>
    </row>
    <row r="110" spans="1:10" x14ac:dyDescent="0.25">
      <c r="A110" s="9" t="s">
        <v>56</v>
      </c>
      <c r="B110" s="10" t="s">
        <v>61</v>
      </c>
      <c r="C110" s="10">
        <v>210050</v>
      </c>
      <c r="D110" s="10" t="s">
        <v>54</v>
      </c>
      <c r="E110" s="8"/>
      <c r="F110" s="1"/>
      <c r="G110" s="9" t="s">
        <v>60</v>
      </c>
      <c r="H110" s="10" t="s">
        <v>59</v>
      </c>
      <c r="I110" s="10">
        <v>230005</v>
      </c>
      <c r="J110" s="20" t="s">
        <v>58</v>
      </c>
    </row>
    <row r="111" spans="1:10" x14ac:dyDescent="0.25">
      <c r="A111" s="6" t="s">
        <v>52</v>
      </c>
      <c r="B111" s="7" t="s">
        <v>57</v>
      </c>
      <c r="C111" s="7">
        <v>240083</v>
      </c>
      <c r="D111" s="7" t="s">
        <v>50</v>
      </c>
      <c r="E111" s="8"/>
      <c r="F111" s="1"/>
      <c r="G111" s="6" t="s">
        <v>56</v>
      </c>
      <c r="H111" s="7" t="s">
        <v>55</v>
      </c>
      <c r="I111" s="7">
        <v>210050</v>
      </c>
      <c r="J111" s="19" t="s">
        <v>54</v>
      </c>
    </row>
    <row r="112" spans="1:10" x14ac:dyDescent="0.25">
      <c r="A112" s="9" t="s">
        <v>48</v>
      </c>
      <c r="B112" s="10" t="s">
        <v>53</v>
      </c>
      <c r="C112" s="10">
        <v>210010</v>
      </c>
      <c r="D112" s="10" t="s">
        <v>46</v>
      </c>
      <c r="E112" s="8"/>
      <c r="F112" s="1"/>
      <c r="G112" s="9" t="s">
        <v>52</v>
      </c>
      <c r="H112" s="10" t="s">
        <v>51</v>
      </c>
      <c r="I112" s="10">
        <v>240083</v>
      </c>
      <c r="J112" s="20" t="s">
        <v>50</v>
      </c>
    </row>
    <row r="113" spans="1:10" x14ac:dyDescent="0.25">
      <c r="A113" s="9" t="s">
        <v>44</v>
      </c>
      <c r="B113" s="10" t="s">
        <v>49</v>
      </c>
      <c r="C113" s="10">
        <v>410012</v>
      </c>
      <c r="D113" s="10" t="s">
        <v>42</v>
      </c>
      <c r="E113" s="8"/>
      <c r="F113" s="1"/>
      <c r="G113" s="9" t="s">
        <v>48</v>
      </c>
      <c r="H113" s="10" t="s">
        <v>47</v>
      </c>
      <c r="I113" s="10">
        <v>210010</v>
      </c>
      <c r="J113" s="20" t="s">
        <v>46</v>
      </c>
    </row>
    <row r="114" spans="1:10" x14ac:dyDescent="0.25">
      <c r="A114" s="9" t="s">
        <v>40</v>
      </c>
      <c r="B114" s="10" t="s">
        <v>45</v>
      </c>
      <c r="C114" s="10">
        <v>210053</v>
      </c>
      <c r="D114" s="10" t="s">
        <v>38</v>
      </c>
      <c r="E114" s="8"/>
      <c r="F114" s="1"/>
      <c r="G114" s="6" t="s">
        <v>44</v>
      </c>
      <c r="H114" s="7" t="s">
        <v>43</v>
      </c>
      <c r="I114" s="7">
        <v>410012</v>
      </c>
      <c r="J114" s="19" t="s">
        <v>42</v>
      </c>
    </row>
    <row r="115" spans="1:10" x14ac:dyDescent="0.25">
      <c r="A115" s="9" t="s">
        <v>36</v>
      </c>
      <c r="B115" s="10" t="s">
        <v>41</v>
      </c>
      <c r="C115" s="10">
        <v>440032</v>
      </c>
      <c r="D115" s="10" t="s">
        <v>34</v>
      </c>
      <c r="E115" s="8"/>
      <c r="F115" s="1"/>
      <c r="G115" s="6" t="s">
        <v>40</v>
      </c>
      <c r="H115" s="7" t="s">
        <v>39</v>
      </c>
      <c r="I115" s="7">
        <v>210053</v>
      </c>
      <c r="J115" s="19" t="s">
        <v>38</v>
      </c>
    </row>
    <row r="116" spans="1:10" x14ac:dyDescent="0.25">
      <c r="A116" s="9" t="s">
        <v>31</v>
      </c>
      <c r="B116" s="10" t="s">
        <v>37</v>
      </c>
      <c r="C116" s="10">
        <v>240085</v>
      </c>
      <c r="D116" s="10" t="s">
        <v>29</v>
      </c>
      <c r="E116" s="8"/>
      <c r="F116" s="1"/>
      <c r="G116" s="6" t="s">
        <v>36</v>
      </c>
      <c r="H116" s="7" t="s">
        <v>35</v>
      </c>
      <c r="I116" s="7">
        <v>440032</v>
      </c>
      <c r="J116" s="19" t="s">
        <v>34</v>
      </c>
    </row>
    <row r="117" spans="1:10" x14ac:dyDescent="0.25">
      <c r="A117" s="6" t="s">
        <v>27</v>
      </c>
      <c r="B117" s="7" t="s">
        <v>33</v>
      </c>
      <c r="C117" s="7">
        <v>240068</v>
      </c>
      <c r="D117" s="7" t="s">
        <v>32</v>
      </c>
      <c r="E117" s="8"/>
      <c r="F117" s="1"/>
      <c r="G117" s="6" t="s">
        <v>31</v>
      </c>
      <c r="H117" s="7" t="s">
        <v>30</v>
      </c>
      <c r="I117" s="7">
        <v>240085</v>
      </c>
      <c r="J117" s="19" t="s">
        <v>29</v>
      </c>
    </row>
    <row r="118" spans="1:10" x14ac:dyDescent="0.25">
      <c r="A118" s="9" t="s">
        <v>16</v>
      </c>
      <c r="B118" s="10" t="s">
        <v>28</v>
      </c>
      <c r="C118" s="10">
        <v>240617</v>
      </c>
      <c r="D118" s="10" t="s">
        <v>14</v>
      </c>
      <c r="E118" s="8"/>
      <c r="F118" s="1"/>
      <c r="G118" s="6" t="s">
        <v>27</v>
      </c>
      <c r="H118" s="7" t="s">
        <v>26</v>
      </c>
      <c r="I118" s="7">
        <v>240068</v>
      </c>
      <c r="J118" s="19" t="s">
        <v>25</v>
      </c>
    </row>
    <row r="119" spans="1:10" x14ac:dyDescent="0.25">
      <c r="A119" s="6" t="s">
        <v>6</v>
      </c>
      <c r="B119" s="7" t="s">
        <v>24</v>
      </c>
      <c r="C119" s="7">
        <v>240704</v>
      </c>
      <c r="D119" s="7" t="s">
        <v>4</v>
      </c>
      <c r="E119" s="8"/>
      <c r="F119" s="1"/>
      <c r="G119" s="9" t="s">
        <v>23</v>
      </c>
      <c r="H119" s="10" t="s">
        <v>22</v>
      </c>
      <c r="I119" s="10">
        <v>240037</v>
      </c>
      <c r="J119" s="20" t="s">
        <v>21</v>
      </c>
    </row>
    <row r="120" spans="1:10" x14ac:dyDescent="0.25">
      <c r="A120" s="13" t="s">
        <v>20</v>
      </c>
      <c r="B120" s="14" t="s">
        <v>19</v>
      </c>
      <c r="C120" s="10" t="s">
        <v>18</v>
      </c>
      <c r="D120" s="14" t="s">
        <v>17</v>
      </c>
      <c r="E120" s="8"/>
      <c r="F120" s="1"/>
      <c r="G120" s="6" t="s">
        <v>16</v>
      </c>
      <c r="H120" s="7" t="s">
        <v>15</v>
      </c>
      <c r="I120" s="7">
        <v>240617</v>
      </c>
      <c r="J120" s="19" t="s">
        <v>14</v>
      </c>
    </row>
    <row r="121" spans="1:10" x14ac:dyDescent="0.25">
      <c r="A121" s="15" t="s">
        <v>13</v>
      </c>
      <c r="B121" s="16" t="s">
        <v>12</v>
      </c>
      <c r="C121" s="17" t="s">
        <v>11</v>
      </c>
      <c r="D121" s="16" t="s">
        <v>10</v>
      </c>
      <c r="E121" s="18"/>
      <c r="F121" s="1"/>
      <c r="G121" s="9" t="s">
        <v>9</v>
      </c>
      <c r="H121" s="10" t="s">
        <v>8</v>
      </c>
      <c r="I121" s="10">
        <v>440040</v>
      </c>
      <c r="J121" s="20" t="s">
        <v>7</v>
      </c>
    </row>
    <row r="122" spans="1:10" x14ac:dyDescent="0.25">
      <c r="A122" s="1"/>
      <c r="B122" s="1"/>
      <c r="C122" s="1"/>
      <c r="D122" s="1"/>
      <c r="E122" s="1"/>
      <c r="F122" s="1"/>
      <c r="G122" s="6" t="s">
        <v>6</v>
      </c>
      <c r="H122" s="7" t="s">
        <v>5</v>
      </c>
      <c r="I122" s="7">
        <v>240704</v>
      </c>
      <c r="J122" s="19" t="s">
        <v>4</v>
      </c>
    </row>
    <row r="123" spans="1:10" x14ac:dyDescent="0.25">
      <c r="A123" s="1"/>
      <c r="B123" s="1"/>
      <c r="C123" s="1"/>
      <c r="D123" s="1"/>
      <c r="E123" s="1"/>
      <c r="F123" s="1"/>
      <c r="G123" s="21" t="s">
        <v>3</v>
      </c>
      <c r="H123" s="17" t="s">
        <v>2</v>
      </c>
      <c r="I123" s="17">
        <v>800002</v>
      </c>
      <c r="J123" s="22" t="s">
        <v>1</v>
      </c>
    </row>
  </sheetData>
  <mergeCells count="2">
    <mergeCell ref="G3:J3"/>
    <mergeCell ref="A3:E3"/>
  </mergeCell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5044-513E-4DE3-A8DF-8AC985A618CF}">
  <sheetPr codeName="Sheet2"/>
  <dimension ref="A1:K1987"/>
  <sheetViews>
    <sheetView zoomScaleNormal="100" workbookViewId="0">
      <selection activeCell="G3" sqref="G3"/>
    </sheetView>
  </sheetViews>
  <sheetFormatPr defaultRowHeight="12.75" x14ac:dyDescent="0.2"/>
  <cols>
    <col min="1" max="1" width="53.7109375" style="74" bestFit="1" customWidth="1"/>
    <col min="2" max="2" width="9.5703125" style="74" bestFit="1" customWidth="1"/>
    <col min="3" max="3" width="19.140625" style="74" bestFit="1" customWidth="1"/>
    <col min="4" max="4" width="30" style="74" bestFit="1" customWidth="1"/>
    <col min="5" max="5" width="24.28515625" style="74" bestFit="1" customWidth="1"/>
    <col min="6" max="6" width="32.42578125" style="74" bestFit="1" customWidth="1"/>
    <col min="7" max="7" width="47.5703125" style="74" customWidth="1"/>
    <col min="8" max="8" width="19" style="74" bestFit="1" customWidth="1"/>
    <col min="9" max="9" width="88.5703125" style="74" bestFit="1" customWidth="1"/>
    <col min="10" max="16384" width="9.140625" style="74"/>
  </cols>
  <sheetData>
    <row r="1" spans="1:10" x14ac:dyDescent="0.2">
      <c r="A1" s="71" t="s">
        <v>485</v>
      </c>
      <c r="B1" s="72" t="s">
        <v>486</v>
      </c>
      <c r="C1" s="72" t="s">
        <v>649</v>
      </c>
      <c r="D1" s="72" t="s">
        <v>651</v>
      </c>
      <c r="E1" s="72" t="s">
        <v>487</v>
      </c>
      <c r="F1" s="73" t="s">
        <v>488</v>
      </c>
      <c r="G1" s="72" t="s">
        <v>3744</v>
      </c>
      <c r="J1" s="74" t="s">
        <v>755</v>
      </c>
    </row>
    <row r="2" spans="1:10" x14ac:dyDescent="0.2">
      <c r="A2" s="75" t="s">
        <v>634</v>
      </c>
      <c r="B2" s="76" t="s">
        <v>476</v>
      </c>
      <c r="C2" s="77" t="s">
        <v>754</v>
      </c>
      <c r="D2" s="76" t="s">
        <v>477</v>
      </c>
      <c r="E2" s="76">
        <v>210074</v>
      </c>
      <c r="F2" s="78" t="s">
        <v>477</v>
      </c>
      <c r="G2" s="79"/>
      <c r="I2" s="74" t="s">
        <v>3687</v>
      </c>
      <c r="J2" s="74" t="s">
        <v>3300</v>
      </c>
    </row>
    <row r="3" spans="1:10" x14ac:dyDescent="0.2">
      <c r="A3" s="80" t="s">
        <v>708</v>
      </c>
      <c r="B3" s="77" t="s">
        <v>472</v>
      </c>
      <c r="C3" s="77" t="s">
        <v>754</v>
      </c>
      <c r="D3" s="77" t="s">
        <v>2978</v>
      </c>
      <c r="E3" s="77">
        <v>210037</v>
      </c>
      <c r="F3" s="78" t="s">
        <v>2978</v>
      </c>
      <c r="G3" s="77"/>
      <c r="I3" s="74" t="s">
        <v>3301</v>
      </c>
      <c r="J3" s="74" t="s">
        <v>3301</v>
      </c>
    </row>
    <row r="4" spans="1:10" x14ac:dyDescent="0.2">
      <c r="A4" s="80" t="s">
        <v>3122</v>
      </c>
      <c r="B4" s="77" t="s">
        <v>468</v>
      </c>
      <c r="C4" s="77" t="s">
        <v>754</v>
      </c>
      <c r="D4" s="77" t="s">
        <v>469</v>
      </c>
      <c r="E4" s="77">
        <v>410027</v>
      </c>
      <c r="F4" s="78" t="s">
        <v>469</v>
      </c>
      <c r="G4" s="77"/>
      <c r="I4" s="74" t="s">
        <v>3302</v>
      </c>
      <c r="J4" s="74" t="s">
        <v>3302</v>
      </c>
    </row>
    <row r="5" spans="1:10" x14ac:dyDescent="0.2">
      <c r="A5" s="75" t="s">
        <v>3131</v>
      </c>
      <c r="B5" s="76" t="s">
        <v>465</v>
      </c>
      <c r="C5" s="77" t="s">
        <v>754</v>
      </c>
      <c r="D5" s="76" t="s">
        <v>2987</v>
      </c>
      <c r="E5" s="76">
        <v>440415</v>
      </c>
      <c r="F5" s="78" t="s">
        <v>2987</v>
      </c>
      <c r="G5" s="77"/>
      <c r="I5" s="74" t="s">
        <v>3303</v>
      </c>
      <c r="J5" s="74" t="s">
        <v>3303</v>
      </c>
    </row>
    <row r="6" spans="1:10" x14ac:dyDescent="0.2">
      <c r="A6" s="80" t="s">
        <v>648</v>
      </c>
      <c r="B6" s="77" t="s">
        <v>463</v>
      </c>
      <c r="C6" s="77" t="s">
        <v>754</v>
      </c>
      <c r="D6" s="77" t="s">
        <v>464</v>
      </c>
      <c r="E6" s="77">
        <v>800044</v>
      </c>
      <c r="F6" s="78" t="s">
        <v>464</v>
      </c>
      <c r="G6" s="77"/>
      <c r="I6" s="74" t="s">
        <v>3688</v>
      </c>
      <c r="J6" s="74" t="s">
        <v>3304</v>
      </c>
    </row>
    <row r="7" spans="1:10" x14ac:dyDescent="0.2">
      <c r="A7" s="80" t="s">
        <v>719</v>
      </c>
      <c r="B7" s="77" t="s">
        <v>460</v>
      </c>
      <c r="C7" s="77" t="s">
        <v>754</v>
      </c>
      <c r="D7" s="76" t="s">
        <v>160</v>
      </c>
      <c r="E7" s="77">
        <v>240131</v>
      </c>
      <c r="F7" s="78" t="s">
        <v>160</v>
      </c>
      <c r="G7" s="77"/>
      <c r="I7" s="74" t="s">
        <v>3305</v>
      </c>
      <c r="J7" s="74" t="s">
        <v>3305</v>
      </c>
    </row>
    <row r="8" spans="1:10" x14ac:dyDescent="0.2">
      <c r="A8" s="75" t="s">
        <v>3132</v>
      </c>
      <c r="B8" s="76" t="s">
        <v>458</v>
      </c>
      <c r="C8" s="77" t="s">
        <v>754</v>
      </c>
      <c r="D8" s="76" t="s">
        <v>459</v>
      </c>
      <c r="E8" s="76">
        <v>210064</v>
      </c>
      <c r="F8" s="78" t="s">
        <v>459</v>
      </c>
      <c r="G8" s="77"/>
      <c r="I8" s="74" t="s">
        <v>3689</v>
      </c>
      <c r="J8" s="74" t="s">
        <v>3306</v>
      </c>
    </row>
    <row r="9" spans="1:10" x14ac:dyDescent="0.2">
      <c r="A9" s="80" t="s">
        <v>558</v>
      </c>
      <c r="B9" s="77" t="s">
        <v>454</v>
      </c>
      <c r="C9" s="77" t="s">
        <v>754</v>
      </c>
      <c r="D9" s="77" t="s">
        <v>455</v>
      </c>
      <c r="E9" s="77">
        <v>210068</v>
      </c>
      <c r="F9" s="78" t="s">
        <v>455</v>
      </c>
      <c r="G9" s="77"/>
      <c r="I9" s="74" t="s">
        <v>3307</v>
      </c>
      <c r="J9" s="74" t="s">
        <v>3307</v>
      </c>
    </row>
    <row r="10" spans="1:10" x14ac:dyDescent="0.2">
      <c r="A10" s="80" t="s">
        <v>560</v>
      </c>
      <c r="B10" s="77" t="s">
        <v>450</v>
      </c>
      <c r="C10" s="77" t="s">
        <v>754</v>
      </c>
      <c r="D10" s="77" t="s">
        <v>451</v>
      </c>
      <c r="E10" s="77">
        <v>210036</v>
      </c>
      <c r="F10" s="78" t="s">
        <v>451</v>
      </c>
      <c r="G10" s="77"/>
      <c r="I10" s="74" t="s">
        <v>3308</v>
      </c>
      <c r="J10" s="74" t="s">
        <v>3308</v>
      </c>
    </row>
    <row r="11" spans="1:10" x14ac:dyDescent="0.2">
      <c r="A11" s="75" t="s">
        <v>710</v>
      </c>
      <c r="B11" s="76" t="s">
        <v>446</v>
      </c>
      <c r="C11" s="77" t="s">
        <v>754</v>
      </c>
      <c r="D11" s="76" t="s">
        <v>447</v>
      </c>
      <c r="E11" s="76">
        <v>210030</v>
      </c>
      <c r="F11" s="78" t="s">
        <v>447</v>
      </c>
      <c r="G11" s="77"/>
      <c r="I11" s="74" t="s">
        <v>3690</v>
      </c>
      <c r="J11" s="74" t="s">
        <v>3309</v>
      </c>
    </row>
    <row r="12" spans="1:10" x14ac:dyDescent="0.2">
      <c r="A12" s="75" t="s">
        <v>711</v>
      </c>
      <c r="B12" s="76" t="s">
        <v>442</v>
      </c>
      <c r="C12" s="77" t="s">
        <v>754</v>
      </c>
      <c r="D12" s="76" t="s">
        <v>443</v>
      </c>
      <c r="E12" s="76">
        <v>210048</v>
      </c>
      <c r="F12" s="78" t="s">
        <v>443</v>
      </c>
      <c r="G12" s="77"/>
      <c r="I12" s="74" t="s">
        <v>3691</v>
      </c>
      <c r="J12" s="74" t="s">
        <v>3310</v>
      </c>
    </row>
    <row r="13" spans="1:10" x14ac:dyDescent="0.2">
      <c r="A13" s="80" t="s">
        <v>3077</v>
      </c>
      <c r="B13" s="77" t="s">
        <v>438</v>
      </c>
      <c r="C13" s="77" t="s">
        <v>754</v>
      </c>
      <c r="D13" s="77" t="s">
        <v>439</v>
      </c>
      <c r="E13" s="77">
        <v>210031</v>
      </c>
      <c r="F13" s="78" t="s">
        <v>439</v>
      </c>
      <c r="G13" s="77"/>
      <c r="I13" s="74" t="s">
        <v>3311</v>
      </c>
      <c r="J13" s="74" t="s">
        <v>3311</v>
      </c>
    </row>
    <row r="14" spans="1:10" x14ac:dyDescent="0.2">
      <c r="A14" s="75" t="s">
        <v>654</v>
      </c>
      <c r="B14" s="76" t="s">
        <v>434</v>
      </c>
      <c r="C14" s="77" t="s">
        <v>754</v>
      </c>
      <c r="D14" s="76" t="s">
        <v>435</v>
      </c>
      <c r="E14" s="76">
        <v>800053</v>
      </c>
      <c r="F14" s="78" t="s">
        <v>435</v>
      </c>
      <c r="G14" s="77"/>
      <c r="I14" s="74" t="s">
        <v>3312</v>
      </c>
      <c r="J14" s="74" t="s">
        <v>3312</v>
      </c>
    </row>
    <row r="15" spans="1:10" x14ac:dyDescent="0.2">
      <c r="A15" s="81" t="s">
        <v>3133</v>
      </c>
      <c r="B15" s="82" t="s">
        <v>431</v>
      </c>
      <c r="C15" s="77" t="s">
        <v>754</v>
      </c>
      <c r="D15" s="82" t="e">
        <v>#N/A</v>
      </c>
      <c r="E15" s="77" t="s">
        <v>2992</v>
      </c>
      <c r="F15" s="78" t="e">
        <v>#N/A</v>
      </c>
      <c r="G15" s="77"/>
      <c r="I15" s="74" t="s">
        <v>3313</v>
      </c>
      <c r="J15" s="74" t="s">
        <v>3313</v>
      </c>
    </row>
    <row r="16" spans="1:10" x14ac:dyDescent="0.2">
      <c r="A16" s="75" t="s">
        <v>3078</v>
      </c>
      <c r="B16" s="76" t="s">
        <v>427</v>
      </c>
      <c r="C16" s="77" t="s">
        <v>754</v>
      </c>
      <c r="D16" s="76" t="s">
        <v>308</v>
      </c>
      <c r="E16" s="76">
        <v>210051</v>
      </c>
      <c r="F16" s="78" t="s">
        <v>308</v>
      </c>
      <c r="G16" s="77"/>
      <c r="I16" s="74" t="s">
        <v>3314</v>
      </c>
      <c r="J16" s="74" t="s">
        <v>3314</v>
      </c>
    </row>
    <row r="17" spans="1:10" x14ac:dyDescent="0.2">
      <c r="A17" s="80" t="s">
        <v>586</v>
      </c>
      <c r="B17" s="77" t="s">
        <v>424</v>
      </c>
      <c r="C17" s="77" t="s">
        <v>754</v>
      </c>
      <c r="D17" s="77" t="s">
        <v>423</v>
      </c>
      <c r="E17" s="77">
        <v>240165</v>
      </c>
      <c r="F17" s="78" t="s">
        <v>423</v>
      </c>
      <c r="G17" s="77"/>
      <c r="I17" s="74" t="s">
        <v>3692</v>
      </c>
      <c r="J17" s="74" t="s">
        <v>3315</v>
      </c>
    </row>
    <row r="18" spans="1:10" x14ac:dyDescent="0.2">
      <c r="A18" s="80" t="s">
        <v>524</v>
      </c>
      <c r="B18" s="77" t="s">
        <v>420</v>
      </c>
      <c r="C18" s="77" t="s">
        <v>754</v>
      </c>
      <c r="D18" s="77" t="s">
        <v>419</v>
      </c>
      <c r="E18" s="77">
        <v>820003</v>
      </c>
      <c r="F18" s="78" t="s">
        <v>419</v>
      </c>
      <c r="G18" s="77"/>
      <c r="I18" s="74" t="s">
        <v>3693</v>
      </c>
      <c r="J18" s="74" t="s">
        <v>3316</v>
      </c>
    </row>
    <row r="19" spans="1:10" x14ac:dyDescent="0.2">
      <c r="A19" s="80" t="s">
        <v>3134</v>
      </c>
      <c r="B19" s="77" t="s">
        <v>416</v>
      </c>
      <c r="C19" s="77" t="s">
        <v>754</v>
      </c>
      <c r="D19" s="77" t="e">
        <v>#N/A</v>
      </c>
      <c r="E19" s="77" t="s">
        <v>2992</v>
      </c>
      <c r="F19" s="78" t="e">
        <v>#N/A</v>
      </c>
      <c r="G19" s="77"/>
      <c r="I19" s="74" t="s">
        <v>3317</v>
      </c>
      <c r="J19" s="74" t="s">
        <v>3317</v>
      </c>
    </row>
    <row r="20" spans="1:10" x14ac:dyDescent="0.2">
      <c r="A20" s="75" t="s">
        <v>583</v>
      </c>
      <c r="B20" s="76" t="s">
        <v>412</v>
      </c>
      <c r="C20" s="77" t="s">
        <v>754</v>
      </c>
      <c r="D20" s="76" t="s">
        <v>411</v>
      </c>
      <c r="E20" s="76">
        <v>240679</v>
      </c>
      <c r="F20" s="78" t="s">
        <v>411</v>
      </c>
      <c r="G20" s="77"/>
      <c r="I20" s="74" t="s">
        <v>3318</v>
      </c>
      <c r="J20" s="74" t="s">
        <v>3318</v>
      </c>
    </row>
    <row r="21" spans="1:10" x14ac:dyDescent="0.2">
      <c r="A21" s="75" t="s">
        <v>578</v>
      </c>
      <c r="B21" s="76" t="s">
        <v>408</v>
      </c>
      <c r="C21" s="77" t="s">
        <v>754</v>
      </c>
      <c r="D21" s="76" t="s">
        <v>407</v>
      </c>
      <c r="E21" s="76">
        <v>410028</v>
      </c>
      <c r="F21" s="78" t="s">
        <v>407</v>
      </c>
      <c r="G21" s="77"/>
      <c r="I21" s="74" t="s">
        <v>3319</v>
      </c>
      <c r="J21" s="74" t="s">
        <v>3319</v>
      </c>
    </row>
    <row r="22" spans="1:10" x14ac:dyDescent="0.2">
      <c r="A22" s="80" t="s">
        <v>3113</v>
      </c>
      <c r="B22" s="77" t="s">
        <v>404</v>
      </c>
      <c r="C22" s="77" t="s">
        <v>754</v>
      </c>
      <c r="D22" s="77" t="s">
        <v>403</v>
      </c>
      <c r="E22" s="77">
        <v>210013</v>
      </c>
      <c r="F22" s="78" t="s">
        <v>403</v>
      </c>
      <c r="G22" s="77"/>
      <c r="I22" s="74" t="s">
        <v>3320</v>
      </c>
      <c r="J22" s="74" t="s">
        <v>3320</v>
      </c>
    </row>
    <row r="23" spans="1:10" x14ac:dyDescent="0.2">
      <c r="A23" s="75" t="s">
        <v>3135</v>
      </c>
      <c r="B23" s="76" t="s">
        <v>400</v>
      </c>
      <c r="C23" s="77" t="s">
        <v>754</v>
      </c>
      <c r="D23" s="76" t="s">
        <v>399</v>
      </c>
      <c r="E23" s="76">
        <v>240637</v>
      </c>
      <c r="F23" s="78" t="s">
        <v>399</v>
      </c>
      <c r="G23" s="77"/>
      <c r="I23" s="74" t="s">
        <v>3321</v>
      </c>
      <c r="J23" s="74" t="s">
        <v>3321</v>
      </c>
    </row>
    <row r="24" spans="1:10" x14ac:dyDescent="0.2">
      <c r="A24" s="75" t="s">
        <v>562</v>
      </c>
      <c r="B24" s="76" t="s">
        <v>396</v>
      </c>
      <c r="C24" s="77" t="s">
        <v>754</v>
      </c>
      <c r="D24" s="76" t="s">
        <v>395</v>
      </c>
      <c r="E24" s="76">
        <v>240072</v>
      </c>
      <c r="F24" s="78" t="s">
        <v>395</v>
      </c>
      <c r="G24" s="77"/>
      <c r="I24" s="74" t="s">
        <v>3322</v>
      </c>
      <c r="J24" s="74" t="s">
        <v>3322</v>
      </c>
    </row>
    <row r="25" spans="1:10" x14ac:dyDescent="0.2">
      <c r="A25" s="80" t="s">
        <v>640</v>
      </c>
      <c r="B25" s="77" t="s">
        <v>392</v>
      </c>
      <c r="C25" s="77" t="s">
        <v>754</v>
      </c>
      <c r="D25" s="77" t="s">
        <v>391</v>
      </c>
      <c r="E25" s="77">
        <v>240696</v>
      </c>
      <c r="F25" s="78" t="s">
        <v>391</v>
      </c>
      <c r="G25" s="77"/>
      <c r="I25" s="74" t="s">
        <v>3323</v>
      </c>
      <c r="J25" s="74" t="s">
        <v>3323</v>
      </c>
    </row>
    <row r="26" spans="1:10" x14ac:dyDescent="0.2">
      <c r="A26" s="80" t="s">
        <v>496</v>
      </c>
      <c r="B26" s="77" t="s">
        <v>388</v>
      </c>
      <c r="C26" s="77" t="s">
        <v>754</v>
      </c>
      <c r="D26" s="77" t="s">
        <v>387</v>
      </c>
      <c r="E26" s="77">
        <v>240448</v>
      </c>
      <c r="F26" s="78" t="s">
        <v>387</v>
      </c>
      <c r="G26" s="77"/>
      <c r="I26" s="74" t="s">
        <v>3324</v>
      </c>
      <c r="J26" s="74" t="s">
        <v>3324</v>
      </c>
    </row>
    <row r="27" spans="1:10" x14ac:dyDescent="0.2">
      <c r="A27" s="75" t="s">
        <v>626</v>
      </c>
      <c r="B27" s="76" t="s">
        <v>336</v>
      </c>
      <c r="C27" s="77" t="s">
        <v>754</v>
      </c>
      <c r="D27" s="76" t="s">
        <v>335</v>
      </c>
      <c r="E27" s="76" t="s">
        <v>334</v>
      </c>
      <c r="F27" s="78" t="s">
        <v>335</v>
      </c>
      <c r="G27" s="77"/>
      <c r="I27" s="74" t="s">
        <v>3325</v>
      </c>
      <c r="J27" s="74" t="s">
        <v>3325</v>
      </c>
    </row>
    <row r="28" spans="1:10" x14ac:dyDescent="0.2">
      <c r="A28" s="75" t="s">
        <v>727</v>
      </c>
      <c r="B28" s="76" t="s">
        <v>341</v>
      </c>
      <c r="C28" s="77" t="s">
        <v>754</v>
      </c>
      <c r="D28" s="76" t="s">
        <v>227</v>
      </c>
      <c r="E28" s="76" t="s">
        <v>226</v>
      </c>
      <c r="F28" s="78" t="s">
        <v>227</v>
      </c>
      <c r="G28" s="77"/>
      <c r="I28" s="74" t="s">
        <v>3326</v>
      </c>
      <c r="J28" s="74" t="s">
        <v>3326</v>
      </c>
    </row>
    <row r="29" spans="1:10" x14ac:dyDescent="0.2">
      <c r="A29" s="80" t="s">
        <v>696</v>
      </c>
      <c r="B29" s="77" t="s">
        <v>331</v>
      </c>
      <c r="C29" s="77" t="s">
        <v>754</v>
      </c>
      <c r="D29" s="77" t="s">
        <v>330</v>
      </c>
      <c r="E29" s="77" t="s">
        <v>329</v>
      </c>
      <c r="F29" s="78" t="s">
        <v>330</v>
      </c>
      <c r="G29" s="77"/>
      <c r="I29" s="74" t="s">
        <v>3327</v>
      </c>
      <c r="J29" s="74" t="s">
        <v>3327</v>
      </c>
    </row>
    <row r="30" spans="1:10" x14ac:dyDescent="0.2">
      <c r="A30" s="75" t="s">
        <v>635</v>
      </c>
      <c r="B30" s="76" t="s">
        <v>327</v>
      </c>
      <c r="C30" s="77" t="s">
        <v>754</v>
      </c>
      <c r="D30" s="76" t="s">
        <v>227</v>
      </c>
      <c r="E30" s="76" t="s">
        <v>226</v>
      </c>
      <c r="F30" s="78" t="s">
        <v>227</v>
      </c>
      <c r="G30" s="77"/>
      <c r="I30" s="74" t="s">
        <v>3328</v>
      </c>
      <c r="J30" s="74" t="s">
        <v>3328</v>
      </c>
    </row>
    <row r="31" spans="1:10" x14ac:dyDescent="0.2">
      <c r="A31" s="80" t="s">
        <v>627</v>
      </c>
      <c r="B31" s="77" t="s">
        <v>324</v>
      </c>
      <c r="C31" s="77" t="s">
        <v>754</v>
      </c>
      <c r="D31" s="77" t="s">
        <v>325</v>
      </c>
      <c r="E31" s="77" t="s">
        <v>322</v>
      </c>
      <c r="F31" s="78" t="s">
        <v>325</v>
      </c>
      <c r="G31" s="77"/>
      <c r="I31" s="74" t="s">
        <v>3329</v>
      </c>
      <c r="J31" s="74" t="s">
        <v>3329</v>
      </c>
    </row>
    <row r="32" spans="1:10" x14ac:dyDescent="0.2">
      <c r="A32" s="80" t="s">
        <v>569</v>
      </c>
      <c r="B32" s="77" t="s">
        <v>315</v>
      </c>
      <c r="C32" s="77" t="s">
        <v>754</v>
      </c>
      <c r="D32" s="77" t="s">
        <v>314</v>
      </c>
      <c r="E32" s="77" t="s">
        <v>313</v>
      </c>
      <c r="F32" s="78" t="s">
        <v>314</v>
      </c>
      <c r="G32" s="77"/>
      <c r="I32" s="74" t="s">
        <v>3330</v>
      </c>
      <c r="J32" s="74" t="s">
        <v>3330</v>
      </c>
    </row>
    <row r="33" spans="1:10" x14ac:dyDescent="0.2">
      <c r="A33" s="75" t="s">
        <v>3095</v>
      </c>
      <c r="B33" s="76" t="s">
        <v>309</v>
      </c>
      <c r="C33" s="77" t="s">
        <v>754</v>
      </c>
      <c r="D33" s="76" t="s">
        <v>657</v>
      </c>
      <c r="E33" s="76">
        <v>240455</v>
      </c>
      <c r="F33" s="78" t="s">
        <v>657</v>
      </c>
      <c r="G33" s="77"/>
      <c r="I33" s="74" t="s">
        <v>3331</v>
      </c>
      <c r="J33" s="74" t="s">
        <v>3331</v>
      </c>
    </row>
    <row r="34" spans="1:10" x14ac:dyDescent="0.2">
      <c r="A34" s="80" t="s">
        <v>3114</v>
      </c>
      <c r="B34" s="77" t="s">
        <v>750</v>
      </c>
      <c r="C34" s="77" t="s">
        <v>754</v>
      </c>
      <c r="D34" s="77" t="e">
        <v>#N/A</v>
      </c>
      <c r="E34" s="77" t="s">
        <v>718</v>
      </c>
      <c r="F34" s="78" t="e">
        <v>#N/A</v>
      </c>
      <c r="G34" s="77"/>
      <c r="I34" s="74" t="s">
        <v>3332</v>
      </c>
      <c r="J34" s="74" t="s">
        <v>3332</v>
      </c>
    </row>
    <row r="35" spans="1:10" x14ac:dyDescent="0.2">
      <c r="A35" s="80" t="s">
        <v>3130</v>
      </c>
      <c r="B35" s="77" t="s">
        <v>304</v>
      </c>
      <c r="C35" s="77" t="s">
        <v>754</v>
      </c>
      <c r="D35" s="77" t="e">
        <v>#N/A</v>
      </c>
      <c r="E35" s="77" t="s">
        <v>725</v>
      </c>
      <c r="F35" s="78" t="e">
        <v>#N/A</v>
      </c>
      <c r="G35" s="77"/>
      <c r="I35" s="74" t="s">
        <v>3333</v>
      </c>
      <c r="J35" s="74" t="s">
        <v>3333</v>
      </c>
    </row>
    <row r="36" spans="1:10" x14ac:dyDescent="0.2">
      <c r="A36" s="75" t="s">
        <v>3082</v>
      </c>
      <c r="B36" s="76" t="s">
        <v>301</v>
      </c>
      <c r="C36" s="77" t="s">
        <v>754</v>
      </c>
      <c r="D36" s="76" t="s">
        <v>669</v>
      </c>
      <c r="E36" s="76" t="s">
        <v>278</v>
      </c>
      <c r="F36" s="78" t="s">
        <v>669</v>
      </c>
      <c r="G36" s="77"/>
      <c r="I36" s="74" t="s">
        <v>3334</v>
      </c>
      <c r="J36" s="74" t="s">
        <v>3334</v>
      </c>
    </row>
    <row r="37" spans="1:10" x14ac:dyDescent="0.2">
      <c r="A37" s="75" t="s">
        <v>3104</v>
      </c>
      <c r="B37" s="76" t="s">
        <v>13</v>
      </c>
      <c r="C37" s="77" t="s">
        <v>754</v>
      </c>
      <c r="D37" s="76" t="s">
        <v>12</v>
      </c>
      <c r="E37" s="76" t="s">
        <v>11</v>
      </c>
      <c r="F37" s="78" t="s">
        <v>12</v>
      </c>
      <c r="G37" s="77"/>
      <c r="I37" s="74" t="s">
        <v>3335</v>
      </c>
      <c r="J37" s="74" t="s">
        <v>3335</v>
      </c>
    </row>
    <row r="38" spans="1:10" x14ac:dyDescent="0.2">
      <c r="A38" s="75" t="s">
        <v>3136</v>
      </c>
      <c r="B38" s="76" t="s">
        <v>297</v>
      </c>
      <c r="C38" s="77" t="s">
        <v>754</v>
      </c>
      <c r="D38" s="76" t="e">
        <v>#N/A</v>
      </c>
      <c r="E38" s="76" t="s">
        <v>2992</v>
      </c>
      <c r="F38" s="78" t="e">
        <v>#N/A</v>
      </c>
      <c r="G38" s="76"/>
      <c r="I38" s="74" t="s">
        <v>3336</v>
      </c>
      <c r="J38" s="74" t="s">
        <v>3336</v>
      </c>
    </row>
    <row r="39" spans="1:10" x14ac:dyDescent="0.2">
      <c r="A39" s="83" t="s">
        <v>3137</v>
      </c>
      <c r="B39" s="84" t="s">
        <v>294</v>
      </c>
      <c r="C39" s="77" t="s">
        <v>754</v>
      </c>
      <c r="D39" s="84" t="s">
        <v>190</v>
      </c>
      <c r="E39" s="85">
        <v>240005</v>
      </c>
      <c r="F39" s="78" t="s">
        <v>190</v>
      </c>
      <c r="G39" s="77"/>
      <c r="I39" s="74" t="s">
        <v>3337</v>
      </c>
      <c r="J39" s="74" t="s">
        <v>3337</v>
      </c>
    </row>
    <row r="40" spans="1:10" x14ac:dyDescent="0.2">
      <c r="A40" s="80" t="s">
        <v>617</v>
      </c>
      <c r="B40" s="77" t="s">
        <v>286</v>
      </c>
      <c r="C40" s="77" t="s">
        <v>754</v>
      </c>
      <c r="D40" s="77" t="s">
        <v>285</v>
      </c>
      <c r="E40" s="77" t="s">
        <v>284</v>
      </c>
      <c r="F40" s="78" t="s">
        <v>285</v>
      </c>
      <c r="G40" s="77"/>
      <c r="I40" s="74" t="s">
        <v>3338</v>
      </c>
      <c r="J40" s="74" t="s">
        <v>3338</v>
      </c>
    </row>
    <row r="41" spans="1:10" x14ac:dyDescent="0.2">
      <c r="A41" s="75" t="s">
        <v>3101</v>
      </c>
      <c r="B41" s="76" t="s">
        <v>289</v>
      </c>
      <c r="C41" s="77" t="s">
        <v>754</v>
      </c>
      <c r="D41" s="76" t="s">
        <v>259</v>
      </c>
      <c r="E41" s="76">
        <v>440435</v>
      </c>
      <c r="F41" s="78" t="s">
        <v>259</v>
      </c>
      <c r="G41" s="77"/>
      <c r="I41" s="74" t="s">
        <v>3339</v>
      </c>
      <c r="J41" s="74" t="s">
        <v>3339</v>
      </c>
    </row>
    <row r="42" spans="1:10" x14ac:dyDescent="0.2">
      <c r="A42" s="80" t="s">
        <v>3083</v>
      </c>
      <c r="B42" s="77" t="s">
        <v>282</v>
      </c>
      <c r="C42" s="77" t="s">
        <v>754</v>
      </c>
      <c r="D42" s="77" t="e">
        <v>#N/A</v>
      </c>
      <c r="E42" s="77" t="s">
        <v>2992</v>
      </c>
      <c r="F42" s="78" t="e">
        <v>#N/A</v>
      </c>
      <c r="G42" s="77"/>
      <c r="I42" s="74" t="s">
        <v>3340</v>
      </c>
      <c r="J42" s="74" t="s">
        <v>3340</v>
      </c>
    </row>
    <row r="43" spans="1:10" x14ac:dyDescent="0.2">
      <c r="A43" s="80" t="s">
        <v>3138</v>
      </c>
      <c r="B43" s="77" t="s">
        <v>280</v>
      </c>
      <c r="C43" s="77" t="s">
        <v>754</v>
      </c>
      <c r="D43" s="77" t="s">
        <v>169</v>
      </c>
      <c r="E43" s="77">
        <v>440364</v>
      </c>
      <c r="F43" s="78" t="s">
        <v>169</v>
      </c>
      <c r="G43" s="77"/>
      <c r="I43" s="74" t="s">
        <v>3341</v>
      </c>
      <c r="J43" s="74" t="s">
        <v>3341</v>
      </c>
    </row>
    <row r="44" spans="1:10" x14ac:dyDescent="0.2">
      <c r="A44" s="80" t="s">
        <v>3105</v>
      </c>
      <c r="B44" s="77" t="s">
        <v>276</v>
      </c>
      <c r="C44" s="77" t="s">
        <v>754</v>
      </c>
      <c r="D44" s="77" t="s">
        <v>227</v>
      </c>
      <c r="E44" s="77" t="s">
        <v>226</v>
      </c>
      <c r="F44" s="78" t="s">
        <v>227</v>
      </c>
      <c r="G44" s="77"/>
      <c r="I44" s="74" t="s">
        <v>3342</v>
      </c>
      <c r="J44" s="74" t="s">
        <v>3342</v>
      </c>
    </row>
    <row r="45" spans="1:10" x14ac:dyDescent="0.2">
      <c r="A45" s="75" t="s">
        <v>3084</v>
      </c>
      <c r="B45" s="76" t="s">
        <v>274</v>
      </c>
      <c r="C45" s="77" t="s">
        <v>754</v>
      </c>
      <c r="D45" s="76" t="s">
        <v>2980</v>
      </c>
      <c r="E45" s="76">
        <v>230008</v>
      </c>
      <c r="F45" s="78" t="s">
        <v>2980</v>
      </c>
      <c r="G45" s="77"/>
      <c r="I45" s="74" t="s">
        <v>3343</v>
      </c>
      <c r="J45" s="74" t="s">
        <v>3343</v>
      </c>
    </row>
    <row r="46" spans="1:10" x14ac:dyDescent="0.2">
      <c r="A46" s="80" t="s">
        <v>549</v>
      </c>
      <c r="B46" s="77" t="s">
        <v>270</v>
      </c>
      <c r="C46" s="77" t="s">
        <v>754</v>
      </c>
      <c r="D46" s="77" t="s">
        <v>271</v>
      </c>
      <c r="E46" s="77" t="s">
        <v>268</v>
      </c>
      <c r="F46" s="78" t="s">
        <v>271</v>
      </c>
      <c r="G46" s="77"/>
      <c r="I46" s="74" t="s">
        <v>3344</v>
      </c>
      <c r="J46" s="74" t="s">
        <v>3344</v>
      </c>
    </row>
    <row r="47" spans="1:10" x14ac:dyDescent="0.2">
      <c r="A47" s="80" t="s">
        <v>3119</v>
      </c>
      <c r="B47" s="77" t="s">
        <v>751</v>
      </c>
      <c r="C47" s="77" t="s">
        <v>754</v>
      </c>
      <c r="D47" s="77" t="s">
        <v>347</v>
      </c>
      <c r="E47" s="77">
        <v>240348</v>
      </c>
      <c r="F47" s="78" t="s">
        <v>347</v>
      </c>
      <c r="G47" s="77"/>
      <c r="I47" s="74" t="s">
        <v>3694</v>
      </c>
      <c r="J47" s="74" t="s">
        <v>3345</v>
      </c>
    </row>
    <row r="48" spans="1:10" x14ac:dyDescent="0.2">
      <c r="A48" s="75" t="s">
        <v>698</v>
      </c>
      <c r="B48" s="76" t="s">
        <v>264</v>
      </c>
      <c r="C48" s="77" t="s">
        <v>754</v>
      </c>
      <c r="D48" s="76" t="s">
        <v>263</v>
      </c>
      <c r="E48" s="76">
        <v>240254</v>
      </c>
      <c r="F48" s="78" t="s">
        <v>263</v>
      </c>
      <c r="G48" s="77"/>
      <c r="I48" s="74" t="s">
        <v>3346</v>
      </c>
      <c r="J48" s="74" t="s">
        <v>3346</v>
      </c>
    </row>
    <row r="49" spans="1:10" x14ac:dyDescent="0.2">
      <c r="A49" s="80" t="s">
        <v>3116</v>
      </c>
      <c r="B49" s="77" t="s">
        <v>260</v>
      </c>
      <c r="C49" s="77" t="s">
        <v>754</v>
      </c>
      <c r="D49" s="77" t="s">
        <v>384</v>
      </c>
      <c r="E49" s="77">
        <v>240075</v>
      </c>
      <c r="F49" s="78" t="s">
        <v>384</v>
      </c>
      <c r="G49" s="77"/>
      <c r="I49" s="74" t="s">
        <v>3347</v>
      </c>
      <c r="J49" s="74" t="s">
        <v>3347</v>
      </c>
    </row>
    <row r="50" spans="1:10" x14ac:dyDescent="0.2">
      <c r="A50" s="80" t="s">
        <v>3123</v>
      </c>
      <c r="B50" s="77" t="s">
        <v>257</v>
      </c>
      <c r="C50" s="77" t="s">
        <v>754</v>
      </c>
      <c r="D50" s="77" t="s">
        <v>366</v>
      </c>
      <c r="E50" s="77">
        <v>440061</v>
      </c>
      <c r="F50" s="78" t="s">
        <v>366</v>
      </c>
      <c r="G50" s="77"/>
      <c r="I50" s="74" t="s">
        <v>3695</v>
      </c>
      <c r="J50" s="74" t="s">
        <v>3348</v>
      </c>
    </row>
    <row r="51" spans="1:10" x14ac:dyDescent="0.2">
      <c r="A51" s="83" t="s">
        <v>3127</v>
      </c>
      <c r="B51" s="84" t="s">
        <v>254</v>
      </c>
      <c r="C51" s="77" t="s">
        <v>754</v>
      </c>
      <c r="D51" s="84" t="s">
        <v>106</v>
      </c>
      <c r="E51" s="85">
        <v>240054</v>
      </c>
      <c r="F51" s="78" t="s">
        <v>106</v>
      </c>
      <c r="G51" s="77"/>
      <c r="I51" s="74" t="s">
        <v>3349</v>
      </c>
      <c r="J51" s="74" t="s">
        <v>3349</v>
      </c>
    </row>
    <row r="52" spans="1:10" x14ac:dyDescent="0.2">
      <c r="A52" s="80" t="s">
        <v>3092</v>
      </c>
      <c r="B52" s="77" t="s">
        <v>251</v>
      </c>
      <c r="C52" s="77" t="s">
        <v>754</v>
      </c>
      <c r="D52" s="77" t="s">
        <v>232</v>
      </c>
      <c r="E52" s="77">
        <v>240091</v>
      </c>
      <c r="F52" s="78" t="s">
        <v>232</v>
      </c>
      <c r="G52" s="77"/>
      <c r="I52" s="74" t="s">
        <v>3350</v>
      </c>
      <c r="J52" s="74" t="s">
        <v>3350</v>
      </c>
    </row>
    <row r="53" spans="1:10" x14ac:dyDescent="0.2">
      <c r="A53" s="75" t="s">
        <v>643</v>
      </c>
      <c r="B53" s="76" t="s">
        <v>248</v>
      </c>
      <c r="C53" s="77" t="s">
        <v>754</v>
      </c>
      <c r="D53" s="76" t="s">
        <v>247</v>
      </c>
      <c r="E53" s="76">
        <v>210040</v>
      </c>
      <c r="F53" s="78" t="s">
        <v>247</v>
      </c>
      <c r="G53" s="77"/>
      <c r="I53" s="74" t="s">
        <v>3351</v>
      </c>
      <c r="J53" s="74" t="s">
        <v>3351</v>
      </c>
    </row>
    <row r="54" spans="1:10" x14ac:dyDescent="0.2">
      <c r="A54" s="83" t="s">
        <v>733</v>
      </c>
      <c r="B54" s="84" t="s">
        <v>244</v>
      </c>
      <c r="C54" s="77" t="s">
        <v>754</v>
      </c>
      <c r="D54" s="84" t="s">
        <v>243</v>
      </c>
      <c r="E54" s="85" t="s">
        <v>242</v>
      </c>
      <c r="F54" s="78" t="s">
        <v>243</v>
      </c>
      <c r="G54" s="77"/>
      <c r="I54" s="74" t="s">
        <v>3352</v>
      </c>
      <c r="J54" s="74" t="s">
        <v>3352</v>
      </c>
    </row>
    <row r="55" spans="1:10" x14ac:dyDescent="0.2">
      <c r="A55" s="75" t="s">
        <v>3128</v>
      </c>
      <c r="B55" s="76" t="s">
        <v>238</v>
      </c>
      <c r="C55" s="77" t="s">
        <v>754</v>
      </c>
      <c r="D55" s="76" t="s">
        <v>237</v>
      </c>
      <c r="E55" s="76">
        <v>240109</v>
      </c>
      <c r="F55" s="78" t="s">
        <v>237</v>
      </c>
      <c r="G55" s="76"/>
      <c r="I55" s="74" t="s">
        <v>3353</v>
      </c>
      <c r="J55" s="74" t="s">
        <v>3353</v>
      </c>
    </row>
    <row r="56" spans="1:10" x14ac:dyDescent="0.2">
      <c r="A56" s="80" t="s">
        <v>3125</v>
      </c>
      <c r="B56" s="77" t="s">
        <v>233</v>
      </c>
      <c r="C56" s="77" t="s">
        <v>754</v>
      </c>
      <c r="D56" s="77" t="s">
        <v>673</v>
      </c>
      <c r="E56" s="77">
        <v>440086</v>
      </c>
      <c r="F56" s="78" t="s">
        <v>673</v>
      </c>
      <c r="G56" s="77"/>
      <c r="I56" s="74" t="s">
        <v>3354</v>
      </c>
      <c r="J56" s="74" t="s">
        <v>3354</v>
      </c>
    </row>
    <row r="57" spans="1:10" x14ac:dyDescent="0.2">
      <c r="A57" s="75" t="s">
        <v>716</v>
      </c>
      <c r="B57" s="76" t="s">
        <v>230</v>
      </c>
      <c r="C57" s="77" t="s">
        <v>754</v>
      </c>
      <c r="D57" s="76" t="s">
        <v>203</v>
      </c>
      <c r="E57" s="76">
        <v>210056</v>
      </c>
      <c r="F57" s="78" t="s">
        <v>203</v>
      </c>
      <c r="G57" s="77"/>
      <c r="I57" s="74" t="s">
        <v>3696</v>
      </c>
      <c r="J57" s="74" t="s">
        <v>3355</v>
      </c>
    </row>
    <row r="58" spans="1:10" x14ac:dyDescent="0.2">
      <c r="A58" s="75" t="s">
        <v>735</v>
      </c>
      <c r="B58" s="76" t="s">
        <v>223</v>
      </c>
      <c r="C58" s="77" t="s">
        <v>754</v>
      </c>
      <c r="D58" s="76" t="s">
        <v>222</v>
      </c>
      <c r="E58" s="76">
        <v>240255</v>
      </c>
      <c r="F58" s="78" t="s">
        <v>222</v>
      </c>
      <c r="G58" s="77"/>
      <c r="I58" s="74" t="s">
        <v>3356</v>
      </c>
      <c r="J58" s="74" t="s">
        <v>3356</v>
      </c>
    </row>
    <row r="59" spans="1:10" x14ac:dyDescent="0.2">
      <c r="A59" s="75" t="s">
        <v>537</v>
      </c>
      <c r="B59" s="76" t="s">
        <v>219</v>
      </c>
      <c r="C59" s="77" t="s">
        <v>754</v>
      </c>
      <c r="D59" s="76" t="s">
        <v>218</v>
      </c>
      <c r="E59" s="76">
        <v>240538</v>
      </c>
      <c r="F59" s="78" t="s">
        <v>218</v>
      </c>
      <c r="G59" s="77"/>
      <c r="I59" s="74" t="s">
        <v>3357</v>
      </c>
      <c r="J59" s="74" t="s">
        <v>3357</v>
      </c>
    </row>
    <row r="60" spans="1:10" x14ac:dyDescent="0.2">
      <c r="A60" s="80" t="s">
        <v>570</v>
      </c>
      <c r="B60" s="77" t="s">
        <v>214</v>
      </c>
      <c r="C60" s="77" t="s">
        <v>754</v>
      </c>
      <c r="D60" s="77" t="s">
        <v>213</v>
      </c>
      <c r="E60" s="77">
        <v>240494</v>
      </c>
      <c r="F60" s="78" t="s">
        <v>213</v>
      </c>
      <c r="G60" s="77"/>
      <c r="I60" s="74" t="s">
        <v>3358</v>
      </c>
      <c r="J60" s="74" t="s">
        <v>3358</v>
      </c>
    </row>
    <row r="61" spans="1:10" x14ac:dyDescent="0.2">
      <c r="A61" s="80" t="s">
        <v>3124</v>
      </c>
      <c r="B61" s="77" t="s">
        <v>752</v>
      </c>
      <c r="C61" s="77" t="s">
        <v>754</v>
      </c>
      <c r="D61" s="77" t="s">
        <v>352</v>
      </c>
      <c r="E61" s="77">
        <v>440072</v>
      </c>
      <c r="F61" s="78" t="s">
        <v>352</v>
      </c>
      <c r="G61" s="77"/>
      <c r="I61" s="74" t="s">
        <v>3359</v>
      </c>
      <c r="J61" s="74" t="s">
        <v>3359</v>
      </c>
    </row>
    <row r="62" spans="1:10" x14ac:dyDescent="0.2">
      <c r="A62" s="80" t="s">
        <v>3117</v>
      </c>
      <c r="B62" s="77" t="s">
        <v>210</v>
      </c>
      <c r="C62" s="77" t="s">
        <v>754</v>
      </c>
      <c r="D62" s="77" t="s">
        <v>209</v>
      </c>
      <c r="E62" s="77">
        <v>240080</v>
      </c>
      <c r="F62" s="78" t="s">
        <v>209</v>
      </c>
      <c r="G62" s="77"/>
      <c r="I62" s="74" t="s">
        <v>3360</v>
      </c>
      <c r="J62" s="74" t="s">
        <v>3360</v>
      </c>
    </row>
    <row r="63" spans="1:10" x14ac:dyDescent="0.2">
      <c r="A63" s="80" t="s">
        <v>3110</v>
      </c>
      <c r="B63" s="77" t="s">
        <v>204</v>
      </c>
      <c r="C63" s="77" t="s">
        <v>754</v>
      </c>
      <c r="D63" s="77" t="e">
        <v>#N/A</v>
      </c>
      <c r="E63" s="77" t="s">
        <v>215</v>
      </c>
      <c r="F63" s="78" t="e">
        <v>#N/A</v>
      </c>
      <c r="G63" s="77"/>
      <c r="I63" s="74" t="s">
        <v>3361</v>
      </c>
      <c r="J63" s="74" t="s">
        <v>3361</v>
      </c>
    </row>
    <row r="64" spans="1:10" x14ac:dyDescent="0.2">
      <c r="A64" s="75" t="s">
        <v>3118</v>
      </c>
      <c r="B64" s="76" t="s">
        <v>199</v>
      </c>
      <c r="C64" s="77" t="s">
        <v>754</v>
      </c>
      <c r="D64" s="76" t="s">
        <v>115</v>
      </c>
      <c r="E64" s="76">
        <v>240263</v>
      </c>
      <c r="F64" s="78" t="s">
        <v>115</v>
      </c>
      <c r="G64" s="77"/>
      <c r="I64" s="74" t="s">
        <v>3362</v>
      </c>
      <c r="J64" s="74" t="s">
        <v>3362</v>
      </c>
    </row>
    <row r="65" spans="1:10" x14ac:dyDescent="0.2">
      <c r="A65" s="75" t="s">
        <v>625</v>
      </c>
      <c r="B65" s="76" t="s">
        <v>194</v>
      </c>
      <c r="C65" s="77" t="s">
        <v>754</v>
      </c>
      <c r="D65" s="76" t="s">
        <v>193</v>
      </c>
      <c r="E65" s="76">
        <v>240164</v>
      </c>
      <c r="F65" s="78" t="s">
        <v>193</v>
      </c>
      <c r="G65" s="77"/>
      <c r="I65" s="74" t="s">
        <v>3363</v>
      </c>
      <c r="J65" s="74" t="s">
        <v>3363</v>
      </c>
    </row>
    <row r="66" spans="1:10" x14ac:dyDescent="0.2">
      <c r="A66" s="75" t="s">
        <v>3099</v>
      </c>
      <c r="B66" s="76" t="s">
        <v>197</v>
      </c>
      <c r="C66" s="77" t="s">
        <v>754</v>
      </c>
      <c r="D66" s="76" t="s">
        <v>360</v>
      </c>
      <c r="E66" s="76">
        <v>440273</v>
      </c>
      <c r="F66" s="78" t="s">
        <v>360</v>
      </c>
      <c r="G66" s="77"/>
      <c r="I66" s="74" t="s">
        <v>3364</v>
      </c>
      <c r="J66" s="74" t="s">
        <v>3364</v>
      </c>
    </row>
    <row r="67" spans="1:10" x14ac:dyDescent="0.2">
      <c r="A67" s="75" t="s">
        <v>3120</v>
      </c>
      <c r="B67" s="76" t="s">
        <v>191</v>
      </c>
      <c r="C67" s="77" t="s">
        <v>754</v>
      </c>
      <c r="D67" s="76" t="s">
        <v>380</v>
      </c>
      <c r="E67" s="76">
        <v>240442</v>
      </c>
      <c r="F67" s="78" t="s">
        <v>380</v>
      </c>
      <c r="G67" s="77"/>
      <c r="I67" s="74" t="s">
        <v>3365</v>
      </c>
      <c r="J67" s="74" t="s">
        <v>3365</v>
      </c>
    </row>
    <row r="68" spans="1:10" x14ac:dyDescent="0.2">
      <c r="A68" s="80" t="s">
        <v>3097</v>
      </c>
      <c r="B68" s="77" t="s">
        <v>187</v>
      </c>
      <c r="C68" s="77" t="s">
        <v>754</v>
      </c>
      <c r="D68" s="77" t="s">
        <v>2983</v>
      </c>
      <c r="E68" s="77">
        <v>340001</v>
      </c>
      <c r="F68" s="78" t="s">
        <v>2983</v>
      </c>
      <c r="G68" s="77"/>
      <c r="I68" s="74" t="s">
        <v>3366</v>
      </c>
      <c r="J68" s="74" t="s">
        <v>3366</v>
      </c>
    </row>
    <row r="69" spans="1:10" x14ac:dyDescent="0.2">
      <c r="A69" s="75" t="s">
        <v>3112</v>
      </c>
      <c r="B69" s="76" t="s">
        <v>183</v>
      </c>
      <c r="C69" s="77" t="s">
        <v>754</v>
      </c>
      <c r="D69" s="76" t="e">
        <v>#N/A</v>
      </c>
      <c r="E69" s="76" t="s">
        <v>2992</v>
      </c>
      <c r="F69" s="78" t="e">
        <v>#N/A</v>
      </c>
      <c r="G69" s="77"/>
      <c r="I69" s="74" t="s">
        <v>3367</v>
      </c>
      <c r="J69" s="74" t="s">
        <v>3367</v>
      </c>
    </row>
    <row r="70" spans="1:10" x14ac:dyDescent="0.2">
      <c r="A70" s="75" t="s">
        <v>593</v>
      </c>
      <c r="B70" s="76" t="s">
        <v>179</v>
      </c>
      <c r="C70" s="77" t="s">
        <v>754</v>
      </c>
      <c r="D70" s="76" t="s">
        <v>178</v>
      </c>
      <c r="E70" s="76">
        <v>240073</v>
      </c>
      <c r="F70" s="78" t="s">
        <v>178</v>
      </c>
      <c r="G70" s="77"/>
      <c r="I70" s="74" t="s">
        <v>3368</v>
      </c>
      <c r="J70" s="74" t="s">
        <v>3368</v>
      </c>
    </row>
    <row r="71" spans="1:10" x14ac:dyDescent="0.2">
      <c r="A71" s="75" t="s">
        <v>3126</v>
      </c>
      <c r="B71" s="76" t="s">
        <v>175</v>
      </c>
      <c r="C71" s="77" t="s">
        <v>754</v>
      </c>
      <c r="D71" s="76" t="s">
        <v>174</v>
      </c>
      <c r="E71" s="76">
        <v>800033</v>
      </c>
      <c r="F71" s="78" t="s">
        <v>174</v>
      </c>
      <c r="G71" s="77"/>
      <c r="I71" s="74" t="s">
        <v>3369</v>
      </c>
      <c r="J71" s="74" t="s">
        <v>3369</v>
      </c>
    </row>
    <row r="72" spans="1:10" x14ac:dyDescent="0.2">
      <c r="A72" s="80" t="s">
        <v>679</v>
      </c>
      <c r="B72" s="77" t="s">
        <v>170</v>
      </c>
      <c r="C72" s="77" t="s">
        <v>754</v>
      </c>
      <c r="D72" s="77" t="s">
        <v>169</v>
      </c>
      <c r="E72" s="77">
        <v>440364</v>
      </c>
      <c r="F72" s="78" t="s">
        <v>169</v>
      </c>
      <c r="G72" s="77"/>
      <c r="I72" s="74" t="s">
        <v>3370</v>
      </c>
      <c r="J72" s="74" t="s">
        <v>3370</v>
      </c>
    </row>
    <row r="73" spans="1:10" x14ac:dyDescent="0.2">
      <c r="A73" s="83" t="s">
        <v>739</v>
      </c>
      <c r="B73" s="84" t="s">
        <v>166</v>
      </c>
      <c r="C73" s="77" t="s">
        <v>754</v>
      </c>
      <c r="D73" s="84" t="s">
        <v>165</v>
      </c>
      <c r="E73" s="85">
        <v>210069</v>
      </c>
      <c r="F73" s="78" t="s">
        <v>165</v>
      </c>
      <c r="G73" s="77"/>
      <c r="I73" s="74" t="s">
        <v>3371</v>
      </c>
      <c r="J73" s="74" t="s">
        <v>3371</v>
      </c>
    </row>
    <row r="74" spans="1:10" x14ac:dyDescent="0.2">
      <c r="A74" s="75" t="s">
        <v>3129</v>
      </c>
      <c r="B74" s="76" t="s">
        <v>161</v>
      </c>
      <c r="C74" s="77" t="s">
        <v>754</v>
      </c>
      <c r="D74" s="76" t="e">
        <v>#N/A</v>
      </c>
      <c r="E74" s="76" t="s">
        <v>741</v>
      </c>
      <c r="F74" s="78" t="e">
        <v>#N/A</v>
      </c>
      <c r="G74" s="77"/>
      <c r="I74" s="74" t="s">
        <v>3697</v>
      </c>
      <c r="J74" s="74" t="s">
        <v>3372</v>
      </c>
    </row>
    <row r="75" spans="1:10" x14ac:dyDescent="0.2">
      <c r="A75" s="80" t="s">
        <v>561</v>
      </c>
      <c r="B75" s="77" t="s">
        <v>156</v>
      </c>
      <c r="C75" s="77" t="s">
        <v>754</v>
      </c>
      <c r="D75" s="77" t="s">
        <v>155</v>
      </c>
      <c r="E75" s="77">
        <v>240066</v>
      </c>
      <c r="F75" s="78" t="s">
        <v>155</v>
      </c>
      <c r="G75" s="77"/>
      <c r="I75" s="74" t="s">
        <v>3373</v>
      </c>
      <c r="J75" s="74" t="s">
        <v>3373</v>
      </c>
    </row>
    <row r="76" spans="1:10" x14ac:dyDescent="0.2">
      <c r="A76" s="75" t="s">
        <v>715</v>
      </c>
      <c r="B76" s="76" t="s">
        <v>152</v>
      </c>
      <c r="C76" s="77" t="s">
        <v>754</v>
      </c>
      <c r="D76" s="76" t="s">
        <v>151</v>
      </c>
      <c r="E76" s="76">
        <v>440259</v>
      </c>
      <c r="F76" s="78" t="s">
        <v>151</v>
      </c>
      <c r="G76" s="77"/>
      <c r="I76" s="74" t="s">
        <v>3374</v>
      </c>
      <c r="J76" s="74" t="s">
        <v>3374</v>
      </c>
    </row>
    <row r="77" spans="1:10" x14ac:dyDescent="0.2">
      <c r="A77" s="80" t="s">
        <v>742</v>
      </c>
      <c r="B77" s="77" t="s">
        <v>148</v>
      </c>
      <c r="C77" s="77" t="s">
        <v>754</v>
      </c>
      <c r="D77" s="77" t="s">
        <v>147</v>
      </c>
      <c r="E77" s="77">
        <v>340036</v>
      </c>
      <c r="F77" s="78" t="s">
        <v>147</v>
      </c>
      <c r="G77" s="77"/>
      <c r="I77" s="74" t="s">
        <v>3375</v>
      </c>
      <c r="J77" s="74" t="s">
        <v>3375</v>
      </c>
    </row>
    <row r="78" spans="1:10" x14ac:dyDescent="0.2">
      <c r="A78" s="83" t="s">
        <v>3089</v>
      </c>
      <c r="B78" s="84" t="s">
        <v>143</v>
      </c>
      <c r="C78" s="77" t="s">
        <v>754</v>
      </c>
      <c r="D78" s="84" t="s">
        <v>142</v>
      </c>
      <c r="E78" s="85">
        <v>240049</v>
      </c>
      <c r="F78" s="78" t="s">
        <v>142</v>
      </c>
      <c r="G78" s="77"/>
      <c r="I78" s="74" t="s">
        <v>3376</v>
      </c>
      <c r="J78" s="74" t="s">
        <v>3376</v>
      </c>
    </row>
    <row r="79" spans="1:10" x14ac:dyDescent="0.2">
      <c r="A79" s="80" t="s">
        <v>3098</v>
      </c>
      <c r="B79" s="77" t="s">
        <v>134</v>
      </c>
      <c r="C79" s="77" t="s">
        <v>754</v>
      </c>
      <c r="D79" s="77" t="s">
        <v>376</v>
      </c>
      <c r="E79" s="77">
        <v>340010</v>
      </c>
      <c r="F79" s="78" t="s">
        <v>376</v>
      </c>
      <c r="G79" s="77"/>
      <c r="I79" s="74" t="s">
        <v>3377</v>
      </c>
      <c r="J79" s="74" t="s">
        <v>3377</v>
      </c>
    </row>
    <row r="80" spans="1:10" x14ac:dyDescent="0.2">
      <c r="A80" s="80" t="s">
        <v>3139</v>
      </c>
      <c r="B80" s="77" t="s">
        <v>130</v>
      </c>
      <c r="C80" s="77" t="s">
        <v>754</v>
      </c>
      <c r="D80" s="77" t="s">
        <v>131</v>
      </c>
      <c r="E80" s="77">
        <v>310008</v>
      </c>
      <c r="F80" s="78" t="s">
        <v>131</v>
      </c>
      <c r="G80" s="77"/>
      <c r="I80" s="74" t="s">
        <v>3378</v>
      </c>
      <c r="J80" s="74" t="s">
        <v>3378</v>
      </c>
    </row>
    <row r="81" spans="1:10" x14ac:dyDescent="0.2">
      <c r="A81" s="75" t="s">
        <v>538</v>
      </c>
      <c r="B81" s="76" t="s">
        <v>126</v>
      </c>
      <c r="C81" s="77" t="s">
        <v>754</v>
      </c>
      <c r="D81" s="76" t="s">
        <v>127</v>
      </c>
      <c r="E81" s="76">
        <v>210071</v>
      </c>
      <c r="F81" s="78" t="s">
        <v>127</v>
      </c>
      <c r="G81" s="77"/>
      <c r="I81" s="74" t="s">
        <v>3379</v>
      </c>
      <c r="J81" s="74" t="s">
        <v>3379</v>
      </c>
    </row>
    <row r="82" spans="1:10" x14ac:dyDescent="0.2">
      <c r="A82" s="80" t="s">
        <v>3090</v>
      </c>
      <c r="B82" s="77" t="s">
        <v>122</v>
      </c>
      <c r="C82" s="77" t="s">
        <v>754</v>
      </c>
      <c r="D82" s="77" t="s">
        <v>357</v>
      </c>
      <c r="E82" s="77">
        <v>240050</v>
      </c>
      <c r="F82" s="78" t="s">
        <v>357</v>
      </c>
      <c r="G82" s="77"/>
      <c r="I82" s="74" t="s">
        <v>3380</v>
      </c>
      <c r="J82" s="74" t="s">
        <v>3380</v>
      </c>
    </row>
    <row r="83" spans="1:10" x14ac:dyDescent="0.2">
      <c r="A83" s="75" t="s">
        <v>630</v>
      </c>
      <c r="B83" s="76" t="s">
        <v>118</v>
      </c>
      <c r="C83" s="77" t="s">
        <v>754</v>
      </c>
      <c r="D83" s="76" t="s">
        <v>123</v>
      </c>
      <c r="E83" s="76">
        <v>240019</v>
      </c>
      <c r="F83" s="78" t="s">
        <v>123</v>
      </c>
      <c r="G83" s="77"/>
      <c r="I83" s="74" t="s">
        <v>3381</v>
      </c>
      <c r="J83" s="74" t="s">
        <v>3381</v>
      </c>
    </row>
    <row r="84" spans="1:10" x14ac:dyDescent="0.2">
      <c r="A84" s="80" t="s">
        <v>517</v>
      </c>
      <c r="B84" s="77" t="s">
        <v>114</v>
      </c>
      <c r="C84" s="77" t="s">
        <v>754</v>
      </c>
      <c r="D84" s="77" t="s">
        <v>119</v>
      </c>
      <c r="E84" s="77">
        <v>240036</v>
      </c>
      <c r="F84" s="78" t="s">
        <v>119</v>
      </c>
      <c r="G84" s="77"/>
      <c r="I84" s="74" t="s">
        <v>3382</v>
      </c>
      <c r="J84" s="74" t="s">
        <v>3382</v>
      </c>
    </row>
    <row r="85" spans="1:10" x14ac:dyDescent="0.2">
      <c r="A85" s="75" t="s">
        <v>3121</v>
      </c>
      <c r="B85" s="76" t="s">
        <v>109</v>
      </c>
      <c r="C85" s="77" t="s">
        <v>754</v>
      </c>
      <c r="D85" s="76" t="s">
        <v>370</v>
      </c>
      <c r="E85" s="76">
        <v>240624</v>
      </c>
      <c r="F85" s="78" t="s">
        <v>370</v>
      </c>
      <c r="G85" s="77"/>
      <c r="I85" s="74" t="s">
        <v>3383</v>
      </c>
      <c r="J85" s="74" t="s">
        <v>3383</v>
      </c>
    </row>
    <row r="86" spans="1:10" x14ac:dyDescent="0.2">
      <c r="A86" s="75" t="s">
        <v>3091</v>
      </c>
      <c r="B86" s="76" t="s">
        <v>105</v>
      </c>
      <c r="C86" s="77" t="s">
        <v>754</v>
      </c>
      <c r="D86" s="76" t="s">
        <v>111</v>
      </c>
      <c r="E86" s="76">
        <v>240067</v>
      </c>
      <c r="F86" s="78" t="s">
        <v>111</v>
      </c>
      <c r="G86" s="77"/>
      <c r="I86" s="74" t="s">
        <v>3384</v>
      </c>
      <c r="J86" s="74" t="s">
        <v>3384</v>
      </c>
    </row>
    <row r="87" spans="1:10" x14ac:dyDescent="0.2">
      <c r="A87" s="80" t="s">
        <v>3140</v>
      </c>
      <c r="B87" s="77" t="s">
        <v>102</v>
      </c>
      <c r="C87" s="77" t="s">
        <v>754</v>
      </c>
      <c r="D87" s="77" t="s">
        <v>106</v>
      </c>
      <c r="E87" s="77">
        <v>240054</v>
      </c>
      <c r="F87" s="78" t="s">
        <v>106</v>
      </c>
      <c r="G87" s="77"/>
      <c r="I87" s="74" t="s">
        <v>3385</v>
      </c>
      <c r="J87" s="74" t="s">
        <v>3385</v>
      </c>
    </row>
    <row r="88" spans="1:10" x14ac:dyDescent="0.2">
      <c r="A88" s="75" t="s">
        <v>594</v>
      </c>
      <c r="B88" s="76" t="s">
        <v>98</v>
      </c>
      <c r="C88" s="77" t="s">
        <v>754</v>
      </c>
      <c r="D88" s="76" t="s">
        <v>686</v>
      </c>
      <c r="E88" s="76">
        <v>210012</v>
      </c>
      <c r="F88" s="78" t="s">
        <v>686</v>
      </c>
      <c r="G88" s="77"/>
      <c r="I88" s="74" t="s">
        <v>3386</v>
      </c>
      <c r="J88" s="74" t="s">
        <v>3386</v>
      </c>
    </row>
    <row r="89" spans="1:10" x14ac:dyDescent="0.2">
      <c r="A89" s="80" t="s">
        <v>518</v>
      </c>
      <c r="B89" s="77" t="s">
        <v>94</v>
      </c>
      <c r="C89" s="77" t="s">
        <v>754</v>
      </c>
      <c r="D89" s="77" t="s">
        <v>99</v>
      </c>
      <c r="E89" s="77">
        <v>240037</v>
      </c>
      <c r="F89" s="78" t="s">
        <v>99</v>
      </c>
      <c r="G89" s="77"/>
      <c r="I89" s="74" t="s">
        <v>3387</v>
      </c>
      <c r="J89" s="74" t="s">
        <v>3387</v>
      </c>
    </row>
    <row r="90" spans="1:10" x14ac:dyDescent="0.2">
      <c r="A90" s="80" t="s">
        <v>687</v>
      </c>
      <c r="B90" s="77" t="s">
        <v>91</v>
      </c>
      <c r="C90" s="77" t="s">
        <v>754</v>
      </c>
      <c r="D90" s="77" t="s">
        <v>95</v>
      </c>
      <c r="E90" s="77">
        <v>240028</v>
      </c>
      <c r="F90" s="78" t="s">
        <v>95</v>
      </c>
      <c r="G90" s="77"/>
      <c r="I90" s="74" t="s">
        <v>3388</v>
      </c>
      <c r="J90" s="74" t="s">
        <v>3388</v>
      </c>
    </row>
    <row r="91" spans="1:10" x14ac:dyDescent="0.2">
      <c r="A91" s="83" t="s">
        <v>526</v>
      </c>
      <c r="B91" s="84" t="s">
        <v>87</v>
      </c>
      <c r="C91" s="77" t="s">
        <v>754</v>
      </c>
      <c r="D91" s="84" t="s">
        <v>92</v>
      </c>
      <c r="E91" s="85">
        <v>240051</v>
      </c>
      <c r="F91" s="78" t="s">
        <v>92</v>
      </c>
      <c r="G91" s="77"/>
      <c r="I91" s="74" t="s">
        <v>3389</v>
      </c>
      <c r="J91" s="74" t="s">
        <v>3389</v>
      </c>
    </row>
    <row r="92" spans="1:10" x14ac:dyDescent="0.2">
      <c r="A92" s="75" t="s">
        <v>501</v>
      </c>
      <c r="B92" s="76" t="s">
        <v>83</v>
      </c>
      <c r="C92" s="77" t="s">
        <v>754</v>
      </c>
      <c r="D92" s="76" t="s">
        <v>88</v>
      </c>
      <c r="E92" s="76">
        <v>440082</v>
      </c>
      <c r="F92" s="78" t="s">
        <v>88</v>
      </c>
      <c r="G92" s="77"/>
      <c r="I92" s="74" t="s">
        <v>3390</v>
      </c>
      <c r="J92" s="74" t="s">
        <v>3390</v>
      </c>
    </row>
    <row r="93" spans="1:10" x14ac:dyDescent="0.2">
      <c r="A93" s="80" t="s">
        <v>585</v>
      </c>
      <c r="B93" s="77" t="s">
        <v>78</v>
      </c>
      <c r="C93" s="77" t="s">
        <v>754</v>
      </c>
      <c r="D93" s="84" t="s">
        <v>84</v>
      </c>
      <c r="E93" s="77">
        <v>410002</v>
      </c>
      <c r="F93" s="78" t="s">
        <v>84</v>
      </c>
      <c r="G93" s="77"/>
      <c r="I93" s="74" t="s">
        <v>3698</v>
      </c>
      <c r="J93" s="74" t="s">
        <v>3391</v>
      </c>
    </row>
    <row r="94" spans="1:10" x14ac:dyDescent="0.2">
      <c r="A94" s="75" t="s">
        <v>745</v>
      </c>
      <c r="B94" s="76" t="s">
        <v>73</v>
      </c>
      <c r="C94" s="77" t="s">
        <v>754</v>
      </c>
      <c r="D94" s="76" t="s">
        <v>80</v>
      </c>
      <c r="E94" s="76">
        <v>240671</v>
      </c>
      <c r="F94" s="78" t="s">
        <v>80</v>
      </c>
      <c r="G94" s="77"/>
      <c r="I94" s="74" t="s">
        <v>3392</v>
      </c>
      <c r="J94" s="74" t="s">
        <v>3392</v>
      </c>
    </row>
    <row r="95" spans="1:10" x14ac:dyDescent="0.2">
      <c r="A95" s="80" t="s">
        <v>573</v>
      </c>
      <c r="B95" s="77" t="s">
        <v>69</v>
      </c>
      <c r="C95" s="77" t="s">
        <v>754</v>
      </c>
      <c r="D95" s="77" t="s">
        <v>75</v>
      </c>
      <c r="E95" s="77">
        <v>240441</v>
      </c>
      <c r="F95" s="78" t="s">
        <v>75</v>
      </c>
      <c r="G95" s="77"/>
      <c r="I95" s="74" t="s">
        <v>3393</v>
      </c>
      <c r="J95" s="74" t="s">
        <v>3393</v>
      </c>
    </row>
    <row r="96" spans="1:10" x14ac:dyDescent="0.2">
      <c r="A96" s="80" t="s">
        <v>3094</v>
      </c>
      <c r="B96" s="77" t="s">
        <v>64</v>
      </c>
      <c r="C96" s="77" t="s">
        <v>754</v>
      </c>
      <c r="D96" s="77" t="s">
        <v>70</v>
      </c>
      <c r="E96" s="77">
        <v>240409</v>
      </c>
      <c r="F96" s="78" t="s">
        <v>70</v>
      </c>
      <c r="G96" s="77"/>
      <c r="I96" s="74" t="s">
        <v>3394</v>
      </c>
      <c r="J96" s="74" t="s">
        <v>3394</v>
      </c>
    </row>
    <row r="97" spans="1:10" x14ac:dyDescent="0.2">
      <c r="A97" s="75" t="s">
        <v>3115</v>
      </c>
      <c r="B97" s="76" t="s">
        <v>60</v>
      </c>
      <c r="C97" s="77" t="s">
        <v>754</v>
      </c>
      <c r="D97" s="76" t="s">
        <v>66</v>
      </c>
      <c r="E97" s="76">
        <v>230005</v>
      </c>
      <c r="F97" s="78" t="s">
        <v>66</v>
      </c>
      <c r="G97" s="77"/>
      <c r="I97" s="74" t="s">
        <v>3274</v>
      </c>
      <c r="J97" s="74" t="s">
        <v>3274</v>
      </c>
    </row>
    <row r="98" spans="1:10" x14ac:dyDescent="0.2">
      <c r="A98" s="80" t="s">
        <v>3141</v>
      </c>
      <c r="B98" s="77" t="s">
        <v>56</v>
      </c>
      <c r="C98" s="77" t="s">
        <v>754</v>
      </c>
      <c r="D98" s="77" t="s">
        <v>61</v>
      </c>
      <c r="E98" s="77">
        <v>210050</v>
      </c>
      <c r="F98" s="78" t="s">
        <v>61</v>
      </c>
      <c r="G98" s="77"/>
      <c r="I98" s="74" t="s">
        <v>3275</v>
      </c>
      <c r="J98" s="74" t="s">
        <v>3275</v>
      </c>
    </row>
    <row r="99" spans="1:10" x14ac:dyDescent="0.2">
      <c r="A99" s="80" t="s">
        <v>543</v>
      </c>
      <c r="B99" s="77" t="s">
        <v>52</v>
      </c>
      <c r="C99" s="77" t="s">
        <v>754</v>
      </c>
      <c r="D99" s="77" t="s">
        <v>57</v>
      </c>
      <c r="E99" s="77">
        <v>240083</v>
      </c>
      <c r="F99" s="78" t="s">
        <v>57</v>
      </c>
      <c r="G99" s="77"/>
      <c r="I99" s="74" t="s">
        <v>3395</v>
      </c>
      <c r="J99" s="74" t="s">
        <v>3395</v>
      </c>
    </row>
    <row r="100" spans="1:10" x14ac:dyDescent="0.2">
      <c r="A100" s="80" t="s">
        <v>618</v>
      </c>
      <c r="B100" s="77" t="s">
        <v>48</v>
      </c>
      <c r="C100" s="77" t="s">
        <v>754</v>
      </c>
      <c r="D100" s="77" t="s">
        <v>53</v>
      </c>
      <c r="E100" s="77">
        <v>210010</v>
      </c>
      <c r="F100" s="78" t="s">
        <v>53</v>
      </c>
      <c r="G100" s="77"/>
      <c r="I100" s="74" t="s">
        <v>3396</v>
      </c>
      <c r="J100" s="74" t="s">
        <v>3396</v>
      </c>
    </row>
    <row r="101" spans="1:10" x14ac:dyDescent="0.2">
      <c r="A101" s="75" t="s">
        <v>633</v>
      </c>
      <c r="B101" s="76" t="s">
        <v>44</v>
      </c>
      <c r="C101" s="77" t="s">
        <v>754</v>
      </c>
      <c r="D101" s="76" t="s">
        <v>49</v>
      </c>
      <c r="E101" s="76">
        <v>410012</v>
      </c>
      <c r="F101" s="78" t="s">
        <v>49</v>
      </c>
      <c r="G101" s="77"/>
      <c r="I101" s="74" t="s">
        <v>3397</v>
      </c>
      <c r="J101" s="74" t="s">
        <v>3397</v>
      </c>
    </row>
    <row r="102" spans="1:10" x14ac:dyDescent="0.2">
      <c r="A102" s="75" t="s">
        <v>548</v>
      </c>
      <c r="B102" s="76" t="s">
        <v>40</v>
      </c>
      <c r="C102" s="77" t="s">
        <v>754</v>
      </c>
      <c r="D102" s="76" t="s">
        <v>45</v>
      </c>
      <c r="E102" s="76">
        <v>210053</v>
      </c>
      <c r="F102" s="78" t="s">
        <v>45</v>
      </c>
      <c r="G102" s="77"/>
      <c r="I102" s="74" t="s">
        <v>3398</v>
      </c>
      <c r="J102" s="74" t="s">
        <v>3398</v>
      </c>
    </row>
    <row r="103" spans="1:10" x14ac:dyDescent="0.2">
      <c r="A103" s="86" t="s">
        <v>614</v>
      </c>
      <c r="B103" s="85" t="s">
        <v>36</v>
      </c>
      <c r="C103" s="77" t="s">
        <v>754</v>
      </c>
      <c r="D103" s="85" t="s">
        <v>41</v>
      </c>
      <c r="E103" s="85">
        <v>440032</v>
      </c>
      <c r="F103" s="78" t="s">
        <v>41</v>
      </c>
      <c r="G103" s="77"/>
      <c r="I103" s="74" t="s">
        <v>3399</v>
      </c>
      <c r="J103" s="74" t="s">
        <v>3399</v>
      </c>
    </row>
    <row r="104" spans="1:10" x14ac:dyDescent="0.2">
      <c r="A104" s="75" t="s">
        <v>590</v>
      </c>
      <c r="B104" s="76" t="s">
        <v>31</v>
      </c>
      <c r="C104" s="77" t="s">
        <v>754</v>
      </c>
      <c r="D104" s="76" t="s">
        <v>37</v>
      </c>
      <c r="E104" s="76">
        <v>240085</v>
      </c>
      <c r="F104" s="78" t="s">
        <v>37</v>
      </c>
      <c r="G104" s="77"/>
      <c r="I104" s="74" t="s">
        <v>3400</v>
      </c>
      <c r="J104" s="74" t="s">
        <v>3400</v>
      </c>
    </row>
    <row r="105" spans="1:10" x14ac:dyDescent="0.2">
      <c r="A105" s="75" t="s">
        <v>574</v>
      </c>
      <c r="B105" s="76" t="s">
        <v>27</v>
      </c>
      <c r="C105" s="77" t="s">
        <v>754</v>
      </c>
      <c r="D105" s="76" t="s">
        <v>33</v>
      </c>
      <c r="E105" s="76">
        <v>240068</v>
      </c>
      <c r="F105" s="78" t="s">
        <v>33</v>
      </c>
      <c r="G105" s="77"/>
      <c r="I105" s="74" t="s">
        <v>3401</v>
      </c>
      <c r="J105" s="74" t="s">
        <v>3401</v>
      </c>
    </row>
    <row r="106" spans="1:10" x14ac:dyDescent="0.2">
      <c r="A106" s="75" t="s">
        <v>3142</v>
      </c>
      <c r="B106" s="76" t="s">
        <v>753</v>
      </c>
      <c r="C106" s="77" t="s">
        <v>754</v>
      </c>
      <c r="D106" s="76" t="e">
        <v>#N/A</v>
      </c>
      <c r="E106" s="76" t="s">
        <v>2992</v>
      </c>
      <c r="F106" s="78" t="e">
        <v>#N/A</v>
      </c>
      <c r="G106" s="77"/>
      <c r="I106" s="74" t="s">
        <v>3402</v>
      </c>
      <c r="J106" s="74" t="s">
        <v>3402</v>
      </c>
    </row>
    <row r="107" spans="1:10" x14ac:dyDescent="0.2">
      <c r="A107" s="75" t="s">
        <v>3143</v>
      </c>
      <c r="B107" s="76" t="s">
        <v>23</v>
      </c>
      <c r="C107" s="77" t="s">
        <v>754</v>
      </c>
      <c r="D107" s="76" t="e">
        <v>#N/A</v>
      </c>
      <c r="E107" s="76" t="s">
        <v>2992</v>
      </c>
      <c r="F107" s="78" t="e">
        <v>#N/A</v>
      </c>
      <c r="G107" s="77"/>
      <c r="I107" s="74" t="s">
        <v>3403</v>
      </c>
      <c r="J107" s="74" t="s">
        <v>3403</v>
      </c>
    </row>
    <row r="108" spans="1:10" x14ac:dyDescent="0.2">
      <c r="A108" s="86" t="s">
        <v>639</v>
      </c>
      <c r="B108" s="85" t="s">
        <v>16</v>
      </c>
      <c r="C108" s="77" t="s">
        <v>754</v>
      </c>
      <c r="D108" s="85" t="s">
        <v>28</v>
      </c>
      <c r="E108" s="85">
        <v>240617</v>
      </c>
      <c r="F108" s="78" t="s">
        <v>28</v>
      </c>
      <c r="G108" s="77"/>
      <c r="I108" s="74" t="s">
        <v>3404</v>
      </c>
      <c r="J108" s="74" t="s">
        <v>3404</v>
      </c>
    </row>
    <row r="109" spans="1:10" x14ac:dyDescent="0.2">
      <c r="A109" s="75" t="s">
        <v>634</v>
      </c>
      <c r="B109" s="76" t="s">
        <v>476</v>
      </c>
      <c r="C109" s="77" t="s">
        <v>748</v>
      </c>
      <c r="D109" s="76" t="s">
        <v>477</v>
      </c>
      <c r="E109" s="76">
        <v>210074</v>
      </c>
      <c r="F109" s="78" t="s">
        <v>477</v>
      </c>
      <c r="G109" s="77"/>
      <c r="I109" s="74" t="s">
        <v>3405</v>
      </c>
      <c r="J109" s="74" t="s">
        <v>3405</v>
      </c>
    </row>
    <row r="110" spans="1:10" x14ac:dyDescent="0.2">
      <c r="A110" s="80" t="s">
        <v>708</v>
      </c>
      <c r="B110" s="77" t="s">
        <v>472</v>
      </c>
      <c r="C110" s="77" t="s">
        <v>748</v>
      </c>
      <c r="D110" s="77" t="s">
        <v>473</v>
      </c>
      <c r="E110" s="77">
        <v>210041</v>
      </c>
      <c r="F110" s="78" t="s">
        <v>473</v>
      </c>
      <c r="G110" s="77"/>
      <c r="I110" s="74" t="s">
        <v>3406</v>
      </c>
      <c r="J110" s="74" t="s">
        <v>3406</v>
      </c>
    </row>
    <row r="111" spans="1:10" x14ac:dyDescent="0.2">
      <c r="A111" s="80" t="s">
        <v>505</v>
      </c>
      <c r="B111" s="77" t="s">
        <v>468</v>
      </c>
      <c r="C111" s="77" t="s">
        <v>748</v>
      </c>
      <c r="D111" s="77" t="s">
        <v>469</v>
      </c>
      <c r="E111" s="77">
        <v>410027</v>
      </c>
      <c r="F111" s="78" t="s">
        <v>469</v>
      </c>
      <c r="G111" s="77"/>
      <c r="I111" s="74" t="s">
        <v>3407</v>
      </c>
      <c r="J111" s="74" t="s">
        <v>3407</v>
      </c>
    </row>
    <row r="112" spans="1:10" x14ac:dyDescent="0.2">
      <c r="A112" s="75" t="s">
        <v>652</v>
      </c>
      <c r="B112" s="76" t="s">
        <v>465</v>
      </c>
      <c r="C112" s="77" t="s">
        <v>748</v>
      </c>
      <c r="D112" s="76" t="e">
        <v>#N/A</v>
      </c>
      <c r="E112" s="76" t="s">
        <v>718</v>
      </c>
      <c r="F112" s="78" t="e">
        <v>#N/A</v>
      </c>
      <c r="G112" s="77"/>
      <c r="I112" s="74" t="s">
        <v>3408</v>
      </c>
      <c r="J112" s="74" t="s">
        <v>3408</v>
      </c>
    </row>
    <row r="113" spans="1:10" x14ac:dyDescent="0.2">
      <c r="A113" s="80" t="s">
        <v>648</v>
      </c>
      <c r="B113" s="77" t="s">
        <v>463</v>
      </c>
      <c r="C113" s="77" t="s">
        <v>748</v>
      </c>
      <c r="D113" s="76" t="s">
        <v>464</v>
      </c>
      <c r="E113" s="77">
        <v>800044</v>
      </c>
      <c r="F113" s="78" t="s">
        <v>464</v>
      </c>
      <c r="G113" s="77"/>
      <c r="I113" s="74" t="s">
        <v>3409</v>
      </c>
      <c r="J113" s="74" t="s">
        <v>3409</v>
      </c>
    </row>
    <row r="114" spans="1:10" x14ac:dyDescent="0.2">
      <c r="A114" s="80" t="s">
        <v>719</v>
      </c>
      <c r="B114" s="77" t="s">
        <v>460</v>
      </c>
      <c r="C114" s="77" t="s">
        <v>748</v>
      </c>
      <c r="D114" s="77" t="s">
        <v>160</v>
      </c>
      <c r="E114" s="77">
        <v>240131</v>
      </c>
      <c r="F114" s="78" t="s">
        <v>160</v>
      </c>
      <c r="G114" s="77"/>
      <c r="I114" s="74" t="s">
        <v>3699</v>
      </c>
      <c r="J114" s="74" t="s">
        <v>3410</v>
      </c>
    </row>
    <row r="115" spans="1:10" x14ac:dyDescent="0.2">
      <c r="A115" s="75" t="s">
        <v>705</v>
      </c>
      <c r="B115" s="76" t="s">
        <v>458</v>
      </c>
      <c r="C115" s="77" t="s">
        <v>748</v>
      </c>
      <c r="D115" s="76" t="s">
        <v>459</v>
      </c>
      <c r="E115" s="76">
        <v>210064</v>
      </c>
      <c r="F115" s="78" t="s">
        <v>459</v>
      </c>
      <c r="G115" s="77"/>
      <c r="I115" s="74" t="s">
        <v>3411</v>
      </c>
      <c r="J115" s="74" t="s">
        <v>3411</v>
      </c>
    </row>
    <row r="116" spans="1:10" x14ac:dyDescent="0.2">
      <c r="A116" s="83" t="s">
        <v>558</v>
      </c>
      <c r="B116" s="84" t="s">
        <v>454</v>
      </c>
      <c r="C116" s="77" t="s">
        <v>748</v>
      </c>
      <c r="D116" s="84" t="s">
        <v>455</v>
      </c>
      <c r="E116" s="85">
        <v>210068</v>
      </c>
      <c r="F116" s="78" t="s">
        <v>455</v>
      </c>
      <c r="G116" s="77"/>
      <c r="I116" s="74" t="s">
        <v>3412</v>
      </c>
      <c r="J116" s="74" t="s">
        <v>3412</v>
      </c>
    </row>
    <row r="117" spans="1:10" x14ac:dyDescent="0.2">
      <c r="A117" s="80" t="s">
        <v>560</v>
      </c>
      <c r="B117" s="77" t="s">
        <v>450</v>
      </c>
      <c r="C117" s="77" t="s">
        <v>748</v>
      </c>
      <c r="D117" s="77" t="s">
        <v>451</v>
      </c>
      <c r="E117" s="77">
        <v>210036</v>
      </c>
      <c r="F117" s="78" t="s">
        <v>451</v>
      </c>
      <c r="G117" s="77"/>
      <c r="I117" s="74" t="s">
        <v>3413</v>
      </c>
      <c r="J117" s="74" t="s">
        <v>3413</v>
      </c>
    </row>
    <row r="118" spans="1:10" x14ac:dyDescent="0.2">
      <c r="A118" s="80" t="s">
        <v>710</v>
      </c>
      <c r="B118" s="77" t="s">
        <v>446</v>
      </c>
      <c r="C118" s="77" t="s">
        <v>748</v>
      </c>
      <c r="D118" s="77" t="s">
        <v>447</v>
      </c>
      <c r="E118" s="77">
        <v>210030</v>
      </c>
      <c r="F118" s="78" t="s">
        <v>447</v>
      </c>
      <c r="G118" s="77"/>
      <c r="I118" s="74" t="s">
        <v>3414</v>
      </c>
      <c r="J118" s="74" t="s">
        <v>3414</v>
      </c>
    </row>
    <row r="119" spans="1:10" x14ac:dyDescent="0.2">
      <c r="A119" s="75" t="s">
        <v>711</v>
      </c>
      <c r="B119" s="76" t="s">
        <v>442</v>
      </c>
      <c r="C119" s="77" t="s">
        <v>748</v>
      </c>
      <c r="D119" s="76" t="s">
        <v>443</v>
      </c>
      <c r="E119" s="76">
        <v>210048</v>
      </c>
      <c r="F119" s="78" t="s">
        <v>443</v>
      </c>
      <c r="G119" s="77"/>
      <c r="I119" s="74" t="s">
        <v>3415</v>
      </c>
      <c r="J119" s="74" t="s">
        <v>3415</v>
      </c>
    </row>
    <row r="120" spans="1:10" x14ac:dyDescent="0.2">
      <c r="A120" s="75" t="s">
        <v>3077</v>
      </c>
      <c r="B120" s="76" t="s">
        <v>438</v>
      </c>
      <c r="C120" s="77" t="s">
        <v>748</v>
      </c>
      <c r="D120" s="76" t="s">
        <v>439</v>
      </c>
      <c r="E120" s="76">
        <v>210031</v>
      </c>
      <c r="F120" s="78" t="s">
        <v>439</v>
      </c>
      <c r="G120" s="77"/>
      <c r="I120" s="74" t="s">
        <v>3416</v>
      </c>
      <c r="J120" s="74" t="s">
        <v>3416</v>
      </c>
    </row>
    <row r="121" spans="1:10" x14ac:dyDescent="0.2">
      <c r="A121" s="83" t="s">
        <v>654</v>
      </c>
      <c r="B121" s="84" t="s">
        <v>434</v>
      </c>
      <c r="C121" s="77" t="s">
        <v>748</v>
      </c>
      <c r="D121" s="76" t="s">
        <v>435</v>
      </c>
      <c r="E121" s="85">
        <v>800053</v>
      </c>
      <c r="F121" s="78" t="s">
        <v>435</v>
      </c>
      <c r="G121" s="77"/>
      <c r="I121" s="74" t="s">
        <v>3700</v>
      </c>
      <c r="J121" s="74" t="s">
        <v>3417</v>
      </c>
    </row>
    <row r="122" spans="1:10" x14ac:dyDescent="0.2">
      <c r="A122" s="80" t="s">
        <v>3078</v>
      </c>
      <c r="B122" s="77" t="s">
        <v>427</v>
      </c>
      <c r="C122" s="77" t="s">
        <v>748</v>
      </c>
      <c r="D122" s="77" t="s">
        <v>308</v>
      </c>
      <c r="E122" s="77">
        <v>210051</v>
      </c>
      <c r="F122" s="78" t="s">
        <v>308</v>
      </c>
      <c r="G122" s="77"/>
      <c r="I122" s="74" t="s">
        <v>3701</v>
      </c>
      <c r="J122" s="74" t="s">
        <v>3418</v>
      </c>
    </row>
    <row r="123" spans="1:10" x14ac:dyDescent="0.2">
      <c r="A123" s="75" t="s">
        <v>586</v>
      </c>
      <c r="B123" s="76" t="s">
        <v>424</v>
      </c>
      <c r="C123" s="77" t="s">
        <v>748</v>
      </c>
      <c r="D123" s="76" t="s">
        <v>423</v>
      </c>
      <c r="E123" s="76">
        <v>240165</v>
      </c>
      <c r="F123" s="78" t="s">
        <v>423</v>
      </c>
      <c r="G123" s="77"/>
      <c r="I123" s="74" t="s">
        <v>3419</v>
      </c>
      <c r="J123" s="74" t="s">
        <v>3419</v>
      </c>
    </row>
    <row r="124" spans="1:10" x14ac:dyDescent="0.2">
      <c r="A124" s="80" t="s">
        <v>524</v>
      </c>
      <c r="B124" s="77" t="s">
        <v>420</v>
      </c>
      <c r="C124" s="77" t="s">
        <v>748</v>
      </c>
      <c r="D124" s="77" t="s">
        <v>419</v>
      </c>
      <c r="E124" s="77">
        <v>820003</v>
      </c>
      <c r="F124" s="78" t="s">
        <v>419</v>
      </c>
      <c r="G124" s="77"/>
      <c r="I124" s="74" t="s">
        <v>3420</v>
      </c>
      <c r="J124" s="74" t="s">
        <v>3420</v>
      </c>
    </row>
    <row r="125" spans="1:10" x14ac:dyDescent="0.2">
      <c r="A125" s="75" t="s">
        <v>3106</v>
      </c>
      <c r="B125" s="76" t="s">
        <v>416</v>
      </c>
      <c r="C125" s="77" t="s">
        <v>748</v>
      </c>
      <c r="D125" s="76" t="e">
        <v>#N/A</v>
      </c>
      <c r="E125" s="76" t="s">
        <v>2992</v>
      </c>
      <c r="F125" s="78" t="e">
        <v>#N/A</v>
      </c>
      <c r="G125" s="77"/>
      <c r="I125" s="74" t="s">
        <v>3421</v>
      </c>
      <c r="J125" s="74" t="s">
        <v>3421</v>
      </c>
    </row>
    <row r="126" spans="1:10" x14ac:dyDescent="0.2">
      <c r="A126" s="80" t="s">
        <v>583</v>
      </c>
      <c r="B126" s="77" t="s">
        <v>412</v>
      </c>
      <c r="C126" s="77" t="s">
        <v>748</v>
      </c>
      <c r="D126" s="77" t="s">
        <v>411</v>
      </c>
      <c r="E126" s="77">
        <v>240679</v>
      </c>
      <c r="F126" s="78" t="s">
        <v>411</v>
      </c>
      <c r="G126" s="77"/>
      <c r="I126" s="74" t="s">
        <v>3422</v>
      </c>
      <c r="J126" s="74" t="s">
        <v>3422</v>
      </c>
    </row>
    <row r="127" spans="1:10" x14ac:dyDescent="0.2">
      <c r="A127" s="75" t="s">
        <v>578</v>
      </c>
      <c r="B127" s="76" t="s">
        <v>408</v>
      </c>
      <c r="C127" s="77" t="s">
        <v>748</v>
      </c>
      <c r="D127" s="76" t="s">
        <v>407</v>
      </c>
      <c r="E127" s="76">
        <v>410028</v>
      </c>
      <c r="F127" s="78" t="s">
        <v>407</v>
      </c>
      <c r="G127" s="77"/>
      <c r="I127" s="74" t="s">
        <v>3423</v>
      </c>
      <c r="J127" s="74" t="s">
        <v>3423</v>
      </c>
    </row>
    <row r="128" spans="1:10" x14ac:dyDescent="0.2">
      <c r="A128" s="75" t="s">
        <v>722</v>
      </c>
      <c r="B128" s="76" t="s">
        <v>404</v>
      </c>
      <c r="C128" s="77" t="s">
        <v>748</v>
      </c>
      <c r="D128" s="76" t="s">
        <v>403</v>
      </c>
      <c r="E128" s="76">
        <v>210013</v>
      </c>
      <c r="F128" s="78" t="s">
        <v>403</v>
      </c>
      <c r="G128" s="77"/>
      <c r="I128" s="74" t="s">
        <v>3424</v>
      </c>
      <c r="J128" s="74" t="s">
        <v>3424</v>
      </c>
    </row>
    <row r="129" spans="1:10" x14ac:dyDescent="0.2">
      <c r="A129" s="80" t="s">
        <v>3080</v>
      </c>
      <c r="B129" s="77" t="s">
        <v>400</v>
      </c>
      <c r="C129" s="77" t="s">
        <v>748</v>
      </c>
      <c r="D129" s="77" t="s">
        <v>399</v>
      </c>
      <c r="E129" s="77">
        <v>240637</v>
      </c>
      <c r="F129" s="78" t="s">
        <v>399</v>
      </c>
      <c r="G129" s="77"/>
      <c r="I129" s="74" t="s">
        <v>3425</v>
      </c>
      <c r="J129" s="74" t="s">
        <v>3425</v>
      </c>
    </row>
    <row r="130" spans="1:10" x14ac:dyDescent="0.2">
      <c r="A130" s="80" t="s">
        <v>562</v>
      </c>
      <c r="B130" s="77" t="s">
        <v>396</v>
      </c>
      <c r="C130" s="77" t="s">
        <v>748</v>
      </c>
      <c r="D130" s="77" t="s">
        <v>395</v>
      </c>
      <c r="E130" s="77">
        <v>240072</v>
      </c>
      <c r="F130" s="78" t="s">
        <v>395</v>
      </c>
      <c r="G130" s="77"/>
      <c r="I130" s="74" t="s">
        <v>3426</v>
      </c>
      <c r="J130" s="74" t="s">
        <v>3426</v>
      </c>
    </row>
    <row r="131" spans="1:10" x14ac:dyDescent="0.2">
      <c r="A131" s="75" t="s">
        <v>640</v>
      </c>
      <c r="B131" s="76" t="s">
        <v>392</v>
      </c>
      <c r="C131" s="77" t="s">
        <v>748</v>
      </c>
      <c r="D131" s="76" t="s">
        <v>391</v>
      </c>
      <c r="E131" s="76">
        <v>240696</v>
      </c>
      <c r="F131" s="78" t="s">
        <v>391</v>
      </c>
      <c r="G131" s="77"/>
      <c r="I131" s="74" t="s">
        <v>3427</v>
      </c>
      <c r="J131" s="74" t="s">
        <v>3427</v>
      </c>
    </row>
    <row r="132" spans="1:10" x14ac:dyDescent="0.2">
      <c r="A132" s="80" t="s">
        <v>496</v>
      </c>
      <c r="B132" s="77" t="s">
        <v>388</v>
      </c>
      <c r="C132" s="77" t="s">
        <v>748</v>
      </c>
      <c r="D132" s="77" t="s">
        <v>387</v>
      </c>
      <c r="E132" s="77">
        <v>240448</v>
      </c>
      <c r="F132" s="78" t="s">
        <v>387</v>
      </c>
      <c r="G132" s="77"/>
      <c r="I132" s="74" t="s">
        <v>3428</v>
      </c>
      <c r="J132" s="74" t="s">
        <v>3428</v>
      </c>
    </row>
    <row r="133" spans="1:10" x14ac:dyDescent="0.2">
      <c r="A133" s="80" t="s">
        <v>580</v>
      </c>
      <c r="B133" s="77" t="s">
        <v>385</v>
      </c>
      <c r="C133" s="77" t="s">
        <v>748</v>
      </c>
      <c r="D133" s="77" t="s">
        <v>384</v>
      </c>
      <c r="E133" s="77">
        <v>240075</v>
      </c>
      <c r="F133" s="78" t="s">
        <v>384</v>
      </c>
      <c r="G133" s="77"/>
      <c r="I133" s="74" t="s">
        <v>3429</v>
      </c>
      <c r="J133" s="74" t="s">
        <v>3429</v>
      </c>
    </row>
    <row r="134" spans="1:10" x14ac:dyDescent="0.2">
      <c r="A134" s="75" t="s">
        <v>499</v>
      </c>
      <c r="B134" s="76" t="s">
        <v>381</v>
      </c>
      <c r="C134" s="77" t="s">
        <v>748</v>
      </c>
      <c r="D134" s="76" t="s">
        <v>380</v>
      </c>
      <c r="E134" s="76">
        <v>240442</v>
      </c>
      <c r="F134" s="78" t="s">
        <v>380</v>
      </c>
      <c r="G134" s="77"/>
      <c r="I134" s="74" t="s">
        <v>3430</v>
      </c>
      <c r="J134" s="74" t="s">
        <v>3430</v>
      </c>
    </row>
    <row r="135" spans="1:10" x14ac:dyDescent="0.2">
      <c r="A135" s="75" t="s">
        <v>576</v>
      </c>
      <c r="B135" s="76" t="s">
        <v>372</v>
      </c>
      <c r="C135" s="77" t="s">
        <v>748</v>
      </c>
      <c r="D135" s="76" t="s">
        <v>209</v>
      </c>
      <c r="E135" s="76">
        <v>240080</v>
      </c>
      <c r="F135" s="78" t="s">
        <v>209</v>
      </c>
      <c r="G135" s="77"/>
      <c r="I135" s="74" t="s">
        <v>3432</v>
      </c>
      <c r="J135" s="74" t="s">
        <v>3431</v>
      </c>
    </row>
    <row r="136" spans="1:10" x14ac:dyDescent="0.2">
      <c r="A136" s="83" t="s">
        <v>619</v>
      </c>
      <c r="B136" s="84" t="s">
        <v>371</v>
      </c>
      <c r="C136" s="77" t="s">
        <v>748</v>
      </c>
      <c r="D136" s="76" t="s">
        <v>370</v>
      </c>
      <c r="E136" s="85">
        <v>240624</v>
      </c>
      <c r="F136" s="78" t="s">
        <v>370</v>
      </c>
      <c r="G136" s="77"/>
      <c r="I136" s="74" t="s">
        <v>3432</v>
      </c>
      <c r="J136" s="74" t="s">
        <v>3432</v>
      </c>
    </row>
    <row r="137" spans="1:10" x14ac:dyDescent="0.2">
      <c r="A137" s="80" t="s">
        <v>644</v>
      </c>
      <c r="B137" s="77" t="s">
        <v>367</v>
      </c>
      <c r="C137" s="77" t="s">
        <v>748</v>
      </c>
      <c r="D137" s="77" t="s">
        <v>366</v>
      </c>
      <c r="E137" s="77">
        <v>440061</v>
      </c>
      <c r="F137" s="78" t="s">
        <v>366</v>
      </c>
      <c r="G137" s="77"/>
      <c r="I137" s="74" t="s">
        <v>3433</v>
      </c>
      <c r="J137" s="74" t="s">
        <v>3433</v>
      </c>
    </row>
    <row r="138" spans="1:10" x14ac:dyDescent="0.2">
      <c r="A138" s="75" t="s">
        <v>503</v>
      </c>
      <c r="B138" s="76" t="s">
        <v>361</v>
      </c>
      <c r="C138" s="77" t="s">
        <v>748</v>
      </c>
      <c r="D138" s="76" t="s">
        <v>360</v>
      </c>
      <c r="E138" s="76">
        <v>440273</v>
      </c>
      <c r="F138" s="78" t="s">
        <v>360</v>
      </c>
      <c r="G138" s="77"/>
      <c r="I138" s="74" t="s">
        <v>3434</v>
      </c>
      <c r="J138" s="74" t="s">
        <v>3434</v>
      </c>
    </row>
    <row r="139" spans="1:10" x14ac:dyDescent="0.2">
      <c r="A139" s="83" t="s">
        <v>500</v>
      </c>
      <c r="B139" s="84" t="s">
        <v>353</v>
      </c>
      <c r="C139" s="77" t="s">
        <v>748</v>
      </c>
      <c r="D139" s="84" t="s">
        <v>352</v>
      </c>
      <c r="E139" s="85">
        <v>440072</v>
      </c>
      <c r="F139" s="78" t="s">
        <v>352</v>
      </c>
      <c r="G139" s="77"/>
      <c r="I139" s="74" t="s">
        <v>3702</v>
      </c>
      <c r="J139" s="74" t="s">
        <v>3435</v>
      </c>
    </row>
    <row r="140" spans="1:10" x14ac:dyDescent="0.2">
      <c r="A140" s="75" t="s">
        <v>629</v>
      </c>
      <c r="B140" s="76" t="s">
        <v>348</v>
      </c>
      <c r="C140" s="77" t="s">
        <v>748</v>
      </c>
      <c r="D140" s="76" t="s">
        <v>347</v>
      </c>
      <c r="E140" s="76">
        <v>240348</v>
      </c>
      <c r="F140" s="78" t="s">
        <v>347</v>
      </c>
      <c r="G140" s="77"/>
      <c r="I140" s="74" t="s">
        <v>3436</v>
      </c>
      <c r="J140" s="74" t="s">
        <v>3436</v>
      </c>
    </row>
    <row r="141" spans="1:10" x14ac:dyDescent="0.2">
      <c r="A141" s="80" t="s">
        <v>3085</v>
      </c>
      <c r="B141" s="77" t="s">
        <v>362</v>
      </c>
      <c r="C141" s="77" t="s">
        <v>748</v>
      </c>
      <c r="D141" s="77" t="s">
        <v>296</v>
      </c>
      <c r="E141" s="77">
        <v>230015</v>
      </c>
      <c r="F141" s="78" t="s">
        <v>296</v>
      </c>
      <c r="G141" s="77"/>
      <c r="I141" s="74" t="s">
        <v>3437</v>
      </c>
      <c r="J141" s="74" t="s">
        <v>3437</v>
      </c>
    </row>
    <row r="142" spans="1:10" x14ac:dyDescent="0.2">
      <c r="A142" s="80" t="s">
        <v>724</v>
      </c>
      <c r="B142" s="77" t="s">
        <v>344</v>
      </c>
      <c r="C142" s="77" t="s">
        <v>748</v>
      </c>
      <c r="D142" s="77" t="s">
        <v>343</v>
      </c>
      <c r="E142" s="77">
        <v>230013</v>
      </c>
      <c r="F142" s="78" t="s">
        <v>343</v>
      </c>
      <c r="G142" s="77"/>
      <c r="I142" s="74" t="s">
        <v>3703</v>
      </c>
      <c r="J142" s="74" t="s">
        <v>3438</v>
      </c>
    </row>
    <row r="143" spans="1:10" x14ac:dyDescent="0.2">
      <c r="A143" s="75" t="s">
        <v>663</v>
      </c>
      <c r="B143" s="76" t="s">
        <v>356</v>
      </c>
      <c r="C143" s="77" t="s">
        <v>748</v>
      </c>
      <c r="D143" s="76" t="e">
        <v>#N/A</v>
      </c>
      <c r="E143" s="76" t="s">
        <v>2992</v>
      </c>
      <c r="F143" s="78" t="e">
        <v>#N/A</v>
      </c>
      <c r="G143" s="77"/>
      <c r="I143" s="74" t="s">
        <v>3439</v>
      </c>
      <c r="J143" s="74" t="s">
        <v>3439</v>
      </c>
    </row>
    <row r="144" spans="1:10" x14ac:dyDescent="0.2">
      <c r="A144" s="80" t="s">
        <v>626</v>
      </c>
      <c r="B144" s="77" t="s">
        <v>336</v>
      </c>
      <c r="C144" s="77" t="s">
        <v>748</v>
      </c>
      <c r="D144" s="77" t="s">
        <v>335</v>
      </c>
      <c r="E144" s="77" t="s">
        <v>334</v>
      </c>
      <c r="F144" s="78" t="s">
        <v>335</v>
      </c>
      <c r="G144" s="77"/>
      <c r="I144" s="74" t="s">
        <v>3440</v>
      </c>
      <c r="J144" s="74" t="s">
        <v>3440</v>
      </c>
    </row>
    <row r="145" spans="1:10" x14ac:dyDescent="0.2">
      <c r="A145" s="80" t="s">
        <v>3103</v>
      </c>
      <c r="B145" s="77" t="s">
        <v>20</v>
      </c>
      <c r="C145" s="77" t="s">
        <v>748</v>
      </c>
      <c r="D145" s="77" t="s">
        <v>19</v>
      </c>
      <c r="E145" s="77" t="s">
        <v>18</v>
      </c>
      <c r="F145" s="78" t="s">
        <v>19</v>
      </c>
      <c r="G145" s="77"/>
      <c r="I145" s="74" t="s">
        <v>3441</v>
      </c>
      <c r="J145" s="74" t="s">
        <v>3441</v>
      </c>
    </row>
    <row r="146" spans="1:10" x14ac:dyDescent="0.2">
      <c r="A146" s="83" t="s">
        <v>727</v>
      </c>
      <c r="B146" s="84" t="s">
        <v>341</v>
      </c>
      <c r="C146" s="77" t="s">
        <v>748</v>
      </c>
      <c r="D146" s="84" t="e">
        <v>#N/A</v>
      </c>
      <c r="E146" s="85" t="s">
        <v>2525</v>
      </c>
      <c r="F146" s="78" t="e">
        <v>#N/A</v>
      </c>
      <c r="G146" s="77"/>
      <c r="I146" s="74" t="s">
        <v>3442</v>
      </c>
      <c r="J146" s="74" t="s">
        <v>3442</v>
      </c>
    </row>
    <row r="147" spans="1:10" x14ac:dyDescent="0.2">
      <c r="A147" s="80" t="s">
        <v>696</v>
      </c>
      <c r="B147" s="77" t="s">
        <v>331</v>
      </c>
      <c r="C147" s="77" t="s">
        <v>748</v>
      </c>
      <c r="D147" s="77" t="s">
        <v>330</v>
      </c>
      <c r="E147" s="77" t="s">
        <v>329</v>
      </c>
      <c r="F147" s="78" t="s">
        <v>330</v>
      </c>
      <c r="G147" s="77"/>
      <c r="I147" s="74" t="s">
        <v>3443</v>
      </c>
      <c r="J147" s="74" t="s">
        <v>3443</v>
      </c>
    </row>
    <row r="148" spans="1:10" x14ac:dyDescent="0.2">
      <c r="A148" s="75" t="s">
        <v>706</v>
      </c>
      <c r="B148" s="76" t="s">
        <v>332</v>
      </c>
      <c r="C148" s="77" t="s">
        <v>748</v>
      </c>
      <c r="D148" s="76" t="s">
        <v>243</v>
      </c>
      <c r="E148" s="76" t="s">
        <v>242</v>
      </c>
      <c r="F148" s="78" t="s">
        <v>243</v>
      </c>
      <c r="G148" s="77"/>
      <c r="I148" s="74" t="s">
        <v>3444</v>
      </c>
      <c r="J148" s="74" t="s">
        <v>3444</v>
      </c>
    </row>
    <row r="149" spans="1:10" x14ac:dyDescent="0.2">
      <c r="A149" s="75" t="s">
        <v>635</v>
      </c>
      <c r="B149" s="76" t="s">
        <v>327</v>
      </c>
      <c r="C149" s="77" t="s">
        <v>748</v>
      </c>
      <c r="D149" s="76" t="e">
        <v>#N/A</v>
      </c>
      <c r="E149" s="76" t="s">
        <v>2525</v>
      </c>
      <c r="F149" s="78" t="e">
        <v>#N/A</v>
      </c>
      <c r="G149" s="77"/>
      <c r="I149" s="74" t="s">
        <v>3445</v>
      </c>
      <c r="J149" s="74" t="s">
        <v>3445</v>
      </c>
    </row>
    <row r="150" spans="1:10" x14ac:dyDescent="0.2">
      <c r="A150" s="75" t="s">
        <v>627</v>
      </c>
      <c r="B150" s="76" t="s">
        <v>324</v>
      </c>
      <c r="C150" s="77" t="s">
        <v>748</v>
      </c>
      <c r="D150" s="76" t="s">
        <v>325</v>
      </c>
      <c r="E150" s="76" t="s">
        <v>322</v>
      </c>
      <c r="F150" s="78" t="s">
        <v>325</v>
      </c>
      <c r="G150" s="77"/>
      <c r="I150" s="74" t="s">
        <v>3446</v>
      </c>
      <c r="J150" s="74" t="s">
        <v>3446</v>
      </c>
    </row>
    <row r="151" spans="1:10" x14ac:dyDescent="0.2">
      <c r="A151" s="80" t="s">
        <v>569</v>
      </c>
      <c r="B151" s="77" t="s">
        <v>315</v>
      </c>
      <c r="C151" s="77" t="s">
        <v>748</v>
      </c>
      <c r="D151" s="77" t="s">
        <v>314</v>
      </c>
      <c r="E151" s="77" t="s">
        <v>313</v>
      </c>
      <c r="F151" s="78" t="s">
        <v>314</v>
      </c>
      <c r="G151" s="77"/>
      <c r="I151" s="74" t="s">
        <v>3447</v>
      </c>
      <c r="J151" s="74" t="s">
        <v>3447</v>
      </c>
    </row>
    <row r="152" spans="1:10" x14ac:dyDescent="0.2">
      <c r="A152" s="80" t="s">
        <v>3095</v>
      </c>
      <c r="B152" s="77" t="s">
        <v>309</v>
      </c>
      <c r="C152" s="77" t="s">
        <v>748</v>
      </c>
      <c r="D152" s="77" t="s">
        <v>657</v>
      </c>
      <c r="E152" s="77">
        <v>240455</v>
      </c>
      <c r="F152" s="78" t="s">
        <v>657</v>
      </c>
      <c r="G152" s="77"/>
      <c r="I152" s="74" t="s">
        <v>3448</v>
      </c>
      <c r="J152" s="74" t="s">
        <v>3448</v>
      </c>
    </row>
    <row r="153" spans="1:10" x14ac:dyDescent="0.2">
      <c r="A153" s="80" t="s">
        <v>665</v>
      </c>
      <c r="B153" s="77" t="s">
        <v>304</v>
      </c>
      <c r="C153" s="77" t="s">
        <v>748</v>
      </c>
      <c r="D153" s="77" t="s">
        <v>303</v>
      </c>
      <c r="E153" s="77">
        <v>800047</v>
      </c>
      <c r="F153" s="78" t="s">
        <v>303</v>
      </c>
      <c r="G153" s="77"/>
      <c r="I153" s="74" t="s">
        <v>3449</v>
      </c>
      <c r="J153" s="74" t="s">
        <v>3449</v>
      </c>
    </row>
    <row r="154" spans="1:10" x14ac:dyDescent="0.2">
      <c r="A154" s="80" t="s">
        <v>3082</v>
      </c>
      <c r="B154" s="77" t="s">
        <v>301</v>
      </c>
      <c r="C154" s="77" t="s">
        <v>748</v>
      </c>
      <c r="D154" s="77" t="s">
        <v>279</v>
      </c>
      <c r="E154" s="77">
        <v>440443</v>
      </c>
      <c r="F154" s="78" t="s">
        <v>279</v>
      </c>
      <c r="G154" s="77"/>
      <c r="I154" s="74" t="s">
        <v>3450</v>
      </c>
      <c r="J154" s="74" t="s">
        <v>3450</v>
      </c>
    </row>
    <row r="155" spans="1:10" x14ac:dyDescent="0.2">
      <c r="A155" s="75" t="s">
        <v>3104</v>
      </c>
      <c r="B155" s="76" t="s">
        <v>13</v>
      </c>
      <c r="C155" s="77" t="s">
        <v>748</v>
      </c>
      <c r="D155" s="76" t="s">
        <v>12</v>
      </c>
      <c r="E155" s="76" t="s">
        <v>11</v>
      </c>
      <c r="F155" s="78" t="s">
        <v>12</v>
      </c>
      <c r="G155" s="77"/>
      <c r="I155" s="74" t="s">
        <v>3451</v>
      </c>
      <c r="J155" s="74" t="s">
        <v>3451</v>
      </c>
    </row>
    <row r="156" spans="1:10" x14ac:dyDescent="0.2">
      <c r="A156" s="83" t="s">
        <v>3086</v>
      </c>
      <c r="B156" s="84" t="s">
        <v>297</v>
      </c>
      <c r="C156" s="77" t="s">
        <v>748</v>
      </c>
      <c r="D156" s="76" t="s">
        <v>296</v>
      </c>
      <c r="E156" s="85">
        <v>230015</v>
      </c>
      <c r="F156" s="78" t="s">
        <v>296</v>
      </c>
      <c r="G156" s="77"/>
      <c r="I156" s="74" t="s">
        <v>3452</v>
      </c>
      <c r="J156" s="74" t="s">
        <v>3452</v>
      </c>
    </row>
    <row r="157" spans="1:10" x14ac:dyDescent="0.2">
      <c r="A157" s="83" t="s">
        <v>3087</v>
      </c>
      <c r="B157" s="84" t="s">
        <v>294</v>
      </c>
      <c r="C157" s="77" t="s">
        <v>748</v>
      </c>
      <c r="D157" s="84" t="s">
        <v>190</v>
      </c>
      <c r="E157" s="85">
        <v>240005</v>
      </c>
      <c r="F157" s="78" t="s">
        <v>190</v>
      </c>
      <c r="G157" s="77"/>
      <c r="I157" s="74" t="s">
        <v>476</v>
      </c>
      <c r="J157" s="74" t="s">
        <v>634</v>
      </c>
    </row>
    <row r="158" spans="1:10" x14ac:dyDescent="0.2">
      <c r="A158" s="75" t="s">
        <v>617</v>
      </c>
      <c r="B158" s="76" t="s">
        <v>286</v>
      </c>
      <c r="C158" s="77" t="s">
        <v>748</v>
      </c>
      <c r="D158" s="76" t="s">
        <v>285</v>
      </c>
      <c r="E158" s="76" t="s">
        <v>284</v>
      </c>
      <c r="F158" s="78" t="s">
        <v>285</v>
      </c>
      <c r="G158" s="77"/>
      <c r="I158" s="74" t="s">
        <v>472</v>
      </c>
      <c r="J158" s="74" t="s">
        <v>502</v>
      </c>
    </row>
    <row r="159" spans="1:10" x14ac:dyDescent="0.2">
      <c r="A159" s="80" t="s">
        <v>3101</v>
      </c>
      <c r="B159" s="77" t="s">
        <v>289</v>
      </c>
      <c r="C159" s="77" t="s">
        <v>748</v>
      </c>
      <c r="D159" s="77" t="s">
        <v>259</v>
      </c>
      <c r="E159" s="77">
        <v>440435</v>
      </c>
      <c r="F159" s="78" t="s">
        <v>259</v>
      </c>
      <c r="G159" s="77"/>
      <c r="I159" s="74" t="s">
        <v>468</v>
      </c>
      <c r="J159" s="74" t="s">
        <v>3453</v>
      </c>
    </row>
    <row r="160" spans="1:10" x14ac:dyDescent="0.2">
      <c r="A160" s="80" t="s">
        <v>3083</v>
      </c>
      <c r="B160" s="77" t="s">
        <v>282</v>
      </c>
      <c r="C160" s="77" t="s">
        <v>748</v>
      </c>
      <c r="D160" s="77" t="s">
        <v>66</v>
      </c>
      <c r="E160" s="77">
        <v>230005</v>
      </c>
      <c r="F160" s="78" t="s">
        <v>66</v>
      </c>
      <c r="G160" s="77"/>
      <c r="I160" s="74" t="s">
        <v>465</v>
      </c>
      <c r="J160" s="74" t="s">
        <v>645</v>
      </c>
    </row>
    <row r="161" spans="1:10" x14ac:dyDescent="0.2">
      <c r="A161" s="83" t="s">
        <v>3100</v>
      </c>
      <c r="B161" s="84" t="s">
        <v>280</v>
      </c>
      <c r="C161" s="77" t="s">
        <v>748</v>
      </c>
      <c r="D161" s="84" t="e">
        <v>#N/A</v>
      </c>
      <c r="E161" s="85" t="s">
        <v>234</v>
      </c>
      <c r="F161" s="78" t="e">
        <v>#N/A</v>
      </c>
      <c r="G161" s="77"/>
      <c r="I161" s="74" t="s">
        <v>463</v>
      </c>
      <c r="J161" s="74" t="s">
        <v>3454</v>
      </c>
    </row>
    <row r="162" spans="1:10" x14ac:dyDescent="0.2">
      <c r="A162" s="80" t="s">
        <v>3105</v>
      </c>
      <c r="B162" s="77" t="s">
        <v>276</v>
      </c>
      <c r="C162" s="77" t="s">
        <v>748</v>
      </c>
      <c r="D162" s="77" t="s">
        <v>227</v>
      </c>
      <c r="E162" s="77" t="s">
        <v>226</v>
      </c>
      <c r="F162" s="78" t="s">
        <v>227</v>
      </c>
      <c r="G162" s="77"/>
      <c r="I162" s="74" t="s">
        <v>460</v>
      </c>
      <c r="J162" s="74" t="s">
        <v>536</v>
      </c>
    </row>
    <row r="163" spans="1:10" x14ac:dyDescent="0.2">
      <c r="A163" s="80" t="s">
        <v>3084</v>
      </c>
      <c r="B163" s="77" t="s">
        <v>274</v>
      </c>
      <c r="C163" s="77" t="s">
        <v>748</v>
      </c>
      <c r="D163" s="77" t="s">
        <v>2980</v>
      </c>
      <c r="E163" s="77">
        <v>230008</v>
      </c>
      <c r="F163" s="78" t="s">
        <v>2980</v>
      </c>
      <c r="G163" s="77"/>
      <c r="I163" s="74" t="s">
        <v>458</v>
      </c>
      <c r="J163" s="74" t="s">
        <v>539</v>
      </c>
    </row>
    <row r="164" spans="1:10" x14ac:dyDescent="0.2">
      <c r="A164" s="75" t="s">
        <v>549</v>
      </c>
      <c r="B164" s="76" t="s">
        <v>270</v>
      </c>
      <c r="C164" s="77" t="s">
        <v>748</v>
      </c>
      <c r="D164" s="76" t="s">
        <v>271</v>
      </c>
      <c r="E164" s="76" t="s">
        <v>268</v>
      </c>
      <c r="F164" s="78" t="s">
        <v>271</v>
      </c>
      <c r="G164" s="77"/>
      <c r="I164" s="74" t="s">
        <v>454</v>
      </c>
      <c r="J164" s="74" t="s">
        <v>558</v>
      </c>
    </row>
    <row r="165" spans="1:10" x14ac:dyDescent="0.2">
      <c r="A165" s="83" t="s">
        <v>698</v>
      </c>
      <c r="B165" s="84" t="s">
        <v>264</v>
      </c>
      <c r="C165" s="77" t="s">
        <v>748</v>
      </c>
      <c r="D165" s="84" t="s">
        <v>263</v>
      </c>
      <c r="E165" s="85">
        <v>240254</v>
      </c>
      <c r="F165" s="78" t="s">
        <v>263</v>
      </c>
      <c r="G165" s="77"/>
      <c r="I165" s="74" t="s">
        <v>450</v>
      </c>
      <c r="J165" s="74" t="s">
        <v>560</v>
      </c>
    </row>
    <row r="166" spans="1:10" x14ac:dyDescent="0.2">
      <c r="A166" s="75" t="s">
        <v>3107</v>
      </c>
      <c r="B166" s="76" t="s">
        <v>260</v>
      </c>
      <c r="C166" s="77" t="s">
        <v>748</v>
      </c>
      <c r="D166" s="76" t="e">
        <v>#N/A</v>
      </c>
      <c r="E166" s="76" t="s">
        <v>2525</v>
      </c>
      <c r="F166" s="78" t="e">
        <v>#N/A</v>
      </c>
      <c r="G166" s="76"/>
      <c r="I166" s="74" t="s">
        <v>446</v>
      </c>
      <c r="J166" s="74" t="s">
        <v>504</v>
      </c>
    </row>
    <row r="167" spans="1:10" x14ac:dyDescent="0.2">
      <c r="A167" s="80" t="s">
        <v>622</v>
      </c>
      <c r="B167" s="77" t="s">
        <v>257</v>
      </c>
      <c r="C167" s="77" t="s">
        <v>748</v>
      </c>
      <c r="D167" s="77" t="s">
        <v>673</v>
      </c>
      <c r="E167" s="77">
        <v>440086</v>
      </c>
      <c r="F167" s="78" t="s">
        <v>673</v>
      </c>
      <c r="G167" s="77"/>
      <c r="I167" s="74" t="s">
        <v>442</v>
      </c>
      <c r="J167" s="74" t="s">
        <v>624</v>
      </c>
    </row>
    <row r="168" spans="1:10" x14ac:dyDescent="0.2">
      <c r="A168" s="83" t="s">
        <v>3108</v>
      </c>
      <c r="B168" s="84" t="s">
        <v>254</v>
      </c>
      <c r="C168" s="77" t="s">
        <v>748</v>
      </c>
      <c r="D168" s="76" t="e">
        <v>#N/A</v>
      </c>
      <c r="E168" s="85" t="s">
        <v>2992</v>
      </c>
      <c r="F168" s="78" t="e">
        <v>#N/A</v>
      </c>
      <c r="G168" s="77"/>
      <c r="I168" s="74" t="s">
        <v>438</v>
      </c>
      <c r="J168" s="74" t="s">
        <v>495</v>
      </c>
    </row>
    <row r="169" spans="1:10" x14ac:dyDescent="0.2">
      <c r="A169" s="75" t="s">
        <v>3092</v>
      </c>
      <c r="B169" s="76" t="s">
        <v>251</v>
      </c>
      <c r="C169" s="77" t="s">
        <v>748</v>
      </c>
      <c r="D169" s="76" t="s">
        <v>232</v>
      </c>
      <c r="E169" s="76">
        <v>240091</v>
      </c>
      <c r="F169" s="78" t="s">
        <v>232</v>
      </c>
      <c r="G169" s="77"/>
      <c r="I169" s="74" t="s">
        <v>434</v>
      </c>
      <c r="J169" s="74" t="s">
        <v>601</v>
      </c>
    </row>
    <row r="170" spans="1:10" x14ac:dyDescent="0.2">
      <c r="A170" s="75" t="s">
        <v>643</v>
      </c>
      <c r="B170" s="76" t="s">
        <v>248</v>
      </c>
      <c r="C170" s="77" t="s">
        <v>748</v>
      </c>
      <c r="D170" s="76" t="s">
        <v>247</v>
      </c>
      <c r="E170" s="87">
        <v>210040</v>
      </c>
      <c r="F170" s="78" t="s">
        <v>247</v>
      </c>
      <c r="G170" s="77"/>
      <c r="I170" s="74" t="s">
        <v>431</v>
      </c>
      <c r="J170" s="74" t="s">
        <v>512</v>
      </c>
    </row>
    <row r="171" spans="1:10" x14ac:dyDescent="0.2">
      <c r="A171" s="80" t="s">
        <v>733</v>
      </c>
      <c r="B171" s="77" t="s">
        <v>244</v>
      </c>
      <c r="C171" s="77" t="s">
        <v>748</v>
      </c>
      <c r="D171" s="77" t="s">
        <v>243</v>
      </c>
      <c r="E171" s="77" t="s">
        <v>242</v>
      </c>
      <c r="F171" s="78" t="s">
        <v>243</v>
      </c>
      <c r="G171" s="77"/>
      <c r="I171" s="74" t="s">
        <v>427</v>
      </c>
      <c r="J171" s="74" t="s">
        <v>3455</v>
      </c>
    </row>
    <row r="172" spans="1:10" x14ac:dyDescent="0.2">
      <c r="A172" s="83" t="s">
        <v>734</v>
      </c>
      <c r="B172" s="84" t="s">
        <v>238</v>
      </c>
      <c r="C172" s="77" t="s">
        <v>748</v>
      </c>
      <c r="D172" s="84" t="s">
        <v>237</v>
      </c>
      <c r="E172" s="85">
        <v>240109</v>
      </c>
      <c r="F172" s="78" t="s">
        <v>237</v>
      </c>
      <c r="G172" s="77"/>
      <c r="I172" s="74" t="s">
        <v>424</v>
      </c>
      <c r="J172" s="74" t="s">
        <v>586</v>
      </c>
    </row>
    <row r="173" spans="1:10" x14ac:dyDescent="0.2">
      <c r="A173" s="80" t="s">
        <v>3109</v>
      </c>
      <c r="B173" s="77" t="s">
        <v>233</v>
      </c>
      <c r="C173" s="77" t="s">
        <v>748</v>
      </c>
      <c r="D173" s="77" t="e">
        <v>#N/A</v>
      </c>
      <c r="E173" s="77" t="s">
        <v>2992</v>
      </c>
      <c r="F173" s="78" t="e">
        <v>#N/A</v>
      </c>
      <c r="G173" s="77"/>
      <c r="I173" s="74" t="s">
        <v>420</v>
      </c>
      <c r="J173" s="74" t="s">
        <v>524</v>
      </c>
    </row>
    <row r="174" spans="1:10" x14ac:dyDescent="0.2">
      <c r="A174" s="80" t="s">
        <v>716</v>
      </c>
      <c r="B174" s="77" t="s">
        <v>230</v>
      </c>
      <c r="C174" s="77" t="s">
        <v>748</v>
      </c>
      <c r="D174" s="77" t="s">
        <v>203</v>
      </c>
      <c r="E174" s="77">
        <v>210056</v>
      </c>
      <c r="F174" s="78" t="s">
        <v>203</v>
      </c>
      <c r="G174" s="77"/>
      <c r="I174" s="74" t="s">
        <v>416</v>
      </c>
      <c r="J174" s="74" t="s">
        <v>492</v>
      </c>
    </row>
    <row r="175" spans="1:10" x14ac:dyDescent="0.2">
      <c r="A175" s="75" t="s">
        <v>735</v>
      </c>
      <c r="B175" s="76" t="s">
        <v>223</v>
      </c>
      <c r="C175" s="77" t="s">
        <v>748</v>
      </c>
      <c r="D175" s="76" t="s">
        <v>222</v>
      </c>
      <c r="E175" s="76">
        <v>240255</v>
      </c>
      <c r="F175" s="78" t="s">
        <v>222</v>
      </c>
      <c r="G175" s="77"/>
      <c r="I175" s="74" t="s">
        <v>412</v>
      </c>
      <c r="J175" s="74" t="s">
        <v>583</v>
      </c>
    </row>
    <row r="176" spans="1:10" x14ac:dyDescent="0.2">
      <c r="A176" s="80" t="s">
        <v>537</v>
      </c>
      <c r="B176" s="77" t="s">
        <v>219</v>
      </c>
      <c r="C176" s="77" t="s">
        <v>748</v>
      </c>
      <c r="D176" s="77" t="s">
        <v>218</v>
      </c>
      <c r="E176" s="77">
        <v>240538</v>
      </c>
      <c r="F176" s="78" t="s">
        <v>218</v>
      </c>
      <c r="G176" s="77"/>
      <c r="I176" s="74" t="s">
        <v>408</v>
      </c>
      <c r="J176" s="74" t="s">
        <v>578</v>
      </c>
    </row>
    <row r="177" spans="1:10" x14ac:dyDescent="0.2">
      <c r="A177" s="75" t="s">
        <v>570</v>
      </c>
      <c r="B177" s="76" t="s">
        <v>214</v>
      </c>
      <c r="C177" s="77" t="s">
        <v>748</v>
      </c>
      <c r="D177" s="76" t="s">
        <v>213</v>
      </c>
      <c r="E177" s="76">
        <v>240494</v>
      </c>
      <c r="F177" s="78" t="s">
        <v>213</v>
      </c>
      <c r="G177" s="77"/>
      <c r="I177" s="74" t="s">
        <v>404</v>
      </c>
      <c r="J177" s="74" t="s">
        <v>3456</v>
      </c>
    </row>
    <row r="178" spans="1:10" x14ac:dyDescent="0.2">
      <c r="A178" s="83" t="s">
        <v>3110</v>
      </c>
      <c r="B178" s="84" t="s">
        <v>204</v>
      </c>
      <c r="C178" s="77" t="s">
        <v>748</v>
      </c>
      <c r="D178" s="84" t="e">
        <v>#N/A</v>
      </c>
      <c r="E178" s="85" t="s">
        <v>215</v>
      </c>
      <c r="F178" s="78" t="e">
        <v>#N/A</v>
      </c>
      <c r="G178" s="77"/>
      <c r="I178" s="74" t="s">
        <v>400</v>
      </c>
      <c r="J178" s="74" t="s">
        <v>3457</v>
      </c>
    </row>
    <row r="179" spans="1:10" x14ac:dyDescent="0.2">
      <c r="A179" s="75" t="s">
        <v>3111</v>
      </c>
      <c r="B179" s="76" t="s">
        <v>199</v>
      </c>
      <c r="C179" s="77" t="s">
        <v>748</v>
      </c>
      <c r="D179" s="76" t="e">
        <v>#N/A</v>
      </c>
      <c r="E179" s="76" t="s">
        <v>2992</v>
      </c>
      <c r="F179" s="78" t="e">
        <v>#N/A</v>
      </c>
      <c r="G179" s="76"/>
      <c r="I179" s="74" t="s">
        <v>396</v>
      </c>
      <c r="J179" s="74" t="s">
        <v>562</v>
      </c>
    </row>
    <row r="180" spans="1:10" x14ac:dyDescent="0.2">
      <c r="A180" s="75" t="s">
        <v>641</v>
      </c>
      <c r="B180" s="76" t="s">
        <v>207</v>
      </c>
      <c r="C180" s="77" t="s">
        <v>748</v>
      </c>
      <c r="D180" s="76" t="e">
        <v>#N/A</v>
      </c>
      <c r="E180" s="76" t="s">
        <v>2525</v>
      </c>
      <c r="F180" s="78" t="e">
        <v>#N/A</v>
      </c>
      <c r="G180" s="77"/>
      <c r="I180" s="74" t="s">
        <v>392</v>
      </c>
      <c r="J180" s="74" t="s">
        <v>640</v>
      </c>
    </row>
    <row r="181" spans="1:10" x14ac:dyDescent="0.2">
      <c r="A181" s="75" t="s">
        <v>625</v>
      </c>
      <c r="B181" s="76" t="s">
        <v>194</v>
      </c>
      <c r="C181" s="77" t="s">
        <v>748</v>
      </c>
      <c r="D181" s="76" t="s">
        <v>193</v>
      </c>
      <c r="E181" s="76">
        <v>240164</v>
      </c>
      <c r="F181" s="78" t="s">
        <v>193</v>
      </c>
      <c r="G181" s="77"/>
      <c r="I181" s="74" t="s">
        <v>388</v>
      </c>
      <c r="J181" s="74" t="s">
        <v>496</v>
      </c>
    </row>
    <row r="182" spans="1:10" x14ac:dyDescent="0.2">
      <c r="A182" s="75" t="s">
        <v>3099</v>
      </c>
      <c r="B182" s="76" t="s">
        <v>197</v>
      </c>
      <c r="C182" s="77" t="s">
        <v>748</v>
      </c>
      <c r="D182" s="76" t="s">
        <v>360</v>
      </c>
      <c r="E182" s="76">
        <v>440273</v>
      </c>
      <c r="F182" s="78" t="s">
        <v>360</v>
      </c>
      <c r="G182" s="77"/>
      <c r="I182" s="74" t="s">
        <v>385</v>
      </c>
      <c r="J182" s="74" t="s">
        <v>580</v>
      </c>
    </row>
    <row r="183" spans="1:10" x14ac:dyDescent="0.2">
      <c r="A183" s="75" t="s">
        <v>737</v>
      </c>
      <c r="B183" s="76" t="s">
        <v>191</v>
      </c>
      <c r="C183" s="77" t="s">
        <v>748</v>
      </c>
      <c r="D183" s="76" t="s">
        <v>190</v>
      </c>
      <c r="E183" s="76">
        <v>240005</v>
      </c>
      <c r="F183" s="78" t="s">
        <v>190</v>
      </c>
      <c r="G183" s="77"/>
      <c r="I183" s="74" t="s">
        <v>381</v>
      </c>
      <c r="J183" s="74" t="s">
        <v>499</v>
      </c>
    </row>
    <row r="184" spans="1:10" x14ac:dyDescent="0.2">
      <c r="A184" s="75" t="s">
        <v>3097</v>
      </c>
      <c r="B184" s="76" t="s">
        <v>187</v>
      </c>
      <c r="C184" s="77" t="s">
        <v>748</v>
      </c>
      <c r="D184" s="76" t="s">
        <v>2983</v>
      </c>
      <c r="E184" s="76">
        <v>340001</v>
      </c>
      <c r="F184" s="78" t="s">
        <v>2983</v>
      </c>
      <c r="G184" s="77"/>
      <c r="I184" s="74" t="s">
        <v>377</v>
      </c>
      <c r="J184" s="74" t="s">
        <v>557</v>
      </c>
    </row>
    <row r="185" spans="1:10" x14ac:dyDescent="0.2">
      <c r="A185" s="80" t="s">
        <v>3112</v>
      </c>
      <c r="B185" s="77" t="s">
        <v>183</v>
      </c>
      <c r="C185" s="77" t="s">
        <v>748</v>
      </c>
      <c r="D185" s="77" t="e">
        <v>#N/A</v>
      </c>
      <c r="E185" s="77" t="s">
        <v>2992</v>
      </c>
      <c r="F185" s="78" t="e">
        <v>#N/A</v>
      </c>
      <c r="G185" s="77"/>
      <c r="I185" s="74" t="s">
        <v>374</v>
      </c>
      <c r="J185" s="74" t="s">
        <v>565</v>
      </c>
    </row>
    <row r="186" spans="1:10" x14ac:dyDescent="0.2">
      <c r="A186" s="75" t="s">
        <v>593</v>
      </c>
      <c r="B186" s="76" t="s">
        <v>179</v>
      </c>
      <c r="C186" s="77" t="s">
        <v>748</v>
      </c>
      <c r="D186" s="76" t="s">
        <v>178</v>
      </c>
      <c r="E186" s="76">
        <v>240073</v>
      </c>
      <c r="F186" s="78" t="s">
        <v>178</v>
      </c>
      <c r="G186" s="77"/>
      <c r="I186" s="74" t="s">
        <v>372</v>
      </c>
      <c r="J186" s="74" t="s">
        <v>576</v>
      </c>
    </row>
    <row r="187" spans="1:10" x14ac:dyDescent="0.2">
      <c r="A187" s="75" t="s">
        <v>677</v>
      </c>
      <c r="B187" s="76" t="s">
        <v>175</v>
      </c>
      <c r="C187" s="77" t="s">
        <v>748</v>
      </c>
      <c r="D187" s="76" t="s">
        <v>174</v>
      </c>
      <c r="E187" s="76">
        <v>800033</v>
      </c>
      <c r="F187" s="78" t="s">
        <v>174</v>
      </c>
      <c r="G187" s="77"/>
      <c r="I187" s="74" t="s">
        <v>371</v>
      </c>
      <c r="J187" s="74" t="s">
        <v>619</v>
      </c>
    </row>
    <row r="188" spans="1:10" x14ac:dyDescent="0.2">
      <c r="A188" s="75" t="s">
        <v>679</v>
      </c>
      <c r="B188" s="76" t="s">
        <v>170</v>
      </c>
      <c r="C188" s="77" t="s">
        <v>748</v>
      </c>
      <c r="D188" s="76" t="s">
        <v>169</v>
      </c>
      <c r="E188" s="76">
        <v>440364</v>
      </c>
      <c r="F188" s="78" t="s">
        <v>169</v>
      </c>
      <c r="G188" s="76"/>
      <c r="I188" s="74" t="s">
        <v>367</v>
      </c>
      <c r="J188" s="74" t="s">
        <v>644</v>
      </c>
    </row>
    <row r="189" spans="1:10" x14ac:dyDescent="0.2">
      <c r="A189" s="80" t="s">
        <v>739</v>
      </c>
      <c r="B189" s="77" t="s">
        <v>166</v>
      </c>
      <c r="C189" s="77" t="s">
        <v>748</v>
      </c>
      <c r="D189" s="77" t="s">
        <v>165</v>
      </c>
      <c r="E189" s="77">
        <v>210069</v>
      </c>
      <c r="F189" s="78" t="s">
        <v>165</v>
      </c>
      <c r="G189" s="77"/>
      <c r="I189" s="74" t="s">
        <v>363</v>
      </c>
      <c r="J189" s="74" t="s">
        <v>564</v>
      </c>
    </row>
    <row r="190" spans="1:10" x14ac:dyDescent="0.2">
      <c r="A190" s="83" t="s">
        <v>3093</v>
      </c>
      <c r="B190" s="84" t="s">
        <v>161</v>
      </c>
      <c r="C190" s="77" t="s">
        <v>748</v>
      </c>
      <c r="D190" s="84" t="s">
        <v>160</v>
      </c>
      <c r="E190" s="85">
        <v>240131</v>
      </c>
      <c r="F190" s="78" t="s">
        <v>160</v>
      </c>
      <c r="G190" s="77"/>
      <c r="I190" s="74" t="s">
        <v>361</v>
      </c>
      <c r="J190" s="74" t="s">
        <v>503</v>
      </c>
    </row>
    <row r="191" spans="1:10" x14ac:dyDescent="0.2">
      <c r="A191" s="80" t="s">
        <v>561</v>
      </c>
      <c r="B191" s="77" t="s">
        <v>156</v>
      </c>
      <c r="C191" s="77" t="s">
        <v>748</v>
      </c>
      <c r="D191" s="77" t="s">
        <v>155</v>
      </c>
      <c r="E191" s="77">
        <v>240066</v>
      </c>
      <c r="F191" s="78" t="s">
        <v>155</v>
      </c>
      <c r="G191" s="77"/>
      <c r="I191" s="74" t="s">
        <v>358</v>
      </c>
      <c r="J191" s="74" t="s">
        <v>550</v>
      </c>
    </row>
    <row r="192" spans="1:10" x14ac:dyDescent="0.2">
      <c r="A192" s="80" t="s">
        <v>715</v>
      </c>
      <c r="B192" s="77" t="s">
        <v>152</v>
      </c>
      <c r="C192" s="77" t="s">
        <v>748</v>
      </c>
      <c r="D192" s="77" t="s">
        <v>151</v>
      </c>
      <c r="E192" s="77">
        <v>440259</v>
      </c>
      <c r="F192" s="78" t="s">
        <v>151</v>
      </c>
      <c r="G192" s="77"/>
      <c r="I192" s="74" t="s">
        <v>353</v>
      </c>
      <c r="J192" s="74" t="s">
        <v>500</v>
      </c>
    </row>
    <row r="193" spans="1:10" x14ac:dyDescent="0.2">
      <c r="A193" s="80" t="s">
        <v>742</v>
      </c>
      <c r="B193" s="77" t="s">
        <v>148</v>
      </c>
      <c r="C193" s="77" t="s">
        <v>748</v>
      </c>
      <c r="D193" s="77" t="s">
        <v>147</v>
      </c>
      <c r="E193" s="77">
        <v>340036</v>
      </c>
      <c r="F193" s="78" t="s">
        <v>147</v>
      </c>
      <c r="G193" s="77"/>
      <c r="I193" s="74" t="s">
        <v>348</v>
      </c>
      <c r="J193" s="74" t="s">
        <v>629</v>
      </c>
    </row>
    <row r="194" spans="1:10" x14ac:dyDescent="0.2">
      <c r="A194" s="75" t="s">
        <v>3089</v>
      </c>
      <c r="B194" s="76" t="s">
        <v>143</v>
      </c>
      <c r="C194" s="77" t="s">
        <v>748</v>
      </c>
      <c r="D194" s="76" t="s">
        <v>142</v>
      </c>
      <c r="E194" s="76">
        <v>240049</v>
      </c>
      <c r="F194" s="78" t="s">
        <v>142</v>
      </c>
      <c r="G194" s="77"/>
      <c r="I194" s="74" t="s">
        <v>514</v>
      </c>
      <c r="J194" s="74" t="s">
        <v>513</v>
      </c>
    </row>
    <row r="195" spans="1:10" x14ac:dyDescent="0.2">
      <c r="A195" s="75" t="s">
        <v>491</v>
      </c>
      <c r="B195" s="76" t="s">
        <v>139</v>
      </c>
      <c r="C195" s="77" t="s">
        <v>748</v>
      </c>
      <c r="D195" s="76" t="s">
        <v>190</v>
      </c>
      <c r="E195" s="76">
        <v>240005</v>
      </c>
      <c r="F195" s="78" t="s">
        <v>190</v>
      </c>
      <c r="G195" s="77"/>
      <c r="I195" s="74" t="s">
        <v>567</v>
      </c>
      <c r="J195" s="74" t="s">
        <v>566</v>
      </c>
    </row>
    <row r="196" spans="1:10" x14ac:dyDescent="0.2">
      <c r="A196" s="80" t="s">
        <v>3098</v>
      </c>
      <c r="B196" s="77" t="s">
        <v>134</v>
      </c>
      <c r="C196" s="77" t="s">
        <v>748</v>
      </c>
      <c r="D196" s="77" t="s">
        <v>376</v>
      </c>
      <c r="E196" s="77">
        <v>340010</v>
      </c>
      <c r="F196" s="78" t="s">
        <v>376</v>
      </c>
      <c r="G196" s="77"/>
      <c r="I196" s="74" t="s">
        <v>490</v>
      </c>
      <c r="J196" s="74" t="s">
        <v>3458</v>
      </c>
    </row>
    <row r="197" spans="1:10" x14ac:dyDescent="0.2">
      <c r="A197" s="80" t="s">
        <v>3096</v>
      </c>
      <c r="B197" s="77" t="s">
        <v>130</v>
      </c>
      <c r="C197" s="77" t="s">
        <v>748</v>
      </c>
      <c r="D197" s="77" t="s">
        <v>131</v>
      </c>
      <c r="E197" s="77">
        <v>310008</v>
      </c>
      <c r="F197" s="78" t="s">
        <v>131</v>
      </c>
      <c r="G197" s="77"/>
      <c r="I197" s="74" t="s">
        <v>572</v>
      </c>
      <c r="J197" s="74" t="s">
        <v>571</v>
      </c>
    </row>
    <row r="198" spans="1:10" x14ac:dyDescent="0.2">
      <c r="A198" s="75" t="s">
        <v>538</v>
      </c>
      <c r="B198" s="76" t="s">
        <v>126</v>
      </c>
      <c r="C198" s="77" t="s">
        <v>748</v>
      </c>
      <c r="D198" s="76" t="s">
        <v>127</v>
      </c>
      <c r="E198" s="76">
        <v>210071</v>
      </c>
      <c r="F198" s="78" t="s">
        <v>127</v>
      </c>
      <c r="G198" s="77"/>
      <c r="I198" s="74" t="s">
        <v>534</v>
      </c>
      <c r="J198" s="74" t="s">
        <v>533</v>
      </c>
    </row>
    <row r="199" spans="1:10" x14ac:dyDescent="0.2">
      <c r="A199" s="75" t="s">
        <v>3090</v>
      </c>
      <c r="B199" s="76" t="s">
        <v>122</v>
      </c>
      <c r="C199" s="77" t="s">
        <v>748</v>
      </c>
      <c r="D199" s="76" t="s">
        <v>357</v>
      </c>
      <c r="E199" s="76">
        <v>240050</v>
      </c>
      <c r="F199" s="78" t="s">
        <v>357</v>
      </c>
      <c r="G199" s="77"/>
      <c r="I199" s="74" t="s">
        <v>3459</v>
      </c>
      <c r="J199" s="74" t="s">
        <v>3459</v>
      </c>
    </row>
    <row r="200" spans="1:10" x14ac:dyDescent="0.2">
      <c r="A200" s="75" t="s">
        <v>630</v>
      </c>
      <c r="B200" s="76" t="s">
        <v>118</v>
      </c>
      <c r="C200" s="77" t="s">
        <v>748</v>
      </c>
      <c r="D200" s="76" t="s">
        <v>123</v>
      </c>
      <c r="E200" s="76">
        <v>240019</v>
      </c>
      <c r="F200" s="78" t="s">
        <v>123</v>
      </c>
      <c r="G200" s="77"/>
      <c r="I200" s="74" t="s">
        <v>3460</v>
      </c>
      <c r="J200" s="74" t="s">
        <v>3460</v>
      </c>
    </row>
    <row r="201" spans="1:10" x14ac:dyDescent="0.2">
      <c r="A201" s="75" t="s">
        <v>517</v>
      </c>
      <c r="B201" s="76" t="s">
        <v>114</v>
      </c>
      <c r="C201" s="77" t="s">
        <v>748</v>
      </c>
      <c r="D201" s="76" t="s">
        <v>119</v>
      </c>
      <c r="E201" s="76">
        <v>240036</v>
      </c>
      <c r="F201" s="78" t="s">
        <v>119</v>
      </c>
      <c r="G201" s="77"/>
      <c r="I201" s="74" t="s">
        <v>3704</v>
      </c>
      <c r="J201" s="74" t="s">
        <v>3461</v>
      </c>
    </row>
    <row r="202" spans="1:10" x14ac:dyDescent="0.2">
      <c r="A202" s="75" t="s">
        <v>535</v>
      </c>
      <c r="B202" s="76" t="s">
        <v>109</v>
      </c>
      <c r="C202" s="77" t="s">
        <v>748</v>
      </c>
      <c r="D202" s="76" t="s">
        <v>115</v>
      </c>
      <c r="E202" s="76">
        <v>240263</v>
      </c>
      <c r="F202" s="78" t="s">
        <v>115</v>
      </c>
      <c r="G202" s="77"/>
      <c r="I202" s="74" t="s">
        <v>3462</v>
      </c>
      <c r="J202" s="74" t="s">
        <v>3462</v>
      </c>
    </row>
    <row r="203" spans="1:10" x14ac:dyDescent="0.2">
      <c r="A203" s="80" t="s">
        <v>3091</v>
      </c>
      <c r="B203" s="77" t="s">
        <v>105</v>
      </c>
      <c r="C203" s="77" t="s">
        <v>748</v>
      </c>
      <c r="D203" s="77" t="s">
        <v>111</v>
      </c>
      <c r="E203" s="77">
        <v>240067</v>
      </c>
      <c r="F203" s="78" t="s">
        <v>111</v>
      </c>
      <c r="G203" s="77"/>
      <c r="I203" s="74" t="s">
        <v>3463</v>
      </c>
      <c r="J203" s="74" t="s">
        <v>3463</v>
      </c>
    </row>
    <row r="204" spans="1:10" x14ac:dyDescent="0.2">
      <c r="A204" s="75" t="s">
        <v>646</v>
      </c>
      <c r="B204" s="76" t="s">
        <v>102</v>
      </c>
      <c r="C204" s="77" t="s">
        <v>748</v>
      </c>
      <c r="D204" s="76" t="s">
        <v>106</v>
      </c>
      <c r="E204" s="76">
        <v>240054</v>
      </c>
      <c r="F204" s="78" t="s">
        <v>106</v>
      </c>
      <c r="G204" s="77"/>
      <c r="I204" s="74" t="s">
        <v>3464</v>
      </c>
      <c r="J204" s="74" t="s">
        <v>3464</v>
      </c>
    </row>
    <row r="205" spans="1:10" x14ac:dyDescent="0.2">
      <c r="A205" s="75" t="s">
        <v>594</v>
      </c>
      <c r="B205" s="76" t="s">
        <v>98</v>
      </c>
      <c r="C205" s="77" t="s">
        <v>748</v>
      </c>
      <c r="D205" s="76" t="s">
        <v>686</v>
      </c>
      <c r="E205" s="76">
        <v>210012</v>
      </c>
      <c r="F205" s="78" t="s">
        <v>686</v>
      </c>
      <c r="G205" s="77"/>
      <c r="I205" s="74" t="s">
        <v>3465</v>
      </c>
      <c r="J205" s="74" t="s">
        <v>3465</v>
      </c>
    </row>
    <row r="206" spans="1:10" x14ac:dyDescent="0.2">
      <c r="A206" s="80" t="s">
        <v>518</v>
      </c>
      <c r="B206" s="77" t="s">
        <v>94</v>
      </c>
      <c r="C206" s="77" t="s">
        <v>748</v>
      </c>
      <c r="D206" s="77" t="s">
        <v>99</v>
      </c>
      <c r="E206" s="77">
        <v>240037</v>
      </c>
      <c r="F206" s="78" t="s">
        <v>99</v>
      </c>
      <c r="G206" s="77"/>
      <c r="I206" s="74" t="s">
        <v>3466</v>
      </c>
      <c r="J206" s="74" t="s">
        <v>3466</v>
      </c>
    </row>
    <row r="207" spans="1:10" x14ac:dyDescent="0.2">
      <c r="A207" s="80" t="s">
        <v>687</v>
      </c>
      <c r="B207" s="77" t="s">
        <v>91</v>
      </c>
      <c r="C207" s="77" t="s">
        <v>748</v>
      </c>
      <c r="D207" s="77" t="s">
        <v>95</v>
      </c>
      <c r="E207" s="77">
        <v>240028</v>
      </c>
      <c r="F207" s="78" t="s">
        <v>95</v>
      </c>
      <c r="G207" s="77"/>
      <c r="I207" s="74" t="s">
        <v>3467</v>
      </c>
      <c r="J207" s="74" t="s">
        <v>3467</v>
      </c>
    </row>
    <row r="208" spans="1:10" x14ac:dyDescent="0.2">
      <c r="A208" s="83" t="s">
        <v>526</v>
      </c>
      <c r="B208" s="84" t="s">
        <v>87</v>
      </c>
      <c r="C208" s="77" t="s">
        <v>748</v>
      </c>
      <c r="D208" s="84" t="s">
        <v>92</v>
      </c>
      <c r="E208" s="85">
        <v>240051</v>
      </c>
      <c r="F208" s="78" t="s">
        <v>92</v>
      </c>
      <c r="G208" s="77"/>
      <c r="I208" s="74" t="s">
        <v>3468</v>
      </c>
      <c r="J208" s="74" t="s">
        <v>3468</v>
      </c>
    </row>
    <row r="209" spans="1:10" x14ac:dyDescent="0.2">
      <c r="A209" s="75" t="s">
        <v>501</v>
      </c>
      <c r="B209" s="76" t="s">
        <v>83</v>
      </c>
      <c r="C209" s="77" t="s">
        <v>748</v>
      </c>
      <c r="D209" s="76" t="s">
        <v>88</v>
      </c>
      <c r="E209" s="76">
        <v>440082</v>
      </c>
      <c r="F209" s="78" t="s">
        <v>88</v>
      </c>
      <c r="G209" s="77"/>
      <c r="I209" s="74" t="s">
        <v>3469</v>
      </c>
      <c r="J209" s="74" t="s">
        <v>3469</v>
      </c>
    </row>
    <row r="210" spans="1:10" x14ac:dyDescent="0.2">
      <c r="A210" s="75" t="s">
        <v>585</v>
      </c>
      <c r="B210" s="76" t="s">
        <v>78</v>
      </c>
      <c r="C210" s="77" t="s">
        <v>748</v>
      </c>
      <c r="D210" s="76" t="s">
        <v>84</v>
      </c>
      <c r="E210" s="76">
        <v>410002</v>
      </c>
      <c r="F210" s="78" t="s">
        <v>84</v>
      </c>
      <c r="G210" s="77"/>
      <c r="I210" s="74" t="s">
        <v>3470</v>
      </c>
      <c r="J210" s="74" t="s">
        <v>3470</v>
      </c>
    </row>
    <row r="211" spans="1:10" x14ac:dyDescent="0.2">
      <c r="A211" s="80" t="s">
        <v>745</v>
      </c>
      <c r="B211" s="77" t="s">
        <v>73</v>
      </c>
      <c r="C211" s="77" t="s">
        <v>748</v>
      </c>
      <c r="D211" s="77" t="s">
        <v>80</v>
      </c>
      <c r="E211" s="77">
        <v>240671</v>
      </c>
      <c r="F211" s="78" t="s">
        <v>80</v>
      </c>
      <c r="G211" s="77"/>
      <c r="I211" s="74" t="s">
        <v>3471</v>
      </c>
      <c r="J211" s="74" t="s">
        <v>3471</v>
      </c>
    </row>
    <row r="212" spans="1:10" x14ac:dyDescent="0.2">
      <c r="A212" s="80" t="s">
        <v>573</v>
      </c>
      <c r="B212" s="77" t="s">
        <v>69</v>
      </c>
      <c r="C212" s="77" t="s">
        <v>748</v>
      </c>
      <c r="D212" s="77" t="s">
        <v>75</v>
      </c>
      <c r="E212" s="77">
        <v>240441</v>
      </c>
      <c r="F212" s="78" t="s">
        <v>75</v>
      </c>
      <c r="G212" s="77"/>
      <c r="I212" s="74" t="s">
        <v>3472</v>
      </c>
      <c r="J212" s="74" t="s">
        <v>3472</v>
      </c>
    </row>
    <row r="213" spans="1:10" x14ac:dyDescent="0.2">
      <c r="A213" s="80" t="s">
        <v>3094</v>
      </c>
      <c r="B213" s="77" t="s">
        <v>64</v>
      </c>
      <c r="C213" s="77" t="s">
        <v>748</v>
      </c>
      <c r="D213" s="76" t="s">
        <v>70</v>
      </c>
      <c r="E213" s="77">
        <v>240409</v>
      </c>
      <c r="F213" s="78" t="s">
        <v>70</v>
      </c>
      <c r="G213" s="77"/>
      <c r="I213" s="74" t="s">
        <v>3473</v>
      </c>
      <c r="J213" s="74" t="s">
        <v>3473</v>
      </c>
    </row>
    <row r="214" spans="1:10" x14ac:dyDescent="0.2">
      <c r="A214" s="75" t="s">
        <v>688</v>
      </c>
      <c r="B214" s="76" t="s">
        <v>60</v>
      </c>
      <c r="C214" s="77" t="s">
        <v>748</v>
      </c>
      <c r="D214" s="76" t="s">
        <v>66</v>
      </c>
      <c r="E214" s="76">
        <v>230005</v>
      </c>
      <c r="F214" s="78" t="s">
        <v>66</v>
      </c>
      <c r="G214" s="77"/>
      <c r="I214" s="74" t="s">
        <v>3474</v>
      </c>
      <c r="J214" s="74" t="s">
        <v>3474</v>
      </c>
    </row>
    <row r="215" spans="1:10" x14ac:dyDescent="0.2">
      <c r="A215" s="80" t="s">
        <v>588</v>
      </c>
      <c r="B215" s="77" t="s">
        <v>56</v>
      </c>
      <c r="C215" s="77" t="s">
        <v>748</v>
      </c>
      <c r="D215" s="77" t="s">
        <v>61</v>
      </c>
      <c r="E215" s="77">
        <v>210050</v>
      </c>
      <c r="F215" s="78" t="s">
        <v>61</v>
      </c>
      <c r="G215" s="77"/>
      <c r="I215" s="74" t="s">
        <v>3475</v>
      </c>
      <c r="J215" s="74" t="s">
        <v>3475</v>
      </c>
    </row>
    <row r="216" spans="1:10" x14ac:dyDescent="0.2">
      <c r="A216" s="75" t="s">
        <v>543</v>
      </c>
      <c r="B216" s="76" t="s">
        <v>52</v>
      </c>
      <c r="C216" s="77" t="s">
        <v>748</v>
      </c>
      <c r="D216" s="76" t="s">
        <v>57</v>
      </c>
      <c r="E216" s="76">
        <v>240083</v>
      </c>
      <c r="F216" s="78" t="s">
        <v>57</v>
      </c>
      <c r="G216" s="76"/>
      <c r="I216" s="74" t="s">
        <v>3476</v>
      </c>
      <c r="J216" s="74" t="s">
        <v>3476</v>
      </c>
    </row>
    <row r="217" spans="1:10" x14ac:dyDescent="0.2">
      <c r="A217" s="80" t="s">
        <v>618</v>
      </c>
      <c r="B217" s="77" t="s">
        <v>48</v>
      </c>
      <c r="C217" s="77" t="s">
        <v>748</v>
      </c>
      <c r="D217" s="77" t="s">
        <v>53</v>
      </c>
      <c r="E217" s="77">
        <v>210010</v>
      </c>
      <c r="F217" s="78" t="s">
        <v>53</v>
      </c>
      <c r="G217" s="77"/>
      <c r="I217" s="74" t="s">
        <v>3477</v>
      </c>
      <c r="J217" s="74" t="s">
        <v>3477</v>
      </c>
    </row>
    <row r="218" spans="1:10" x14ac:dyDescent="0.2">
      <c r="A218" s="75" t="s">
        <v>633</v>
      </c>
      <c r="B218" s="76" t="s">
        <v>44</v>
      </c>
      <c r="C218" s="77" t="s">
        <v>748</v>
      </c>
      <c r="D218" s="76" t="s">
        <v>49</v>
      </c>
      <c r="E218" s="76">
        <v>410012</v>
      </c>
      <c r="F218" s="78" t="s">
        <v>49</v>
      </c>
      <c r="G218" s="77"/>
      <c r="I218" s="74" t="s">
        <v>3478</v>
      </c>
      <c r="J218" s="74" t="s">
        <v>3478</v>
      </c>
    </row>
    <row r="219" spans="1:10" x14ac:dyDescent="0.2">
      <c r="A219" s="75" t="s">
        <v>548</v>
      </c>
      <c r="B219" s="76" t="s">
        <v>40</v>
      </c>
      <c r="C219" s="77" t="s">
        <v>748</v>
      </c>
      <c r="D219" s="76" t="s">
        <v>45</v>
      </c>
      <c r="E219" s="76">
        <v>210053</v>
      </c>
      <c r="F219" s="78" t="s">
        <v>45</v>
      </c>
      <c r="G219" s="77"/>
      <c r="I219" s="74" t="s">
        <v>3479</v>
      </c>
      <c r="J219" s="74" t="s">
        <v>3479</v>
      </c>
    </row>
    <row r="220" spans="1:10" x14ac:dyDescent="0.2">
      <c r="A220" s="80" t="s">
        <v>614</v>
      </c>
      <c r="B220" s="84" t="s">
        <v>36</v>
      </c>
      <c r="C220" s="77" t="s">
        <v>748</v>
      </c>
      <c r="D220" s="76" t="s">
        <v>41</v>
      </c>
      <c r="E220" s="85">
        <v>440032</v>
      </c>
      <c r="F220" s="78" t="s">
        <v>41</v>
      </c>
      <c r="G220" s="77"/>
      <c r="I220" s="74" t="s">
        <v>3480</v>
      </c>
      <c r="J220" s="74" t="s">
        <v>3480</v>
      </c>
    </row>
    <row r="221" spans="1:10" x14ac:dyDescent="0.2">
      <c r="A221" s="86" t="s">
        <v>590</v>
      </c>
      <c r="B221" s="85" t="s">
        <v>31</v>
      </c>
      <c r="C221" s="77" t="s">
        <v>748</v>
      </c>
      <c r="D221" s="85" t="s">
        <v>37</v>
      </c>
      <c r="E221" s="85">
        <v>240085</v>
      </c>
      <c r="F221" s="78" t="s">
        <v>37</v>
      </c>
      <c r="G221" s="77"/>
      <c r="I221" s="74" t="s">
        <v>3481</v>
      </c>
      <c r="J221" s="74" t="s">
        <v>3481</v>
      </c>
    </row>
    <row r="222" spans="1:10" x14ac:dyDescent="0.2">
      <c r="A222" s="75" t="s">
        <v>574</v>
      </c>
      <c r="B222" s="76" t="s">
        <v>27</v>
      </c>
      <c r="C222" s="77" t="s">
        <v>748</v>
      </c>
      <c r="D222" s="76" t="s">
        <v>33</v>
      </c>
      <c r="E222" s="76">
        <v>240068</v>
      </c>
      <c r="F222" s="78" t="s">
        <v>33</v>
      </c>
      <c r="G222" s="77"/>
      <c r="I222" s="74" t="s">
        <v>3482</v>
      </c>
      <c r="J222" s="74" t="s">
        <v>3482</v>
      </c>
    </row>
    <row r="223" spans="1:10" x14ac:dyDescent="0.2">
      <c r="A223" s="75" t="s">
        <v>3088</v>
      </c>
      <c r="B223" s="76" t="s">
        <v>23</v>
      </c>
      <c r="C223" s="77" t="s">
        <v>748</v>
      </c>
      <c r="D223" s="76" t="s">
        <v>99</v>
      </c>
      <c r="E223" s="76">
        <v>240037</v>
      </c>
      <c r="F223" s="78" t="s">
        <v>99</v>
      </c>
      <c r="G223" s="77"/>
      <c r="I223" s="74" t="s">
        <v>3483</v>
      </c>
      <c r="J223" s="74" t="s">
        <v>3483</v>
      </c>
    </row>
    <row r="224" spans="1:10" x14ac:dyDescent="0.2">
      <c r="A224" s="75" t="s">
        <v>639</v>
      </c>
      <c r="B224" s="76" t="s">
        <v>16</v>
      </c>
      <c r="C224" s="77" t="s">
        <v>748</v>
      </c>
      <c r="D224" s="76" t="s">
        <v>28</v>
      </c>
      <c r="E224" s="76">
        <v>240617</v>
      </c>
      <c r="F224" s="78" t="s">
        <v>28</v>
      </c>
      <c r="G224" s="77"/>
      <c r="I224" s="74" t="s">
        <v>3484</v>
      </c>
      <c r="J224" s="74" t="s">
        <v>3484</v>
      </c>
    </row>
    <row r="225" spans="1:10" x14ac:dyDescent="0.2">
      <c r="A225" s="75" t="s">
        <v>3102</v>
      </c>
      <c r="B225" s="76" t="s">
        <v>3</v>
      </c>
      <c r="C225" s="77" t="s">
        <v>748</v>
      </c>
      <c r="D225" s="76" t="s">
        <v>691</v>
      </c>
      <c r="E225" s="76">
        <v>800002</v>
      </c>
      <c r="F225" s="78" t="s">
        <v>691</v>
      </c>
      <c r="G225" s="77"/>
      <c r="I225" s="74" t="s">
        <v>3485</v>
      </c>
      <c r="J225" s="74" t="s">
        <v>3485</v>
      </c>
    </row>
    <row r="226" spans="1:10" x14ac:dyDescent="0.2">
      <c r="A226" s="86" t="s">
        <v>634</v>
      </c>
      <c r="B226" s="85" t="s">
        <v>476</v>
      </c>
      <c r="C226" s="77" t="s">
        <v>747</v>
      </c>
      <c r="D226" s="85" t="s">
        <v>477</v>
      </c>
      <c r="E226" s="85">
        <v>210074</v>
      </c>
      <c r="F226" s="78" t="s">
        <v>477</v>
      </c>
      <c r="G226" s="77"/>
      <c r="I226" s="74" t="s">
        <v>3486</v>
      </c>
      <c r="J226" s="74" t="s">
        <v>3486</v>
      </c>
    </row>
    <row r="227" spans="1:10" x14ac:dyDescent="0.2">
      <c r="A227" s="86" t="s">
        <v>708</v>
      </c>
      <c r="B227" s="85" t="s">
        <v>472</v>
      </c>
      <c r="C227" s="77" t="s">
        <v>747</v>
      </c>
      <c r="D227" s="85" t="s">
        <v>473</v>
      </c>
      <c r="E227" s="76">
        <v>210041</v>
      </c>
      <c r="F227" s="85" t="s">
        <v>473</v>
      </c>
      <c r="G227" s="77"/>
    </row>
    <row r="228" spans="1:10" x14ac:dyDescent="0.2">
      <c r="A228" s="75" t="s">
        <v>3122</v>
      </c>
      <c r="B228" s="76" t="s">
        <v>468</v>
      </c>
      <c r="C228" s="77" t="s">
        <v>747</v>
      </c>
      <c r="D228" s="76" t="s">
        <v>469</v>
      </c>
      <c r="E228" s="76">
        <v>410027</v>
      </c>
      <c r="F228" s="78" t="s">
        <v>469</v>
      </c>
      <c r="G228" s="76"/>
      <c r="I228" s="74" t="s">
        <v>3487</v>
      </c>
      <c r="J228" s="74" t="s">
        <v>3487</v>
      </c>
    </row>
    <row r="229" spans="1:10" x14ac:dyDescent="0.2">
      <c r="A229" s="80" t="s">
        <v>645</v>
      </c>
      <c r="B229" s="77" t="s">
        <v>465</v>
      </c>
      <c r="C229" s="77" t="s">
        <v>747</v>
      </c>
      <c r="D229" s="77" t="s">
        <v>106</v>
      </c>
      <c r="E229" s="85">
        <v>240054</v>
      </c>
      <c r="F229" s="78" t="s">
        <v>106</v>
      </c>
      <c r="G229" s="77"/>
      <c r="I229" s="74" t="s">
        <v>3488</v>
      </c>
      <c r="J229" s="74" t="s">
        <v>3488</v>
      </c>
    </row>
    <row r="230" spans="1:10" x14ac:dyDescent="0.2">
      <c r="A230" s="80" t="s">
        <v>3002</v>
      </c>
      <c r="B230" s="77" t="s">
        <v>458</v>
      </c>
      <c r="C230" s="77" t="s">
        <v>747</v>
      </c>
      <c r="D230" s="77" t="s">
        <v>540</v>
      </c>
      <c r="E230" s="85">
        <v>210090</v>
      </c>
      <c r="F230" s="78" t="s">
        <v>540</v>
      </c>
      <c r="G230" s="77"/>
      <c r="I230" s="74" t="s">
        <v>3489</v>
      </c>
      <c r="J230" s="74" t="s">
        <v>3489</v>
      </c>
    </row>
    <row r="231" spans="1:10" x14ac:dyDescent="0.2">
      <c r="A231" s="75" t="s">
        <v>539</v>
      </c>
      <c r="B231" s="76" t="s">
        <v>458</v>
      </c>
      <c r="C231" s="77" t="s">
        <v>747</v>
      </c>
      <c r="D231" s="76" t="s">
        <v>540</v>
      </c>
      <c r="E231" s="76">
        <v>210090</v>
      </c>
      <c r="F231" s="78" t="s">
        <v>540</v>
      </c>
      <c r="G231" s="77"/>
      <c r="I231" s="74" t="s">
        <v>3490</v>
      </c>
      <c r="J231" s="74" t="s">
        <v>3490</v>
      </c>
    </row>
    <row r="232" spans="1:10" x14ac:dyDescent="0.2">
      <c r="A232" s="80" t="s">
        <v>2998</v>
      </c>
      <c r="B232" s="77" t="s">
        <v>454</v>
      </c>
      <c r="C232" s="77" t="s">
        <v>747</v>
      </c>
      <c r="D232" s="77" t="s">
        <v>455</v>
      </c>
      <c r="E232" s="77">
        <v>210068</v>
      </c>
      <c r="F232" s="78" t="s">
        <v>455</v>
      </c>
      <c r="G232" s="77"/>
      <c r="I232" s="74" t="s">
        <v>3491</v>
      </c>
      <c r="J232" s="74" t="s">
        <v>3491</v>
      </c>
    </row>
    <row r="233" spans="1:10" x14ac:dyDescent="0.2">
      <c r="A233" s="83" t="s">
        <v>560</v>
      </c>
      <c r="B233" s="84" t="s">
        <v>450</v>
      </c>
      <c r="C233" s="77" t="s">
        <v>747</v>
      </c>
      <c r="D233" s="84" t="s">
        <v>451</v>
      </c>
      <c r="E233" s="85">
        <v>210036</v>
      </c>
      <c r="F233" s="78" t="s">
        <v>451</v>
      </c>
      <c r="G233" s="77"/>
      <c r="I233" s="74" t="s">
        <v>3492</v>
      </c>
      <c r="J233" s="74" t="s">
        <v>3492</v>
      </c>
    </row>
    <row r="234" spans="1:10" x14ac:dyDescent="0.2">
      <c r="A234" s="80" t="s">
        <v>3154</v>
      </c>
      <c r="B234" s="77" t="s">
        <v>446</v>
      </c>
      <c r="C234" s="77" t="s">
        <v>747</v>
      </c>
      <c r="D234" s="77" t="s">
        <v>2984</v>
      </c>
      <c r="E234" s="77">
        <v>410031</v>
      </c>
      <c r="F234" s="78" t="s">
        <v>2984</v>
      </c>
      <c r="G234" s="77"/>
      <c r="I234" s="74" t="s">
        <v>3493</v>
      </c>
      <c r="J234" s="74" t="s">
        <v>3493</v>
      </c>
    </row>
    <row r="235" spans="1:10" x14ac:dyDescent="0.2">
      <c r="A235" s="75" t="s">
        <v>495</v>
      </c>
      <c r="B235" s="76" t="s">
        <v>438</v>
      </c>
      <c r="C235" s="77" t="s">
        <v>747</v>
      </c>
      <c r="D235" s="76" t="s">
        <v>439</v>
      </c>
      <c r="E235" s="76">
        <v>210031</v>
      </c>
      <c r="F235" s="78" t="s">
        <v>439</v>
      </c>
      <c r="G235" s="77"/>
      <c r="I235" s="74" t="s">
        <v>3494</v>
      </c>
      <c r="J235" s="74" t="s">
        <v>3494</v>
      </c>
    </row>
    <row r="236" spans="1:10" x14ac:dyDescent="0.2">
      <c r="A236" s="75" t="s">
        <v>601</v>
      </c>
      <c r="B236" s="76" t="s">
        <v>434</v>
      </c>
      <c r="C236" s="77" t="s">
        <v>747</v>
      </c>
      <c r="D236" s="76" t="e">
        <v>#N/A</v>
      </c>
      <c r="E236" s="76" t="s">
        <v>602</v>
      </c>
      <c r="F236" s="78" t="e">
        <v>#N/A</v>
      </c>
      <c r="G236" s="77"/>
      <c r="I236" s="74" t="s">
        <v>3495</v>
      </c>
      <c r="J236" s="74" t="s">
        <v>3495</v>
      </c>
    </row>
    <row r="237" spans="1:10" x14ac:dyDescent="0.2">
      <c r="A237" s="83" t="s">
        <v>3078</v>
      </c>
      <c r="B237" s="84" t="s">
        <v>427</v>
      </c>
      <c r="C237" s="77" t="s">
        <v>747</v>
      </c>
      <c r="D237" s="76" t="s">
        <v>308</v>
      </c>
      <c r="E237" s="85">
        <v>210051</v>
      </c>
      <c r="F237" s="78" t="s">
        <v>308</v>
      </c>
      <c r="G237" s="77"/>
      <c r="I237" s="74" t="s">
        <v>3496</v>
      </c>
      <c r="J237" s="74" t="s">
        <v>3496</v>
      </c>
    </row>
    <row r="238" spans="1:10" x14ac:dyDescent="0.2">
      <c r="A238" s="80" t="s">
        <v>586</v>
      </c>
      <c r="B238" s="77" t="s">
        <v>424</v>
      </c>
      <c r="C238" s="77" t="s">
        <v>747</v>
      </c>
      <c r="D238" s="77" t="s">
        <v>423</v>
      </c>
      <c r="E238" s="77">
        <v>240165</v>
      </c>
      <c r="F238" s="78" t="s">
        <v>423</v>
      </c>
      <c r="G238" s="77"/>
      <c r="I238" s="74" t="s">
        <v>3497</v>
      </c>
      <c r="J238" s="74" t="s">
        <v>3497</v>
      </c>
    </row>
    <row r="239" spans="1:10" x14ac:dyDescent="0.2">
      <c r="A239" s="75" t="s">
        <v>524</v>
      </c>
      <c r="B239" s="76" t="s">
        <v>420</v>
      </c>
      <c r="C239" s="77" t="s">
        <v>747</v>
      </c>
      <c r="D239" s="76" t="s">
        <v>419</v>
      </c>
      <c r="E239" s="76">
        <v>820003</v>
      </c>
      <c r="F239" s="78" t="s">
        <v>419</v>
      </c>
      <c r="G239" s="77"/>
      <c r="I239" s="74" t="s">
        <v>3498</v>
      </c>
      <c r="J239" s="74" t="s">
        <v>3498</v>
      </c>
    </row>
    <row r="240" spans="1:10" x14ac:dyDescent="0.2">
      <c r="A240" s="80" t="s">
        <v>492</v>
      </c>
      <c r="B240" s="77" t="s">
        <v>416</v>
      </c>
      <c r="C240" s="77" t="s">
        <v>747</v>
      </c>
      <c r="D240" s="77" t="s">
        <v>415</v>
      </c>
      <c r="E240" s="77">
        <v>800057</v>
      </c>
      <c r="F240" s="78" t="s">
        <v>415</v>
      </c>
      <c r="G240" s="77"/>
      <c r="I240" s="74" t="s">
        <v>3499</v>
      </c>
      <c r="J240" s="74" t="s">
        <v>3499</v>
      </c>
    </row>
    <row r="241" spans="1:10" x14ac:dyDescent="0.2">
      <c r="A241" s="80" t="s">
        <v>583</v>
      </c>
      <c r="B241" s="77" t="s">
        <v>412</v>
      </c>
      <c r="C241" s="77" t="s">
        <v>747</v>
      </c>
      <c r="D241" s="77" t="s">
        <v>411</v>
      </c>
      <c r="E241" s="77">
        <v>240679</v>
      </c>
      <c r="F241" s="78" t="s">
        <v>411</v>
      </c>
      <c r="G241" s="77"/>
      <c r="I241" s="74" t="s">
        <v>3500</v>
      </c>
      <c r="J241" s="74" t="s">
        <v>3500</v>
      </c>
    </row>
    <row r="242" spans="1:10" x14ac:dyDescent="0.2">
      <c r="A242" s="75" t="s">
        <v>3457</v>
      </c>
      <c r="B242" s="76" t="s">
        <v>400</v>
      </c>
      <c r="C242" s="77" t="s">
        <v>747</v>
      </c>
      <c r="D242" s="76" t="s">
        <v>657</v>
      </c>
      <c r="E242" s="76">
        <v>240455</v>
      </c>
      <c r="F242" s="78" t="s">
        <v>657</v>
      </c>
      <c r="G242" s="77"/>
      <c r="I242" s="74" t="s">
        <v>3501</v>
      </c>
      <c r="J242" s="74" t="s">
        <v>3501</v>
      </c>
    </row>
    <row r="243" spans="1:10" x14ac:dyDescent="0.2">
      <c r="A243" s="75" t="s">
        <v>496</v>
      </c>
      <c r="B243" s="76" t="s">
        <v>388</v>
      </c>
      <c r="C243" s="77" t="s">
        <v>747</v>
      </c>
      <c r="D243" s="76" t="s">
        <v>387</v>
      </c>
      <c r="E243" s="76">
        <v>240448</v>
      </c>
      <c r="F243" s="78" t="s">
        <v>387</v>
      </c>
      <c r="G243" s="77"/>
      <c r="I243" s="74" t="s">
        <v>3502</v>
      </c>
      <c r="J243" s="74" t="s">
        <v>3502</v>
      </c>
    </row>
    <row r="244" spans="1:10" x14ac:dyDescent="0.2">
      <c r="A244" s="80" t="s">
        <v>3014</v>
      </c>
      <c r="B244" s="77" t="s">
        <v>377</v>
      </c>
      <c r="C244" s="77" t="s">
        <v>747</v>
      </c>
      <c r="D244" s="77" t="s">
        <v>136</v>
      </c>
      <c r="E244" s="77">
        <v>240607</v>
      </c>
      <c r="F244" s="78" t="s">
        <v>136</v>
      </c>
      <c r="G244" s="77"/>
      <c r="I244" s="74" t="s">
        <v>3503</v>
      </c>
      <c r="J244" s="74" t="s">
        <v>3503</v>
      </c>
    </row>
    <row r="245" spans="1:10" x14ac:dyDescent="0.2">
      <c r="A245" s="80" t="s">
        <v>619</v>
      </c>
      <c r="B245" s="77" t="s">
        <v>371</v>
      </c>
      <c r="C245" s="77" t="s">
        <v>747</v>
      </c>
      <c r="D245" s="77" t="s">
        <v>370</v>
      </c>
      <c r="E245" s="77">
        <v>240624</v>
      </c>
      <c r="F245" s="78" t="s">
        <v>370</v>
      </c>
      <c r="G245" s="77"/>
      <c r="I245" s="74" t="s">
        <v>3504</v>
      </c>
      <c r="J245" s="74" t="s">
        <v>3504</v>
      </c>
    </row>
    <row r="246" spans="1:10" x14ac:dyDescent="0.2">
      <c r="A246" s="80" t="s">
        <v>3176</v>
      </c>
      <c r="B246" s="77" t="s">
        <v>367</v>
      </c>
      <c r="C246" s="77" t="s">
        <v>747</v>
      </c>
      <c r="D246" s="77" t="s">
        <v>366</v>
      </c>
      <c r="E246" s="77">
        <v>440061</v>
      </c>
      <c r="F246" s="78" t="s">
        <v>366</v>
      </c>
      <c r="G246" s="77"/>
      <c r="I246" s="74" t="s">
        <v>3505</v>
      </c>
      <c r="J246" s="74" t="s">
        <v>3505</v>
      </c>
    </row>
    <row r="247" spans="1:10" x14ac:dyDescent="0.2">
      <c r="A247" s="75" t="s">
        <v>564</v>
      </c>
      <c r="B247" s="76" t="s">
        <v>363</v>
      </c>
      <c r="C247" s="77" t="s">
        <v>747</v>
      </c>
      <c r="D247" s="76" t="s">
        <v>142</v>
      </c>
      <c r="E247" s="76">
        <v>240049</v>
      </c>
      <c r="F247" s="78" t="s">
        <v>142</v>
      </c>
      <c r="G247" s="77"/>
      <c r="I247" s="74" t="s">
        <v>3506</v>
      </c>
      <c r="J247" s="74" t="s">
        <v>3506</v>
      </c>
    </row>
    <row r="248" spans="1:10" x14ac:dyDescent="0.2">
      <c r="A248" s="75" t="s">
        <v>3081</v>
      </c>
      <c r="B248" s="76" t="s">
        <v>361</v>
      </c>
      <c r="C248" s="77" t="s">
        <v>747</v>
      </c>
      <c r="D248" s="76" t="s">
        <v>360</v>
      </c>
      <c r="E248" s="76">
        <v>440273</v>
      </c>
      <c r="F248" s="78" t="s">
        <v>360</v>
      </c>
      <c r="G248" s="77"/>
      <c r="I248" s="74" t="s">
        <v>3507</v>
      </c>
      <c r="J248" s="74" t="s">
        <v>3507</v>
      </c>
    </row>
    <row r="249" spans="1:10" x14ac:dyDescent="0.2">
      <c r="A249" s="80" t="s">
        <v>629</v>
      </c>
      <c r="B249" s="77" t="s">
        <v>348</v>
      </c>
      <c r="C249" s="77" t="s">
        <v>747</v>
      </c>
      <c r="D249" s="77" t="s">
        <v>347</v>
      </c>
      <c r="E249" s="77">
        <v>240348</v>
      </c>
      <c r="F249" s="78" t="s">
        <v>347</v>
      </c>
      <c r="G249" s="77"/>
      <c r="I249" s="74" t="s">
        <v>3508</v>
      </c>
      <c r="J249" s="74" t="s">
        <v>3508</v>
      </c>
    </row>
    <row r="250" spans="1:10" x14ac:dyDescent="0.2">
      <c r="A250" s="75" t="s">
        <v>513</v>
      </c>
      <c r="B250" s="76" t="s">
        <v>514</v>
      </c>
      <c r="C250" s="77" t="s">
        <v>747</v>
      </c>
      <c r="D250" s="76" t="s">
        <v>658</v>
      </c>
      <c r="E250" s="76">
        <v>210078</v>
      </c>
      <c r="F250" s="78" t="s">
        <v>658</v>
      </c>
      <c r="G250" s="77"/>
      <c r="I250" s="74" t="s">
        <v>3509</v>
      </c>
      <c r="J250" s="74" t="s">
        <v>3509</v>
      </c>
    </row>
    <row r="251" spans="1:10" x14ac:dyDescent="0.2">
      <c r="A251" s="80" t="s">
        <v>3183</v>
      </c>
      <c r="B251" s="77" t="s">
        <v>567</v>
      </c>
      <c r="C251" s="77" t="s">
        <v>747</v>
      </c>
      <c r="D251" s="77" t="s">
        <v>165</v>
      </c>
      <c r="E251" s="77">
        <v>210069</v>
      </c>
      <c r="F251" s="78" t="s">
        <v>165</v>
      </c>
      <c r="G251" s="77"/>
      <c r="I251" s="74" t="s">
        <v>3510</v>
      </c>
      <c r="J251" s="74" t="s">
        <v>3510</v>
      </c>
    </row>
    <row r="252" spans="1:10" x14ac:dyDescent="0.2">
      <c r="A252" s="80" t="s">
        <v>489</v>
      </c>
      <c r="B252" s="77" t="s">
        <v>490</v>
      </c>
      <c r="C252" s="77" t="s">
        <v>747</v>
      </c>
      <c r="D252" s="77" t="s">
        <v>659</v>
      </c>
      <c r="E252" s="77">
        <v>210087</v>
      </c>
      <c r="F252" s="78" t="s">
        <v>659</v>
      </c>
      <c r="G252" s="77"/>
      <c r="I252" s="74" t="s">
        <v>3511</v>
      </c>
      <c r="J252" s="74" t="s">
        <v>3511</v>
      </c>
    </row>
    <row r="253" spans="1:10" x14ac:dyDescent="0.2">
      <c r="A253" s="75" t="s">
        <v>533</v>
      </c>
      <c r="B253" s="76" t="s">
        <v>534</v>
      </c>
      <c r="C253" s="77" t="s">
        <v>747</v>
      </c>
      <c r="D253" s="76" t="s">
        <v>660</v>
      </c>
      <c r="E253" s="76">
        <v>210088</v>
      </c>
      <c r="F253" s="78" t="s">
        <v>660</v>
      </c>
      <c r="G253" s="77"/>
      <c r="I253" s="74" t="s">
        <v>3512</v>
      </c>
      <c r="J253" s="74" t="s">
        <v>3512</v>
      </c>
    </row>
    <row r="254" spans="1:10" x14ac:dyDescent="0.2">
      <c r="A254" s="83" t="s">
        <v>584</v>
      </c>
      <c r="B254" s="84" t="s">
        <v>362</v>
      </c>
      <c r="C254" s="77" t="s">
        <v>747</v>
      </c>
      <c r="D254" s="84" t="s">
        <v>661</v>
      </c>
      <c r="E254" s="85">
        <v>230017</v>
      </c>
      <c r="F254" s="78" t="s">
        <v>661</v>
      </c>
      <c r="G254" s="77"/>
      <c r="I254" s="74" t="s">
        <v>3513</v>
      </c>
      <c r="J254" s="74" t="s">
        <v>3513</v>
      </c>
    </row>
    <row r="255" spans="1:10" x14ac:dyDescent="0.2">
      <c r="A255" s="75" t="s">
        <v>3079</v>
      </c>
      <c r="B255" s="76" t="s">
        <v>340</v>
      </c>
      <c r="C255" s="77" t="s">
        <v>747</v>
      </c>
      <c r="D255" s="76" t="s">
        <v>339</v>
      </c>
      <c r="E255" s="76">
        <v>230016</v>
      </c>
      <c r="F255" s="78" t="s">
        <v>339</v>
      </c>
      <c r="G255" s="77"/>
      <c r="I255" s="74" t="s">
        <v>3514</v>
      </c>
      <c r="J255" s="74" t="s">
        <v>3514</v>
      </c>
    </row>
    <row r="256" spans="1:10" x14ac:dyDescent="0.2">
      <c r="A256" s="80" t="s">
        <v>3191</v>
      </c>
      <c r="B256" s="77" t="s">
        <v>546</v>
      </c>
      <c r="C256" s="77" t="s">
        <v>747</v>
      </c>
      <c r="D256" s="77" t="s">
        <v>296</v>
      </c>
      <c r="E256" s="77">
        <v>230015</v>
      </c>
      <c r="F256" s="78" t="s">
        <v>296</v>
      </c>
      <c r="G256" s="77"/>
      <c r="I256" s="74" t="s">
        <v>3515</v>
      </c>
      <c r="J256" s="74" t="s">
        <v>3515</v>
      </c>
    </row>
    <row r="257" spans="1:10" x14ac:dyDescent="0.2">
      <c r="A257" s="75" t="s">
        <v>626</v>
      </c>
      <c r="B257" s="76" t="s">
        <v>336</v>
      </c>
      <c r="C257" s="77" t="s">
        <v>747</v>
      </c>
      <c r="D257" s="76" t="s">
        <v>335</v>
      </c>
      <c r="E257" s="76" t="s">
        <v>334</v>
      </c>
      <c r="F257" s="78" t="s">
        <v>335</v>
      </c>
      <c r="G257" s="77"/>
      <c r="I257" s="74" t="s">
        <v>3516</v>
      </c>
      <c r="J257" s="74" t="s">
        <v>3516</v>
      </c>
    </row>
    <row r="258" spans="1:10" x14ac:dyDescent="0.2">
      <c r="A258" s="83" t="s">
        <v>727</v>
      </c>
      <c r="B258" s="84" t="s">
        <v>341</v>
      </c>
      <c r="C258" s="77" t="s">
        <v>747</v>
      </c>
      <c r="D258" s="76" t="s">
        <v>227</v>
      </c>
      <c r="E258" s="85" t="s">
        <v>226</v>
      </c>
      <c r="F258" s="78" t="s">
        <v>227</v>
      </c>
      <c r="G258" s="77"/>
      <c r="I258" s="74" t="s">
        <v>3517</v>
      </c>
      <c r="J258" s="74" t="s">
        <v>3517</v>
      </c>
    </row>
    <row r="259" spans="1:10" x14ac:dyDescent="0.2">
      <c r="A259" s="80" t="s">
        <v>635</v>
      </c>
      <c r="B259" s="77" t="s">
        <v>327</v>
      </c>
      <c r="C259" s="77" t="s">
        <v>747</v>
      </c>
      <c r="D259" s="77" t="e">
        <v>#N/A</v>
      </c>
      <c r="E259" s="77" t="s">
        <v>2525</v>
      </c>
      <c r="F259" s="78" t="e">
        <v>#N/A</v>
      </c>
      <c r="G259" s="77"/>
      <c r="I259" s="74" t="s">
        <v>3518</v>
      </c>
      <c r="J259" s="74" t="s">
        <v>3518</v>
      </c>
    </row>
    <row r="260" spans="1:10" x14ac:dyDescent="0.2">
      <c r="A260" s="80" t="s">
        <v>530</v>
      </c>
      <c r="B260" s="77" t="s">
        <v>304</v>
      </c>
      <c r="C260" s="77" t="s">
        <v>747</v>
      </c>
      <c r="D260" s="77" t="s">
        <v>303</v>
      </c>
      <c r="E260" s="77">
        <v>800047</v>
      </c>
      <c r="F260" s="78" t="s">
        <v>303</v>
      </c>
      <c r="G260" s="77"/>
      <c r="I260" s="74" t="s">
        <v>3519</v>
      </c>
      <c r="J260" s="74" t="s">
        <v>3519</v>
      </c>
    </row>
    <row r="261" spans="1:10" x14ac:dyDescent="0.2">
      <c r="A261" s="80" t="s">
        <v>728</v>
      </c>
      <c r="B261" s="77" t="s">
        <v>301</v>
      </c>
      <c r="C261" s="77" t="s">
        <v>747</v>
      </c>
      <c r="D261" s="77" t="e">
        <v>#N/A</v>
      </c>
      <c r="E261" s="77" t="s">
        <v>729</v>
      </c>
      <c r="F261" s="78" t="e">
        <v>#N/A</v>
      </c>
      <c r="G261" s="77"/>
      <c r="I261" s="74" t="s">
        <v>3520</v>
      </c>
      <c r="J261" s="74" t="s">
        <v>3520</v>
      </c>
    </row>
    <row r="262" spans="1:10" x14ac:dyDescent="0.2">
      <c r="A262" s="75" t="s">
        <v>3199</v>
      </c>
      <c r="B262" s="76" t="s">
        <v>13</v>
      </c>
      <c r="C262" s="77" t="s">
        <v>747</v>
      </c>
      <c r="D262" s="76" t="s">
        <v>19</v>
      </c>
      <c r="E262" s="76" t="s">
        <v>18</v>
      </c>
      <c r="F262" s="78" t="s">
        <v>19</v>
      </c>
      <c r="G262" s="77"/>
      <c r="I262" s="74" t="s">
        <v>3521</v>
      </c>
      <c r="J262" s="74" t="s">
        <v>3521</v>
      </c>
    </row>
    <row r="263" spans="1:10" x14ac:dyDescent="0.2">
      <c r="A263" s="83" t="s">
        <v>668</v>
      </c>
      <c r="B263" s="84" t="s">
        <v>297</v>
      </c>
      <c r="C263" s="77" t="s">
        <v>747</v>
      </c>
      <c r="D263" s="76" t="s">
        <v>296</v>
      </c>
      <c r="E263" s="85">
        <v>230015</v>
      </c>
      <c r="F263" s="78" t="s">
        <v>296</v>
      </c>
      <c r="G263" s="77"/>
      <c r="I263" s="74" t="s">
        <v>3522</v>
      </c>
      <c r="J263" s="74" t="s">
        <v>3522</v>
      </c>
    </row>
    <row r="264" spans="1:10" x14ac:dyDescent="0.2">
      <c r="A264" s="75" t="s">
        <v>617</v>
      </c>
      <c r="B264" s="76" t="s">
        <v>286</v>
      </c>
      <c r="C264" s="77" t="s">
        <v>747</v>
      </c>
      <c r="D264" s="76" t="s">
        <v>285</v>
      </c>
      <c r="E264" s="76" t="s">
        <v>284</v>
      </c>
      <c r="F264" s="78" t="s">
        <v>285</v>
      </c>
      <c r="G264" s="77"/>
      <c r="I264" s="74" t="s">
        <v>3523</v>
      </c>
      <c r="J264" s="74" t="s">
        <v>3523</v>
      </c>
    </row>
    <row r="265" spans="1:10" x14ac:dyDescent="0.2">
      <c r="A265" s="83" t="s">
        <v>3051</v>
      </c>
      <c r="B265" s="84" t="s">
        <v>282</v>
      </c>
      <c r="C265" s="77" t="s">
        <v>747</v>
      </c>
      <c r="D265" s="84" t="e">
        <v>#N/A</v>
      </c>
      <c r="E265" s="85" t="s">
        <v>697</v>
      </c>
      <c r="F265" s="78" t="e">
        <v>#N/A</v>
      </c>
      <c r="G265" s="77"/>
      <c r="I265" s="74" t="s">
        <v>3524</v>
      </c>
      <c r="J265" s="74" t="s">
        <v>3524</v>
      </c>
    </row>
    <row r="266" spans="1:10" x14ac:dyDescent="0.2">
      <c r="A266" s="80" t="s">
        <v>636</v>
      </c>
      <c r="B266" s="77" t="s">
        <v>276</v>
      </c>
      <c r="C266" s="77" t="s">
        <v>747</v>
      </c>
      <c r="D266" s="77" t="s">
        <v>669</v>
      </c>
      <c r="E266" s="77" t="s">
        <v>278</v>
      </c>
      <c r="F266" s="78" t="s">
        <v>669</v>
      </c>
      <c r="G266" s="77"/>
      <c r="I266" s="74" t="s">
        <v>3525</v>
      </c>
      <c r="J266" s="74" t="s">
        <v>3525</v>
      </c>
    </row>
    <row r="267" spans="1:10" x14ac:dyDescent="0.2">
      <c r="A267" s="80" t="s">
        <v>549</v>
      </c>
      <c r="B267" s="77" t="s">
        <v>270</v>
      </c>
      <c r="C267" s="77" t="s">
        <v>747</v>
      </c>
      <c r="D267" s="77" t="s">
        <v>271</v>
      </c>
      <c r="E267" s="77" t="s">
        <v>268</v>
      </c>
      <c r="F267" s="78" t="s">
        <v>271</v>
      </c>
      <c r="G267" s="77"/>
      <c r="I267" s="74" t="s">
        <v>3526</v>
      </c>
      <c r="J267" s="74" t="s">
        <v>3526</v>
      </c>
    </row>
    <row r="268" spans="1:10" x14ac:dyDescent="0.2">
      <c r="A268" s="83" t="s">
        <v>3119</v>
      </c>
      <c r="B268" s="84" t="s">
        <v>751</v>
      </c>
      <c r="C268" s="77" t="s">
        <v>747</v>
      </c>
      <c r="D268" s="84" t="s">
        <v>347</v>
      </c>
      <c r="E268" s="85">
        <v>240348</v>
      </c>
      <c r="F268" s="78" t="s">
        <v>347</v>
      </c>
      <c r="G268" s="77"/>
      <c r="I268" s="74" t="s">
        <v>3705</v>
      </c>
      <c r="J268" s="74" t="s">
        <v>3527</v>
      </c>
    </row>
    <row r="269" spans="1:10" x14ac:dyDescent="0.2">
      <c r="A269" s="80" t="s">
        <v>698</v>
      </c>
      <c r="B269" s="77" t="s">
        <v>264</v>
      </c>
      <c r="C269" s="77" t="s">
        <v>747</v>
      </c>
      <c r="D269" s="77" t="s">
        <v>263</v>
      </c>
      <c r="E269" s="77">
        <v>240254</v>
      </c>
      <c r="F269" s="78" t="s">
        <v>263</v>
      </c>
      <c r="G269" s="77"/>
      <c r="I269" s="74" t="s">
        <v>3706</v>
      </c>
      <c r="J269" s="74" t="s">
        <v>3528</v>
      </c>
    </row>
    <row r="270" spans="1:10" x14ac:dyDescent="0.2">
      <c r="A270" s="83" t="s">
        <v>3009</v>
      </c>
      <c r="B270" s="84" t="s">
        <v>260</v>
      </c>
      <c r="C270" s="77" t="s">
        <v>747</v>
      </c>
      <c r="D270" s="84" t="s">
        <v>237</v>
      </c>
      <c r="E270" s="85">
        <v>240109</v>
      </c>
      <c r="F270" s="78" t="s">
        <v>237</v>
      </c>
      <c r="G270" s="77"/>
      <c r="I270" s="74" t="s">
        <v>3529</v>
      </c>
      <c r="J270" s="74" t="s">
        <v>3529</v>
      </c>
    </row>
    <row r="271" spans="1:10" x14ac:dyDescent="0.2">
      <c r="A271" s="75" t="s">
        <v>670</v>
      </c>
      <c r="B271" s="76" t="s">
        <v>607</v>
      </c>
      <c r="C271" s="77" t="s">
        <v>747</v>
      </c>
      <c r="D271" s="76" t="s">
        <v>672</v>
      </c>
      <c r="E271" s="76" t="s">
        <v>671</v>
      </c>
      <c r="F271" s="78" t="s">
        <v>672</v>
      </c>
      <c r="G271" s="76"/>
      <c r="I271" s="74" t="s">
        <v>3530</v>
      </c>
      <c r="J271" s="74" t="s">
        <v>3530</v>
      </c>
    </row>
    <row r="272" spans="1:10" x14ac:dyDescent="0.2">
      <c r="A272" s="80" t="s">
        <v>3562</v>
      </c>
      <c r="B272" s="77" t="s">
        <v>607</v>
      </c>
      <c r="C272" s="77" t="s">
        <v>747</v>
      </c>
      <c r="D272" s="77" t="s">
        <v>335</v>
      </c>
      <c r="E272" s="77" t="s">
        <v>334</v>
      </c>
      <c r="F272" s="78" t="s">
        <v>335</v>
      </c>
      <c r="G272" s="77"/>
      <c r="I272" s="74" t="s">
        <v>3531</v>
      </c>
      <c r="J272" s="74" t="s">
        <v>3531</v>
      </c>
    </row>
    <row r="273" spans="1:10" x14ac:dyDescent="0.2">
      <c r="A273" s="83" t="s">
        <v>3092</v>
      </c>
      <c r="B273" s="84" t="s">
        <v>251</v>
      </c>
      <c r="C273" s="77" t="s">
        <v>747</v>
      </c>
      <c r="D273" s="76" t="s">
        <v>232</v>
      </c>
      <c r="E273" s="85">
        <v>240091</v>
      </c>
      <c r="F273" s="78" t="s">
        <v>232</v>
      </c>
      <c r="G273" s="77"/>
      <c r="I273" s="74" t="s">
        <v>3532</v>
      </c>
      <c r="J273" s="74" t="s">
        <v>3532</v>
      </c>
    </row>
    <row r="274" spans="1:10" x14ac:dyDescent="0.2">
      <c r="A274" s="75" t="s">
        <v>579</v>
      </c>
      <c r="B274" s="76" t="s">
        <v>244</v>
      </c>
      <c r="C274" s="77" t="s">
        <v>747</v>
      </c>
      <c r="D274" s="76" t="s">
        <v>222</v>
      </c>
      <c r="E274" s="76">
        <v>240255</v>
      </c>
      <c r="F274" s="78" t="s">
        <v>222</v>
      </c>
      <c r="G274" s="77"/>
      <c r="I274" s="74" t="s">
        <v>3533</v>
      </c>
      <c r="J274" s="74" t="s">
        <v>3533</v>
      </c>
    </row>
    <row r="275" spans="1:10" x14ac:dyDescent="0.2">
      <c r="A275" s="80" t="s">
        <v>600</v>
      </c>
      <c r="B275" s="77" t="s">
        <v>238</v>
      </c>
      <c r="C275" s="77" t="s">
        <v>747</v>
      </c>
      <c r="D275" s="77" t="s">
        <v>675</v>
      </c>
      <c r="E275" s="77">
        <v>240259</v>
      </c>
      <c r="F275" s="78" t="s">
        <v>675</v>
      </c>
      <c r="G275" s="77"/>
      <c r="I275" s="74" t="s">
        <v>3534</v>
      </c>
      <c r="J275" s="74" t="s">
        <v>3534</v>
      </c>
    </row>
    <row r="276" spans="1:10" x14ac:dyDescent="0.2">
      <c r="A276" s="80" t="s">
        <v>498</v>
      </c>
      <c r="B276" s="77" t="s">
        <v>233</v>
      </c>
      <c r="C276" s="77" t="s">
        <v>747</v>
      </c>
      <c r="D276" s="77" t="s">
        <v>232</v>
      </c>
      <c r="E276" s="77">
        <v>240091</v>
      </c>
      <c r="F276" s="78" t="s">
        <v>232</v>
      </c>
      <c r="G276" s="77"/>
      <c r="I276" s="74" t="s">
        <v>3535</v>
      </c>
      <c r="J276" s="74" t="s">
        <v>3535</v>
      </c>
    </row>
    <row r="277" spans="1:10" x14ac:dyDescent="0.2">
      <c r="A277" s="83" t="s">
        <v>3215</v>
      </c>
      <c r="B277" s="84" t="s">
        <v>233</v>
      </c>
      <c r="C277" s="77" t="s">
        <v>747</v>
      </c>
      <c r="D277" s="84" t="e">
        <v>#N/A</v>
      </c>
      <c r="E277" s="85" t="s">
        <v>3280</v>
      </c>
      <c r="F277" s="78" t="e">
        <v>#N/A</v>
      </c>
      <c r="G277" s="77"/>
      <c r="I277" s="74" t="s">
        <v>3536</v>
      </c>
      <c r="J277" s="74" t="s">
        <v>3536</v>
      </c>
    </row>
    <row r="278" spans="1:10" x14ac:dyDescent="0.2">
      <c r="A278" s="80" t="s">
        <v>735</v>
      </c>
      <c r="B278" s="77" t="s">
        <v>223</v>
      </c>
      <c r="C278" s="77" t="s">
        <v>747</v>
      </c>
      <c r="D278" s="77" t="s">
        <v>222</v>
      </c>
      <c r="E278" s="77">
        <v>240255</v>
      </c>
      <c r="F278" s="78" t="s">
        <v>222</v>
      </c>
      <c r="G278" s="77"/>
      <c r="I278" s="74" t="s">
        <v>3707</v>
      </c>
      <c r="J278" s="74" t="s">
        <v>3537</v>
      </c>
    </row>
    <row r="279" spans="1:10" x14ac:dyDescent="0.2">
      <c r="A279" s="75" t="s">
        <v>632</v>
      </c>
      <c r="B279" s="76" t="s">
        <v>204</v>
      </c>
      <c r="C279" s="77" t="s">
        <v>747</v>
      </c>
      <c r="D279" s="76" t="s">
        <v>263</v>
      </c>
      <c r="E279" s="76">
        <v>240254</v>
      </c>
      <c r="F279" s="78" t="s">
        <v>263</v>
      </c>
      <c r="G279" s="77"/>
      <c r="I279" s="74" t="s">
        <v>3538</v>
      </c>
      <c r="J279" s="74" t="s">
        <v>3538</v>
      </c>
    </row>
    <row r="280" spans="1:10" x14ac:dyDescent="0.2">
      <c r="A280" s="75" t="s">
        <v>3118</v>
      </c>
      <c r="B280" s="76" t="s">
        <v>199</v>
      </c>
      <c r="C280" s="77" t="s">
        <v>747</v>
      </c>
      <c r="D280" s="76" t="s">
        <v>115</v>
      </c>
      <c r="E280" s="76">
        <v>240263</v>
      </c>
      <c r="F280" s="78" t="s">
        <v>115</v>
      </c>
      <c r="G280" s="77"/>
      <c r="I280" s="74" t="s">
        <v>3539</v>
      </c>
      <c r="J280" s="74" t="s">
        <v>3539</v>
      </c>
    </row>
    <row r="281" spans="1:10" x14ac:dyDescent="0.2">
      <c r="A281" s="75" t="s">
        <v>625</v>
      </c>
      <c r="B281" s="76" t="s">
        <v>194</v>
      </c>
      <c r="C281" s="77" t="s">
        <v>747</v>
      </c>
      <c r="D281" s="76" t="s">
        <v>193</v>
      </c>
      <c r="E281" s="76">
        <v>240164</v>
      </c>
      <c r="F281" s="78" t="s">
        <v>193</v>
      </c>
      <c r="G281" s="77"/>
      <c r="I281" s="74" t="s">
        <v>3540</v>
      </c>
      <c r="J281" s="74" t="s">
        <v>3540</v>
      </c>
    </row>
    <row r="282" spans="1:10" x14ac:dyDescent="0.2">
      <c r="A282" s="75" t="s">
        <v>737</v>
      </c>
      <c r="B282" s="76" t="s">
        <v>191</v>
      </c>
      <c r="C282" s="77" t="s">
        <v>747</v>
      </c>
      <c r="D282" s="76" t="s">
        <v>190</v>
      </c>
      <c r="E282" s="76">
        <v>240005</v>
      </c>
      <c r="F282" s="78" t="s">
        <v>190</v>
      </c>
      <c r="G282" s="77"/>
      <c r="I282" s="74" t="s">
        <v>3541</v>
      </c>
      <c r="J282" s="74" t="s">
        <v>3541</v>
      </c>
    </row>
    <row r="283" spans="1:10" x14ac:dyDescent="0.2">
      <c r="A283" s="75" t="s">
        <v>3225</v>
      </c>
      <c r="B283" s="76" t="s">
        <v>191</v>
      </c>
      <c r="C283" s="77" t="s">
        <v>747</v>
      </c>
      <c r="D283" s="76" t="s">
        <v>676</v>
      </c>
      <c r="E283" s="76">
        <v>240444</v>
      </c>
      <c r="F283" s="78" t="s">
        <v>676</v>
      </c>
      <c r="G283" s="77"/>
      <c r="I283" s="74" t="s">
        <v>3542</v>
      </c>
      <c r="J283" s="74" t="s">
        <v>3542</v>
      </c>
    </row>
    <row r="284" spans="1:10" x14ac:dyDescent="0.2">
      <c r="A284" s="80" t="s">
        <v>559</v>
      </c>
      <c r="B284" s="77" t="s">
        <v>187</v>
      </c>
      <c r="C284" s="77" t="s">
        <v>747</v>
      </c>
      <c r="D284" s="77" t="s">
        <v>160</v>
      </c>
      <c r="E284" s="77">
        <v>240131</v>
      </c>
      <c r="F284" s="78" t="s">
        <v>160</v>
      </c>
      <c r="G284" s="77"/>
      <c r="I284" s="74" t="s">
        <v>3543</v>
      </c>
      <c r="J284" s="74" t="s">
        <v>3543</v>
      </c>
    </row>
    <row r="285" spans="1:10" x14ac:dyDescent="0.2">
      <c r="A285" s="75" t="s">
        <v>593</v>
      </c>
      <c r="B285" s="76" t="s">
        <v>179</v>
      </c>
      <c r="C285" s="77" t="s">
        <v>747</v>
      </c>
      <c r="D285" s="76" t="s">
        <v>178</v>
      </c>
      <c r="E285" s="76">
        <v>240073</v>
      </c>
      <c r="F285" s="78" t="s">
        <v>178</v>
      </c>
      <c r="G285" s="77"/>
      <c r="I285" s="74" t="s">
        <v>3544</v>
      </c>
      <c r="J285" s="74" t="s">
        <v>3544</v>
      </c>
    </row>
    <row r="286" spans="1:10" x14ac:dyDescent="0.2">
      <c r="A286" s="75" t="s">
        <v>677</v>
      </c>
      <c r="B286" s="76" t="s">
        <v>175</v>
      </c>
      <c r="C286" s="77" t="s">
        <v>747</v>
      </c>
      <c r="D286" s="76" t="s">
        <v>174</v>
      </c>
      <c r="E286" s="76">
        <v>800033</v>
      </c>
      <c r="F286" s="78" t="s">
        <v>174</v>
      </c>
      <c r="G286" s="76"/>
      <c r="I286" s="74" t="s">
        <v>3545</v>
      </c>
      <c r="J286" s="74" t="s">
        <v>3545</v>
      </c>
    </row>
    <row r="287" spans="1:10" x14ac:dyDescent="0.2">
      <c r="A287" s="83" t="s">
        <v>3017</v>
      </c>
      <c r="B287" s="84" t="s">
        <v>170</v>
      </c>
      <c r="C287" s="77" t="s">
        <v>747</v>
      </c>
      <c r="D287" s="84" t="s">
        <v>169</v>
      </c>
      <c r="E287" s="85">
        <v>440364</v>
      </c>
      <c r="F287" s="78" t="s">
        <v>169</v>
      </c>
      <c r="G287" s="77"/>
      <c r="I287" s="74" t="s">
        <v>3546</v>
      </c>
      <c r="J287" s="74" t="s">
        <v>3546</v>
      </c>
    </row>
    <row r="288" spans="1:10" x14ac:dyDescent="0.2">
      <c r="A288" s="80" t="s">
        <v>3028</v>
      </c>
      <c r="B288" s="77" t="s">
        <v>161</v>
      </c>
      <c r="C288" s="77" t="s">
        <v>747</v>
      </c>
      <c r="D288" s="77" t="e">
        <v>#N/A</v>
      </c>
      <c r="E288" s="77" t="s">
        <v>2992</v>
      </c>
      <c r="F288" s="78" t="e">
        <v>#N/A</v>
      </c>
      <c r="G288" s="77"/>
      <c r="I288" s="74" t="s">
        <v>3547</v>
      </c>
      <c r="J288" s="74" t="s">
        <v>3547</v>
      </c>
    </row>
    <row r="289" spans="1:10" x14ac:dyDescent="0.2">
      <c r="A289" s="83" t="s">
        <v>715</v>
      </c>
      <c r="B289" s="84" t="s">
        <v>152</v>
      </c>
      <c r="C289" s="77" t="s">
        <v>747</v>
      </c>
      <c r="D289" s="84" t="s">
        <v>151</v>
      </c>
      <c r="E289" s="85">
        <v>440259</v>
      </c>
      <c r="F289" s="78" t="s">
        <v>151</v>
      </c>
      <c r="G289" s="77"/>
      <c r="I289" s="74" t="s">
        <v>3548</v>
      </c>
      <c r="J289" s="74" t="s">
        <v>3548</v>
      </c>
    </row>
    <row r="290" spans="1:10" x14ac:dyDescent="0.2">
      <c r="A290" s="75" t="s">
        <v>506</v>
      </c>
      <c r="B290" s="76" t="s">
        <v>507</v>
      </c>
      <c r="C290" s="77" t="s">
        <v>747</v>
      </c>
      <c r="D290" s="76" t="s">
        <v>2989</v>
      </c>
      <c r="E290" s="76" t="s">
        <v>508</v>
      </c>
      <c r="F290" s="78" t="s">
        <v>2989</v>
      </c>
      <c r="G290" s="77"/>
      <c r="I290" s="74" t="s">
        <v>3549</v>
      </c>
      <c r="J290" s="74" t="s">
        <v>3549</v>
      </c>
    </row>
    <row r="291" spans="1:10" x14ac:dyDescent="0.2">
      <c r="A291" s="80" t="s">
        <v>491</v>
      </c>
      <c r="B291" s="77" t="s">
        <v>139</v>
      </c>
      <c r="C291" s="77" t="s">
        <v>747</v>
      </c>
      <c r="D291" s="77" t="s">
        <v>190</v>
      </c>
      <c r="E291" s="77">
        <v>240005</v>
      </c>
      <c r="F291" s="78" t="s">
        <v>190</v>
      </c>
      <c r="G291" s="77"/>
      <c r="I291" s="74" t="s">
        <v>3550</v>
      </c>
      <c r="J291" s="74" t="s">
        <v>3550</v>
      </c>
    </row>
    <row r="292" spans="1:10" x14ac:dyDescent="0.2">
      <c r="A292" s="80" t="s">
        <v>563</v>
      </c>
      <c r="B292" s="77" t="s">
        <v>134</v>
      </c>
      <c r="C292" s="77" t="s">
        <v>747</v>
      </c>
      <c r="D292" s="77" t="s">
        <v>2982</v>
      </c>
      <c r="E292" s="77">
        <v>240767</v>
      </c>
      <c r="F292" s="78" t="s">
        <v>2982</v>
      </c>
      <c r="G292" s="77"/>
      <c r="I292" s="74" t="s">
        <v>3551</v>
      </c>
      <c r="J292" s="74" t="s">
        <v>3551</v>
      </c>
    </row>
    <row r="293" spans="1:10" x14ac:dyDescent="0.2">
      <c r="A293" s="80" t="s">
        <v>538</v>
      </c>
      <c r="B293" s="77" t="s">
        <v>126</v>
      </c>
      <c r="C293" s="77" t="s">
        <v>747</v>
      </c>
      <c r="D293" s="77" t="s">
        <v>127</v>
      </c>
      <c r="E293" s="77">
        <v>210071</v>
      </c>
      <c r="F293" s="78" t="s">
        <v>127</v>
      </c>
      <c r="G293" s="77"/>
      <c r="I293" s="74" t="s">
        <v>3552</v>
      </c>
      <c r="J293" s="74" t="s">
        <v>3552</v>
      </c>
    </row>
    <row r="294" spans="1:10" x14ac:dyDescent="0.2">
      <c r="A294" s="75" t="s">
        <v>3242</v>
      </c>
      <c r="B294" s="76" t="s">
        <v>118</v>
      </c>
      <c r="C294" s="77" t="s">
        <v>747</v>
      </c>
      <c r="D294" s="76" t="s">
        <v>123</v>
      </c>
      <c r="E294" s="76">
        <v>240019</v>
      </c>
      <c r="F294" s="78" t="s">
        <v>123</v>
      </c>
      <c r="G294" s="77"/>
      <c r="I294" s="74" t="s">
        <v>3553</v>
      </c>
      <c r="J294" s="74" t="s">
        <v>3553</v>
      </c>
    </row>
    <row r="295" spans="1:10" x14ac:dyDescent="0.2">
      <c r="A295" s="75" t="s">
        <v>3244</v>
      </c>
      <c r="B295" s="76" t="s">
        <v>114</v>
      </c>
      <c r="C295" s="77" t="s">
        <v>747</v>
      </c>
      <c r="D295" s="76" t="s">
        <v>119</v>
      </c>
      <c r="E295" s="76">
        <v>240036</v>
      </c>
      <c r="F295" s="78" t="s">
        <v>119</v>
      </c>
      <c r="G295" s="77"/>
      <c r="I295" s="74" t="s">
        <v>3708</v>
      </c>
      <c r="J295" s="74" t="s">
        <v>3554</v>
      </c>
    </row>
    <row r="296" spans="1:10" x14ac:dyDescent="0.2">
      <c r="A296" s="75" t="s">
        <v>535</v>
      </c>
      <c r="B296" s="76" t="s">
        <v>109</v>
      </c>
      <c r="C296" s="77" t="s">
        <v>747</v>
      </c>
      <c r="D296" s="76" t="s">
        <v>115</v>
      </c>
      <c r="E296" s="76">
        <v>240263</v>
      </c>
      <c r="F296" s="78" t="s">
        <v>115</v>
      </c>
      <c r="G296" s="77"/>
      <c r="I296" s="74" t="s">
        <v>3709</v>
      </c>
      <c r="J296" s="74" t="s">
        <v>3555</v>
      </c>
    </row>
    <row r="297" spans="1:10" x14ac:dyDescent="0.2">
      <c r="A297" s="80" t="s">
        <v>591</v>
      </c>
      <c r="B297" s="77" t="s">
        <v>105</v>
      </c>
      <c r="C297" s="77" t="s">
        <v>747</v>
      </c>
      <c r="D297" s="77" t="s">
        <v>685</v>
      </c>
      <c r="E297" s="77">
        <v>230018</v>
      </c>
      <c r="F297" s="78" t="s">
        <v>685</v>
      </c>
      <c r="G297" s="77"/>
      <c r="I297" s="74" t="s">
        <v>344</v>
      </c>
      <c r="J297" s="74" t="s">
        <v>581</v>
      </c>
    </row>
    <row r="298" spans="1:10" x14ac:dyDescent="0.2">
      <c r="A298" s="75" t="s">
        <v>646</v>
      </c>
      <c r="B298" s="76" t="s">
        <v>102</v>
      </c>
      <c r="C298" s="77" t="s">
        <v>747</v>
      </c>
      <c r="D298" s="76" t="s">
        <v>106</v>
      </c>
      <c r="E298" s="76">
        <v>240054</v>
      </c>
      <c r="F298" s="78" t="s">
        <v>106</v>
      </c>
      <c r="G298" s="76"/>
      <c r="I298" s="74" t="s">
        <v>546</v>
      </c>
      <c r="J298" s="74" t="s">
        <v>545</v>
      </c>
    </row>
    <row r="299" spans="1:10" x14ac:dyDescent="0.2">
      <c r="A299" s="80" t="s">
        <v>594</v>
      </c>
      <c r="B299" s="77" t="s">
        <v>98</v>
      </c>
      <c r="C299" s="77" t="s">
        <v>747</v>
      </c>
      <c r="D299" s="77" t="s">
        <v>686</v>
      </c>
      <c r="E299" s="77">
        <v>210012</v>
      </c>
      <c r="F299" s="78" t="s">
        <v>686</v>
      </c>
      <c r="G299" s="77"/>
      <c r="I299" s="74" t="s">
        <v>690</v>
      </c>
      <c r="J299" s="74" t="s">
        <v>3557</v>
      </c>
    </row>
    <row r="300" spans="1:10" x14ac:dyDescent="0.2">
      <c r="A300" s="75" t="s">
        <v>518</v>
      </c>
      <c r="B300" s="76" t="s">
        <v>94</v>
      </c>
      <c r="C300" s="77" t="s">
        <v>747</v>
      </c>
      <c r="D300" s="76" t="s">
        <v>99</v>
      </c>
      <c r="E300" s="76">
        <v>240037</v>
      </c>
      <c r="F300" s="78" t="s">
        <v>99</v>
      </c>
      <c r="G300" s="77"/>
      <c r="I300" s="74" t="s">
        <v>3558</v>
      </c>
      <c r="J300" s="74" t="s">
        <v>3558</v>
      </c>
    </row>
    <row r="301" spans="1:10" x14ac:dyDescent="0.2">
      <c r="A301" s="75" t="s">
        <v>526</v>
      </c>
      <c r="B301" s="76" t="s">
        <v>87</v>
      </c>
      <c r="C301" s="77" t="s">
        <v>747</v>
      </c>
      <c r="D301" s="76" t="s">
        <v>92</v>
      </c>
      <c r="E301" s="76">
        <v>240051</v>
      </c>
      <c r="F301" s="78" t="s">
        <v>92</v>
      </c>
      <c r="G301" s="76"/>
      <c r="I301" s="74" t="s">
        <v>336</v>
      </c>
      <c r="J301" s="74" t="s">
        <v>3559</v>
      </c>
    </row>
    <row r="302" spans="1:10" x14ac:dyDescent="0.2">
      <c r="A302" s="75" t="s">
        <v>501</v>
      </c>
      <c r="B302" s="76" t="s">
        <v>83</v>
      </c>
      <c r="C302" s="77" t="s">
        <v>747</v>
      </c>
      <c r="D302" s="76" t="s">
        <v>88</v>
      </c>
      <c r="E302" s="76">
        <v>440082</v>
      </c>
      <c r="F302" s="78" t="s">
        <v>88</v>
      </c>
      <c r="G302" s="77"/>
      <c r="I302" s="74" t="s">
        <v>327</v>
      </c>
      <c r="J302" s="74" t="s">
        <v>635</v>
      </c>
    </row>
    <row r="303" spans="1:10" x14ac:dyDescent="0.2">
      <c r="A303" s="75" t="s">
        <v>3575</v>
      </c>
      <c r="B303" s="76" t="s">
        <v>3276</v>
      </c>
      <c r="C303" s="77" t="s">
        <v>747</v>
      </c>
      <c r="D303" s="76" t="s">
        <v>12</v>
      </c>
      <c r="E303" s="76" t="s">
        <v>11</v>
      </c>
      <c r="F303" s="78" t="s">
        <v>12</v>
      </c>
      <c r="G303" s="77"/>
      <c r="I303" s="74" t="s">
        <v>320</v>
      </c>
      <c r="J303" s="74" t="s">
        <v>547</v>
      </c>
    </row>
    <row r="304" spans="1:10" x14ac:dyDescent="0.2">
      <c r="A304" s="83" t="s">
        <v>585</v>
      </c>
      <c r="B304" s="84" t="s">
        <v>78</v>
      </c>
      <c r="C304" s="77" t="s">
        <v>747</v>
      </c>
      <c r="D304" s="84" t="s">
        <v>84</v>
      </c>
      <c r="E304" s="85">
        <v>410002</v>
      </c>
      <c r="F304" s="78" t="s">
        <v>84</v>
      </c>
      <c r="G304" s="77"/>
      <c r="I304" s="74" t="s">
        <v>301</v>
      </c>
      <c r="J304" s="74" t="s">
        <v>3560</v>
      </c>
    </row>
    <row r="305" spans="1:10" x14ac:dyDescent="0.2">
      <c r="A305" s="75" t="s">
        <v>522</v>
      </c>
      <c r="B305" s="76" t="s">
        <v>60</v>
      </c>
      <c r="C305" s="77" t="s">
        <v>747</v>
      </c>
      <c r="D305" s="76" t="s">
        <v>66</v>
      </c>
      <c r="E305" s="76">
        <v>230005</v>
      </c>
      <c r="F305" s="78" t="s">
        <v>66</v>
      </c>
      <c r="G305" s="77"/>
      <c r="I305" s="74" t="s">
        <v>276</v>
      </c>
      <c r="J305" s="74" t="s">
        <v>636</v>
      </c>
    </row>
    <row r="306" spans="1:10" x14ac:dyDescent="0.2">
      <c r="A306" s="80" t="s">
        <v>618</v>
      </c>
      <c r="B306" s="77" t="s">
        <v>48</v>
      </c>
      <c r="C306" s="77" t="s">
        <v>747</v>
      </c>
      <c r="D306" s="77" t="s">
        <v>53</v>
      </c>
      <c r="E306" s="77">
        <v>210010</v>
      </c>
      <c r="F306" s="78" t="s">
        <v>53</v>
      </c>
      <c r="G306" s="77"/>
      <c r="I306" s="74" t="s">
        <v>264</v>
      </c>
      <c r="J306" s="74" t="s">
        <v>605</v>
      </c>
    </row>
    <row r="307" spans="1:10" x14ac:dyDescent="0.2">
      <c r="A307" s="75" t="s">
        <v>548</v>
      </c>
      <c r="B307" s="76" t="s">
        <v>40</v>
      </c>
      <c r="C307" s="77" t="s">
        <v>747</v>
      </c>
      <c r="D307" s="76" t="s">
        <v>45</v>
      </c>
      <c r="E307" s="76">
        <v>210053</v>
      </c>
      <c r="F307" s="78" t="s">
        <v>45</v>
      </c>
      <c r="G307" s="77"/>
      <c r="I307" s="74" t="s">
        <v>254</v>
      </c>
      <c r="J307" s="74" t="s">
        <v>647</v>
      </c>
    </row>
    <row r="308" spans="1:10" x14ac:dyDescent="0.2">
      <c r="A308" s="75" t="s">
        <v>614</v>
      </c>
      <c r="B308" s="76" t="s">
        <v>36</v>
      </c>
      <c r="C308" s="77" t="s">
        <v>747</v>
      </c>
      <c r="D308" s="76" t="s">
        <v>41</v>
      </c>
      <c r="E308" s="76">
        <v>440032</v>
      </c>
      <c r="F308" s="78" t="s">
        <v>41</v>
      </c>
      <c r="G308" s="76"/>
      <c r="I308" s="74" t="s">
        <v>248</v>
      </c>
      <c r="J308" s="74" t="s">
        <v>3564</v>
      </c>
    </row>
    <row r="309" spans="1:10" x14ac:dyDescent="0.2">
      <c r="A309" s="83" t="s">
        <v>590</v>
      </c>
      <c r="B309" s="84" t="s">
        <v>31</v>
      </c>
      <c r="C309" s="77" t="s">
        <v>747</v>
      </c>
      <c r="D309" s="84" t="s">
        <v>37</v>
      </c>
      <c r="E309" s="85">
        <v>240085</v>
      </c>
      <c r="F309" s="78" t="s">
        <v>37</v>
      </c>
      <c r="G309" s="77"/>
      <c r="I309" s="74" t="s">
        <v>233</v>
      </c>
      <c r="J309" s="74" t="s">
        <v>3565</v>
      </c>
    </row>
    <row r="310" spans="1:10" x14ac:dyDescent="0.2">
      <c r="A310" s="80" t="s">
        <v>689</v>
      </c>
      <c r="B310" s="77" t="s">
        <v>690</v>
      </c>
      <c r="C310" s="77" t="s">
        <v>747</v>
      </c>
      <c r="D310" s="77" t="s">
        <v>691</v>
      </c>
      <c r="E310" s="77">
        <v>800002</v>
      </c>
      <c r="F310" s="78" t="s">
        <v>691</v>
      </c>
      <c r="G310" s="77"/>
      <c r="I310" s="74" t="s">
        <v>230</v>
      </c>
      <c r="J310" s="74" t="s">
        <v>3566</v>
      </c>
    </row>
    <row r="311" spans="1:10" x14ac:dyDescent="0.2">
      <c r="A311" s="75" t="s">
        <v>692</v>
      </c>
      <c r="B311" s="76" t="s">
        <v>521</v>
      </c>
      <c r="C311" s="77" t="s">
        <v>747</v>
      </c>
      <c r="D311" s="76" t="e">
        <v>#N/A</v>
      </c>
      <c r="E311" s="76" t="s">
        <v>2992</v>
      </c>
      <c r="F311" s="78" t="e">
        <v>#N/A</v>
      </c>
      <c r="G311" s="77"/>
      <c r="I311" s="74" t="s">
        <v>219</v>
      </c>
      <c r="J311" s="74" t="s">
        <v>537</v>
      </c>
    </row>
    <row r="312" spans="1:10" x14ac:dyDescent="0.2">
      <c r="A312" s="83" t="s">
        <v>3577</v>
      </c>
      <c r="B312" s="84" t="s">
        <v>3285</v>
      </c>
      <c r="C312" s="77" t="s">
        <v>747</v>
      </c>
      <c r="D312" s="76" t="s">
        <v>680</v>
      </c>
      <c r="E312" s="85">
        <v>210084</v>
      </c>
      <c r="F312" s="78" t="s">
        <v>680</v>
      </c>
      <c r="G312" s="77"/>
      <c r="I312" s="74" t="s">
        <v>207</v>
      </c>
      <c r="J312" s="74" t="s">
        <v>641</v>
      </c>
    </row>
    <row r="313" spans="1:10" x14ac:dyDescent="0.2">
      <c r="A313" s="75" t="s">
        <v>3584</v>
      </c>
      <c r="B313" s="76" t="s">
        <v>3292</v>
      </c>
      <c r="C313" s="77" t="s">
        <v>747</v>
      </c>
      <c r="D313" s="76" t="e">
        <v>#N/A</v>
      </c>
      <c r="E313" s="76" t="s">
        <v>3299</v>
      </c>
      <c r="F313" s="78" t="e">
        <v>#N/A</v>
      </c>
      <c r="G313" s="77"/>
      <c r="I313" s="74" t="s">
        <v>516</v>
      </c>
      <c r="J313" s="74" t="s">
        <v>3567</v>
      </c>
    </row>
    <row r="314" spans="1:10" x14ac:dyDescent="0.2">
      <c r="A314" s="75" t="s">
        <v>3271</v>
      </c>
      <c r="B314" s="76" t="s">
        <v>23</v>
      </c>
      <c r="C314" s="77" t="s">
        <v>747</v>
      </c>
      <c r="D314" s="76" t="s">
        <v>473</v>
      </c>
      <c r="E314" s="76">
        <v>210041</v>
      </c>
      <c r="F314" s="78" t="s">
        <v>473</v>
      </c>
      <c r="G314" s="77"/>
      <c r="I314" s="74" t="s">
        <v>194</v>
      </c>
      <c r="J314" s="74" t="s">
        <v>625</v>
      </c>
    </row>
    <row r="315" spans="1:10" x14ac:dyDescent="0.2">
      <c r="A315" s="75" t="s">
        <v>592</v>
      </c>
      <c r="B315" s="76" t="s">
        <v>3</v>
      </c>
      <c r="C315" s="77" t="s">
        <v>747</v>
      </c>
      <c r="D315" s="76" t="s">
        <v>694</v>
      </c>
      <c r="E315" s="76">
        <v>210077</v>
      </c>
      <c r="F315" s="78" t="s">
        <v>694</v>
      </c>
      <c r="G315" s="77"/>
      <c r="I315" s="74" t="s">
        <v>197</v>
      </c>
      <c r="J315" s="74" t="s">
        <v>582</v>
      </c>
    </row>
    <row r="316" spans="1:10" x14ac:dyDescent="0.2">
      <c r="A316" s="75" t="s">
        <v>634</v>
      </c>
      <c r="B316" s="76" t="s">
        <v>476</v>
      </c>
      <c r="C316" s="77" t="s">
        <v>746</v>
      </c>
      <c r="D316" s="76" t="s">
        <v>477</v>
      </c>
      <c r="E316" s="76">
        <v>210074</v>
      </c>
      <c r="F316" s="78" t="s">
        <v>477</v>
      </c>
      <c r="G316" s="77"/>
      <c r="I316" s="74" t="s">
        <v>191</v>
      </c>
      <c r="J316" s="74" t="s">
        <v>568</v>
      </c>
    </row>
    <row r="317" spans="1:10" x14ac:dyDescent="0.2">
      <c r="A317" s="86" t="s">
        <v>708</v>
      </c>
      <c r="B317" s="85" t="s">
        <v>472</v>
      </c>
      <c r="C317" s="77" t="s">
        <v>746</v>
      </c>
      <c r="D317" s="85" t="s">
        <v>473</v>
      </c>
      <c r="E317" s="85">
        <v>210041</v>
      </c>
      <c r="F317" s="78" t="s">
        <v>473</v>
      </c>
      <c r="G317" s="77"/>
      <c r="I317" s="74" t="s">
        <v>179</v>
      </c>
      <c r="J317" s="74" t="s">
        <v>593</v>
      </c>
    </row>
    <row r="318" spans="1:10" x14ac:dyDescent="0.2">
      <c r="A318" s="75" t="s">
        <v>505</v>
      </c>
      <c r="B318" s="76" t="s">
        <v>468</v>
      </c>
      <c r="C318" s="77" t="s">
        <v>746</v>
      </c>
      <c r="D318" s="76" t="s">
        <v>469</v>
      </c>
      <c r="E318" s="76">
        <v>410027</v>
      </c>
      <c r="F318" s="78" t="s">
        <v>469</v>
      </c>
      <c r="G318" s="77"/>
      <c r="I318" s="74" t="s">
        <v>596</v>
      </c>
      <c r="J318" s="74" t="s">
        <v>3568</v>
      </c>
    </row>
    <row r="319" spans="1:10" x14ac:dyDescent="0.2">
      <c r="A319" s="83" t="s">
        <v>652</v>
      </c>
      <c r="B319" s="84" t="s">
        <v>465</v>
      </c>
      <c r="C319" s="77" t="s">
        <v>746</v>
      </c>
      <c r="D319" s="76" t="e">
        <v>#N/A</v>
      </c>
      <c r="E319" s="85" t="s">
        <v>718</v>
      </c>
      <c r="F319" s="78" t="e">
        <v>#N/A</v>
      </c>
      <c r="G319" s="77"/>
      <c r="I319" s="74" t="s">
        <v>152</v>
      </c>
      <c r="J319" s="74" t="s">
        <v>3569</v>
      </c>
    </row>
    <row r="320" spans="1:10" x14ac:dyDescent="0.2">
      <c r="A320" s="75" t="s">
        <v>648</v>
      </c>
      <c r="B320" s="76" t="s">
        <v>463</v>
      </c>
      <c r="C320" s="77" t="s">
        <v>746</v>
      </c>
      <c r="D320" s="76" t="s">
        <v>464</v>
      </c>
      <c r="E320" s="76">
        <v>800044</v>
      </c>
      <c r="F320" s="78" t="s">
        <v>464</v>
      </c>
      <c r="G320" s="77"/>
      <c r="I320" s="74" t="s">
        <v>148</v>
      </c>
      <c r="J320" s="74" t="s">
        <v>3570</v>
      </c>
    </row>
    <row r="321" spans="1:10" x14ac:dyDescent="0.2">
      <c r="A321" s="80" t="s">
        <v>719</v>
      </c>
      <c r="B321" s="77" t="s">
        <v>460</v>
      </c>
      <c r="C321" s="77" t="s">
        <v>746</v>
      </c>
      <c r="D321" s="77" t="s">
        <v>160</v>
      </c>
      <c r="E321" s="77">
        <v>240131</v>
      </c>
      <c r="F321" s="78" t="s">
        <v>160</v>
      </c>
      <c r="G321" s="77"/>
      <c r="I321" s="74" t="s">
        <v>507</v>
      </c>
      <c r="J321" s="74" t="s">
        <v>506</v>
      </c>
    </row>
    <row r="322" spans="1:10" x14ac:dyDescent="0.2">
      <c r="A322" s="80" t="s">
        <v>705</v>
      </c>
      <c r="B322" s="77" t="s">
        <v>458</v>
      </c>
      <c r="C322" s="77" t="s">
        <v>746</v>
      </c>
      <c r="D322" s="77" t="s">
        <v>459</v>
      </c>
      <c r="E322" s="77">
        <v>210064</v>
      </c>
      <c r="F322" s="78" t="s">
        <v>459</v>
      </c>
      <c r="G322" s="77"/>
      <c r="I322" s="74" t="s">
        <v>139</v>
      </c>
      <c r="J322" s="74" t="s">
        <v>3571</v>
      </c>
    </row>
    <row r="323" spans="1:10" x14ac:dyDescent="0.2">
      <c r="A323" s="75" t="s">
        <v>558</v>
      </c>
      <c r="B323" s="76" t="s">
        <v>454</v>
      </c>
      <c r="C323" s="77" t="s">
        <v>746</v>
      </c>
      <c r="D323" s="76" t="s">
        <v>455</v>
      </c>
      <c r="E323" s="76">
        <v>210068</v>
      </c>
      <c r="F323" s="78" t="s">
        <v>455</v>
      </c>
      <c r="G323" s="77"/>
      <c r="I323" s="74" t="s">
        <v>134</v>
      </c>
      <c r="J323" s="74" t="s">
        <v>563</v>
      </c>
    </row>
    <row r="324" spans="1:10" x14ac:dyDescent="0.2">
      <c r="A324" s="80" t="s">
        <v>560</v>
      </c>
      <c r="B324" s="77" t="s">
        <v>450</v>
      </c>
      <c r="C324" s="77" t="s">
        <v>746</v>
      </c>
      <c r="D324" s="77" t="s">
        <v>451</v>
      </c>
      <c r="E324" s="77">
        <v>210036</v>
      </c>
      <c r="F324" s="78" t="s">
        <v>451</v>
      </c>
      <c r="G324" s="77"/>
      <c r="I324" s="74" t="s">
        <v>122</v>
      </c>
      <c r="J324" s="74" t="s">
        <v>575</v>
      </c>
    </row>
    <row r="325" spans="1:10" x14ac:dyDescent="0.2">
      <c r="A325" s="75" t="s">
        <v>710</v>
      </c>
      <c r="B325" s="76" t="s">
        <v>446</v>
      </c>
      <c r="C325" s="77" t="s">
        <v>746</v>
      </c>
      <c r="D325" s="76" t="s">
        <v>447</v>
      </c>
      <c r="E325" s="76">
        <v>210030</v>
      </c>
      <c r="F325" s="78" t="s">
        <v>447</v>
      </c>
      <c r="G325" s="77"/>
      <c r="I325" s="74" t="s">
        <v>118</v>
      </c>
      <c r="J325" s="74" t="s">
        <v>630</v>
      </c>
    </row>
    <row r="326" spans="1:10" x14ac:dyDescent="0.2">
      <c r="A326" s="83" t="s">
        <v>711</v>
      </c>
      <c r="B326" s="84" t="s">
        <v>442</v>
      </c>
      <c r="C326" s="77" t="s">
        <v>746</v>
      </c>
      <c r="D326" s="84" t="s">
        <v>443</v>
      </c>
      <c r="E326" s="85">
        <v>210048</v>
      </c>
      <c r="F326" s="78" t="s">
        <v>443</v>
      </c>
      <c r="G326" s="77"/>
      <c r="I326" s="74" t="s">
        <v>510</v>
      </c>
      <c r="J326" s="74" t="s">
        <v>3572</v>
      </c>
    </row>
    <row r="327" spans="1:10" x14ac:dyDescent="0.2">
      <c r="A327" s="80" t="s">
        <v>495</v>
      </c>
      <c r="B327" s="77" t="s">
        <v>438</v>
      </c>
      <c r="C327" s="77" t="s">
        <v>746</v>
      </c>
      <c r="D327" s="77" t="s">
        <v>439</v>
      </c>
      <c r="E327" s="77">
        <v>210031</v>
      </c>
      <c r="F327" s="78" t="s">
        <v>439</v>
      </c>
      <c r="G327" s="77"/>
      <c r="I327" s="74" t="s">
        <v>114</v>
      </c>
      <c r="J327" s="74" t="s">
        <v>517</v>
      </c>
    </row>
    <row r="328" spans="1:10" x14ac:dyDescent="0.2">
      <c r="A328" s="75" t="s">
        <v>654</v>
      </c>
      <c r="B328" s="76" t="s">
        <v>434</v>
      </c>
      <c r="C328" s="77" t="s">
        <v>746</v>
      </c>
      <c r="D328" s="76" t="s">
        <v>435</v>
      </c>
      <c r="E328" s="76">
        <v>800053</v>
      </c>
      <c r="F328" s="78" t="s">
        <v>435</v>
      </c>
      <c r="G328" s="77"/>
      <c r="I328" s="74" t="s">
        <v>109</v>
      </c>
      <c r="J328" s="74" t="s">
        <v>535</v>
      </c>
    </row>
    <row r="329" spans="1:10" x14ac:dyDescent="0.2">
      <c r="A329" s="75" t="s">
        <v>720</v>
      </c>
      <c r="B329" s="76" t="s">
        <v>431</v>
      </c>
      <c r="C329" s="77" t="s">
        <v>746</v>
      </c>
      <c r="D329" s="76" t="s">
        <v>675</v>
      </c>
      <c r="E329" s="76">
        <v>240259</v>
      </c>
      <c r="F329" s="78" t="s">
        <v>675</v>
      </c>
      <c r="G329" s="77"/>
      <c r="I329" s="74" t="s">
        <v>105</v>
      </c>
      <c r="J329" s="74" t="s">
        <v>591</v>
      </c>
    </row>
    <row r="330" spans="1:10" x14ac:dyDescent="0.2">
      <c r="A330" s="75" t="s">
        <v>721</v>
      </c>
      <c r="B330" s="76" t="s">
        <v>427</v>
      </c>
      <c r="C330" s="77" t="s">
        <v>746</v>
      </c>
      <c r="D330" s="76" t="e">
        <v>#N/A</v>
      </c>
      <c r="E330" s="76" t="s">
        <v>234</v>
      </c>
      <c r="F330" s="78" t="e">
        <v>#N/A</v>
      </c>
      <c r="G330" s="77"/>
      <c r="I330" s="74" t="s">
        <v>102</v>
      </c>
      <c r="J330" s="74" t="s">
        <v>646</v>
      </c>
    </row>
    <row r="331" spans="1:10" x14ac:dyDescent="0.2">
      <c r="A331" s="83" t="s">
        <v>586</v>
      </c>
      <c r="B331" s="84" t="s">
        <v>424</v>
      </c>
      <c r="C331" s="77" t="s">
        <v>746</v>
      </c>
      <c r="D331" s="76" t="s">
        <v>423</v>
      </c>
      <c r="E331" s="85">
        <v>240165</v>
      </c>
      <c r="F331" s="78" t="s">
        <v>423</v>
      </c>
      <c r="G331" s="77"/>
      <c r="I331" s="74" t="s">
        <v>621</v>
      </c>
      <c r="J331" s="74" t="s">
        <v>620</v>
      </c>
    </row>
    <row r="332" spans="1:10" x14ac:dyDescent="0.2">
      <c r="A332" s="80" t="s">
        <v>524</v>
      </c>
      <c r="B332" s="77" t="s">
        <v>420</v>
      </c>
      <c r="C332" s="77" t="s">
        <v>746</v>
      </c>
      <c r="D332" s="77" t="s">
        <v>419</v>
      </c>
      <c r="E332" s="77">
        <v>820003</v>
      </c>
      <c r="F332" s="78" t="s">
        <v>419</v>
      </c>
      <c r="G332" s="77"/>
      <c r="I332" s="74" t="s">
        <v>98</v>
      </c>
      <c r="J332" s="74" t="s">
        <v>594</v>
      </c>
    </row>
    <row r="333" spans="1:10" x14ac:dyDescent="0.2">
      <c r="A333" s="75" t="s">
        <v>492</v>
      </c>
      <c r="B333" s="76" t="s">
        <v>416</v>
      </c>
      <c r="C333" s="77" t="s">
        <v>746</v>
      </c>
      <c r="D333" s="76" t="s">
        <v>415</v>
      </c>
      <c r="E333" s="76">
        <v>800057</v>
      </c>
      <c r="F333" s="78" t="s">
        <v>415</v>
      </c>
      <c r="G333" s="77"/>
      <c r="I333" s="74" t="s">
        <v>94</v>
      </c>
      <c r="J333" s="74" t="s">
        <v>518</v>
      </c>
    </row>
    <row r="334" spans="1:10" x14ac:dyDescent="0.2">
      <c r="A334" s="80" t="s">
        <v>583</v>
      </c>
      <c r="B334" s="77" t="s">
        <v>412</v>
      </c>
      <c r="C334" s="77" t="s">
        <v>746</v>
      </c>
      <c r="D334" s="77" t="s">
        <v>411</v>
      </c>
      <c r="E334" s="77">
        <v>240679</v>
      </c>
      <c r="F334" s="78" t="s">
        <v>411</v>
      </c>
      <c r="G334" s="77"/>
      <c r="I334" s="74" t="s">
        <v>91</v>
      </c>
      <c r="J334" s="74" t="s">
        <v>3573</v>
      </c>
    </row>
    <row r="335" spans="1:10" x14ac:dyDescent="0.2">
      <c r="A335" s="80" t="s">
        <v>578</v>
      </c>
      <c r="B335" s="77" t="s">
        <v>408</v>
      </c>
      <c r="C335" s="77" t="s">
        <v>746</v>
      </c>
      <c r="D335" s="77" t="s">
        <v>407</v>
      </c>
      <c r="E335" s="77">
        <v>410028</v>
      </c>
      <c r="F335" s="78" t="s">
        <v>407</v>
      </c>
      <c r="G335" s="77"/>
      <c r="I335" s="74" t="s">
        <v>87</v>
      </c>
      <c r="J335" s="74" t="s">
        <v>526</v>
      </c>
    </row>
    <row r="336" spans="1:10" x14ac:dyDescent="0.2">
      <c r="A336" s="80" t="s">
        <v>722</v>
      </c>
      <c r="B336" s="77" t="s">
        <v>404</v>
      </c>
      <c r="C336" s="77" t="s">
        <v>746</v>
      </c>
      <c r="D336" s="77" t="s">
        <v>403</v>
      </c>
      <c r="E336" s="77">
        <v>210013</v>
      </c>
      <c r="F336" s="78" t="s">
        <v>403</v>
      </c>
      <c r="G336" s="77"/>
      <c r="I336" s="74" t="s">
        <v>83</v>
      </c>
      <c r="J336" s="74" t="s">
        <v>3574</v>
      </c>
    </row>
    <row r="337" spans="1:10" x14ac:dyDescent="0.2">
      <c r="A337" s="83" t="s">
        <v>551</v>
      </c>
      <c r="B337" s="84" t="s">
        <v>400</v>
      </c>
      <c r="C337" s="77" t="s">
        <v>746</v>
      </c>
      <c r="D337" s="84" t="s">
        <v>657</v>
      </c>
      <c r="E337" s="85">
        <v>240455</v>
      </c>
      <c r="F337" s="78" t="s">
        <v>657</v>
      </c>
      <c r="G337" s="77"/>
      <c r="I337" s="74" t="s">
        <v>3276</v>
      </c>
      <c r="J337" s="74" t="s">
        <v>3575</v>
      </c>
    </row>
    <row r="338" spans="1:10" x14ac:dyDescent="0.2">
      <c r="A338" s="75" t="s">
        <v>562</v>
      </c>
      <c r="B338" s="76" t="s">
        <v>396</v>
      </c>
      <c r="C338" s="77" t="s">
        <v>746</v>
      </c>
      <c r="D338" s="76" t="s">
        <v>395</v>
      </c>
      <c r="E338" s="76">
        <v>240072</v>
      </c>
      <c r="F338" s="78" t="s">
        <v>395</v>
      </c>
      <c r="G338" s="77"/>
      <c r="I338" s="74" t="s">
        <v>78</v>
      </c>
      <c r="J338" s="74" t="s">
        <v>585</v>
      </c>
    </row>
    <row r="339" spans="1:10" x14ac:dyDescent="0.2">
      <c r="A339" s="83" t="s">
        <v>640</v>
      </c>
      <c r="B339" s="84" t="s">
        <v>392</v>
      </c>
      <c r="C339" s="77" t="s">
        <v>746</v>
      </c>
      <c r="D339" s="76" t="s">
        <v>391</v>
      </c>
      <c r="E339" s="85">
        <v>240696</v>
      </c>
      <c r="F339" s="78" t="s">
        <v>391</v>
      </c>
      <c r="G339" s="77"/>
      <c r="I339" s="74" t="s">
        <v>73</v>
      </c>
      <c r="J339" s="74" t="s">
        <v>628</v>
      </c>
    </row>
    <row r="340" spans="1:10" x14ac:dyDescent="0.2">
      <c r="A340" s="75" t="s">
        <v>496</v>
      </c>
      <c r="B340" s="76" t="s">
        <v>388</v>
      </c>
      <c r="C340" s="77" t="s">
        <v>746</v>
      </c>
      <c r="D340" s="76" t="s">
        <v>387</v>
      </c>
      <c r="E340" s="76">
        <v>240448</v>
      </c>
      <c r="F340" s="78" t="s">
        <v>387</v>
      </c>
      <c r="G340" s="77"/>
      <c r="I340" s="74" t="s">
        <v>69</v>
      </c>
      <c r="J340" s="74" t="s">
        <v>573</v>
      </c>
    </row>
    <row r="341" spans="1:10" x14ac:dyDescent="0.2">
      <c r="A341" s="80" t="s">
        <v>580</v>
      </c>
      <c r="B341" s="77" t="s">
        <v>385</v>
      </c>
      <c r="C341" s="77" t="s">
        <v>746</v>
      </c>
      <c r="D341" s="77" t="s">
        <v>384</v>
      </c>
      <c r="E341" s="77">
        <v>240075</v>
      </c>
      <c r="F341" s="78" t="s">
        <v>384</v>
      </c>
      <c r="G341" s="77"/>
      <c r="I341" s="74" t="s">
        <v>64</v>
      </c>
      <c r="J341" s="74" t="s">
        <v>497</v>
      </c>
    </row>
    <row r="342" spans="1:10" x14ac:dyDescent="0.2">
      <c r="A342" s="80" t="s">
        <v>499</v>
      </c>
      <c r="B342" s="77" t="s">
        <v>381</v>
      </c>
      <c r="C342" s="77" t="s">
        <v>746</v>
      </c>
      <c r="D342" s="77" t="s">
        <v>380</v>
      </c>
      <c r="E342" s="77">
        <v>240442</v>
      </c>
      <c r="F342" s="78" t="s">
        <v>380</v>
      </c>
      <c r="G342" s="77"/>
      <c r="I342" s="74" t="s">
        <v>60</v>
      </c>
      <c r="J342" s="74" t="s">
        <v>522</v>
      </c>
    </row>
    <row r="343" spans="1:10" x14ac:dyDescent="0.2">
      <c r="A343" s="80" t="s">
        <v>723</v>
      </c>
      <c r="B343" s="77" t="s">
        <v>377</v>
      </c>
      <c r="C343" s="77" t="s">
        <v>746</v>
      </c>
      <c r="D343" s="77" t="s">
        <v>376</v>
      </c>
      <c r="E343" s="77">
        <v>340010</v>
      </c>
      <c r="F343" s="78" t="s">
        <v>376</v>
      </c>
      <c r="G343" s="77"/>
      <c r="I343" s="74" t="s">
        <v>56</v>
      </c>
      <c r="J343" s="74" t="s">
        <v>588</v>
      </c>
    </row>
    <row r="344" spans="1:10" x14ac:dyDescent="0.2">
      <c r="A344" s="80" t="s">
        <v>565</v>
      </c>
      <c r="B344" s="77" t="s">
        <v>374</v>
      </c>
      <c r="C344" s="77" t="s">
        <v>746</v>
      </c>
      <c r="D344" s="77" t="s">
        <v>111</v>
      </c>
      <c r="E344" s="77">
        <v>240067</v>
      </c>
      <c r="F344" s="78" t="s">
        <v>111</v>
      </c>
      <c r="G344" s="77"/>
      <c r="I344" s="74" t="s">
        <v>52</v>
      </c>
      <c r="J344" s="74" t="s">
        <v>543</v>
      </c>
    </row>
    <row r="345" spans="1:10" x14ac:dyDescent="0.2">
      <c r="A345" s="75" t="s">
        <v>576</v>
      </c>
      <c r="B345" s="76" t="s">
        <v>372</v>
      </c>
      <c r="C345" s="77" t="s">
        <v>746</v>
      </c>
      <c r="D345" s="76" t="s">
        <v>209</v>
      </c>
      <c r="E345" s="76">
        <v>240080</v>
      </c>
      <c r="F345" s="78" t="s">
        <v>209</v>
      </c>
      <c r="G345" s="77"/>
      <c r="I345" s="74" t="s">
        <v>48</v>
      </c>
      <c r="J345" s="74" t="s">
        <v>618</v>
      </c>
    </row>
    <row r="346" spans="1:10" x14ac:dyDescent="0.2">
      <c r="A346" s="80" t="s">
        <v>619</v>
      </c>
      <c r="B346" s="77" t="s">
        <v>371</v>
      </c>
      <c r="C346" s="77" t="s">
        <v>746</v>
      </c>
      <c r="D346" s="77" t="s">
        <v>370</v>
      </c>
      <c r="E346" s="77">
        <v>240624</v>
      </c>
      <c r="F346" s="78" t="s">
        <v>370</v>
      </c>
      <c r="G346" s="77"/>
      <c r="I346" s="74" t="s">
        <v>44</v>
      </c>
      <c r="J346" s="74" t="s">
        <v>633</v>
      </c>
    </row>
    <row r="347" spans="1:10" x14ac:dyDescent="0.2">
      <c r="A347" s="80" t="s">
        <v>644</v>
      </c>
      <c r="B347" s="77" t="s">
        <v>367</v>
      </c>
      <c r="C347" s="77" t="s">
        <v>746</v>
      </c>
      <c r="D347" s="77" t="s">
        <v>366</v>
      </c>
      <c r="E347" s="77">
        <v>440061</v>
      </c>
      <c r="F347" s="78" t="s">
        <v>366</v>
      </c>
      <c r="G347" s="77"/>
      <c r="I347" s="74" t="s">
        <v>40</v>
      </c>
      <c r="J347" s="74" t="s">
        <v>548</v>
      </c>
    </row>
    <row r="348" spans="1:10" x14ac:dyDescent="0.2">
      <c r="A348" s="80" t="s">
        <v>564</v>
      </c>
      <c r="B348" s="77" t="s">
        <v>363</v>
      </c>
      <c r="C348" s="77" t="s">
        <v>746</v>
      </c>
      <c r="D348" s="77" t="s">
        <v>142</v>
      </c>
      <c r="E348" s="77">
        <v>240049</v>
      </c>
      <c r="F348" s="78" t="s">
        <v>142</v>
      </c>
      <c r="G348" s="77"/>
      <c r="I348" s="74" t="s">
        <v>36</v>
      </c>
      <c r="J348" s="74" t="s">
        <v>614</v>
      </c>
    </row>
    <row r="349" spans="1:10" x14ac:dyDescent="0.2">
      <c r="A349" s="75" t="s">
        <v>503</v>
      </c>
      <c r="B349" s="76" t="s">
        <v>361</v>
      </c>
      <c r="C349" s="77" t="s">
        <v>746</v>
      </c>
      <c r="D349" s="76" t="s">
        <v>360</v>
      </c>
      <c r="E349" s="76">
        <v>440273</v>
      </c>
      <c r="F349" s="78" t="s">
        <v>360</v>
      </c>
      <c r="G349" s="77"/>
      <c r="I349" s="74" t="s">
        <v>31</v>
      </c>
      <c r="J349" s="74" t="s">
        <v>590</v>
      </c>
    </row>
    <row r="350" spans="1:10" x14ac:dyDescent="0.2">
      <c r="A350" s="75" t="s">
        <v>550</v>
      </c>
      <c r="B350" s="76" t="s">
        <v>358</v>
      </c>
      <c r="C350" s="77" t="s">
        <v>746</v>
      </c>
      <c r="D350" s="76" t="s">
        <v>357</v>
      </c>
      <c r="E350" s="76">
        <v>240050</v>
      </c>
      <c r="F350" s="78" t="s">
        <v>357</v>
      </c>
      <c r="G350" s="77"/>
      <c r="I350" s="74" t="s">
        <v>27</v>
      </c>
      <c r="J350" s="74" t="s">
        <v>574</v>
      </c>
    </row>
    <row r="351" spans="1:10" x14ac:dyDescent="0.2">
      <c r="A351" s="83" t="s">
        <v>500</v>
      </c>
      <c r="B351" s="84" t="s">
        <v>353</v>
      </c>
      <c r="C351" s="77" t="s">
        <v>746</v>
      </c>
      <c r="D351" s="76" t="s">
        <v>352</v>
      </c>
      <c r="E351" s="85">
        <v>440072</v>
      </c>
      <c r="F351" s="78" t="s">
        <v>352</v>
      </c>
      <c r="G351" s="77"/>
      <c r="I351" s="74" t="s">
        <v>521</v>
      </c>
      <c r="J351" s="74" t="s">
        <v>520</v>
      </c>
    </row>
    <row r="352" spans="1:10" x14ac:dyDescent="0.2">
      <c r="A352" s="83" t="s">
        <v>629</v>
      </c>
      <c r="B352" s="84" t="s">
        <v>348</v>
      </c>
      <c r="C352" s="77" t="s">
        <v>746</v>
      </c>
      <c r="D352" s="84" t="s">
        <v>347</v>
      </c>
      <c r="E352" s="85">
        <v>240348</v>
      </c>
      <c r="F352" s="78" t="s">
        <v>347</v>
      </c>
      <c r="G352" s="77"/>
      <c r="I352" s="74" t="s">
        <v>542</v>
      </c>
      <c r="J352" s="74" t="s">
        <v>3576</v>
      </c>
    </row>
    <row r="353" spans="1:10" x14ac:dyDescent="0.2">
      <c r="A353" s="75" t="s">
        <v>513</v>
      </c>
      <c r="B353" s="76" t="s">
        <v>514</v>
      </c>
      <c r="C353" s="77" t="s">
        <v>746</v>
      </c>
      <c r="D353" s="76" t="s">
        <v>658</v>
      </c>
      <c r="E353" s="76">
        <v>210078</v>
      </c>
      <c r="F353" s="78" t="s">
        <v>658</v>
      </c>
      <c r="G353" s="77"/>
      <c r="I353" s="74" t="s">
        <v>532</v>
      </c>
      <c r="J353" s="74" t="s">
        <v>531</v>
      </c>
    </row>
    <row r="354" spans="1:10" x14ac:dyDescent="0.2">
      <c r="A354" s="75" t="s">
        <v>584</v>
      </c>
      <c r="B354" s="76" t="s">
        <v>362</v>
      </c>
      <c r="C354" s="77" t="s">
        <v>746</v>
      </c>
      <c r="D354" s="76" t="s">
        <v>661</v>
      </c>
      <c r="E354" s="76">
        <v>230017</v>
      </c>
      <c r="F354" s="78" t="s">
        <v>661</v>
      </c>
      <c r="G354" s="77"/>
      <c r="I354" s="74" t="s">
        <v>3282</v>
      </c>
      <c r="J354" s="74" t="s">
        <v>3281</v>
      </c>
    </row>
    <row r="355" spans="1:10" x14ac:dyDescent="0.2">
      <c r="A355" s="80" t="s">
        <v>724</v>
      </c>
      <c r="B355" s="77" t="s">
        <v>344</v>
      </c>
      <c r="C355" s="77" t="s">
        <v>746</v>
      </c>
      <c r="D355" s="77" t="s">
        <v>343</v>
      </c>
      <c r="E355" s="77">
        <v>230013</v>
      </c>
      <c r="F355" s="78" t="s">
        <v>343</v>
      </c>
      <c r="G355" s="77"/>
      <c r="I355" s="74" t="s">
        <v>3285</v>
      </c>
      <c r="J355" s="74" t="s">
        <v>3577</v>
      </c>
    </row>
    <row r="356" spans="1:10" x14ac:dyDescent="0.2">
      <c r="A356" s="75" t="s">
        <v>525</v>
      </c>
      <c r="B356" s="76" t="s">
        <v>340</v>
      </c>
      <c r="C356" s="77" t="s">
        <v>746</v>
      </c>
      <c r="D356" s="76" t="s">
        <v>339</v>
      </c>
      <c r="E356" s="76">
        <v>230016</v>
      </c>
      <c r="F356" s="78" t="s">
        <v>339</v>
      </c>
      <c r="G356" s="77"/>
      <c r="I356" s="74" t="s">
        <v>3286</v>
      </c>
      <c r="J356" s="74" t="s">
        <v>3578</v>
      </c>
    </row>
    <row r="357" spans="1:10" x14ac:dyDescent="0.2">
      <c r="A357" s="75" t="s">
        <v>598</v>
      </c>
      <c r="B357" s="76" t="s">
        <v>356</v>
      </c>
      <c r="C357" s="77" t="s">
        <v>746</v>
      </c>
      <c r="D357" s="76" t="e">
        <v>#N/A</v>
      </c>
      <c r="E357" s="76" t="s">
        <v>725</v>
      </c>
      <c r="F357" s="78" t="e">
        <v>#N/A</v>
      </c>
      <c r="G357" s="77"/>
      <c r="I357" s="74" t="s">
        <v>3287</v>
      </c>
      <c r="J357" s="74" t="s">
        <v>3579</v>
      </c>
    </row>
    <row r="358" spans="1:10" x14ac:dyDescent="0.2">
      <c r="A358" s="80" t="s">
        <v>626</v>
      </c>
      <c r="B358" s="77" t="s">
        <v>336</v>
      </c>
      <c r="C358" s="77" t="s">
        <v>746</v>
      </c>
      <c r="D358" s="77" t="s">
        <v>335</v>
      </c>
      <c r="E358" s="77" t="s">
        <v>334</v>
      </c>
      <c r="F358" s="78" t="s">
        <v>335</v>
      </c>
      <c r="G358" s="77"/>
      <c r="I358" s="74" t="s">
        <v>3288</v>
      </c>
      <c r="J358" s="74" t="s">
        <v>3580</v>
      </c>
    </row>
    <row r="359" spans="1:10" x14ac:dyDescent="0.2">
      <c r="A359" s="80" t="s">
        <v>726</v>
      </c>
      <c r="B359" s="77" t="s">
        <v>20</v>
      </c>
      <c r="C359" s="77" t="s">
        <v>746</v>
      </c>
      <c r="D359" s="77" t="e">
        <v>#N/A</v>
      </c>
      <c r="E359" s="77" t="s">
        <v>511</v>
      </c>
      <c r="F359" s="78" t="e">
        <v>#N/A</v>
      </c>
      <c r="G359" s="77"/>
      <c r="I359" s="74" t="s">
        <v>3289</v>
      </c>
      <c r="J359" s="74" t="s">
        <v>3581</v>
      </c>
    </row>
    <row r="360" spans="1:10" x14ac:dyDescent="0.2">
      <c r="A360" s="75" t="s">
        <v>727</v>
      </c>
      <c r="B360" s="76" t="s">
        <v>341</v>
      </c>
      <c r="C360" s="77" t="s">
        <v>746</v>
      </c>
      <c r="D360" s="76" t="e">
        <v>#N/A</v>
      </c>
      <c r="E360" s="76" t="s">
        <v>511</v>
      </c>
      <c r="F360" s="78" t="e">
        <v>#N/A</v>
      </c>
      <c r="G360" s="76"/>
      <c r="I360" s="74" t="s">
        <v>3290</v>
      </c>
      <c r="J360" s="74" t="s">
        <v>3582</v>
      </c>
    </row>
    <row r="361" spans="1:10" x14ac:dyDescent="0.2">
      <c r="A361" s="75" t="s">
        <v>696</v>
      </c>
      <c r="B361" s="76" t="s">
        <v>331</v>
      </c>
      <c r="C361" s="77" t="s">
        <v>746</v>
      </c>
      <c r="D361" s="76" t="s">
        <v>330</v>
      </c>
      <c r="E361" s="76" t="s">
        <v>329</v>
      </c>
      <c r="F361" s="78" t="s">
        <v>330</v>
      </c>
      <c r="G361" s="77"/>
      <c r="I361" s="74" t="s">
        <v>3291</v>
      </c>
      <c r="J361" s="74" t="s">
        <v>3583</v>
      </c>
    </row>
    <row r="362" spans="1:10" x14ac:dyDescent="0.2">
      <c r="A362" s="83" t="s">
        <v>706</v>
      </c>
      <c r="B362" s="84" t="s">
        <v>332</v>
      </c>
      <c r="C362" s="77" t="s">
        <v>746</v>
      </c>
      <c r="D362" s="84" t="s">
        <v>243</v>
      </c>
      <c r="E362" s="85" t="s">
        <v>242</v>
      </c>
      <c r="F362" s="78" t="s">
        <v>243</v>
      </c>
      <c r="G362" s="77"/>
      <c r="I362" s="74" t="s">
        <v>3292</v>
      </c>
      <c r="J362" s="74" t="s">
        <v>3584</v>
      </c>
    </row>
    <row r="363" spans="1:10" x14ac:dyDescent="0.2">
      <c r="A363" s="83" t="s">
        <v>635</v>
      </c>
      <c r="B363" s="84" t="s">
        <v>327</v>
      </c>
      <c r="C363" s="77" t="s">
        <v>746</v>
      </c>
      <c r="D363" s="76" t="e">
        <v>#N/A</v>
      </c>
      <c r="E363" s="85" t="s">
        <v>511</v>
      </c>
      <c r="F363" s="78" t="e">
        <v>#N/A</v>
      </c>
      <c r="G363" s="77"/>
      <c r="I363" s="74" t="s">
        <v>23</v>
      </c>
      <c r="J363" s="74" t="s">
        <v>529</v>
      </c>
    </row>
    <row r="364" spans="1:10" x14ac:dyDescent="0.2">
      <c r="A364" s="75" t="s">
        <v>627</v>
      </c>
      <c r="B364" s="76" t="s">
        <v>324</v>
      </c>
      <c r="C364" s="77" t="s">
        <v>746</v>
      </c>
      <c r="D364" s="76" t="s">
        <v>325</v>
      </c>
      <c r="E364" s="76" t="s">
        <v>322</v>
      </c>
      <c r="F364" s="78" t="s">
        <v>325</v>
      </c>
      <c r="G364" s="77"/>
      <c r="I364" s="74" t="s">
        <v>16</v>
      </c>
      <c r="J364" s="74" t="s">
        <v>639</v>
      </c>
    </row>
    <row r="365" spans="1:10" x14ac:dyDescent="0.2">
      <c r="A365" s="80" t="s">
        <v>547</v>
      </c>
      <c r="B365" s="77" t="s">
        <v>320</v>
      </c>
      <c r="C365" s="77" t="s">
        <v>746</v>
      </c>
      <c r="D365" s="77" t="s">
        <v>319</v>
      </c>
      <c r="E365" s="77" t="s">
        <v>318</v>
      </c>
      <c r="F365" s="78" t="s">
        <v>319</v>
      </c>
      <c r="G365" s="77"/>
      <c r="I365" s="74" t="s">
        <v>3585</v>
      </c>
      <c r="J365" s="74" t="s">
        <v>3585</v>
      </c>
    </row>
    <row r="366" spans="1:10" x14ac:dyDescent="0.2">
      <c r="A366" s="75" t="s">
        <v>569</v>
      </c>
      <c r="B366" s="76" t="s">
        <v>315</v>
      </c>
      <c r="C366" s="77" t="s">
        <v>746</v>
      </c>
      <c r="D366" s="76" t="s">
        <v>314</v>
      </c>
      <c r="E366" s="76" t="s">
        <v>313</v>
      </c>
      <c r="F366" s="78" t="s">
        <v>314</v>
      </c>
      <c r="G366" s="77"/>
      <c r="I366" s="74" t="s">
        <v>3586</v>
      </c>
      <c r="J366" s="74" t="s">
        <v>3586</v>
      </c>
    </row>
    <row r="367" spans="1:10" x14ac:dyDescent="0.2">
      <c r="A367" s="80" t="s">
        <v>589</v>
      </c>
      <c r="B367" s="77" t="s">
        <v>309</v>
      </c>
      <c r="C367" s="77" t="s">
        <v>746</v>
      </c>
      <c r="D367" s="77" t="s">
        <v>308</v>
      </c>
      <c r="E367" s="77">
        <v>210051</v>
      </c>
      <c r="F367" s="78" t="s">
        <v>308</v>
      </c>
      <c r="G367" s="77"/>
      <c r="I367" s="74" t="s">
        <v>3710</v>
      </c>
      <c r="J367" s="74" t="s">
        <v>3587</v>
      </c>
    </row>
    <row r="368" spans="1:10" x14ac:dyDescent="0.2">
      <c r="A368" s="81" t="s">
        <v>530</v>
      </c>
      <c r="B368" s="82" t="s">
        <v>304</v>
      </c>
      <c r="C368" s="77" t="s">
        <v>746</v>
      </c>
      <c r="D368" s="82" t="e">
        <v>#N/A</v>
      </c>
      <c r="E368" s="77" t="s">
        <v>725</v>
      </c>
      <c r="F368" s="78" t="e">
        <v>#N/A</v>
      </c>
      <c r="G368" s="77"/>
      <c r="I368" s="74" t="s">
        <v>3588</v>
      </c>
      <c r="J368" s="74" t="s">
        <v>3588</v>
      </c>
    </row>
    <row r="369" spans="1:10" x14ac:dyDescent="0.2">
      <c r="A369" s="75" t="s">
        <v>728</v>
      </c>
      <c r="B369" s="76" t="s">
        <v>301</v>
      </c>
      <c r="C369" s="77" t="s">
        <v>746</v>
      </c>
      <c r="D369" s="76" t="e">
        <v>#N/A</v>
      </c>
      <c r="E369" s="76" t="s">
        <v>729</v>
      </c>
      <c r="F369" s="78" t="e">
        <v>#N/A</v>
      </c>
      <c r="G369" s="77"/>
      <c r="I369" s="74" t="s">
        <v>3589</v>
      </c>
      <c r="J369" s="74" t="s">
        <v>3589</v>
      </c>
    </row>
    <row r="370" spans="1:10" x14ac:dyDescent="0.2">
      <c r="A370" s="83" t="s">
        <v>623</v>
      </c>
      <c r="B370" s="84" t="s">
        <v>13</v>
      </c>
      <c r="C370" s="77" t="s">
        <v>746</v>
      </c>
      <c r="D370" s="76" t="s">
        <v>19</v>
      </c>
      <c r="E370" s="85" t="s">
        <v>18</v>
      </c>
      <c r="F370" s="78" t="s">
        <v>19</v>
      </c>
      <c r="G370" s="77"/>
      <c r="I370" s="74" t="s">
        <v>3590</v>
      </c>
      <c r="J370" s="74" t="s">
        <v>3590</v>
      </c>
    </row>
    <row r="371" spans="1:10" x14ac:dyDescent="0.2">
      <c r="A371" s="83" t="s">
        <v>668</v>
      </c>
      <c r="B371" s="84" t="s">
        <v>297</v>
      </c>
      <c r="C371" s="77" t="s">
        <v>746</v>
      </c>
      <c r="D371" s="84" t="s">
        <v>296</v>
      </c>
      <c r="E371" s="85">
        <v>230015</v>
      </c>
      <c r="F371" s="78" t="s">
        <v>296</v>
      </c>
      <c r="G371" s="77"/>
      <c r="I371" s="74" t="s">
        <v>3591</v>
      </c>
      <c r="J371" s="74" t="s">
        <v>3591</v>
      </c>
    </row>
    <row r="372" spans="1:10" x14ac:dyDescent="0.2">
      <c r="A372" s="75" t="s">
        <v>617</v>
      </c>
      <c r="B372" s="76" t="s">
        <v>286</v>
      </c>
      <c r="C372" s="77" t="s">
        <v>746</v>
      </c>
      <c r="D372" s="76" t="s">
        <v>285</v>
      </c>
      <c r="E372" s="76" t="s">
        <v>284</v>
      </c>
      <c r="F372" s="78" t="s">
        <v>285</v>
      </c>
      <c r="G372" s="77"/>
      <c r="I372" s="74" t="s">
        <v>3592</v>
      </c>
      <c r="J372" s="74" t="s">
        <v>3592</v>
      </c>
    </row>
    <row r="373" spans="1:10" x14ac:dyDescent="0.2">
      <c r="A373" s="80" t="s">
        <v>730</v>
      </c>
      <c r="B373" s="77" t="s">
        <v>282</v>
      </c>
      <c r="C373" s="77" t="s">
        <v>746</v>
      </c>
      <c r="D373" s="77" t="e">
        <v>#N/A</v>
      </c>
      <c r="E373" s="77" t="s">
        <v>234</v>
      </c>
      <c r="F373" s="78" t="e">
        <v>#N/A</v>
      </c>
      <c r="G373" s="77"/>
      <c r="I373" s="74" t="s">
        <v>3593</v>
      </c>
      <c r="J373" s="74" t="s">
        <v>3593</v>
      </c>
    </row>
    <row r="374" spans="1:10" x14ac:dyDescent="0.2">
      <c r="A374" s="83" t="s">
        <v>615</v>
      </c>
      <c r="B374" s="84" t="s">
        <v>280</v>
      </c>
      <c r="C374" s="77" t="s">
        <v>746</v>
      </c>
      <c r="D374" s="76" t="e">
        <v>#N/A</v>
      </c>
      <c r="E374" s="85" t="s">
        <v>718</v>
      </c>
      <c r="F374" s="78" t="e">
        <v>#N/A</v>
      </c>
      <c r="G374" s="77"/>
      <c r="I374" s="74" t="s">
        <v>3594</v>
      </c>
      <c r="J374" s="74" t="s">
        <v>3594</v>
      </c>
    </row>
    <row r="375" spans="1:10" x14ac:dyDescent="0.2">
      <c r="A375" s="80" t="s">
        <v>636</v>
      </c>
      <c r="B375" s="77" t="s">
        <v>276</v>
      </c>
      <c r="C375" s="77" t="s">
        <v>746</v>
      </c>
      <c r="D375" s="77" t="s">
        <v>669</v>
      </c>
      <c r="E375" s="85" t="s">
        <v>278</v>
      </c>
      <c r="F375" s="78" t="s">
        <v>669</v>
      </c>
      <c r="G375" s="77"/>
      <c r="I375" s="74" t="s">
        <v>3595</v>
      </c>
      <c r="J375" s="74" t="s">
        <v>3595</v>
      </c>
    </row>
    <row r="376" spans="1:10" x14ac:dyDescent="0.2">
      <c r="A376" s="75" t="s">
        <v>549</v>
      </c>
      <c r="B376" s="76" t="s">
        <v>270</v>
      </c>
      <c r="C376" s="77" t="s">
        <v>746</v>
      </c>
      <c r="D376" s="76" t="s">
        <v>271</v>
      </c>
      <c r="E376" s="76" t="s">
        <v>268</v>
      </c>
      <c r="F376" s="78" t="s">
        <v>271</v>
      </c>
      <c r="G376" s="77"/>
      <c r="I376" s="74" t="s">
        <v>3596</v>
      </c>
      <c r="J376" s="74" t="s">
        <v>3596</v>
      </c>
    </row>
    <row r="377" spans="1:10" x14ac:dyDescent="0.2">
      <c r="A377" s="83" t="s">
        <v>494</v>
      </c>
      <c r="B377" s="84" t="s">
        <v>266</v>
      </c>
      <c r="C377" s="77" t="s">
        <v>746</v>
      </c>
      <c r="D377" s="77" t="s">
        <v>12</v>
      </c>
      <c r="E377" s="85" t="s">
        <v>11</v>
      </c>
      <c r="F377" s="78" t="s">
        <v>12</v>
      </c>
      <c r="G377" s="77"/>
      <c r="I377" s="74" t="s">
        <v>3597</v>
      </c>
      <c r="J377" s="74" t="s">
        <v>3597</v>
      </c>
    </row>
    <row r="378" spans="1:10" x14ac:dyDescent="0.2">
      <c r="A378" s="75" t="s">
        <v>698</v>
      </c>
      <c r="B378" s="76" t="s">
        <v>264</v>
      </c>
      <c r="C378" s="77" t="s">
        <v>746</v>
      </c>
      <c r="D378" s="76" t="s">
        <v>263</v>
      </c>
      <c r="E378" s="76">
        <v>240254</v>
      </c>
      <c r="F378" s="78" t="s">
        <v>263</v>
      </c>
      <c r="G378" s="76"/>
      <c r="I378" s="74" t="s">
        <v>3598</v>
      </c>
      <c r="J378" s="74" t="s">
        <v>3598</v>
      </c>
    </row>
    <row r="379" spans="1:10" x14ac:dyDescent="0.2">
      <c r="A379" s="80" t="s">
        <v>731</v>
      </c>
      <c r="B379" s="77" t="s">
        <v>260</v>
      </c>
      <c r="C379" s="77" t="s">
        <v>746</v>
      </c>
      <c r="D379" s="77" t="s">
        <v>259</v>
      </c>
      <c r="E379" s="77">
        <v>440435</v>
      </c>
      <c r="F379" s="78" t="s">
        <v>259</v>
      </c>
      <c r="G379" s="77"/>
      <c r="I379" s="74" t="s">
        <v>3599</v>
      </c>
      <c r="J379" s="74" t="s">
        <v>3599</v>
      </c>
    </row>
    <row r="380" spans="1:10" x14ac:dyDescent="0.2">
      <c r="A380" s="80" t="s">
        <v>670</v>
      </c>
      <c r="B380" s="77" t="s">
        <v>607</v>
      </c>
      <c r="C380" s="77" t="s">
        <v>746</v>
      </c>
      <c r="D380" s="77" t="s">
        <v>672</v>
      </c>
      <c r="E380" s="77" t="s">
        <v>671</v>
      </c>
      <c r="F380" s="78" t="s">
        <v>672</v>
      </c>
      <c r="G380" s="77"/>
      <c r="I380" s="74" t="s">
        <v>3600</v>
      </c>
      <c r="J380" s="74" t="s">
        <v>3600</v>
      </c>
    </row>
    <row r="381" spans="1:10" x14ac:dyDescent="0.2">
      <c r="A381" s="83" t="s">
        <v>622</v>
      </c>
      <c r="B381" s="84" t="s">
        <v>257</v>
      </c>
      <c r="C381" s="77" t="s">
        <v>746</v>
      </c>
      <c r="D381" s="76" t="s">
        <v>673</v>
      </c>
      <c r="E381" s="85">
        <v>440086</v>
      </c>
      <c r="F381" s="78" t="s">
        <v>673</v>
      </c>
      <c r="G381" s="77"/>
      <c r="I381" s="74" t="s">
        <v>3601</v>
      </c>
      <c r="J381" s="74" t="s">
        <v>3601</v>
      </c>
    </row>
    <row r="382" spans="1:10" x14ac:dyDescent="0.2">
      <c r="A382" s="75" t="s">
        <v>732</v>
      </c>
      <c r="B382" s="76" t="s">
        <v>254</v>
      </c>
      <c r="C382" s="77" t="s">
        <v>746</v>
      </c>
      <c r="D382" s="76" t="e">
        <v>#N/A</v>
      </c>
      <c r="E382" s="76" t="s">
        <v>234</v>
      </c>
      <c r="F382" s="78" t="e">
        <v>#N/A</v>
      </c>
      <c r="G382" s="77"/>
      <c r="I382" s="74" t="s">
        <v>3602</v>
      </c>
      <c r="J382" s="74" t="s">
        <v>3602</v>
      </c>
    </row>
    <row r="383" spans="1:10" x14ac:dyDescent="0.2">
      <c r="A383" s="75" t="s">
        <v>643</v>
      </c>
      <c r="B383" s="76" t="s">
        <v>248</v>
      </c>
      <c r="C383" s="77" t="s">
        <v>746</v>
      </c>
      <c r="D383" s="76" t="s">
        <v>247</v>
      </c>
      <c r="E383" s="76">
        <v>210040</v>
      </c>
      <c r="F383" s="78" t="s">
        <v>247</v>
      </c>
      <c r="G383" s="77"/>
      <c r="I383" s="74" t="s">
        <v>3603</v>
      </c>
      <c r="J383" s="74" t="s">
        <v>3603</v>
      </c>
    </row>
    <row r="384" spans="1:10" x14ac:dyDescent="0.2">
      <c r="A384" s="83" t="s">
        <v>733</v>
      </c>
      <c r="B384" s="84" t="s">
        <v>244</v>
      </c>
      <c r="C384" s="77" t="s">
        <v>746</v>
      </c>
      <c r="D384" s="84" t="s">
        <v>243</v>
      </c>
      <c r="E384" s="85" t="s">
        <v>242</v>
      </c>
      <c r="F384" s="78" t="s">
        <v>243</v>
      </c>
      <c r="G384" s="77"/>
      <c r="I384" s="74" t="s">
        <v>3604</v>
      </c>
      <c r="J384" s="74" t="s">
        <v>3604</v>
      </c>
    </row>
    <row r="385" spans="1:10" x14ac:dyDescent="0.2">
      <c r="A385" s="80" t="s">
        <v>734</v>
      </c>
      <c r="B385" s="77" t="s">
        <v>238</v>
      </c>
      <c r="C385" s="77" t="s">
        <v>746</v>
      </c>
      <c r="D385" s="77" t="s">
        <v>237</v>
      </c>
      <c r="E385" s="77">
        <v>240109</v>
      </c>
      <c r="F385" s="78" t="s">
        <v>237</v>
      </c>
      <c r="G385" s="77"/>
      <c r="I385" s="74" t="s">
        <v>3605</v>
      </c>
      <c r="J385" s="74" t="s">
        <v>3605</v>
      </c>
    </row>
    <row r="386" spans="1:10" x14ac:dyDescent="0.2">
      <c r="A386" s="75" t="s">
        <v>498</v>
      </c>
      <c r="B386" s="76" t="s">
        <v>233</v>
      </c>
      <c r="C386" s="77" t="s">
        <v>746</v>
      </c>
      <c r="D386" s="76" t="s">
        <v>232</v>
      </c>
      <c r="E386" s="76">
        <v>240091</v>
      </c>
      <c r="F386" s="78" t="s">
        <v>232</v>
      </c>
      <c r="G386" s="77"/>
      <c r="I386" s="74" t="s">
        <v>3606</v>
      </c>
      <c r="J386" s="74" t="s">
        <v>3606</v>
      </c>
    </row>
    <row r="387" spans="1:10" x14ac:dyDescent="0.2">
      <c r="A387" s="75" t="s">
        <v>716</v>
      </c>
      <c r="B387" s="76" t="s">
        <v>230</v>
      </c>
      <c r="C387" s="77" t="s">
        <v>746</v>
      </c>
      <c r="D387" s="76" t="s">
        <v>203</v>
      </c>
      <c r="E387" s="76">
        <v>210056</v>
      </c>
      <c r="F387" s="78" t="s">
        <v>203</v>
      </c>
      <c r="G387" s="77"/>
      <c r="I387" s="74" t="s">
        <v>9</v>
      </c>
      <c r="J387" s="74" t="s">
        <v>9</v>
      </c>
    </row>
    <row r="388" spans="1:10" x14ac:dyDescent="0.2">
      <c r="A388" s="75" t="s">
        <v>544</v>
      </c>
      <c r="B388" s="76" t="s">
        <v>228</v>
      </c>
      <c r="C388" s="77" t="s">
        <v>746</v>
      </c>
      <c r="D388" s="76" t="s">
        <v>227</v>
      </c>
      <c r="E388" s="76" t="s">
        <v>226</v>
      </c>
      <c r="F388" s="78" t="s">
        <v>227</v>
      </c>
      <c r="G388" s="76"/>
      <c r="I388" s="74" t="s">
        <v>6</v>
      </c>
      <c r="J388" s="74" t="s">
        <v>6</v>
      </c>
    </row>
    <row r="389" spans="1:10" x14ac:dyDescent="0.2">
      <c r="A389" s="83" t="s">
        <v>735</v>
      </c>
      <c r="B389" s="84" t="s">
        <v>223</v>
      </c>
      <c r="C389" s="77" t="s">
        <v>746</v>
      </c>
      <c r="D389" s="76" t="s">
        <v>222</v>
      </c>
      <c r="E389" s="85">
        <v>240255</v>
      </c>
      <c r="F389" s="78" t="s">
        <v>222</v>
      </c>
      <c r="G389" s="77"/>
      <c r="I389" s="74" t="s">
        <v>3607</v>
      </c>
      <c r="J389" s="74" t="s">
        <v>3607</v>
      </c>
    </row>
    <row r="390" spans="1:10" x14ac:dyDescent="0.2">
      <c r="A390" s="75" t="s">
        <v>537</v>
      </c>
      <c r="B390" s="76" t="s">
        <v>219</v>
      </c>
      <c r="C390" s="77" t="s">
        <v>746</v>
      </c>
      <c r="D390" s="76" t="s">
        <v>218</v>
      </c>
      <c r="E390" s="76">
        <v>240538</v>
      </c>
      <c r="F390" s="78" t="s">
        <v>218</v>
      </c>
      <c r="G390" s="77"/>
      <c r="I390" s="74" t="s">
        <v>3608</v>
      </c>
      <c r="J390" s="74" t="s">
        <v>3608</v>
      </c>
    </row>
    <row r="391" spans="1:10" x14ac:dyDescent="0.2">
      <c r="A391" s="75" t="s">
        <v>570</v>
      </c>
      <c r="B391" s="76" t="s">
        <v>214</v>
      </c>
      <c r="C391" s="77" t="s">
        <v>746</v>
      </c>
      <c r="D391" s="76" t="s">
        <v>213</v>
      </c>
      <c r="E391" s="76">
        <v>240494</v>
      </c>
      <c r="F391" s="78" t="s">
        <v>213</v>
      </c>
      <c r="G391" s="77"/>
      <c r="I391" s="74" t="s">
        <v>3609</v>
      </c>
      <c r="J391" s="74" t="s">
        <v>3609</v>
      </c>
    </row>
    <row r="392" spans="1:10" x14ac:dyDescent="0.2">
      <c r="A392" s="80" t="s">
        <v>699</v>
      </c>
      <c r="B392" s="77" t="s">
        <v>204</v>
      </c>
      <c r="C392" s="77" t="s">
        <v>746</v>
      </c>
      <c r="D392" s="77" t="e">
        <v>#N/A</v>
      </c>
      <c r="E392" s="76" t="s">
        <v>2992</v>
      </c>
      <c r="F392" s="78" t="e">
        <v>#N/A</v>
      </c>
      <c r="G392" s="77"/>
      <c r="I392" s="74" t="s">
        <v>3610</v>
      </c>
      <c r="J392" s="74" t="s">
        <v>3610</v>
      </c>
    </row>
    <row r="393" spans="1:10" x14ac:dyDescent="0.2">
      <c r="A393" s="80" t="s">
        <v>641</v>
      </c>
      <c r="B393" s="77" t="s">
        <v>207</v>
      </c>
      <c r="C393" s="77" t="s">
        <v>746</v>
      </c>
      <c r="D393" s="77" t="e">
        <v>#N/A</v>
      </c>
      <c r="E393" s="77" t="s">
        <v>725</v>
      </c>
      <c r="F393" s="78" t="e">
        <v>#N/A</v>
      </c>
      <c r="G393" s="77"/>
      <c r="I393" s="74" t="s">
        <v>3611</v>
      </c>
      <c r="J393" s="74" t="s">
        <v>3611</v>
      </c>
    </row>
    <row r="394" spans="1:10" x14ac:dyDescent="0.2">
      <c r="A394" s="75" t="s">
        <v>625</v>
      </c>
      <c r="B394" s="76" t="s">
        <v>194</v>
      </c>
      <c r="C394" s="77" t="s">
        <v>746</v>
      </c>
      <c r="D394" s="76" t="s">
        <v>193</v>
      </c>
      <c r="E394" s="76">
        <v>240164</v>
      </c>
      <c r="F394" s="78" t="s">
        <v>193</v>
      </c>
      <c r="G394" s="77"/>
      <c r="I394" s="74" t="s">
        <v>3711</v>
      </c>
      <c r="J394" s="74" t="s">
        <v>3612</v>
      </c>
    </row>
    <row r="395" spans="1:10" x14ac:dyDescent="0.2">
      <c r="A395" s="75" t="s">
        <v>707</v>
      </c>
      <c r="B395" s="76" t="s">
        <v>197</v>
      </c>
      <c r="C395" s="77" t="s">
        <v>746</v>
      </c>
      <c r="D395" s="76" t="e">
        <v>#N/A</v>
      </c>
      <c r="E395" s="76" t="s">
        <v>736</v>
      </c>
      <c r="F395" s="78" t="e">
        <v>#N/A</v>
      </c>
      <c r="G395" s="77"/>
      <c r="I395" s="74" t="s">
        <v>3613</v>
      </c>
      <c r="J395" s="74" t="s">
        <v>3613</v>
      </c>
    </row>
    <row r="396" spans="1:10" x14ac:dyDescent="0.2">
      <c r="A396" s="75" t="s">
        <v>737</v>
      </c>
      <c r="B396" s="76" t="s">
        <v>191</v>
      </c>
      <c r="C396" s="77" t="s">
        <v>746</v>
      </c>
      <c r="D396" s="76" t="s">
        <v>190</v>
      </c>
      <c r="E396" s="76">
        <v>240005</v>
      </c>
      <c r="F396" s="78" t="s">
        <v>190</v>
      </c>
      <c r="G396" s="77"/>
      <c r="I396" s="74" t="s">
        <v>3614</v>
      </c>
      <c r="J396" s="74" t="s">
        <v>3614</v>
      </c>
    </row>
    <row r="397" spans="1:10" x14ac:dyDescent="0.2">
      <c r="A397" s="80" t="s">
        <v>738</v>
      </c>
      <c r="B397" s="77" t="s">
        <v>187</v>
      </c>
      <c r="C397" s="77" t="s">
        <v>746</v>
      </c>
      <c r="D397" s="77" t="s">
        <v>160</v>
      </c>
      <c r="E397" s="77">
        <v>240131</v>
      </c>
      <c r="F397" s="78" t="s">
        <v>160</v>
      </c>
      <c r="G397" s="77"/>
      <c r="I397" s="74" t="s">
        <v>3615</v>
      </c>
      <c r="J397" s="74" t="s">
        <v>3615</v>
      </c>
    </row>
    <row r="398" spans="1:10" x14ac:dyDescent="0.2">
      <c r="A398" s="80" t="s">
        <v>577</v>
      </c>
      <c r="B398" s="77" t="s">
        <v>183</v>
      </c>
      <c r="C398" s="77" t="s">
        <v>746</v>
      </c>
      <c r="D398" s="77" t="s">
        <v>182</v>
      </c>
      <c r="E398" s="77">
        <v>240122</v>
      </c>
      <c r="F398" s="78" t="s">
        <v>182</v>
      </c>
      <c r="G398" s="77"/>
      <c r="I398" s="74" t="s">
        <v>3616</v>
      </c>
      <c r="J398" s="74" t="s">
        <v>3616</v>
      </c>
    </row>
    <row r="399" spans="1:10" x14ac:dyDescent="0.2">
      <c r="A399" s="83" t="s">
        <v>593</v>
      </c>
      <c r="B399" s="84" t="s">
        <v>179</v>
      </c>
      <c r="C399" s="77" t="s">
        <v>746</v>
      </c>
      <c r="D399" s="84" t="s">
        <v>178</v>
      </c>
      <c r="E399" s="85">
        <v>240073</v>
      </c>
      <c r="F399" s="78" t="s">
        <v>178</v>
      </c>
      <c r="G399" s="77"/>
      <c r="I399" s="74" t="s">
        <v>3617</v>
      </c>
      <c r="J399" s="74" t="s">
        <v>3617</v>
      </c>
    </row>
    <row r="400" spans="1:10" x14ac:dyDescent="0.2">
      <c r="A400" s="75" t="s">
        <v>700</v>
      </c>
      <c r="B400" s="76" t="s">
        <v>175</v>
      </c>
      <c r="C400" s="77" t="s">
        <v>746</v>
      </c>
      <c r="D400" s="76" t="s">
        <v>174</v>
      </c>
      <c r="E400" s="76">
        <v>800033</v>
      </c>
      <c r="F400" s="78" t="s">
        <v>174</v>
      </c>
      <c r="G400" s="77"/>
      <c r="I400" s="74" t="s">
        <v>3618</v>
      </c>
      <c r="J400" s="74" t="s">
        <v>3618</v>
      </c>
    </row>
    <row r="401" spans="1:10" x14ac:dyDescent="0.2">
      <c r="A401" s="75" t="s">
        <v>679</v>
      </c>
      <c r="B401" s="76" t="s">
        <v>170</v>
      </c>
      <c r="C401" s="77" t="s">
        <v>746</v>
      </c>
      <c r="D401" s="76" t="s">
        <v>169</v>
      </c>
      <c r="E401" s="76">
        <v>440364</v>
      </c>
      <c r="F401" s="78" t="s">
        <v>169</v>
      </c>
      <c r="G401" s="77"/>
      <c r="I401" s="74" t="s">
        <v>3619</v>
      </c>
      <c r="J401" s="74" t="s">
        <v>3619</v>
      </c>
    </row>
    <row r="402" spans="1:10" x14ac:dyDescent="0.2">
      <c r="A402" s="75" t="s">
        <v>739</v>
      </c>
      <c r="B402" s="76" t="s">
        <v>166</v>
      </c>
      <c r="C402" s="77" t="s">
        <v>746</v>
      </c>
      <c r="D402" s="76" t="s">
        <v>165</v>
      </c>
      <c r="E402" s="76">
        <v>210069</v>
      </c>
      <c r="F402" s="78" t="s">
        <v>165</v>
      </c>
      <c r="G402" s="76"/>
      <c r="I402" s="74" t="s">
        <v>3620</v>
      </c>
      <c r="J402" s="74" t="s">
        <v>3620</v>
      </c>
    </row>
    <row r="403" spans="1:10" x14ac:dyDescent="0.2">
      <c r="A403" s="80" t="s">
        <v>740</v>
      </c>
      <c r="B403" s="77" t="s">
        <v>161</v>
      </c>
      <c r="C403" s="77" t="s">
        <v>746</v>
      </c>
      <c r="D403" s="77" t="e">
        <v>#N/A</v>
      </c>
      <c r="E403" s="77" t="s">
        <v>741</v>
      </c>
      <c r="F403" s="78" t="e">
        <v>#N/A</v>
      </c>
      <c r="G403" s="77"/>
      <c r="I403" s="74" t="s">
        <v>3621</v>
      </c>
      <c r="J403" s="74" t="s">
        <v>3621</v>
      </c>
    </row>
    <row r="404" spans="1:10" x14ac:dyDescent="0.2">
      <c r="A404" s="83" t="s">
        <v>561</v>
      </c>
      <c r="B404" s="84" t="s">
        <v>156</v>
      </c>
      <c r="C404" s="77" t="s">
        <v>746</v>
      </c>
      <c r="D404" s="84" t="s">
        <v>155</v>
      </c>
      <c r="E404" s="85">
        <v>240066</v>
      </c>
      <c r="F404" s="78" t="s">
        <v>155</v>
      </c>
      <c r="G404" s="77"/>
      <c r="I404" s="74" t="s">
        <v>3622</v>
      </c>
      <c r="J404" s="74" t="s">
        <v>3622</v>
      </c>
    </row>
    <row r="405" spans="1:10" x14ac:dyDescent="0.2">
      <c r="A405" s="80" t="s">
        <v>715</v>
      </c>
      <c r="B405" s="77" t="s">
        <v>152</v>
      </c>
      <c r="C405" s="77" t="s">
        <v>746</v>
      </c>
      <c r="D405" s="77" t="s">
        <v>151</v>
      </c>
      <c r="E405" s="77">
        <v>440259</v>
      </c>
      <c r="F405" s="78" t="s">
        <v>151</v>
      </c>
      <c r="G405" s="77"/>
      <c r="I405" s="74" t="s">
        <v>3623</v>
      </c>
      <c r="J405" s="74" t="s">
        <v>3623</v>
      </c>
    </row>
    <row r="406" spans="1:10" x14ac:dyDescent="0.2">
      <c r="A406" s="80" t="s">
        <v>742</v>
      </c>
      <c r="B406" s="77" t="s">
        <v>148</v>
      </c>
      <c r="C406" s="77" t="s">
        <v>746</v>
      </c>
      <c r="D406" s="77" t="s">
        <v>147</v>
      </c>
      <c r="E406" s="77">
        <v>340036</v>
      </c>
      <c r="F406" s="78" t="s">
        <v>147</v>
      </c>
      <c r="G406" s="77"/>
      <c r="I406" s="74" t="s">
        <v>3624</v>
      </c>
      <c r="J406" s="74" t="s">
        <v>3624</v>
      </c>
    </row>
    <row r="407" spans="1:10" x14ac:dyDescent="0.2">
      <c r="A407" s="75" t="s">
        <v>491</v>
      </c>
      <c r="B407" s="76" t="s">
        <v>139</v>
      </c>
      <c r="C407" s="77" t="s">
        <v>746</v>
      </c>
      <c r="D407" s="76" t="s">
        <v>190</v>
      </c>
      <c r="E407" s="76">
        <v>240005</v>
      </c>
      <c r="F407" s="78" t="s">
        <v>190</v>
      </c>
      <c r="G407" s="77"/>
      <c r="I407" s="74" t="s">
        <v>3625</v>
      </c>
      <c r="J407" s="74" t="s">
        <v>3625</v>
      </c>
    </row>
    <row r="408" spans="1:10" x14ac:dyDescent="0.2">
      <c r="A408" s="80" t="s">
        <v>709</v>
      </c>
      <c r="B408" s="77" t="s">
        <v>134</v>
      </c>
      <c r="C408" s="77" t="s">
        <v>746</v>
      </c>
      <c r="D408" s="77" t="s">
        <v>136</v>
      </c>
      <c r="E408" s="77">
        <v>240607</v>
      </c>
      <c r="F408" s="78" t="s">
        <v>136</v>
      </c>
      <c r="G408" s="77"/>
      <c r="I408" s="74" t="s">
        <v>3626</v>
      </c>
      <c r="J408" s="74" t="s">
        <v>3626</v>
      </c>
    </row>
    <row r="409" spans="1:10" x14ac:dyDescent="0.2">
      <c r="A409" s="80" t="s">
        <v>743</v>
      </c>
      <c r="B409" s="77" t="s">
        <v>130</v>
      </c>
      <c r="C409" s="77" t="s">
        <v>746</v>
      </c>
      <c r="D409" s="77" t="s">
        <v>131</v>
      </c>
      <c r="E409" s="77">
        <v>310008</v>
      </c>
      <c r="F409" s="78" t="s">
        <v>131</v>
      </c>
      <c r="G409" s="77"/>
      <c r="I409" s="74" t="s">
        <v>3627</v>
      </c>
      <c r="J409" s="74" t="s">
        <v>3627</v>
      </c>
    </row>
    <row r="410" spans="1:10" x14ac:dyDescent="0.2">
      <c r="A410" s="80" t="s">
        <v>538</v>
      </c>
      <c r="B410" s="77" t="s">
        <v>126</v>
      </c>
      <c r="C410" s="77" t="s">
        <v>746</v>
      </c>
      <c r="D410" s="77" t="s">
        <v>127</v>
      </c>
      <c r="E410" s="77">
        <v>210071</v>
      </c>
      <c r="F410" s="78" t="s">
        <v>127</v>
      </c>
      <c r="G410" s="77"/>
      <c r="I410" s="74" t="s">
        <v>3628</v>
      </c>
      <c r="J410" s="74" t="s">
        <v>3628</v>
      </c>
    </row>
    <row r="411" spans="1:10" x14ac:dyDescent="0.2">
      <c r="A411" s="83" t="s">
        <v>704</v>
      </c>
      <c r="B411" s="84" t="s">
        <v>122</v>
      </c>
      <c r="C411" s="77" t="s">
        <v>746</v>
      </c>
      <c r="D411" s="84" t="s">
        <v>190</v>
      </c>
      <c r="E411" s="85">
        <v>240005</v>
      </c>
      <c r="F411" s="78" t="s">
        <v>190</v>
      </c>
      <c r="G411" s="77"/>
      <c r="I411" s="74" t="s">
        <v>3629</v>
      </c>
      <c r="J411" s="74" t="s">
        <v>3629</v>
      </c>
    </row>
    <row r="412" spans="1:10" x14ac:dyDescent="0.2">
      <c r="A412" s="75" t="s">
        <v>630</v>
      </c>
      <c r="B412" s="76" t="s">
        <v>118</v>
      </c>
      <c r="C412" s="77" t="s">
        <v>746</v>
      </c>
      <c r="D412" s="76" t="s">
        <v>123</v>
      </c>
      <c r="E412" s="76">
        <v>240019</v>
      </c>
      <c r="F412" s="78" t="s">
        <v>123</v>
      </c>
      <c r="G412" s="77"/>
      <c r="I412" s="74" t="s">
        <v>3712</v>
      </c>
      <c r="J412" s="74" t="s">
        <v>3630</v>
      </c>
    </row>
    <row r="413" spans="1:10" x14ac:dyDescent="0.2">
      <c r="A413" s="75" t="s">
        <v>517</v>
      </c>
      <c r="B413" s="76" t="s">
        <v>114</v>
      </c>
      <c r="C413" s="77" t="s">
        <v>746</v>
      </c>
      <c r="D413" s="76" t="s">
        <v>119</v>
      </c>
      <c r="E413" s="76">
        <v>240036</v>
      </c>
      <c r="F413" s="78" t="s">
        <v>119</v>
      </c>
      <c r="G413" s="77"/>
      <c r="I413" s="74" t="s">
        <v>3631</v>
      </c>
      <c r="J413" s="74" t="s">
        <v>3631</v>
      </c>
    </row>
    <row r="414" spans="1:10" x14ac:dyDescent="0.2">
      <c r="A414" s="75" t="s">
        <v>535</v>
      </c>
      <c r="B414" s="76" t="s">
        <v>109</v>
      </c>
      <c r="C414" s="77" t="s">
        <v>746</v>
      </c>
      <c r="D414" s="76" t="s">
        <v>115</v>
      </c>
      <c r="E414" s="76">
        <v>240263</v>
      </c>
      <c r="F414" s="78" t="s">
        <v>115</v>
      </c>
      <c r="G414" s="77"/>
      <c r="I414" s="74" t="s">
        <v>3632</v>
      </c>
      <c r="J414" s="74" t="s">
        <v>3632</v>
      </c>
    </row>
    <row r="415" spans="1:10" x14ac:dyDescent="0.2">
      <c r="A415" s="75" t="s">
        <v>744</v>
      </c>
      <c r="B415" s="76" t="s">
        <v>105</v>
      </c>
      <c r="C415" s="77" t="s">
        <v>746</v>
      </c>
      <c r="D415" s="76" t="s">
        <v>222</v>
      </c>
      <c r="E415" s="76">
        <v>240255</v>
      </c>
      <c r="F415" s="78" t="s">
        <v>222</v>
      </c>
      <c r="G415" s="77"/>
      <c r="I415" s="74" t="s">
        <v>3633</v>
      </c>
      <c r="J415" s="74" t="s">
        <v>3633</v>
      </c>
    </row>
    <row r="416" spans="1:10" x14ac:dyDescent="0.2">
      <c r="A416" s="80" t="s">
        <v>646</v>
      </c>
      <c r="B416" s="77" t="s">
        <v>102</v>
      </c>
      <c r="C416" s="77" t="s">
        <v>746</v>
      </c>
      <c r="D416" s="77" t="s">
        <v>106</v>
      </c>
      <c r="E416" s="77">
        <v>240054</v>
      </c>
      <c r="F416" s="78" t="s">
        <v>106</v>
      </c>
      <c r="G416" s="77"/>
      <c r="I416" s="74" t="s">
        <v>3634</v>
      </c>
      <c r="J416" s="74" t="s">
        <v>3634</v>
      </c>
    </row>
    <row r="417" spans="1:10" x14ac:dyDescent="0.2">
      <c r="A417" s="75" t="s">
        <v>594</v>
      </c>
      <c r="B417" s="76" t="s">
        <v>98</v>
      </c>
      <c r="C417" s="77" t="s">
        <v>746</v>
      </c>
      <c r="D417" s="76" t="s">
        <v>686</v>
      </c>
      <c r="E417" s="76">
        <v>210012</v>
      </c>
      <c r="F417" s="78" t="s">
        <v>686</v>
      </c>
      <c r="G417" s="76"/>
      <c r="I417" s="74" t="s">
        <v>3635</v>
      </c>
      <c r="J417" s="74" t="s">
        <v>3635</v>
      </c>
    </row>
    <row r="418" spans="1:10" x14ac:dyDescent="0.2">
      <c r="A418" s="80" t="s">
        <v>518</v>
      </c>
      <c r="B418" s="77" t="s">
        <v>94</v>
      </c>
      <c r="C418" s="77" t="s">
        <v>746</v>
      </c>
      <c r="D418" s="77" t="s">
        <v>99</v>
      </c>
      <c r="E418" s="77">
        <v>240037</v>
      </c>
      <c r="F418" s="78" t="s">
        <v>99</v>
      </c>
      <c r="G418" s="77"/>
      <c r="I418" s="74" t="s">
        <v>3636</v>
      </c>
      <c r="J418" s="74" t="s">
        <v>3636</v>
      </c>
    </row>
    <row r="419" spans="1:10" x14ac:dyDescent="0.2">
      <c r="A419" s="75" t="s">
        <v>687</v>
      </c>
      <c r="B419" s="76" t="s">
        <v>91</v>
      </c>
      <c r="C419" s="77" t="s">
        <v>746</v>
      </c>
      <c r="D419" s="76" t="s">
        <v>95</v>
      </c>
      <c r="E419" s="76">
        <v>240028</v>
      </c>
      <c r="F419" s="78" t="s">
        <v>95</v>
      </c>
      <c r="G419" s="77"/>
      <c r="I419" s="74" t="s">
        <v>3637</v>
      </c>
      <c r="J419" s="74" t="s">
        <v>3637</v>
      </c>
    </row>
    <row r="420" spans="1:10" x14ac:dyDescent="0.2">
      <c r="A420" s="80" t="s">
        <v>526</v>
      </c>
      <c r="B420" s="77" t="s">
        <v>87</v>
      </c>
      <c r="C420" s="77" t="s">
        <v>746</v>
      </c>
      <c r="D420" s="77" t="s">
        <v>92</v>
      </c>
      <c r="E420" s="77">
        <v>240051</v>
      </c>
      <c r="F420" s="78" t="s">
        <v>92</v>
      </c>
      <c r="G420" s="77"/>
      <c r="I420" s="74" t="s">
        <v>3638</v>
      </c>
      <c r="J420" s="74" t="s">
        <v>3638</v>
      </c>
    </row>
    <row r="421" spans="1:10" x14ac:dyDescent="0.2">
      <c r="A421" s="75" t="s">
        <v>501</v>
      </c>
      <c r="B421" s="76" t="s">
        <v>83</v>
      </c>
      <c r="C421" s="77" t="s">
        <v>746</v>
      </c>
      <c r="D421" s="76" t="s">
        <v>88</v>
      </c>
      <c r="E421" s="76">
        <v>440082</v>
      </c>
      <c r="F421" s="78" t="s">
        <v>88</v>
      </c>
      <c r="G421" s="76"/>
      <c r="I421" s="74" t="s">
        <v>3639</v>
      </c>
      <c r="J421" s="74" t="s">
        <v>3639</v>
      </c>
    </row>
    <row r="422" spans="1:10" x14ac:dyDescent="0.2">
      <c r="A422" s="80" t="s">
        <v>585</v>
      </c>
      <c r="B422" s="77" t="s">
        <v>78</v>
      </c>
      <c r="C422" s="77" t="s">
        <v>746</v>
      </c>
      <c r="D422" s="77" t="s">
        <v>84</v>
      </c>
      <c r="E422" s="77">
        <v>410002</v>
      </c>
      <c r="F422" s="78" t="s">
        <v>84</v>
      </c>
      <c r="G422" s="77"/>
      <c r="I422" s="74" t="s">
        <v>3640</v>
      </c>
      <c r="J422" s="74" t="s">
        <v>3640</v>
      </c>
    </row>
    <row r="423" spans="1:10" x14ac:dyDescent="0.2">
      <c r="A423" s="75" t="s">
        <v>745</v>
      </c>
      <c r="B423" s="76" t="s">
        <v>73</v>
      </c>
      <c r="C423" s="77" t="s">
        <v>746</v>
      </c>
      <c r="D423" s="76" t="s">
        <v>80</v>
      </c>
      <c r="E423" s="76">
        <v>240671</v>
      </c>
      <c r="F423" s="78" t="s">
        <v>80</v>
      </c>
      <c r="G423" s="77"/>
      <c r="I423" s="74" t="s">
        <v>3713</v>
      </c>
      <c r="J423" s="74" t="s">
        <v>3641</v>
      </c>
    </row>
    <row r="424" spans="1:10" x14ac:dyDescent="0.2">
      <c r="A424" s="83" t="s">
        <v>573</v>
      </c>
      <c r="B424" s="84" t="s">
        <v>69</v>
      </c>
      <c r="C424" s="77" t="s">
        <v>746</v>
      </c>
      <c r="D424" s="84" t="s">
        <v>75</v>
      </c>
      <c r="E424" s="85">
        <v>240441</v>
      </c>
      <c r="F424" s="78" t="s">
        <v>75</v>
      </c>
      <c r="G424" s="77"/>
      <c r="I424" s="74" t="s">
        <v>3714</v>
      </c>
      <c r="J424" s="74" t="s">
        <v>3642</v>
      </c>
    </row>
    <row r="425" spans="1:10" x14ac:dyDescent="0.2">
      <c r="A425" s="75" t="s">
        <v>712</v>
      </c>
      <c r="B425" s="76" t="s">
        <v>64</v>
      </c>
      <c r="C425" s="77" t="s">
        <v>746</v>
      </c>
      <c r="D425" s="76" t="e">
        <v>#N/A</v>
      </c>
      <c r="E425" s="76" t="s">
        <v>234</v>
      </c>
      <c r="F425" s="78" t="e">
        <v>#N/A</v>
      </c>
      <c r="G425" s="77"/>
      <c r="I425" s="74" t="s">
        <v>3715</v>
      </c>
      <c r="J425" s="74" t="s">
        <v>3643</v>
      </c>
    </row>
    <row r="426" spans="1:10" x14ac:dyDescent="0.2">
      <c r="A426" s="75" t="s">
        <v>522</v>
      </c>
      <c r="B426" s="76" t="s">
        <v>60</v>
      </c>
      <c r="C426" s="77" t="s">
        <v>746</v>
      </c>
      <c r="D426" s="76" t="s">
        <v>66</v>
      </c>
      <c r="E426" s="76">
        <v>230005</v>
      </c>
      <c r="F426" s="78" t="s">
        <v>66</v>
      </c>
      <c r="G426" s="77"/>
      <c r="I426" s="74" t="s">
        <v>3716</v>
      </c>
      <c r="J426" s="74" t="s">
        <v>3644</v>
      </c>
    </row>
    <row r="427" spans="1:10" x14ac:dyDescent="0.2">
      <c r="A427" s="80" t="s">
        <v>588</v>
      </c>
      <c r="B427" s="77" t="s">
        <v>56</v>
      </c>
      <c r="C427" s="77" t="s">
        <v>746</v>
      </c>
      <c r="D427" s="77" t="s">
        <v>61</v>
      </c>
      <c r="E427" s="77">
        <v>210050</v>
      </c>
      <c r="F427" s="78" t="s">
        <v>61</v>
      </c>
      <c r="G427" s="77"/>
      <c r="I427" s="74" t="s">
        <v>3717</v>
      </c>
      <c r="J427" s="74" t="s">
        <v>3645</v>
      </c>
    </row>
    <row r="428" spans="1:10" x14ac:dyDescent="0.2">
      <c r="A428" s="80" t="s">
        <v>543</v>
      </c>
      <c r="B428" s="77" t="s">
        <v>52</v>
      </c>
      <c r="C428" s="77" t="s">
        <v>746</v>
      </c>
      <c r="D428" s="77" t="s">
        <v>57</v>
      </c>
      <c r="E428" s="77">
        <v>240083</v>
      </c>
      <c r="F428" s="78" t="s">
        <v>57</v>
      </c>
      <c r="G428" s="77"/>
      <c r="I428" s="74" t="s">
        <v>3718</v>
      </c>
      <c r="J428" s="74" t="s">
        <v>3646</v>
      </c>
    </row>
    <row r="429" spans="1:10" x14ac:dyDescent="0.2">
      <c r="A429" s="75" t="s">
        <v>618</v>
      </c>
      <c r="B429" s="76" t="s">
        <v>48</v>
      </c>
      <c r="C429" s="77" t="s">
        <v>746</v>
      </c>
      <c r="D429" s="76" t="s">
        <v>53</v>
      </c>
      <c r="E429" s="76">
        <v>210010</v>
      </c>
      <c r="F429" s="78" t="s">
        <v>53</v>
      </c>
      <c r="G429" s="77"/>
      <c r="I429" s="74" t="s">
        <v>3719</v>
      </c>
      <c r="J429" s="74" t="s">
        <v>3647</v>
      </c>
    </row>
    <row r="430" spans="1:10" x14ac:dyDescent="0.2">
      <c r="A430" s="83" t="s">
        <v>633</v>
      </c>
      <c r="B430" s="84" t="s">
        <v>44</v>
      </c>
      <c r="C430" s="77" t="s">
        <v>746</v>
      </c>
      <c r="D430" s="76" t="s">
        <v>49</v>
      </c>
      <c r="E430" s="85">
        <v>410012</v>
      </c>
      <c r="F430" s="78" t="s">
        <v>49</v>
      </c>
      <c r="G430" s="77"/>
      <c r="I430" s="74" t="s">
        <v>3720</v>
      </c>
      <c r="J430" s="74" t="s">
        <v>3648</v>
      </c>
    </row>
    <row r="431" spans="1:10" x14ac:dyDescent="0.2">
      <c r="A431" s="80" t="s">
        <v>548</v>
      </c>
      <c r="B431" s="77" t="s">
        <v>40</v>
      </c>
      <c r="C431" s="77" t="s">
        <v>746</v>
      </c>
      <c r="D431" s="77" t="s">
        <v>45</v>
      </c>
      <c r="E431" s="77">
        <v>210053</v>
      </c>
      <c r="F431" s="78" t="s">
        <v>45</v>
      </c>
      <c r="G431" s="77"/>
      <c r="I431" s="74" t="s">
        <v>3649</v>
      </c>
      <c r="J431" s="74" t="s">
        <v>3649</v>
      </c>
    </row>
    <row r="432" spans="1:10" x14ac:dyDescent="0.2">
      <c r="A432" s="83" t="s">
        <v>614</v>
      </c>
      <c r="B432" s="84" t="s">
        <v>36</v>
      </c>
      <c r="C432" s="77" t="s">
        <v>746</v>
      </c>
      <c r="D432" s="84" t="s">
        <v>41</v>
      </c>
      <c r="E432" s="85">
        <v>440032</v>
      </c>
      <c r="F432" s="78" t="s">
        <v>41</v>
      </c>
      <c r="G432" s="77"/>
      <c r="I432" s="74" t="s">
        <v>3650</v>
      </c>
      <c r="J432" s="74" t="s">
        <v>3650</v>
      </c>
    </row>
    <row r="433" spans="1:10" x14ac:dyDescent="0.2">
      <c r="A433" s="80" t="s">
        <v>590</v>
      </c>
      <c r="B433" s="77" t="s">
        <v>31</v>
      </c>
      <c r="C433" s="77" t="s">
        <v>746</v>
      </c>
      <c r="D433" s="77" t="s">
        <v>37</v>
      </c>
      <c r="E433" s="77">
        <v>240085</v>
      </c>
      <c r="F433" s="78" t="s">
        <v>37</v>
      </c>
      <c r="G433" s="77"/>
      <c r="I433" s="74" t="s">
        <v>3651</v>
      </c>
      <c r="J433" s="74" t="s">
        <v>3651</v>
      </c>
    </row>
    <row r="434" spans="1:10" x14ac:dyDescent="0.2">
      <c r="A434" s="75" t="s">
        <v>574</v>
      </c>
      <c r="B434" s="76" t="s">
        <v>27</v>
      </c>
      <c r="C434" s="77" t="s">
        <v>746</v>
      </c>
      <c r="D434" s="76" t="s">
        <v>33</v>
      </c>
      <c r="E434" s="76">
        <v>240068</v>
      </c>
      <c r="F434" s="78" t="s">
        <v>33</v>
      </c>
      <c r="G434" s="77"/>
      <c r="I434" s="74" t="s">
        <v>3</v>
      </c>
      <c r="J434" s="74" t="s">
        <v>592</v>
      </c>
    </row>
    <row r="435" spans="1:10" x14ac:dyDescent="0.2">
      <c r="A435" s="75" t="s">
        <v>689</v>
      </c>
      <c r="B435" s="76" t="s">
        <v>690</v>
      </c>
      <c r="C435" s="77" t="s">
        <v>746</v>
      </c>
      <c r="D435" s="76" t="s">
        <v>691</v>
      </c>
      <c r="E435" s="76">
        <v>800002</v>
      </c>
      <c r="F435" s="78" t="s">
        <v>691</v>
      </c>
      <c r="G435" s="77"/>
      <c r="I435" s="74" t="s">
        <v>3652</v>
      </c>
      <c r="J435" s="74" t="s">
        <v>3652</v>
      </c>
    </row>
    <row r="436" spans="1:10" x14ac:dyDescent="0.2">
      <c r="A436" s="75" t="s">
        <v>713</v>
      </c>
      <c r="B436" s="76" t="s">
        <v>23</v>
      </c>
      <c r="C436" s="77" t="s">
        <v>746</v>
      </c>
      <c r="D436" s="76" t="e">
        <v>#N/A</v>
      </c>
      <c r="E436" s="76" t="s">
        <v>234</v>
      </c>
      <c r="F436" s="78" t="e">
        <v>#N/A</v>
      </c>
      <c r="G436" s="77"/>
      <c r="I436" s="74" t="s">
        <v>3653</v>
      </c>
      <c r="J436" s="74" t="s">
        <v>3653</v>
      </c>
    </row>
    <row r="437" spans="1:10" x14ac:dyDescent="0.2">
      <c r="A437" s="83" t="s">
        <v>639</v>
      </c>
      <c r="B437" s="84" t="s">
        <v>16</v>
      </c>
      <c r="C437" s="77" t="s">
        <v>746</v>
      </c>
      <c r="D437" s="76" t="s">
        <v>28</v>
      </c>
      <c r="E437" s="85">
        <v>240617</v>
      </c>
      <c r="F437" s="78" t="s">
        <v>28</v>
      </c>
      <c r="G437" s="77"/>
      <c r="I437" s="74" t="s">
        <v>3654</v>
      </c>
      <c r="J437" s="74" t="s">
        <v>3654</v>
      </c>
    </row>
    <row r="438" spans="1:10" x14ac:dyDescent="0.2">
      <c r="A438" s="80" t="s">
        <v>592</v>
      </c>
      <c r="B438" s="77" t="s">
        <v>3</v>
      </c>
      <c r="C438" s="77" t="s">
        <v>746</v>
      </c>
      <c r="D438" s="77" t="s">
        <v>694</v>
      </c>
      <c r="E438" s="77">
        <v>210077</v>
      </c>
      <c r="F438" s="78" t="s">
        <v>694</v>
      </c>
      <c r="G438" s="77"/>
      <c r="I438" s="74" t="s">
        <v>3655</v>
      </c>
      <c r="J438" s="74" t="s">
        <v>3655</v>
      </c>
    </row>
    <row r="439" spans="1:10" x14ac:dyDescent="0.2">
      <c r="A439" s="75" t="s">
        <v>634</v>
      </c>
      <c r="B439" s="76" t="s">
        <v>476</v>
      </c>
      <c r="C439" s="77" t="s">
        <v>717</v>
      </c>
      <c r="D439" s="76" t="s">
        <v>477</v>
      </c>
      <c r="E439" s="76">
        <v>210074</v>
      </c>
      <c r="F439" s="78" t="s">
        <v>477</v>
      </c>
      <c r="G439" s="77"/>
      <c r="I439" s="74" t="s">
        <v>3656</v>
      </c>
      <c r="J439" s="74" t="s">
        <v>3656</v>
      </c>
    </row>
    <row r="440" spans="1:10" x14ac:dyDescent="0.2">
      <c r="A440" s="75" t="s">
        <v>708</v>
      </c>
      <c r="B440" s="76" t="s">
        <v>472</v>
      </c>
      <c r="C440" s="77" t="s">
        <v>717</v>
      </c>
      <c r="D440" s="76" t="s">
        <v>473</v>
      </c>
      <c r="E440" s="76">
        <v>210041</v>
      </c>
      <c r="F440" s="78" t="s">
        <v>473</v>
      </c>
      <c r="G440" s="77"/>
      <c r="I440" s="74" t="s">
        <v>3721</v>
      </c>
      <c r="J440" s="74" t="s">
        <v>3657</v>
      </c>
    </row>
    <row r="441" spans="1:10" x14ac:dyDescent="0.2">
      <c r="A441" s="75" t="s">
        <v>3016</v>
      </c>
      <c r="B441" s="76" t="s">
        <v>468</v>
      </c>
      <c r="C441" s="77" t="s">
        <v>717</v>
      </c>
      <c r="D441" s="76" t="s">
        <v>469</v>
      </c>
      <c r="E441" s="76">
        <v>410027</v>
      </c>
      <c r="F441" s="78" t="s">
        <v>469</v>
      </c>
      <c r="G441" s="77"/>
      <c r="I441" s="74" t="s">
        <v>3658</v>
      </c>
      <c r="J441" s="74" t="s">
        <v>3658</v>
      </c>
    </row>
    <row r="442" spans="1:10" x14ac:dyDescent="0.2">
      <c r="A442" s="83" t="s">
        <v>3034</v>
      </c>
      <c r="B442" s="84" t="s">
        <v>465</v>
      </c>
      <c r="C442" s="77" t="s">
        <v>717</v>
      </c>
      <c r="D442" s="76" t="e">
        <v>#N/A</v>
      </c>
      <c r="E442" s="85" t="s">
        <v>718</v>
      </c>
      <c r="F442" s="78" t="e">
        <v>#N/A</v>
      </c>
      <c r="G442" s="77"/>
      <c r="I442" s="74" t="s">
        <v>3659</v>
      </c>
      <c r="J442" s="74" t="s">
        <v>3659</v>
      </c>
    </row>
    <row r="443" spans="1:10" x14ac:dyDescent="0.2">
      <c r="A443" s="75" t="s">
        <v>648</v>
      </c>
      <c r="B443" s="76" t="s">
        <v>463</v>
      </c>
      <c r="C443" s="77" t="s">
        <v>717</v>
      </c>
      <c r="D443" s="76" t="s">
        <v>464</v>
      </c>
      <c r="E443" s="76">
        <v>800044</v>
      </c>
      <c r="F443" s="78" t="s">
        <v>464</v>
      </c>
      <c r="G443" s="77"/>
      <c r="I443" s="74" t="s">
        <v>3660</v>
      </c>
      <c r="J443" s="74" t="s">
        <v>3660</v>
      </c>
    </row>
    <row r="444" spans="1:10" x14ac:dyDescent="0.2">
      <c r="A444" s="80" t="s">
        <v>536</v>
      </c>
      <c r="B444" s="77" t="s">
        <v>460</v>
      </c>
      <c r="C444" s="77" t="s">
        <v>717</v>
      </c>
      <c r="D444" s="77" t="s">
        <v>131</v>
      </c>
      <c r="E444" s="77">
        <v>310008</v>
      </c>
      <c r="F444" s="78" t="s">
        <v>131</v>
      </c>
      <c r="G444" s="77"/>
      <c r="I444" s="74" t="s">
        <v>3661</v>
      </c>
      <c r="J444" s="74" t="s">
        <v>3661</v>
      </c>
    </row>
    <row r="445" spans="1:10" x14ac:dyDescent="0.2">
      <c r="A445" s="80" t="s">
        <v>3060</v>
      </c>
      <c r="B445" s="77" t="s">
        <v>458</v>
      </c>
      <c r="C445" s="77" t="s">
        <v>717</v>
      </c>
      <c r="D445" s="77" t="s">
        <v>459</v>
      </c>
      <c r="E445" s="77">
        <v>210064</v>
      </c>
      <c r="F445" s="78" t="s">
        <v>459</v>
      </c>
      <c r="G445" s="77"/>
      <c r="I445" s="74" t="s">
        <v>3662</v>
      </c>
      <c r="J445" s="74" t="s">
        <v>3662</v>
      </c>
    </row>
    <row r="446" spans="1:10" x14ac:dyDescent="0.2">
      <c r="A446" s="75" t="s">
        <v>2998</v>
      </c>
      <c r="B446" s="76" t="s">
        <v>454</v>
      </c>
      <c r="C446" s="77" t="s">
        <v>717</v>
      </c>
      <c r="D446" s="76" t="s">
        <v>455</v>
      </c>
      <c r="E446" s="76">
        <v>210068</v>
      </c>
      <c r="F446" s="78" t="s">
        <v>455</v>
      </c>
      <c r="G446" s="77"/>
      <c r="I446" s="74" t="s">
        <v>3663</v>
      </c>
      <c r="J446" s="74" t="s">
        <v>3663</v>
      </c>
    </row>
    <row r="447" spans="1:10" x14ac:dyDescent="0.2">
      <c r="A447" s="80" t="s">
        <v>560</v>
      </c>
      <c r="B447" s="77" t="s">
        <v>450</v>
      </c>
      <c r="C447" s="77" t="s">
        <v>717</v>
      </c>
      <c r="D447" s="77" t="s">
        <v>451</v>
      </c>
      <c r="E447" s="77">
        <v>210036</v>
      </c>
      <c r="F447" s="78" t="s">
        <v>451</v>
      </c>
      <c r="G447" s="77"/>
      <c r="I447" s="74" t="s">
        <v>3664</v>
      </c>
      <c r="J447" s="74" t="s">
        <v>3664</v>
      </c>
    </row>
    <row r="448" spans="1:10" x14ac:dyDescent="0.2">
      <c r="A448" s="80" t="s">
        <v>3055</v>
      </c>
      <c r="B448" s="77" t="s">
        <v>446</v>
      </c>
      <c r="C448" s="77" t="s">
        <v>717</v>
      </c>
      <c r="D448" s="77" t="s">
        <v>447</v>
      </c>
      <c r="E448" s="77">
        <v>210030</v>
      </c>
      <c r="F448" s="78" t="s">
        <v>447</v>
      </c>
      <c r="G448" s="77"/>
      <c r="I448" s="74" t="s">
        <v>3665</v>
      </c>
      <c r="J448" s="74" t="s">
        <v>3665</v>
      </c>
    </row>
    <row r="449" spans="1:10" x14ac:dyDescent="0.2">
      <c r="A449" s="75" t="s">
        <v>3057</v>
      </c>
      <c r="B449" s="76" t="s">
        <v>442</v>
      </c>
      <c r="C449" s="77" t="s">
        <v>717</v>
      </c>
      <c r="D449" s="76" t="s">
        <v>443</v>
      </c>
      <c r="E449" s="76">
        <v>210048</v>
      </c>
      <c r="F449" s="78" t="s">
        <v>443</v>
      </c>
      <c r="G449" s="77"/>
      <c r="I449" s="74" t="s">
        <v>3666</v>
      </c>
      <c r="J449" s="74" t="s">
        <v>3666</v>
      </c>
    </row>
    <row r="450" spans="1:10" x14ac:dyDescent="0.2">
      <c r="A450" s="83" t="s">
        <v>495</v>
      </c>
      <c r="B450" s="84" t="s">
        <v>438</v>
      </c>
      <c r="C450" s="77" t="s">
        <v>717</v>
      </c>
      <c r="D450" s="84" t="s">
        <v>439</v>
      </c>
      <c r="E450" s="85">
        <v>210031</v>
      </c>
      <c r="F450" s="78" t="s">
        <v>439</v>
      </c>
      <c r="G450" s="77"/>
      <c r="I450" s="74" t="s">
        <v>3667</v>
      </c>
      <c r="J450" s="74" t="s">
        <v>3667</v>
      </c>
    </row>
    <row r="451" spans="1:10" x14ac:dyDescent="0.2">
      <c r="A451" s="75" t="s">
        <v>654</v>
      </c>
      <c r="B451" s="76" t="s">
        <v>434</v>
      </c>
      <c r="C451" s="77" t="s">
        <v>717</v>
      </c>
      <c r="D451" s="76" t="s">
        <v>435</v>
      </c>
      <c r="E451" s="76">
        <v>800053</v>
      </c>
      <c r="F451" s="78" t="s">
        <v>435</v>
      </c>
      <c r="G451" s="77"/>
      <c r="I451" s="74" t="s">
        <v>3668</v>
      </c>
      <c r="J451" s="74" t="s">
        <v>3668</v>
      </c>
    </row>
    <row r="452" spans="1:10" x14ac:dyDescent="0.2">
      <c r="A452" s="75" t="s">
        <v>512</v>
      </c>
      <c r="B452" s="76" t="s">
        <v>431</v>
      </c>
      <c r="C452" s="77" t="s">
        <v>717</v>
      </c>
      <c r="D452" s="76" t="s">
        <v>655</v>
      </c>
      <c r="E452" s="76">
        <v>210076</v>
      </c>
      <c r="F452" s="78" t="s">
        <v>655</v>
      </c>
      <c r="G452" s="77"/>
      <c r="I452" s="74" t="s">
        <v>3669</v>
      </c>
      <c r="J452" s="74" t="s">
        <v>3669</v>
      </c>
    </row>
    <row r="453" spans="1:10" x14ac:dyDescent="0.2">
      <c r="A453" s="75" t="s">
        <v>3061</v>
      </c>
      <c r="B453" s="76" t="s">
        <v>427</v>
      </c>
      <c r="C453" s="77" t="s">
        <v>717</v>
      </c>
      <c r="D453" s="76" t="s">
        <v>656</v>
      </c>
      <c r="E453" s="76">
        <v>210085</v>
      </c>
      <c r="F453" s="78" t="s">
        <v>656</v>
      </c>
      <c r="G453" s="77"/>
      <c r="I453" s="74" t="s">
        <v>3670</v>
      </c>
      <c r="J453" s="74" t="s">
        <v>3670</v>
      </c>
    </row>
    <row r="454" spans="1:10" x14ac:dyDescent="0.2">
      <c r="A454" s="83" t="s">
        <v>586</v>
      </c>
      <c r="B454" s="84" t="s">
        <v>424</v>
      </c>
      <c r="C454" s="77" t="s">
        <v>717</v>
      </c>
      <c r="D454" s="76" t="s">
        <v>423</v>
      </c>
      <c r="E454" s="85">
        <v>240165</v>
      </c>
      <c r="F454" s="78" t="s">
        <v>423</v>
      </c>
      <c r="G454" s="77"/>
      <c r="I454" s="74" t="s">
        <v>3671</v>
      </c>
      <c r="J454" s="74" t="s">
        <v>3671</v>
      </c>
    </row>
    <row r="455" spans="1:10" x14ac:dyDescent="0.2">
      <c r="A455" s="80" t="s">
        <v>524</v>
      </c>
      <c r="B455" s="77" t="s">
        <v>420</v>
      </c>
      <c r="C455" s="77" t="s">
        <v>717</v>
      </c>
      <c r="D455" s="77" t="s">
        <v>419</v>
      </c>
      <c r="E455" s="77">
        <v>820003</v>
      </c>
      <c r="F455" s="78" t="s">
        <v>419</v>
      </c>
      <c r="G455" s="77"/>
      <c r="I455" s="74" t="s">
        <v>3672</v>
      </c>
      <c r="J455" s="74" t="s">
        <v>3672</v>
      </c>
    </row>
    <row r="456" spans="1:10" x14ac:dyDescent="0.2">
      <c r="A456" s="75" t="s">
        <v>492</v>
      </c>
      <c r="B456" s="76" t="s">
        <v>416</v>
      </c>
      <c r="C456" s="77" t="s">
        <v>717</v>
      </c>
      <c r="D456" s="76" t="s">
        <v>415</v>
      </c>
      <c r="E456" s="76">
        <v>800057</v>
      </c>
      <c r="F456" s="78" t="s">
        <v>415</v>
      </c>
      <c r="G456" s="77"/>
      <c r="I456" s="74" t="s">
        <v>3673</v>
      </c>
      <c r="J456" s="74" t="s">
        <v>3673</v>
      </c>
    </row>
    <row r="457" spans="1:10" x14ac:dyDescent="0.2">
      <c r="A457" s="80" t="s">
        <v>583</v>
      </c>
      <c r="B457" s="77" t="s">
        <v>412</v>
      </c>
      <c r="C457" s="77" t="s">
        <v>717</v>
      </c>
      <c r="D457" s="77" t="s">
        <v>411</v>
      </c>
      <c r="E457" s="77">
        <v>240679</v>
      </c>
      <c r="F457" s="78" t="s">
        <v>411</v>
      </c>
      <c r="G457" s="77"/>
      <c r="I457" s="74" t="s">
        <v>3674</v>
      </c>
      <c r="J457" s="74" t="s">
        <v>3674</v>
      </c>
    </row>
    <row r="458" spans="1:10" x14ac:dyDescent="0.2">
      <c r="A458" s="75" t="s">
        <v>578</v>
      </c>
      <c r="B458" s="76" t="s">
        <v>408</v>
      </c>
      <c r="C458" s="77" t="s">
        <v>717</v>
      </c>
      <c r="D458" s="76" t="s">
        <v>407</v>
      </c>
      <c r="E458" s="76">
        <v>410028</v>
      </c>
      <c r="F458" s="78" t="s">
        <v>407</v>
      </c>
      <c r="G458" s="77"/>
      <c r="I458" s="74" t="s">
        <v>3675</v>
      </c>
      <c r="J458" s="74" t="s">
        <v>3675</v>
      </c>
    </row>
    <row r="459" spans="1:10" x14ac:dyDescent="0.2">
      <c r="A459" s="80" t="s">
        <v>3054</v>
      </c>
      <c r="B459" s="77" t="s">
        <v>404</v>
      </c>
      <c r="C459" s="77" t="s">
        <v>717</v>
      </c>
      <c r="D459" s="77" t="s">
        <v>403</v>
      </c>
      <c r="E459" s="77">
        <v>210013</v>
      </c>
      <c r="F459" s="78" t="s">
        <v>403</v>
      </c>
      <c r="G459" s="77"/>
      <c r="I459" s="74" t="s">
        <v>3676</v>
      </c>
      <c r="J459" s="74" t="s">
        <v>3676</v>
      </c>
    </row>
    <row r="460" spans="1:10" x14ac:dyDescent="0.2">
      <c r="A460" s="80" t="s">
        <v>3012</v>
      </c>
      <c r="B460" s="77" t="s">
        <v>400</v>
      </c>
      <c r="C460" s="77" t="s">
        <v>717</v>
      </c>
      <c r="D460" s="77" t="s">
        <v>657</v>
      </c>
      <c r="E460" s="77">
        <v>240455</v>
      </c>
      <c r="F460" s="78" t="s">
        <v>657</v>
      </c>
      <c r="G460" s="77"/>
      <c r="I460" s="74" t="s">
        <v>3677</v>
      </c>
      <c r="J460" s="74" t="s">
        <v>3677</v>
      </c>
    </row>
    <row r="461" spans="1:10" x14ac:dyDescent="0.2">
      <c r="A461" s="80" t="s">
        <v>562</v>
      </c>
      <c r="B461" s="77" t="s">
        <v>396</v>
      </c>
      <c r="C461" s="77" t="s">
        <v>717</v>
      </c>
      <c r="D461" s="77" t="s">
        <v>395</v>
      </c>
      <c r="E461" s="77">
        <v>240072</v>
      </c>
      <c r="F461" s="78" t="s">
        <v>395</v>
      </c>
      <c r="G461" s="77"/>
      <c r="I461" s="74" t="s">
        <v>3678</v>
      </c>
      <c r="J461" s="74" t="s">
        <v>3678</v>
      </c>
    </row>
    <row r="462" spans="1:10" x14ac:dyDescent="0.2">
      <c r="A462" s="83" t="s">
        <v>640</v>
      </c>
      <c r="B462" s="84" t="s">
        <v>392</v>
      </c>
      <c r="C462" s="77" t="s">
        <v>717</v>
      </c>
      <c r="D462" s="84" t="s">
        <v>391</v>
      </c>
      <c r="E462" s="85">
        <v>240696</v>
      </c>
      <c r="F462" s="78" t="s">
        <v>391</v>
      </c>
      <c r="G462" s="77"/>
      <c r="I462" s="74" t="s">
        <v>3679</v>
      </c>
      <c r="J462" s="74" t="s">
        <v>3679</v>
      </c>
    </row>
    <row r="463" spans="1:10" x14ac:dyDescent="0.2">
      <c r="A463" s="75" t="s">
        <v>496</v>
      </c>
      <c r="B463" s="76" t="s">
        <v>388</v>
      </c>
      <c r="C463" s="77" t="s">
        <v>717</v>
      </c>
      <c r="D463" s="76" t="s">
        <v>387</v>
      </c>
      <c r="E463" s="76">
        <v>240448</v>
      </c>
      <c r="F463" s="78" t="s">
        <v>387</v>
      </c>
      <c r="G463" s="77"/>
      <c r="I463" s="74" t="s">
        <v>3680</v>
      </c>
      <c r="J463" s="74" t="s">
        <v>3680</v>
      </c>
    </row>
    <row r="464" spans="1:10" x14ac:dyDescent="0.2">
      <c r="A464" s="83" t="s">
        <v>3007</v>
      </c>
      <c r="B464" s="84" t="s">
        <v>385</v>
      </c>
      <c r="C464" s="77" t="s">
        <v>717</v>
      </c>
      <c r="D464" s="76" t="s">
        <v>384</v>
      </c>
      <c r="E464" s="85">
        <v>240075</v>
      </c>
      <c r="F464" s="78" t="s">
        <v>384</v>
      </c>
      <c r="G464" s="77"/>
      <c r="I464" s="74" t="s">
        <v>3681</v>
      </c>
      <c r="J464" s="74" t="s">
        <v>3681</v>
      </c>
    </row>
    <row r="465" spans="1:11" x14ac:dyDescent="0.2">
      <c r="A465" s="75" t="s">
        <v>499</v>
      </c>
      <c r="B465" s="76" t="s">
        <v>381</v>
      </c>
      <c r="C465" s="77" t="s">
        <v>717</v>
      </c>
      <c r="D465" s="76" t="s">
        <v>380</v>
      </c>
      <c r="E465" s="76">
        <v>240442</v>
      </c>
      <c r="F465" s="78" t="s">
        <v>380</v>
      </c>
      <c r="G465" s="77"/>
      <c r="I465" s="74" t="s">
        <v>3682</v>
      </c>
      <c r="J465" s="74" t="s">
        <v>3682</v>
      </c>
    </row>
    <row r="466" spans="1:11" x14ac:dyDescent="0.2">
      <c r="A466" s="80" t="s">
        <v>3068</v>
      </c>
      <c r="B466" s="77" t="s">
        <v>377</v>
      </c>
      <c r="C466" s="77" t="s">
        <v>717</v>
      </c>
      <c r="D466" s="77" t="s">
        <v>376</v>
      </c>
      <c r="E466" s="77">
        <v>340010</v>
      </c>
      <c r="F466" s="78" t="s">
        <v>376</v>
      </c>
      <c r="G466" s="77"/>
      <c r="I466" s="74" t="s">
        <v>3683</v>
      </c>
      <c r="J466" s="74" t="s">
        <v>3683</v>
      </c>
    </row>
    <row r="467" spans="1:11" x14ac:dyDescent="0.2">
      <c r="A467" s="80" t="s">
        <v>565</v>
      </c>
      <c r="B467" s="77" t="s">
        <v>374</v>
      </c>
      <c r="C467" s="77" t="s">
        <v>717</v>
      </c>
      <c r="D467" s="77" t="s">
        <v>111</v>
      </c>
      <c r="E467" s="77">
        <v>240067</v>
      </c>
      <c r="F467" s="78" t="s">
        <v>111</v>
      </c>
      <c r="G467" s="77"/>
      <c r="I467" s="74" t="s">
        <v>3684</v>
      </c>
      <c r="J467" s="74" t="s">
        <v>3684</v>
      </c>
    </row>
    <row r="468" spans="1:11" x14ac:dyDescent="0.2">
      <c r="A468" s="75" t="s">
        <v>3008</v>
      </c>
      <c r="B468" s="76" t="s">
        <v>372</v>
      </c>
      <c r="C468" s="77" t="s">
        <v>717</v>
      </c>
      <c r="D468" s="76" t="s">
        <v>209</v>
      </c>
      <c r="E468" s="76">
        <v>240080</v>
      </c>
      <c r="F468" s="78" t="s">
        <v>209</v>
      </c>
      <c r="G468" s="77"/>
      <c r="I468" s="74" t="s">
        <v>3685</v>
      </c>
      <c r="J468" s="74" t="s">
        <v>3685</v>
      </c>
    </row>
    <row r="469" spans="1:11" x14ac:dyDescent="0.2">
      <c r="A469" s="80" t="s">
        <v>619</v>
      </c>
      <c r="B469" s="77" t="s">
        <v>371</v>
      </c>
      <c r="C469" s="77" t="s">
        <v>717</v>
      </c>
      <c r="D469" s="77" t="s">
        <v>370</v>
      </c>
      <c r="E469" s="77">
        <v>240624</v>
      </c>
      <c r="F469" s="78" t="s">
        <v>370</v>
      </c>
      <c r="G469" s="77"/>
      <c r="I469" s="74" t="s">
        <v>3686</v>
      </c>
      <c r="J469" s="74" t="s">
        <v>3686</v>
      </c>
    </row>
    <row r="470" spans="1:11" x14ac:dyDescent="0.2">
      <c r="A470" s="80" t="s">
        <v>644</v>
      </c>
      <c r="B470" s="77" t="s">
        <v>367</v>
      </c>
      <c r="C470" s="77" t="s">
        <v>717</v>
      </c>
      <c r="D470" s="77" t="s">
        <v>366</v>
      </c>
      <c r="E470" s="77">
        <v>440061</v>
      </c>
      <c r="F470" s="78" t="s">
        <v>366</v>
      </c>
      <c r="G470" s="77"/>
    </row>
    <row r="471" spans="1:11" x14ac:dyDescent="0.2">
      <c r="A471" s="75" t="s">
        <v>564</v>
      </c>
      <c r="B471" s="76" t="s">
        <v>363</v>
      </c>
      <c r="C471" s="77" t="s">
        <v>717</v>
      </c>
      <c r="D471" s="76" t="s">
        <v>142</v>
      </c>
      <c r="E471" s="76">
        <v>240049</v>
      </c>
      <c r="F471" s="78" t="s">
        <v>142</v>
      </c>
      <c r="G471" s="77"/>
    </row>
    <row r="472" spans="1:11" x14ac:dyDescent="0.2">
      <c r="A472" s="80" t="s">
        <v>503</v>
      </c>
      <c r="B472" s="77" t="s">
        <v>361</v>
      </c>
      <c r="C472" s="77" t="s">
        <v>717</v>
      </c>
      <c r="D472" s="77" t="s">
        <v>360</v>
      </c>
      <c r="E472" s="77">
        <v>440273</v>
      </c>
      <c r="F472" s="78" t="s">
        <v>360</v>
      </c>
      <c r="G472" s="77"/>
    </row>
    <row r="473" spans="1:11" x14ac:dyDescent="0.2">
      <c r="A473" s="75" t="s">
        <v>550</v>
      </c>
      <c r="B473" s="76" t="s">
        <v>358</v>
      </c>
      <c r="C473" s="77" t="s">
        <v>717</v>
      </c>
      <c r="D473" s="76" t="s">
        <v>357</v>
      </c>
      <c r="E473" s="76">
        <v>240050</v>
      </c>
      <c r="F473" s="78" t="s">
        <v>357</v>
      </c>
      <c r="G473" s="77"/>
    </row>
    <row r="474" spans="1:11" x14ac:dyDescent="0.2">
      <c r="A474" s="83" t="s">
        <v>500</v>
      </c>
      <c r="B474" s="84" t="s">
        <v>353</v>
      </c>
      <c r="C474" s="77" t="s">
        <v>717</v>
      </c>
      <c r="D474" s="76" t="s">
        <v>352</v>
      </c>
      <c r="E474" s="85">
        <v>440072</v>
      </c>
      <c r="F474" s="78" t="s">
        <v>352</v>
      </c>
      <c r="G474" s="77"/>
      <c r="I474" s="74" t="s">
        <v>651</v>
      </c>
      <c r="J474" s="74" t="s">
        <v>487</v>
      </c>
      <c r="K474" s="74" t="s">
        <v>488</v>
      </c>
    </row>
    <row r="475" spans="1:11" x14ac:dyDescent="0.2">
      <c r="A475" s="75" t="s">
        <v>629</v>
      </c>
      <c r="B475" s="76" t="s">
        <v>348</v>
      </c>
      <c r="C475" s="77" t="s">
        <v>717</v>
      </c>
      <c r="D475" s="76" t="s">
        <v>347</v>
      </c>
      <c r="E475" s="76">
        <v>240348</v>
      </c>
      <c r="F475" s="78" t="s">
        <v>347</v>
      </c>
      <c r="G475" s="77"/>
      <c r="I475" s="74" t="s">
        <v>477</v>
      </c>
      <c r="J475" s="74">
        <v>210074</v>
      </c>
      <c r="K475" s="74" t="s">
        <v>477</v>
      </c>
    </row>
    <row r="476" spans="1:11" x14ac:dyDescent="0.2">
      <c r="A476" s="75" t="s">
        <v>513</v>
      </c>
      <c r="B476" s="76" t="s">
        <v>514</v>
      </c>
      <c r="C476" s="77" t="s">
        <v>717</v>
      </c>
      <c r="D476" s="76" t="s">
        <v>658</v>
      </c>
      <c r="E476" s="76">
        <v>210078</v>
      </c>
      <c r="F476" s="78" t="s">
        <v>658</v>
      </c>
      <c r="G476" s="77"/>
      <c r="I476" s="74" t="s">
        <v>2978</v>
      </c>
      <c r="J476" s="74">
        <v>210037</v>
      </c>
      <c r="K476" s="74" t="s">
        <v>2978</v>
      </c>
    </row>
    <row r="477" spans="1:11" x14ac:dyDescent="0.2">
      <c r="A477" s="80" t="s">
        <v>2999</v>
      </c>
      <c r="B477" s="77" t="s">
        <v>567</v>
      </c>
      <c r="C477" s="77" t="s">
        <v>717</v>
      </c>
      <c r="D477" s="77" t="s">
        <v>165</v>
      </c>
      <c r="E477" s="77">
        <v>210069</v>
      </c>
      <c r="F477" s="78" t="s">
        <v>165</v>
      </c>
      <c r="G477" s="77"/>
      <c r="I477" s="74" t="s">
        <v>469</v>
      </c>
      <c r="J477" s="74">
        <v>410027</v>
      </c>
      <c r="K477" s="74" t="s">
        <v>469</v>
      </c>
    </row>
    <row r="478" spans="1:11" x14ac:dyDescent="0.2">
      <c r="A478" s="75" t="s">
        <v>3056</v>
      </c>
      <c r="B478" s="76" t="s">
        <v>528</v>
      </c>
      <c r="C478" s="77" t="s">
        <v>717</v>
      </c>
      <c r="D478" s="76" t="s">
        <v>2978</v>
      </c>
      <c r="E478" s="76">
        <v>210037</v>
      </c>
      <c r="F478" s="78" t="s">
        <v>2978</v>
      </c>
      <c r="G478" s="77"/>
      <c r="I478" s="74" t="s">
        <v>2987</v>
      </c>
      <c r="J478" s="74">
        <v>440415</v>
      </c>
      <c r="K478" s="74" t="s">
        <v>2987</v>
      </c>
    </row>
    <row r="479" spans="1:11" x14ac:dyDescent="0.2">
      <c r="A479" s="75" t="s">
        <v>489</v>
      </c>
      <c r="B479" s="76" t="s">
        <v>490</v>
      </c>
      <c r="C479" s="77" t="s">
        <v>717</v>
      </c>
      <c r="D479" s="76" t="s">
        <v>659</v>
      </c>
      <c r="E479" s="76">
        <v>210087</v>
      </c>
      <c r="F479" s="78" t="s">
        <v>659</v>
      </c>
      <c r="G479" s="77"/>
      <c r="I479" s="74" t="s">
        <v>464</v>
      </c>
      <c r="J479" s="74">
        <v>800044</v>
      </c>
      <c r="K479" s="74" t="s">
        <v>464</v>
      </c>
    </row>
    <row r="480" spans="1:11" x14ac:dyDescent="0.2">
      <c r="A480" s="80" t="s">
        <v>584</v>
      </c>
      <c r="B480" s="77" t="s">
        <v>362</v>
      </c>
      <c r="C480" s="77" t="s">
        <v>717</v>
      </c>
      <c r="D480" s="77" t="s">
        <v>661</v>
      </c>
      <c r="E480" s="77">
        <v>230017</v>
      </c>
      <c r="F480" s="78" t="s">
        <v>661</v>
      </c>
      <c r="G480" s="77"/>
      <c r="I480" s="74" t="s">
        <v>160</v>
      </c>
      <c r="J480" s="74">
        <v>240131</v>
      </c>
      <c r="K480" s="74" t="s">
        <v>160</v>
      </c>
    </row>
    <row r="481" spans="1:11" x14ac:dyDescent="0.2">
      <c r="A481" s="80" t="s">
        <v>3063</v>
      </c>
      <c r="B481" s="77" t="s">
        <v>344</v>
      </c>
      <c r="C481" s="77" t="s">
        <v>717</v>
      </c>
      <c r="D481" s="77" t="s">
        <v>343</v>
      </c>
      <c r="E481" s="77">
        <v>230013</v>
      </c>
      <c r="F481" s="78" t="s">
        <v>343</v>
      </c>
      <c r="G481" s="77"/>
      <c r="I481" s="74" t="s">
        <v>459</v>
      </c>
      <c r="J481" s="74">
        <v>210064</v>
      </c>
      <c r="K481" s="74" t="s">
        <v>459</v>
      </c>
    </row>
    <row r="482" spans="1:11" x14ac:dyDescent="0.2">
      <c r="A482" s="75" t="s">
        <v>525</v>
      </c>
      <c r="B482" s="76" t="s">
        <v>340</v>
      </c>
      <c r="C482" s="77" t="s">
        <v>717</v>
      </c>
      <c r="D482" s="76" t="s">
        <v>339</v>
      </c>
      <c r="E482" s="76">
        <v>230016</v>
      </c>
      <c r="F482" s="78" t="s">
        <v>339</v>
      </c>
      <c r="G482" s="77"/>
      <c r="I482" s="74" t="s">
        <v>455</v>
      </c>
      <c r="J482" s="74">
        <v>210068</v>
      </c>
      <c r="K482" s="74" t="s">
        <v>455</v>
      </c>
    </row>
    <row r="483" spans="1:11" x14ac:dyDescent="0.2">
      <c r="A483" s="80" t="s">
        <v>3019</v>
      </c>
      <c r="B483" s="77" t="s">
        <v>336</v>
      </c>
      <c r="C483" s="77" t="s">
        <v>717</v>
      </c>
      <c r="D483" s="77" t="s">
        <v>335</v>
      </c>
      <c r="E483" s="77" t="s">
        <v>334</v>
      </c>
      <c r="F483" s="78" t="s">
        <v>335</v>
      </c>
      <c r="G483" s="77"/>
      <c r="I483" s="74" t="s">
        <v>451</v>
      </c>
      <c r="J483" s="74">
        <v>210036</v>
      </c>
      <c r="K483" s="74" t="s">
        <v>451</v>
      </c>
    </row>
    <row r="484" spans="1:11" x14ac:dyDescent="0.2">
      <c r="A484" s="75" t="s">
        <v>696</v>
      </c>
      <c r="B484" s="76" t="s">
        <v>331</v>
      </c>
      <c r="C484" s="77" t="s">
        <v>717</v>
      </c>
      <c r="D484" s="76" t="s">
        <v>330</v>
      </c>
      <c r="E484" s="76" t="s">
        <v>329</v>
      </c>
      <c r="F484" s="78" t="s">
        <v>330</v>
      </c>
      <c r="G484" s="77"/>
      <c r="I484" s="74" t="s">
        <v>447</v>
      </c>
      <c r="J484" s="74">
        <v>210030</v>
      </c>
      <c r="K484" s="74" t="s">
        <v>447</v>
      </c>
    </row>
    <row r="485" spans="1:11" x14ac:dyDescent="0.2">
      <c r="A485" s="83" t="s">
        <v>706</v>
      </c>
      <c r="B485" s="84" t="s">
        <v>332</v>
      </c>
      <c r="C485" s="77" t="s">
        <v>717</v>
      </c>
      <c r="D485" s="76" t="s">
        <v>243</v>
      </c>
      <c r="E485" s="85" t="s">
        <v>242</v>
      </c>
      <c r="F485" s="78" t="s">
        <v>243</v>
      </c>
      <c r="G485" s="77"/>
      <c r="I485" s="74" t="s">
        <v>443</v>
      </c>
      <c r="J485" s="74">
        <v>210048</v>
      </c>
      <c r="K485" s="74" t="s">
        <v>443</v>
      </c>
    </row>
    <row r="486" spans="1:11" x14ac:dyDescent="0.2">
      <c r="A486" s="83" t="s">
        <v>3072</v>
      </c>
      <c r="B486" s="84" t="s">
        <v>327</v>
      </c>
      <c r="C486" s="77" t="s">
        <v>717</v>
      </c>
      <c r="D486" s="84" t="s">
        <v>227</v>
      </c>
      <c r="E486" s="85" t="s">
        <v>226</v>
      </c>
      <c r="F486" s="78" t="s">
        <v>227</v>
      </c>
      <c r="G486" s="77"/>
      <c r="I486" s="74" t="s">
        <v>439</v>
      </c>
      <c r="J486" s="74">
        <v>210031</v>
      </c>
      <c r="K486" s="74" t="s">
        <v>439</v>
      </c>
    </row>
    <row r="487" spans="1:11" x14ac:dyDescent="0.2">
      <c r="A487" s="75" t="s">
        <v>627</v>
      </c>
      <c r="B487" s="76" t="s">
        <v>324</v>
      </c>
      <c r="C487" s="77" t="s">
        <v>717</v>
      </c>
      <c r="D487" s="76" t="s">
        <v>325</v>
      </c>
      <c r="E487" s="76" t="s">
        <v>322</v>
      </c>
      <c r="F487" s="78" t="s">
        <v>325</v>
      </c>
      <c r="G487" s="77"/>
      <c r="I487" s="74" t="s">
        <v>435</v>
      </c>
      <c r="J487" s="74">
        <v>800053</v>
      </c>
      <c r="K487" s="74" t="s">
        <v>435</v>
      </c>
    </row>
    <row r="488" spans="1:11" x14ac:dyDescent="0.2">
      <c r="A488" s="80" t="s">
        <v>547</v>
      </c>
      <c r="B488" s="77" t="s">
        <v>320</v>
      </c>
      <c r="C488" s="77" t="s">
        <v>717</v>
      </c>
      <c r="D488" s="77" t="s">
        <v>319</v>
      </c>
      <c r="E488" s="77" t="s">
        <v>318</v>
      </c>
      <c r="F488" s="78" t="s">
        <v>319</v>
      </c>
      <c r="G488" s="77"/>
      <c r="I488" s="74" t="e">
        <v>#N/A</v>
      </c>
      <c r="J488" s="74" t="s">
        <v>2992</v>
      </c>
      <c r="K488" s="74" t="s">
        <v>2992</v>
      </c>
    </row>
    <row r="489" spans="1:11" x14ac:dyDescent="0.2">
      <c r="A489" s="80" t="s">
        <v>569</v>
      </c>
      <c r="B489" s="77" t="s">
        <v>315</v>
      </c>
      <c r="C489" s="77" t="s">
        <v>717</v>
      </c>
      <c r="D489" s="77" t="s">
        <v>314</v>
      </c>
      <c r="E489" s="77" t="s">
        <v>313</v>
      </c>
      <c r="F489" s="78" t="s">
        <v>314</v>
      </c>
      <c r="G489" s="77"/>
      <c r="I489" s="74" t="s">
        <v>308</v>
      </c>
      <c r="J489" s="74">
        <v>210051</v>
      </c>
      <c r="K489" s="74" t="s">
        <v>308</v>
      </c>
    </row>
    <row r="490" spans="1:11" x14ac:dyDescent="0.2">
      <c r="A490" s="75" t="s">
        <v>589</v>
      </c>
      <c r="B490" s="76" t="s">
        <v>309</v>
      </c>
      <c r="C490" s="77" t="s">
        <v>717</v>
      </c>
      <c r="D490" s="76" t="s">
        <v>308</v>
      </c>
      <c r="E490" s="76">
        <v>210051</v>
      </c>
      <c r="F490" s="78" t="s">
        <v>308</v>
      </c>
      <c r="G490" s="76"/>
      <c r="I490" s="74" t="s">
        <v>423</v>
      </c>
      <c r="J490" s="74">
        <v>240165</v>
      </c>
      <c r="K490" s="74" t="s">
        <v>423</v>
      </c>
    </row>
    <row r="491" spans="1:11" x14ac:dyDescent="0.2">
      <c r="A491" s="75" t="s">
        <v>3070</v>
      </c>
      <c r="B491" s="76" t="s">
        <v>304</v>
      </c>
      <c r="C491" s="77" t="s">
        <v>717</v>
      </c>
      <c r="D491" s="76" t="s">
        <v>303</v>
      </c>
      <c r="E491" s="76">
        <v>800047</v>
      </c>
      <c r="F491" s="78" t="s">
        <v>303</v>
      </c>
      <c r="G491" s="77"/>
      <c r="I491" s="74" t="s">
        <v>419</v>
      </c>
      <c r="J491" s="74">
        <v>820003</v>
      </c>
      <c r="K491" s="74" t="s">
        <v>419</v>
      </c>
    </row>
    <row r="492" spans="1:11" x14ac:dyDescent="0.2">
      <c r="A492" s="83" t="s">
        <v>666</v>
      </c>
      <c r="B492" s="84" t="s">
        <v>301</v>
      </c>
      <c r="C492" s="77" t="s">
        <v>717</v>
      </c>
      <c r="D492" s="76" t="s">
        <v>667</v>
      </c>
      <c r="E492" s="85">
        <v>440187</v>
      </c>
      <c r="F492" s="78" t="s">
        <v>667</v>
      </c>
      <c r="G492" s="77"/>
      <c r="I492" s="74" t="e">
        <v>#N/A</v>
      </c>
      <c r="J492" s="74" t="s">
        <v>2992</v>
      </c>
      <c r="K492" s="74" t="s">
        <v>2992</v>
      </c>
    </row>
    <row r="493" spans="1:11" x14ac:dyDescent="0.2">
      <c r="A493" s="75" t="s">
        <v>623</v>
      </c>
      <c r="B493" s="76" t="s">
        <v>13</v>
      </c>
      <c r="C493" s="77" t="s">
        <v>717</v>
      </c>
      <c r="D493" s="76" t="s">
        <v>19</v>
      </c>
      <c r="E493" s="76" t="s">
        <v>18</v>
      </c>
      <c r="F493" s="78" t="s">
        <v>19</v>
      </c>
      <c r="G493" s="77"/>
      <c r="I493" s="74" t="s">
        <v>411</v>
      </c>
      <c r="J493" s="74">
        <v>240679</v>
      </c>
      <c r="K493" s="74" t="s">
        <v>411</v>
      </c>
    </row>
    <row r="494" spans="1:11" x14ac:dyDescent="0.2">
      <c r="A494" s="80" t="s">
        <v>668</v>
      </c>
      <c r="B494" s="77" t="s">
        <v>297</v>
      </c>
      <c r="C494" s="77" t="s">
        <v>717</v>
      </c>
      <c r="D494" s="77" t="s">
        <v>296</v>
      </c>
      <c r="E494" s="77">
        <v>230015</v>
      </c>
      <c r="F494" s="78" t="s">
        <v>296</v>
      </c>
      <c r="G494" s="77"/>
      <c r="I494" s="74" t="s">
        <v>407</v>
      </c>
      <c r="J494" s="74">
        <v>410028</v>
      </c>
      <c r="K494" s="74" t="s">
        <v>407</v>
      </c>
    </row>
    <row r="495" spans="1:11" x14ac:dyDescent="0.2">
      <c r="A495" s="80" t="s">
        <v>3020</v>
      </c>
      <c r="B495" s="77" t="s">
        <v>286</v>
      </c>
      <c r="C495" s="77" t="s">
        <v>717</v>
      </c>
      <c r="D495" s="77" t="s">
        <v>285</v>
      </c>
      <c r="E495" s="77" t="s">
        <v>284</v>
      </c>
      <c r="F495" s="78" t="s">
        <v>285</v>
      </c>
      <c r="G495" s="77"/>
      <c r="I495" s="74" t="s">
        <v>403</v>
      </c>
      <c r="J495" s="74">
        <v>210013</v>
      </c>
      <c r="K495" s="74" t="s">
        <v>403</v>
      </c>
    </row>
    <row r="496" spans="1:11" x14ac:dyDescent="0.2">
      <c r="A496" s="80" t="s">
        <v>3075</v>
      </c>
      <c r="B496" s="77" t="s">
        <v>282</v>
      </c>
      <c r="C496" s="77" t="s">
        <v>717</v>
      </c>
      <c r="D496" s="77" t="e">
        <v>#N/A</v>
      </c>
      <c r="E496" s="77" t="s">
        <v>2992</v>
      </c>
      <c r="F496" s="78" t="e">
        <v>#N/A</v>
      </c>
      <c r="G496" s="77"/>
      <c r="I496" s="74" t="s">
        <v>399</v>
      </c>
      <c r="J496" s="74">
        <v>240637</v>
      </c>
      <c r="K496" s="74" t="s">
        <v>399</v>
      </c>
    </row>
    <row r="497" spans="1:11" x14ac:dyDescent="0.2">
      <c r="A497" s="75" t="s">
        <v>3058</v>
      </c>
      <c r="B497" s="76" t="s">
        <v>280</v>
      </c>
      <c r="C497" s="77" t="s">
        <v>717</v>
      </c>
      <c r="D497" s="76" t="e">
        <v>#N/A</v>
      </c>
      <c r="E497" s="76" t="s">
        <v>718</v>
      </c>
      <c r="F497" s="78" t="e">
        <v>#N/A</v>
      </c>
      <c r="G497" s="77"/>
      <c r="I497" s="74" t="s">
        <v>395</v>
      </c>
      <c r="J497" s="74">
        <v>240072</v>
      </c>
      <c r="K497" s="74" t="s">
        <v>395</v>
      </c>
    </row>
    <row r="498" spans="1:11" x14ac:dyDescent="0.2">
      <c r="A498" s="83" t="s">
        <v>636</v>
      </c>
      <c r="B498" s="84" t="s">
        <v>276</v>
      </c>
      <c r="C498" s="77" t="s">
        <v>717</v>
      </c>
      <c r="D498" s="84" t="s">
        <v>669</v>
      </c>
      <c r="E498" s="85" t="s">
        <v>278</v>
      </c>
      <c r="F498" s="78" t="s">
        <v>669</v>
      </c>
      <c r="G498" s="77"/>
      <c r="I498" s="74" t="s">
        <v>391</v>
      </c>
      <c r="J498" s="74">
        <v>240696</v>
      </c>
      <c r="K498" s="74" t="s">
        <v>391</v>
      </c>
    </row>
    <row r="499" spans="1:11" x14ac:dyDescent="0.2">
      <c r="A499" s="75" t="s">
        <v>549</v>
      </c>
      <c r="B499" s="76" t="s">
        <v>270</v>
      </c>
      <c r="C499" s="77" t="s">
        <v>717</v>
      </c>
      <c r="D499" s="76" t="s">
        <v>271</v>
      </c>
      <c r="E499" s="76" t="s">
        <v>268</v>
      </c>
      <c r="F499" s="78" t="s">
        <v>271</v>
      </c>
      <c r="G499" s="76"/>
      <c r="I499" s="74" t="s">
        <v>387</v>
      </c>
      <c r="J499" s="74">
        <v>240448</v>
      </c>
      <c r="K499" s="74" t="s">
        <v>387</v>
      </c>
    </row>
    <row r="500" spans="1:11" x14ac:dyDescent="0.2">
      <c r="A500" s="80" t="s">
        <v>494</v>
      </c>
      <c r="B500" s="77" t="s">
        <v>266</v>
      </c>
      <c r="C500" s="77" t="s">
        <v>717</v>
      </c>
      <c r="D500" s="77" t="s">
        <v>12</v>
      </c>
      <c r="E500" s="77" t="s">
        <v>11</v>
      </c>
      <c r="F500" s="78" t="s">
        <v>12</v>
      </c>
      <c r="G500" s="77"/>
      <c r="I500" s="74" t="s">
        <v>335</v>
      </c>
      <c r="J500" s="74" t="s">
        <v>334</v>
      </c>
      <c r="K500" s="74" t="s">
        <v>335</v>
      </c>
    </row>
    <row r="501" spans="1:11" x14ac:dyDescent="0.2">
      <c r="A501" s="75" t="s">
        <v>698</v>
      </c>
      <c r="B501" s="76" t="s">
        <v>264</v>
      </c>
      <c r="C501" s="77" t="s">
        <v>717</v>
      </c>
      <c r="D501" s="76" t="s">
        <v>263</v>
      </c>
      <c r="E501" s="76">
        <v>240254</v>
      </c>
      <c r="F501" s="78" t="s">
        <v>263</v>
      </c>
      <c r="G501" s="77"/>
      <c r="I501" s="74" t="s">
        <v>227</v>
      </c>
      <c r="J501" s="74" t="s">
        <v>226</v>
      </c>
      <c r="K501" s="74" t="s">
        <v>227</v>
      </c>
    </row>
    <row r="502" spans="1:11" x14ac:dyDescent="0.2">
      <c r="A502" s="83" t="s">
        <v>3009</v>
      </c>
      <c r="B502" s="84" t="s">
        <v>260</v>
      </c>
      <c r="C502" s="77" t="s">
        <v>717</v>
      </c>
      <c r="D502" s="76" t="s">
        <v>237</v>
      </c>
      <c r="E502" s="85">
        <v>240109</v>
      </c>
      <c r="F502" s="78" t="s">
        <v>237</v>
      </c>
      <c r="G502" s="77"/>
      <c r="I502" s="74" t="s">
        <v>330</v>
      </c>
      <c r="J502" s="74" t="s">
        <v>329</v>
      </c>
      <c r="K502" s="74" t="s">
        <v>330</v>
      </c>
    </row>
    <row r="503" spans="1:11" x14ac:dyDescent="0.2">
      <c r="A503" s="75" t="s">
        <v>670</v>
      </c>
      <c r="B503" s="76" t="s">
        <v>607</v>
      </c>
      <c r="C503" s="77" t="s">
        <v>717</v>
      </c>
      <c r="D503" s="76" t="s">
        <v>672</v>
      </c>
      <c r="E503" s="76" t="s">
        <v>671</v>
      </c>
      <c r="F503" s="78" t="s">
        <v>672</v>
      </c>
      <c r="G503" s="77"/>
      <c r="I503" s="74" t="s">
        <v>227</v>
      </c>
      <c r="J503" s="74" t="s">
        <v>226</v>
      </c>
      <c r="K503" s="74" t="s">
        <v>227</v>
      </c>
    </row>
    <row r="504" spans="1:11" x14ac:dyDescent="0.2">
      <c r="A504" s="80" t="s">
        <v>622</v>
      </c>
      <c r="B504" s="77" t="s">
        <v>257</v>
      </c>
      <c r="C504" s="77" t="s">
        <v>717</v>
      </c>
      <c r="D504" s="77" t="s">
        <v>673</v>
      </c>
      <c r="E504" s="77">
        <v>440086</v>
      </c>
      <c r="F504" s="78" t="s">
        <v>673</v>
      </c>
      <c r="G504" s="77"/>
      <c r="I504" s="74" t="s">
        <v>325</v>
      </c>
      <c r="J504" s="74" t="s">
        <v>322</v>
      </c>
      <c r="K504" s="74" t="s">
        <v>325</v>
      </c>
    </row>
    <row r="505" spans="1:11" x14ac:dyDescent="0.2">
      <c r="A505" s="83" t="s">
        <v>647</v>
      </c>
      <c r="B505" s="84" t="s">
        <v>254</v>
      </c>
      <c r="C505" s="77" t="s">
        <v>717</v>
      </c>
      <c r="D505" s="84" t="s">
        <v>674</v>
      </c>
      <c r="E505" s="85">
        <v>340052</v>
      </c>
      <c r="F505" s="78" t="s">
        <v>674</v>
      </c>
      <c r="G505" s="77"/>
      <c r="I505" s="74" t="s">
        <v>314</v>
      </c>
      <c r="J505" s="74" t="s">
        <v>313</v>
      </c>
      <c r="K505" s="74" t="s">
        <v>314</v>
      </c>
    </row>
    <row r="506" spans="1:11" x14ac:dyDescent="0.2">
      <c r="A506" s="80" t="s">
        <v>643</v>
      </c>
      <c r="B506" s="77" t="s">
        <v>248</v>
      </c>
      <c r="C506" s="77" t="s">
        <v>717</v>
      </c>
      <c r="D506" s="77" t="s">
        <v>247</v>
      </c>
      <c r="E506" s="77">
        <v>210040</v>
      </c>
      <c r="F506" s="78" t="s">
        <v>247</v>
      </c>
      <c r="G506" s="77"/>
      <c r="I506" s="74" t="s">
        <v>657</v>
      </c>
      <c r="J506" s="74">
        <v>240455</v>
      </c>
      <c r="K506" s="74" t="s">
        <v>657</v>
      </c>
    </row>
    <row r="507" spans="1:11" x14ac:dyDescent="0.2">
      <c r="A507" s="75" t="s">
        <v>579</v>
      </c>
      <c r="B507" s="76" t="s">
        <v>244</v>
      </c>
      <c r="C507" s="77" t="s">
        <v>717</v>
      </c>
      <c r="D507" s="76" t="s">
        <v>222</v>
      </c>
      <c r="E507" s="76">
        <v>240255</v>
      </c>
      <c r="F507" s="78" t="s">
        <v>222</v>
      </c>
      <c r="G507" s="77"/>
      <c r="I507" s="74" t="e">
        <v>#N/A</v>
      </c>
      <c r="J507" s="74" t="s">
        <v>718</v>
      </c>
      <c r="K507" s="74" t="s">
        <v>2992</v>
      </c>
    </row>
    <row r="508" spans="1:11" x14ac:dyDescent="0.2">
      <c r="A508" s="75" t="s">
        <v>600</v>
      </c>
      <c r="B508" s="76" t="s">
        <v>238</v>
      </c>
      <c r="C508" s="77" t="s">
        <v>717</v>
      </c>
      <c r="D508" s="76" t="s">
        <v>675</v>
      </c>
      <c r="E508" s="76">
        <v>240259</v>
      </c>
      <c r="F508" s="78" t="s">
        <v>675</v>
      </c>
      <c r="G508" s="77"/>
      <c r="I508" s="74" t="e">
        <v>#N/A</v>
      </c>
      <c r="J508" s="74" t="s">
        <v>725</v>
      </c>
      <c r="K508" s="74" t="s">
        <v>2992</v>
      </c>
    </row>
    <row r="509" spans="1:11" x14ac:dyDescent="0.2">
      <c r="A509" s="75" t="s">
        <v>498</v>
      </c>
      <c r="B509" s="76" t="s">
        <v>233</v>
      </c>
      <c r="C509" s="77" t="s">
        <v>717</v>
      </c>
      <c r="D509" s="76" t="s">
        <v>232</v>
      </c>
      <c r="E509" s="76">
        <v>240091</v>
      </c>
      <c r="F509" s="78" t="s">
        <v>232</v>
      </c>
      <c r="G509" s="77"/>
      <c r="I509" s="74" t="s">
        <v>669</v>
      </c>
      <c r="J509" s="74" t="s">
        <v>278</v>
      </c>
      <c r="K509" s="74" t="s">
        <v>669</v>
      </c>
    </row>
    <row r="510" spans="1:11" x14ac:dyDescent="0.2">
      <c r="A510" s="80" t="s">
        <v>716</v>
      </c>
      <c r="B510" s="77" t="s">
        <v>230</v>
      </c>
      <c r="C510" s="77" t="s">
        <v>717</v>
      </c>
      <c r="D510" s="77" t="s">
        <v>203</v>
      </c>
      <c r="E510" s="77">
        <v>210056</v>
      </c>
      <c r="F510" s="78" t="s">
        <v>203</v>
      </c>
      <c r="G510" s="77"/>
      <c r="I510" s="74" t="s">
        <v>12</v>
      </c>
      <c r="J510" s="74" t="s">
        <v>11</v>
      </c>
      <c r="K510" s="74" t="s">
        <v>12</v>
      </c>
    </row>
    <row r="511" spans="1:11" x14ac:dyDescent="0.2">
      <c r="A511" s="75" t="s">
        <v>544</v>
      </c>
      <c r="B511" s="76" t="s">
        <v>228</v>
      </c>
      <c r="C511" s="77" t="s">
        <v>717</v>
      </c>
      <c r="D511" s="76" t="s">
        <v>227</v>
      </c>
      <c r="E511" s="76" t="s">
        <v>226</v>
      </c>
      <c r="F511" s="78" t="s">
        <v>227</v>
      </c>
      <c r="G511" s="76"/>
      <c r="I511" s="74" t="e">
        <v>#N/A</v>
      </c>
      <c r="J511" s="74" t="s">
        <v>2992</v>
      </c>
      <c r="K511" s="74" t="s">
        <v>2992</v>
      </c>
    </row>
    <row r="512" spans="1:11" x14ac:dyDescent="0.2">
      <c r="A512" s="83" t="s">
        <v>537</v>
      </c>
      <c r="B512" s="84" t="s">
        <v>219</v>
      </c>
      <c r="C512" s="77" t="s">
        <v>717</v>
      </c>
      <c r="D512" s="76" t="s">
        <v>218</v>
      </c>
      <c r="E512" s="85">
        <v>240538</v>
      </c>
      <c r="F512" s="78" t="s">
        <v>218</v>
      </c>
      <c r="G512" s="77"/>
      <c r="I512" s="74" t="s">
        <v>190</v>
      </c>
      <c r="J512" s="74">
        <v>240005</v>
      </c>
      <c r="K512" s="74" t="s">
        <v>190</v>
      </c>
    </row>
    <row r="513" spans="1:11" x14ac:dyDescent="0.2">
      <c r="A513" s="75" t="s">
        <v>3013</v>
      </c>
      <c r="B513" s="76" t="s">
        <v>214</v>
      </c>
      <c r="C513" s="77" t="s">
        <v>717</v>
      </c>
      <c r="D513" s="76" t="s">
        <v>213</v>
      </c>
      <c r="E513" s="76">
        <v>240494</v>
      </c>
      <c r="F513" s="78" t="s">
        <v>213</v>
      </c>
      <c r="G513" s="77"/>
      <c r="I513" s="74" t="s">
        <v>285</v>
      </c>
      <c r="J513" s="74" t="s">
        <v>284</v>
      </c>
      <c r="K513" s="74" t="s">
        <v>285</v>
      </c>
    </row>
    <row r="514" spans="1:11" x14ac:dyDescent="0.2">
      <c r="A514" s="80" t="s">
        <v>3076</v>
      </c>
      <c r="B514" s="77" t="s">
        <v>204</v>
      </c>
      <c r="C514" s="77" t="s">
        <v>717</v>
      </c>
      <c r="D514" s="84" t="e">
        <v>#N/A</v>
      </c>
      <c r="E514" s="77" t="s">
        <v>2992</v>
      </c>
      <c r="F514" s="78" t="e">
        <v>#N/A</v>
      </c>
      <c r="G514" s="77"/>
      <c r="I514" s="74" t="s">
        <v>259</v>
      </c>
      <c r="J514" s="74">
        <v>440435</v>
      </c>
      <c r="K514" s="74" t="s">
        <v>259</v>
      </c>
    </row>
    <row r="515" spans="1:11" x14ac:dyDescent="0.2">
      <c r="A515" s="75" t="s">
        <v>515</v>
      </c>
      <c r="B515" s="76" t="s">
        <v>516</v>
      </c>
      <c r="C515" s="77" t="s">
        <v>717</v>
      </c>
      <c r="D515" s="76" t="s">
        <v>243</v>
      </c>
      <c r="E515" s="76" t="s">
        <v>242</v>
      </c>
      <c r="F515" s="78" t="s">
        <v>243</v>
      </c>
      <c r="G515" s="77"/>
      <c r="I515" s="74" t="e">
        <v>#N/A</v>
      </c>
      <c r="J515" s="74" t="s">
        <v>2992</v>
      </c>
      <c r="K515" s="74" t="s">
        <v>2992</v>
      </c>
    </row>
    <row r="516" spans="1:11" x14ac:dyDescent="0.2">
      <c r="A516" s="75" t="s">
        <v>625</v>
      </c>
      <c r="B516" s="76" t="s">
        <v>194</v>
      </c>
      <c r="C516" s="77" t="s">
        <v>717</v>
      </c>
      <c r="D516" s="76" t="s">
        <v>193</v>
      </c>
      <c r="E516" s="76">
        <v>240164</v>
      </c>
      <c r="F516" s="78" t="s">
        <v>193</v>
      </c>
      <c r="G516" s="77"/>
      <c r="I516" s="74" t="s">
        <v>169</v>
      </c>
      <c r="J516" s="74">
        <v>440364</v>
      </c>
      <c r="K516" s="74" t="s">
        <v>169</v>
      </c>
    </row>
    <row r="517" spans="1:11" x14ac:dyDescent="0.2">
      <c r="A517" s="83" t="s">
        <v>3062</v>
      </c>
      <c r="B517" s="84" t="s">
        <v>197</v>
      </c>
      <c r="C517" s="77" t="s">
        <v>717</v>
      </c>
      <c r="D517" s="84" t="s">
        <v>66</v>
      </c>
      <c r="E517" s="85">
        <v>230005</v>
      </c>
      <c r="F517" s="78" t="s">
        <v>66</v>
      </c>
      <c r="G517" s="77"/>
      <c r="I517" s="74" t="s">
        <v>227</v>
      </c>
      <c r="J517" s="74" t="s">
        <v>226</v>
      </c>
      <c r="K517" s="74" t="s">
        <v>227</v>
      </c>
    </row>
    <row r="518" spans="1:11" x14ac:dyDescent="0.2">
      <c r="A518" s="80" t="s">
        <v>3059</v>
      </c>
      <c r="B518" s="77" t="s">
        <v>191</v>
      </c>
      <c r="C518" s="77" t="s">
        <v>717</v>
      </c>
      <c r="D518" s="77" t="s">
        <v>203</v>
      </c>
      <c r="E518" s="77">
        <v>210056</v>
      </c>
      <c r="F518" s="78" t="s">
        <v>203</v>
      </c>
      <c r="G518" s="77"/>
      <c r="I518" s="74" t="s">
        <v>2980</v>
      </c>
      <c r="J518" s="74">
        <v>230008</v>
      </c>
      <c r="K518" s="74" t="s">
        <v>2980</v>
      </c>
    </row>
    <row r="519" spans="1:11" x14ac:dyDescent="0.2">
      <c r="A519" s="75" t="s">
        <v>559</v>
      </c>
      <c r="B519" s="76" t="s">
        <v>187</v>
      </c>
      <c r="C519" s="77" t="s">
        <v>717</v>
      </c>
      <c r="D519" s="76" t="s">
        <v>160</v>
      </c>
      <c r="E519" s="76">
        <v>240131</v>
      </c>
      <c r="F519" s="78" t="s">
        <v>160</v>
      </c>
      <c r="G519" s="77"/>
      <c r="I519" s="74" t="s">
        <v>271</v>
      </c>
      <c r="J519" s="74" t="s">
        <v>268</v>
      </c>
      <c r="K519" s="74" t="s">
        <v>271</v>
      </c>
    </row>
    <row r="520" spans="1:11" x14ac:dyDescent="0.2">
      <c r="A520" s="75" t="s">
        <v>577</v>
      </c>
      <c r="B520" s="76" t="s">
        <v>183</v>
      </c>
      <c r="C520" s="77" t="s">
        <v>717</v>
      </c>
      <c r="D520" s="76" t="s">
        <v>182</v>
      </c>
      <c r="E520" s="76">
        <v>240122</v>
      </c>
      <c r="F520" s="78" t="s">
        <v>182</v>
      </c>
      <c r="G520" s="77"/>
      <c r="I520" s="74" t="s">
        <v>347</v>
      </c>
      <c r="J520" s="74">
        <v>240348</v>
      </c>
      <c r="K520" s="74" t="s">
        <v>347</v>
      </c>
    </row>
    <row r="521" spans="1:11" x14ac:dyDescent="0.2">
      <c r="A521" s="80" t="s">
        <v>593</v>
      </c>
      <c r="B521" s="77" t="s">
        <v>179</v>
      </c>
      <c r="C521" s="77" t="s">
        <v>717</v>
      </c>
      <c r="D521" s="77" t="s">
        <v>178</v>
      </c>
      <c r="E521" s="77">
        <v>240073</v>
      </c>
      <c r="F521" s="78" t="s">
        <v>178</v>
      </c>
      <c r="G521" s="77"/>
      <c r="I521" s="74" t="s">
        <v>263</v>
      </c>
      <c r="J521" s="74">
        <v>240254</v>
      </c>
      <c r="K521" s="74" t="s">
        <v>263</v>
      </c>
    </row>
    <row r="522" spans="1:11" x14ac:dyDescent="0.2">
      <c r="A522" s="80" t="s">
        <v>700</v>
      </c>
      <c r="B522" s="77" t="s">
        <v>175</v>
      </c>
      <c r="C522" s="77" t="s">
        <v>717</v>
      </c>
      <c r="D522" s="77" t="s">
        <v>174</v>
      </c>
      <c r="E522" s="77">
        <v>800033</v>
      </c>
      <c r="F522" s="78" t="s">
        <v>174</v>
      </c>
      <c r="G522" s="77"/>
      <c r="I522" s="74" t="s">
        <v>384</v>
      </c>
      <c r="J522" s="74">
        <v>240075</v>
      </c>
      <c r="K522" s="74" t="s">
        <v>384</v>
      </c>
    </row>
    <row r="523" spans="1:11" x14ac:dyDescent="0.2">
      <c r="A523" s="83" t="s">
        <v>3052</v>
      </c>
      <c r="B523" s="84" t="s">
        <v>596</v>
      </c>
      <c r="C523" s="77" t="s">
        <v>717</v>
      </c>
      <c r="D523" s="76" t="s">
        <v>678</v>
      </c>
      <c r="E523" s="85" t="s">
        <v>597</v>
      </c>
      <c r="F523" s="78" t="s">
        <v>678</v>
      </c>
      <c r="G523" s="77"/>
      <c r="I523" s="74" t="s">
        <v>366</v>
      </c>
      <c r="J523" s="74">
        <v>440061</v>
      </c>
      <c r="K523" s="74" t="s">
        <v>366</v>
      </c>
    </row>
    <row r="524" spans="1:11" x14ac:dyDescent="0.2">
      <c r="A524" s="75" t="s">
        <v>3017</v>
      </c>
      <c r="B524" s="76" t="s">
        <v>170</v>
      </c>
      <c r="C524" s="77" t="s">
        <v>717</v>
      </c>
      <c r="D524" s="76" t="s">
        <v>169</v>
      </c>
      <c r="E524" s="76">
        <v>440364</v>
      </c>
      <c r="F524" s="78" t="s">
        <v>169</v>
      </c>
      <c r="G524" s="77"/>
      <c r="I524" s="74" t="s">
        <v>106</v>
      </c>
      <c r="J524" s="74">
        <v>240054</v>
      </c>
      <c r="K524" s="74" t="s">
        <v>106</v>
      </c>
    </row>
    <row r="525" spans="1:11" x14ac:dyDescent="0.2">
      <c r="A525" s="75" t="s">
        <v>714</v>
      </c>
      <c r="B525" s="76" t="s">
        <v>166</v>
      </c>
      <c r="C525" s="77" t="s">
        <v>717</v>
      </c>
      <c r="D525" s="76" t="s">
        <v>165</v>
      </c>
      <c r="E525" s="76">
        <v>210069</v>
      </c>
      <c r="F525" s="78" t="s">
        <v>165</v>
      </c>
      <c r="G525" s="76"/>
      <c r="I525" s="74" t="s">
        <v>232</v>
      </c>
      <c r="J525" s="74">
        <v>240091</v>
      </c>
      <c r="K525" s="74" t="s">
        <v>232</v>
      </c>
    </row>
    <row r="526" spans="1:11" x14ac:dyDescent="0.2">
      <c r="A526" s="83" t="s">
        <v>3071</v>
      </c>
      <c r="B526" s="84" t="s">
        <v>161</v>
      </c>
      <c r="C526" s="77" t="s">
        <v>717</v>
      </c>
      <c r="D526" s="84" t="s">
        <v>303</v>
      </c>
      <c r="E526" s="85">
        <v>800047</v>
      </c>
      <c r="F526" s="78" t="s">
        <v>303</v>
      </c>
      <c r="G526" s="77"/>
      <c r="I526" s="74" t="s">
        <v>247</v>
      </c>
      <c r="J526" s="74">
        <v>210040</v>
      </c>
      <c r="K526" s="74" t="s">
        <v>247</v>
      </c>
    </row>
    <row r="527" spans="1:11" x14ac:dyDescent="0.2">
      <c r="A527" s="80" t="s">
        <v>3005</v>
      </c>
      <c r="B527" s="77" t="s">
        <v>156</v>
      </c>
      <c r="C527" s="77" t="s">
        <v>717</v>
      </c>
      <c r="D527" s="77" t="s">
        <v>155</v>
      </c>
      <c r="E527" s="77">
        <v>240066</v>
      </c>
      <c r="F527" s="78" t="s">
        <v>155</v>
      </c>
      <c r="G527" s="77"/>
      <c r="I527" s="74" t="s">
        <v>243</v>
      </c>
      <c r="J527" s="74" t="s">
        <v>242</v>
      </c>
      <c r="K527" s="74" t="s">
        <v>243</v>
      </c>
    </row>
    <row r="528" spans="1:11" x14ac:dyDescent="0.2">
      <c r="A528" s="80" t="s">
        <v>715</v>
      </c>
      <c r="B528" s="77" t="s">
        <v>152</v>
      </c>
      <c r="C528" s="77" t="s">
        <v>717</v>
      </c>
      <c r="D528" s="77" t="s">
        <v>151</v>
      </c>
      <c r="E528" s="77">
        <v>440259</v>
      </c>
      <c r="F528" s="78" t="s">
        <v>151</v>
      </c>
      <c r="G528" s="77"/>
      <c r="I528" s="74" t="s">
        <v>237</v>
      </c>
      <c r="J528" s="74">
        <v>240109</v>
      </c>
      <c r="K528" s="74" t="s">
        <v>237</v>
      </c>
    </row>
    <row r="529" spans="1:11" x14ac:dyDescent="0.2">
      <c r="A529" s="75" t="s">
        <v>3065</v>
      </c>
      <c r="B529" s="76" t="s">
        <v>148</v>
      </c>
      <c r="C529" s="77" t="s">
        <v>717</v>
      </c>
      <c r="D529" s="76" t="s">
        <v>160</v>
      </c>
      <c r="E529" s="76">
        <v>240131</v>
      </c>
      <c r="F529" s="78" t="s">
        <v>160</v>
      </c>
      <c r="G529" s="77"/>
      <c r="I529" s="74" t="s">
        <v>673</v>
      </c>
      <c r="J529" s="74">
        <v>440086</v>
      </c>
      <c r="K529" s="74" t="s">
        <v>673</v>
      </c>
    </row>
    <row r="530" spans="1:11" x14ac:dyDescent="0.2">
      <c r="A530" s="83" t="s">
        <v>681</v>
      </c>
      <c r="B530" s="84" t="s">
        <v>507</v>
      </c>
      <c r="C530" s="77" t="s">
        <v>717</v>
      </c>
      <c r="D530" s="76" t="e">
        <v>#N/A</v>
      </c>
      <c r="E530" s="85" t="s">
        <v>2992</v>
      </c>
      <c r="F530" s="78" t="e">
        <v>#N/A</v>
      </c>
      <c r="G530" s="77"/>
      <c r="I530" s="74" t="s">
        <v>203</v>
      </c>
      <c r="J530" s="74">
        <v>210056</v>
      </c>
      <c r="K530" s="74" t="s">
        <v>203</v>
      </c>
    </row>
    <row r="531" spans="1:11" x14ac:dyDescent="0.2">
      <c r="A531" s="80" t="s">
        <v>491</v>
      </c>
      <c r="B531" s="77" t="s">
        <v>139</v>
      </c>
      <c r="C531" s="77" t="s">
        <v>717</v>
      </c>
      <c r="D531" s="77" t="s">
        <v>190</v>
      </c>
      <c r="E531" s="77">
        <v>240005</v>
      </c>
      <c r="F531" s="78" t="s">
        <v>190</v>
      </c>
      <c r="G531" s="77"/>
      <c r="I531" s="74" t="s">
        <v>222</v>
      </c>
      <c r="J531" s="74">
        <v>240255</v>
      </c>
      <c r="K531" s="74" t="s">
        <v>222</v>
      </c>
    </row>
    <row r="532" spans="1:11" x14ac:dyDescent="0.2">
      <c r="A532" s="75" t="s">
        <v>3067</v>
      </c>
      <c r="B532" s="76" t="s">
        <v>134</v>
      </c>
      <c r="C532" s="77" t="s">
        <v>717</v>
      </c>
      <c r="D532" s="76" t="s">
        <v>136</v>
      </c>
      <c r="E532" s="76">
        <v>240607</v>
      </c>
      <c r="F532" s="78" t="s">
        <v>136</v>
      </c>
      <c r="G532" s="77"/>
      <c r="I532" s="74" t="s">
        <v>218</v>
      </c>
      <c r="J532" s="74">
        <v>240538</v>
      </c>
      <c r="K532" s="74" t="s">
        <v>218</v>
      </c>
    </row>
    <row r="533" spans="1:11" x14ac:dyDescent="0.2">
      <c r="A533" s="80" t="s">
        <v>3066</v>
      </c>
      <c r="B533" s="77" t="s">
        <v>130</v>
      </c>
      <c r="C533" s="77" t="s">
        <v>717</v>
      </c>
      <c r="D533" s="77" t="s">
        <v>160</v>
      </c>
      <c r="E533" s="77">
        <v>240131</v>
      </c>
      <c r="F533" s="78" t="s">
        <v>160</v>
      </c>
      <c r="G533" s="77"/>
      <c r="I533" s="74" t="s">
        <v>213</v>
      </c>
      <c r="J533" s="74">
        <v>240494</v>
      </c>
      <c r="K533" s="74" t="s">
        <v>213</v>
      </c>
    </row>
    <row r="534" spans="1:11" x14ac:dyDescent="0.2">
      <c r="A534" s="83" t="s">
        <v>538</v>
      </c>
      <c r="B534" s="84" t="s">
        <v>126</v>
      </c>
      <c r="C534" s="77" t="s">
        <v>717</v>
      </c>
      <c r="D534" s="76" t="s">
        <v>127</v>
      </c>
      <c r="E534" s="85">
        <v>210071</v>
      </c>
      <c r="F534" s="78" t="s">
        <v>127</v>
      </c>
      <c r="G534" s="77"/>
      <c r="I534" s="74" t="s">
        <v>352</v>
      </c>
      <c r="J534" s="74">
        <v>440072</v>
      </c>
      <c r="K534" s="74" t="s">
        <v>352</v>
      </c>
    </row>
    <row r="535" spans="1:11" x14ac:dyDescent="0.2">
      <c r="A535" s="83" t="s">
        <v>704</v>
      </c>
      <c r="B535" s="84" t="s">
        <v>122</v>
      </c>
      <c r="C535" s="77" t="s">
        <v>717</v>
      </c>
      <c r="D535" s="84" t="s">
        <v>190</v>
      </c>
      <c r="E535" s="85">
        <v>240005</v>
      </c>
      <c r="F535" s="78" t="s">
        <v>190</v>
      </c>
      <c r="G535" s="77"/>
      <c r="I535" s="74" t="s">
        <v>209</v>
      </c>
      <c r="J535" s="74">
        <v>240080</v>
      </c>
      <c r="K535" s="74" t="s">
        <v>209</v>
      </c>
    </row>
    <row r="536" spans="1:11" x14ac:dyDescent="0.2">
      <c r="A536" s="75" t="s">
        <v>630</v>
      </c>
      <c r="B536" s="76" t="s">
        <v>118</v>
      </c>
      <c r="C536" s="77" t="s">
        <v>717</v>
      </c>
      <c r="D536" s="76" t="s">
        <v>123</v>
      </c>
      <c r="E536" s="76">
        <v>240019</v>
      </c>
      <c r="F536" s="78" t="s">
        <v>123</v>
      </c>
      <c r="G536" s="77"/>
      <c r="I536" s="74" t="e">
        <v>#N/A</v>
      </c>
      <c r="J536" s="74" t="s">
        <v>215</v>
      </c>
      <c r="K536" s="74" t="s">
        <v>2992</v>
      </c>
    </row>
    <row r="537" spans="1:11" x14ac:dyDescent="0.2">
      <c r="A537" s="75" t="s">
        <v>517</v>
      </c>
      <c r="B537" s="76" t="s">
        <v>114</v>
      </c>
      <c r="C537" s="77" t="s">
        <v>717</v>
      </c>
      <c r="D537" s="76" t="s">
        <v>119</v>
      </c>
      <c r="E537" s="76">
        <v>240036</v>
      </c>
      <c r="F537" s="78" t="s">
        <v>119</v>
      </c>
      <c r="G537" s="77"/>
      <c r="I537" s="74" t="s">
        <v>115</v>
      </c>
      <c r="J537" s="74">
        <v>240263</v>
      </c>
      <c r="K537" s="74" t="s">
        <v>115</v>
      </c>
    </row>
    <row r="538" spans="1:11" x14ac:dyDescent="0.2">
      <c r="A538" s="75" t="s">
        <v>535</v>
      </c>
      <c r="B538" s="76" t="s">
        <v>109</v>
      </c>
      <c r="C538" s="77" t="s">
        <v>717</v>
      </c>
      <c r="D538" s="76" t="s">
        <v>115</v>
      </c>
      <c r="E538" s="76">
        <v>240263</v>
      </c>
      <c r="F538" s="78" t="s">
        <v>115</v>
      </c>
      <c r="G538" s="77"/>
      <c r="I538" s="74" t="s">
        <v>193</v>
      </c>
      <c r="J538" s="74">
        <v>240164</v>
      </c>
      <c r="K538" s="74" t="s">
        <v>193</v>
      </c>
    </row>
    <row r="539" spans="1:11" x14ac:dyDescent="0.2">
      <c r="A539" s="75" t="s">
        <v>3074</v>
      </c>
      <c r="B539" s="76" t="s">
        <v>105</v>
      </c>
      <c r="C539" s="77" t="s">
        <v>717</v>
      </c>
      <c r="D539" s="76" t="e">
        <v>#N/A</v>
      </c>
      <c r="E539" s="76" t="s">
        <v>2992</v>
      </c>
      <c r="F539" s="78" t="e">
        <v>#N/A</v>
      </c>
      <c r="G539" s="77"/>
      <c r="I539" s="74" t="s">
        <v>360</v>
      </c>
      <c r="J539" s="74">
        <v>440273</v>
      </c>
      <c r="K539" s="74" t="s">
        <v>360</v>
      </c>
    </row>
    <row r="540" spans="1:11" x14ac:dyDescent="0.2">
      <c r="A540" s="80" t="s">
        <v>646</v>
      </c>
      <c r="B540" s="77" t="s">
        <v>102</v>
      </c>
      <c r="C540" s="77" t="s">
        <v>717</v>
      </c>
      <c r="D540" s="77" t="s">
        <v>106</v>
      </c>
      <c r="E540" s="77">
        <v>240054</v>
      </c>
      <c r="F540" s="78" t="s">
        <v>106</v>
      </c>
      <c r="G540" s="77"/>
      <c r="I540" s="74" t="s">
        <v>380</v>
      </c>
      <c r="J540" s="74">
        <v>240442</v>
      </c>
      <c r="K540" s="74" t="s">
        <v>380</v>
      </c>
    </row>
    <row r="541" spans="1:11" x14ac:dyDescent="0.2">
      <c r="A541" s="80" t="s">
        <v>594</v>
      </c>
      <c r="B541" s="77" t="s">
        <v>98</v>
      </c>
      <c r="C541" s="77" t="s">
        <v>717</v>
      </c>
      <c r="D541" s="77" t="s">
        <v>686</v>
      </c>
      <c r="E541" s="77">
        <v>210012</v>
      </c>
      <c r="F541" s="78" t="s">
        <v>686</v>
      </c>
      <c r="G541" s="77"/>
      <c r="I541" s="74" t="s">
        <v>2983</v>
      </c>
      <c r="J541" s="74">
        <v>340001</v>
      </c>
      <c r="K541" s="74" t="s">
        <v>2983</v>
      </c>
    </row>
    <row r="542" spans="1:11" x14ac:dyDescent="0.2">
      <c r="A542" s="75" t="s">
        <v>518</v>
      </c>
      <c r="B542" s="76" t="s">
        <v>94</v>
      </c>
      <c r="C542" s="77" t="s">
        <v>717</v>
      </c>
      <c r="D542" s="76" t="s">
        <v>99</v>
      </c>
      <c r="E542" s="76">
        <v>240037</v>
      </c>
      <c r="F542" s="78" t="s">
        <v>99</v>
      </c>
      <c r="G542" s="76"/>
      <c r="I542" s="74" t="e">
        <v>#N/A</v>
      </c>
      <c r="J542" s="74" t="s">
        <v>2992</v>
      </c>
      <c r="K542" s="74" t="s">
        <v>2992</v>
      </c>
    </row>
    <row r="543" spans="1:11" x14ac:dyDescent="0.2">
      <c r="A543" s="75" t="s">
        <v>3003</v>
      </c>
      <c r="B543" s="76" t="s">
        <v>91</v>
      </c>
      <c r="C543" s="77" t="s">
        <v>717</v>
      </c>
      <c r="D543" s="76" t="s">
        <v>95</v>
      </c>
      <c r="E543" s="76">
        <v>240028</v>
      </c>
      <c r="F543" s="78" t="s">
        <v>95</v>
      </c>
      <c r="G543" s="77"/>
      <c r="I543" s="74" t="s">
        <v>178</v>
      </c>
      <c r="J543" s="74">
        <v>240073</v>
      </c>
      <c r="K543" s="74" t="s">
        <v>178</v>
      </c>
    </row>
    <row r="544" spans="1:11" x14ac:dyDescent="0.2">
      <c r="A544" s="80" t="s">
        <v>526</v>
      </c>
      <c r="B544" s="77" t="s">
        <v>87</v>
      </c>
      <c r="C544" s="77" t="s">
        <v>717</v>
      </c>
      <c r="D544" s="77" t="s">
        <v>92</v>
      </c>
      <c r="E544" s="77">
        <v>240051</v>
      </c>
      <c r="F544" s="78" t="s">
        <v>92</v>
      </c>
      <c r="G544" s="77"/>
      <c r="I544" s="74" t="s">
        <v>174</v>
      </c>
      <c r="J544" s="74">
        <v>800033</v>
      </c>
      <c r="K544" s="74" t="s">
        <v>174</v>
      </c>
    </row>
    <row r="545" spans="1:11" x14ac:dyDescent="0.2">
      <c r="A545" s="75" t="s">
        <v>501</v>
      </c>
      <c r="B545" s="76" t="s">
        <v>83</v>
      </c>
      <c r="C545" s="77" t="s">
        <v>717</v>
      </c>
      <c r="D545" s="76" t="s">
        <v>88</v>
      </c>
      <c r="E545" s="76">
        <v>440082</v>
      </c>
      <c r="F545" s="78" t="s">
        <v>88</v>
      </c>
      <c r="G545" s="76"/>
      <c r="I545" s="74" t="s">
        <v>169</v>
      </c>
      <c r="J545" s="74">
        <v>440364</v>
      </c>
      <c r="K545" s="74" t="s">
        <v>169</v>
      </c>
    </row>
    <row r="546" spans="1:11" x14ac:dyDescent="0.2">
      <c r="A546" s="80" t="s">
        <v>585</v>
      </c>
      <c r="B546" s="77" t="s">
        <v>78</v>
      </c>
      <c r="C546" s="77" t="s">
        <v>717</v>
      </c>
      <c r="D546" s="77" t="s">
        <v>84</v>
      </c>
      <c r="E546" s="77">
        <v>410002</v>
      </c>
      <c r="F546" s="78" t="s">
        <v>84</v>
      </c>
      <c r="G546" s="77"/>
      <c r="I546" s="74" t="s">
        <v>165</v>
      </c>
      <c r="J546" s="74">
        <v>210069</v>
      </c>
      <c r="K546" s="74" t="s">
        <v>165</v>
      </c>
    </row>
    <row r="547" spans="1:11" x14ac:dyDescent="0.2">
      <c r="A547" s="75" t="s">
        <v>3069</v>
      </c>
      <c r="B547" s="76" t="s">
        <v>73</v>
      </c>
      <c r="C547" s="77" t="s">
        <v>717</v>
      </c>
      <c r="D547" s="76" t="s">
        <v>151</v>
      </c>
      <c r="E547" s="76">
        <v>440259</v>
      </c>
      <c r="F547" s="78" t="s">
        <v>151</v>
      </c>
      <c r="G547" s="77"/>
      <c r="I547" s="74" t="e">
        <v>#N/A</v>
      </c>
      <c r="J547" s="74" t="s">
        <v>741</v>
      </c>
      <c r="K547" s="74" t="s">
        <v>2992</v>
      </c>
    </row>
    <row r="548" spans="1:11" x14ac:dyDescent="0.2">
      <c r="A548" s="83" t="s">
        <v>3010</v>
      </c>
      <c r="B548" s="84" t="s">
        <v>69</v>
      </c>
      <c r="C548" s="77" t="s">
        <v>717</v>
      </c>
      <c r="D548" s="84" t="s">
        <v>75</v>
      </c>
      <c r="E548" s="85">
        <v>240441</v>
      </c>
      <c r="F548" s="78" t="s">
        <v>75</v>
      </c>
      <c r="G548" s="77"/>
      <c r="I548" s="74" t="s">
        <v>155</v>
      </c>
      <c r="J548" s="74">
        <v>240066</v>
      </c>
      <c r="K548" s="74" t="s">
        <v>155</v>
      </c>
    </row>
    <row r="549" spans="1:11" x14ac:dyDescent="0.2">
      <c r="A549" s="75" t="s">
        <v>3073</v>
      </c>
      <c r="B549" s="76" t="s">
        <v>64</v>
      </c>
      <c r="C549" s="77" t="s">
        <v>717</v>
      </c>
      <c r="D549" s="76" t="e">
        <v>#N/A</v>
      </c>
      <c r="E549" s="76" t="s">
        <v>2992</v>
      </c>
      <c r="F549" s="78" t="e">
        <v>#N/A</v>
      </c>
      <c r="G549" s="77"/>
      <c r="I549" s="74" t="s">
        <v>151</v>
      </c>
      <c r="J549" s="74">
        <v>440259</v>
      </c>
      <c r="K549" s="74" t="s">
        <v>151</v>
      </c>
    </row>
    <row r="550" spans="1:11" x14ac:dyDescent="0.2">
      <c r="A550" s="75" t="s">
        <v>522</v>
      </c>
      <c r="B550" s="76" t="s">
        <v>60</v>
      </c>
      <c r="C550" s="77" t="s">
        <v>717</v>
      </c>
      <c r="D550" s="76" t="s">
        <v>66</v>
      </c>
      <c r="E550" s="76">
        <v>230005</v>
      </c>
      <c r="F550" s="78" t="s">
        <v>66</v>
      </c>
      <c r="G550" s="77"/>
      <c r="I550" s="74" t="s">
        <v>147</v>
      </c>
      <c r="J550" s="74">
        <v>340036</v>
      </c>
      <c r="K550" s="74" t="s">
        <v>147</v>
      </c>
    </row>
    <row r="551" spans="1:11" x14ac:dyDescent="0.2">
      <c r="A551" s="80" t="s">
        <v>588</v>
      </c>
      <c r="B551" s="77" t="s">
        <v>56</v>
      </c>
      <c r="C551" s="77" t="s">
        <v>717</v>
      </c>
      <c r="D551" s="77" t="s">
        <v>61</v>
      </c>
      <c r="E551" s="77">
        <v>210050</v>
      </c>
      <c r="F551" s="78" t="s">
        <v>61</v>
      </c>
      <c r="G551" s="77"/>
      <c r="I551" s="74" t="s">
        <v>142</v>
      </c>
      <c r="J551" s="74">
        <v>240049</v>
      </c>
      <c r="K551" s="74" t="s">
        <v>142</v>
      </c>
    </row>
    <row r="552" spans="1:11" x14ac:dyDescent="0.2">
      <c r="A552" s="80" t="s">
        <v>543</v>
      </c>
      <c r="B552" s="77" t="s">
        <v>52</v>
      </c>
      <c r="C552" s="77" t="s">
        <v>717</v>
      </c>
      <c r="D552" s="77" t="s">
        <v>57</v>
      </c>
      <c r="E552" s="77">
        <v>240083</v>
      </c>
      <c r="F552" s="78" t="s">
        <v>57</v>
      </c>
      <c r="G552" s="77"/>
      <c r="I552" s="74" t="s">
        <v>376</v>
      </c>
      <c r="J552" s="74">
        <v>340010</v>
      </c>
      <c r="K552" s="74" t="s">
        <v>376</v>
      </c>
    </row>
    <row r="553" spans="1:11" x14ac:dyDescent="0.2">
      <c r="A553" s="75" t="s">
        <v>618</v>
      </c>
      <c r="B553" s="76" t="s">
        <v>48</v>
      </c>
      <c r="C553" s="77" t="s">
        <v>717</v>
      </c>
      <c r="D553" s="76" t="s">
        <v>53</v>
      </c>
      <c r="E553" s="76">
        <v>210010</v>
      </c>
      <c r="F553" s="78" t="s">
        <v>53</v>
      </c>
      <c r="G553" s="77"/>
      <c r="I553" s="74" t="s">
        <v>131</v>
      </c>
      <c r="J553" s="74">
        <v>310008</v>
      </c>
      <c r="K553" s="74" t="s">
        <v>131</v>
      </c>
    </row>
    <row r="554" spans="1:11" x14ac:dyDescent="0.2">
      <c r="A554" s="75" t="s">
        <v>633</v>
      </c>
      <c r="B554" s="76" t="s">
        <v>44</v>
      </c>
      <c r="C554" s="77" t="s">
        <v>717</v>
      </c>
      <c r="D554" s="76" t="s">
        <v>49</v>
      </c>
      <c r="E554" s="76">
        <v>410012</v>
      </c>
      <c r="F554" s="78" t="s">
        <v>49</v>
      </c>
      <c r="G554" s="76"/>
      <c r="I554" s="74" t="s">
        <v>127</v>
      </c>
      <c r="J554" s="74">
        <v>210071</v>
      </c>
      <c r="K554" s="74" t="s">
        <v>127</v>
      </c>
    </row>
    <row r="555" spans="1:11" x14ac:dyDescent="0.2">
      <c r="A555" s="80" t="s">
        <v>548</v>
      </c>
      <c r="B555" s="77" t="s">
        <v>40</v>
      </c>
      <c r="C555" s="77" t="s">
        <v>717</v>
      </c>
      <c r="D555" s="77" t="s">
        <v>45</v>
      </c>
      <c r="E555" s="77">
        <v>210053</v>
      </c>
      <c r="F555" s="78" t="s">
        <v>45</v>
      </c>
      <c r="G555" s="77"/>
      <c r="I555" s="74" t="s">
        <v>357</v>
      </c>
      <c r="J555" s="74">
        <v>240050</v>
      </c>
      <c r="K555" s="74" t="s">
        <v>357</v>
      </c>
    </row>
    <row r="556" spans="1:11" x14ac:dyDescent="0.2">
      <c r="A556" s="80" t="s">
        <v>614</v>
      </c>
      <c r="B556" s="84" t="s">
        <v>36</v>
      </c>
      <c r="C556" s="77" t="s">
        <v>717</v>
      </c>
      <c r="D556" s="84" t="s">
        <v>41</v>
      </c>
      <c r="E556" s="85">
        <v>440032</v>
      </c>
      <c r="F556" s="78" t="s">
        <v>41</v>
      </c>
      <c r="G556" s="77"/>
      <c r="I556" s="74" t="s">
        <v>123</v>
      </c>
      <c r="J556" s="74">
        <v>240019</v>
      </c>
      <c r="K556" s="74" t="s">
        <v>123</v>
      </c>
    </row>
    <row r="557" spans="1:11" x14ac:dyDescent="0.2">
      <c r="A557" s="80" t="s">
        <v>590</v>
      </c>
      <c r="B557" s="77" t="s">
        <v>31</v>
      </c>
      <c r="C557" s="77" t="s">
        <v>717</v>
      </c>
      <c r="D557" s="77" t="s">
        <v>37</v>
      </c>
      <c r="E557" s="77">
        <v>240085</v>
      </c>
      <c r="F557" s="78" t="s">
        <v>37</v>
      </c>
      <c r="G557" s="77"/>
      <c r="I557" s="74" t="s">
        <v>119</v>
      </c>
      <c r="J557" s="74">
        <v>240036</v>
      </c>
      <c r="K557" s="74" t="s">
        <v>119</v>
      </c>
    </row>
    <row r="558" spans="1:11" x14ac:dyDescent="0.2">
      <c r="A558" s="75" t="s">
        <v>574</v>
      </c>
      <c r="B558" s="76" t="s">
        <v>27</v>
      </c>
      <c r="C558" s="77" t="s">
        <v>717</v>
      </c>
      <c r="D558" s="76" t="s">
        <v>33</v>
      </c>
      <c r="E558" s="76">
        <v>240068</v>
      </c>
      <c r="F558" s="78" t="s">
        <v>33</v>
      </c>
      <c r="G558" s="77"/>
      <c r="I558" s="74" t="s">
        <v>370</v>
      </c>
      <c r="J558" s="74">
        <v>240624</v>
      </c>
      <c r="K558" s="74" t="s">
        <v>370</v>
      </c>
    </row>
    <row r="559" spans="1:11" x14ac:dyDescent="0.2">
      <c r="A559" s="75" t="s">
        <v>689</v>
      </c>
      <c r="B559" s="76" t="s">
        <v>690</v>
      </c>
      <c r="C559" s="77" t="s">
        <v>717</v>
      </c>
      <c r="D559" s="76" t="s">
        <v>691</v>
      </c>
      <c r="E559" s="76">
        <v>800002</v>
      </c>
      <c r="F559" s="78" t="s">
        <v>691</v>
      </c>
      <c r="G559" s="77"/>
      <c r="I559" s="74" t="s">
        <v>111</v>
      </c>
      <c r="J559" s="74">
        <v>240067</v>
      </c>
      <c r="K559" s="74" t="s">
        <v>111</v>
      </c>
    </row>
    <row r="560" spans="1:11" x14ac:dyDescent="0.2">
      <c r="A560" s="75" t="s">
        <v>3064</v>
      </c>
      <c r="B560" s="76" t="s">
        <v>23</v>
      </c>
      <c r="C560" s="77" t="s">
        <v>717</v>
      </c>
      <c r="D560" s="76" t="s">
        <v>119</v>
      </c>
      <c r="E560" s="76">
        <v>240036</v>
      </c>
      <c r="F560" s="78" t="s">
        <v>119</v>
      </c>
      <c r="G560" s="77"/>
      <c r="I560" s="74" t="s">
        <v>106</v>
      </c>
      <c r="J560" s="74">
        <v>240054</v>
      </c>
      <c r="K560" s="74" t="s">
        <v>106</v>
      </c>
    </row>
    <row r="561" spans="1:11" x14ac:dyDescent="0.2">
      <c r="A561" s="75" t="s">
        <v>639</v>
      </c>
      <c r="B561" s="76" t="s">
        <v>16</v>
      </c>
      <c r="C561" s="77" t="s">
        <v>717</v>
      </c>
      <c r="D561" s="76" t="s">
        <v>28</v>
      </c>
      <c r="E561" s="76">
        <v>240617</v>
      </c>
      <c r="F561" s="78" t="s">
        <v>28</v>
      </c>
      <c r="G561" s="77"/>
      <c r="I561" s="74" t="s">
        <v>686</v>
      </c>
      <c r="J561" s="74">
        <v>210012</v>
      </c>
      <c r="K561" s="74" t="s">
        <v>686</v>
      </c>
    </row>
    <row r="562" spans="1:11" x14ac:dyDescent="0.2">
      <c r="A562" s="83" t="s">
        <v>592</v>
      </c>
      <c r="B562" s="84" t="s">
        <v>3</v>
      </c>
      <c r="C562" s="77" t="s">
        <v>717</v>
      </c>
      <c r="D562" s="76" t="s">
        <v>694</v>
      </c>
      <c r="E562" s="85">
        <v>210077</v>
      </c>
      <c r="F562" s="78" t="s">
        <v>694</v>
      </c>
      <c r="G562" s="77"/>
      <c r="I562" s="74" t="s">
        <v>99</v>
      </c>
      <c r="J562" s="74">
        <v>240037</v>
      </c>
      <c r="K562" s="74" t="s">
        <v>99</v>
      </c>
    </row>
    <row r="563" spans="1:11" x14ac:dyDescent="0.2">
      <c r="A563" s="86" t="s">
        <v>634</v>
      </c>
      <c r="B563" s="85" t="s">
        <v>476</v>
      </c>
      <c r="C563" s="77" t="s">
        <v>703</v>
      </c>
      <c r="D563" s="85" t="s">
        <v>477</v>
      </c>
      <c r="E563" s="85">
        <v>210074</v>
      </c>
      <c r="F563" s="78" t="s">
        <v>477</v>
      </c>
      <c r="G563" s="77"/>
      <c r="I563" s="74" t="s">
        <v>95</v>
      </c>
      <c r="J563" s="74">
        <v>240028</v>
      </c>
      <c r="K563" s="74" t="s">
        <v>95</v>
      </c>
    </row>
    <row r="564" spans="1:11" x14ac:dyDescent="0.2">
      <c r="A564" s="75" t="s">
        <v>3032</v>
      </c>
      <c r="B564" s="76" t="s">
        <v>472</v>
      </c>
      <c r="C564" s="77" t="s">
        <v>703</v>
      </c>
      <c r="D564" s="76" t="s">
        <v>473</v>
      </c>
      <c r="E564" s="76">
        <v>210041</v>
      </c>
      <c r="F564" s="78" t="s">
        <v>473</v>
      </c>
      <c r="G564" s="77"/>
      <c r="I564" s="74" t="s">
        <v>92</v>
      </c>
      <c r="J564" s="74">
        <v>240051</v>
      </c>
      <c r="K564" s="74" t="s">
        <v>92</v>
      </c>
    </row>
    <row r="565" spans="1:11" x14ac:dyDescent="0.2">
      <c r="A565" s="75" t="s">
        <v>3016</v>
      </c>
      <c r="B565" s="76" t="s">
        <v>468</v>
      </c>
      <c r="C565" s="77" t="s">
        <v>703</v>
      </c>
      <c r="D565" s="76" t="s">
        <v>469</v>
      </c>
      <c r="E565" s="76">
        <v>410027</v>
      </c>
      <c r="F565" s="78" t="s">
        <v>469</v>
      </c>
      <c r="G565" s="77"/>
      <c r="I565" s="74" t="s">
        <v>88</v>
      </c>
      <c r="J565" s="74">
        <v>440082</v>
      </c>
      <c r="K565" s="74" t="s">
        <v>88</v>
      </c>
    </row>
    <row r="566" spans="1:11" x14ac:dyDescent="0.2">
      <c r="A566" s="75" t="s">
        <v>3034</v>
      </c>
      <c r="B566" s="76" t="s">
        <v>465</v>
      </c>
      <c r="C566" s="77" t="s">
        <v>703</v>
      </c>
      <c r="D566" s="76" t="s">
        <v>106</v>
      </c>
      <c r="E566" s="76">
        <v>240054</v>
      </c>
      <c r="F566" s="78" t="s">
        <v>106</v>
      </c>
      <c r="G566" s="77"/>
      <c r="I566" s="74" t="s">
        <v>84</v>
      </c>
      <c r="J566" s="74">
        <v>410002</v>
      </c>
      <c r="K566" s="74" t="s">
        <v>84</v>
      </c>
    </row>
    <row r="567" spans="1:11" x14ac:dyDescent="0.2">
      <c r="A567" s="83" t="s">
        <v>648</v>
      </c>
      <c r="B567" s="84" t="s">
        <v>463</v>
      </c>
      <c r="C567" s="77" t="s">
        <v>703</v>
      </c>
      <c r="D567" s="76" t="s">
        <v>464</v>
      </c>
      <c r="E567" s="85">
        <v>800044</v>
      </c>
      <c r="F567" s="78" t="s">
        <v>464</v>
      </c>
      <c r="G567" s="77"/>
      <c r="I567" s="74" t="s">
        <v>80</v>
      </c>
      <c r="J567" s="74">
        <v>240671</v>
      </c>
      <c r="K567" s="74" t="s">
        <v>80</v>
      </c>
    </row>
    <row r="568" spans="1:11" x14ac:dyDescent="0.2">
      <c r="A568" s="75" t="s">
        <v>536</v>
      </c>
      <c r="B568" s="76" t="s">
        <v>460</v>
      </c>
      <c r="C568" s="77" t="s">
        <v>703</v>
      </c>
      <c r="D568" s="76" t="s">
        <v>131</v>
      </c>
      <c r="E568" s="76">
        <v>310008</v>
      </c>
      <c r="F568" s="78" t="s">
        <v>131</v>
      </c>
      <c r="G568" s="77"/>
      <c r="I568" s="74" t="s">
        <v>75</v>
      </c>
      <c r="J568" s="74">
        <v>240441</v>
      </c>
      <c r="K568" s="74" t="s">
        <v>75</v>
      </c>
    </row>
    <row r="569" spans="1:11" x14ac:dyDescent="0.2">
      <c r="A569" s="80" t="s">
        <v>3037</v>
      </c>
      <c r="B569" s="77" t="s">
        <v>458</v>
      </c>
      <c r="C569" s="77" t="s">
        <v>703</v>
      </c>
      <c r="D569" s="76" t="s">
        <v>459</v>
      </c>
      <c r="E569" s="77">
        <v>210064</v>
      </c>
      <c r="F569" s="78" t="s">
        <v>459</v>
      </c>
      <c r="G569" s="77"/>
      <c r="I569" s="74" t="s">
        <v>70</v>
      </c>
      <c r="J569" s="74">
        <v>240409</v>
      </c>
      <c r="K569" s="74" t="s">
        <v>70</v>
      </c>
    </row>
    <row r="570" spans="1:11" x14ac:dyDescent="0.2">
      <c r="A570" s="80" t="s">
        <v>2998</v>
      </c>
      <c r="B570" s="77" t="s">
        <v>454</v>
      </c>
      <c r="C570" s="77" t="s">
        <v>703</v>
      </c>
      <c r="D570" s="76" t="s">
        <v>455</v>
      </c>
      <c r="E570" s="77">
        <v>210068</v>
      </c>
      <c r="F570" s="78" t="s">
        <v>455</v>
      </c>
      <c r="G570" s="77"/>
      <c r="I570" s="74" t="s">
        <v>66</v>
      </c>
      <c r="J570" s="74">
        <v>230005</v>
      </c>
      <c r="K570" s="74" t="s">
        <v>66</v>
      </c>
    </row>
    <row r="571" spans="1:11" x14ac:dyDescent="0.2">
      <c r="A571" s="75" t="s">
        <v>560</v>
      </c>
      <c r="B571" s="76" t="s">
        <v>450</v>
      </c>
      <c r="C571" s="77" t="s">
        <v>703</v>
      </c>
      <c r="D571" s="76" t="s">
        <v>451</v>
      </c>
      <c r="E571" s="76">
        <v>210036</v>
      </c>
      <c r="F571" s="78" t="s">
        <v>451</v>
      </c>
      <c r="G571" s="77"/>
      <c r="I571" s="74" t="s">
        <v>61</v>
      </c>
      <c r="J571" s="74">
        <v>210050</v>
      </c>
      <c r="K571" s="74" t="s">
        <v>61</v>
      </c>
    </row>
    <row r="572" spans="1:11" x14ac:dyDescent="0.2">
      <c r="A572" s="80" t="s">
        <v>3031</v>
      </c>
      <c r="B572" s="77" t="s">
        <v>446</v>
      </c>
      <c r="C572" s="77" t="s">
        <v>703</v>
      </c>
      <c r="D572" s="77" t="s">
        <v>447</v>
      </c>
      <c r="E572" s="77">
        <v>210030</v>
      </c>
      <c r="F572" s="78" t="s">
        <v>447</v>
      </c>
      <c r="G572" s="77"/>
      <c r="I572" s="74" t="s">
        <v>57</v>
      </c>
      <c r="J572" s="74">
        <v>240083</v>
      </c>
      <c r="K572" s="74" t="s">
        <v>57</v>
      </c>
    </row>
    <row r="573" spans="1:11" x14ac:dyDescent="0.2">
      <c r="A573" s="80" t="s">
        <v>3033</v>
      </c>
      <c r="B573" s="77" t="s">
        <v>442</v>
      </c>
      <c r="C573" s="77" t="s">
        <v>703</v>
      </c>
      <c r="D573" s="77" t="s">
        <v>443</v>
      </c>
      <c r="E573" s="77">
        <v>210048</v>
      </c>
      <c r="F573" s="78" t="s">
        <v>443</v>
      </c>
      <c r="G573" s="77"/>
      <c r="I573" s="74" t="s">
        <v>53</v>
      </c>
      <c r="J573" s="74">
        <v>210010</v>
      </c>
      <c r="K573" s="74" t="s">
        <v>53</v>
      </c>
    </row>
    <row r="574" spans="1:11" x14ac:dyDescent="0.2">
      <c r="A574" s="75" t="s">
        <v>495</v>
      </c>
      <c r="B574" s="76" t="s">
        <v>438</v>
      </c>
      <c r="C574" s="77" t="s">
        <v>703</v>
      </c>
      <c r="D574" s="76" t="s">
        <v>439</v>
      </c>
      <c r="E574" s="76">
        <v>210031</v>
      </c>
      <c r="F574" s="78" t="s">
        <v>439</v>
      </c>
      <c r="G574" s="77"/>
      <c r="I574" s="74" t="s">
        <v>49</v>
      </c>
      <c r="J574" s="74">
        <v>410012</v>
      </c>
      <c r="K574" s="74" t="s">
        <v>49</v>
      </c>
    </row>
    <row r="575" spans="1:11" x14ac:dyDescent="0.2">
      <c r="A575" s="83" t="s">
        <v>654</v>
      </c>
      <c r="B575" s="84" t="s">
        <v>434</v>
      </c>
      <c r="C575" s="77" t="s">
        <v>703</v>
      </c>
      <c r="D575" s="84" t="s">
        <v>435</v>
      </c>
      <c r="E575" s="85">
        <v>800053</v>
      </c>
      <c r="F575" s="78" t="s">
        <v>435</v>
      </c>
      <c r="G575" s="77"/>
      <c r="I575" s="74" t="s">
        <v>45</v>
      </c>
      <c r="J575" s="74">
        <v>210053</v>
      </c>
      <c r="K575" s="74" t="s">
        <v>45</v>
      </c>
    </row>
    <row r="576" spans="1:11" x14ac:dyDescent="0.2">
      <c r="A576" s="75" t="s">
        <v>512</v>
      </c>
      <c r="B576" s="76" t="s">
        <v>431</v>
      </c>
      <c r="C576" s="77" t="s">
        <v>703</v>
      </c>
      <c r="D576" s="76" t="s">
        <v>655</v>
      </c>
      <c r="E576" s="76">
        <v>210076</v>
      </c>
      <c r="F576" s="78" t="s">
        <v>655</v>
      </c>
      <c r="G576" s="77"/>
      <c r="I576" s="74" t="s">
        <v>41</v>
      </c>
      <c r="J576" s="74">
        <v>440032</v>
      </c>
      <c r="K576" s="74" t="s">
        <v>41</v>
      </c>
    </row>
    <row r="577" spans="1:11" x14ac:dyDescent="0.2">
      <c r="A577" s="75" t="s">
        <v>3038</v>
      </c>
      <c r="B577" s="76" t="s">
        <v>427</v>
      </c>
      <c r="C577" s="77" t="s">
        <v>703</v>
      </c>
      <c r="D577" s="76" t="s">
        <v>656</v>
      </c>
      <c r="E577" s="76">
        <v>210085</v>
      </c>
      <c r="F577" s="78" t="s">
        <v>656</v>
      </c>
      <c r="G577" s="77"/>
      <c r="I577" s="74" t="s">
        <v>37</v>
      </c>
      <c r="J577" s="74">
        <v>240085</v>
      </c>
      <c r="K577" s="74" t="s">
        <v>37</v>
      </c>
    </row>
    <row r="578" spans="1:11" x14ac:dyDescent="0.2">
      <c r="A578" s="75" t="s">
        <v>586</v>
      </c>
      <c r="B578" s="76" t="s">
        <v>424</v>
      </c>
      <c r="C578" s="77" t="s">
        <v>703</v>
      </c>
      <c r="D578" s="76" t="s">
        <v>423</v>
      </c>
      <c r="E578" s="76">
        <v>240165</v>
      </c>
      <c r="F578" s="78" t="s">
        <v>423</v>
      </c>
      <c r="G578" s="77"/>
      <c r="I578" s="74" t="s">
        <v>33</v>
      </c>
      <c r="J578" s="74">
        <v>240068</v>
      </c>
      <c r="K578" s="74" t="s">
        <v>33</v>
      </c>
    </row>
    <row r="579" spans="1:11" x14ac:dyDescent="0.2">
      <c r="A579" s="83" t="s">
        <v>524</v>
      </c>
      <c r="B579" s="84" t="s">
        <v>420</v>
      </c>
      <c r="C579" s="77" t="s">
        <v>703</v>
      </c>
      <c r="D579" s="76" t="s">
        <v>419</v>
      </c>
      <c r="E579" s="85">
        <v>820003</v>
      </c>
      <c r="F579" s="78" t="s">
        <v>419</v>
      </c>
      <c r="G579" s="77"/>
      <c r="I579" s="74" t="e">
        <v>#N/A</v>
      </c>
      <c r="J579" s="74" t="s">
        <v>2992</v>
      </c>
      <c r="K579" s="74" t="s">
        <v>2992</v>
      </c>
    </row>
    <row r="580" spans="1:11" x14ac:dyDescent="0.2">
      <c r="A580" s="80" t="s">
        <v>492</v>
      </c>
      <c r="B580" s="77" t="s">
        <v>416</v>
      </c>
      <c r="C580" s="77" t="s">
        <v>703</v>
      </c>
      <c r="D580" s="77" t="s">
        <v>415</v>
      </c>
      <c r="E580" s="77">
        <v>800057</v>
      </c>
      <c r="F580" s="78" t="s">
        <v>415</v>
      </c>
      <c r="G580" s="77"/>
      <c r="I580" s="74" t="e">
        <v>#N/A</v>
      </c>
      <c r="J580" s="74" t="s">
        <v>2992</v>
      </c>
      <c r="K580" s="74" t="s">
        <v>2992</v>
      </c>
    </row>
    <row r="581" spans="1:11" x14ac:dyDescent="0.2">
      <c r="A581" s="75" t="s">
        <v>583</v>
      </c>
      <c r="B581" s="76" t="s">
        <v>412</v>
      </c>
      <c r="C581" s="77" t="s">
        <v>703</v>
      </c>
      <c r="D581" s="76" t="s">
        <v>411</v>
      </c>
      <c r="E581" s="76">
        <v>240679</v>
      </c>
      <c r="F581" s="78" t="s">
        <v>411</v>
      </c>
      <c r="G581" s="77"/>
      <c r="I581" s="74" t="s">
        <v>28</v>
      </c>
      <c r="J581" s="74">
        <v>240617</v>
      </c>
      <c r="K581" s="74" t="s">
        <v>28</v>
      </c>
    </row>
    <row r="582" spans="1:11" x14ac:dyDescent="0.2">
      <c r="A582" s="80" t="s">
        <v>578</v>
      </c>
      <c r="B582" s="77" t="s">
        <v>408</v>
      </c>
      <c r="C582" s="77" t="s">
        <v>703</v>
      </c>
      <c r="D582" s="77" t="s">
        <v>407</v>
      </c>
      <c r="E582" s="77">
        <v>410028</v>
      </c>
      <c r="F582" s="78" t="s">
        <v>407</v>
      </c>
      <c r="G582" s="77"/>
      <c r="I582" s="74" t="s">
        <v>477</v>
      </c>
      <c r="J582" s="74">
        <v>210074</v>
      </c>
      <c r="K582" s="74" t="s">
        <v>477</v>
      </c>
    </row>
    <row r="583" spans="1:11" x14ac:dyDescent="0.2">
      <c r="A583" s="75" t="s">
        <v>523</v>
      </c>
      <c r="B583" s="76" t="s">
        <v>404</v>
      </c>
      <c r="C583" s="77" t="s">
        <v>703</v>
      </c>
      <c r="D583" s="76" t="e">
        <v>#N/A</v>
      </c>
      <c r="E583" s="76" t="s">
        <v>2992</v>
      </c>
      <c r="F583" s="78" t="e">
        <v>#N/A</v>
      </c>
      <c r="G583" s="77"/>
      <c r="I583" s="74" t="s">
        <v>473</v>
      </c>
      <c r="J583" s="74">
        <v>210041</v>
      </c>
      <c r="K583" s="74" t="s">
        <v>473</v>
      </c>
    </row>
    <row r="584" spans="1:11" x14ac:dyDescent="0.2">
      <c r="A584" s="80" t="s">
        <v>551</v>
      </c>
      <c r="B584" s="77" t="s">
        <v>400</v>
      </c>
      <c r="C584" s="77" t="s">
        <v>703</v>
      </c>
      <c r="D584" s="77" t="s">
        <v>657</v>
      </c>
      <c r="E584" s="77">
        <v>240455</v>
      </c>
      <c r="F584" s="78" t="s">
        <v>657</v>
      </c>
      <c r="G584" s="77"/>
      <c r="I584" s="74" t="s">
        <v>469</v>
      </c>
      <c r="J584" s="74">
        <v>410027</v>
      </c>
      <c r="K584" s="74" t="s">
        <v>469</v>
      </c>
    </row>
    <row r="585" spans="1:11" x14ac:dyDescent="0.2">
      <c r="A585" s="80" t="s">
        <v>3006</v>
      </c>
      <c r="B585" s="77" t="s">
        <v>396</v>
      </c>
      <c r="C585" s="77" t="s">
        <v>703</v>
      </c>
      <c r="D585" s="77" t="s">
        <v>395</v>
      </c>
      <c r="E585" s="77">
        <v>240072</v>
      </c>
      <c r="F585" s="78" t="s">
        <v>395</v>
      </c>
      <c r="G585" s="77"/>
      <c r="I585" s="74" t="e">
        <v>#N/A</v>
      </c>
      <c r="J585" s="74" t="s">
        <v>718</v>
      </c>
      <c r="K585" s="74" t="s">
        <v>2992</v>
      </c>
    </row>
    <row r="586" spans="1:11" x14ac:dyDescent="0.2">
      <c r="A586" s="83" t="s">
        <v>3047</v>
      </c>
      <c r="B586" s="84" t="s">
        <v>392</v>
      </c>
      <c r="C586" s="77" t="s">
        <v>703</v>
      </c>
      <c r="D586" s="84" t="s">
        <v>391</v>
      </c>
      <c r="E586" s="85">
        <v>240696</v>
      </c>
      <c r="F586" s="78" t="s">
        <v>391</v>
      </c>
      <c r="G586" s="77"/>
      <c r="I586" s="74" t="s">
        <v>464</v>
      </c>
      <c r="J586" s="74">
        <v>800044</v>
      </c>
      <c r="K586" s="74" t="s">
        <v>464</v>
      </c>
    </row>
    <row r="587" spans="1:11" x14ac:dyDescent="0.2">
      <c r="A587" s="75" t="s">
        <v>496</v>
      </c>
      <c r="B587" s="76" t="s">
        <v>388</v>
      </c>
      <c r="C587" s="77" t="s">
        <v>703</v>
      </c>
      <c r="D587" s="76" t="s">
        <v>387</v>
      </c>
      <c r="E587" s="76">
        <v>240448</v>
      </c>
      <c r="F587" s="78" t="s">
        <v>387</v>
      </c>
      <c r="G587" s="77"/>
      <c r="I587" s="74" t="s">
        <v>160</v>
      </c>
      <c r="J587" s="74">
        <v>240131</v>
      </c>
      <c r="K587" s="74" t="s">
        <v>160</v>
      </c>
    </row>
    <row r="588" spans="1:11" x14ac:dyDescent="0.2">
      <c r="A588" s="80" t="s">
        <v>3007</v>
      </c>
      <c r="B588" s="77" t="s">
        <v>385</v>
      </c>
      <c r="C588" s="77" t="s">
        <v>703</v>
      </c>
      <c r="D588" s="77" t="s">
        <v>384</v>
      </c>
      <c r="E588" s="77">
        <v>240075</v>
      </c>
      <c r="F588" s="78" t="s">
        <v>384</v>
      </c>
      <c r="G588" s="77"/>
      <c r="I588" s="74" t="s">
        <v>459</v>
      </c>
      <c r="J588" s="74">
        <v>210064</v>
      </c>
      <c r="K588" s="74" t="s">
        <v>459</v>
      </c>
    </row>
    <row r="589" spans="1:11" x14ac:dyDescent="0.2">
      <c r="A589" s="83" t="s">
        <v>499</v>
      </c>
      <c r="B589" s="84" t="s">
        <v>381</v>
      </c>
      <c r="C589" s="77" t="s">
        <v>703</v>
      </c>
      <c r="D589" s="76" t="s">
        <v>380</v>
      </c>
      <c r="E589" s="85">
        <v>240442</v>
      </c>
      <c r="F589" s="78" t="s">
        <v>380</v>
      </c>
      <c r="G589" s="77"/>
      <c r="I589" s="74" t="s">
        <v>455</v>
      </c>
      <c r="J589" s="74">
        <v>210068</v>
      </c>
      <c r="K589" s="74" t="s">
        <v>455</v>
      </c>
    </row>
    <row r="590" spans="1:11" x14ac:dyDescent="0.2">
      <c r="A590" s="75" t="s">
        <v>557</v>
      </c>
      <c r="B590" s="76" t="s">
        <v>377</v>
      </c>
      <c r="C590" s="77" t="s">
        <v>703</v>
      </c>
      <c r="D590" s="76" t="s">
        <v>136</v>
      </c>
      <c r="E590" s="76">
        <v>240607</v>
      </c>
      <c r="F590" s="78" t="s">
        <v>136</v>
      </c>
      <c r="G590" s="77"/>
      <c r="I590" s="74" t="s">
        <v>451</v>
      </c>
      <c r="J590" s="74">
        <v>210036</v>
      </c>
      <c r="K590" s="74" t="s">
        <v>451</v>
      </c>
    </row>
    <row r="591" spans="1:11" x14ac:dyDescent="0.2">
      <c r="A591" s="80" t="s">
        <v>565</v>
      </c>
      <c r="B591" s="77" t="s">
        <v>374</v>
      </c>
      <c r="C591" s="77" t="s">
        <v>703</v>
      </c>
      <c r="D591" s="77" t="s">
        <v>111</v>
      </c>
      <c r="E591" s="77">
        <v>240067</v>
      </c>
      <c r="F591" s="78" t="s">
        <v>111</v>
      </c>
      <c r="G591" s="77"/>
      <c r="I591" s="74" t="s">
        <v>447</v>
      </c>
      <c r="J591" s="74">
        <v>210030</v>
      </c>
      <c r="K591" s="74" t="s">
        <v>447</v>
      </c>
    </row>
    <row r="592" spans="1:11" x14ac:dyDescent="0.2">
      <c r="A592" s="80" t="s">
        <v>3008</v>
      </c>
      <c r="B592" s="77" t="s">
        <v>372</v>
      </c>
      <c r="C592" s="77" t="s">
        <v>703</v>
      </c>
      <c r="D592" s="77" t="s">
        <v>209</v>
      </c>
      <c r="E592" s="77">
        <v>240080</v>
      </c>
      <c r="F592" s="78" t="s">
        <v>209</v>
      </c>
      <c r="G592" s="77"/>
      <c r="I592" s="74" t="s">
        <v>443</v>
      </c>
      <c r="J592" s="74">
        <v>210048</v>
      </c>
      <c r="K592" s="74" t="s">
        <v>443</v>
      </c>
    </row>
    <row r="593" spans="1:11" x14ac:dyDescent="0.2">
      <c r="A593" s="75" t="s">
        <v>619</v>
      </c>
      <c r="B593" s="76" t="s">
        <v>371</v>
      </c>
      <c r="C593" s="77" t="s">
        <v>703</v>
      </c>
      <c r="D593" s="76" t="s">
        <v>370</v>
      </c>
      <c r="E593" s="76">
        <v>240624</v>
      </c>
      <c r="F593" s="78" t="s">
        <v>370</v>
      </c>
      <c r="G593" s="77"/>
      <c r="I593" s="74" t="s">
        <v>439</v>
      </c>
      <c r="J593" s="74">
        <v>210031</v>
      </c>
      <c r="K593" s="74" t="s">
        <v>439</v>
      </c>
    </row>
    <row r="594" spans="1:11" x14ac:dyDescent="0.2">
      <c r="A594" s="80" t="s">
        <v>644</v>
      </c>
      <c r="B594" s="77" t="s">
        <v>367</v>
      </c>
      <c r="C594" s="77" t="s">
        <v>703</v>
      </c>
      <c r="D594" s="77" t="s">
        <v>366</v>
      </c>
      <c r="E594" s="77">
        <v>440061</v>
      </c>
      <c r="F594" s="78" t="s">
        <v>366</v>
      </c>
      <c r="G594" s="77"/>
      <c r="I594" s="74" t="s">
        <v>435</v>
      </c>
      <c r="J594" s="74">
        <v>800053</v>
      </c>
      <c r="K594" s="74" t="s">
        <v>435</v>
      </c>
    </row>
    <row r="595" spans="1:11" x14ac:dyDescent="0.2">
      <c r="A595" s="80" t="s">
        <v>564</v>
      </c>
      <c r="B595" s="77" t="s">
        <v>363</v>
      </c>
      <c r="C595" s="77" t="s">
        <v>703</v>
      </c>
      <c r="D595" s="77" t="s">
        <v>142</v>
      </c>
      <c r="E595" s="77">
        <v>240049</v>
      </c>
      <c r="F595" s="78" t="s">
        <v>142</v>
      </c>
      <c r="G595" s="77"/>
      <c r="I595" s="74" t="s">
        <v>308</v>
      </c>
      <c r="J595" s="74">
        <v>210051</v>
      </c>
      <c r="K595" s="74" t="s">
        <v>308</v>
      </c>
    </row>
    <row r="596" spans="1:11" x14ac:dyDescent="0.2">
      <c r="A596" s="75" t="s">
        <v>503</v>
      </c>
      <c r="B596" s="76" t="s">
        <v>361</v>
      </c>
      <c r="C596" s="77" t="s">
        <v>703</v>
      </c>
      <c r="D596" s="76" t="s">
        <v>360</v>
      </c>
      <c r="E596" s="76">
        <v>440273</v>
      </c>
      <c r="F596" s="78" t="s">
        <v>360</v>
      </c>
      <c r="G596" s="77"/>
      <c r="I596" s="74" t="s">
        <v>423</v>
      </c>
      <c r="J596" s="74">
        <v>240165</v>
      </c>
      <c r="K596" s="74" t="s">
        <v>423</v>
      </c>
    </row>
    <row r="597" spans="1:11" x14ac:dyDescent="0.2">
      <c r="A597" s="75" t="s">
        <v>550</v>
      </c>
      <c r="B597" s="76" t="s">
        <v>358</v>
      </c>
      <c r="C597" s="77" t="s">
        <v>703</v>
      </c>
      <c r="D597" s="76" t="s">
        <v>357</v>
      </c>
      <c r="E597" s="76">
        <v>240050</v>
      </c>
      <c r="F597" s="78" t="s">
        <v>357</v>
      </c>
      <c r="G597" s="77"/>
      <c r="I597" s="74" t="s">
        <v>419</v>
      </c>
      <c r="J597" s="74">
        <v>820003</v>
      </c>
      <c r="K597" s="74" t="s">
        <v>419</v>
      </c>
    </row>
    <row r="598" spans="1:11" x14ac:dyDescent="0.2">
      <c r="A598" s="80" t="s">
        <v>500</v>
      </c>
      <c r="B598" s="77" t="s">
        <v>353</v>
      </c>
      <c r="C598" s="77" t="s">
        <v>703</v>
      </c>
      <c r="D598" s="77" t="s">
        <v>352</v>
      </c>
      <c r="E598" s="77">
        <v>440072</v>
      </c>
      <c r="F598" s="78" t="s">
        <v>352</v>
      </c>
      <c r="G598" s="77"/>
      <c r="I598" s="74" t="e">
        <v>#N/A</v>
      </c>
      <c r="J598" s="74" t="s">
        <v>2992</v>
      </c>
      <c r="K598" s="74" t="s">
        <v>2992</v>
      </c>
    </row>
    <row r="599" spans="1:11" x14ac:dyDescent="0.2">
      <c r="A599" s="83" t="s">
        <v>629</v>
      </c>
      <c r="B599" s="84" t="s">
        <v>348</v>
      </c>
      <c r="C599" s="77" t="s">
        <v>703</v>
      </c>
      <c r="D599" s="76" t="s">
        <v>347</v>
      </c>
      <c r="E599" s="85">
        <v>240348</v>
      </c>
      <c r="F599" s="78" t="s">
        <v>347</v>
      </c>
      <c r="G599" s="77"/>
      <c r="I599" s="74" t="s">
        <v>411</v>
      </c>
      <c r="J599" s="74">
        <v>240679</v>
      </c>
      <c r="K599" s="74" t="s">
        <v>411</v>
      </c>
    </row>
    <row r="600" spans="1:11" x14ac:dyDescent="0.2">
      <c r="A600" s="75" t="s">
        <v>513</v>
      </c>
      <c r="B600" s="76" t="s">
        <v>514</v>
      </c>
      <c r="C600" s="77" t="s">
        <v>703</v>
      </c>
      <c r="D600" s="76" t="s">
        <v>658</v>
      </c>
      <c r="E600" s="76">
        <v>210078</v>
      </c>
      <c r="F600" s="78" t="s">
        <v>658</v>
      </c>
      <c r="G600" s="77"/>
      <c r="I600" s="74" t="s">
        <v>407</v>
      </c>
      <c r="J600" s="74">
        <v>410028</v>
      </c>
      <c r="K600" s="74" t="s">
        <v>407</v>
      </c>
    </row>
    <row r="601" spans="1:11" x14ac:dyDescent="0.2">
      <c r="A601" s="75" t="s">
        <v>566</v>
      </c>
      <c r="B601" s="76" t="s">
        <v>567</v>
      </c>
      <c r="C601" s="77" t="s">
        <v>703</v>
      </c>
      <c r="D601" s="76" t="s">
        <v>165</v>
      </c>
      <c r="E601" s="76">
        <v>210069</v>
      </c>
      <c r="F601" s="78" t="s">
        <v>165</v>
      </c>
      <c r="G601" s="77"/>
      <c r="I601" s="74" t="s">
        <v>403</v>
      </c>
      <c r="J601" s="74">
        <v>210013</v>
      </c>
      <c r="K601" s="74" t="s">
        <v>403</v>
      </c>
    </row>
    <row r="602" spans="1:11" x14ac:dyDescent="0.2">
      <c r="A602" s="80" t="s">
        <v>527</v>
      </c>
      <c r="B602" s="77" t="s">
        <v>528</v>
      </c>
      <c r="C602" s="77" t="s">
        <v>703</v>
      </c>
      <c r="D602" s="77" t="s">
        <v>2978</v>
      </c>
      <c r="E602" s="77">
        <v>210037</v>
      </c>
      <c r="F602" s="78" t="s">
        <v>2978</v>
      </c>
      <c r="G602" s="77"/>
      <c r="I602" s="74" t="s">
        <v>399</v>
      </c>
      <c r="J602" s="74">
        <v>240637</v>
      </c>
      <c r="K602" s="74" t="s">
        <v>399</v>
      </c>
    </row>
    <row r="603" spans="1:11" x14ac:dyDescent="0.2">
      <c r="A603" s="75" t="s">
        <v>489</v>
      </c>
      <c r="B603" s="76" t="s">
        <v>490</v>
      </c>
      <c r="C603" s="77" t="s">
        <v>703</v>
      </c>
      <c r="D603" s="76" t="s">
        <v>659</v>
      </c>
      <c r="E603" s="76">
        <v>210087</v>
      </c>
      <c r="F603" s="78" t="s">
        <v>659</v>
      </c>
      <c r="G603" s="77"/>
      <c r="I603" s="74" t="s">
        <v>395</v>
      </c>
      <c r="J603" s="74">
        <v>240072</v>
      </c>
      <c r="K603" s="74" t="s">
        <v>395</v>
      </c>
    </row>
    <row r="604" spans="1:11" x14ac:dyDescent="0.2">
      <c r="A604" s="75" t="s">
        <v>571</v>
      </c>
      <c r="B604" s="76" t="s">
        <v>572</v>
      </c>
      <c r="C604" s="77" t="s">
        <v>703</v>
      </c>
      <c r="D604" s="76" t="s">
        <v>443</v>
      </c>
      <c r="E604" s="76">
        <v>210048</v>
      </c>
      <c r="F604" s="78" t="s">
        <v>443</v>
      </c>
      <c r="G604" s="77"/>
      <c r="I604" s="74" t="s">
        <v>391</v>
      </c>
      <c r="J604" s="74">
        <v>240696</v>
      </c>
      <c r="K604" s="74" t="s">
        <v>391</v>
      </c>
    </row>
    <row r="605" spans="1:11" x14ac:dyDescent="0.2">
      <c r="A605" s="80" t="s">
        <v>3039</v>
      </c>
      <c r="B605" s="77" t="s">
        <v>534</v>
      </c>
      <c r="C605" s="77" t="s">
        <v>703</v>
      </c>
      <c r="D605" s="77" t="s">
        <v>660</v>
      </c>
      <c r="E605" s="77">
        <v>210088</v>
      </c>
      <c r="F605" s="78" t="s">
        <v>660</v>
      </c>
      <c r="G605" s="77"/>
      <c r="I605" s="74" t="s">
        <v>387</v>
      </c>
      <c r="J605" s="74">
        <v>240448</v>
      </c>
      <c r="K605" s="74" t="s">
        <v>387</v>
      </c>
    </row>
    <row r="606" spans="1:11" x14ac:dyDescent="0.2">
      <c r="A606" s="80" t="s">
        <v>584</v>
      </c>
      <c r="B606" s="77" t="s">
        <v>362</v>
      </c>
      <c r="C606" s="77" t="s">
        <v>703</v>
      </c>
      <c r="D606" s="77" t="s">
        <v>661</v>
      </c>
      <c r="E606" s="77">
        <v>230017</v>
      </c>
      <c r="F606" s="78" t="s">
        <v>661</v>
      </c>
      <c r="G606" s="77"/>
      <c r="I606" s="74" t="s">
        <v>384</v>
      </c>
      <c r="J606" s="74">
        <v>240075</v>
      </c>
      <c r="K606" s="74" t="s">
        <v>384</v>
      </c>
    </row>
    <row r="607" spans="1:11" x14ac:dyDescent="0.2">
      <c r="A607" s="75" t="s">
        <v>3044</v>
      </c>
      <c r="B607" s="76" t="s">
        <v>344</v>
      </c>
      <c r="C607" s="77" t="s">
        <v>703</v>
      </c>
      <c r="D607" s="76" t="s">
        <v>662</v>
      </c>
      <c r="E607" s="76">
        <v>230019</v>
      </c>
      <c r="F607" s="78" t="s">
        <v>662</v>
      </c>
      <c r="G607" s="77"/>
      <c r="I607" s="74" t="s">
        <v>380</v>
      </c>
      <c r="J607" s="74">
        <v>240442</v>
      </c>
      <c r="K607" s="74" t="s">
        <v>380</v>
      </c>
    </row>
    <row r="608" spans="1:11" x14ac:dyDescent="0.2">
      <c r="A608" s="75" t="s">
        <v>3042</v>
      </c>
      <c r="B608" s="76" t="s">
        <v>340</v>
      </c>
      <c r="C608" s="77" t="s">
        <v>703</v>
      </c>
      <c r="D608" s="76" t="s">
        <v>339</v>
      </c>
      <c r="E608" s="76">
        <v>230016</v>
      </c>
      <c r="F608" s="78" t="s">
        <v>339</v>
      </c>
      <c r="G608" s="76"/>
      <c r="I608" s="74" t="s">
        <v>209</v>
      </c>
      <c r="J608" s="74">
        <v>240080</v>
      </c>
      <c r="K608" s="74" t="s">
        <v>209</v>
      </c>
    </row>
    <row r="609" spans="1:11" x14ac:dyDescent="0.2">
      <c r="A609" s="83" t="s">
        <v>626</v>
      </c>
      <c r="B609" s="84" t="s">
        <v>336</v>
      </c>
      <c r="C609" s="77" t="s">
        <v>703</v>
      </c>
      <c r="D609" s="76" t="s">
        <v>335</v>
      </c>
      <c r="E609" s="85" t="s">
        <v>334</v>
      </c>
      <c r="F609" s="78" t="s">
        <v>335</v>
      </c>
      <c r="G609" s="77"/>
      <c r="I609" s="74" t="s">
        <v>370</v>
      </c>
      <c r="J609" s="74">
        <v>240624</v>
      </c>
      <c r="K609" s="74" t="s">
        <v>370</v>
      </c>
    </row>
    <row r="610" spans="1:11" x14ac:dyDescent="0.2">
      <c r="A610" s="83" t="s">
        <v>696</v>
      </c>
      <c r="B610" s="84" t="s">
        <v>331</v>
      </c>
      <c r="C610" s="77" t="s">
        <v>703</v>
      </c>
      <c r="D610" s="84" t="s">
        <v>330</v>
      </c>
      <c r="E610" s="85" t="s">
        <v>329</v>
      </c>
      <c r="F610" s="78" t="s">
        <v>330</v>
      </c>
      <c r="G610" s="77"/>
      <c r="I610" s="74" t="s">
        <v>366</v>
      </c>
      <c r="J610" s="74">
        <v>440061</v>
      </c>
      <c r="K610" s="74" t="s">
        <v>366</v>
      </c>
    </row>
    <row r="611" spans="1:11" x14ac:dyDescent="0.2">
      <c r="A611" s="75" t="s">
        <v>635</v>
      </c>
      <c r="B611" s="76" t="s">
        <v>327</v>
      </c>
      <c r="C611" s="77" t="s">
        <v>703</v>
      </c>
      <c r="D611" s="76" t="s">
        <v>227</v>
      </c>
      <c r="E611" s="76" t="s">
        <v>226</v>
      </c>
      <c r="F611" s="78" t="s">
        <v>227</v>
      </c>
      <c r="G611" s="77"/>
      <c r="I611" s="74" t="s">
        <v>360</v>
      </c>
      <c r="J611" s="74">
        <v>440273</v>
      </c>
      <c r="K611" s="74" t="s">
        <v>360</v>
      </c>
    </row>
    <row r="612" spans="1:11" x14ac:dyDescent="0.2">
      <c r="A612" s="75" t="s">
        <v>627</v>
      </c>
      <c r="B612" s="76" t="s">
        <v>324</v>
      </c>
      <c r="C612" s="77" t="s">
        <v>703</v>
      </c>
      <c r="D612" s="76" t="s">
        <v>325</v>
      </c>
      <c r="E612" s="76" t="s">
        <v>322</v>
      </c>
      <c r="F612" s="78" t="s">
        <v>325</v>
      </c>
      <c r="G612" s="77"/>
      <c r="I612" s="74" t="s">
        <v>352</v>
      </c>
      <c r="J612" s="74">
        <v>440072</v>
      </c>
      <c r="K612" s="74" t="s">
        <v>352</v>
      </c>
    </row>
    <row r="613" spans="1:11" x14ac:dyDescent="0.2">
      <c r="A613" s="80" t="s">
        <v>547</v>
      </c>
      <c r="B613" s="77" t="s">
        <v>320</v>
      </c>
      <c r="C613" s="77" t="s">
        <v>703</v>
      </c>
      <c r="D613" s="77" t="s">
        <v>319</v>
      </c>
      <c r="E613" s="77" t="s">
        <v>318</v>
      </c>
      <c r="F613" s="78" t="s">
        <v>319</v>
      </c>
      <c r="G613" s="77"/>
      <c r="I613" s="74" t="s">
        <v>347</v>
      </c>
      <c r="J613" s="74">
        <v>240348</v>
      </c>
      <c r="K613" s="74" t="s">
        <v>347</v>
      </c>
    </row>
    <row r="614" spans="1:11" x14ac:dyDescent="0.2">
      <c r="A614" s="80" t="s">
        <v>569</v>
      </c>
      <c r="B614" s="77" t="s">
        <v>315</v>
      </c>
      <c r="C614" s="77" t="s">
        <v>703</v>
      </c>
      <c r="D614" s="77" t="s">
        <v>314</v>
      </c>
      <c r="E614" s="77" t="s">
        <v>313</v>
      </c>
      <c r="F614" s="78" t="s">
        <v>314</v>
      </c>
      <c r="G614" s="77"/>
      <c r="I614" s="74" t="s">
        <v>296</v>
      </c>
      <c r="J614" s="74">
        <v>230015</v>
      </c>
      <c r="K614" s="74" t="s">
        <v>296</v>
      </c>
    </row>
    <row r="615" spans="1:11" x14ac:dyDescent="0.2">
      <c r="A615" s="80" t="s">
        <v>589</v>
      </c>
      <c r="B615" s="77" t="s">
        <v>309</v>
      </c>
      <c r="C615" s="77" t="s">
        <v>703</v>
      </c>
      <c r="D615" s="77" t="s">
        <v>308</v>
      </c>
      <c r="E615" s="77">
        <v>210051</v>
      </c>
      <c r="F615" s="78" t="s">
        <v>308</v>
      </c>
      <c r="G615" s="77"/>
      <c r="I615" s="74" t="s">
        <v>343</v>
      </c>
      <c r="J615" s="74">
        <v>230013</v>
      </c>
      <c r="K615" s="74" t="s">
        <v>343</v>
      </c>
    </row>
    <row r="616" spans="1:11" x14ac:dyDescent="0.2">
      <c r="A616" s="75" t="s">
        <v>3049</v>
      </c>
      <c r="B616" s="76" t="s">
        <v>304</v>
      </c>
      <c r="C616" s="77" t="s">
        <v>703</v>
      </c>
      <c r="D616" s="76" t="s">
        <v>303</v>
      </c>
      <c r="E616" s="76">
        <v>800047</v>
      </c>
      <c r="F616" s="78" t="s">
        <v>303</v>
      </c>
      <c r="G616" s="77"/>
      <c r="I616" s="74" t="e">
        <v>#N/A</v>
      </c>
      <c r="J616" s="74" t="s">
        <v>2992</v>
      </c>
      <c r="K616" s="74" t="s">
        <v>2992</v>
      </c>
    </row>
    <row r="617" spans="1:11" x14ac:dyDescent="0.2">
      <c r="A617" s="75" t="s">
        <v>666</v>
      </c>
      <c r="B617" s="76" t="s">
        <v>301</v>
      </c>
      <c r="C617" s="77" t="s">
        <v>703</v>
      </c>
      <c r="D617" s="76" t="s">
        <v>667</v>
      </c>
      <c r="E617" s="76">
        <v>440187</v>
      </c>
      <c r="F617" s="78" t="s">
        <v>667</v>
      </c>
      <c r="G617" s="77"/>
      <c r="I617" s="74" t="s">
        <v>335</v>
      </c>
      <c r="J617" s="74" t="s">
        <v>334</v>
      </c>
      <c r="K617" s="74" t="s">
        <v>335</v>
      </c>
    </row>
    <row r="618" spans="1:11" x14ac:dyDescent="0.2">
      <c r="A618" s="75" t="s">
        <v>623</v>
      </c>
      <c r="B618" s="76" t="s">
        <v>13</v>
      </c>
      <c r="C618" s="77" t="s">
        <v>703</v>
      </c>
      <c r="D618" s="76" t="s">
        <v>19</v>
      </c>
      <c r="E618" s="76" t="s">
        <v>18</v>
      </c>
      <c r="F618" s="78" t="s">
        <v>19</v>
      </c>
      <c r="G618" s="76"/>
      <c r="I618" s="74" t="s">
        <v>19</v>
      </c>
      <c r="J618" s="74" t="s">
        <v>18</v>
      </c>
      <c r="K618" s="74" t="s">
        <v>19</v>
      </c>
    </row>
    <row r="619" spans="1:11" x14ac:dyDescent="0.2">
      <c r="A619" s="75" t="s">
        <v>668</v>
      </c>
      <c r="B619" s="76" t="s">
        <v>297</v>
      </c>
      <c r="C619" s="77" t="s">
        <v>703</v>
      </c>
      <c r="D619" s="76" t="s">
        <v>296</v>
      </c>
      <c r="E619" s="76">
        <v>230015</v>
      </c>
      <c r="F619" s="78" t="s">
        <v>296</v>
      </c>
      <c r="G619" s="77"/>
      <c r="I619" s="74" t="e">
        <v>#N/A</v>
      </c>
      <c r="J619" s="74" t="s">
        <v>2525</v>
      </c>
      <c r="K619" s="74" t="s">
        <v>2992</v>
      </c>
    </row>
    <row r="620" spans="1:11" x14ac:dyDescent="0.2">
      <c r="A620" s="83" t="s">
        <v>617</v>
      </c>
      <c r="B620" s="84" t="s">
        <v>286</v>
      </c>
      <c r="C620" s="77" t="s">
        <v>703</v>
      </c>
      <c r="D620" s="76" t="s">
        <v>285</v>
      </c>
      <c r="E620" s="85" t="s">
        <v>284</v>
      </c>
      <c r="F620" s="78" t="s">
        <v>285</v>
      </c>
      <c r="G620" s="77"/>
      <c r="I620" s="74" t="s">
        <v>330</v>
      </c>
      <c r="J620" s="74" t="s">
        <v>329</v>
      </c>
      <c r="K620" s="74" t="s">
        <v>330</v>
      </c>
    </row>
    <row r="621" spans="1:11" x14ac:dyDescent="0.2">
      <c r="A621" s="80" t="s">
        <v>3051</v>
      </c>
      <c r="B621" s="77" t="s">
        <v>282</v>
      </c>
      <c r="C621" s="77" t="s">
        <v>703</v>
      </c>
      <c r="D621" s="77" t="e">
        <v>#N/A</v>
      </c>
      <c r="E621" s="77" t="s">
        <v>697</v>
      </c>
      <c r="F621" s="78" t="e">
        <v>#N/A</v>
      </c>
      <c r="G621" s="77"/>
      <c r="I621" s="74" t="s">
        <v>243</v>
      </c>
      <c r="J621" s="74" t="s">
        <v>242</v>
      </c>
      <c r="K621" s="74" t="s">
        <v>243</v>
      </c>
    </row>
    <row r="622" spans="1:11" x14ac:dyDescent="0.2">
      <c r="A622" s="75" t="s">
        <v>615</v>
      </c>
      <c r="B622" s="76" t="s">
        <v>280</v>
      </c>
      <c r="C622" s="77" t="s">
        <v>703</v>
      </c>
      <c r="D622" s="76" t="e">
        <v>#N/A</v>
      </c>
      <c r="E622" s="76" t="s">
        <v>718</v>
      </c>
      <c r="F622" s="78" t="e">
        <v>#N/A</v>
      </c>
      <c r="G622" s="77"/>
      <c r="I622" s="74" t="e">
        <v>#N/A</v>
      </c>
      <c r="J622" s="74" t="s">
        <v>2525</v>
      </c>
      <c r="K622" s="74" t="s">
        <v>2992</v>
      </c>
    </row>
    <row r="623" spans="1:11" x14ac:dyDescent="0.2">
      <c r="A623" s="80" t="s">
        <v>636</v>
      </c>
      <c r="B623" s="77" t="s">
        <v>276</v>
      </c>
      <c r="C623" s="77" t="s">
        <v>703</v>
      </c>
      <c r="D623" s="77" t="s">
        <v>669</v>
      </c>
      <c r="E623" s="77" t="s">
        <v>278</v>
      </c>
      <c r="F623" s="78" t="s">
        <v>669</v>
      </c>
      <c r="G623" s="77"/>
      <c r="I623" s="74" t="s">
        <v>325</v>
      </c>
      <c r="J623" s="74" t="s">
        <v>322</v>
      </c>
      <c r="K623" s="74" t="s">
        <v>325</v>
      </c>
    </row>
    <row r="624" spans="1:11" x14ac:dyDescent="0.2">
      <c r="A624" s="80" t="s">
        <v>549</v>
      </c>
      <c r="B624" s="77" t="s">
        <v>270</v>
      </c>
      <c r="C624" s="77" t="s">
        <v>703</v>
      </c>
      <c r="D624" s="77" t="s">
        <v>271</v>
      </c>
      <c r="E624" s="77" t="s">
        <v>268</v>
      </c>
      <c r="F624" s="78" t="s">
        <v>271</v>
      </c>
      <c r="G624" s="77"/>
      <c r="I624" s="74" t="s">
        <v>314</v>
      </c>
      <c r="J624" s="74" t="s">
        <v>313</v>
      </c>
      <c r="K624" s="74" t="s">
        <v>314</v>
      </c>
    </row>
    <row r="625" spans="1:11" x14ac:dyDescent="0.2">
      <c r="A625" s="75" t="s">
        <v>494</v>
      </c>
      <c r="B625" s="76" t="s">
        <v>266</v>
      </c>
      <c r="C625" s="77" t="s">
        <v>703</v>
      </c>
      <c r="D625" s="76" t="s">
        <v>12</v>
      </c>
      <c r="E625" s="76" t="s">
        <v>11</v>
      </c>
      <c r="F625" s="78" t="s">
        <v>12</v>
      </c>
      <c r="G625" s="77"/>
      <c r="I625" s="74" t="s">
        <v>657</v>
      </c>
      <c r="J625" s="74">
        <v>240455</v>
      </c>
      <c r="K625" s="74" t="s">
        <v>657</v>
      </c>
    </row>
    <row r="626" spans="1:11" x14ac:dyDescent="0.2">
      <c r="A626" s="83" t="s">
        <v>698</v>
      </c>
      <c r="B626" s="84" t="s">
        <v>264</v>
      </c>
      <c r="C626" s="77" t="s">
        <v>703</v>
      </c>
      <c r="D626" s="84" t="s">
        <v>263</v>
      </c>
      <c r="E626" s="85">
        <v>240254</v>
      </c>
      <c r="F626" s="78" t="s">
        <v>263</v>
      </c>
      <c r="G626" s="77"/>
      <c r="I626" s="74" t="s">
        <v>303</v>
      </c>
      <c r="J626" s="74">
        <v>800047</v>
      </c>
      <c r="K626" s="74" t="s">
        <v>303</v>
      </c>
    </row>
    <row r="627" spans="1:11" x14ac:dyDescent="0.2">
      <c r="A627" s="75" t="s">
        <v>493</v>
      </c>
      <c r="B627" s="76" t="s">
        <v>260</v>
      </c>
      <c r="C627" s="77" t="s">
        <v>703</v>
      </c>
      <c r="D627" s="76" t="s">
        <v>237</v>
      </c>
      <c r="E627" s="76">
        <v>240109</v>
      </c>
      <c r="F627" s="78" t="s">
        <v>237</v>
      </c>
      <c r="G627" s="76"/>
      <c r="I627" s="74" t="s">
        <v>279</v>
      </c>
      <c r="J627" s="74">
        <v>440443</v>
      </c>
      <c r="K627" s="74" t="s">
        <v>279</v>
      </c>
    </row>
    <row r="628" spans="1:11" x14ac:dyDescent="0.2">
      <c r="A628" s="80" t="s">
        <v>670</v>
      </c>
      <c r="B628" s="77" t="s">
        <v>607</v>
      </c>
      <c r="C628" s="77" t="s">
        <v>703</v>
      </c>
      <c r="D628" s="77" t="s">
        <v>672</v>
      </c>
      <c r="E628" s="77" t="s">
        <v>671</v>
      </c>
      <c r="F628" s="78" t="s">
        <v>672</v>
      </c>
      <c r="G628" s="77"/>
      <c r="I628" s="74" t="s">
        <v>12</v>
      </c>
      <c r="J628" s="74" t="s">
        <v>11</v>
      </c>
      <c r="K628" s="74" t="s">
        <v>12</v>
      </c>
    </row>
    <row r="629" spans="1:11" x14ac:dyDescent="0.2">
      <c r="A629" s="83" t="s">
        <v>622</v>
      </c>
      <c r="B629" s="84" t="s">
        <v>257</v>
      </c>
      <c r="C629" s="77" t="s">
        <v>703</v>
      </c>
      <c r="D629" s="76" t="s">
        <v>673</v>
      </c>
      <c r="E629" s="85">
        <v>440086</v>
      </c>
      <c r="F629" s="78" t="s">
        <v>673</v>
      </c>
      <c r="G629" s="77"/>
      <c r="I629" s="74" t="s">
        <v>296</v>
      </c>
      <c r="J629" s="74">
        <v>230015</v>
      </c>
      <c r="K629" s="74" t="s">
        <v>296</v>
      </c>
    </row>
    <row r="630" spans="1:11" x14ac:dyDescent="0.2">
      <c r="A630" s="75" t="s">
        <v>647</v>
      </c>
      <c r="B630" s="76" t="s">
        <v>254</v>
      </c>
      <c r="C630" s="77" t="s">
        <v>703</v>
      </c>
      <c r="D630" s="77" t="s">
        <v>674</v>
      </c>
      <c r="E630" s="77">
        <v>340052</v>
      </c>
      <c r="F630" s="78" t="s">
        <v>674</v>
      </c>
      <c r="G630" s="77"/>
      <c r="I630" s="74" t="s">
        <v>190</v>
      </c>
      <c r="J630" s="74">
        <v>240005</v>
      </c>
      <c r="K630" s="74" t="s">
        <v>190</v>
      </c>
    </row>
    <row r="631" spans="1:11" x14ac:dyDescent="0.2">
      <c r="A631" s="80" t="s">
        <v>643</v>
      </c>
      <c r="B631" s="77" t="s">
        <v>248</v>
      </c>
      <c r="C631" s="77" t="s">
        <v>703</v>
      </c>
      <c r="D631" s="77" t="s">
        <v>247</v>
      </c>
      <c r="E631" s="77">
        <v>210040</v>
      </c>
      <c r="F631" s="78" t="s">
        <v>247</v>
      </c>
      <c r="G631" s="77"/>
      <c r="I631" s="74" t="s">
        <v>285</v>
      </c>
      <c r="J631" s="74" t="s">
        <v>284</v>
      </c>
      <c r="K631" s="74" t="s">
        <v>285</v>
      </c>
    </row>
    <row r="632" spans="1:11" x14ac:dyDescent="0.2">
      <c r="A632" s="80" t="s">
        <v>579</v>
      </c>
      <c r="B632" s="77" t="s">
        <v>244</v>
      </c>
      <c r="C632" s="77" t="s">
        <v>703</v>
      </c>
      <c r="D632" s="77" t="s">
        <v>222</v>
      </c>
      <c r="E632" s="77">
        <v>240255</v>
      </c>
      <c r="F632" s="78" t="s">
        <v>222</v>
      </c>
      <c r="G632" s="77"/>
      <c r="I632" s="74" t="s">
        <v>259</v>
      </c>
      <c r="J632" s="74">
        <v>440435</v>
      </c>
      <c r="K632" s="74" t="s">
        <v>259</v>
      </c>
    </row>
    <row r="633" spans="1:11" x14ac:dyDescent="0.2">
      <c r="A633" s="80" t="s">
        <v>600</v>
      </c>
      <c r="B633" s="77" t="s">
        <v>238</v>
      </c>
      <c r="C633" s="77" t="s">
        <v>703</v>
      </c>
      <c r="D633" s="77" t="s">
        <v>675</v>
      </c>
      <c r="E633" s="77">
        <v>240259</v>
      </c>
      <c r="F633" s="78" t="s">
        <v>675</v>
      </c>
      <c r="G633" s="77"/>
      <c r="I633" s="74" t="s">
        <v>66</v>
      </c>
      <c r="J633" s="74">
        <v>230005</v>
      </c>
      <c r="K633" s="74" t="s">
        <v>66</v>
      </c>
    </row>
    <row r="634" spans="1:11" x14ac:dyDescent="0.2">
      <c r="A634" s="75" t="s">
        <v>498</v>
      </c>
      <c r="B634" s="76" t="s">
        <v>233</v>
      </c>
      <c r="C634" s="77" t="s">
        <v>703</v>
      </c>
      <c r="D634" s="76" t="s">
        <v>232</v>
      </c>
      <c r="E634" s="76">
        <v>240091</v>
      </c>
      <c r="F634" s="78" t="s">
        <v>232</v>
      </c>
      <c r="G634" s="77"/>
      <c r="I634" s="74" t="e">
        <v>#N/A</v>
      </c>
      <c r="J634" s="74" t="s">
        <v>234</v>
      </c>
      <c r="K634" s="74" t="s">
        <v>2992</v>
      </c>
    </row>
    <row r="635" spans="1:11" x14ac:dyDescent="0.2">
      <c r="A635" s="75" t="s">
        <v>3035</v>
      </c>
      <c r="B635" s="76" t="s">
        <v>230</v>
      </c>
      <c r="C635" s="77" t="s">
        <v>703</v>
      </c>
      <c r="D635" s="76" t="s">
        <v>203</v>
      </c>
      <c r="E635" s="76">
        <v>210056</v>
      </c>
      <c r="F635" s="78" t="s">
        <v>203</v>
      </c>
      <c r="G635" s="77"/>
      <c r="I635" s="74" t="s">
        <v>227</v>
      </c>
      <c r="J635" s="74" t="s">
        <v>226</v>
      </c>
      <c r="K635" s="74" t="s">
        <v>227</v>
      </c>
    </row>
    <row r="636" spans="1:11" x14ac:dyDescent="0.2">
      <c r="A636" s="80" t="s">
        <v>544</v>
      </c>
      <c r="B636" s="77" t="s">
        <v>228</v>
      </c>
      <c r="C636" s="77" t="s">
        <v>703</v>
      </c>
      <c r="D636" s="77" t="s">
        <v>227</v>
      </c>
      <c r="E636" s="77" t="s">
        <v>226</v>
      </c>
      <c r="F636" s="78" t="s">
        <v>227</v>
      </c>
      <c r="G636" s="77"/>
      <c r="I636" s="74" t="s">
        <v>2980</v>
      </c>
      <c r="J636" s="74">
        <v>230008</v>
      </c>
      <c r="K636" s="74" t="s">
        <v>2980</v>
      </c>
    </row>
    <row r="637" spans="1:11" x14ac:dyDescent="0.2">
      <c r="A637" s="75" t="s">
        <v>537</v>
      </c>
      <c r="B637" s="76" t="s">
        <v>219</v>
      </c>
      <c r="C637" s="77" t="s">
        <v>703</v>
      </c>
      <c r="D637" s="76" t="s">
        <v>218</v>
      </c>
      <c r="E637" s="76">
        <v>240538</v>
      </c>
      <c r="F637" s="78" t="s">
        <v>218</v>
      </c>
      <c r="G637" s="77"/>
      <c r="I637" s="74" t="s">
        <v>271</v>
      </c>
      <c r="J637" s="74" t="s">
        <v>268</v>
      </c>
      <c r="K637" s="74" t="s">
        <v>271</v>
      </c>
    </row>
    <row r="638" spans="1:11" x14ac:dyDescent="0.2">
      <c r="A638" s="75" t="s">
        <v>570</v>
      </c>
      <c r="B638" s="76" t="s">
        <v>214</v>
      </c>
      <c r="C638" s="77" t="s">
        <v>703</v>
      </c>
      <c r="D638" s="76" t="s">
        <v>213</v>
      </c>
      <c r="E638" s="76">
        <v>240494</v>
      </c>
      <c r="F638" s="78" t="s">
        <v>213</v>
      </c>
      <c r="G638" s="76"/>
      <c r="I638" s="74" t="s">
        <v>263</v>
      </c>
      <c r="J638" s="74">
        <v>240254</v>
      </c>
      <c r="K638" s="74" t="s">
        <v>263</v>
      </c>
    </row>
    <row r="639" spans="1:11" x14ac:dyDescent="0.2">
      <c r="A639" s="83" t="s">
        <v>699</v>
      </c>
      <c r="B639" s="84" t="s">
        <v>204</v>
      </c>
      <c r="C639" s="77" t="s">
        <v>703</v>
      </c>
      <c r="D639" s="76" t="e">
        <v>#N/A</v>
      </c>
      <c r="E639" s="85" t="s">
        <v>2992</v>
      </c>
      <c r="F639" s="78" t="e">
        <v>#N/A</v>
      </c>
      <c r="G639" s="77"/>
      <c r="I639" s="74" t="e">
        <v>#N/A</v>
      </c>
      <c r="J639" s="74" t="s">
        <v>2525</v>
      </c>
      <c r="K639" s="74" t="s">
        <v>2992</v>
      </c>
    </row>
    <row r="640" spans="1:11" x14ac:dyDescent="0.2">
      <c r="A640" s="75" t="s">
        <v>641</v>
      </c>
      <c r="B640" s="76" t="s">
        <v>207</v>
      </c>
      <c r="C640" s="77" t="s">
        <v>703</v>
      </c>
      <c r="D640" s="76" t="e">
        <v>#N/A</v>
      </c>
      <c r="E640" s="76" t="s">
        <v>2992</v>
      </c>
      <c r="F640" s="78" t="e">
        <v>#N/A</v>
      </c>
      <c r="G640" s="77"/>
      <c r="I640" s="74" t="s">
        <v>673</v>
      </c>
      <c r="J640" s="74">
        <v>440086</v>
      </c>
      <c r="K640" s="74" t="s">
        <v>673</v>
      </c>
    </row>
    <row r="641" spans="1:11" x14ac:dyDescent="0.2">
      <c r="A641" s="75" t="s">
        <v>515</v>
      </c>
      <c r="B641" s="76" t="s">
        <v>516</v>
      </c>
      <c r="C641" s="77" t="s">
        <v>703</v>
      </c>
      <c r="D641" s="76" t="s">
        <v>243</v>
      </c>
      <c r="E641" s="76" t="s">
        <v>242</v>
      </c>
      <c r="F641" s="78" t="s">
        <v>243</v>
      </c>
      <c r="G641" s="77"/>
      <c r="I641" s="74" t="e">
        <v>#N/A</v>
      </c>
      <c r="J641" s="74" t="s">
        <v>2992</v>
      </c>
      <c r="K641" s="74" t="s">
        <v>2992</v>
      </c>
    </row>
    <row r="642" spans="1:11" x14ac:dyDescent="0.2">
      <c r="A642" s="83" t="s">
        <v>625</v>
      </c>
      <c r="B642" s="84" t="s">
        <v>194</v>
      </c>
      <c r="C642" s="77" t="s">
        <v>703</v>
      </c>
      <c r="D642" s="84" t="s">
        <v>193</v>
      </c>
      <c r="E642" s="85">
        <v>240164</v>
      </c>
      <c r="F642" s="78" t="s">
        <v>193</v>
      </c>
      <c r="G642" s="77"/>
      <c r="I642" s="74" t="s">
        <v>232</v>
      </c>
      <c r="J642" s="74">
        <v>240091</v>
      </c>
      <c r="K642" s="74" t="s">
        <v>232</v>
      </c>
    </row>
    <row r="643" spans="1:11" x14ac:dyDescent="0.2">
      <c r="A643" s="80" t="s">
        <v>3040</v>
      </c>
      <c r="B643" s="77" t="s">
        <v>197</v>
      </c>
      <c r="C643" s="77" t="s">
        <v>703</v>
      </c>
      <c r="D643" s="77" t="s">
        <v>66</v>
      </c>
      <c r="E643" s="77">
        <v>230005</v>
      </c>
      <c r="F643" s="78" t="s">
        <v>66</v>
      </c>
      <c r="G643" s="77"/>
      <c r="I643" s="74" t="s">
        <v>247</v>
      </c>
      <c r="J643" s="74">
        <v>210040</v>
      </c>
      <c r="K643" s="74" t="s">
        <v>247</v>
      </c>
    </row>
    <row r="644" spans="1:11" x14ac:dyDescent="0.2">
      <c r="A644" s="75" t="s">
        <v>3036</v>
      </c>
      <c r="B644" s="76" t="s">
        <v>191</v>
      </c>
      <c r="C644" s="77" t="s">
        <v>703</v>
      </c>
      <c r="D644" s="76" t="s">
        <v>203</v>
      </c>
      <c r="E644" s="76">
        <v>210056</v>
      </c>
      <c r="F644" s="78" t="s">
        <v>203</v>
      </c>
      <c r="G644" s="77"/>
      <c r="I644" s="74" t="s">
        <v>243</v>
      </c>
      <c r="J644" s="74" t="s">
        <v>242</v>
      </c>
      <c r="K644" s="74" t="s">
        <v>243</v>
      </c>
    </row>
    <row r="645" spans="1:11" x14ac:dyDescent="0.2">
      <c r="A645" s="75" t="s">
        <v>559</v>
      </c>
      <c r="B645" s="76" t="s">
        <v>187</v>
      </c>
      <c r="C645" s="77" t="s">
        <v>703</v>
      </c>
      <c r="D645" s="76" t="s">
        <v>160</v>
      </c>
      <c r="E645" s="76">
        <v>240131</v>
      </c>
      <c r="F645" s="78" t="s">
        <v>160</v>
      </c>
      <c r="G645" s="77"/>
      <c r="I645" s="74" t="s">
        <v>237</v>
      </c>
      <c r="J645" s="74">
        <v>240109</v>
      </c>
      <c r="K645" s="74" t="s">
        <v>237</v>
      </c>
    </row>
    <row r="646" spans="1:11" x14ac:dyDescent="0.2">
      <c r="A646" s="80" t="s">
        <v>577</v>
      </c>
      <c r="B646" s="77" t="s">
        <v>183</v>
      </c>
      <c r="C646" s="77" t="s">
        <v>703</v>
      </c>
      <c r="D646" s="77" t="s">
        <v>182</v>
      </c>
      <c r="E646" s="77">
        <v>240122</v>
      </c>
      <c r="F646" s="78" t="s">
        <v>182</v>
      </c>
      <c r="G646" s="77"/>
      <c r="I646" s="74" t="e">
        <v>#N/A</v>
      </c>
      <c r="J646" s="74" t="s">
        <v>2992</v>
      </c>
      <c r="K646" s="74" t="s">
        <v>2992</v>
      </c>
    </row>
    <row r="647" spans="1:11" x14ac:dyDescent="0.2">
      <c r="A647" s="80" t="s">
        <v>593</v>
      </c>
      <c r="B647" s="77" t="s">
        <v>179</v>
      </c>
      <c r="C647" s="77" t="s">
        <v>703</v>
      </c>
      <c r="D647" s="77" t="s">
        <v>178</v>
      </c>
      <c r="E647" s="77">
        <v>240073</v>
      </c>
      <c r="F647" s="78" t="s">
        <v>178</v>
      </c>
      <c r="G647" s="77"/>
      <c r="I647" s="74" t="s">
        <v>203</v>
      </c>
      <c r="J647" s="74">
        <v>210056</v>
      </c>
      <c r="K647" s="74" t="s">
        <v>203</v>
      </c>
    </row>
    <row r="648" spans="1:11" x14ac:dyDescent="0.2">
      <c r="A648" s="83" t="s">
        <v>3048</v>
      </c>
      <c r="B648" s="84" t="s">
        <v>175</v>
      </c>
      <c r="C648" s="77" t="s">
        <v>703</v>
      </c>
      <c r="D648" s="76" t="s">
        <v>174</v>
      </c>
      <c r="E648" s="85">
        <v>800033</v>
      </c>
      <c r="F648" s="78" t="s">
        <v>174</v>
      </c>
      <c r="G648" s="77"/>
      <c r="I648" s="74" t="s">
        <v>222</v>
      </c>
      <c r="J648" s="74">
        <v>240255</v>
      </c>
      <c r="K648" s="74" t="s">
        <v>222</v>
      </c>
    </row>
    <row r="649" spans="1:11" x14ac:dyDescent="0.2">
      <c r="A649" s="75" t="s">
        <v>3052</v>
      </c>
      <c r="B649" s="76" t="s">
        <v>596</v>
      </c>
      <c r="C649" s="77" t="s">
        <v>703</v>
      </c>
      <c r="D649" s="76" t="s">
        <v>678</v>
      </c>
      <c r="E649" s="76" t="s">
        <v>597</v>
      </c>
      <c r="F649" s="78" t="s">
        <v>678</v>
      </c>
      <c r="G649" s="77"/>
      <c r="I649" s="74" t="s">
        <v>218</v>
      </c>
      <c r="J649" s="74">
        <v>240538</v>
      </c>
      <c r="K649" s="74" t="s">
        <v>218</v>
      </c>
    </row>
    <row r="650" spans="1:11" x14ac:dyDescent="0.2">
      <c r="A650" s="75" t="s">
        <v>679</v>
      </c>
      <c r="B650" s="76" t="s">
        <v>170</v>
      </c>
      <c r="C650" s="77" t="s">
        <v>703</v>
      </c>
      <c r="D650" s="76" t="s">
        <v>169</v>
      </c>
      <c r="E650" s="76">
        <v>440364</v>
      </c>
      <c r="F650" s="78" t="s">
        <v>169</v>
      </c>
      <c r="G650" s="76"/>
      <c r="I650" s="74" t="s">
        <v>213</v>
      </c>
      <c r="J650" s="74">
        <v>240494</v>
      </c>
      <c r="K650" s="74" t="s">
        <v>213</v>
      </c>
    </row>
    <row r="651" spans="1:11" x14ac:dyDescent="0.2">
      <c r="A651" s="83" t="s">
        <v>613</v>
      </c>
      <c r="B651" s="84" t="s">
        <v>166</v>
      </c>
      <c r="C651" s="77" t="s">
        <v>703</v>
      </c>
      <c r="D651" s="84" t="s">
        <v>680</v>
      </c>
      <c r="E651" s="85">
        <v>210084</v>
      </c>
      <c r="F651" s="78" t="s">
        <v>680</v>
      </c>
      <c r="G651" s="77"/>
      <c r="I651" s="74" t="e">
        <v>#N/A</v>
      </c>
      <c r="J651" s="74" t="s">
        <v>215</v>
      </c>
      <c r="K651" s="74" t="s">
        <v>2992</v>
      </c>
    </row>
    <row r="652" spans="1:11" x14ac:dyDescent="0.2">
      <c r="A652" s="80" t="s">
        <v>3050</v>
      </c>
      <c r="B652" s="77" t="s">
        <v>161</v>
      </c>
      <c r="C652" s="77" t="s">
        <v>703</v>
      </c>
      <c r="D652" s="77" t="s">
        <v>303</v>
      </c>
      <c r="E652" s="77">
        <v>800047</v>
      </c>
      <c r="F652" s="78" t="s">
        <v>303</v>
      </c>
      <c r="G652" s="77"/>
      <c r="I652" s="74" t="e">
        <v>#N/A</v>
      </c>
      <c r="J652" s="74" t="s">
        <v>2992</v>
      </c>
      <c r="K652" s="74" t="s">
        <v>2992</v>
      </c>
    </row>
    <row r="653" spans="1:11" x14ac:dyDescent="0.2">
      <c r="A653" s="80" t="s">
        <v>561</v>
      </c>
      <c r="B653" s="77" t="s">
        <v>156</v>
      </c>
      <c r="C653" s="77" t="s">
        <v>703</v>
      </c>
      <c r="D653" s="77" t="s">
        <v>155</v>
      </c>
      <c r="E653" s="77">
        <v>240066</v>
      </c>
      <c r="F653" s="78" t="s">
        <v>155</v>
      </c>
      <c r="G653" s="77"/>
      <c r="I653" s="74" t="e">
        <v>#N/A</v>
      </c>
      <c r="J653" s="74" t="s">
        <v>2525</v>
      </c>
      <c r="K653" s="74" t="s">
        <v>2992</v>
      </c>
    </row>
    <row r="654" spans="1:11" x14ac:dyDescent="0.2">
      <c r="A654" s="75" t="s">
        <v>554</v>
      </c>
      <c r="B654" s="76" t="s">
        <v>152</v>
      </c>
      <c r="C654" s="77" t="s">
        <v>703</v>
      </c>
      <c r="D654" s="76" t="e">
        <v>#N/A</v>
      </c>
      <c r="E654" s="76" t="s">
        <v>2992</v>
      </c>
      <c r="F654" s="78" t="e">
        <v>#N/A</v>
      </c>
      <c r="G654" s="77"/>
      <c r="I654" s="74" t="s">
        <v>193</v>
      </c>
      <c r="J654" s="74">
        <v>240164</v>
      </c>
      <c r="K654" s="74" t="s">
        <v>193</v>
      </c>
    </row>
    <row r="655" spans="1:11" x14ac:dyDescent="0.2">
      <c r="A655" s="75" t="s">
        <v>555</v>
      </c>
      <c r="B655" s="76" t="s">
        <v>148</v>
      </c>
      <c r="C655" s="77" t="s">
        <v>703</v>
      </c>
      <c r="D655" s="76" t="s">
        <v>160</v>
      </c>
      <c r="E655" s="76">
        <v>240131</v>
      </c>
      <c r="F655" s="78" t="s">
        <v>160</v>
      </c>
      <c r="G655" s="76"/>
      <c r="I655" s="74" t="s">
        <v>360</v>
      </c>
      <c r="J655" s="74">
        <v>440273</v>
      </c>
      <c r="K655" s="74" t="s">
        <v>360</v>
      </c>
    </row>
    <row r="656" spans="1:11" x14ac:dyDescent="0.2">
      <c r="A656" s="83" t="s">
        <v>3053</v>
      </c>
      <c r="B656" s="84" t="s">
        <v>507</v>
      </c>
      <c r="C656" s="77" t="s">
        <v>703</v>
      </c>
      <c r="D656" s="76" t="e">
        <v>#N/A</v>
      </c>
      <c r="E656" s="85" t="s">
        <v>234</v>
      </c>
      <c r="F656" s="78" t="e">
        <v>#N/A</v>
      </c>
      <c r="G656" s="77"/>
      <c r="I656" s="74" t="s">
        <v>190</v>
      </c>
      <c r="J656" s="74">
        <v>240005</v>
      </c>
      <c r="K656" s="74" t="s">
        <v>190</v>
      </c>
    </row>
    <row r="657" spans="1:11" x14ac:dyDescent="0.2">
      <c r="A657" s="80" t="s">
        <v>491</v>
      </c>
      <c r="B657" s="77" t="s">
        <v>139</v>
      </c>
      <c r="C657" s="77" t="s">
        <v>703</v>
      </c>
      <c r="D657" s="77" t="s">
        <v>190</v>
      </c>
      <c r="E657" s="77">
        <v>240005</v>
      </c>
      <c r="F657" s="78" t="s">
        <v>190</v>
      </c>
      <c r="G657" s="77"/>
      <c r="I657" s="74" t="s">
        <v>2983</v>
      </c>
      <c r="J657" s="74">
        <v>340001</v>
      </c>
      <c r="K657" s="74" t="s">
        <v>2983</v>
      </c>
    </row>
    <row r="658" spans="1:11" x14ac:dyDescent="0.2">
      <c r="A658" s="75" t="s">
        <v>701</v>
      </c>
      <c r="B658" s="76" t="s">
        <v>134</v>
      </c>
      <c r="C658" s="77" t="s">
        <v>703</v>
      </c>
      <c r="D658" s="76" t="s">
        <v>136</v>
      </c>
      <c r="E658" s="76">
        <v>240607</v>
      </c>
      <c r="F658" s="78" t="s">
        <v>136</v>
      </c>
      <c r="G658" s="77"/>
      <c r="I658" s="74" t="e">
        <v>#N/A</v>
      </c>
      <c r="J658" s="74" t="s">
        <v>2992</v>
      </c>
      <c r="K658" s="74" t="s">
        <v>2992</v>
      </c>
    </row>
    <row r="659" spans="1:11" x14ac:dyDescent="0.2">
      <c r="A659" s="80" t="s">
        <v>3046</v>
      </c>
      <c r="B659" s="77" t="s">
        <v>130</v>
      </c>
      <c r="C659" s="77" t="s">
        <v>703</v>
      </c>
      <c r="D659" s="77" t="s">
        <v>160</v>
      </c>
      <c r="E659" s="77">
        <v>240131</v>
      </c>
      <c r="F659" s="78" t="s">
        <v>160</v>
      </c>
      <c r="G659" s="77"/>
      <c r="I659" s="74" t="s">
        <v>178</v>
      </c>
      <c r="J659" s="74">
        <v>240073</v>
      </c>
      <c r="K659" s="74" t="s">
        <v>178</v>
      </c>
    </row>
    <row r="660" spans="1:11" x14ac:dyDescent="0.2">
      <c r="A660" s="75" t="s">
        <v>538</v>
      </c>
      <c r="B660" s="76" t="s">
        <v>126</v>
      </c>
      <c r="C660" s="77" t="s">
        <v>703</v>
      </c>
      <c r="D660" s="76" t="s">
        <v>127</v>
      </c>
      <c r="E660" s="76">
        <v>210071</v>
      </c>
      <c r="F660" s="78" t="s">
        <v>127</v>
      </c>
      <c r="G660" s="77"/>
      <c r="I660" s="74" t="s">
        <v>174</v>
      </c>
      <c r="J660" s="74">
        <v>800033</v>
      </c>
      <c r="K660" s="74" t="s">
        <v>174</v>
      </c>
    </row>
    <row r="661" spans="1:11" x14ac:dyDescent="0.2">
      <c r="A661" s="83" t="s">
        <v>3045</v>
      </c>
      <c r="B661" s="84" t="s">
        <v>122</v>
      </c>
      <c r="C661" s="77" t="s">
        <v>703</v>
      </c>
      <c r="D661" s="76" t="s">
        <v>190</v>
      </c>
      <c r="E661" s="85">
        <v>240005</v>
      </c>
      <c r="F661" s="78" t="s">
        <v>190</v>
      </c>
      <c r="G661" s="77"/>
      <c r="I661" s="74" t="s">
        <v>169</v>
      </c>
      <c r="J661" s="74">
        <v>440364</v>
      </c>
      <c r="K661" s="74" t="s">
        <v>169</v>
      </c>
    </row>
    <row r="662" spans="1:11" x14ac:dyDescent="0.2">
      <c r="A662" s="83" t="s">
        <v>630</v>
      </c>
      <c r="B662" s="84" t="s">
        <v>118</v>
      </c>
      <c r="C662" s="77" t="s">
        <v>703</v>
      </c>
      <c r="D662" s="84" t="s">
        <v>123</v>
      </c>
      <c r="E662" s="85">
        <v>240019</v>
      </c>
      <c r="F662" s="78" t="s">
        <v>123</v>
      </c>
      <c r="G662" s="77"/>
      <c r="I662" s="74" t="s">
        <v>165</v>
      </c>
      <c r="J662" s="74">
        <v>210069</v>
      </c>
      <c r="K662" s="74" t="s">
        <v>165</v>
      </c>
    </row>
    <row r="663" spans="1:11" x14ac:dyDescent="0.2">
      <c r="A663" s="75" t="s">
        <v>517</v>
      </c>
      <c r="B663" s="76" t="s">
        <v>114</v>
      </c>
      <c r="C663" s="77" t="s">
        <v>703</v>
      </c>
      <c r="D663" s="76" t="s">
        <v>119</v>
      </c>
      <c r="E663" s="76">
        <v>240036</v>
      </c>
      <c r="F663" s="78" t="s">
        <v>119</v>
      </c>
      <c r="G663" s="77"/>
      <c r="I663" s="74" t="s">
        <v>160</v>
      </c>
      <c r="J663" s="74">
        <v>240131</v>
      </c>
      <c r="K663" s="74" t="s">
        <v>160</v>
      </c>
    </row>
    <row r="664" spans="1:11" x14ac:dyDescent="0.2">
      <c r="A664" s="75" t="s">
        <v>535</v>
      </c>
      <c r="B664" s="76" t="s">
        <v>109</v>
      </c>
      <c r="C664" s="77" t="s">
        <v>703</v>
      </c>
      <c r="D664" s="76" t="s">
        <v>115</v>
      </c>
      <c r="E664" s="76">
        <v>240263</v>
      </c>
      <c r="F664" s="78" t="s">
        <v>115</v>
      </c>
      <c r="G664" s="77"/>
      <c r="I664" s="74" t="s">
        <v>155</v>
      </c>
      <c r="J664" s="74">
        <v>240066</v>
      </c>
      <c r="K664" s="74" t="s">
        <v>155</v>
      </c>
    </row>
    <row r="665" spans="1:11" x14ac:dyDescent="0.2">
      <c r="A665" s="75" t="s">
        <v>3043</v>
      </c>
      <c r="B665" s="76" t="s">
        <v>105</v>
      </c>
      <c r="C665" s="77" t="s">
        <v>703</v>
      </c>
      <c r="D665" s="76" t="s">
        <v>685</v>
      </c>
      <c r="E665" s="76">
        <v>230018</v>
      </c>
      <c r="F665" s="78" t="s">
        <v>685</v>
      </c>
      <c r="G665" s="77"/>
      <c r="I665" s="74" t="s">
        <v>151</v>
      </c>
      <c r="J665" s="74">
        <v>440259</v>
      </c>
      <c r="K665" s="74" t="s">
        <v>151</v>
      </c>
    </row>
    <row r="666" spans="1:11" x14ac:dyDescent="0.2">
      <c r="A666" s="80" t="s">
        <v>646</v>
      </c>
      <c r="B666" s="77" t="s">
        <v>102</v>
      </c>
      <c r="C666" s="77" t="s">
        <v>703</v>
      </c>
      <c r="D666" s="77" t="s">
        <v>106</v>
      </c>
      <c r="E666" s="77">
        <v>240054</v>
      </c>
      <c r="F666" s="78" t="s">
        <v>106</v>
      </c>
      <c r="G666" s="77"/>
      <c r="I666" s="74" t="s">
        <v>147</v>
      </c>
      <c r="J666" s="74">
        <v>340036</v>
      </c>
      <c r="K666" s="74" t="s">
        <v>147</v>
      </c>
    </row>
    <row r="667" spans="1:11" x14ac:dyDescent="0.2">
      <c r="A667" s="80" t="s">
        <v>594</v>
      </c>
      <c r="B667" s="77" t="s">
        <v>98</v>
      </c>
      <c r="C667" s="77" t="s">
        <v>703</v>
      </c>
      <c r="D667" s="77" t="s">
        <v>686</v>
      </c>
      <c r="E667" s="77">
        <v>210012</v>
      </c>
      <c r="F667" s="78" t="s">
        <v>686</v>
      </c>
      <c r="G667" s="77"/>
      <c r="I667" s="74" t="s">
        <v>142</v>
      </c>
      <c r="J667" s="74">
        <v>240049</v>
      </c>
      <c r="K667" s="74" t="s">
        <v>142</v>
      </c>
    </row>
    <row r="668" spans="1:11" x14ac:dyDescent="0.2">
      <c r="A668" s="75" t="s">
        <v>518</v>
      </c>
      <c r="B668" s="76" t="s">
        <v>94</v>
      </c>
      <c r="C668" s="77" t="s">
        <v>703</v>
      </c>
      <c r="D668" s="76" t="s">
        <v>99</v>
      </c>
      <c r="E668" s="76">
        <v>240037</v>
      </c>
      <c r="F668" s="78" t="s">
        <v>99</v>
      </c>
      <c r="G668" s="77"/>
      <c r="I668" s="74" t="s">
        <v>190</v>
      </c>
      <c r="J668" s="74">
        <v>240005</v>
      </c>
      <c r="K668" s="74" t="s">
        <v>190</v>
      </c>
    </row>
    <row r="669" spans="1:11" x14ac:dyDescent="0.2">
      <c r="A669" s="80" t="s">
        <v>687</v>
      </c>
      <c r="B669" s="77" t="s">
        <v>91</v>
      </c>
      <c r="C669" s="77" t="s">
        <v>703</v>
      </c>
      <c r="D669" s="77" t="s">
        <v>95</v>
      </c>
      <c r="E669" s="77">
        <v>240028</v>
      </c>
      <c r="F669" s="78" t="s">
        <v>95</v>
      </c>
      <c r="G669" s="77"/>
      <c r="I669" s="74" t="s">
        <v>376</v>
      </c>
      <c r="J669" s="74">
        <v>340010</v>
      </c>
      <c r="K669" s="74" t="s">
        <v>376</v>
      </c>
    </row>
    <row r="670" spans="1:11" x14ac:dyDescent="0.2">
      <c r="A670" s="83" t="s">
        <v>526</v>
      </c>
      <c r="B670" s="84" t="s">
        <v>87</v>
      </c>
      <c r="C670" s="77" t="s">
        <v>703</v>
      </c>
      <c r="D670" s="76" t="s">
        <v>92</v>
      </c>
      <c r="E670" s="85">
        <v>240051</v>
      </c>
      <c r="F670" s="78" t="s">
        <v>92</v>
      </c>
      <c r="G670" s="77"/>
      <c r="I670" s="74" t="s">
        <v>131</v>
      </c>
      <c r="J670" s="74">
        <v>310008</v>
      </c>
      <c r="K670" s="74" t="s">
        <v>131</v>
      </c>
    </row>
    <row r="671" spans="1:11" x14ac:dyDescent="0.2">
      <c r="A671" s="75" t="s">
        <v>501</v>
      </c>
      <c r="B671" s="76" t="s">
        <v>83</v>
      </c>
      <c r="C671" s="77" t="s">
        <v>703</v>
      </c>
      <c r="D671" s="76" t="s">
        <v>88</v>
      </c>
      <c r="E671" s="76">
        <v>440082</v>
      </c>
      <c r="F671" s="78" t="s">
        <v>88</v>
      </c>
      <c r="G671" s="76"/>
      <c r="I671" s="74" t="s">
        <v>127</v>
      </c>
      <c r="J671" s="74">
        <v>210071</v>
      </c>
      <c r="K671" s="74" t="s">
        <v>127</v>
      </c>
    </row>
    <row r="672" spans="1:11" x14ac:dyDescent="0.2">
      <c r="A672" s="80" t="s">
        <v>585</v>
      </c>
      <c r="B672" s="77" t="s">
        <v>78</v>
      </c>
      <c r="C672" s="77" t="s">
        <v>703</v>
      </c>
      <c r="D672" s="77" t="s">
        <v>84</v>
      </c>
      <c r="E672" s="77">
        <v>410002</v>
      </c>
      <c r="F672" s="78" t="s">
        <v>84</v>
      </c>
      <c r="G672" s="77"/>
      <c r="I672" s="74" t="s">
        <v>357</v>
      </c>
      <c r="J672" s="74">
        <v>240050</v>
      </c>
      <c r="K672" s="74" t="s">
        <v>357</v>
      </c>
    </row>
    <row r="673" spans="1:11" x14ac:dyDescent="0.2">
      <c r="A673" s="75" t="s">
        <v>628</v>
      </c>
      <c r="B673" s="76" t="s">
        <v>73</v>
      </c>
      <c r="C673" s="77" t="s">
        <v>703</v>
      </c>
      <c r="D673" s="76" t="s">
        <v>151</v>
      </c>
      <c r="E673" s="76">
        <v>440259</v>
      </c>
      <c r="F673" s="78" t="s">
        <v>151</v>
      </c>
      <c r="G673" s="77"/>
      <c r="I673" s="74" t="s">
        <v>123</v>
      </c>
      <c r="J673" s="74">
        <v>240019</v>
      </c>
      <c r="K673" s="74" t="s">
        <v>123</v>
      </c>
    </row>
    <row r="674" spans="1:11" x14ac:dyDescent="0.2">
      <c r="A674" s="83" t="s">
        <v>573</v>
      </c>
      <c r="B674" s="84" t="s">
        <v>69</v>
      </c>
      <c r="C674" s="77" t="s">
        <v>703</v>
      </c>
      <c r="D674" s="84" t="s">
        <v>75</v>
      </c>
      <c r="E674" s="85">
        <v>240441</v>
      </c>
      <c r="F674" s="78" t="s">
        <v>75</v>
      </c>
      <c r="G674" s="77"/>
      <c r="I674" s="74" t="s">
        <v>119</v>
      </c>
      <c r="J674" s="74">
        <v>240036</v>
      </c>
      <c r="K674" s="74" t="s">
        <v>119</v>
      </c>
    </row>
    <row r="675" spans="1:11" x14ac:dyDescent="0.2">
      <c r="A675" s="75" t="s">
        <v>2997</v>
      </c>
      <c r="B675" s="76" t="s">
        <v>64</v>
      </c>
      <c r="C675" s="77" t="s">
        <v>703</v>
      </c>
      <c r="D675" s="76" t="s">
        <v>459</v>
      </c>
      <c r="E675" s="76">
        <v>210064</v>
      </c>
      <c r="F675" s="78" t="s">
        <v>459</v>
      </c>
      <c r="G675" s="77"/>
      <c r="I675" s="74" t="s">
        <v>115</v>
      </c>
      <c r="J675" s="74">
        <v>240263</v>
      </c>
      <c r="K675" s="74" t="s">
        <v>115</v>
      </c>
    </row>
    <row r="676" spans="1:11" x14ac:dyDescent="0.2">
      <c r="A676" s="75" t="s">
        <v>3041</v>
      </c>
      <c r="B676" s="76" t="s">
        <v>60</v>
      </c>
      <c r="C676" s="77" t="s">
        <v>703</v>
      </c>
      <c r="D676" s="76" t="s">
        <v>66</v>
      </c>
      <c r="E676" s="76">
        <v>230005</v>
      </c>
      <c r="F676" s="78" t="s">
        <v>66</v>
      </c>
      <c r="G676" s="77"/>
      <c r="I676" s="74" t="s">
        <v>111</v>
      </c>
      <c r="J676" s="74">
        <v>240067</v>
      </c>
      <c r="K676" s="74" t="s">
        <v>111</v>
      </c>
    </row>
    <row r="677" spans="1:11" x14ac:dyDescent="0.2">
      <c r="A677" s="83" t="s">
        <v>588</v>
      </c>
      <c r="B677" s="84" t="s">
        <v>56</v>
      </c>
      <c r="C677" s="77" t="s">
        <v>703</v>
      </c>
      <c r="D677" s="76" t="s">
        <v>61</v>
      </c>
      <c r="E677" s="85">
        <v>210050</v>
      </c>
      <c r="F677" s="78" t="s">
        <v>61</v>
      </c>
      <c r="G677" s="77"/>
      <c r="I677" s="74" t="s">
        <v>106</v>
      </c>
      <c r="J677" s="74">
        <v>240054</v>
      </c>
      <c r="K677" s="74" t="s">
        <v>106</v>
      </c>
    </row>
    <row r="678" spans="1:11" x14ac:dyDescent="0.2">
      <c r="A678" s="80" t="s">
        <v>543</v>
      </c>
      <c r="B678" s="77" t="s">
        <v>52</v>
      </c>
      <c r="C678" s="77" t="s">
        <v>703</v>
      </c>
      <c r="D678" s="77" t="s">
        <v>57</v>
      </c>
      <c r="E678" s="77">
        <v>240083</v>
      </c>
      <c r="F678" s="78" t="s">
        <v>57</v>
      </c>
      <c r="G678" s="77"/>
      <c r="I678" s="74" t="s">
        <v>686</v>
      </c>
      <c r="J678" s="74">
        <v>210012</v>
      </c>
      <c r="K678" s="74" t="s">
        <v>686</v>
      </c>
    </row>
    <row r="679" spans="1:11" x14ac:dyDescent="0.2">
      <c r="A679" s="80" t="s">
        <v>618</v>
      </c>
      <c r="B679" s="77" t="s">
        <v>48</v>
      </c>
      <c r="C679" s="77" t="s">
        <v>703</v>
      </c>
      <c r="D679" s="77" t="s">
        <v>53</v>
      </c>
      <c r="E679" s="77">
        <v>210010</v>
      </c>
      <c r="F679" s="78" t="s">
        <v>53</v>
      </c>
      <c r="G679" s="77"/>
      <c r="I679" s="74" t="s">
        <v>99</v>
      </c>
      <c r="J679" s="74">
        <v>240037</v>
      </c>
      <c r="K679" s="74" t="s">
        <v>99</v>
      </c>
    </row>
    <row r="680" spans="1:11" x14ac:dyDescent="0.2">
      <c r="A680" s="75" t="s">
        <v>633</v>
      </c>
      <c r="B680" s="76" t="s">
        <v>44</v>
      </c>
      <c r="C680" s="77" t="s">
        <v>703</v>
      </c>
      <c r="D680" s="76" t="s">
        <v>49</v>
      </c>
      <c r="E680" s="76">
        <v>410012</v>
      </c>
      <c r="F680" s="78" t="s">
        <v>49</v>
      </c>
      <c r="G680" s="77"/>
      <c r="I680" s="74" t="s">
        <v>95</v>
      </c>
      <c r="J680" s="74">
        <v>240028</v>
      </c>
      <c r="K680" s="74" t="s">
        <v>95</v>
      </c>
    </row>
    <row r="681" spans="1:11" x14ac:dyDescent="0.2">
      <c r="A681" s="75" t="s">
        <v>548</v>
      </c>
      <c r="B681" s="76" t="s">
        <v>40</v>
      </c>
      <c r="C681" s="77" t="s">
        <v>703</v>
      </c>
      <c r="D681" s="76" t="s">
        <v>45</v>
      </c>
      <c r="E681" s="76">
        <v>210053</v>
      </c>
      <c r="F681" s="78" t="s">
        <v>45</v>
      </c>
      <c r="G681" s="76"/>
      <c r="I681" s="74" t="s">
        <v>92</v>
      </c>
      <c r="J681" s="74">
        <v>240051</v>
      </c>
      <c r="K681" s="74" t="s">
        <v>92</v>
      </c>
    </row>
    <row r="682" spans="1:11" x14ac:dyDescent="0.2">
      <c r="A682" s="80" t="s">
        <v>614</v>
      </c>
      <c r="B682" s="77" t="s">
        <v>36</v>
      </c>
      <c r="C682" s="77" t="s">
        <v>703</v>
      </c>
      <c r="D682" s="77" t="s">
        <v>41</v>
      </c>
      <c r="E682" s="77">
        <v>440032</v>
      </c>
      <c r="F682" s="78" t="s">
        <v>41</v>
      </c>
      <c r="G682" s="77"/>
      <c r="I682" s="74" t="s">
        <v>88</v>
      </c>
      <c r="J682" s="74">
        <v>440082</v>
      </c>
      <c r="K682" s="74" t="s">
        <v>88</v>
      </c>
    </row>
    <row r="683" spans="1:11" x14ac:dyDescent="0.2">
      <c r="A683" s="86" t="s">
        <v>590</v>
      </c>
      <c r="B683" s="85" t="s">
        <v>31</v>
      </c>
      <c r="C683" s="77" t="s">
        <v>703</v>
      </c>
      <c r="D683" s="85" t="s">
        <v>37</v>
      </c>
      <c r="E683" s="85">
        <v>240085</v>
      </c>
      <c r="F683" s="78" t="s">
        <v>37</v>
      </c>
      <c r="G683" s="77"/>
      <c r="I683" s="74" t="s">
        <v>84</v>
      </c>
      <c r="J683" s="74">
        <v>410002</v>
      </c>
      <c r="K683" s="74" t="s">
        <v>84</v>
      </c>
    </row>
    <row r="684" spans="1:11" x14ac:dyDescent="0.2">
      <c r="A684" s="80" t="s">
        <v>574</v>
      </c>
      <c r="B684" s="77" t="s">
        <v>27</v>
      </c>
      <c r="C684" s="77" t="s">
        <v>703</v>
      </c>
      <c r="D684" s="77" t="s">
        <v>33</v>
      </c>
      <c r="E684" s="77">
        <v>240068</v>
      </c>
      <c r="F684" s="78" t="s">
        <v>33</v>
      </c>
      <c r="G684" s="77"/>
      <c r="I684" s="74" t="s">
        <v>80</v>
      </c>
      <c r="J684" s="74">
        <v>240671</v>
      </c>
      <c r="K684" s="74" t="s">
        <v>80</v>
      </c>
    </row>
    <row r="685" spans="1:11" x14ac:dyDescent="0.2">
      <c r="A685" s="75" t="s">
        <v>689</v>
      </c>
      <c r="B685" s="76" t="s">
        <v>690</v>
      </c>
      <c r="C685" s="77" t="s">
        <v>703</v>
      </c>
      <c r="D685" s="76" t="s">
        <v>691</v>
      </c>
      <c r="E685" s="76">
        <v>800002</v>
      </c>
      <c r="F685" s="78" t="s">
        <v>691</v>
      </c>
      <c r="G685" s="77"/>
      <c r="I685" s="74" t="s">
        <v>75</v>
      </c>
      <c r="J685" s="74">
        <v>240441</v>
      </c>
      <c r="K685" s="74" t="s">
        <v>75</v>
      </c>
    </row>
    <row r="686" spans="1:11" x14ac:dyDescent="0.2">
      <c r="A686" s="75" t="s">
        <v>702</v>
      </c>
      <c r="B686" s="76" t="s">
        <v>23</v>
      </c>
      <c r="C686" s="77" t="s">
        <v>703</v>
      </c>
      <c r="D686" s="76" t="s">
        <v>119</v>
      </c>
      <c r="E686" s="76">
        <v>240036</v>
      </c>
      <c r="F686" s="78" t="s">
        <v>119</v>
      </c>
      <c r="G686" s="77"/>
      <c r="I686" s="74" t="s">
        <v>70</v>
      </c>
      <c r="J686" s="74">
        <v>240409</v>
      </c>
      <c r="K686" s="74" t="s">
        <v>70</v>
      </c>
    </row>
    <row r="687" spans="1:11" x14ac:dyDescent="0.2">
      <c r="A687" s="75" t="s">
        <v>639</v>
      </c>
      <c r="B687" s="76" t="s">
        <v>16</v>
      </c>
      <c r="C687" s="77" t="s">
        <v>703</v>
      </c>
      <c r="D687" s="76" t="s">
        <v>28</v>
      </c>
      <c r="E687" s="76">
        <v>240617</v>
      </c>
      <c r="F687" s="78" t="s">
        <v>28</v>
      </c>
      <c r="G687" s="77"/>
      <c r="I687" s="74" t="s">
        <v>66</v>
      </c>
      <c r="J687" s="74">
        <v>230005</v>
      </c>
      <c r="K687" s="74" t="s">
        <v>66</v>
      </c>
    </row>
    <row r="688" spans="1:11" x14ac:dyDescent="0.2">
      <c r="A688" s="75" t="s">
        <v>592</v>
      </c>
      <c r="B688" s="76" t="s">
        <v>3</v>
      </c>
      <c r="C688" s="77" t="s">
        <v>703</v>
      </c>
      <c r="D688" s="76" t="s">
        <v>694</v>
      </c>
      <c r="E688" s="76">
        <v>210077</v>
      </c>
      <c r="F688" s="78" t="s">
        <v>694</v>
      </c>
      <c r="G688" s="77"/>
      <c r="I688" s="74" t="s">
        <v>61</v>
      </c>
      <c r="J688" s="74">
        <v>210050</v>
      </c>
      <c r="K688" s="74" t="s">
        <v>61</v>
      </c>
    </row>
    <row r="689" spans="1:11" x14ac:dyDescent="0.2">
      <c r="A689" s="83" t="s">
        <v>634</v>
      </c>
      <c r="B689" s="84" t="s">
        <v>476</v>
      </c>
      <c r="C689" s="77" t="s">
        <v>695</v>
      </c>
      <c r="D689" s="84" t="s">
        <v>477</v>
      </c>
      <c r="E689" s="85">
        <v>210074</v>
      </c>
      <c r="F689" s="78" t="s">
        <v>477</v>
      </c>
      <c r="G689" s="77"/>
      <c r="I689" s="74" t="s">
        <v>57</v>
      </c>
      <c r="J689" s="74">
        <v>240083</v>
      </c>
      <c r="K689" s="74" t="s">
        <v>57</v>
      </c>
    </row>
    <row r="690" spans="1:11" x14ac:dyDescent="0.2">
      <c r="A690" s="86" t="s">
        <v>3021</v>
      </c>
      <c r="B690" s="85" t="s">
        <v>472</v>
      </c>
      <c r="C690" s="77" t="s">
        <v>695</v>
      </c>
      <c r="D690" s="85" t="e">
        <v>#N/A</v>
      </c>
      <c r="E690" s="85" t="s">
        <v>2992</v>
      </c>
      <c r="F690" s="78" t="e">
        <v>#N/A</v>
      </c>
      <c r="G690" s="77"/>
      <c r="I690" s="74" t="s">
        <v>53</v>
      </c>
      <c r="J690" s="74">
        <v>210010</v>
      </c>
      <c r="K690" s="74" t="s">
        <v>53</v>
      </c>
    </row>
    <row r="691" spans="1:11" x14ac:dyDescent="0.2">
      <c r="A691" s="83" t="s">
        <v>3016</v>
      </c>
      <c r="B691" s="84" t="s">
        <v>468</v>
      </c>
      <c r="C691" s="77" t="s">
        <v>695</v>
      </c>
      <c r="D691" s="84" t="s">
        <v>469</v>
      </c>
      <c r="E691" s="85">
        <v>410027</v>
      </c>
      <c r="F691" s="78" t="s">
        <v>469</v>
      </c>
      <c r="G691" s="77"/>
      <c r="I691" s="74" t="s">
        <v>49</v>
      </c>
      <c r="J691" s="74">
        <v>410012</v>
      </c>
      <c r="K691" s="74" t="s">
        <v>49</v>
      </c>
    </row>
    <row r="692" spans="1:11" x14ac:dyDescent="0.2">
      <c r="A692" s="80" t="s">
        <v>3004</v>
      </c>
      <c r="B692" s="77" t="s">
        <v>465</v>
      </c>
      <c r="C692" s="77" t="s">
        <v>695</v>
      </c>
      <c r="D692" s="77" t="s">
        <v>106</v>
      </c>
      <c r="E692" s="77">
        <v>240054</v>
      </c>
      <c r="F692" s="78" t="s">
        <v>106</v>
      </c>
      <c r="G692" s="77"/>
      <c r="I692" s="74" t="s">
        <v>45</v>
      </c>
      <c r="J692" s="74">
        <v>210053</v>
      </c>
      <c r="K692" s="74" t="s">
        <v>45</v>
      </c>
    </row>
    <row r="693" spans="1:11" x14ac:dyDescent="0.2">
      <c r="A693" s="75" t="s">
        <v>648</v>
      </c>
      <c r="B693" s="76" t="s">
        <v>463</v>
      </c>
      <c r="C693" s="77" t="s">
        <v>695</v>
      </c>
      <c r="D693" s="76" t="s">
        <v>464</v>
      </c>
      <c r="E693" s="76">
        <v>800044</v>
      </c>
      <c r="F693" s="78" t="s">
        <v>464</v>
      </c>
      <c r="G693" s="77"/>
      <c r="I693" s="74" t="s">
        <v>41</v>
      </c>
      <c r="J693" s="74">
        <v>440032</v>
      </c>
      <c r="K693" s="74" t="s">
        <v>41</v>
      </c>
    </row>
    <row r="694" spans="1:11" x14ac:dyDescent="0.2">
      <c r="A694" s="75" t="s">
        <v>536</v>
      </c>
      <c r="B694" s="76" t="s">
        <v>460</v>
      </c>
      <c r="C694" s="77" t="s">
        <v>695</v>
      </c>
      <c r="D694" s="76" t="s">
        <v>131</v>
      </c>
      <c r="E694" s="76">
        <v>310008</v>
      </c>
      <c r="F694" s="78" t="s">
        <v>131</v>
      </c>
      <c r="G694" s="77"/>
      <c r="I694" s="74" t="s">
        <v>37</v>
      </c>
      <c r="J694" s="74">
        <v>240085</v>
      </c>
      <c r="K694" s="74" t="s">
        <v>37</v>
      </c>
    </row>
    <row r="695" spans="1:11" x14ac:dyDescent="0.2">
      <c r="A695" s="83" t="s">
        <v>3002</v>
      </c>
      <c r="B695" s="84" t="s">
        <v>458</v>
      </c>
      <c r="C695" s="77" t="s">
        <v>695</v>
      </c>
      <c r="D695" s="76" t="s">
        <v>540</v>
      </c>
      <c r="E695" s="85">
        <v>210090</v>
      </c>
      <c r="F695" s="78" t="s">
        <v>540</v>
      </c>
      <c r="G695" s="77"/>
      <c r="I695" s="74" t="s">
        <v>33</v>
      </c>
      <c r="J695" s="74">
        <v>240068</v>
      </c>
      <c r="K695" s="74" t="s">
        <v>33</v>
      </c>
    </row>
    <row r="696" spans="1:11" x14ac:dyDescent="0.2">
      <c r="A696" s="75" t="s">
        <v>2998</v>
      </c>
      <c r="B696" s="76" t="s">
        <v>454</v>
      </c>
      <c r="C696" s="77" t="s">
        <v>695</v>
      </c>
      <c r="D696" s="76" t="s">
        <v>455</v>
      </c>
      <c r="E696" s="76">
        <v>210068</v>
      </c>
      <c r="F696" s="78" t="s">
        <v>455</v>
      </c>
      <c r="G696" s="77"/>
      <c r="I696" s="74" t="s">
        <v>99</v>
      </c>
      <c r="J696" s="74">
        <v>240037</v>
      </c>
      <c r="K696" s="74" t="s">
        <v>99</v>
      </c>
    </row>
    <row r="697" spans="1:11" x14ac:dyDescent="0.2">
      <c r="A697" s="80" t="s">
        <v>560</v>
      </c>
      <c r="B697" s="77" t="s">
        <v>450</v>
      </c>
      <c r="C697" s="77" t="s">
        <v>695</v>
      </c>
      <c r="D697" s="77" t="s">
        <v>451</v>
      </c>
      <c r="E697" s="77">
        <v>210036</v>
      </c>
      <c r="F697" s="78" t="s">
        <v>451</v>
      </c>
      <c r="G697" s="77"/>
      <c r="I697" s="74" t="s">
        <v>28</v>
      </c>
      <c r="J697" s="74">
        <v>240617</v>
      </c>
      <c r="K697" s="74" t="s">
        <v>28</v>
      </c>
    </row>
    <row r="698" spans="1:11" x14ac:dyDescent="0.2">
      <c r="A698" s="75" t="s">
        <v>3022</v>
      </c>
      <c r="B698" s="76" t="s">
        <v>446</v>
      </c>
      <c r="C698" s="77" t="s">
        <v>695</v>
      </c>
      <c r="D698" s="76" t="e">
        <v>#N/A</v>
      </c>
      <c r="E698" s="76" t="s">
        <v>2992</v>
      </c>
      <c r="F698" s="78" t="e">
        <v>#N/A</v>
      </c>
      <c r="G698" s="77"/>
      <c r="I698" s="74" t="s">
        <v>691</v>
      </c>
      <c r="J698" s="74">
        <v>800002</v>
      </c>
      <c r="K698" s="74" t="s">
        <v>691</v>
      </c>
    </row>
    <row r="699" spans="1:11" x14ac:dyDescent="0.2">
      <c r="A699" s="80" t="s">
        <v>624</v>
      </c>
      <c r="B699" s="77" t="s">
        <v>442</v>
      </c>
      <c r="C699" s="77" t="s">
        <v>695</v>
      </c>
      <c r="D699" s="77" t="s">
        <v>653</v>
      </c>
      <c r="E699" s="77">
        <v>210089</v>
      </c>
      <c r="F699" s="78" t="s">
        <v>653</v>
      </c>
      <c r="G699" s="77"/>
      <c r="I699" s="74" t="s">
        <v>477</v>
      </c>
      <c r="J699" s="74">
        <v>210074</v>
      </c>
      <c r="K699" s="74" t="s">
        <v>477</v>
      </c>
    </row>
    <row r="700" spans="1:11" x14ac:dyDescent="0.2">
      <c r="A700" s="80" t="s">
        <v>495</v>
      </c>
      <c r="B700" s="77" t="s">
        <v>438</v>
      </c>
      <c r="C700" s="77" t="s">
        <v>695</v>
      </c>
      <c r="D700" s="77" t="s">
        <v>439</v>
      </c>
      <c r="E700" s="77">
        <v>210031</v>
      </c>
      <c r="F700" s="78" t="s">
        <v>439</v>
      </c>
      <c r="G700" s="77"/>
      <c r="I700" s="74" t="s">
        <v>469</v>
      </c>
      <c r="J700" s="74">
        <v>410027</v>
      </c>
      <c r="K700" s="74" t="s">
        <v>469</v>
      </c>
    </row>
    <row r="701" spans="1:11" x14ac:dyDescent="0.2">
      <c r="A701" s="75" t="s">
        <v>654</v>
      </c>
      <c r="B701" s="76" t="s">
        <v>434</v>
      </c>
      <c r="C701" s="77" t="s">
        <v>695</v>
      </c>
      <c r="D701" s="76" t="s">
        <v>435</v>
      </c>
      <c r="E701" s="76">
        <v>800053</v>
      </c>
      <c r="F701" s="78" t="s">
        <v>435</v>
      </c>
      <c r="G701" s="77"/>
      <c r="I701" s="74" t="e">
        <v>#N/A</v>
      </c>
      <c r="J701" s="74" t="s">
        <v>718</v>
      </c>
      <c r="K701" s="74" t="s">
        <v>2992</v>
      </c>
    </row>
    <row r="702" spans="1:11" x14ac:dyDescent="0.2">
      <c r="A702" s="83" t="s">
        <v>512</v>
      </c>
      <c r="B702" s="84" t="s">
        <v>431</v>
      </c>
      <c r="C702" s="77" t="s">
        <v>695</v>
      </c>
      <c r="D702" s="84" t="s">
        <v>655</v>
      </c>
      <c r="E702" s="85">
        <v>210076</v>
      </c>
      <c r="F702" s="78" t="s">
        <v>655</v>
      </c>
      <c r="G702" s="77"/>
      <c r="I702" s="74" t="e">
        <v>#N/A</v>
      </c>
      <c r="J702" s="74" t="s">
        <v>718</v>
      </c>
      <c r="K702" s="74" t="s">
        <v>2992</v>
      </c>
    </row>
    <row r="703" spans="1:11" x14ac:dyDescent="0.2">
      <c r="A703" s="80" t="s">
        <v>3001</v>
      </c>
      <c r="B703" s="77" t="s">
        <v>427</v>
      </c>
      <c r="C703" s="77" t="s">
        <v>695</v>
      </c>
      <c r="D703" s="77" t="s">
        <v>656</v>
      </c>
      <c r="E703" s="77">
        <v>210085</v>
      </c>
      <c r="F703" s="78" t="s">
        <v>656</v>
      </c>
      <c r="G703" s="77"/>
      <c r="I703" s="74" t="s">
        <v>106</v>
      </c>
      <c r="J703" s="74">
        <v>240054</v>
      </c>
      <c r="K703" s="74" t="s">
        <v>106</v>
      </c>
    </row>
    <row r="704" spans="1:11" x14ac:dyDescent="0.2">
      <c r="A704" s="75" t="s">
        <v>586</v>
      </c>
      <c r="B704" s="76" t="s">
        <v>424</v>
      </c>
      <c r="C704" s="77" t="s">
        <v>695</v>
      </c>
      <c r="D704" s="76" t="s">
        <v>423</v>
      </c>
      <c r="E704" s="76">
        <v>240165</v>
      </c>
      <c r="F704" s="78" t="s">
        <v>423</v>
      </c>
      <c r="G704" s="77"/>
      <c r="I704" s="74" t="s">
        <v>540</v>
      </c>
      <c r="J704" s="74">
        <v>210090</v>
      </c>
      <c r="K704" s="74" t="s">
        <v>540</v>
      </c>
    </row>
    <row r="705" spans="1:11" x14ac:dyDescent="0.2">
      <c r="A705" s="75" t="s">
        <v>524</v>
      </c>
      <c r="B705" s="76" t="s">
        <v>420</v>
      </c>
      <c r="C705" s="77" t="s">
        <v>695</v>
      </c>
      <c r="D705" s="76" t="s">
        <v>419</v>
      </c>
      <c r="E705" s="76">
        <v>820003</v>
      </c>
      <c r="F705" s="78" t="s">
        <v>419</v>
      </c>
      <c r="G705" s="77"/>
      <c r="I705" s="74" t="s">
        <v>540</v>
      </c>
      <c r="J705" s="74">
        <v>210090</v>
      </c>
      <c r="K705" s="74" t="s">
        <v>540</v>
      </c>
    </row>
    <row r="706" spans="1:11" x14ac:dyDescent="0.2">
      <c r="A706" s="83" t="s">
        <v>492</v>
      </c>
      <c r="B706" s="84" t="s">
        <v>416</v>
      </c>
      <c r="C706" s="77" t="s">
        <v>695</v>
      </c>
      <c r="D706" s="76" t="s">
        <v>415</v>
      </c>
      <c r="E706" s="85">
        <v>800057</v>
      </c>
      <c r="F706" s="78" t="s">
        <v>415</v>
      </c>
      <c r="G706" s="77"/>
      <c r="I706" s="74" t="s">
        <v>455</v>
      </c>
      <c r="J706" s="74">
        <v>210068</v>
      </c>
      <c r="K706" s="74" t="s">
        <v>455</v>
      </c>
    </row>
    <row r="707" spans="1:11" x14ac:dyDescent="0.2">
      <c r="A707" s="75" t="s">
        <v>583</v>
      </c>
      <c r="B707" s="76" t="s">
        <v>412</v>
      </c>
      <c r="C707" s="77" t="s">
        <v>695</v>
      </c>
      <c r="D707" s="76" t="s">
        <v>411</v>
      </c>
      <c r="E707" s="76">
        <v>240679</v>
      </c>
      <c r="F707" s="78" t="s">
        <v>411</v>
      </c>
      <c r="G707" s="77"/>
      <c r="I707" s="74" t="s">
        <v>455</v>
      </c>
      <c r="J707" s="74">
        <v>210068</v>
      </c>
      <c r="K707" s="74" t="s">
        <v>455</v>
      </c>
    </row>
    <row r="708" spans="1:11" x14ac:dyDescent="0.2">
      <c r="A708" s="80" t="s">
        <v>578</v>
      </c>
      <c r="B708" s="77" t="s">
        <v>408</v>
      </c>
      <c r="C708" s="77" t="s">
        <v>695</v>
      </c>
      <c r="D708" s="77" t="s">
        <v>407</v>
      </c>
      <c r="E708" s="77">
        <v>410028</v>
      </c>
      <c r="F708" s="78" t="s">
        <v>407</v>
      </c>
      <c r="G708" s="77"/>
      <c r="I708" s="74" t="s">
        <v>451</v>
      </c>
      <c r="J708" s="74">
        <v>210036</v>
      </c>
      <c r="K708" s="74" t="s">
        <v>451</v>
      </c>
    </row>
    <row r="709" spans="1:11" x14ac:dyDescent="0.2">
      <c r="A709" s="80" t="s">
        <v>3023</v>
      </c>
      <c r="B709" s="77" t="s">
        <v>404</v>
      </c>
      <c r="C709" s="77" t="s">
        <v>695</v>
      </c>
      <c r="D709" s="77" t="e">
        <v>#N/A</v>
      </c>
      <c r="E709" s="77" t="s">
        <v>2992</v>
      </c>
      <c r="F709" s="78" t="e">
        <v>#N/A</v>
      </c>
      <c r="G709" s="77"/>
      <c r="I709" s="74" t="s">
        <v>2984</v>
      </c>
      <c r="J709" s="74">
        <v>410031</v>
      </c>
      <c r="K709" s="74" t="s">
        <v>2984</v>
      </c>
    </row>
    <row r="710" spans="1:11" x14ac:dyDescent="0.2">
      <c r="A710" s="75" t="s">
        <v>3012</v>
      </c>
      <c r="B710" s="76" t="s">
        <v>400</v>
      </c>
      <c r="C710" s="77" t="s">
        <v>695</v>
      </c>
      <c r="D710" s="76" t="s">
        <v>657</v>
      </c>
      <c r="E710" s="76">
        <v>240455</v>
      </c>
      <c r="F710" s="78" t="s">
        <v>657</v>
      </c>
      <c r="G710" s="77"/>
      <c r="I710" s="74" t="s">
        <v>2984</v>
      </c>
      <c r="J710" s="74">
        <v>410031</v>
      </c>
      <c r="K710" s="74" t="s">
        <v>2984</v>
      </c>
    </row>
    <row r="711" spans="1:11" x14ac:dyDescent="0.2">
      <c r="A711" s="80" t="s">
        <v>3006</v>
      </c>
      <c r="B711" s="77" t="s">
        <v>396</v>
      </c>
      <c r="C711" s="77" t="s">
        <v>695</v>
      </c>
      <c r="D711" s="77" t="s">
        <v>395</v>
      </c>
      <c r="E711" s="77">
        <v>240072</v>
      </c>
      <c r="F711" s="78" t="s">
        <v>395</v>
      </c>
      <c r="G711" s="77"/>
      <c r="I711" s="74" t="s">
        <v>439</v>
      </c>
      <c r="J711" s="74">
        <v>210031</v>
      </c>
      <c r="K711" s="74" t="s">
        <v>439</v>
      </c>
    </row>
    <row r="712" spans="1:11" x14ac:dyDescent="0.2">
      <c r="A712" s="80" t="s">
        <v>640</v>
      </c>
      <c r="B712" s="77" t="s">
        <v>392</v>
      </c>
      <c r="C712" s="77" t="s">
        <v>695</v>
      </c>
      <c r="D712" s="77" t="s">
        <v>391</v>
      </c>
      <c r="E712" s="77">
        <v>240696</v>
      </c>
      <c r="F712" s="78" t="s">
        <v>391</v>
      </c>
      <c r="G712" s="77"/>
      <c r="I712" s="74" t="e">
        <v>#N/A</v>
      </c>
      <c r="J712" s="74" t="s">
        <v>602</v>
      </c>
      <c r="K712" s="74" t="s">
        <v>2992</v>
      </c>
    </row>
    <row r="713" spans="1:11" x14ac:dyDescent="0.2">
      <c r="A713" s="83" t="s">
        <v>496</v>
      </c>
      <c r="B713" s="84" t="s">
        <v>388</v>
      </c>
      <c r="C713" s="77" t="s">
        <v>695</v>
      </c>
      <c r="D713" s="84" t="s">
        <v>387</v>
      </c>
      <c r="E713" s="85">
        <v>240448</v>
      </c>
      <c r="F713" s="78" t="s">
        <v>387</v>
      </c>
      <c r="G713" s="77"/>
      <c r="I713" s="74" t="s">
        <v>308</v>
      </c>
      <c r="J713" s="74">
        <v>210051</v>
      </c>
      <c r="K713" s="74" t="s">
        <v>308</v>
      </c>
    </row>
    <row r="714" spans="1:11" x14ac:dyDescent="0.2">
      <c r="A714" s="75" t="s">
        <v>3007</v>
      </c>
      <c r="B714" s="76" t="s">
        <v>385</v>
      </c>
      <c r="C714" s="77" t="s">
        <v>695</v>
      </c>
      <c r="D714" s="76" t="s">
        <v>384</v>
      </c>
      <c r="E714" s="76">
        <v>240075</v>
      </c>
      <c r="F714" s="78" t="s">
        <v>384</v>
      </c>
      <c r="G714" s="77"/>
      <c r="I714" s="74" t="s">
        <v>423</v>
      </c>
      <c r="J714" s="74">
        <v>240165</v>
      </c>
      <c r="K714" s="74" t="s">
        <v>423</v>
      </c>
    </row>
    <row r="715" spans="1:11" x14ac:dyDescent="0.2">
      <c r="A715" s="75" t="s">
        <v>499</v>
      </c>
      <c r="B715" s="76" t="s">
        <v>381</v>
      </c>
      <c r="C715" s="77" t="s">
        <v>695</v>
      </c>
      <c r="D715" s="76" t="s">
        <v>380</v>
      </c>
      <c r="E715" s="76">
        <v>240442</v>
      </c>
      <c r="F715" s="78" t="s">
        <v>380</v>
      </c>
      <c r="G715" s="77"/>
      <c r="I715" s="74" t="s">
        <v>419</v>
      </c>
      <c r="J715" s="74">
        <v>820003</v>
      </c>
      <c r="K715" s="74" t="s">
        <v>419</v>
      </c>
    </row>
    <row r="716" spans="1:11" x14ac:dyDescent="0.2">
      <c r="A716" s="80" t="s">
        <v>3014</v>
      </c>
      <c r="B716" s="77" t="s">
        <v>377</v>
      </c>
      <c r="C716" s="77" t="s">
        <v>695</v>
      </c>
      <c r="D716" s="77" t="s">
        <v>136</v>
      </c>
      <c r="E716" s="77">
        <v>240607</v>
      </c>
      <c r="F716" s="78" t="s">
        <v>136</v>
      </c>
      <c r="G716" s="77"/>
      <c r="I716" s="74" t="s">
        <v>415</v>
      </c>
      <c r="J716" s="74">
        <v>800057</v>
      </c>
      <c r="K716" s="74" t="s">
        <v>415</v>
      </c>
    </row>
    <row r="717" spans="1:11" x14ac:dyDescent="0.2">
      <c r="A717" s="83" t="s">
        <v>565</v>
      </c>
      <c r="B717" s="84" t="s">
        <v>374</v>
      </c>
      <c r="C717" s="77" t="s">
        <v>695</v>
      </c>
      <c r="D717" s="76" t="s">
        <v>111</v>
      </c>
      <c r="E717" s="85">
        <v>240067</v>
      </c>
      <c r="F717" s="78" t="s">
        <v>111</v>
      </c>
      <c r="G717" s="77"/>
      <c r="I717" s="74" t="s">
        <v>411</v>
      </c>
      <c r="J717" s="74">
        <v>240679</v>
      </c>
      <c r="K717" s="74" t="s">
        <v>411</v>
      </c>
    </row>
    <row r="718" spans="1:11" x14ac:dyDescent="0.2">
      <c r="A718" s="75" t="s">
        <v>3008</v>
      </c>
      <c r="B718" s="76" t="s">
        <v>372</v>
      </c>
      <c r="C718" s="77" t="s">
        <v>695</v>
      </c>
      <c r="D718" s="76" t="s">
        <v>209</v>
      </c>
      <c r="E718" s="76">
        <v>240080</v>
      </c>
      <c r="F718" s="78" t="s">
        <v>209</v>
      </c>
      <c r="G718" s="77"/>
      <c r="I718" s="74" t="s">
        <v>657</v>
      </c>
      <c r="J718" s="74">
        <v>240455</v>
      </c>
      <c r="K718" s="74" t="s">
        <v>657</v>
      </c>
    </row>
    <row r="719" spans="1:11" x14ac:dyDescent="0.2">
      <c r="A719" s="83" t="s">
        <v>619</v>
      </c>
      <c r="B719" s="84" t="s">
        <v>371</v>
      </c>
      <c r="C719" s="77" t="s">
        <v>695</v>
      </c>
      <c r="D719" s="84" t="s">
        <v>370</v>
      </c>
      <c r="E719" s="85">
        <v>240624</v>
      </c>
      <c r="F719" s="78" t="s">
        <v>370</v>
      </c>
      <c r="G719" s="77"/>
      <c r="I719" s="74" t="s">
        <v>657</v>
      </c>
      <c r="J719" s="74">
        <v>240455</v>
      </c>
      <c r="K719" s="74" t="s">
        <v>657</v>
      </c>
    </row>
    <row r="720" spans="1:11" x14ac:dyDescent="0.2">
      <c r="A720" s="80" t="s">
        <v>644</v>
      </c>
      <c r="B720" s="77" t="s">
        <v>367</v>
      </c>
      <c r="C720" s="77" t="s">
        <v>695</v>
      </c>
      <c r="D720" s="77" t="s">
        <v>366</v>
      </c>
      <c r="E720" s="77">
        <v>440061</v>
      </c>
      <c r="F720" s="78" t="s">
        <v>366</v>
      </c>
      <c r="G720" s="77"/>
      <c r="I720" s="74" t="e">
        <v>#N/A</v>
      </c>
      <c r="J720" s="74" t="s">
        <v>3297</v>
      </c>
      <c r="K720" s="74" t="s">
        <v>2992</v>
      </c>
    </row>
    <row r="721" spans="1:11" x14ac:dyDescent="0.2">
      <c r="A721" s="80" t="s">
        <v>564</v>
      </c>
      <c r="B721" s="77" t="s">
        <v>363</v>
      </c>
      <c r="C721" s="77" t="s">
        <v>695</v>
      </c>
      <c r="D721" s="77" t="s">
        <v>142</v>
      </c>
      <c r="E721" s="77">
        <v>240049</v>
      </c>
      <c r="F721" s="78" t="s">
        <v>142</v>
      </c>
      <c r="G721" s="77"/>
      <c r="I721" s="74" t="s">
        <v>387</v>
      </c>
      <c r="J721" s="74">
        <v>240448</v>
      </c>
      <c r="K721" s="74" t="s">
        <v>387</v>
      </c>
    </row>
    <row r="722" spans="1:11" x14ac:dyDescent="0.2">
      <c r="A722" s="75" t="s">
        <v>503</v>
      </c>
      <c r="B722" s="76" t="s">
        <v>361</v>
      </c>
      <c r="C722" s="77" t="s">
        <v>695</v>
      </c>
      <c r="D722" s="76" t="s">
        <v>360</v>
      </c>
      <c r="E722" s="76">
        <v>440273</v>
      </c>
      <c r="F722" s="78" t="s">
        <v>360</v>
      </c>
      <c r="G722" s="77"/>
      <c r="I722" s="74" t="s">
        <v>387</v>
      </c>
      <c r="J722" s="74">
        <v>240448</v>
      </c>
      <c r="K722" s="74" t="s">
        <v>387</v>
      </c>
    </row>
    <row r="723" spans="1:11" x14ac:dyDescent="0.2">
      <c r="A723" s="80" t="s">
        <v>550</v>
      </c>
      <c r="B723" s="77" t="s">
        <v>358</v>
      </c>
      <c r="C723" s="77" t="s">
        <v>695</v>
      </c>
      <c r="D723" s="77" t="s">
        <v>357</v>
      </c>
      <c r="E723" s="77">
        <v>240050</v>
      </c>
      <c r="F723" s="78" t="s">
        <v>357</v>
      </c>
      <c r="G723" s="77"/>
      <c r="I723" s="74" t="s">
        <v>387</v>
      </c>
      <c r="J723" s="74">
        <v>240448</v>
      </c>
      <c r="K723" s="74" t="s">
        <v>387</v>
      </c>
    </row>
    <row r="724" spans="1:11" x14ac:dyDescent="0.2">
      <c r="A724" s="80" t="s">
        <v>500</v>
      </c>
      <c r="B724" s="77" t="s">
        <v>353</v>
      </c>
      <c r="C724" s="77" t="s">
        <v>695</v>
      </c>
      <c r="D724" s="77" t="s">
        <v>352</v>
      </c>
      <c r="E724" s="77">
        <v>440072</v>
      </c>
      <c r="F724" s="78" t="s">
        <v>352</v>
      </c>
      <c r="G724" s="77"/>
      <c r="I724" s="74" t="s">
        <v>387</v>
      </c>
      <c r="J724" s="74">
        <v>240448</v>
      </c>
      <c r="K724" s="74" t="s">
        <v>387</v>
      </c>
    </row>
    <row r="725" spans="1:11" x14ac:dyDescent="0.2">
      <c r="A725" s="75" t="s">
        <v>629</v>
      </c>
      <c r="B725" s="76" t="s">
        <v>348</v>
      </c>
      <c r="C725" s="77" t="s">
        <v>695</v>
      </c>
      <c r="D725" s="76" t="s">
        <v>347</v>
      </c>
      <c r="E725" s="76">
        <v>240348</v>
      </c>
      <c r="F725" s="78" t="s">
        <v>347</v>
      </c>
      <c r="G725" s="77"/>
      <c r="I725" s="74" t="s">
        <v>136</v>
      </c>
      <c r="J725" s="74">
        <v>240607</v>
      </c>
      <c r="K725" s="74" t="s">
        <v>136</v>
      </c>
    </row>
    <row r="726" spans="1:11" x14ac:dyDescent="0.2">
      <c r="A726" s="75" t="s">
        <v>513</v>
      </c>
      <c r="B726" s="76" t="s">
        <v>514</v>
      </c>
      <c r="C726" s="77" t="s">
        <v>695</v>
      </c>
      <c r="D726" s="76" t="s">
        <v>658</v>
      </c>
      <c r="E726" s="76">
        <v>210078</v>
      </c>
      <c r="F726" s="78" t="s">
        <v>658</v>
      </c>
      <c r="G726" s="77"/>
      <c r="I726" s="74" t="s">
        <v>370</v>
      </c>
      <c r="J726" s="74">
        <v>240624</v>
      </c>
      <c r="K726" s="74" t="s">
        <v>370</v>
      </c>
    </row>
    <row r="727" spans="1:11" x14ac:dyDescent="0.2">
      <c r="A727" s="80" t="s">
        <v>2999</v>
      </c>
      <c r="B727" s="77" t="s">
        <v>567</v>
      </c>
      <c r="C727" s="77" t="s">
        <v>695</v>
      </c>
      <c r="D727" s="77" t="s">
        <v>165</v>
      </c>
      <c r="E727" s="77">
        <v>210069</v>
      </c>
      <c r="F727" s="78" t="s">
        <v>165</v>
      </c>
      <c r="G727" s="77"/>
      <c r="I727" s="74" t="s">
        <v>370</v>
      </c>
      <c r="J727" s="74">
        <v>240624</v>
      </c>
      <c r="K727" s="74" t="s">
        <v>370</v>
      </c>
    </row>
    <row r="728" spans="1:11" x14ac:dyDescent="0.2">
      <c r="A728" s="83" t="s">
        <v>527</v>
      </c>
      <c r="B728" s="84" t="s">
        <v>528</v>
      </c>
      <c r="C728" s="77" t="s">
        <v>695</v>
      </c>
      <c r="D728" s="76" t="s">
        <v>473</v>
      </c>
      <c r="E728" s="85">
        <v>210041</v>
      </c>
      <c r="F728" s="78" t="s">
        <v>473</v>
      </c>
      <c r="G728" s="77"/>
      <c r="I728" s="74" t="s">
        <v>370</v>
      </c>
      <c r="J728" s="74">
        <v>240624</v>
      </c>
      <c r="K728" s="74" t="s">
        <v>370</v>
      </c>
    </row>
    <row r="729" spans="1:11" x14ac:dyDescent="0.2">
      <c r="A729" s="83" t="s">
        <v>489</v>
      </c>
      <c r="B729" s="84" t="s">
        <v>490</v>
      </c>
      <c r="C729" s="77" t="s">
        <v>695</v>
      </c>
      <c r="D729" s="84" t="s">
        <v>659</v>
      </c>
      <c r="E729" s="85">
        <v>210087</v>
      </c>
      <c r="F729" s="78" t="s">
        <v>659</v>
      </c>
      <c r="G729" s="77"/>
      <c r="I729" s="74" t="s">
        <v>366</v>
      </c>
      <c r="J729" s="74">
        <v>440061</v>
      </c>
      <c r="K729" s="74" t="s">
        <v>366</v>
      </c>
    </row>
    <row r="730" spans="1:11" x14ac:dyDescent="0.2">
      <c r="A730" s="75" t="s">
        <v>2996</v>
      </c>
      <c r="B730" s="76" t="s">
        <v>572</v>
      </c>
      <c r="C730" s="77" t="s">
        <v>695</v>
      </c>
      <c r="D730" s="76" t="s">
        <v>443</v>
      </c>
      <c r="E730" s="76">
        <v>210048</v>
      </c>
      <c r="F730" s="78" t="s">
        <v>443</v>
      </c>
      <c r="G730" s="77"/>
      <c r="I730" s="74" t="s">
        <v>142</v>
      </c>
      <c r="J730" s="74">
        <v>240049</v>
      </c>
      <c r="K730" s="74" t="s">
        <v>142</v>
      </c>
    </row>
    <row r="731" spans="1:11" x14ac:dyDescent="0.2">
      <c r="A731" s="80" t="s">
        <v>533</v>
      </c>
      <c r="B731" s="77" t="s">
        <v>534</v>
      </c>
      <c r="C731" s="77" t="s">
        <v>695</v>
      </c>
      <c r="D731" s="77" t="s">
        <v>660</v>
      </c>
      <c r="E731" s="77">
        <v>210088</v>
      </c>
      <c r="F731" s="78" t="s">
        <v>660</v>
      </c>
      <c r="G731" s="77"/>
      <c r="I731" s="74" t="s">
        <v>360</v>
      </c>
      <c r="J731" s="74">
        <v>440273</v>
      </c>
      <c r="K731" s="74" t="s">
        <v>360</v>
      </c>
    </row>
    <row r="732" spans="1:11" x14ac:dyDescent="0.2">
      <c r="A732" s="75" t="s">
        <v>584</v>
      </c>
      <c r="B732" s="76" t="s">
        <v>362</v>
      </c>
      <c r="C732" s="77" t="s">
        <v>695</v>
      </c>
      <c r="D732" s="76" t="s">
        <v>661</v>
      </c>
      <c r="E732" s="76">
        <v>230017</v>
      </c>
      <c r="F732" s="78" t="s">
        <v>661</v>
      </c>
      <c r="G732" s="77"/>
      <c r="I732" s="74" t="s">
        <v>360</v>
      </c>
      <c r="J732" s="74">
        <v>440273</v>
      </c>
      <c r="K732" s="74" t="s">
        <v>360</v>
      </c>
    </row>
    <row r="733" spans="1:11" x14ac:dyDescent="0.2">
      <c r="A733" s="80" t="s">
        <v>581</v>
      </c>
      <c r="B733" s="77" t="s">
        <v>344</v>
      </c>
      <c r="C733" s="77" t="s">
        <v>695</v>
      </c>
      <c r="D733" s="77" t="s">
        <v>662</v>
      </c>
      <c r="E733" s="77">
        <v>230019</v>
      </c>
      <c r="F733" s="78" t="s">
        <v>662</v>
      </c>
      <c r="G733" s="77"/>
      <c r="I733" s="74" t="s">
        <v>347</v>
      </c>
      <c r="J733" s="74">
        <v>240348</v>
      </c>
      <c r="K733" s="74" t="s">
        <v>347</v>
      </c>
    </row>
    <row r="734" spans="1:11" x14ac:dyDescent="0.2">
      <c r="A734" s="75" t="s">
        <v>525</v>
      </c>
      <c r="B734" s="76" t="s">
        <v>340</v>
      </c>
      <c r="C734" s="77" t="s">
        <v>695</v>
      </c>
      <c r="D734" s="76" t="s">
        <v>339</v>
      </c>
      <c r="E734" s="76">
        <v>230016</v>
      </c>
      <c r="F734" s="78" t="s">
        <v>339</v>
      </c>
      <c r="G734" s="77"/>
      <c r="I734" s="74" t="s">
        <v>658</v>
      </c>
      <c r="J734" s="74">
        <v>210078</v>
      </c>
      <c r="K734" s="74" t="s">
        <v>658</v>
      </c>
    </row>
    <row r="735" spans="1:11" x14ac:dyDescent="0.2">
      <c r="A735" s="75" t="s">
        <v>545</v>
      </c>
      <c r="B735" s="76" t="s">
        <v>546</v>
      </c>
      <c r="C735" s="77" t="s">
        <v>695</v>
      </c>
      <c r="D735" s="76" t="s">
        <v>296</v>
      </c>
      <c r="E735" s="76">
        <v>230015</v>
      </c>
      <c r="F735" s="78" t="s">
        <v>296</v>
      </c>
      <c r="G735" s="77"/>
      <c r="I735" s="74" t="s">
        <v>165</v>
      </c>
      <c r="J735" s="74">
        <v>210069</v>
      </c>
      <c r="K735" s="74" t="s">
        <v>165</v>
      </c>
    </row>
    <row r="736" spans="1:11" x14ac:dyDescent="0.2">
      <c r="A736" s="75" t="s">
        <v>663</v>
      </c>
      <c r="B736" s="76" t="s">
        <v>356</v>
      </c>
      <c r="C736" s="77" t="s">
        <v>695</v>
      </c>
      <c r="D736" s="76" t="e">
        <v>#N/A</v>
      </c>
      <c r="E736" s="76" t="s">
        <v>2992</v>
      </c>
      <c r="F736" s="78" t="e">
        <v>#N/A</v>
      </c>
      <c r="G736" s="76"/>
      <c r="I736" s="74" t="s">
        <v>659</v>
      </c>
      <c r="J736" s="74">
        <v>210087</v>
      </c>
      <c r="K736" s="74" t="s">
        <v>659</v>
      </c>
    </row>
    <row r="737" spans="1:11" x14ac:dyDescent="0.2">
      <c r="A737" s="80" t="s">
        <v>3019</v>
      </c>
      <c r="B737" s="77" t="s">
        <v>336</v>
      </c>
      <c r="C737" s="77" t="s">
        <v>695</v>
      </c>
      <c r="D737" s="77" t="s">
        <v>335</v>
      </c>
      <c r="E737" s="77" t="s">
        <v>334</v>
      </c>
      <c r="F737" s="78" t="s">
        <v>335</v>
      </c>
      <c r="G737" s="77"/>
      <c r="I737" s="74" t="s">
        <v>660</v>
      </c>
      <c r="J737" s="74">
        <v>210088</v>
      </c>
      <c r="K737" s="74" t="s">
        <v>660</v>
      </c>
    </row>
    <row r="738" spans="1:11" x14ac:dyDescent="0.2">
      <c r="A738" s="83" t="s">
        <v>664</v>
      </c>
      <c r="B738" s="84" t="s">
        <v>331</v>
      </c>
      <c r="C738" s="77" t="s">
        <v>695</v>
      </c>
      <c r="D738" s="76" t="s">
        <v>227</v>
      </c>
      <c r="E738" s="85" t="s">
        <v>226</v>
      </c>
      <c r="F738" s="78" t="s">
        <v>227</v>
      </c>
      <c r="G738" s="77"/>
      <c r="I738" s="74" t="s">
        <v>661</v>
      </c>
      <c r="J738" s="74">
        <v>230017</v>
      </c>
      <c r="K738" s="74" t="s">
        <v>661</v>
      </c>
    </row>
    <row r="739" spans="1:11" x14ac:dyDescent="0.2">
      <c r="A739" s="83" t="s">
        <v>635</v>
      </c>
      <c r="B739" s="84" t="s">
        <v>327</v>
      </c>
      <c r="C739" s="77" t="s">
        <v>695</v>
      </c>
      <c r="D739" s="84" t="e">
        <v>#N/A</v>
      </c>
      <c r="E739" s="85" t="s">
        <v>2992</v>
      </c>
      <c r="F739" s="78" t="e">
        <v>#N/A</v>
      </c>
      <c r="G739" s="77"/>
      <c r="I739" s="74" t="s">
        <v>339</v>
      </c>
      <c r="J739" s="74">
        <v>230016</v>
      </c>
      <c r="K739" s="74" t="s">
        <v>339</v>
      </c>
    </row>
    <row r="740" spans="1:11" x14ac:dyDescent="0.2">
      <c r="A740" s="75" t="s">
        <v>627</v>
      </c>
      <c r="B740" s="76" t="s">
        <v>324</v>
      </c>
      <c r="C740" s="77" t="s">
        <v>695</v>
      </c>
      <c r="D740" s="76" t="s">
        <v>325</v>
      </c>
      <c r="E740" s="76" t="s">
        <v>322</v>
      </c>
      <c r="F740" s="78" t="s">
        <v>325</v>
      </c>
      <c r="G740" s="77"/>
      <c r="I740" s="74" t="s">
        <v>339</v>
      </c>
      <c r="J740" s="74">
        <v>230016</v>
      </c>
      <c r="K740" s="74" t="s">
        <v>339</v>
      </c>
    </row>
    <row r="741" spans="1:11" x14ac:dyDescent="0.2">
      <c r="A741" s="80" t="s">
        <v>547</v>
      </c>
      <c r="B741" s="77" t="s">
        <v>320</v>
      </c>
      <c r="C741" s="77" t="s">
        <v>695</v>
      </c>
      <c r="D741" s="77" t="s">
        <v>319</v>
      </c>
      <c r="E741" s="77" t="s">
        <v>318</v>
      </c>
      <c r="F741" s="78" t="s">
        <v>319</v>
      </c>
      <c r="G741" s="77"/>
      <c r="I741" s="74" t="s">
        <v>296</v>
      </c>
      <c r="J741" s="74">
        <v>230015</v>
      </c>
      <c r="K741" s="74" t="s">
        <v>296</v>
      </c>
    </row>
    <row r="742" spans="1:11" x14ac:dyDescent="0.2">
      <c r="A742" s="75" t="s">
        <v>569</v>
      </c>
      <c r="B742" s="76" t="s">
        <v>315</v>
      </c>
      <c r="C742" s="77" t="s">
        <v>695</v>
      </c>
      <c r="D742" s="76" t="s">
        <v>314</v>
      </c>
      <c r="E742" s="76" t="s">
        <v>313</v>
      </c>
      <c r="F742" s="78" t="s">
        <v>314</v>
      </c>
      <c r="G742" s="77"/>
      <c r="I742" s="74" t="s">
        <v>296</v>
      </c>
      <c r="J742" s="74">
        <v>230015</v>
      </c>
      <c r="K742" s="74" t="s">
        <v>296</v>
      </c>
    </row>
    <row r="743" spans="1:11" x14ac:dyDescent="0.2">
      <c r="A743" s="75" t="s">
        <v>589</v>
      </c>
      <c r="B743" s="76" t="s">
        <v>309</v>
      </c>
      <c r="C743" s="77" t="s">
        <v>695</v>
      </c>
      <c r="D743" s="76" t="s">
        <v>308</v>
      </c>
      <c r="E743" s="76">
        <v>210051</v>
      </c>
      <c r="F743" s="78" t="s">
        <v>308</v>
      </c>
      <c r="G743" s="77"/>
      <c r="I743" s="74" t="s">
        <v>335</v>
      </c>
      <c r="J743" s="74" t="s">
        <v>334</v>
      </c>
      <c r="K743" s="74" t="s">
        <v>335</v>
      </c>
    </row>
    <row r="744" spans="1:11" x14ac:dyDescent="0.2">
      <c r="A744" s="80" t="s">
        <v>3018</v>
      </c>
      <c r="B744" s="77" t="s">
        <v>304</v>
      </c>
      <c r="C744" s="77" t="s">
        <v>695</v>
      </c>
      <c r="D744" s="77" t="s">
        <v>303</v>
      </c>
      <c r="E744" s="77">
        <v>800047</v>
      </c>
      <c r="F744" s="78" t="s">
        <v>303</v>
      </c>
      <c r="G744" s="77"/>
      <c r="I744" s="74" t="s">
        <v>335</v>
      </c>
      <c r="J744" s="74" t="s">
        <v>334</v>
      </c>
      <c r="K744" s="74" t="s">
        <v>335</v>
      </c>
    </row>
    <row r="745" spans="1:11" x14ac:dyDescent="0.2">
      <c r="A745" s="75" t="s">
        <v>666</v>
      </c>
      <c r="B745" s="76" t="s">
        <v>301</v>
      </c>
      <c r="C745" s="77" t="s">
        <v>695</v>
      </c>
      <c r="D745" s="76" t="s">
        <v>667</v>
      </c>
      <c r="E745" s="76">
        <v>440187</v>
      </c>
      <c r="F745" s="78" t="s">
        <v>667</v>
      </c>
      <c r="G745" s="77"/>
      <c r="I745" s="74" t="s">
        <v>227</v>
      </c>
      <c r="J745" s="74" t="s">
        <v>226</v>
      </c>
      <c r="K745" s="74" t="s">
        <v>227</v>
      </c>
    </row>
    <row r="746" spans="1:11" x14ac:dyDescent="0.2">
      <c r="A746" s="75" t="s">
        <v>623</v>
      </c>
      <c r="B746" s="76" t="s">
        <v>13</v>
      </c>
      <c r="C746" s="77" t="s">
        <v>695</v>
      </c>
      <c r="D746" s="76" t="s">
        <v>19</v>
      </c>
      <c r="E746" s="76" t="s">
        <v>18</v>
      </c>
      <c r="F746" s="78" t="s">
        <v>19</v>
      </c>
      <c r="G746" s="77"/>
      <c r="I746" s="74" t="e">
        <v>#N/A</v>
      </c>
      <c r="J746" s="74" t="s">
        <v>2525</v>
      </c>
      <c r="K746" s="74" t="s">
        <v>2992</v>
      </c>
    </row>
    <row r="747" spans="1:11" x14ac:dyDescent="0.2">
      <c r="A747" s="75" t="s">
        <v>668</v>
      </c>
      <c r="B747" s="76" t="s">
        <v>297</v>
      </c>
      <c r="C747" s="77" t="s">
        <v>695</v>
      </c>
      <c r="D747" s="76" t="s">
        <v>296</v>
      </c>
      <c r="E747" s="77">
        <v>230015</v>
      </c>
      <c r="F747" s="78" t="s">
        <v>296</v>
      </c>
      <c r="G747" s="77"/>
      <c r="I747" s="74" t="s">
        <v>303</v>
      </c>
      <c r="J747" s="74">
        <v>800047</v>
      </c>
      <c r="K747" s="74" t="s">
        <v>303</v>
      </c>
    </row>
    <row r="748" spans="1:11" x14ac:dyDescent="0.2">
      <c r="A748" s="75" t="s">
        <v>3020</v>
      </c>
      <c r="B748" s="76" t="s">
        <v>286</v>
      </c>
      <c r="C748" s="77" t="s">
        <v>695</v>
      </c>
      <c r="D748" s="76" t="s">
        <v>285</v>
      </c>
      <c r="E748" s="76" t="s">
        <v>284</v>
      </c>
      <c r="F748" s="78" t="s">
        <v>285</v>
      </c>
      <c r="G748" s="76"/>
      <c r="I748" s="74" t="s">
        <v>303</v>
      </c>
      <c r="J748" s="74">
        <v>800047</v>
      </c>
      <c r="K748" s="74" t="s">
        <v>303</v>
      </c>
    </row>
    <row r="749" spans="1:11" x14ac:dyDescent="0.2">
      <c r="A749" s="75" t="s">
        <v>3024</v>
      </c>
      <c r="B749" s="76" t="s">
        <v>282</v>
      </c>
      <c r="C749" s="77" t="s">
        <v>695</v>
      </c>
      <c r="D749" s="76" t="e">
        <v>#N/A</v>
      </c>
      <c r="E749" s="76" t="s">
        <v>2992</v>
      </c>
      <c r="F749" s="78" t="e">
        <v>#N/A</v>
      </c>
      <c r="G749" s="77"/>
      <c r="I749" s="74" t="e">
        <v>#N/A</v>
      </c>
      <c r="J749" s="74" t="s">
        <v>729</v>
      </c>
      <c r="K749" s="74" t="s">
        <v>2992</v>
      </c>
    </row>
    <row r="750" spans="1:11" x14ac:dyDescent="0.2">
      <c r="A750" s="83" t="s">
        <v>615</v>
      </c>
      <c r="B750" s="84" t="s">
        <v>280</v>
      </c>
      <c r="C750" s="77" t="s">
        <v>695</v>
      </c>
      <c r="D750" s="76" t="e">
        <v>#N/A</v>
      </c>
      <c r="E750" s="85" t="s">
        <v>2992</v>
      </c>
      <c r="F750" s="78" t="e">
        <v>#N/A</v>
      </c>
      <c r="G750" s="77"/>
      <c r="I750" s="74" t="s">
        <v>19</v>
      </c>
      <c r="J750" s="74" t="s">
        <v>18</v>
      </c>
      <c r="K750" s="74" t="s">
        <v>19</v>
      </c>
    </row>
    <row r="751" spans="1:11" x14ac:dyDescent="0.2">
      <c r="A751" s="80" t="s">
        <v>636</v>
      </c>
      <c r="B751" s="77" t="s">
        <v>276</v>
      </c>
      <c r="C751" s="77" t="s">
        <v>695</v>
      </c>
      <c r="D751" s="77" t="s">
        <v>669</v>
      </c>
      <c r="E751" s="77" t="s">
        <v>278</v>
      </c>
      <c r="F751" s="78" t="s">
        <v>669</v>
      </c>
      <c r="G751" s="77"/>
      <c r="I751" s="74" t="s">
        <v>296</v>
      </c>
      <c r="J751" s="74">
        <v>230015</v>
      </c>
      <c r="K751" s="74" t="s">
        <v>296</v>
      </c>
    </row>
    <row r="752" spans="1:11" x14ac:dyDescent="0.2">
      <c r="A752" s="75" t="s">
        <v>549</v>
      </c>
      <c r="B752" s="76" t="s">
        <v>270</v>
      </c>
      <c r="C752" s="77" t="s">
        <v>695</v>
      </c>
      <c r="D752" s="76" t="s">
        <v>271</v>
      </c>
      <c r="E752" s="76" t="s">
        <v>268</v>
      </c>
      <c r="F752" s="78" t="s">
        <v>271</v>
      </c>
      <c r="G752" s="77"/>
      <c r="I752" s="74" t="s">
        <v>285</v>
      </c>
      <c r="J752" s="74" t="s">
        <v>284</v>
      </c>
      <c r="K752" s="74" t="s">
        <v>285</v>
      </c>
    </row>
    <row r="753" spans="1:11" x14ac:dyDescent="0.2">
      <c r="A753" s="80" t="s">
        <v>494</v>
      </c>
      <c r="B753" s="77" t="s">
        <v>266</v>
      </c>
      <c r="C753" s="77" t="s">
        <v>695</v>
      </c>
      <c r="D753" s="77" t="s">
        <v>12</v>
      </c>
      <c r="E753" s="77" t="s">
        <v>11</v>
      </c>
      <c r="F753" s="78" t="s">
        <v>12</v>
      </c>
      <c r="G753" s="77"/>
      <c r="I753" s="74" t="e">
        <v>#N/A</v>
      </c>
      <c r="J753" s="74" t="s">
        <v>697</v>
      </c>
      <c r="K753" s="74" t="s">
        <v>2992</v>
      </c>
    </row>
    <row r="754" spans="1:11" x14ac:dyDescent="0.2">
      <c r="A754" s="80" t="s">
        <v>3025</v>
      </c>
      <c r="B754" s="77" t="s">
        <v>264</v>
      </c>
      <c r="C754" s="77" t="s">
        <v>695</v>
      </c>
      <c r="D754" s="77" t="e">
        <v>#N/A</v>
      </c>
      <c r="E754" s="77" t="s">
        <v>2992</v>
      </c>
      <c r="F754" s="78" t="e">
        <v>#N/A</v>
      </c>
      <c r="G754" s="77"/>
      <c r="I754" s="74" t="e">
        <v>#N/A</v>
      </c>
      <c r="J754" s="74" t="s">
        <v>2992</v>
      </c>
      <c r="K754" s="74" t="s">
        <v>2992</v>
      </c>
    </row>
    <row r="755" spans="1:11" x14ac:dyDescent="0.2">
      <c r="A755" s="75" t="s">
        <v>3009</v>
      </c>
      <c r="B755" s="76" t="s">
        <v>260</v>
      </c>
      <c r="C755" s="77" t="s">
        <v>695</v>
      </c>
      <c r="D755" s="76" t="s">
        <v>237</v>
      </c>
      <c r="E755" s="76">
        <v>240109</v>
      </c>
      <c r="F755" s="78" t="s">
        <v>237</v>
      </c>
      <c r="G755" s="77"/>
      <c r="I755" s="74" t="e">
        <v>#N/A</v>
      </c>
      <c r="J755" s="74" t="s">
        <v>553</v>
      </c>
      <c r="K755" s="74" t="s">
        <v>2992</v>
      </c>
    </row>
    <row r="756" spans="1:11" x14ac:dyDescent="0.2">
      <c r="A756" s="75" t="s">
        <v>670</v>
      </c>
      <c r="B756" s="76" t="s">
        <v>607</v>
      </c>
      <c r="C756" s="77" t="s">
        <v>695</v>
      </c>
      <c r="D756" s="76" t="s">
        <v>672</v>
      </c>
      <c r="E756" s="76" t="s">
        <v>671</v>
      </c>
      <c r="F756" s="78" t="s">
        <v>672</v>
      </c>
      <c r="G756" s="77"/>
      <c r="I756" s="74" t="s">
        <v>669</v>
      </c>
      <c r="J756" s="74" t="s">
        <v>278</v>
      </c>
      <c r="K756" s="74" t="s">
        <v>669</v>
      </c>
    </row>
    <row r="757" spans="1:11" x14ac:dyDescent="0.2">
      <c r="A757" s="86" t="s">
        <v>622</v>
      </c>
      <c r="B757" s="85" t="s">
        <v>257</v>
      </c>
      <c r="C757" s="77" t="s">
        <v>695</v>
      </c>
      <c r="D757" s="85" t="s">
        <v>673</v>
      </c>
      <c r="E757" s="85">
        <v>440086</v>
      </c>
      <c r="F757" s="78" t="s">
        <v>673</v>
      </c>
      <c r="G757" s="77"/>
      <c r="I757" s="74" t="s">
        <v>271</v>
      </c>
      <c r="J757" s="74" t="s">
        <v>268</v>
      </c>
      <c r="K757" s="74" t="s">
        <v>271</v>
      </c>
    </row>
    <row r="758" spans="1:11" x14ac:dyDescent="0.2">
      <c r="A758" s="75" t="s">
        <v>647</v>
      </c>
      <c r="B758" s="76" t="s">
        <v>254</v>
      </c>
      <c r="C758" s="77" t="s">
        <v>695</v>
      </c>
      <c r="D758" s="76" t="s">
        <v>674</v>
      </c>
      <c r="E758" s="76">
        <v>340052</v>
      </c>
      <c r="F758" s="78" t="s">
        <v>674</v>
      </c>
      <c r="G758" s="76"/>
      <c r="I758" s="74" t="s">
        <v>347</v>
      </c>
      <c r="J758" s="74">
        <v>240348</v>
      </c>
      <c r="K758" s="74" t="s">
        <v>347</v>
      </c>
    </row>
    <row r="759" spans="1:11" x14ac:dyDescent="0.2">
      <c r="A759" s="80" t="s">
        <v>643</v>
      </c>
      <c r="B759" s="77" t="s">
        <v>248</v>
      </c>
      <c r="C759" s="77" t="s">
        <v>695</v>
      </c>
      <c r="D759" s="77" t="s">
        <v>247</v>
      </c>
      <c r="E759" s="77">
        <v>210040</v>
      </c>
      <c r="F759" s="78" t="s">
        <v>247</v>
      </c>
      <c r="G759" s="77"/>
      <c r="I759" s="74" t="s">
        <v>263</v>
      </c>
      <c r="J759" s="74">
        <v>240254</v>
      </c>
      <c r="K759" s="74" t="s">
        <v>263</v>
      </c>
    </row>
    <row r="760" spans="1:11" x14ac:dyDescent="0.2">
      <c r="A760" s="83" t="s">
        <v>579</v>
      </c>
      <c r="B760" s="84" t="s">
        <v>244</v>
      </c>
      <c r="C760" s="77" t="s">
        <v>695</v>
      </c>
      <c r="D760" s="76" t="s">
        <v>222</v>
      </c>
      <c r="E760" s="85">
        <v>240255</v>
      </c>
      <c r="F760" s="78" t="s">
        <v>222</v>
      </c>
      <c r="G760" s="77"/>
      <c r="I760" s="74" t="s">
        <v>259</v>
      </c>
      <c r="J760" s="74">
        <v>440435</v>
      </c>
      <c r="K760" s="74" t="s">
        <v>259</v>
      </c>
    </row>
    <row r="761" spans="1:11" x14ac:dyDescent="0.2">
      <c r="A761" s="75" t="s">
        <v>600</v>
      </c>
      <c r="B761" s="76" t="s">
        <v>238</v>
      </c>
      <c r="C761" s="77" t="s">
        <v>695</v>
      </c>
      <c r="D761" s="76" t="s">
        <v>675</v>
      </c>
      <c r="E761" s="76">
        <v>240259</v>
      </c>
      <c r="F761" s="78" t="s">
        <v>675</v>
      </c>
      <c r="G761" s="77"/>
      <c r="I761" s="74" t="s">
        <v>237</v>
      </c>
      <c r="J761" s="74">
        <v>240109</v>
      </c>
      <c r="K761" s="74" t="s">
        <v>237</v>
      </c>
    </row>
    <row r="762" spans="1:11" x14ac:dyDescent="0.2">
      <c r="A762" s="80" t="s">
        <v>498</v>
      </c>
      <c r="B762" s="77" t="s">
        <v>233</v>
      </c>
      <c r="C762" s="77" t="s">
        <v>695</v>
      </c>
      <c r="D762" s="77" t="s">
        <v>232</v>
      </c>
      <c r="E762" s="77">
        <v>240091</v>
      </c>
      <c r="F762" s="78" t="s">
        <v>232</v>
      </c>
      <c r="G762" s="77"/>
      <c r="I762" s="74" t="s">
        <v>672</v>
      </c>
      <c r="J762" s="74" t="s">
        <v>671</v>
      </c>
      <c r="K762" s="74" t="s">
        <v>672</v>
      </c>
    </row>
    <row r="763" spans="1:11" x14ac:dyDescent="0.2">
      <c r="A763" s="80" t="s">
        <v>3026</v>
      </c>
      <c r="B763" s="77" t="s">
        <v>230</v>
      </c>
      <c r="C763" s="77" t="s">
        <v>695</v>
      </c>
      <c r="D763" s="77" t="e">
        <v>#N/A</v>
      </c>
      <c r="E763" s="77" t="s">
        <v>2992</v>
      </c>
      <c r="F763" s="78" t="e">
        <v>#N/A</v>
      </c>
      <c r="G763" s="77"/>
      <c r="I763" s="74" t="s">
        <v>335</v>
      </c>
      <c r="J763" s="74" t="s">
        <v>334</v>
      </c>
      <c r="K763" s="74" t="s">
        <v>335</v>
      </c>
    </row>
    <row r="764" spans="1:11" x14ac:dyDescent="0.2">
      <c r="A764" s="83" t="s">
        <v>544</v>
      </c>
      <c r="B764" s="84" t="s">
        <v>228</v>
      </c>
      <c r="C764" s="77" t="s">
        <v>695</v>
      </c>
      <c r="D764" s="84" t="s">
        <v>227</v>
      </c>
      <c r="E764" s="85" t="s">
        <v>226</v>
      </c>
      <c r="F764" s="78" t="s">
        <v>227</v>
      </c>
      <c r="G764" s="77"/>
      <c r="I764" s="74" t="s">
        <v>232</v>
      </c>
      <c r="J764" s="74">
        <v>240091</v>
      </c>
      <c r="K764" s="74" t="s">
        <v>232</v>
      </c>
    </row>
    <row r="765" spans="1:11" x14ac:dyDescent="0.2">
      <c r="A765" s="75" t="s">
        <v>537</v>
      </c>
      <c r="B765" s="76" t="s">
        <v>219</v>
      </c>
      <c r="C765" s="77" t="s">
        <v>695</v>
      </c>
      <c r="D765" s="76" t="s">
        <v>218</v>
      </c>
      <c r="E765" s="76">
        <v>240538</v>
      </c>
      <c r="F765" s="78" t="s">
        <v>218</v>
      </c>
      <c r="G765" s="77"/>
      <c r="I765" s="74" t="s">
        <v>243</v>
      </c>
      <c r="J765" s="74" t="s">
        <v>242</v>
      </c>
      <c r="K765" s="74" t="s">
        <v>243</v>
      </c>
    </row>
    <row r="766" spans="1:11" x14ac:dyDescent="0.2">
      <c r="A766" s="75" t="s">
        <v>3013</v>
      </c>
      <c r="B766" s="76" t="s">
        <v>214</v>
      </c>
      <c r="C766" s="77" t="s">
        <v>695</v>
      </c>
      <c r="D766" s="76" t="s">
        <v>213</v>
      </c>
      <c r="E766" s="76">
        <v>240494</v>
      </c>
      <c r="F766" s="78" t="s">
        <v>213</v>
      </c>
      <c r="G766" s="76"/>
      <c r="I766" s="74" t="s">
        <v>222</v>
      </c>
      <c r="J766" s="74">
        <v>240255</v>
      </c>
      <c r="K766" s="74" t="s">
        <v>222</v>
      </c>
    </row>
    <row r="767" spans="1:11" x14ac:dyDescent="0.2">
      <c r="A767" s="80" t="s">
        <v>632</v>
      </c>
      <c r="B767" s="77" t="s">
        <v>204</v>
      </c>
      <c r="C767" s="77" t="s">
        <v>695</v>
      </c>
      <c r="D767" s="77" t="s">
        <v>263</v>
      </c>
      <c r="E767" s="77">
        <v>240254</v>
      </c>
      <c r="F767" s="78" t="s">
        <v>263</v>
      </c>
      <c r="G767" s="77"/>
      <c r="I767" s="74" t="s">
        <v>675</v>
      </c>
      <c r="J767" s="74">
        <v>240259</v>
      </c>
      <c r="K767" s="74" t="s">
        <v>675</v>
      </c>
    </row>
    <row r="768" spans="1:11" x14ac:dyDescent="0.2">
      <c r="A768" s="75" t="s">
        <v>515</v>
      </c>
      <c r="B768" s="76" t="s">
        <v>516</v>
      </c>
      <c r="C768" s="77" t="s">
        <v>695</v>
      </c>
      <c r="D768" s="76" t="s">
        <v>243</v>
      </c>
      <c r="E768" s="76" t="s">
        <v>242</v>
      </c>
      <c r="F768" s="78" t="s">
        <v>243</v>
      </c>
      <c r="G768" s="77"/>
      <c r="I768" s="74" t="s">
        <v>232</v>
      </c>
      <c r="J768" s="74">
        <v>240091</v>
      </c>
      <c r="K768" s="74" t="s">
        <v>232</v>
      </c>
    </row>
    <row r="769" spans="1:11" x14ac:dyDescent="0.2">
      <c r="A769" s="83" t="s">
        <v>625</v>
      </c>
      <c r="B769" s="84" t="s">
        <v>194</v>
      </c>
      <c r="C769" s="77" t="s">
        <v>695</v>
      </c>
      <c r="D769" s="76" t="s">
        <v>193</v>
      </c>
      <c r="E769" s="85">
        <v>240164</v>
      </c>
      <c r="F769" s="78" t="s">
        <v>193</v>
      </c>
      <c r="G769" s="77"/>
      <c r="I769" s="74" t="s">
        <v>232</v>
      </c>
      <c r="J769" s="74">
        <v>240091</v>
      </c>
      <c r="K769" s="74" t="s">
        <v>232</v>
      </c>
    </row>
    <row r="770" spans="1:11" x14ac:dyDescent="0.2">
      <c r="A770" s="80" t="s">
        <v>3027</v>
      </c>
      <c r="B770" s="77" t="s">
        <v>197</v>
      </c>
      <c r="C770" s="77" t="s">
        <v>695</v>
      </c>
      <c r="D770" s="77" t="e">
        <v>#N/A</v>
      </c>
      <c r="E770" s="77" t="s">
        <v>2992</v>
      </c>
      <c r="F770" s="78" t="e">
        <v>#N/A</v>
      </c>
      <c r="G770" s="77"/>
      <c r="I770" s="74" t="e">
        <v>#N/A</v>
      </c>
      <c r="J770" s="74" t="s">
        <v>3280</v>
      </c>
      <c r="K770" s="74" t="s">
        <v>2992</v>
      </c>
    </row>
    <row r="771" spans="1:11" x14ac:dyDescent="0.2">
      <c r="A771" s="75" t="s">
        <v>3011</v>
      </c>
      <c r="B771" s="76" t="s">
        <v>191</v>
      </c>
      <c r="C771" s="77" t="s">
        <v>695</v>
      </c>
      <c r="D771" s="76" t="s">
        <v>676</v>
      </c>
      <c r="E771" s="87">
        <v>240444</v>
      </c>
      <c r="F771" s="78" t="s">
        <v>676</v>
      </c>
      <c r="G771" s="77"/>
      <c r="I771" s="74" t="s">
        <v>222</v>
      </c>
      <c r="J771" s="74">
        <v>240255</v>
      </c>
      <c r="K771" s="74" t="s">
        <v>222</v>
      </c>
    </row>
    <row r="772" spans="1:11" x14ac:dyDescent="0.2">
      <c r="A772" s="75" t="s">
        <v>559</v>
      </c>
      <c r="B772" s="76" t="s">
        <v>187</v>
      </c>
      <c r="C772" s="77" t="s">
        <v>695</v>
      </c>
      <c r="D772" s="76" t="s">
        <v>160</v>
      </c>
      <c r="E772" s="76">
        <v>240131</v>
      </c>
      <c r="F772" s="78" t="s">
        <v>160</v>
      </c>
      <c r="G772" s="77"/>
      <c r="I772" s="74" t="s">
        <v>263</v>
      </c>
      <c r="J772" s="74">
        <v>240254</v>
      </c>
      <c r="K772" s="74" t="s">
        <v>263</v>
      </c>
    </row>
    <row r="773" spans="1:11" x14ac:dyDescent="0.2">
      <c r="A773" s="75" t="s">
        <v>577</v>
      </c>
      <c r="B773" s="76" t="s">
        <v>183</v>
      </c>
      <c r="C773" s="77" t="s">
        <v>695</v>
      </c>
      <c r="D773" s="76" t="s">
        <v>182</v>
      </c>
      <c r="E773" s="76">
        <v>240122</v>
      </c>
      <c r="F773" s="78" t="s">
        <v>182</v>
      </c>
      <c r="G773" s="77"/>
      <c r="I773" s="74" t="s">
        <v>263</v>
      </c>
      <c r="J773" s="74">
        <v>240254</v>
      </c>
      <c r="K773" s="74" t="s">
        <v>263</v>
      </c>
    </row>
    <row r="774" spans="1:11" x14ac:dyDescent="0.2">
      <c r="A774" s="80" t="s">
        <v>593</v>
      </c>
      <c r="B774" s="77" t="s">
        <v>179</v>
      </c>
      <c r="C774" s="77" t="s">
        <v>695</v>
      </c>
      <c r="D774" s="77" t="s">
        <v>178</v>
      </c>
      <c r="E774" s="77">
        <v>240073</v>
      </c>
      <c r="F774" s="78" t="s">
        <v>178</v>
      </c>
      <c r="G774" s="77"/>
      <c r="I774" s="74" t="s">
        <v>115</v>
      </c>
      <c r="J774" s="74">
        <v>240263</v>
      </c>
      <c r="K774" s="74" t="s">
        <v>115</v>
      </c>
    </row>
    <row r="775" spans="1:11" x14ac:dyDescent="0.2">
      <c r="A775" s="80" t="s">
        <v>677</v>
      </c>
      <c r="B775" s="77" t="s">
        <v>175</v>
      </c>
      <c r="C775" s="77" t="s">
        <v>695</v>
      </c>
      <c r="D775" s="77" t="s">
        <v>174</v>
      </c>
      <c r="E775" s="77">
        <v>800033</v>
      </c>
      <c r="F775" s="78" t="s">
        <v>174</v>
      </c>
      <c r="G775" s="77"/>
      <c r="I775" s="74" t="s">
        <v>193</v>
      </c>
      <c r="J775" s="74">
        <v>240164</v>
      </c>
      <c r="K775" s="74" t="s">
        <v>193</v>
      </c>
    </row>
    <row r="776" spans="1:11" x14ac:dyDescent="0.2">
      <c r="A776" s="75" t="s">
        <v>595</v>
      </c>
      <c r="B776" s="76" t="s">
        <v>596</v>
      </c>
      <c r="C776" s="77" t="s">
        <v>695</v>
      </c>
      <c r="D776" s="76" t="s">
        <v>678</v>
      </c>
      <c r="E776" s="76" t="s">
        <v>597</v>
      </c>
      <c r="F776" s="78" t="s">
        <v>678</v>
      </c>
      <c r="G776" s="77"/>
      <c r="I776" s="74" t="s">
        <v>193</v>
      </c>
      <c r="J776" s="74">
        <v>240164</v>
      </c>
      <c r="K776" s="74" t="s">
        <v>193</v>
      </c>
    </row>
    <row r="777" spans="1:11" x14ac:dyDescent="0.2">
      <c r="A777" s="83" t="s">
        <v>3017</v>
      </c>
      <c r="B777" s="84" t="s">
        <v>170</v>
      </c>
      <c r="C777" s="77" t="s">
        <v>695</v>
      </c>
      <c r="D777" s="76" t="s">
        <v>169</v>
      </c>
      <c r="E777" s="85">
        <v>440364</v>
      </c>
      <c r="F777" s="78" t="s">
        <v>169</v>
      </c>
      <c r="G777" s="77"/>
      <c r="I777" s="74" t="s">
        <v>193</v>
      </c>
      <c r="J777" s="74">
        <v>240164</v>
      </c>
      <c r="K777" s="74" t="s">
        <v>193</v>
      </c>
    </row>
    <row r="778" spans="1:11" x14ac:dyDescent="0.2">
      <c r="A778" s="75" t="s">
        <v>613</v>
      </c>
      <c r="B778" s="76" t="s">
        <v>166</v>
      </c>
      <c r="C778" s="77" t="s">
        <v>695</v>
      </c>
      <c r="D778" s="76" t="s">
        <v>680</v>
      </c>
      <c r="E778" s="76">
        <v>210084</v>
      </c>
      <c r="F778" s="78" t="s">
        <v>680</v>
      </c>
      <c r="G778" s="77"/>
      <c r="I778" s="74" t="s">
        <v>193</v>
      </c>
      <c r="J778" s="74">
        <v>240164</v>
      </c>
      <c r="K778" s="74" t="s">
        <v>193</v>
      </c>
    </row>
    <row r="779" spans="1:11" x14ac:dyDescent="0.2">
      <c r="A779" s="75" t="s">
        <v>3028</v>
      </c>
      <c r="B779" s="76" t="s">
        <v>161</v>
      </c>
      <c r="C779" s="77" t="s">
        <v>695</v>
      </c>
      <c r="D779" s="76" t="e">
        <v>#N/A</v>
      </c>
      <c r="E779" s="76" t="s">
        <v>2992</v>
      </c>
      <c r="F779" s="78" t="e">
        <v>#N/A</v>
      </c>
      <c r="G779" s="76"/>
      <c r="I779" s="74" t="s">
        <v>190</v>
      </c>
      <c r="J779" s="74">
        <v>240005</v>
      </c>
      <c r="K779" s="74" t="s">
        <v>190</v>
      </c>
    </row>
    <row r="780" spans="1:11" x14ac:dyDescent="0.2">
      <c r="A780" s="80" t="s">
        <v>3005</v>
      </c>
      <c r="B780" s="77" t="s">
        <v>156</v>
      </c>
      <c r="C780" s="77" t="s">
        <v>695</v>
      </c>
      <c r="D780" s="77" t="s">
        <v>155</v>
      </c>
      <c r="E780" s="77">
        <v>240066</v>
      </c>
      <c r="F780" s="78" t="s">
        <v>155</v>
      </c>
      <c r="G780" s="77"/>
      <c r="I780" s="74" t="s">
        <v>676</v>
      </c>
      <c r="J780" s="74">
        <v>240444</v>
      </c>
      <c r="K780" s="74" t="s">
        <v>676</v>
      </c>
    </row>
    <row r="781" spans="1:11" x14ac:dyDescent="0.2">
      <c r="A781" s="83" t="s">
        <v>3029</v>
      </c>
      <c r="B781" s="84" t="s">
        <v>152</v>
      </c>
      <c r="C781" s="77" t="s">
        <v>695</v>
      </c>
      <c r="D781" s="84" t="e">
        <v>#N/A</v>
      </c>
      <c r="E781" s="85" t="s">
        <v>2992</v>
      </c>
      <c r="F781" s="78" t="e">
        <v>#N/A</v>
      </c>
      <c r="G781" s="77"/>
      <c r="I781" s="74" t="s">
        <v>160</v>
      </c>
      <c r="J781" s="74">
        <v>240131</v>
      </c>
      <c r="K781" s="74" t="s">
        <v>160</v>
      </c>
    </row>
    <row r="782" spans="1:11" x14ac:dyDescent="0.2">
      <c r="A782" s="80" t="s">
        <v>3030</v>
      </c>
      <c r="B782" s="77" t="s">
        <v>148</v>
      </c>
      <c r="C782" s="77" t="s">
        <v>695</v>
      </c>
      <c r="D782" s="77" t="e">
        <v>#N/A</v>
      </c>
      <c r="E782" s="77" t="s">
        <v>2992</v>
      </c>
      <c r="F782" s="78" t="e">
        <v>#N/A</v>
      </c>
      <c r="G782" s="77"/>
      <c r="I782" s="74" t="s">
        <v>178</v>
      </c>
      <c r="J782" s="74">
        <v>240073</v>
      </c>
      <c r="K782" s="74" t="s">
        <v>178</v>
      </c>
    </row>
    <row r="783" spans="1:11" x14ac:dyDescent="0.2">
      <c r="A783" s="75" t="s">
        <v>681</v>
      </c>
      <c r="B783" s="76" t="s">
        <v>507</v>
      </c>
      <c r="C783" s="77" t="s">
        <v>695</v>
      </c>
      <c r="D783" s="76" t="e">
        <v>#N/A</v>
      </c>
      <c r="E783" s="76" t="s">
        <v>2992</v>
      </c>
      <c r="F783" s="78" t="e">
        <v>#N/A</v>
      </c>
      <c r="G783" s="77"/>
      <c r="I783" s="74" t="s">
        <v>178</v>
      </c>
      <c r="J783" s="74">
        <v>240073</v>
      </c>
      <c r="K783" s="74" t="s">
        <v>178</v>
      </c>
    </row>
    <row r="784" spans="1:11" x14ac:dyDescent="0.2">
      <c r="A784" s="75" t="s">
        <v>491</v>
      </c>
      <c r="B784" s="76" t="s">
        <v>139</v>
      </c>
      <c r="C784" s="77" t="s">
        <v>695</v>
      </c>
      <c r="D784" s="76" t="s">
        <v>190</v>
      </c>
      <c r="E784" s="76">
        <v>240005</v>
      </c>
      <c r="F784" s="78" t="s">
        <v>190</v>
      </c>
      <c r="G784" s="77"/>
      <c r="I784" s="74" t="s">
        <v>174</v>
      </c>
      <c r="J784" s="74">
        <v>800033</v>
      </c>
      <c r="K784" s="74" t="s">
        <v>174</v>
      </c>
    </row>
    <row r="785" spans="1:11" x14ac:dyDescent="0.2">
      <c r="A785" s="75" t="s">
        <v>682</v>
      </c>
      <c r="B785" s="76" t="s">
        <v>134</v>
      </c>
      <c r="C785" s="77" t="s">
        <v>695</v>
      </c>
      <c r="D785" s="76" t="s">
        <v>683</v>
      </c>
      <c r="E785" s="76">
        <v>340061</v>
      </c>
      <c r="F785" s="78" t="s">
        <v>683</v>
      </c>
      <c r="G785" s="76"/>
      <c r="I785" s="74" t="s">
        <v>169</v>
      </c>
      <c r="J785" s="74">
        <v>440364</v>
      </c>
      <c r="K785" s="74" t="s">
        <v>169</v>
      </c>
    </row>
    <row r="786" spans="1:11" x14ac:dyDescent="0.2">
      <c r="A786" s="83" t="s">
        <v>3000</v>
      </c>
      <c r="B786" s="84" t="s">
        <v>130</v>
      </c>
      <c r="C786" s="77" t="s">
        <v>695</v>
      </c>
      <c r="D786" s="76" t="s">
        <v>655</v>
      </c>
      <c r="E786" s="85">
        <v>210076</v>
      </c>
      <c r="F786" s="78" t="s">
        <v>655</v>
      </c>
      <c r="G786" s="77"/>
      <c r="I786" s="74" t="e">
        <v>#N/A</v>
      </c>
      <c r="J786" s="74" t="s">
        <v>2992</v>
      </c>
      <c r="K786" s="74" t="s">
        <v>2992</v>
      </c>
    </row>
    <row r="787" spans="1:11" x14ac:dyDescent="0.2">
      <c r="A787" s="80" t="s">
        <v>538</v>
      </c>
      <c r="B787" s="77" t="s">
        <v>126</v>
      </c>
      <c r="C787" s="77" t="s">
        <v>695</v>
      </c>
      <c r="D787" s="77" t="s">
        <v>127</v>
      </c>
      <c r="E787" s="77">
        <v>210071</v>
      </c>
      <c r="F787" s="78" t="s">
        <v>127</v>
      </c>
      <c r="G787" s="77"/>
      <c r="I787" s="74" t="s">
        <v>151</v>
      </c>
      <c r="J787" s="74">
        <v>440259</v>
      </c>
      <c r="K787" s="74" t="s">
        <v>151</v>
      </c>
    </row>
    <row r="788" spans="1:11" x14ac:dyDescent="0.2">
      <c r="A788" s="80" t="s">
        <v>3015</v>
      </c>
      <c r="B788" s="77" t="s">
        <v>122</v>
      </c>
      <c r="C788" s="77" t="s">
        <v>695</v>
      </c>
      <c r="D788" s="77" t="s">
        <v>684</v>
      </c>
      <c r="E788" s="77">
        <v>240743</v>
      </c>
      <c r="F788" s="78" t="s">
        <v>684</v>
      </c>
      <c r="G788" s="77"/>
      <c r="I788" s="74" t="e">
        <v>#N/A</v>
      </c>
      <c r="J788" s="74" t="s">
        <v>2992</v>
      </c>
      <c r="K788" s="74" t="s">
        <v>2992</v>
      </c>
    </row>
    <row r="789" spans="1:11" x14ac:dyDescent="0.2">
      <c r="A789" s="80" t="s">
        <v>630</v>
      </c>
      <c r="B789" s="77" t="s">
        <v>118</v>
      </c>
      <c r="C789" s="77" t="s">
        <v>695</v>
      </c>
      <c r="D789" s="77" t="s">
        <v>123</v>
      </c>
      <c r="E789" s="77">
        <v>240019</v>
      </c>
      <c r="F789" s="78" t="s">
        <v>123</v>
      </c>
      <c r="G789" s="77"/>
      <c r="I789" s="74" t="s">
        <v>2989</v>
      </c>
      <c r="J789" s="74" t="s">
        <v>508</v>
      </c>
      <c r="K789" s="74" t="s">
        <v>2989</v>
      </c>
    </row>
    <row r="790" spans="1:11" x14ac:dyDescent="0.2">
      <c r="A790" s="75" t="s">
        <v>517</v>
      </c>
      <c r="B790" s="76" t="s">
        <v>114</v>
      </c>
      <c r="C790" s="77" t="s">
        <v>695</v>
      </c>
      <c r="D790" s="76" t="s">
        <v>119</v>
      </c>
      <c r="E790" s="76">
        <v>240036</v>
      </c>
      <c r="F790" s="78" t="s">
        <v>119</v>
      </c>
      <c r="G790" s="77"/>
      <c r="I790" s="74" t="s">
        <v>190</v>
      </c>
      <c r="J790" s="74">
        <v>240005</v>
      </c>
      <c r="K790" s="74" t="s">
        <v>190</v>
      </c>
    </row>
    <row r="791" spans="1:11" x14ac:dyDescent="0.2">
      <c r="A791" s="83" t="s">
        <v>535</v>
      </c>
      <c r="B791" s="84" t="s">
        <v>109</v>
      </c>
      <c r="C791" s="77" t="s">
        <v>695</v>
      </c>
      <c r="D791" s="76" t="s">
        <v>115</v>
      </c>
      <c r="E791" s="85">
        <v>240263</v>
      </c>
      <c r="F791" s="78" t="s">
        <v>115</v>
      </c>
      <c r="G791" s="77"/>
      <c r="I791" s="74" t="s">
        <v>190</v>
      </c>
      <c r="J791" s="74">
        <v>240005</v>
      </c>
      <c r="K791" s="74" t="s">
        <v>190</v>
      </c>
    </row>
    <row r="792" spans="1:11" x14ac:dyDescent="0.2">
      <c r="A792" s="83" t="s">
        <v>591</v>
      </c>
      <c r="B792" s="84" t="s">
        <v>105</v>
      </c>
      <c r="C792" s="77" t="s">
        <v>695</v>
      </c>
      <c r="D792" s="84" t="s">
        <v>685</v>
      </c>
      <c r="E792" s="85">
        <v>230018</v>
      </c>
      <c r="F792" s="78" t="s">
        <v>685</v>
      </c>
      <c r="G792" s="77"/>
      <c r="I792" s="74" t="s">
        <v>2982</v>
      </c>
      <c r="J792" s="74">
        <v>240767</v>
      </c>
      <c r="K792" s="74" t="s">
        <v>2982</v>
      </c>
    </row>
    <row r="793" spans="1:11" x14ac:dyDescent="0.2">
      <c r="A793" s="75" t="s">
        <v>646</v>
      </c>
      <c r="B793" s="76" t="s">
        <v>102</v>
      </c>
      <c r="C793" s="77" t="s">
        <v>695</v>
      </c>
      <c r="D793" s="76" t="s">
        <v>106</v>
      </c>
      <c r="E793" s="76">
        <v>240054</v>
      </c>
      <c r="F793" s="78" t="s">
        <v>106</v>
      </c>
      <c r="G793" s="77"/>
      <c r="I793" s="74" t="s">
        <v>127</v>
      </c>
      <c r="J793" s="74">
        <v>210071</v>
      </c>
      <c r="K793" s="74" t="s">
        <v>127</v>
      </c>
    </row>
    <row r="794" spans="1:11" x14ac:dyDescent="0.2">
      <c r="A794" s="75" t="s">
        <v>594</v>
      </c>
      <c r="B794" s="76" t="s">
        <v>98</v>
      </c>
      <c r="C794" s="77" t="s">
        <v>695</v>
      </c>
      <c r="D794" s="76" t="s">
        <v>686</v>
      </c>
      <c r="E794" s="76">
        <v>210012</v>
      </c>
      <c r="F794" s="78" t="s">
        <v>686</v>
      </c>
      <c r="G794" s="77"/>
      <c r="I794" s="74" t="s">
        <v>123</v>
      </c>
      <c r="J794" s="74">
        <v>240019</v>
      </c>
      <c r="K794" s="74" t="s">
        <v>123</v>
      </c>
    </row>
    <row r="795" spans="1:11" x14ac:dyDescent="0.2">
      <c r="A795" s="75" t="s">
        <v>518</v>
      </c>
      <c r="B795" s="76" t="s">
        <v>94</v>
      </c>
      <c r="C795" s="77" t="s">
        <v>695</v>
      </c>
      <c r="D795" s="76" t="s">
        <v>99</v>
      </c>
      <c r="E795" s="76">
        <v>240037</v>
      </c>
      <c r="F795" s="78" t="s">
        <v>99</v>
      </c>
      <c r="G795" s="77"/>
      <c r="I795" s="74" t="s">
        <v>123</v>
      </c>
      <c r="J795" s="74">
        <v>240019</v>
      </c>
      <c r="K795" s="74" t="s">
        <v>123</v>
      </c>
    </row>
    <row r="796" spans="1:11" x14ac:dyDescent="0.2">
      <c r="A796" s="80" t="s">
        <v>3003</v>
      </c>
      <c r="B796" s="77" t="s">
        <v>91</v>
      </c>
      <c r="C796" s="77" t="s">
        <v>695</v>
      </c>
      <c r="D796" s="77" t="s">
        <v>95</v>
      </c>
      <c r="E796" s="77">
        <v>240028</v>
      </c>
      <c r="F796" s="78" t="s">
        <v>95</v>
      </c>
      <c r="G796" s="77"/>
      <c r="I796" s="74" t="s">
        <v>119</v>
      </c>
      <c r="J796" s="74">
        <v>240036</v>
      </c>
      <c r="K796" s="74" t="s">
        <v>119</v>
      </c>
    </row>
    <row r="797" spans="1:11" x14ac:dyDescent="0.2">
      <c r="A797" s="80" t="s">
        <v>526</v>
      </c>
      <c r="B797" s="77" t="s">
        <v>87</v>
      </c>
      <c r="C797" s="77" t="s">
        <v>695</v>
      </c>
      <c r="D797" s="77" t="s">
        <v>92</v>
      </c>
      <c r="E797" s="77">
        <v>240051</v>
      </c>
      <c r="F797" s="78" t="s">
        <v>92</v>
      </c>
      <c r="G797" s="77"/>
      <c r="I797" s="74" t="s">
        <v>115</v>
      </c>
      <c r="J797" s="74">
        <v>240263</v>
      </c>
      <c r="K797" s="74" t="s">
        <v>115</v>
      </c>
    </row>
    <row r="798" spans="1:11" x14ac:dyDescent="0.2">
      <c r="A798" s="75" t="s">
        <v>501</v>
      </c>
      <c r="B798" s="76" t="s">
        <v>83</v>
      </c>
      <c r="C798" s="77" t="s">
        <v>695</v>
      </c>
      <c r="D798" s="76" t="s">
        <v>88</v>
      </c>
      <c r="E798" s="76">
        <v>440082</v>
      </c>
      <c r="F798" s="78" t="s">
        <v>88</v>
      </c>
      <c r="G798" s="77"/>
      <c r="I798" s="74" t="e">
        <v>#N/A</v>
      </c>
      <c r="J798" s="74" t="e">
        <v>#N/A</v>
      </c>
      <c r="K798" s="74" t="s">
        <v>2992</v>
      </c>
    </row>
    <row r="799" spans="1:11" x14ac:dyDescent="0.2">
      <c r="A799" s="80" t="s">
        <v>585</v>
      </c>
      <c r="B799" s="77" t="s">
        <v>78</v>
      </c>
      <c r="C799" s="77" t="s">
        <v>695</v>
      </c>
      <c r="D799" s="77" t="s">
        <v>84</v>
      </c>
      <c r="E799" s="77">
        <v>410002</v>
      </c>
      <c r="F799" s="78" t="s">
        <v>84</v>
      </c>
      <c r="G799" s="77"/>
      <c r="I799" s="74" t="s">
        <v>685</v>
      </c>
      <c r="J799" s="74">
        <v>230018</v>
      </c>
      <c r="K799" s="74" t="s">
        <v>685</v>
      </c>
    </row>
    <row r="800" spans="1:11" x14ac:dyDescent="0.2">
      <c r="A800" s="83" t="s">
        <v>628</v>
      </c>
      <c r="B800" s="84" t="s">
        <v>73</v>
      </c>
      <c r="C800" s="77" t="s">
        <v>695</v>
      </c>
      <c r="D800" s="76" t="s">
        <v>151</v>
      </c>
      <c r="E800" s="85">
        <v>440259</v>
      </c>
      <c r="F800" s="78" t="s">
        <v>151</v>
      </c>
      <c r="G800" s="77"/>
      <c r="I800" s="74" t="s">
        <v>106</v>
      </c>
      <c r="J800" s="74">
        <v>240054</v>
      </c>
      <c r="K800" s="74" t="s">
        <v>106</v>
      </c>
    </row>
    <row r="801" spans="1:11" x14ac:dyDescent="0.2">
      <c r="A801" s="75" t="s">
        <v>3010</v>
      </c>
      <c r="B801" s="76" t="s">
        <v>69</v>
      </c>
      <c r="C801" s="77" t="s">
        <v>695</v>
      </c>
      <c r="D801" s="76" t="s">
        <v>75</v>
      </c>
      <c r="E801" s="76">
        <v>240441</v>
      </c>
      <c r="F801" s="78" t="s">
        <v>75</v>
      </c>
      <c r="G801" s="76"/>
      <c r="I801" s="74" t="s">
        <v>686</v>
      </c>
      <c r="J801" s="74">
        <v>210012</v>
      </c>
      <c r="K801" s="74" t="s">
        <v>686</v>
      </c>
    </row>
    <row r="802" spans="1:11" x14ac:dyDescent="0.2">
      <c r="A802" s="80" t="s">
        <v>2997</v>
      </c>
      <c r="B802" s="77" t="s">
        <v>64</v>
      </c>
      <c r="C802" s="77" t="s">
        <v>695</v>
      </c>
      <c r="D802" s="77" t="s">
        <v>459</v>
      </c>
      <c r="E802" s="77">
        <v>210064</v>
      </c>
      <c r="F802" s="78" t="s">
        <v>459</v>
      </c>
      <c r="G802" s="77"/>
      <c r="I802" s="74" t="s">
        <v>686</v>
      </c>
      <c r="J802" s="74">
        <v>210012</v>
      </c>
      <c r="K802" s="74" t="s">
        <v>686</v>
      </c>
    </row>
    <row r="803" spans="1:11" x14ac:dyDescent="0.2">
      <c r="A803" s="75" t="s">
        <v>688</v>
      </c>
      <c r="B803" s="76" t="s">
        <v>60</v>
      </c>
      <c r="C803" s="77" t="s">
        <v>695</v>
      </c>
      <c r="D803" s="76" t="s">
        <v>66</v>
      </c>
      <c r="E803" s="76">
        <v>230005</v>
      </c>
      <c r="F803" s="78" t="s">
        <v>66</v>
      </c>
      <c r="G803" s="77"/>
      <c r="I803" s="74" t="s">
        <v>99</v>
      </c>
      <c r="J803" s="74">
        <v>240037</v>
      </c>
      <c r="K803" s="74" t="s">
        <v>99</v>
      </c>
    </row>
    <row r="804" spans="1:11" x14ac:dyDescent="0.2">
      <c r="A804" s="83" t="s">
        <v>588</v>
      </c>
      <c r="B804" s="84" t="s">
        <v>56</v>
      </c>
      <c r="C804" s="77" t="s">
        <v>695</v>
      </c>
      <c r="D804" s="84" t="s">
        <v>61</v>
      </c>
      <c r="E804" s="85">
        <v>210050</v>
      </c>
      <c r="F804" s="78" t="s">
        <v>61</v>
      </c>
      <c r="G804" s="77"/>
      <c r="I804" s="74" t="s">
        <v>99</v>
      </c>
      <c r="J804" s="74">
        <v>240037</v>
      </c>
      <c r="K804" s="74" t="s">
        <v>99</v>
      </c>
    </row>
    <row r="805" spans="1:11" x14ac:dyDescent="0.2">
      <c r="A805" s="75" t="s">
        <v>543</v>
      </c>
      <c r="B805" s="76" t="s">
        <v>52</v>
      </c>
      <c r="C805" s="77" t="s">
        <v>695</v>
      </c>
      <c r="D805" s="76" t="s">
        <v>57</v>
      </c>
      <c r="E805" s="76">
        <v>240083</v>
      </c>
      <c r="F805" s="78" t="s">
        <v>57</v>
      </c>
      <c r="G805" s="77"/>
      <c r="I805" s="74" t="s">
        <v>92</v>
      </c>
      <c r="J805" s="74">
        <v>240051</v>
      </c>
      <c r="K805" s="74" t="s">
        <v>92</v>
      </c>
    </row>
    <row r="806" spans="1:11" x14ac:dyDescent="0.2">
      <c r="A806" s="83" t="s">
        <v>618</v>
      </c>
      <c r="B806" s="84" t="s">
        <v>48</v>
      </c>
      <c r="C806" s="77" t="s">
        <v>695</v>
      </c>
      <c r="D806" s="76" t="s">
        <v>53</v>
      </c>
      <c r="E806" s="85">
        <v>210010</v>
      </c>
      <c r="F806" s="78" t="s">
        <v>53</v>
      </c>
      <c r="G806" s="77"/>
      <c r="I806" s="74" t="s">
        <v>88</v>
      </c>
      <c r="J806" s="74">
        <v>440082</v>
      </c>
      <c r="K806" s="74" t="s">
        <v>88</v>
      </c>
    </row>
    <row r="807" spans="1:11" x14ac:dyDescent="0.2">
      <c r="A807" s="80" t="s">
        <v>633</v>
      </c>
      <c r="B807" s="77" t="s">
        <v>44</v>
      </c>
      <c r="C807" s="77" t="s">
        <v>695</v>
      </c>
      <c r="D807" s="77" t="s">
        <v>49</v>
      </c>
      <c r="E807" s="77">
        <v>410012</v>
      </c>
      <c r="F807" s="78" t="s">
        <v>49</v>
      </c>
      <c r="G807" s="77"/>
      <c r="I807" s="74" t="s">
        <v>12</v>
      </c>
      <c r="J807" s="74" t="s">
        <v>11</v>
      </c>
      <c r="K807" s="74" t="s">
        <v>12</v>
      </c>
    </row>
    <row r="808" spans="1:11" x14ac:dyDescent="0.2">
      <c r="A808" s="75" t="s">
        <v>548</v>
      </c>
      <c r="B808" s="76" t="s">
        <v>40</v>
      </c>
      <c r="C808" s="77" t="s">
        <v>695</v>
      </c>
      <c r="D808" s="76" t="s">
        <v>45</v>
      </c>
      <c r="E808" s="76">
        <v>210053</v>
      </c>
      <c r="F808" s="78" t="s">
        <v>45</v>
      </c>
      <c r="G808" s="77"/>
      <c r="I808" s="74" t="s">
        <v>84</v>
      </c>
      <c r="J808" s="74">
        <v>410002</v>
      </c>
      <c r="K808" s="74" t="s">
        <v>84</v>
      </c>
    </row>
    <row r="809" spans="1:11" x14ac:dyDescent="0.2">
      <c r="A809" s="75" t="s">
        <v>614</v>
      </c>
      <c r="B809" s="76" t="s">
        <v>36</v>
      </c>
      <c r="C809" s="77" t="s">
        <v>695</v>
      </c>
      <c r="D809" s="76" t="s">
        <v>41</v>
      </c>
      <c r="E809" s="76">
        <v>440032</v>
      </c>
      <c r="F809" s="78" t="s">
        <v>41</v>
      </c>
      <c r="G809" s="76"/>
      <c r="I809" s="74" t="s">
        <v>84</v>
      </c>
      <c r="J809" s="74">
        <v>410002</v>
      </c>
      <c r="K809" s="74" t="s">
        <v>84</v>
      </c>
    </row>
    <row r="810" spans="1:11" x14ac:dyDescent="0.2">
      <c r="A810" s="80" t="s">
        <v>590</v>
      </c>
      <c r="B810" s="77" t="s">
        <v>31</v>
      </c>
      <c r="C810" s="77" t="s">
        <v>695</v>
      </c>
      <c r="D810" s="77" t="s">
        <v>37</v>
      </c>
      <c r="E810" s="77">
        <v>240085</v>
      </c>
      <c r="F810" s="78" t="s">
        <v>37</v>
      </c>
      <c r="G810" s="77"/>
      <c r="I810" s="74" t="s">
        <v>84</v>
      </c>
      <c r="J810" s="74">
        <v>410002</v>
      </c>
      <c r="K810" s="74" t="s">
        <v>84</v>
      </c>
    </row>
    <row r="811" spans="1:11" x14ac:dyDescent="0.2">
      <c r="A811" s="75" t="s">
        <v>574</v>
      </c>
      <c r="B811" s="76" t="s">
        <v>27</v>
      </c>
      <c r="C811" s="77" t="s">
        <v>695</v>
      </c>
      <c r="D811" s="76" t="s">
        <v>33</v>
      </c>
      <c r="E811" s="76">
        <v>240068</v>
      </c>
      <c r="F811" s="78" t="s">
        <v>33</v>
      </c>
      <c r="G811" s="77"/>
      <c r="I811" s="74" t="s">
        <v>66</v>
      </c>
      <c r="J811" s="74">
        <v>230005</v>
      </c>
      <c r="K811" s="74" t="s">
        <v>66</v>
      </c>
    </row>
    <row r="812" spans="1:11" x14ac:dyDescent="0.2">
      <c r="A812" s="75" t="s">
        <v>689</v>
      </c>
      <c r="B812" s="76" t="s">
        <v>690</v>
      </c>
      <c r="C812" s="77" t="s">
        <v>695</v>
      </c>
      <c r="D812" s="76" t="s">
        <v>691</v>
      </c>
      <c r="E812" s="76">
        <v>800002</v>
      </c>
      <c r="F812" s="78" t="s">
        <v>691</v>
      </c>
      <c r="G812" s="77"/>
      <c r="I812" s="74" t="s">
        <v>66</v>
      </c>
      <c r="J812" s="74">
        <v>230005</v>
      </c>
      <c r="K812" s="74" t="s">
        <v>66</v>
      </c>
    </row>
    <row r="813" spans="1:11" x14ac:dyDescent="0.2">
      <c r="A813" s="75" t="s">
        <v>692</v>
      </c>
      <c r="B813" s="76" t="s">
        <v>521</v>
      </c>
      <c r="C813" s="77" t="s">
        <v>695</v>
      </c>
      <c r="D813" s="76" t="e">
        <v>#N/A</v>
      </c>
      <c r="E813" s="76" t="s">
        <v>2992</v>
      </c>
      <c r="F813" s="78" t="e">
        <v>#N/A</v>
      </c>
      <c r="G813" s="77"/>
      <c r="I813" s="74" t="s">
        <v>53</v>
      </c>
      <c r="J813" s="74">
        <v>210010</v>
      </c>
      <c r="K813" s="74" t="s">
        <v>53</v>
      </c>
    </row>
    <row r="814" spans="1:11" x14ac:dyDescent="0.2">
      <c r="A814" s="75" t="s">
        <v>693</v>
      </c>
      <c r="B814" s="76" t="s">
        <v>23</v>
      </c>
      <c r="C814" s="77" t="s">
        <v>695</v>
      </c>
      <c r="D814" s="76" t="s">
        <v>473</v>
      </c>
      <c r="E814" s="76">
        <v>210041</v>
      </c>
      <c r="F814" s="78" t="s">
        <v>473</v>
      </c>
      <c r="G814" s="77"/>
      <c r="I814" s="74" t="s">
        <v>53</v>
      </c>
      <c r="J814" s="74">
        <v>210010</v>
      </c>
      <c r="K814" s="74" t="s">
        <v>53</v>
      </c>
    </row>
    <row r="815" spans="1:11" x14ac:dyDescent="0.2">
      <c r="A815" s="80" t="s">
        <v>639</v>
      </c>
      <c r="B815" s="77" t="s">
        <v>16</v>
      </c>
      <c r="C815" s="77" t="s">
        <v>695</v>
      </c>
      <c r="D815" s="77" t="s">
        <v>28</v>
      </c>
      <c r="E815" s="77">
        <v>240617</v>
      </c>
      <c r="F815" s="78" t="s">
        <v>28</v>
      </c>
      <c r="G815" s="77"/>
      <c r="I815" s="74" t="s">
        <v>45</v>
      </c>
      <c r="J815" s="74">
        <v>210053</v>
      </c>
      <c r="K815" s="74" t="s">
        <v>45</v>
      </c>
    </row>
    <row r="816" spans="1:11" x14ac:dyDescent="0.2">
      <c r="A816" s="83" t="s">
        <v>592</v>
      </c>
      <c r="B816" s="84" t="s">
        <v>3</v>
      </c>
      <c r="C816" s="77" t="s">
        <v>695</v>
      </c>
      <c r="D816" s="84" t="s">
        <v>694</v>
      </c>
      <c r="E816" s="85">
        <v>210077</v>
      </c>
      <c r="F816" s="78" t="s">
        <v>694</v>
      </c>
      <c r="G816" s="77"/>
      <c r="I816" s="74" t="s">
        <v>41</v>
      </c>
      <c r="J816" s="74">
        <v>440032</v>
      </c>
      <c r="K816" s="74" t="s">
        <v>41</v>
      </c>
    </row>
    <row r="817" spans="1:11" x14ac:dyDescent="0.2">
      <c r="A817" s="80" t="s">
        <v>634</v>
      </c>
      <c r="B817" s="77" t="s">
        <v>476</v>
      </c>
      <c r="C817" s="77" t="s">
        <v>650</v>
      </c>
      <c r="D817" s="77" t="s">
        <v>477</v>
      </c>
      <c r="E817" s="77">
        <v>210074</v>
      </c>
      <c r="F817" s="78" t="s">
        <v>477</v>
      </c>
      <c r="G817" s="77"/>
      <c r="I817" s="74" t="s">
        <v>41</v>
      </c>
      <c r="J817" s="74">
        <v>440032</v>
      </c>
      <c r="K817" s="74" t="s">
        <v>41</v>
      </c>
    </row>
    <row r="818" spans="1:11" x14ac:dyDescent="0.2">
      <c r="A818" s="75" t="s">
        <v>502</v>
      </c>
      <c r="B818" s="76" t="s">
        <v>472</v>
      </c>
      <c r="C818" s="77" t="s">
        <v>650</v>
      </c>
      <c r="D818" s="76" t="s">
        <v>2979</v>
      </c>
      <c r="E818" s="76">
        <v>210091</v>
      </c>
      <c r="F818" s="78" t="s">
        <v>2979</v>
      </c>
      <c r="G818" s="77"/>
      <c r="I818" s="74" t="s">
        <v>37</v>
      </c>
      <c r="J818" s="74">
        <v>240085</v>
      </c>
      <c r="K818" s="74" t="s">
        <v>37</v>
      </c>
    </row>
    <row r="819" spans="1:11" x14ac:dyDescent="0.2">
      <c r="A819" s="75" t="s">
        <v>505</v>
      </c>
      <c r="B819" s="76" t="s">
        <v>468</v>
      </c>
      <c r="C819" s="77" t="s">
        <v>650</v>
      </c>
      <c r="D819" s="76" t="s">
        <v>469</v>
      </c>
      <c r="E819" s="76">
        <v>410027</v>
      </c>
      <c r="F819" s="78" t="s">
        <v>469</v>
      </c>
      <c r="G819" s="77"/>
      <c r="I819" s="74" t="s">
        <v>691</v>
      </c>
      <c r="J819" s="74">
        <v>800002</v>
      </c>
      <c r="K819" s="74" t="s">
        <v>691</v>
      </c>
    </row>
    <row r="820" spans="1:11" x14ac:dyDescent="0.2">
      <c r="A820" s="83" t="s">
        <v>645</v>
      </c>
      <c r="B820" s="84" t="s">
        <v>465</v>
      </c>
      <c r="C820" s="77" t="s">
        <v>650</v>
      </c>
      <c r="D820" s="84" t="s">
        <v>106</v>
      </c>
      <c r="E820" s="85">
        <v>240054</v>
      </c>
      <c r="F820" s="78" t="s">
        <v>106</v>
      </c>
      <c r="G820" s="77"/>
      <c r="I820" s="74" t="e">
        <v>#N/A</v>
      </c>
      <c r="J820" s="74" t="s">
        <v>2992</v>
      </c>
      <c r="K820" s="74" t="s">
        <v>2992</v>
      </c>
    </row>
    <row r="821" spans="1:11" x14ac:dyDescent="0.2">
      <c r="A821" s="80" t="s">
        <v>648</v>
      </c>
      <c r="B821" s="77" t="s">
        <v>463</v>
      </c>
      <c r="C821" s="77" t="s">
        <v>650</v>
      </c>
      <c r="D821" s="77" t="s">
        <v>464</v>
      </c>
      <c r="E821" s="77">
        <v>800044</v>
      </c>
      <c r="F821" s="78" t="s">
        <v>464</v>
      </c>
      <c r="G821" s="77"/>
      <c r="I821" s="74" t="s">
        <v>680</v>
      </c>
      <c r="J821" s="74">
        <v>210084</v>
      </c>
      <c r="K821" s="74" t="s">
        <v>680</v>
      </c>
    </row>
    <row r="822" spans="1:11" x14ac:dyDescent="0.2">
      <c r="A822" s="75" t="s">
        <v>536</v>
      </c>
      <c r="B822" s="76" t="s">
        <v>460</v>
      </c>
      <c r="C822" s="77" t="s">
        <v>650</v>
      </c>
      <c r="D822" s="76" t="s">
        <v>131</v>
      </c>
      <c r="E822" s="76">
        <v>310008</v>
      </c>
      <c r="F822" s="78" t="s">
        <v>131</v>
      </c>
      <c r="G822" s="77"/>
      <c r="I822" s="74" t="e">
        <v>#N/A</v>
      </c>
      <c r="J822" s="74" t="s">
        <v>3299</v>
      </c>
      <c r="K822" s="74" t="s">
        <v>2992</v>
      </c>
    </row>
    <row r="823" spans="1:11" x14ac:dyDescent="0.2">
      <c r="A823" s="75" t="s">
        <v>539</v>
      </c>
      <c r="B823" s="76" t="s">
        <v>458</v>
      </c>
      <c r="C823" s="77" t="s">
        <v>650</v>
      </c>
      <c r="D823" s="76" t="s">
        <v>540</v>
      </c>
      <c r="E823" s="76">
        <v>210090</v>
      </c>
      <c r="F823" s="78" t="s">
        <v>540</v>
      </c>
      <c r="G823" s="77"/>
      <c r="I823" s="74" t="s">
        <v>473</v>
      </c>
      <c r="J823" s="74">
        <v>210041</v>
      </c>
      <c r="K823" s="74" t="s">
        <v>473</v>
      </c>
    </row>
    <row r="824" spans="1:11" x14ac:dyDescent="0.2">
      <c r="A824" s="83" t="s">
        <v>558</v>
      </c>
      <c r="B824" s="84" t="s">
        <v>454</v>
      </c>
      <c r="C824" s="77" t="s">
        <v>650</v>
      </c>
      <c r="D824" s="76" t="s">
        <v>455</v>
      </c>
      <c r="E824" s="85">
        <v>210068</v>
      </c>
      <c r="F824" s="78" t="s">
        <v>455</v>
      </c>
      <c r="G824" s="77"/>
      <c r="I824" s="74" t="s">
        <v>694</v>
      </c>
      <c r="J824" s="74">
        <v>210077</v>
      </c>
      <c r="K824" s="74" t="s">
        <v>694</v>
      </c>
    </row>
    <row r="825" spans="1:11" x14ac:dyDescent="0.2">
      <c r="A825" s="75" t="s">
        <v>560</v>
      </c>
      <c r="B825" s="76" t="s">
        <v>450</v>
      </c>
      <c r="C825" s="77" t="s">
        <v>650</v>
      </c>
      <c r="D825" s="76" t="s">
        <v>451</v>
      </c>
      <c r="E825" s="76">
        <v>210036</v>
      </c>
      <c r="F825" s="78" t="s">
        <v>451</v>
      </c>
      <c r="G825" s="77"/>
      <c r="I825" s="74" t="s">
        <v>477</v>
      </c>
      <c r="J825" s="74">
        <v>210074</v>
      </c>
      <c r="K825" s="74" t="s">
        <v>477</v>
      </c>
    </row>
    <row r="826" spans="1:11" x14ac:dyDescent="0.2">
      <c r="A826" s="80" t="s">
        <v>504</v>
      </c>
      <c r="B826" s="77" t="s">
        <v>446</v>
      </c>
      <c r="C826" s="77" t="s">
        <v>650</v>
      </c>
      <c r="D826" s="77" t="s">
        <v>2984</v>
      </c>
      <c r="E826" s="77">
        <v>410031</v>
      </c>
      <c r="F826" s="78" t="s">
        <v>2984</v>
      </c>
      <c r="G826" s="77"/>
      <c r="I826" s="74" t="s">
        <v>473</v>
      </c>
      <c r="J826" s="74">
        <v>210041</v>
      </c>
      <c r="K826" s="74" t="s">
        <v>473</v>
      </c>
    </row>
    <row r="827" spans="1:11" x14ac:dyDescent="0.2">
      <c r="A827" s="80" t="s">
        <v>624</v>
      </c>
      <c r="B827" s="77" t="s">
        <v>442</v>
      </c>
      <c r="C827" s="77" t="s">
        <v>650</v>
      </c>
      <c r="D827" s="77" t="s">
        <v>653</v>
      </c>
      <c r="E827" s="77">
        <v>210089</v>
      </c>
      <c r="F827" s="78" t="s">
        <v>653</v>
      </c>
      <c r="G827" s="77"/>
      <c r="I827" s="74" t="s">
        <v>469</v>
      </c>
      <c r="J827" s="74">
        <v>410027</v>
      </c>
      <c r="K827" s="74" t="s">
        <v>469</v>
      </c>
    </row>
    <row r="828" spans="1:11" x14ac:dyDescent="0.2">
      <c r="A828" s="75" t="s">
        <v>495</v>
      </c>
      <c r="B828" s="76" t="s">
        <v>438</v>
      </c>
      <c r="C828" s="77" t="s">
        <v>650</v>
      </c>
      <c r="D828" s="76" t="s">
        <v>439</v>
      </c>
      <c r="E828" s="76">
        <v>210031</v>
      </c>
      <c r="F828" s="78" t="s">
        <v>439</v>
      </c>
      <c r="G828" s="77"/>
      <c r="I828" s="74" t="e">
        <v>#N/A</v>
      </c>
      <c r="J828" s="74" t="s">
        <v>718</v>
      </c>
      <c r="K828" s="74" t="s">
        <v>2992</v>
      </c>
    </row>
    <row r="829" spans="1:11" x14ac:dyDescent="0.2">
      <c r="A829" s="80" t="s">
        <v>601</v>
      </c>
      <c r="B829" s="77" t="s">
        <v>434</v>
      </c>
      <c r="C829" s="77" t="s">
        <v>650</v>
      </c>
      <c r="D829" s="77" t="e">
        <v>#N/A</v>
      </c>
      <c r="E829" s="77" t="s">
        <v>602</v>
      </c>
      <c r="F829" s="78" t="e">
        <v>#N/A</v>
      </c>
      <c r="G829" s="77"/>
      <c r="I829" s="74" t="s">
        <v>464</v>
      </c>
      <c r="J829" s="74">
        <v>800044</v>
      </c>
      <c r="K829" s="74" t="s">
        <v>464</v>
      </c>
    </row>
    <row r="830" spans="1:11" x14ac:dyDescent="0.2">
      <c r="A830" s="80" t="s">
        <v>512</v>
      </c>
      <c r="B830" s="77" t="s">
        <v>431</v>
      </c>
      <c r="C830" s="77" t="s">
        <v>650</v>
      </c>
      <c r="D830" s="77" t="s">
        <v>655</v>
      </c>
      <c r="E830" s="77">
        <v>210076</v>
      </c>
      <c r="F830" s="78" t="s">
        <v>655</v>
      </c>
      <c r="G830" s="77"/>
      <c r="I830" s="74" t="s">
        <v>160</v>
      </c>
      <c r="J830" s="74">
        <v>240131</v>
      </c>
      <c r="K830" s="74" t="s">
        <v>160</v>
      </c>
    </row>
    <row r="831" spans="1:11" x14ac:dyDescent="0.2">
      <c r="A831" s="75" t="s">
        <v>587</v>
      </c>
      <c r="B831" s="76" t="s">
        <v>427</v>
      </c>
      <c r="C831" s="77" t="s">
        <v>650</v>
      </c>
      <c r="D831" s="76" t="s">
        <v>656</v>
      </c>
      <c r="E831" s="76">
        <v>210085</v>
      </c>
      <c r="F831" s="78" t="s">
        <v>656</v>
      </c>
      <c r="G831" s="77"/>
      <c r="I831" s="74" t="s">
        <v>459</v>
      </c>
      <c r="J831" s="74">
        <v>210064</v>
      </c>
      <c r="K831" s="74" t="s">
        <v>459</v>
      </c>
    </row>
    <row r="832" spans="1:11" x14ac:dyDescent="0.2">
      <c r="A832" s="83" t="s">
        <v>586</v>
      </c>
      <c r="B832" s="84" t="s">
        <v>424</v>
      </c>
      <c r="C832" s="77" t="s">
        <v>650</v>
      </c>
      <c r="D832" s="84" t="s">
        <v>423</v>
      </c>
      <c r="E832" s="85">
        <v>240165</v>
      </c>
      <c r="F832" s="78" t="s">
        <v>423</v>
      </c>
      <c r="G832" s="77"/>
      <c r="I832" s="74" t="s">
        <v>455</v>
      </c>
      <c r="J832" s="74">
        <v>210068</v>
      </c>
      <c r="K832" s="74" t="s">
        <v>455</v>
      </c>
    </row>
    <row r="833" spans="1:11" x14ac:dyDescent="0.2">
      <c r="A833" s="75" t="s">
        <v>524</v>
      </c>
      <c r="B833" s="76" t="s">
        <v>420</v>
      </c>
      <c r="C833" s="77" t="s">
        <v>650</v>
      </c>
      <c r="D833" s="76" t="s">
        <v>419</v>
      </c>
      <c r="E833" s="76">
        <v>820003</v>
      </c>
      <c r="F833" s="78" t="s">
        <v>419</v>
      </c>
      <c r="G833" s="77"/>
      <c r="I833" s="74" t="s">
        <v>451</v>
      </c>
      <c r="J833" s="74">
        <v>210036</v>
      </c>
      <c r="K833" s="74" t="s">
        <v>451</v>
      </c>
    </row>
    <row r="834" spans="1:11" x14ac:dyDescent="0.2">
      <c r="A834" s="75" t="s">
        <v>492</v>
      </c>
      <c r="B834" s="76" t="s">
        <v>416</v>
      </c>
      <c r="C834" s="77" t="s">
        <v>650</v>
      </c>
      <c r="D834" s="76" t="s">
        <v>415</v>
      </c>
      <c r="E834" s="76">
        <v>800057</v>
      </c>
      <c r="F834" s="78" t="s">
        <v>415</v>
      </c>
      <c r="G834" s="77"/>
      <c r="I834" s="74" t="s">
        <v>447</v>
      </c>
      <c r="J834" s="74">
        <v>210030</v>
      </c>
      <c r="K834" s="74" t="s">
        <v>447</v>
      </c>
    </row>
    <row r="835" spans="1:11" x14ac:dyDescent="0.2">
      <c r="A835" s="83" t="s">
        <v>583</v>
      </c>
      <c r="B835" s="84" t="s">
        <v>412</v>
      </c>
      <c r="C835" s="77" t="s">
        <v>650</v>
      </c>
      <c r="D835" s="76" t="s">
        <v>411</v>
      </c>
      <c r="E835" s="85">
        <v>240679</v>
      </c>
      <c r="F835" s="78" t="s">
        <v>411</v>
      </c>
      <c r="G835" s="77"/>
      <c r="I835" s="74" t="s">
        <v>443</v>
      </c>
      <c r="J835" s="74">
        <v>210048</v>
      </c>
      <c r="K835" s="74" t="s">
        <v>443</v>
      </c>
    </row>
    <row r="836" spans="1:11" x14ac:dyDescent="0.2">
      <c r="A836" s="75" t="s">
        <v>578</v>
      </c>
      <c r="B836" s="76" t="s">
        <v>408</v>
      </c>
      <c r="C836" s="77" t="s">
        <v>650</v>
      </c>
      <c r="D836" s="76" t="s">
        <v>407</v>
      </c>
      <c r="E836" s="76">
        <v>410028</v>
      </c>
      <c r="F836" s="78" t="s">
        <v>407</v>
      </c>
      <c r="G836" s="77"/>
      <c r="I836" s="74" t="s">
        <v>439</v>
      </c>
      <c r="J836" s="74">
        <v>210031</v>
      </c>
      <c r="K836" s="74" t="s">
        <v>439</v>
      </c>
    </row>
    <row r="837" spans="1:11" x14ac:dyDescent="0.2">
      <c r="A837" s="80" t="s">
        <v>2993</v>
      </c>
      <c r="B837" s="77" t="s">
        <v>404</v>
      </c>
      <c r="C837" s="77" t="s">
        <v>650</v>
      </c>
      <c r="D837" s="77" t="s">
        <v>2988</v>
      </c>
      <c r="E837" s="77">
        <v>800062</v>
      </c>
      <c r="F837" s="78" t="s">
        <v>2988</v>
      </c>
      <c r="G837" s="77"/>
      <c r="I837" s="74" t="s">
        <v>435</v>
      </c>
      <c r="J837" s="74">
        <v>800053</v>
      </c>
      <c r="K837" s="74" t="s">
        <v>435</v>
      </c>
    </row>
    <row r="838" spans="1:11" x14ac:dyDescent="0.2">
      <c r="A838" s="75" t="s">
        <v>551</v>
      </c>
      <c r="B838" s="76" t="s">
        <v>400</v>
      </c>
      <c r="C838" s="77" t="s">
        <v>650</v>
      </c>
      <c r="D838" s="76" t="s">
        <v>657</v>
      </c>
      <c r="E838" s="76">
        <v>240455</v>
      </c>
      <c r="F838" s="78" t="s">
        <v>657</v>
      </c>
      <c r="G838" s="77"/>
      <c r="I838" s="74" t="s">
        <v>675</v>
      </c>
      <c r="J838" s="74">
        <v>240259</v>
      </c>
      <c r="K838" s="74" t="s">
        <v>675</v>
      </c>
    </row>
    <row r="839" spans="1:11" x14ac:dyDescent="0.2">
      <c r="A839" s="80" t="s">
        <v>562</v>
      </c>
      <c r="B839" s="77" t="s">
        <v>396</v>
      </c>
      <c r="C839" s="77" t="s">
        <v>650</v>
      </c>
      <c r="D839" s="77" t="s">
        <v>395</v>
      </c>
      <c r="E839" s="77">
        <v>240072</v>
      </c>
      <c r="F839" s="78" t="s">
        <v>395</v>
      </c>
      <c r="G839" s="77"/>
      <c r="I839" s="74" t="e">
        <v>#N/A</v>
      </c>
      <c r="J839" s="74" t="s">
        <v>234</v>
      </c>
      <c r="K839" s="74" t="s">
        <v>2992</v>
      </c>
    </row>
    <row r="840" spans="1:11" x14ac:dyDescent="0.2">
      <c r="A840" s="80" t="s">
        <v>640</v>
      </c>
      <c r="B840" s="77" t="s">
        <v>392</v>
      </c>
      <c r="C840" s="77" t="s">
        <v>650</v>
      </c>
      <c r="D840" s="77" t="s">
        <v>391</v>
      </c>
      <c r="E840" s="77">
        <v>240696</v>
      </c>
      <c r="F840" s="78" t="s">
        <v>391</v>
      </c>
      <c r="G840" s="77"/>
      <c r="I840" s="74" t="s">
        <v>423</v>
      </c>
      <c r="J840" s="74">
        <v>240165</v>
      </c>
      <c r="K840" s="74" t="s">
        <v>423</v>
      </c>
    </row>
    <row r="841" spans="1:11" x14ac:dyDescent="0.2">
      <c r="A841" s="75" t="s">
        <v>496</v>
      </c>
      <c r="B841" s="76" t="s">
        <v>388</v>
      </c>
      <c r="C841" s="77" t="s">
        <v>650</v>
      </c>
      <c r="D841" s="76" t="s">
        <v>387</v>
      </c>
      <c r="E841" s="76">
        <v>240448</v>
      </c>
      <c r="F841" s="78" t="s">
        <v>387</v>
      </c>
      <c r="G841" s="77"/>
      <c r="I841" s="74" t="s">
        <v>419</v>
      </c>
      <c r="J841" s="74">
        <v>820003</v>
      </c>
      <c r="K841" s="74" t="s">
        <v>419</v>
      </c>
    </row>
    <row r="842" spans="1:11" x14ac:dyDescent="0.2">
      <c r="A842" s="80" t="s">
        <v>580</v>
      </c>
      <c r="B842" s="77" t="s">
        <v>385</v>
      </c>
      <c r="C842" s="77" t="s">
        <v>650</v>
      </c>
      <c r="D842" s="77" t="s">
        <v>384</v>
      </c>
      <c r="E842" s="77">
        <v>240075</v>
      </c>
      <c r="F842" s="78" t="s">
        <v>384</v>
      </c>
      <c r="G842" s="77"/>
      <c r="I842" s="74" t="s">
        <v>415</v>
      </c>
      <c r="J842" s="74">
        <v>800057</v>
      </c>
      <c r="K842" s="74" t="s">
        <v>415</v>
      </c>
    </row>
    <row r="843" spans="1:11" x14ac:dyDescent="0.2">
      <c r="A843" s="83" t="s">
        <v>499</v>
      </c>
      <c r="B843" s="84" t="s">
        <v>381</v>
      </c>
      <c r="C843" s="77" t="s">
        <v>650</v>
      </c>
      <c r="D843" s="84" t="s">
        <v>380</v>
      </c>
      <c r="E843" s="85">
        <v>240442</v>
      </c>
      <c r="F843" s="78" t="s">
        <v>380</v>
      </c>
      <c r="G843" s="77"/>
      <c r="I843" s="74" t="s">
        <v>411</v>
      </c>
      <c r="J843" s="74">
        <v>240679</v>
      </c>
      <c r="K843" s="74" t="s">
        <v>411</v>
      </c>
    </row>
    <row r="844" spans="1:11" x14ac:dyDescent="0.2">
      <c r="A844" s="75" t="s">
        <v>557</v>
      </c>
      <c r="B844" s="76" t="s">
        <v>377</v>
      </c>
      <c r="C844" s="77" t="s">
        <v>650</v>
      </c>
      <c r="D844" s="76" t="s">
        <v>136</v>
      </c>
      <c r="E844" s="76">
        <v>240607</v>
      </c>
      <c r="F844" s="78" t="s">
        <v>136</v>
      </c>
      <c r="G844" s="77"/>
      <c r="I844" s="74" t="s">
        <v>407</v>
      </c>
      <c r="J844" s="74">
        <v>410028</v>
      </c>
      <c r="K844" s="74" t="s">
        <v>407</v>
      </c>
    </row>
    <row r="845" spans="1:11" x14ac:dyDescent="0.2">
      <c r="A845" s="75" t="s">
        <v>565</v>
      </c>
      <c r="B845" s="76" t="s">
        <v>374</v>
      </c>
      <c r="C845" s="77" t="s">
        <v>650</v>
      </c>
      <c r="D845" s="76" t="s">
        <v>111</v>
      </c>
      <c r="E845" s="76">
        <v>240067</v>
      </c>
      <c r="F845" s="78" t="s">
        <v>111</v>
      </c>
      <c r="G845" s="77"/>
      <c r="I845" s="74" t="s">
        <v>403</v>
      </c>
      <c r="J845" s="74">
        <v>210013</v>
      </c>
      <c r="K845" s="74" t="s">
        <v>403</v>
      </c>
    </row>
    <row r="846" spans="1:11" x14ac:dyDescent="0.2">
      <c r="A846" s="83" t="s">
        <v>576</v>
      </c>
      <c r="B846" s="84" t="s">
        <v>372</v>
      </c>
      <c r="C846" s="77" t="s">
        <v>650</v>
      </c>
      <c r="D846" s="76" t="s">
        <v>209</v>
      </c>
      <c r="E846" s="85">
        <v>240080</v>
      </c>
      <c r="F846" s="78" t="s">
        <v>209</v>
      </c>
      <c r="G846" s="77"/>
      <c r="I846" s="74" t="s">
        <v>657</v>
      </c>
      <c r="J846" s="74">
        <v>240455</v>
      </c>
      <c r="K846" s="74" t="s">
        <v>657</v>
      </c>
    </row>
    <row r="847" spans="1:11" x14ac:dyDescent="0.2">
      <c r="A847" s="80" t="s">
        <v>619</v>
      </c>
      <c r="B847" s="77" t="s">
        <v>371</v>
      </c>
      <c r="C847" s="77" t="s">
        <v>650</v>
      </c>
      <c r="D847" s="77" t="s">
        <v>370</v>
      </c>
      <c r="E847" s="77">
        <v>240624</v>
      </c>
      <c r="F847" s="78" t="s">
        <v>370</v>
      </c>
      <c r="G847" s="77"/>
      <c r="I847" s="74" t="s">
        <v>395</v>
      </c>
      <c r="J847" s="74">
        <v>240072</v>
      </c>
      <c r="K847" s="74" t="s">
        <v>395</v>
      </c>
    </row>
    <row r="848" spans="1:11" x14ac:dyDescent="0.2">
      <c r="A848" s="75" t="s">
        <v>644</v>
      </c>
      <c r="B848" s="76" t="s">
        <v>367</v>
      </c>
      <c r="C848" s="77" t="s">
        <v>650</v>
      </c>
      <c r="D848" s="76" t="s">
        <v>366</v>
      </c>
      <c r="E848" s="76">
        <v>440061</v>
      </c>
      <c r="F848" s="78" t="s">
        <v>366</v>
      </c>
      <c r="G848" s="77"/>
      <c r="I848" s="74" t="s">
        <v>391</v>
      </c>
      <c r="J848" s="74">
        <v>240696</v>
      </c>
      <c r="K848" s="74" t="s">
        <v>391</v>
      </c>
    </row>
    <row r="849" spans="1:11" x14ac:dyDescent="0.2">
      <c r="A849" s="83" t="s">
        <v>564</v>
      </c>
      <c r="B849" s="84" t="s">
        <v>363</v>
      </c>
      <c r="C849" s="77" t="s">
        <v>650</v>
      </c>
      <c r="D849" s="84" t="s">
        <v>142</v>
      </c>
      <c r="E849" s="85">
        <v>240049</v>
      </c>
      <c r="F849" s="78" t="s">
        <v>142</v>
      </c>
      <c r="G849" s="77"/>
      <c r="I849" s="74" t="s">
        <v>387</v>
      </c>
      <c r="J849" s="74">
        <v>240448</v>
      </c>
      <c r="K849" s="74" t="s">
        <v>387</v>
      </c>
    </row>
    <row r="850" spans="1:11" x14ac:dyDescent="0.2">
      <c r="A850" s="81" t="s">
        <v>503</v>
      </c>
      <c r="B850" s="82" t="s">
        <v>361</v>
      </c>
      <c r="C850" s="77" t="s">
        <v>650</v>
      </c>
      <c r="D850" s="82" t="s">
        <v>360</v>
      </c>
      <c r="E850" s="77">
        <v>440273</v>
      </c>
      <c r="F850" s="78" t="s">
        <v>360</v>
      </c>
      <c r="G850" s="77"/>
      <c r="I850" s="74" t="s">
        <v>384</v>
      </c>
      <c r="J850" s="74">
        <v>240075</v>
      </c>
      <c r="K850" s="74" t="s">
        <v>384</v>
      </c>
    </row>
    <row r="851" spans="1:11" x14ac:dyDescent="0.2">
      <c r="A851" s="80" t="s">
        <v>550</v>
      </c>
      <c r="B851" s="77" t="s">
        <v>358</v>
      </c>
      <c r="C851" s="77" t="s">
        <v>650</v>
      </c>
      <c r="D851" s="77" t="s">
        <v>357</v>
      </c>
      <c r="E851" s="77">
        <v>240050</v>
      </c>
      <c r="F851" s="78" t="s">
        <v>357</v>
      </c>
      <c r="G851" s="77"/>
      <c r="I851" s="74" t="s">
        <v>380</v>
      </c>
      <c r="J851" s="74">
        <v>240442</v>
      </c>
      <c r="K851" s="74" t="s">
        <v>380</v>
      </c>
    </row>
    <row r="852" spans="1:11" x14ac:dyDescent="0.2">
      <c r="A852" s="75" t="s">
        <v>500</v>
      </c>
      <c r="B852" s="76" t="s">
        <v>353</v>
      </c>
      <c r="C852" s="77" t="s">
        <v>650</v>
      </c>
      <c r="D852" s="76" t="s">
        <v>352</v>
      </c>
      <c r="E852" s="76">
        <v>440072</v>
      </c>
      <c r="F852" s="78" t="s">
        <v>352</v>
      </c>
      <c r="G852" s="77"/>
      <c r="I852" s="74" t="s">
        <v>376</v>
      </c>
      <c r="J852" s="74">
        <v>340010</v>
      </c>
      <c r="K852" s="74" t="s">
        <v>376</v>
      </c>
    </row>
    <row r="853" spans="1:11" x14ac:dyDescent="0.2">
      <c r="A853" s="80" t="s">
        <v>629</v>
      </c>
      <c r="B853" s="77" t="s">
        <v>348</v>
      </c>
      <c r="C853" s="77" t="s">
        <v>650</v>
      </c>
      <c r="D853" s="77" t="s">
        <v>347</v>
      </c>
      <c r="E853" s="77">
        <v>240348</v>
      </c>
      <c r="F853" s="78" t="s">
        <v>347</v>
      </c>
      <c r="G853" s="77"/>
      <c r="I853" s="74" t="s">
        <v>111</v>
      </c>
      <c r="J853" s="74">
        <v>240067</v>
      </c>
      <c r="K853" s="74" t="s">
        <v>111</v>
      </c>
    </row>
    <row r="854" spans="1:11" x14ac:dyDescent="0.2">
      <c r="A854" s="75" t="s">
        <v>513</v>
      </c>
      <c r="B854" s="76" t="s">
        <v>514</v>
      </c>
      <c r="C854" s="77" t="s">
        <v>650</v>
      </c>
      <c r="D854" s="76" t="s">
        <v>658</v>
      </c>
      <c r="E854" s="76">
        <v>210078</v>
      </c>
      <c r="F854" s="78" t="s">
        <v>658</v>
      </c>
      <c r="G854" s="77"/>
      <c r="I854" s="74" t="s">
        <v>209</v>
      </c>
      <c r="J854" s="74">
        <v>240080</v>
      </c>
      <c r="K854" s="74" t="s">
        <v>209</v>
      </c>
    </row>
    <row r="855" spans="1:11" x14ac:dyDescent="0.2">
      <c r="A855" s="80" t="s">
        <v>566</v>
      </c>
      <c r="B855" s="77" t="s">
        <v>567</v>
      </c>
      <c r="C855" s="77" t="s">
        <v>650</v>
      </c>
      <c r="D855" s="77" t="s">
        <v>165</v>
      </c>
      <c r="E855" s="77">
        <v>210069</v>
      </c>
      <c r="F855" s="78" t="s">
        <v>165</v>
      </c>
      <c r="G855" s="77"/>
      <c r="I855" s="74" t="s">
        <v>370</v>
      </c>
      <c r="J855" s="74">
        <v>240624</v>
      </c>
      <c r="K855" s="74" t="s">
        <v>370</v>
      </c>
    </row>
    <row r="856" spans="1:11" x14ac:dyDescent="0.2">
      <c r="A856" s="75" t="s">
        <v>527</v>
      </c>
      <c r="B856" s="76" t="s">
        <v>528</v>
      </c>
      <c r="C856" s="77" t="s">
        <v>650</v>
      </c>
      <c r="D856" s="76" t="s">
        <v>473</v>
      </c>
      <c r="E856" s="76">
        <v>210041</v>
      </c>
      <c r="F856" s="78" t="s">
        <v>473</v>
      </c>
      <c r="G856" s="77"/>
      <c r="I856" s="74" t="s">
        <v>366</v>
      </c>
      <c r="J856" s="74">
        <v>440061</v>
      </c>
      <c r="K856" s="74" t="s">
        <v>366</v>
      </c>
    </row>
    <row r="857" spans="1:11" x14ac:dyDescent="0.2">
      <c r="A857" s="83" t="s">
        <v>489</v>
      </c>
      <c r="B857" s="84" t="s">
        <v>490</v>
      </c>
      <c r="C857" s="77" t="s">
        <v>650</v>
      </c>
      <c r="D857" s="76" t="s">
        <v>659</v>
      </c>
      <c r="E857" s="85">
        <v>210087</v>
      </c>
      <c r="F857" s="78" t="s">
        <v>659</v>
      </c>
      <c r="G857" s="77"/>
      <c r="I857" s="74" t="s">
        <v>142</v>
      </c>
      <c r="J857" s="74">
        <v>240049</v>
      </c>
      <c r="K857" s="74" t="s">
        <v>142</v>
      </c>
    </row>
    <row r="858" spans="1:11" x14ac:dyDescent="0.2">
      <c r="A858" s="83" t="s">
        <v>571</v>
      </c>
      <c r="B858" s="84" t="s">
        <v>572</v>
      </c>
      <c r="C858" s="77" t="s">
        <v>650</v>
      </c>
      <c r="D858" s="84" t="s">
        <v>443</v>
      </c>
      <c r="E858" s="85">
        <v>210048</v>
      </c>
      <c r="F858" s="78" t="s">
        <v>443</v>
      </c>
      <c r="G858" s="77"/>
      <c r="I858" s="74" t="s">
        <v>360</v>
      </c>
      <c r="J858" s="74">
        <v>440273</v>
      </c>
      <c r="K858" s="74" t="s">
        <v>360</v>
      </c>
    </row>
    <row r="859" spans="1:11" x14ac:dyDescent="0.2">
      <c r="A859" s="75" t="s">
        <v>533</v>
      </c>
      <c r="B859" s="76" t="s">
        <v>534</v>
      </c>
      <c r="C859" s="77" t="s">
        <v>650</v>
      </c>
      <c r="D859" s="76" t="s">
        <v>660</v>
      </c>
      <c r="E859" s="76">
        <v>210088</v>
      </c>
      <c r="F859" s="78" t="s">
        <v>660</v>
      </c>
      <c r="G859" s="77"/>
      <c r="I859" s="74" t="s">
        <v>357</v>
      </c>
      <c r="J859" s="74">
        <v>240050</v>
      </c>
      <c r="K859" s="74" t="s">
        <v>357</v>
      </c>
    </row>
    <row r="860" spans="1:11" x14ac:dyDescent="0.2">
      <c r="A860" s="80" t="s">
        <v>584</v>
      </c>
      <c r="B860" s="77" t="s">
        <v>362</v>
      </c>
      <c r="C860" s="77" t="s">
        <v>650</v>
      </c>
      <c r="D860" s="77" t="s">
        <v>661</v>
      </c>
      <c r="E860" s="77">
        <v>230017</v>
      </c>
      <c r="F860" s="78" t="s">
        <v>661</v>
      </c>
      <c r="G860" s="77"/>
      <c r="I860" s="74" t="s">
        <v>352</v>
      </c>
      <c r="J860" s="74">
        <v>440072</v>
      </c>
      <c r="K860" s="74" t="s">
        <v>352</v>
      </c>
    </row>
    <row r="861" spans="1:11" x14ac:dyDescent="0.2">
      <c r="A861" s="80" t="s">
        <v>581</v>
      </c>
      <c r="B861" s="77" t="s">
        <v>344</v>
      </c>
      <c r="C861" s="77" t="s">
        <v>650</v>
      </c>
      <c r="D861" s="77" t="s">
        <v>662</v>
      </c>
      <c r="E861" s="77">
        <v>230019</v>
      </c>
      <c r="F861" s="78" t="s">
        <v>662</v>
      </c>
      <c r="G861" s="77"/>
      <c r="I861" s="74" t="s">
        <v>347</v>
      </c>
      <c r="J861" s="74">
        <v>240348</v>
      </c>
      <c r="K861" s="74" t="s">
        <v>347</v>
      </c>
    </row>
    <row r="862" spans="1:11" x14ac:dyDescent="0.2">
      <c r="A862" s="75" t="s">
        <v>525</v>
      </c>
      <c r="B862" s="76" t="s">
        <v>340</v>
      </c>
      <c r="C862" s="77" t="s">
        <v>650</v>
      </c>
      <c r="D862" s="76" t="s">
        <v>339</v>
      </c>
      <c r="E862" s="76">
        <v>230016</v>
      </c>
      <c r="F862" s="78" t="s">
        <v>339</v>
      </c>
      <c r="G862" s="77"/>
      <c r="I862" s="74" t="s">
        <v>658</v>
      </c>
      <c r="J862" s="74">
        <v>210078</v>
      </c>
      <c r="K862" s="74" t="s">
        <v>658</v>
      </c>
    </row>
    <row r="863" spans="1:11" x14ac:dyDescent="0.2">
      <c r="A863" s="80" t="s">
        <v>545</v>
      </c>
      <c r="B863" s="77" t="s">
        <v>546</v>
      </c>
      <c r="C863" s="77" t="s">
        <v>650</v>
      </c>
      <c r="D863" s="77" t="s">
        <v>296</v>
      </c>
      <c r="E863" s="77">
        <v>230015</v>
      </c>
      <c r="F863" s="78" t="s">
        <v>296</v>
      </c>
      <c r="G863" s="77"/>
      <c r="I863" s="74" t="s">
        <v>661</v>
      </c>
      <c r="J863" s="74">
        <v>230017</v>
      </c>
      <c r="K863" s="74" t="s">
        <v>661</v>
      </c>
    </row>
    <row r="864" spans="1:11" x14ac:dyDescent="0.2">
      <c r="A864" s="75" t="s">
        <v>598</v>
      </c>
      <c r="B864" s="76" t="s">
        <v>356</v>
      </c>
      <c r="C864" s="77" t="s">
        <v>650</v>
      </c>
      <c r="D864" s="76" t="e">
        <v>#N/A</v>
      </c>
      <c r="E864" s="76" t="s">
        <v>599</v>
      </c>
      <c r="F864" s="78" t="e">
        <v>#N/A</v>
      </c>
      <c r="G864" s="77"/>
      <c r="I864" s="74" t="s">
        <v>343</v>
      </c>
      <c r="J864" s="74">
        <v>230013</v>
      </c>
      <c r="K864" s="74" t="s">
        <v>343</v>
      </c>
    </row>
    <row r="865" spans="1:11" x14ac:dyDescent="0.2">
      <c r="A865" s="80" t="s">
        <v>626</v>
      </c>
      <c r="B865" s="77" t="s">
        <v>336</v>
      </c>
      <c r="C865" s="77" t="s">
        <v>650</v>
      </c>
      <c r="D865" s="77" t="s">
        <v>335</v>
      </c>
      <c r="E865" s="77" t="s">
        <v>334</v>
      </c>
      <c r="F865" s="78" t="s">
        <v>335</v>
      </c>
      <c r="G865" s="77"/>
      <c r="I865" s="74" t="s">
        <v>339</v>
      </c>
      <c r="J865" s="74">
        <v>230016</v>
      </c>
      <c r="K865" s="74" t="s">
        <v>339</v>
      </c>
    </row>
    <row r="866" spans="1:11" x14ac:dyDescent="0.2">
      <c r="A866" s="83" t="s">
        <v>635</v>
      </c>
      <c r="B866" s="84" t="s">
        <v>327</v>
      </c>
      <c r="C866" s="77" t="s">
        <v>650</v>
      </c>
      <c r="D866" s="76" t="e">
        <v>#N/A</v>
      </c>
      <c r="E866" s="85" t="s">
        <v>511</v>
      </c>
      <c r="F866" s="78" t="e">
        <v>#N/A</v>
      </c>
      <c r="G866" s="77"/>
      <c r="I866" s="74" t="e">
        <v>#N/A</v>
      </c>
      <c r="J866" s="74" t="s">
        <v>725</v>
      </c>
      <c r="K866" s="74" t="s">
        <v>2992</v>
      </c>
    </row>
    <row r="867" spans="1:11" x14ac:dyDescent="0.2">
      <c r="A867" s="80" t="s">
        <v>627</v>
      </c>
      <c r="B867" s="77" t="s">
        <v>324</v>
      </c>
      <c r="C867" s="77" t="s">
        <v>650</v>
      </c>
      <c r="D867" s="77" t="s">
        <v>325</v>
      </c>
      <c r="E867" s="77" t="s">
        <v>322</v>
      </c>
      <c r="F867" s="78" t="s">
        <v>325</v>
      </c>
      <c r="G867" s="77"/>
      <c r="I867" s="74" t="s">
        <v>335</v>
      </c>
      <c r="J867" s="74" t="s">
        <v>334</v>
      </c>
      <c r="K867" s="74" t="s">
        <v>335</v>
      </c>
    </row>
    <row r="868" spans="1:11" x14ac:dyDescent="0.2">
      <c r="A868" s="75" t="s">
        <v>547</v>
      </c>
      <c r="B868" s="76" t="s">
        <v>320</v>
      </c>
      <c r="C868" s="77" t="s">
        <v>650</v>
      </c>
      <c r="D868" s="76" t="s">
        <v>319</v>
      </c>
      <c r="E868" s="76" t="s">
        <v>318</v>
      </c>
      <c r="F868" s="78" t="s">
        <v>319</v>
      </c>
      <c r="G868" s="77"/>
      <c r="I868" s="74" t="e">
        <v>#N/A</v>
      </c>
      <c r="J868" s="74" t="s">
        <v>511</v>
      </c>
      <c r="K868" s="74" t="s">
        <v>2992</v>
      </c>
    </row>
    <row r="869" spans="1:11" x14ac:dyDescent="0.2">
      <c r="A869" s="83" t="s">
        <v>569</v>
      </c>
      <c r="B869" s="84" t="s">
        <v>315</v>
      </c>
      <c r="C869" s="77" t="s">
        <v>650</v>
      </c>
      <c r="D869" s="84" t="s">
        <v>314</v>
      </c>
      <c r="E869" s="85" t="s">
        <v>313</v>
      </c>
      <c r="F869" s="78" t="s">
        <v>314</v>
      </c>
      <c r="G869" s="77"/>
      <c r="I869" s="74" t="e">
        <v>#N/A</v>
      </c>
      <c r="J869" s="74" t="s">
        <v>511</v>
      </c>
      <c r="K869" s="74" t="s">
        <v>2992</v>
      </c>
    </row>
    <row r="870" spans="1:11" x14ac:dyDescent="0.2">
      <c r="A870" s="75" t="s">
        <v>589</v>
      </c>
      <c r="B870" s="76" t="s">
        <v>309</v>
      </c>
      <c r="C870" s="77" t="s">
        <v>650</v>
      </c>
      <c r="D870" s="76" t="s">
        <v>308</v>
      </c>
      <c r="E870" s="76">
        <v>210051</v>
      </c>
      <c r="F870" s="78" t="s">
        <v>308</v>
      </c>
      <c r="G870" s="77"/>
      <c r="I870" s="74" t="s">
        <v>330</v>
      </c>
      <c r="J870" s="74" t="s">
        <v>329</v>
      </c>
      <c r="K870" s="74" t="s">
        <v>330</v>
      </c>
    </row>
    <row r="871" spans="1:11" x14ac:dyDescent="0.2">
      <c r="A871" s="80" t="s">
        <v>530</v>
      </c>
      <c r="B871" s="77" t="s">
        <v>304</v>
      </c>
      <c r="C871" s="77" t="s">
        <v>650</v>
      </c>
      <c r="D871" s="77" t="s">
        <v>303</v>
      </c>
      <c r="E871" s="77">
        <v>800047</v>
      </c>
      <c r="F871" s="78" t="s">
        <v>303</v>
      </c>
      <c r="G871" s="77"/>
      <c r="I871" s="74" t="s">
        <v>243</v>
      </c>
      <c r="J871" s="74" t="s">
        <v>242</v>
      </c>
      <c r="K871" s="74" t="s">
        <v>243</v>
      </c>
    </row>
    <row r="872" spans="1:11" x14ac:dyDescent="0.2">
      <c r="A872" s="75" t="s">
        <v>603</v>
      </c>
      <c r="B872" s="76" t="s">
        <v>301</v>
      </c>
      <c r="C872" s="77" t="s">
        <v>650</v>
      </c>
      <c r="D872" s="76" t="e">
        <v>#N/A</v>
      </c>
      <c r="E872" s="76" t="s">
        <v>604</v>
      </c>
      <c r="F872" s="78" t="e">
        <v>#N/A</v>
      </c>
      <c r="G872" s="77"/>
      <c r="I872" s="74" t="e">
        <v>#N/A</v>
      </c>
      <c r="J872" s="74" t="s">
        <v>511</v>
      </c>
      <c r="K872" s="74" t="s">
        <v>2992</v>
      </c>
    </row>
    <row r="873" spans="1:11" x14ac:dyDescent="0.2">
      <c r="A873" s="75" t="s">
        <v>623</v>
      </c>
      <c r="B873" s="76" t="s">
        <v>13</v>
      </c>
      <c r="C873" s="77" t="s">
        <v>650</v>
      </c>
      <c r="D873" s="76" t="s">
        <v>19</v>
      </c>
      <c r="E873" s="76" t="s">
        <v>18</v>
      </c>
      <c r="F873" s="78" t="s">
        <v>19</v>
      </c>
      <c r="G873" s="77"/>
      <c r="I873" s="74" t="s">
        <v>325</v>
      </c>
      <c r="J873" s="74" t="s">
        <v>322</v>
      </c>
      <c r="K873" s="74" t="s">
        <v>325</v>
      </c>
    </row>
    <row r="874" spans="1:11" x14ac:dyDescent="0.2">
      <c r="A874" s="80" t="s">
        <v>637</v>
      </c>
      <c r="B874" s="77" t="s">
        <v>297</v>
      </c>
      <c r="C874" s="77" t="s">
        <v>650</v>
      </c>
      <c r="D874" s="77" t="e">
        <v>#N/A</v>
      </c>
      <c r="E874" s="77" t="s">
        <v>638</v>
      </c>
      <c r="F874" s="78" t="e">
        <v>#N/A</v>
      </c>
      <c r="G874" s="77"/>
      <c r="I874" s="74" t="s">
        <v>319</v>
      </c>
      <c r="J874" s="74" t="s">
        <v>318</v>
      </c>
      <c r="K874" s="74" t="s">
        <v>319</v>
      </c>
    </row>
    <row r="875" spans="1:11" x14ac:dyDescent="0.2">
      <c r="A875" s="80" t="s">
        <v>617</v>
      </c>
      <c r="B875" s="77" t="s">
        <v>286</v>
      </c>
      <c r="C875" s="77" t="s">
        <v>650</v>
      </c>
      <c r="D875" s="77" t="s">
        <v>285</v>
      </c>
      <c r="E875" s="77" t="s">
        <v>284</v>
      </c>
      <c r="F875" s="78" t="s">
        <v>285</v>
      </c>
      <c r="G875" s="77"/>
      <c r="I875" s="74" t="s">
        <v>314</v>
      </c>
      <c r="J875" s="74" t="s">
        <v>313</v>
      </c>
      <c r="K875" s="74" t="s">
        <v>314</v>
      </c>
    </row>
    <row r="876" spans="1:11" x14ac:dyDescent="0.2">
      <c r="A876" s="75" t="s">
        <v>552</v>
      </c>
      <c r="B876" s="76" t="s">
        <v>282</v>
      </c>
      <c r="C876" s="77" t="s">
        <v>650</v>
      </c>
      <c r="D876" s="76" t="e">
        <v>#N/A</v>
      </c>
      <c r="E876" s="76" t="s">
        <v>553</v>
      </c>
      <c r="F876" s="78" t="e">
        <v>#N/A</v>
      </c>
      <c r="G876" s="77"/>
      <c r="I876" s="74" t="s">
        <v>308</v>
      </c>
      <c r="J876" s="74">
        <v>210051</v>
      </c>
      <c r="K876" s="74" t="s">
        <v>308</v>
      </c>
    </row>
    <row r="877" spans="1:11" x14ac:dyDescent="0.2">
      <c r="A877" s="75" t="s">
        <v>615</v>
      </c>
      <c r="B877" s="76" t="s">
        <v>280</v>
      </c>
      <c r="C877" s="77" t="s">
        <v>650</v>
      </c>
      <c r="D877" s="76" t="e">
        <v>#N/A</v>
      </c>
      <c r="E877" s="76" t="s">
        <v>616</v>
      </c>
      <c r="F877" s="78" t="e">
        <v>#N/A</v>
      </c>
      <c r="G877" s="77"/>
      <c r="I877" s="74" t="e">
        <v>#N/A</v>
      </c>
      <c r="J877" s="74" t="s">
        <v>725</v>
      </c>
      <c r="K877" s="74" t="s">
        <v>2992</v>
      </c>
    </row>
    <row r="878" spans="1:11" x14ac:dyDescent="0.2">
      <c r="A878" s="75" t="s">
        <v>636</v>
      </c>
      <c r="B878" s="76" t="s">
        <v>276</v>
      </c>
      <c r="C878" s="77" t="s">
        <v>650</v>
      </c>
      <c r="D878" s="76" t="s">
        <v>669</v>
      </c>
      <c r="E878" s="76" t="s">
        <v>278</v>
      </c>
      <c r="F878" s="78" t="s">
        <v>669</v>
      </c>
      <c r="G878" s="77"/>
      <c r="I878" s="74" t="e">
        <v>#N/A</v>
      </c>
      <c r="J878" s="74" t="s">
        <v>729</v>
      </c>
      <c r="K878" s="74" t="s">
        <v>2992</v>
      </c>
    </row>
    <row r="879" spans="1:11" x14ac:dyDescent="0.2">
      <c r="A879" s="75" t="s">
        <v>549</v>
      </c>
      <c r="B879" s="76" t="s">
        <v>270</v>
      </c>
      <c r="C879" s="77" t="s">
        <v>650</v>
      </c>
      <c r="D879" s="76" t="s">
        <v>271</v>
      </c>
      <c r="E879" s="76" t="s">
        <v>268</v>
      </c>
      <c r="F879" s="78" t="s">
        <v>271</v>
      </c>
      <c r="G879" s="76"/>
      <c r="I879" s="74" t="s">
        <v>19</v>
      </c>
      <c r="J879" s="74" t="s">
        <v>18</v>
      </c>
      <c r="K879" s="74" t="s">
        <v>19</v>
      </c>
    </row>
    <row r="880" spans="1:11" x14ac:dyDescent="0.2">
      <c r="A880" s="83" t="s">
        <v>494</v>
      </c>
      <c r="B880" s="84" t="s">
        <v>266</v>
      </c>
      <c r="C880" s="77" t="s">
        <v>650</v>
      </c>
      <c r="D880" s="76" t="s">
        <v>12</v>
      </c>
      <c r="E880" s="85" t="s">
        <v>11</v>
      </c>
      <c r="F880" s="78" t="s">
        <v>12</v>
      </c>
      <c r="G880" s="77"/>
      <c r="I880" s="74" t="s">
        <v>296</v>
      </c>
      <c r="J880" s="74">
        <v>230015</v>
      </c>
      <c r="K880" s="74" t="s">
        <v>296</v>
      </c>
    </row>
    <row r="881" spans="1:11" x14ac:dyDescent="0.2">
      <c r="A881" s="75" t="s">
        <v>605</v>
      </c>
      <c r="B881" s="76" t="s">
        <v>264</v>
      </c>
      <c r="C881" s="77" t="s">
        <v>650</v>
      </c>
      <c r="D881" s="76" t="e">
        <v>#N/A</v>
      </c>
      <c r="E881" s="76" t="s">
        <v>606</v>
      </c>
      <c r="F881" s="78" t="e">
        <v>#N/A</v>
      </c>
      <c r="G881" s="77"/>
      <c r="I881" s="74" t="s">
        <v>285</v>
      </c>
      <c r="J881" s="74" t="s">
        <v>284</v>
      </c>
      <c r="K881" s="74" t="s">
        <v>285</v>
      </c>
    </row>
    <row r="882" spans="1:11" x14ac:dyDescent="0.2">
      <c r="A882" s="80" t="s">
        <v>493</v>
      </c>
      <c r="B882" s="77" t="s">
        <v>260</v>
      </c>
      <c r="C882" s="77" t="s">
        <v>650</v>
      </c>
      <c r="D882" s="77" t="s">
        <v>237</v>
      </c>
      <c r="E882" s="77">
        <v>240109</v>
      </c>
      <c r="F882" s="78" t="s">
        <v>237</v>
      </c>
      <c r="G882" s="77"/>
      <c r="I882" s="74" t="e">
        <v>#N/A</v>
      </c>
      <c r="J882" s="74" t="s">
        <v>234</v>
      </c>
      <c r="K882" s="74" t="s">
        <v>2992</v>
      </c>
    </row>
    <row r="883" spans="1:11" x14ac:dyDescent="0.2">
      <c r="A883" s="75" t="s">
        <v>2994</v>
      </c>
      <c r="B883" s="76" t="s">
        <v>607</v>
      </c>
      <c r="C883" s="77" t="s">
        <v>650</v>
      </c>
      <c r="D883" s="76" t="s">
        <v>335</v>
      </c>
      <c r="E883" s="76" t="s">
        <v>334</v>
      </c>
      <c r="F883" s="78" t="s">
        <v>335</v>
      </c>
      <c r="G883" s="77"/>
      <c r="I883" s="74" t="e">
        <v>#N/A</v>
      </c>
      <c r="J883" s="74" t="s">
        <v>718</v>
      </c>
      <c r="K883" s="74" t="s">
        <v>2992</v>
      </c>
    </row>
    <row r="884" spans="1:11" x14ac:dyDescent="0.2">
      <c r="A884" s="75" t="s">
        <v>622</v>
      </c>
      <c r="B884" s="76" t="s">
        <v>257</v>
      </c>
      <c r="C884" s="77" t="s">
        <v>650</v>
      </c>
      <c r="D884" s="76" t="s">
        <v>673</v>
      </c>
      <c r="E884" s="76">
        <v>440086</v>
      </c>
      <c r="F884" s="78" t="s">
        <v>673</v>
      </c>
      <c r="G884" s="77"/>
      <c r="I884" s="74" t="s">
        <v>669</v>
      </c>
      <c r="J884" s="74" t="s">
        <v>278</v>
      </c>
      <c r="K884" s="74" t="s">
        <v>669</v>
      </c>
    </row>
    <row r="885" spans="1:11" x14ac:dyDescent="0.2">
      <c r="A885" s="80" t="s">
        <v>647</v>
      </c>
      <c r="B885" s="77" t="s">
        <v>254</v>
      </c>
      <c r="C885" s="77" t="s">
        <v>650</v>
      </c>
      <c r="D885" s="77" t="s">
        <v>674</v>
      </c>
      <c r="E885" s="77">
        <v>340052</v>
      </c>
      <c r="F885" s="78" t="s">
        <v>674</v>
      </c>
      <c r="G885" s="77"/>
      <c r="I885" s="74" t="s">
        <v>271</v>
      </c>
      <c r="J885" s="74" t="s">
        <v>268</v>
      </c>
      <c r="K885" s="74" t="s">
        <v>271</v>
      </c>
    </row>
    <row r="886" spans="1:11" x14ac:dyDescent="0.2">
      <c r="A886" s="80" t="s">
        <v>643</v>
      </c>
      <c r="B886" s="77" t="s">
        <v>248</v>
      </c>
      <c r="C886" s="77" t="s">
        <v>650</v>
      </c>
      <c r="D886" s="77" t="s">
        <v>247</v>
      </c>
      <c r="E886" s="77">
        <v>210040</v>
      </c>
      <c r="F886" s="78" t="s">
        <v>247</v>
      </c>
      <c r="G886" s="77"/>
      <c r="I886" s="74" t="s">
        <v>12</v>
      </c>
      <c r="J886" s="74" t="s">
        <v>11</v>
      </c>
      <c r="K886" s="74" t="s">
        <v>12</v>
      </c>
    </row>
    <row r="887" spans="1:11" x14ac:dyDescent="0.2">
      <c r="A887" s="75" t="s">
        <v>579</v>
      </c>
      <c r="B887" s="76" t="s">
        <v>244</v>
      </c>
      <c r="C887" s="77" t="s">
        <v>650</v>
      </c>
      <c r="D887" s="76" t="s">
        <v>222</v>
      </c>
      <c r="E887" s="76">
        <v>240255</v>
      </c>
      <c r="F887" s="78" t="s">
        <v>222</v>
      </c>
      <c r="G887" s="77"/>
      <c r="I887" s="74" t="s">
        <v>263</v>
      </c>
      <c r="J887" s="74">
        <v>240254</v>
      </c>
      <c r="K887" s="74" t="s">
        <v>263</v>
      </c>
    </row>
    <row r="888" spans="1:11" x14ac:dyDescent="0.2">
      <c r="A888" s="75" t="s">
        <v>600</v>
      </c>
      <c r="B888" s="76" t="s">
        <v>238</v>
      </c>
      <c r="C888" s="77" t="s">
        <v>650</v>
      </c>
      <c r="D888" s="76" t="s">
        <v>675</v>
      </c>
      <c r="E888" s="76">
        <v>240259</v>
      </c>
      <c r="F888" s="78" t="s">
        <v>675</v>
      </c>
      <c r="G888" s="77"/>
      <c r="I888" s="74" t="s">
        <v>259</v>
      </c>
      <c r="J888" s="74">
        <v>440435</v>
      </c>
      <c r="K888" s="74" t="s">
        <v>259</v>
      </c>
    </row>
    <row r="889" spans="1:11" x14ac:dyDescent="0.2">
      <c r="A889" s="80" t="s">
        <v>498</v>
      </c>
      <c r="B889" s="77" t="s">
        <v>233</v>
      </c>
      <c r="C889" s="77" t="s">
        <v>650</v>
      </c>
      <c r="D889" s="77" t="s">
        <v>232</v>
      </c>
      <c r="E889" s="77">
        <v>240091</v>
      </c>
      <c r="F889" s="78" t="s">
        <v>232</v>
      </c>
      <c r="G889" s="77"/>
      <c r="I889" s="74" t="s">
        <v>672</v>
      </c>
      <c r="J889" s="74" t="s">
        <v>671</v>
      </c>
      <c r="K889" s="74" t="s">
        <v>672</v>
      </c>
    </row>
    <row r="890" spans="1:11" x14ac:dyDescent="0.2">
      <c r="A890" s="80" t="s">
        <v>519</v>
      </c>
      <c r="B890" s="77" t="s">
        <v>230</v>
      </c>
      <c r="C890" s="77" t="s">
        <v>650</v>
      </c>
      <c r="D890" s="77" t="s">
        <v>99</v>
      </c>
      <c r="E890" s="77">
        <v>240037</v>
      </c>
      <c r="F890" s="78" t="s">
        <v>99</v>
      </c>
      <c r="G890" s="77"/>
      <c r="I890" s="74" t="s">
        <v>673</v>
      </c>
      <c r="J890" s="74">
        <v>440086</v>
      </c>
      <c r="K890" s="74" t="s">
        <v>673</v>
      </c>
    </row>
    <row r="891" spans="1:11" x14ac:dyDescent="0.2">
      <c r="A891" s="83" t="s">
        <v>544</v>
      </c>
      <c r="B891" s="84" t="s">
        <v>228</v>
      </c>
      <c r="C891" s="77" t="s">
        <v>650</v>
      </c>
      <c r="D891" s="76" t="s">
        <v>227</v>
      </c>
      <c r="E891" s="85" t="s">
        <v>226</v>
      </c>
      <c r="F891" s="78" t="s">
        <v>227</v>
      </c>
      <c r="G891" s="77"/>
      <c r="I891" s="74" t="e">
        <v>#N/A</v>
      </c>
      <c r="J891" s="74" t="s">
        <v>234</v>
      </c>
      <c r="K891" s="74" t="s">
        <v>2992</v>
      </c>
    </row>
    <row r="892" spans="1:11" x14ac:dyDescent="0.2">
      <c r="A892" s="75" t="s">
        <v>537</v>
      </c>
      <c r="B892" s="76" t="s">
        <v>219</v>
      </c>
      <c r="C892" s="77" t="s">
        <v>650</v>
      </c>
      <c r="D892" s="76" t="s">
        <v>218</v>
      </c>
      <c r="E892" s="76">
        <v>240538</v>
      </c>
      <c r="F892" s="78" t="s">
        <v>218</v>
      </c>
      <c r="G892" s="77"/>
      <c r="I892" s="74" t="s">
        <v>247</v>
      </c>
      <c r="J892" s="74">
        <v>210040</v>
      </c>
      <c r="K892" s="74" t="s">
        <v>247</v>
      </c>
    </row>
    <row r="893" spans="1:11" x14ac:dyDescent="0.2">
      <c r="A893" s="80" t="s">
        <v>570</v>
      </c>
      <c r="B893" s="77" t="s">
        <v>214</v>
      </c>
      <c r="C893" s="77" t="s">
        <v>650</v>
      </c>
      <c r="D893" s="77" t="s">
        <v>213</v>
      </c>
      <c r="E893" s="77">
        <v>240494</v>
      </c>
      <c r="F893" s="78" t="s">
        <v>213</v>
      </c>
      <c r="G893" s="77"/>
      <c r="I893" s="74" t="s">
        <v>243</v>
      </c>
      <c r="J893" s="74" t="s">
        <v>242</v>
      </c>
      <c r="K893" s="74" t="s">
        <v>243</v>
      </c>
    </row>
    <row r="894" spans="1:11" x14ac:dyDescent="0.2">
      <c r="A894" s="80" t="s">
        <v>632</v>
      </c>
      <c r="B894" s="77" t="s">
        <v>204</v>
      </c>
      <c r="C894" s="77" t="s">
        <v>650</v>
      </c>
      <c r="D894" s="77" t="s">
        <v>263</v>
      </c>
      <c r="E894" s="77">
        <v>240254</v>
      </c>
      <c r="F894" s="78" t="s">
        <v>263</v>
      </c>
      <c r="G894" s="77"/>
      <c r="I894" s="74" t="s">
        <v>237</v>
      </c>
      <c r="J894" s="74">
        <v>240109</v>
      </c>
      <c r="K894" s="74" t="s">
        <v>237</v>
      </c>
    </row>
    <row r="895" spans="1:11" x14ac:dyDescent="0.2">
      <c r="A895" s="80" t="s">
        <v>641</v>
      </c>
      <c r="B895" s="77" t="s">
        <v>207</v>
      </c>
      <c r="C895" s="77" t="s">
        <v>650</v>
      </c>
      <c r="D895" s="77" t="e">
        <v>#N/A</v>
      </c>
      <c r="E895" s="77" t="s">
        <v>642</v>
      </c>
      <c r="F895" s="78" t="e">
        <v>#N/A</v>
      </c>
      <c r="G895" s="77"/>
      <c r="I895" s="74" t="s">
        <v>232</v>
      </c>
      <c r="J895" s="74">
        <v>240091</v>
      </c>
      <c r="K895" s="74" t="s">
        <v>232</v>
      </c>
    </row>
    <row r="896" spans="1:11" x14ac:dyDescent="0.2">
      <c r="A896" s="75" t="s">
        <v>515</v>
      </c>
      <c r="B896" s="76" t="s">
        <v>516</v>
      </c>
      <c r="C896" s="77" t="s">
        <v>650</v>
      </c>
      <c r="D896" s="76" t="s">
        <v>243</v>
      </c>
      <c r="E896" s="76" t="s">
        <v>242</v>
      </c>
      <c r="F896" s="78" t="s">
        <v>243</v>
      </c>
      <c r="G896" s="77"/>
      <c r="I896" s="74" t="s">
        <v>203</v>
      </c>
      <c r="J896" s="74">
        <v>210056</v>
      </c>
      <c r="K896" s="74" t="s">
        <v>203</v>
      </c>
    </row>
    <row r="897" spans="1:11" x14ac:dyDescent="0.2">
      <c r="A897" s="75" t="s">
        <v>625</v>
      </c>
      <c r="B897" s="76" t="s">
        <v>194</v>
      </c>
      <c r="C897" s="77" t="s">
        <v>650</v>
      </c>
      <c r="D897" s="76" t="s">
        <v>193</v>
      </c>
      <c r="E897" s="76">
        <v>240164</v>
      </c>
      <c r="F897" s="78" t="s">
        <v>193</v>
      </c>
      <c r="G897" s="77"/>
      <c r="I897" s="74" t="s">
        <v>227</v>
      </c>
      <c r="J897" s="74" t="s">
        <v>226</v>
      </c>
      <c r="K897" s="74" t="s">
        <v>227</v>
      </c>
    </row>
    <row r="898" spans="1:11" x14ac:dyDescent="0.2">
      <c r="A898" s="75" t="s">
        <v>582</v>
      </c>
      <c r="B898" s="76" t="s">
        <v>197</v>
      </c>
      <c r="C898" s="77" t="s">
        <v>650</v>
      </c>
      <c r="D898" s="76" t="s">
        <v>2981</v>
      </c>
      <c r="E898" s="76">
        <v>240057</v>
      </c>
      <c r="F898" s="78" t="s">
        <v>2981</v>
      </c>
      <c r="G898" s="76"/>
      <c r="I898" s="74" t="s">
        <v>222</v>
      </c>
      <c r="J898" s="74">
        <v>240255</v>
      </c>
      <c r="K898" s="74" t="s">
        <v>222</v>
      </c>
    </row>
    <row r="899" spans="1:11" x14ac:dyDescent="0.2">
      <c r="A899" s="80" t="s">
        <v>568</v>
      </c>
      <c r="B899" s="77" t="s">
        <v>191</v>
      </c>
      <c r="C899" s="77" t="s">
        <v>650</v>
      </c>
      <c r="D899" s="77" t="s">
        <v>676</v>
      </c>
      <c r="E899" s="77">
        <v>240444</v>
      </c>
      <c r="F899" s="78" t="s">
        <v>676</v>
      </c>
      <c r="G899" s="77"/>
      <c r="I899" s="74" t="s">
        <v>218</v>
      </c>
      <c r="J899" s="74">
        <v>240538</v>
      </c>
      <c r="K899" s="74" t="s">
        <v>218</v>
      </c>
    </row>
    <row r="900" spans="1:11" x14ac:dyDescent="0.2">
      <c r="A900" s="83" t="s">
        <v>559</v>
      </c>
      <c r="B900" s="84" t="s">
        <v>187</v>
      </c>
      <c r="C900" s="77" t="s">
        <v>650</v>
      </c>
      <c r="D900" s="76" t="s">
        <v>160</v>
      </c>
      <c r="E900" s="85">
        <v>240131</v>
      </c>
      <c r="F900" s="78" t="s">
        <v>160</v>
      </c>
      <c r="G900" s="77"/>
      <c r="I900" s="74" t="s">
        <v>213</v>
      </c>
      <c r="J900" s="74">
        <v>240494</v>
      </c>
      <c r="K900" s="74" t="s">
        <v>213</v>
      </c>
    </row>
    <row r="901" spans="1:11" x14ac:dyDescent="0.2">
      <c r="A901" s="80" t="s">
        <v>577</v>
      </c>
      <c r="B901" s="77" t="s">
        <v>183</v>
      </c>
      <c r="C901" s="77" t="s">
        <v>650</v>
      </c>
      <c r="D901" s="77" t="s">
        <v>182</v>
      </c>
      <c r="E901" s="77">
        <v>240122</v>
      </c>
      <c r="F901" s="78" t="s">
        <v>182</v>
      </c>
      <c r="G901" s="77"/>
      <c r="I901" s="74" t="e">
        <v>#N/A</v>
      </c>
      <c r="J901" s="74" t="s">
        <v>2992</v>
      </c>
      <c r="K901" s="74" t="s">
        <v>2992</v>
      </c>
    </row>
    <row r="902" spans="1:11" x14ac:dyDescent="0.2">
      <c r="A902" s="75" t="s">
        <v>593</v>
      </c>
      <c r="B902" s="76" t="s">
        <v>179</v>
      </c>
      <c r="C902" s="77" t="s">
        <v>650</v>
      </c>
      <c r="D902" s="76" t="s">
        <v>178</v>
      </c>
      <c r="E902" s="76">
        <v>240073</v>
      </c>
      <c r="F902" s="78" t="s">
        <v>178</v>
      </c>
      <c r="G902" s="77"/>
      <c r="I902" s="74" t="e">
        <v>#N/A</v>
      </c>
      <c r="J902" s="74" t="s">
        <v>725</v>
      </c>
      <c r="K902" s="74" t="s">
        <v>2992</v>
      </c>
    </row>
    <row r="903" spans="1:11" x14ac:dyDescent="0.2">
      <c r="A903" s="83" t="s">
        <v>608</v>
      </c>
      <c r="B903" s="84" t="s">
        <v>175</v>
      </c>
      <c r="C903" s="77" t="s">
        <v>650</v>
      </c>
      <c r="D903" s="84" t="e">
        <v>#N/A</v>
      </c>
      <c r="E903" s="85" t="s">
        <v>609</v>
      </c>
      <c r="F903" s="78" t="e">
        <v>#N/A</v>
      </c>
      <c r="G903" s="77"/>
      <c r="I903" s="74" t="s">
        <v>193</v>
      </c>
      <c r="J903" s="74">
        <v>240164</v>
      </c>
      <c r="K903" s="74" t="s">
        <v>193</v>
      </c>
    </row>
    <row r="904" spans="1:11" x14ac:dyDescent="0.2">
      <c r="A904" s="75" t="s">
        <v>595</v>
      </c>
      <c r="B904" s="76" t="s">
        <v>596</v>
      </c>
      <c r="C904" s="77" t="s">
        <v>650</v>
      </c>
      <c r="D904" s="76" t="s">
        <v>678</v>
      </c>
      <c r="E904" s="76" t="s">
        <v>597</v>
      </c>
      <c r="F904" s="78" t="s">
        <v>678</v>
      </c>
      <c r="G904" s="77"/>
      <c r="I904" s="74" t="e">
        <v>#N/A</v>
      </c>
      <c r="J904" s="74" t="s">
        <v>736</v>
      </c>
      <c r="K904" s="74" t="s">
        <v>2992</v>
      </c>
    </row>
    <row r="905" spans="1:11" x14ac:dyDescent="0.2">
      <c r="A905" s="75" t="s">
        <v>556</v>
      </c>
      <c r="B905" s="76" t="s">
        <v>170</v>
      </c>
      <c r="C905" s="77" t="s">
        <v>650</v>
      </c>
      <c r="D905" s="76" t="s">
        <v>667</v>
      </c>
      <c r="E905" s="76">
        <v>440187</v>
      </c>
      <c r="F905" s="78" t="s">
        <v>667</v>
      </c>
      <c r="G905" s="77"/>
      <c r="I905" s="74" t="s">
        <v>190</v>
      </c>
      <c r="J905" s="74">
        <v>240005</v>
      </c>
      <c r="K905" s="74" t="s">
        <v>190</v>
      </c>
    </row>
    <row r="906" spans="1:11" x14ac:dyDescent="0.2">
      <c r="A906" s="75" t="s">
        <v>613</v>
      </c>
      <c r="B906" s="76" t="s">
        <v>166</v>
      </c>
      <c r="C906" s="77" t="s">
        <v>650</v>
      </c>
      <c r="D906" s="76" t="s">
        <v>680</v>
      </c>
      <c r="E906" s="76">
        <v>210084</v>
      </c>
      <c r="F906" s="78" t="s">
        <v>680</v>
      </c>
      <c r="G906" s="77"/>
      <c r="I906" s="74" t="s">
        <v>160</v>
      </c>
      <c r="J906" s="74">
        <v>240131</v>
      </c>
      <c r="K906" s="74" t="s">
        <v>160</v>
      </c>
    </row>
    <row r="907" spans="1:11" x14ac:dyDescent="0.2">
      <c r="A907" s="80" t="s">
        <v>610</v>
      </c>
      <c r="B907" s="77" t="s">
        <v>161</v>
      </c>
      <c r="C907" s="77" t="s">
        <v>650</v>
      </c>
      <c r="D907" s="77" t="e">
        <v>#N/A</v>
      </c>
      <c r="E907" s="77" t="s">
        <v>602</v>
      </c>
      <c r="F907" s="78" t="e">
        <v>#N/A</v>
      </c>
      <c r="G907" s="77"/>
      <c r="I907" s="74" t="s">
        <v>182</v>
      </c>
      <c r="J907" s="74">
        <v>240122</v>
      </c>
      <c r="K907" s="74" t="s">
        <v>182</v>
      </c>
    </row>
    <row r="908" spans="1:11" x14ac:dyDescent="0.2">
      <c r="A908" s="80" t="s">
        <v>561</v>
      </c>
      <c r="B908" s="77" t="s">
        <v>156</v>
      </c>
      <c r="C908" s="77" t="s">
        <v>650</v>
      </c>
      <c r="D908" s="77" t="s">
        <v>155</v>
      </c>
      <c r="E908" s="77">
        <v>240066</v>
      </c>
      <c r="F908" s="78" t="s">
        <v>155</v>
      </c>
      <c r="G908" s="77"/>
      <c r="I908" s="74" t="s">
        <v>178</v>
      </c>
      <c r="J908" s="74">
        <v>240073</v>
      </c>
      <c r="K908" s="74" t="s">
        <v>178</v>
      </c>
    </row>
    <row r="909" spans="1:11" x14ac:dyDescent="0.2">
      <c r="A909" s="83" t="s">
        <v>554</v>
      </c>
      <c r="B909" s="84" t="s">
        <v>152</v>
      </c>
      <c r="C909" s="77" t="s">
        <v>650</v>
      </c>
      <c r="D909" s="76" t="e">
        <v>#N/A</v>
      </c>
      <c r="E909" s="85" t="s">
        <v>553</v>
      </c>
      <c r="F909" s="78" t="e">
        <v>#N/A</v>
      </c>
      <c r="G909" s="77"/>
      <c r="I909" s="74" t="s">
        <v>174</v>
      </c>
      <c r="J909" s="74">
        <v>800033</v>
      </c>
      <c r="K909" s="74" t="s">
        <v>174</v>
      </c>
    </row>
    <row r="910" spans="1:11" x14ac:dyDescent="0.2">
      <c r="A910" s="75" t="s">
        <v>555</v>
      </c>
      <c r="B910" s="76" t="s">
        <v>148</v>
      </c>
      <c r="C910" s="77" t="s">
        <v>650</v>
      </c>
      <c r="D910" s="76" t="e">
        <v>#N/A</v>
      </c>
      <c r="E910" s="76" t="s">
        <v>553</v>
      </c>
      <c r="F910" s="78" t="e">
        <v>#N/A</v>
      </c>
      <c r="G910" s="77"/>
      <c r="I910" s="74" t="s">
        <v>169</v>
      </c>
      <c r="J910" s="74">
        <v>440364</v>
      </c>
      <c r="K910" s="74" t="s">
        <v>169</v>
      </c>
    </row>
    <row r="911" spans="1:11" x14ac:dyDescent="0.2">
      <c r="A911" s="75" t="s">
        <v>506</v>
      </c>
      <c r="B911" s="76" t="s">
        <v>507</v>
      </c>
      <c r="C911" s="77" t="s">
        <v>650</v>
      </c>
      <c r="D911" s="76" t="s">
        <v>2989</v>
      </c>
      <c r="E911" s="76" t="s">
        <v>508</v>
      </c>
      <c r="F911" s="78" t="s">
        <v>2989</v>
      </c>
      <c r="G911" s="76"/>
      <c r="I911" s="74" t="s">
        <v>165</v>
      </c>
      <c r="J911" s="74">
        <v>210069</v>
      </c>
      <c r="K911" s="74" t="s">
        <v>165</v>
      </c>
    </row>
    <row r="912" spans="1:11" x14ac:dyDescent="0.2">
      <c r="A912" s="75" t="s">
        <v>491</v>
      </c>
      <c r="B912" s="76" t="s">
        <v>139</v>
      </c>
      <c r="C912" s="77" t="s">
        <v>650</v>
      </c>
      <c r="D912" s="76" t="s">
        <v>190</v>
      </c>
      <c r="E912" s="76">
        <v>240005</v>
      </c>
      <c r="F912" s="78" t="s">
        <v>190</v>
      </c>
      <c r="G912" s="77"/>
      <c r="I912" s="74" t="e">
        <v>#N/A</v>
      </c>
      <c r="J912" s="74" t="s">
        <v>741</v>
      </c>
      <c r="K912" s="74" t="s">
        <v>2992</v>
      </c>
    </row>
    <row r="913" spans="1:11" x14ac:dyDescent="0.2">
      <c r="A913" s="83" t="s">
        <v>563</v>
      </c>
      <c r="B913" s="84" t="s">
        <v>134</v>
      </c>
      <c r="C913" s="77" t="s">
        <v>650</v>
      </c>
      <c r="D913" s="84" t="s">
        <v>2982</v>
      </c>
      <c r="E913" s="85">
        <v>240767</v>
      </c>
      <c r="F913" s="78" t="s">
        <v>2982</v>
      </c>
      <c r="G913" s="77"/>
      <c r="I913" s="74" t="s">
        <v>155</v>
      </c>
      <c r="J913" s="74">
        <v>240066</v>
      </c>
      <c r="K913" s="74" t="s">
        <v>155</v>
      </c>
    </row>
    <row r="914" spans="1:11" x14ac:dyDescent="0.2">
      <c r="A914" s="75" t="s">
        <v>2995</v>
      </c>
      <c r="B914" s="76" t="s">
        <v>130</v>
      </c>
      <c r="C914" s="77" t="s">
        <v>650</v>
      </c>
      <c r="D914" s="76" t="e">
        <v>#N/A</v>
      </c>
      <c r="E914" s="76" t="s">
        <v>612</v>
      </c>
      <c r="F914" s="78" t="e">
        <v>#N/A</v>
      </c>
      <c r="G914" s="77"/>
      <c r="I914" s="74" t="s">
        <v>151</v>
      </c>
      <c r="J914" s="74">
        <v>440259</v>
      </c>
      <c r="K914" s="74" t="s">
        <v>151</v>
      </c>
    </row>
    <row r="915" spans="1:11" x14ac:dyDescent="0.2">
      <c r="A915" s="80" t="s">
        <v>538</v>
      </c>
      <c r="B915" s="77" t="s">
        <v>126</v>
      </c>
      <c r="C915" s="77" t="s">
        <v>650</v>
      </c>
      <c r="D915" s="77" t="s">
        <v>127</v>
      </c>
      <c r="E915" s="77">
        <v>210071</v>
      </c>
      <c r="F915" s="78" t="s">
        <v>127</v>
      </c>
      <c r="G915" s="77"/>
      <c r="I915" s="74" t="s">
        <v>147</v>
      </c>
      <c r="J915" s="74">
        <v>340036</v>
      </c>
      <c r="K915" s="74" t="s">
        <v>147</v>
      </c>
    </row>
    <row r="916" spans="1:11" x14ac:dyDescent="0.2">
      <c r="A916" s="75" t="s">
        <v>575</v>
      </c>
      <c r="B916" s="76" t="s">
        <v>122</v>
      </c>
      <c r="C916" s="77" t="s">
        <v>650</v>
      </c>
      <c r="D916" s="76" t="s">
        <v>684</v>
      </c>
      <c r="E916" s="76">
        <v>240743</v>
      </c>
      <c r="F916" s="78" t="s">
        <v>684</v>
      </c>
      <c r="G916" s="77"/>
      <c r="I916" s="74" t="s">
        <v>190</v>
      </c>
      <c r="J916" s="74">
        <v>240005</v>
      </c>
      <c r="K916" s="74" t="s">
        <v>190</v>
      </c>
    </row>
    <row r="917" spans="1:11" x14ac:dyDescent="0.2">
      <c r="A917" s="75" t="s">
        <v>630</v>
      </c>
      <c r="B917" s="76" t="s">
        <v>118</v>
      </c>
      <c r="C917" s="77" t="s">
        <v>650</v>
      </c>
      <c r="D917" s="76" t="s">
        <v>123</v>
      </c>
      <c r="E917" s="76">
        <v>240019</v>
      </c>
      <c r="F917" s="78" t="s">
        <v>123</v>
      </c>
      <c r="G917" s="76"/>
      <c r="I917" s="74" t="s">
        <v>136</v>
      </c>
      <c r="J917" s="74">
        <v>240607</v>
      </c>
      <c r="K917" s="74" t="s">
        <v>136</v>
      </c>
    </row>
    <row r="918" spans="1:11" x14ac:dyDescent="0.2">
      <c r="A918" s="83" t="s">
        <v>509</v>
      </c>
      <c r="B918" s="84" t="s">
        <v>510</v>
      </c>
      <c r="C918" s="77" t="s">
        <v>650</v>
      </c>
      <c r="D918" s="76" t="s">
        <v>678</v>
      </c>
      <c r="E918" s="85" t="s">
        <v>597</v>
      </c>
      <c r="F918" s="78" t="s">
        <v>678</v>
      </c>
      <c r="G918" s="77"/>
      <c r="I918" s="74" t="s">
        <v>131</v>
      </c>
      <c r="J918" s="74">
        <v>310008</v>
      </c>
      <c r="K918" s="74" t="s">
        <v>131</v>
      </c>
    </row>
    <row r="919" spans="1:11" x14ac:dyDescent="0.2">
      <c r="A919" s="80" t="s">
        <v>517</v>
      </c>
      <c r="B919" s="77" t="s">
        <v>114</v>
      </c>
      <c r="C919" s="77" t="s">
        <v>650</v>
      </c>
      <c r="D919" s="77" t="s">
        <v>119</v>
      </c>
      <c r="E919" s="77">
        <v>240036</v>
      </c>
      <c r="F919" s="78" t="s">
        <v>119</v>
      </c>
      <c r="G919" s="77"/>
      <c r="I919" s="74" t="s">
        <v>127</v>
      </c>
      <c r="J919" s="74">
        <v>210071</v>
      </c>
      <c r="K919" s="74" t="s">
        <v>127</v>
      </c>
    </row>
    <row r="920" spans="1:11" x14ac:dyDescent="0.2">
      <c r="A920" s="80" t="s">
        <v>535</v>
      </c>
      <c r="B920" s="77" t="s">
        <v>109</v>
      </c>
      <c r="C920" s="77" t="s">
        <v>650</v>
      </c>
      <c r="D920" s="77" t="s">
        <v>115</v>
      </c>
      <c r="E920" s="77">
        <v>240263</v>
      </c>
      <c r="F920" s="78" t="s">
        <v>115</v>
      </c>
      <c r="G920" s="77"/>
      <c r="I920" s="74" t="s">
        <v>190</v>
      </c>
      <c r="J920" s="74">
        <v>240005</v>
      </c>
      <c r="K920" s="74" t="s">
        <v>190</v>
      </c>
    </row>
    <row r="921" spans="1:11" x14ac:dyDescent="0.2">
      <c r="A921" s="80" t="s">
        <v>591</v>
      </c>
      <c r="B921" s="77" t="s">
        <v>105</v>
      </c>
      <c r="C921" s="77" t="s">
        <v>650</v>
      </c>
      <c r="D921" s="77" t="s">
        <v>685</v>
      </c>
      <c r="E921" s="77">
        <v>230018</v>
      </c>
      <c r="F921" s="78" t="s">
        <v>685</v>
      </c>
      <c r="G921" s="77"/>
      <c r="I921" s="74" t="s">
        <v>123</v>
      </c>
      <c r="J921" s="74">
        <v>240019</v>
      </c>
      <c r="K921" s="74" t="s">
        <v>123</v>
      </c>
    </row>
    <row r="922" spans="1:11" x14ac:dyDescent="0.2">
      <c r="A922" s="75" t="s">
        <v>646</v>
      </c>
      <c r="B922" s="76" t="s">
        <v>102</v>
      </c>
      <c r="C922" s="77" t="s">
        <v>650</v>
      </c>
      <c r="D922" s="76" t="s">
        <v>106</v>
      </c>
      <c r="E922" s="76">
        <v>240054</v>
      </c>
      <c r="F922" s="78" t="s">
        <v>106</v>
      </c>
      <c r="G922" s="77"/>
      <c r="I922" s="74" t="s">
        <v>119</v>
      </c>
      <c r="J922" s="74">
        <v>240036</v>
      </c>
      <c r="K922" s="74" t="s">
        <v>119</v>
      </c>
    </row>
    <row r="923" spans="1:11" x14ac:dyDescent="0.2">
      <c r="A923" s="83" t="s">
        <v>620</v>
      </c>
      <c r="B923" s="84" t="s">
        <v>621</v>
      </c>
      <c r="C923" s="77" t="s">
        <v>650</v>
      </c>
      <c r="D923" s="76" t="e">
        <v>#N/A</v>
      </c>
      <c r="E923" s="85" t="s">
        <v>511</v>
      </c>
      <c r="F923" s="78" t="e">
        <v>#N/A</v>
      </c>
      <c r="G923" s="77"/>
      <c r="I923" s="74" t="s">
        <v>115</v>
      </c>
      <c r="J923" s="74">
        <v>240263</v>
      </c>
      <c r="K923" s="74" t="s">
        <v>115</v>
      </c>
    </row>
    <row r="924" spans="1:11" x14ac:dyDescent="0.2">
      <c r="A924" s="83" t="s">
        <v>594</v>
      </c>
      <c r="B924" s="84" t="s">
        <v>98</v>
      </c>
      <c r="C924" s="77" t="s">
        <v>650</v>
      </c>
      <c r="D924" s="84" t="s">
        <v>686</v>
      </c>
      <c r="E924" s="85">
        <v>210012</v>
      </c>
      <c r="F924" s="78" t="s">
        <v>686</v>
      </c>
      <c r="G924" s="77"/>
      <c r="I924" s="74" t="s">
        <v>222</v>
      </c>
      <c r="J924" s="74">
        <v>240255</v>
      </c>
      <c r="K924" s="74" t="s">
        <v>222</v>
      </c>
    </row>
    <row r="925" spans="1:11" x14ac:dyDescent="0.2">
      <c r="A925" s="75" t="s">
        <v>518</v>
      </c>
      <c r="B925" s="76" t="s">
        <v>94</v>
      </c>
      <c r="C925" s="77" t="s">
        <v>650</v>
      </c>
      <c r="D925" s="76" t="s">
        <v>99</v>
      </c>
      <c r="E925" s="76">
        <v>240037</v>
      </c>
      <c r="F925" s="78" t="s">
        <v>99</v>
      </c>
      <c r="G925" s="77"/>
      <c r="I925" s="74" t="s">
        <v>106</v>
      </c>
      <c r="J925" s="74">
        <v>240054</v>
      </c>
      <c r="K925" s="74" t="s">
        <v>106</v>
      </c>
    </row>
    <row r="926" spans="1:11" x14ac:dyDescent="0.2">
      <c r="A926" s="75" t="s">
        <v>631</v>
      </c>
      <c r="B926" s="76" t="s">
        <v>91</v>
      </c>
      <c r="C926" s="77" t="s">
        <v>650</v>
      </c>
      <c r="D926" s="76" t="s">
        <v>123</v>
      </c>
      <c r="E926" s="76">
        <v>240019</v>
      </c>
      <c r="F926" s="78" t="s">
        <v>123</v>
      </c>
      <c r="G926" s="77"/>
      <c r="I926" s="74" t="s">
        <v>686</v>
      </c>
      <c r="J926" s="74">
        <v>210012</v>
      </c>
      <c r="K926" s="74" t="s">
        <v>686</v>
      </c>
    </row>
    <row r="927" spans="1:11" x14ac:dyDescent="0.2">
      <c r="A927" s="75" t="s">
        <v>526</v>
      </c>
      <c r="B927" s="76" t="s">
        <v>87</v>
      </c>
      <c r="C927" s="77" t="s">
        <v>650</v>
      </c>
      <c r="D927" s="76" t="s">
        <v>92</v>
      </c>
      <c r="E927" s="76">
        <v>240051</v>
      </c>
      <c r="F927" s="78" t="s">
        <v>92</v>
      </c>
      <c r="G927" s="77"/>
      <c r="I927" s="74" t="s">
        <v>99</v>
      </c>
      <c r="J927" s="74">
        <v>240037</v>
      </c>
      <c r="K927" s="74" t="s">
        <v>99</v>
      </c>
    </row>
    <row r="928" spans="1:11" x14ac:dyDescent="0.2">
      <c r="A928" s="80" t="s">
        <v>501</v>
      </c>
      <c r="B928" s="77" t="s">
        <v>83</v>
      </c>
      <c r="C928" s="77" t="s">
        <v>650</v>
      </c>
      <c r="D928" s="77" t="s">
        <v>88</v>
      </c>
      <c r="E928" s="77">
        <v>440082</v>
      </c>
      <c r="F928" s="78" t="s">
        <v>88</v>
      </c>
      <c r="G928" s="77"/>
      <c r="I928" s="74" t="s">
        <v>95</v>
      </c>
      <c r="J928" s="74">
        <v>240028</v>
      </c>
      <c r="K928" s="74" t="s">
        <v>95</v>
      </c>
    </row>
    <row r="929" spans="1:11" x14ac:dyDescent="0.2">
      <c r="A929" s="80" t="s">
        <v>585</v>
      </c>
      <c r="B929" s="77" t="s">
        <v>78</v>
      </c>
      <c r="C929" s="77" t="s">
        <v>650</v>
      </c>
      <c r="D929" s="84" t="s">
        <v>84</v>
      </c>
      <c r="E929" s="77">
        <v>410002</v>
      </c>
      <c r="F929" s="78" t="s">
        <v>84</v>
      </c>
      <c r="G929" s="77"/>
      <c r="I929" s="74" t="s">
        <v>92</v>
      </c>
      <c r="J929" s="74">
        <v>240051</v>
      </c>
      <c r="K929" s="74" t="s">
        <v>92</v>
      </c>
    </row>
    <row r="930" spans="1:11" x14ac:dyDescent="0.2">
      <c r="A930" s="75" t="s">
        <v>628</v>
      </c>
      <c r="B930" s="76" t="s">
        <v>73</v>
      </c>
      <c r="C930" s="77" t="s">
        <v>650</v>
      </c>
      <c r="D930" s="76" t="s">
        <v>151</v>
      </c>
      <c r="E930" s="76">
        <v>440259</v>
      </c>
      <c r="F930" s="78" t="s">
        <v>151</v>
      </c>
      <c r="G930" s="77"/>
      <c r="I930" s="74" t="s">
        <v>88</v>
      </c>
      <c r="J930" s="74">
        <v>440082</v>
      </c>
      <c r="K930" s="74" t="s">
        <v>88</v>
      </c>
    </row>
    <row r="931" spans="1:11" x14ac:dyDescent="0.2">
      <c r="A931" s="80" t="s">
        <v>573</v>
      </c>
      <c r="B931" s="77" t="s">
        <v>69</v>
      </c>
      <c r="C931" s="77" t="s">
        <v>650</v>
      </c>
      <c r="D931" s="77" t="s">
        <v>75</v>
      </c>
      <c r="E931" s="77">
        <v>240441</v>
      </c>
      <c r="F931" s="78" t="s">
        <v>75</v>
      </c>
      <c r="G931" s="77"/>
      <c r="I931" s="74" t="s">
        <v>84</v>
      </c>
      <c r="J931" s="74">
        <v>410002</v>
      </c>
      <c r="K931" s="74" t="s">
        <v>84</v>
      </c>
    </row>
    <row r="932" spans="1:11" x14ac:dyDescent="0.2">
      <c r="A932" s="83" t="s">
        <v>497</v>
      </c>
      <c r="B932" s="84" t="s">
        <v>64</v>
      </c>
      <c r="C932" s="77" t="s">
        <v>650</v>
      </c>
      <c r="D932" s="76" t="s">
        <v>459</v>
      </c>
      <c r="E932" s="85">
        <v>210064</v>
      </c>
      <c r="F932" s="78" t="s">
        <v>459</v>
      </c>
      <c r="G932" s="77"/>
      <c r="I932" s="74" t="s">
        <v>80</v>
      </c>
      <c r="J932" s="74">
        <v>240671</v>
      </c>
      <c r="K932" s="74" t="s">
        <v>80</v>
      </c>
    </row>
    <row r="933" spans="1:11" x14ac:dyDescent="0.2">
      <c r="A933" s="75" t="s">
        <v>522</v>
      </c>
      <c r="B933" s="76" t="s">
        <v>60</v>
      </c>
      <c r="C933" s="77" t="s">
        <v>650</v>
      </c>
      <c r="D933" s="76" t="s">
        <v>66</v>
      </c>
      <c r="E933" s="76">
        <v>230005</v>
      </c>
      <c r="F933" s="78" t="s">
        <v>66</v>
      </c>
      <c r="G933" s="76"/>
      <c r="I933" s="74" t="s">
        <v>75</v>
      </c>
      <c r="J933" s="74">
        <v>240441</v>
      </c>
      <c r="K933" s="74" t="s">
        <v>75</v>
      </c>
    </row>
    <row r="934" spans="1:11" x14ac:dyDescent="0.2">
      <c r="A934" s="80" t="s">
        <v>588</v>
      </c>
      <c r="B934" s="77" t="s">
        <v>56</v>
      </c>
      <c r="C934" s="77" t="s">
        <v>650</v>
      </c>
      <c r="D934" s="77" t="s">
        <v>61</v>
      </c>
      <c r="E934" s="77">
        <v>210050</v>
      </c>
      <c r="F934" s="78" t="s">
        <v>61</v>
      </c>
      <c r="G934" s="77"/>
      <c r="I934" s="74" t="e">
        <v>#N/A</v>
      </c>
      <c r="J934" s="74" t="s">
        <v>234</v>
      </c>
      <c r="K934" s="74" t="s">
        <v>2992</v>
      </c>
    </row>
    <row r="935" spans="1:11" x14ac:dyDescent="0.2">
      <c r="A935" s="75" t="s">
        <v>543</v>
      </c>
      <c r="B935" s="76" t="s">
        <v>52</v>
      </c>
      <c r="C935" s="77" t="s">
        <v>650</v>
      </c>
      <c r="D935" s="76" t="s">
        <v>57</v>
      </c>
      <c r="E935" s="76">
        <v>240083</v>
      </c>
      <c r="F935" s="78" t="s">
        <v>57</v>
      </c>
      <c r="G935" s="77"/>
      <c r="I935" s="74" t="s">
        <v>66</v>
      </c>
      <c r="J935" s="74">
        <v>230005</v>
      </c>
      <c r="K935" s="74" t="s">
        <v>66</v>
      </c>
    </row>
    <row r="936" spans="1:11" x14ac:dyDescent="0.2">
      <c r="A936" s="75" t="s">
        <v>618</v>
      </c>
      <c r="B936" s="76" t="s">
        <v>48</v>
      </c>
      <c r="C936" s="77" t="s">
        <v>650</v>
      </c>
      <c r="D936" s="76" t="s">
        <v>53</v>
      </c>
      <c r="E936" s="76">
        <v>210010</v>
      </c>
      <c r="F936" s="78" t="s">
        <v>53</v>
      </c>
      <c r="G936" s="77"/>
      <c r="I936" s="74" t="s">
        <v>61</v>
      </c>
      <c r="J936" s="74">
        <v>210050</v>
      </c>
      <c r="K936" s="74" t="s">
        <v>61</v>
      </c>
    </row>
    <row r="937" spans="1:11" x14ac:dyDescent="0.2">
      <c r="A937" s="83" t="s">
        <v>633</v>
      </c>
      <c r="B937" s="84" t="s">
        <v>44</v>
      </c>
      <c r="C937" s="77" t="s">
        <v>650</v>
      </c>
      <c r="D937" s="84" t="s">
        <v>49</v>
      </c>
      <c r="E937" s="85">
        <v>410012</v>
      </c>
      <c r="F937" s="78" t="s">
        <v>49</v>
      </c>
      <c r="G937" s="77"/>
      <c r="I937" s="74" t="s">
        <v>57</v>
      </c>
      <c r="J937" s="74">
        <v>240083</v>
      </c>
      <c r="K937" s="74" t="s">
        <v>57</v>
      </c>
    </row>
    <row r="938" spans="1:11" x14ac:dyDescent="0.2">
      <c r="A938" s="75" t="s">
        <v>548</v>
      </c>
      <c r="B938" s="76" t="s">
        <v>40</v>
      </c>
      <c r="C938" s="77" t="s">
        <v>650</v>
      </c>
      <c r="D938" s="76" t="s">
        <v>45</v>
      </c>
      <c r="E938" s="76">
        <v>210053</v>
      </c>
      <c r="F938" s="78" t="s">
        <v>45</v>
      </c>
      <c r="G938" s="77"/>
      <c r="I938" s="74" t="s">
        <v>53</v>
      </c>
      <c r="J938" s="74">
        <v>210010</v>
      </c>
      <c r="K938" s="74" t="s">
        <v>53</v>
      </c>
    </row>
    <row r="939" spans="1:11" x14ac:dyDescent="0.2">
      <c r="A939" s="83" t="s">
        <v>614</v>
      </c>
      <c r="B939" s="84" t="s">
        <v>36</v>
      </c>
      <c r="C939" s="77" t="s">
        <v>650</v>
      </c>
      <c r="D939" s="76" t="s">
        <v>41</v>
      </c>
      <c r="E939" s="85">
        <v>440032</v>
      </c>
      <c r="F939" s="78" t="s">
        <v>41</v>
      </c>
      <c r="G939" s="77"/>
      <c r="I939" s="74" t="s">
        <v>49</v>
      </c>
      <c r="J939" s="74">
        <v>410012</v>
      </c>
      <c r="K939" s="74" t="s">
        <v>49</v>
      </c>
    </row>
    <row r="940" spans="1:11" x14ac:dyDescent="0.2">
      <c r="A940" s="80" t="s">
        <v>590</v>
      </c>
      <c r="B940" s="77" t="s">
        <v>31</v>
      </c>
      <c r="C940" s="77" t="s">
        <v>650</v>
      </c>
      <c r="D940" s="77" t="s">
        <v>37</v>
      </c>
      <c r="E940" s="77">
        <v>240085</v>
      </c>
      <c r="F940" s="78" t="s">
        <v>37</v>
      </c>
      <c r="G940" s="77"/>
      <c r="I940" s="74" t="s">
        <v>45</v>
      </c>
      <c r="J940" s="74">
        <v>210053</v>
      </c>
      <c r="K940" s="74" t="s">
        <v>45</v>
      </c>
    </row>
    <row r="941" spans="1:11" x14ac:dyDescent="0.2">
      <c r="A941" s="80" t="s">
        <v>574</v>
      </c>
      <c r="B941" s="77" t="s">
        <v>27</v>
      </c>
      <c r="C941" s="77" t="s">
        <v>650</v>
      </c>
      <c r="D941" s="77" t="s">
        <v>33</v>
      </c>
      <c r="E941" s="77">
        <v>240068</v>
      </c>
      <c r="F941" s="78" t="s">
        <v>33</v>
      </c>
      <c r="G941" s="77"/>
      <c r="I941" s="74" t="s">
        <v>41</v>
      </c>
      <c r="J941" s="74">
        <v>440032</v>
      </c>
      <c r="K941" s="74" t="s">
        <v>41</v>
      </c>
    </row>
    <row r="942" spans="1:11" x14ac:dyDescent="0.2">
      <c r="A942" s="75" t="s">
        <v>520</v>
      </c>
      <c r="B942" s="76" t="s">
        <v>521</v>
      </c>
      <c r="C942" s="77" t="s">
        <v>650</v>
      </c>
      <c r="D942" s="76" t="s">
        <v>174</v>
      </c>
      <c r="E942" s="76">
        <v>800033</v>
      </c>
      <c r="F942" s="78" t="s">
        <v>174</v>
      </c>
      <c r="G942" s="77"/>
      <c r="I942" s="74" t="s">
        <v>37</v>
      </c>
      <c r="J942" s="74">
        <v>240085</v>
      </c>
      <c r="K942" s="74" t="s">
        <v>37</v>
      </c>
    </row>
    <row r="943" spans="1:11" x14ac:dyDescent="0.2">
      <c r="A943" s="75" t="s">
        <v>541</v>
      </c>
      <c r="B943" s="76" t="s">
        <v>542</v>
      </c>
      <c r="C943" s="77" t="s">
        <v>650</v>
      </c>
      <c r="D943" s="76" t="s">
        <v>95</v>
      </c>
      <c r="E943" s="76">
        <v>240028</v>
      </c>
      <c r="F943" s="78" t="s">
        <v>95</v>
      </c>
      <c r="G943" s="77"/>
      <c r="I943" s="74" t="s">
        <v>33</v>
      </c>
      <c r="J943" s="74">
        <v>240068</v>
      </c>
      <c r="K943" s="74" t="s">
        <v>33</v>
      </c>
    </row>
    <row r="944" spans="1:11" x14ac:dyDescent="0.2">
      <c r="A944" s="75" t="s">
        <v>531</v>
      </c>
      <c r="B944" s="76" t="s">
        <v>532</v>
      </c>
      <c r="C944" s="77" t="s">
        <v>650</v>
      </c>
      <c r="D944" s="76" t="s">
        <v>435</v>
      </c>
      <c r="E944" s="76">
        <v>800053</v>
      </c>
      <c r="F944" s="78" t="s">
        <v>435</v>
      </c>
      <c r="G944" s="76"/>
      <c r="I944" s="74" t="s">
        <v>691</v>
      </c>
      <c r="J944" s="74">
        <v>800002</v>
      </c>
      <c r="K944" s="74" t="s">
        <v>691</v>
      </c>
    </row>
    <row r="945" spans="1:11" x14ac:dyDescent="0.2">
      <c r="A945" s="75" t="s">
        <v>529</v>
      </c>
      <c r="B945" s="76" t="s">
        <v>23</v>
      </c>
      <c r="C945" s="77" t="s">
        <v>650</v>
      </c>
      <c r="D945" s="76" t="s">
        <v>473</v>
      </c>
      <c r="E945" s="76">
        <v>210041</v>
      </c>
      <c r="F945" s="78" t="s">
        <v>473</v>
      </c>
      <c r="G945" s="77"/>
      <c r="I945" s="74" t="e">
        <v>#N/A</v>
      </c>
      <c r="J945" s="74" t="s">
        <v>234</v>
      </c>
      <c r="K945" s="74" t="s">
        <v>2992</v>
      </c>
    </row>
    <row r="946" spans="1:11" x14ac:dyDescent="0.2">
      <c r="A946" s="80" t="s">
        <v>639</v>
      </c>
      <c r="B946" s="77" t="s">
        <v>16</v>
      </c>
      <c r="C946" s="77" t="s">
        <v>650</v>
      </c>
      <c r="D946" s="77" t="s">
        <v>28</v>
      </c>
      <c r="E946" s="77">
        <v>240617</v>
      </c>
      <c r="F946" s="78" t="s">
        <v>28</v>
      </c>
      <c r="G946" s="77"/>
      <c r="I946" s="74" t="s">
        <v>28</v>
      </c>
      <c r="J946" s="74">
        <v>240617</v>
      </c>
      <c r="K946" s="74" t="s">
        <v>28</v>
      </c>
    </row>
    <row r="947" spans="1:11" x14ac:dyDescent="0.2">
      <c r="A947" s="83" t="s">
        <v>592</v>
      </c>
      <c r="B947" s="84" t="s">
        <v>3</v>
      </c>
      <c r="C947" s="77" t="s">
        <v>650</v>
      </c>
      <c r="D947" s="84" t="s">
        <v>694</v>
      </c>
      <c r="E947" s="85">
        <v>210077</v>
      </c>
      <c r="F947" s="78" t="s">
        <v>694</v>
      </c>
      <c r="G947" s="77"/>
      <c r="I947" s="74" t="s">
        <v>694</v>
      </c>
      <c r="J947" s="74">
        <v>210077</v>
      </c>
      <c r="K947" s="74" t="s">
        <v>694</v>
      </c>
    </row>
    <row r="948" spans="1:11" x14ac:dyDescent="0.2">
      <c r="A948" s="80" t="s">
        <v>3146</v>
      </c>
      <c r="B948" s="77" t="s">
        <v>476</v>
      </c>
      <c r="C948" s="77" t="s">
        <v>3277</v>
      </c>
      <c r="D948" s="77" t="s">
        <v>477</v>
      </c>
      <c r="E948" s="77">
        <v>210074</v>
      </c>
      <c r="F948" s="78" t="s">
        <v>477</v>
      </c>
      <c r="G948" s="77"/>
      <c r="I948" s="74" t="s">
        <v>477</v>
      </c>
      <c r="J948" s="74">
        <v>210074</v>
      </c>
      <c r="K948" s="74" t="s">
        <v>477</v>
      </c>
    </row>
    <row r="949" spans="1:11" x14ac:dyDescent="0.2">
      <c r="A949" s="75" t="s">
        <v>3147</v>
      </c>
      <c r="B949" s="76" t="s">
        <v>472</v>
      </c>
      <c r="C949" s="77" t="s">
        <v>3277</v>
      </c>
      <c r="D949" s="76" t="s">
        <v>2979</v>
      </c>
      <c r="E949" s="85">
        <v>210091</v>
      </c>
      <c r="F949" s="78" t="s">
        <v>2979</v>
      </c>
      <c r="G949" s="77"/>
      <c r="I949" s="74" t="s">
        <v>473</v>
      </c>
      <c r="J949" s="74">
        <v>210041</v>
      </c>
      <c r="K949" s="74" t="s">
        <v>473</v>
      </c>
    </row>
    <row r="950" spans="1:11" x14ac:dyDescent="0.2">
      <c r="A950" s="75" t="s">
        <v>3148</v>
      </c>
      <c r="B950" s="76" t="s">
        <v>468</v>
      </c>
      <c r="C950" s="77" t="s">
        <v>3277</v>
      </c>
      <c r="D950" s="76" t="e">
        <v>#N/A</v>
      </c>
      <c r="E950" s="76" t="s">
        <v>3280</v>
      </c>
      <c r="F950" s="78" t="e">
        <v>#N/A</v>
      </c>
      <c r="G950" s="77"/>
      <c r="I950" s="74" t="s">
        <v>469</v>
      </c>
      <c r="J950" s="74">
        <v>410027</v>
      </c>
      <c r="K950" s="74" t="s">
        <v>469</v>
      </c>
    </row>
    <row r="951" spans="1:11" x14ac:dyDescent="0.2">
      <c r="A951" s="83" t="s">
        <v>3149</v>
      </c>
      <c r="B951" s="84" t="s">
        <v>465</v>
      </c>
      <c r="C951" s="77" t="s">
        <v>3277</v>
      </c>
      <c r="D951" s="84" t="s">
        <v>106</v>
      </c>
      <c r="E951" s="85">
        <v>240054</v>
      </c>
      <c r="F951" s="78" t="s">
        <v>106</v>
      </c>
      <c r="G951" s="77"/>
      <c r="I951" s="74" t="e">
        <v>#N/A</v>
      </c>
      <c r="J951" s="74" t="s">
        <v>718</v>
      </c>
      <c r="K951" s="74" t="s">
        <v>2992</v>
      </c>
    </row>
    <row r="952" spans="1:11" x14ac:dyDescent="0.2">
      <c r="A952" s="80" t="s">
        <v>3150</v>
      </c>
      <c r="B952" s="77" t="s">
        <v>463</v>
      </c>
      <c r="C952" s="77" t="s">
        <v>3277</v>
      </c>
      <c r="D952" s="77" t="e">
        <v>#N/A</v>
      </c>
      <c r="E952" s="77" t="s">
        <v>3747</v>
      </c>
      <c r="F952" s="78" t="e">
        <v>#N/A</v>
      </c>
      <c r="G952" s="77"/>
      <c r="I952" s="74" t="s">
        <v>464</v>
      </c>
      <c r="J952" s="74">
        <v>800044</v>
      </c>
      <c r="K952" s="74" t="s">
        <v>464</v>
      </c>
    </row>
    <row r="953" spans="1:11" x14ac:dyDescent="0.2">
      <c r="A953" s="80" t="s">
        <v>3151</v>
      </c>
      <c r="B953" s="77" t="s">
        <v>460</v>
      </c>
      <c r="C953" s="77" t="s">
        <v>3277</v>
      </c>
      <c r="D953" s="77" t="s">
        <v>131</v>
      </c>
      <c r="E953" s="77">
        <v>310008</v>
      </c>
      <c r="F953" s="78" t="s">
        <v>131</v>
      </c>
      <c r="G953" s="77"/>
      <c r="I953" s="74" t="s">
        <v>131</v>
      </c>
      <c r="J953" s="74">
        <v>310008</v>
      </c>
      <c r="K953" s="74" t="s">
        <v>131</v>
      </c>
    </row>
    <row r="954" spans="1:11" x14ac:dyDescent="0.2">
      <c r="A954" s="80" t="s">
        <v>539</v>
      </c>
      <c r="B954" s="77" t="s">
        <v>458</v>
      </c>
      <c r="C954" s="77" t="s">
        <v>3277</v>
      </c>
      <c r="D954" s="77" t="s">
        <v>540</v>
      </c>
      <c r="E954" s="77">
        <v>210090</v>
      </c>
      <c r="F954" s="78" t="s">
        <v>540</v>
      </c>
      <c r="G954" s="77"/>
      <c r="I954" s="74" t="s">
        <v>459</v>
      </c>
      <c r="J954" s="74">
        <v>210064</v>
      </c>
      <c r="K954" s="74" t="s">
        <v>459</v>
      </c>
    </row>
    <row r="955" spans="1:11" x14ac:dyDescent="0.2">
      <c r="A955" s="75" t="s">
        <v>3152</v>
      </c>
      <c r="B955" s="76" t="s">
        <v>454</v>
      </c>
      <c r="C955" s="77" t="s">
        <v>3277</v>
      </c>
      <c r="D955" s="76" t="s">
        <v>455</v>
      </c>
      <c r="E955" s="76">
        <v>210068</v>
      </c>
      <c r="F955" s="78" t="s">
        <v>455</v>
      </c>
      <c r="G955" s="77"/>
      <c r="I955" s="74" t="s">
        <v>455</v>
      </c>
      <c r="J955" s="74">
        <v>210068</v>
      </c>
      <c r="K955" s="74" t="s">
        <v>455</v>
      </c>
    </row>
    <row r="956" spans="1:11" x14ac:dyDescent="0.2">
      <c r="A956" s="75" t="s">
        <v>3153</v>
      </c>
      <c r="B956" s="76" t="s">
        <v>450</v>
      </c>
      <c r="C956" s="77" t="s">
        <v>3277</v>
      </c>
      <c r="D956" s="76" t="s">
        <v>451</v>
      </c>
      <c r="E956" s="76">
        <v>210036</v>
      </c>
      <c r="F956" s="78" t="s">
        <v>451</v>
      </c>
      <c r="G956" s="77"/>
      <c r="I956" s="74" t="s">
        <v>451</v>
      </c>
      <c r="J956" s="74">
        <v>210036</v>
      </c>
      <c r="K956" s="74" t="s">
        <v>451</v>
      </c>
    </row>
    <row r="957" spans="1:11" x14ac:dyDescent="0.2">
      <c r="A957" s="83" t="s">
        <v>3154</v>
      </c>
      <c r="B957" s="84" t="s">
        <v>446</v>
      </c>
      <c r="C957" s="77" t="s">
        <v>3277</v>
      </c>
      <c r="D957" s="76" t="s">
        <v>2984</v>
      </c>
      <c r="E957" s="85">
        <v>410031</v>
      </c>
      <c r="F957" s="78" t="s">
        <v>2984</v>
      </c>
      <c r="G957" s="77"/>
      <c r="I957" s="74" t="s">
        <v>447</v>
      </c>
      <c r="J957" s="74">
        <v>210030</v>
      </c>
      <c r="K957" s="74" t="s">
        <v>447</v>
      </c>
    </row>
    <row r="958" spans="1:11" x14ac:dyDescent="0.2">
      <c r="A958" s="75" t="s">
        <v>3155</v>
      </c>
      <c r="B958" s="76" t="s">
        <v>442</v>
      </c>
      <c r="C958" s="77" t="s">
        <v>3277</v>
      </c>
      <c r="D958" s="76" t="s">
        <v>653</v>
      </c>
      <c r="E958" s="76">
        <v>210089</v>
      </c>
      <c r="F958" s="78" t="s">
        <v>653</v>
      </c>
      <c r="G958" s="77"/>
      <c r="I958" s="74" t="s">
        <v>443</v>
      </c>
      <c r="J958" s="74">
        <v>210048</v>
      </c>
      <c r="K958" s="74" t="s">
        <v>443</v>
      </c>
    </row>
    <row r="959" spans="1:11" x14ac:dyDescent="0.2">
      <c r="A959" s="80" t="s">
        <v>3156</v>
      </c>
      <c r="B959" s="77" t="s">
        <v>438</v>
      </c>
      <c r="C959" s="77" t="s">
        <v>3277</v>
      </c>
      <c r="D959" s="77" t="s">
        <v>439</v>
      </c>
      <c r="E959" s="77">
        <v>210031</v>
      </c>
      <c r="F959" s="78" t="s">
        <v>439</v>
      </c>
      <c r="G959" s="77"/>
      <c r="I959" s="74" t="s">
        <v>439</v>
      </c>
      <c r="J959" s="74">
        <v>210031</v>
      </c>
      <c r="K959" s="74" t="s">
        <v>439</v>
      </c>
    </row>
    <row r="960" spans="1:11" x14ac:dyDescent="0.2">
      <c r="A960" s="80" t="s">
        <v>3157</v>
      </c>
      <c r="B960" s="77" t="s">
        <v>434</v>
      </c>
      <c r="C960" s="77" t="s">
        <v>3277</v>
      </c>
      <c r="D960" s="77" t="s">
        <v>190</v>
      </c>
      <c r="E960" s="77">
        <v>240005</v>
      </c>
      <c r="F960" s="78" t="s">
        <v>190</v>
      </c>
      <c r="G960" s="77"/>
      <c r="I960" s="74" t="s">
        <v>435</v>
      </c>
      <c r="J960" s="74">
        <v>800053</v>
      </c>
      <c r="K960" s="74" t="s">
        <v>435</v>
      </c>
    </row>
    <row r="961" spans="1:11" x14ac:dyDescent="0.2">
      <c r="A961" s="75" t="s">
        <v>3158</v>
      </c>
      <c r="B961" s="76" t="s">
        <v>431</v>
      </c>
      <c r="C961" s="77" t="s">
        <v>3277</v>
      </c>
      <c r="D961" s="76" t="s">
        <v>655</v>
      </c>
      <c r="E961" s="76">
        <v>210076</v>
      </c>
      <c r="F961" s="78" t="s">
        <v>655</v>
      </c>
      <c r="G961" s="77"/>
      <c r="I961" s="74" t="s">
        <v>655</v>
      </c>
      <c r="J961" s="74">
        <v>210076</v>
      </c>
      <c r="K961" s="74" t="s">
        <v>655</v>
      </c>
    </row>
    <row r="962" spans="1:11" x14ac:dyDescent="0.2">
      <c r="A962" s="75" t="s">
        <v>3159</v>
      </c>
      <c r="B962" s="76" t="s">
        <v>427</v>
      </c>
      <c r="C962" s="77" t="s">
        <v>3277</v>
      </c>
      <c r="D962" s="76" t="s">
        <v>656</v>
      </c>
      <c r="E962" s="76">
        <v>210085</v>
      </c>
      <c r="F962" s="78" t="s">
        <v>656</v>
      </c>
      <c r="G962" s="77"/>
      <c r="I962" s="74" t="s">
        <v>656</v>
      </c>
      <c r="J962" s="74">
        <v>210085</v>
      </c>
      <c r="K962" s="74" t="s">
        <v>656</v>
      </c>
    </row>
    <row r="963" spans="1:11" x14ac:dyDescent="0.2">
      <c r="A963" s="83" t="s">
        <v>3160</v>
      </c>
      <c r="B963" s="84" t="s">
        <v>424</v>
      </c>
      <c r="C963" s="77" t="s">
        <v>3277</v>
      </c>
      <c r="D963" s="84" t="s">
        <v>423</v>
      </c>
      <c r="E963" s="85">
        <v>240165</v>
      </c>
      <c r="F963" s="78" t="s">
        <v>423</v>
      </c>
      <c r="G963" s="77"/>
      <c r="I963" s="74" t="s">
        <v>423</v>
      </c>
      <c r="J963" s="74">
        <v>240165</v>
      </c>
      <c r="K963" s="74" t="s">
        <v>423</v>
      </c>
    </row>
    <row r="964" spans="1:11" x14ac:dyDescent="0.2">
      <c r="A964" s="75" t="s">
        <v>3161</v>
      </c>
      <c r="B964" s="76" t="s">
        <v>420</v>
      </c>
      <c r="C964" s="77" t="s">
        <v>3277</v>
      </c>
      <c r="D964" s="76" t="s">
        <v>419</v>
      </c>
      <c r="E964" s="76">
        <v>820003</v>
      </c>
      <c r="F964" s="78" t="s">
        <v>419</v>
      </c>
      <c r="G964" s="77"/>
      <c r="I964" s="74" t="s">
        <v>419</v>
      </c>
      <c r="J964" s="74">
        <v>820003</v>
      </c>
      <c r="K964" s="74" t="s">
        <v>419</v>
      </c>
    </row>
    <row r="965" spans="1:11" x14ac:dyDescent="0.2">
      <c r="A965" s="75" t="s">
        <v>3162</v>
      </c>
      <c r="B965" s="76" t="s">
        <v>416</v>
      </c>
      <c r="C965" s="77" t="s">
        <v>3277</v>
      </c>
      <c r="D965" s="76" t="s">
        <v>415</v>
      </c>
      <c r="E965" s="76">
        <v>800057</v>
      </c>
      <c r="F965" s="78" t="s">
        <v>415</v>
      </c>
      <c r="G965" s="77"/>
      <c r="I965" s="74" t="s">
        <v>415</v>
      </c>
      <c r="J965" s="74">
        <v>800057</v>
      </c>
      <c r="K965" s="74" t="s">
        <v>415</v>
      </c>
    </row>
    <row r="966" spans="1:11" x14ac:dyDescent="0.2">
      <c r="A966" s="83" t="s">
        <v>3163</v>
      </c>
      <c r="B966" s="84" t="s">
        <v>412</v>
      </c>
      <c r="C966" s="77" t="s">
        <v>3277</v>
      </c>
      <c r="D966" s="76" t="s">
        <v>411</v>
      </c>
      <c r="E966" s="85">
        <v>240679</v>
      </c>
      <c r="F966" s="78" t="s">
        <v>411</v>
      </c>
      <c r="G966" s="77"/>
      <c r="I966" s="74" t="s">
        <v>411</v>
      </c>
      <c r="J966" s="74">
        <v>240679</v>
      </c>
      <c r="K966" s="74" t="s">
        <v>411</v>
      </c>
    </row>
    <row r="967" spans="1:11" x14ac:dyDescent="0.2">
      <c r="A967" s="80" t="s">
        <v>3164</v>
      </c>
      <c r="B967" s="77" t="s">
        <v>408</v>
      </c>
      <c r="C967" s="77" t="s">
        <v>3277</v>
      </c>
      <c r="D967" s="77" t="s">
        <v>407</v>
      </c>
      <c r="E967" s="77">
        <v>410028</v>
      </c>
      <c r="F967" s="78" t="s">
        <v>407</v>
      </c>
      <c r="G967" s="77"/>
      <c r="I967" s="74" t="s">
        <v>407</v>
      </c>
      <c r="J967" s="74">
        <v>410028</v>
      </c>
      <c r="K967" s="74" t="s">
        <v>407</v>
      </c>
    </row>
    <row r="968" spans="1:11" x14ac:dyDescent="0.2">
      <c r="A968" s="75" t="s">
        <v>3165</v>
      </c>
      <c r="B968" s="76" t="s">
        <v>404</v>
      </c>
      <c r="C968" s="77" t="s">
        <v>3277</v>
      </c>
      <c r="D968" s="76" t="s">
        <v>2988</v>
      </c>
      <c r="E968" s="76">
        <v>800062</v>
      </c>
      <c r="F968" s="78" t="s">
        <v>2988</v>
      </c>
      <c r="G968" s="77"/>
      <c r="I968" s="74" t="s">
        <v>403</v>
      </c>
      <c r="J968" s="74">
        <v>210013</v>
      </c>
      <c r="K968" s="74" t="s">
        <v>403</v>
      </c>
    </row>
    <row r="969" spans="1:11" x14ac:dyDescent="0.2">
      <c r="A969" s="80" t="s">
        <v>3166</v>
      </c>
      <c r="B969" s="77" t="s">
        <v>400</v>
      </c>
      <c r="C969" s="77" t="s">
        <v>3277</v>
      </c>
      <c r="D969" s="77" t="e">
        <v>#N/A</v>
      </c>
      <c r="E969" s="77" t="s">
        <v>3280</v>
      </c>
      <c r="F969" s="78" t="e">
        <v>#N/A</v>
      </c>
      <c r="G969" s="77"/>
      <c r="I969" s="74" t="s">
        <v>657</v>
      </c>
      <c r="J969" s="74">
        <v>240455</v>
      </c>
      <c r="K969" s="74" t="s">
        <v>657</v>
      </c>
    </row>
    <row r="970" spans="1:11" x14ac:dyDescent="0.2">
      <c r="A970" s="75" t="s">
        <v>3167</v>
      </c>
      <c r="B970" s="76" t="s">
        <v>396</v>
      </c>
      <c r="C970" s="77" t="s">
        <v>3277</v>
      </c>
      <c r="D970" s="76" t="s">
        <v>395</v>
      </c>
      <c r="E970" s="76">
        <v>240072</v>
      </c>
      <c r="F970" s="78" t="s">
        <v>395</v>
      </c>
      <c r="G970" s="77"/>
      <c r="I970" s="74" t="s">
        <v>395</v>
      </c>
      <c r="J970" s="74">
        <v>240072</v>
      </c>
      <c r="K970" s="74" t="s">
        <v>395</v>
      </c>
    </row>
    <row r="971" spans="1:11" x14ac:dyDescent="0.2">
      <c r="A971" s="80" t="s">
        <v>3168</v>
      </c>
      <c r="B971" s="77" t="s">
        <v>392</v>
      </c>
      <c r="C971" s="77" t="s">
        <v>3277</v>
      </c>
      <c r="D971" s="77" t="s">
        <v>391</v>
      </c>
      <c r="E971" s="77">
        <v>240696</v>
      </c>
      <c r="F971" s="78" t="s">
        <v>391</v>
      </c>
      <c r="G971" s="77"/>
      <c r="I971" s="74" t="s">
        <v>391</v>
      </c>
      <c r="J971" s="74">
        <v>240696</v>
      </c>
      <c r="K971" s="74" t="s">
        <v>391</v>
      </c>
    </row>
    <row r="972" spans="1:11" x14ac:dyDescent="0.2">
      <c r="A972" s="80" t="s">
        <v>3169</v>
      </c>
      <c r="B972" s="77" t="s">
        <v>388</v>
      </c>
      <c r="C972" s="77" t="s">
        <v>3277</v>
      </c>
      <c r="D972" s="77" t="s">
        <v>387</v>
      </c>
      <c r="E972" s="77">
        <v>240448</v>
      </c>
      <c r="F972" s="78" t="s">
        <v>387</v>
      </c>
      <c r="G972" s="77"/>
      <c r="I972" s="74" t="s">
        <v>387</v>
      </c>
      <c r="J972" s="74">
        <v>240448</v>
      </c>
      <c r="K972" s="74" t="s">
        <v>387</v>
      </c>
    </row>
    <row r="973" spans="1:11" x14ac:dyDescent="0.2">
      <c r="A973" s="80" t="s">
        <v>3170</v>
      </c>
      <c r="B973" s="77" t="s">
        <v>385</v>
      </c>
      <c r="C973" s="77" t="s">
        <v>3277</v>
      </c>
      <c r="D973" s="77" t="s">
        <v>384</v>
      </c>
      <c r="E973" s="77">
        <v>240075</v>
      </c>
      <c r="F973" s="78" t="s">
        <v>384</v>
      </c>
      <c r="G973" s="77"/>
      <c r="I973" s="74" t="s">
        <v>384</v>
      </c>
      <c r="J973" s="74">
        <v>240075</v>
      </c>
      <c r="K973" s="74" t="s">
        <v>384</v>
      </c>
    </row>
    <row r="974" spans="1:11" x14ac:dyDescent="0.2">
      <c r="A974" s="83" t="s">
        <v>3171</v>
      </c>
      <c r="B974" s="84" t="s">
        <v>381</v>
      </c>
      <c r="C974" s="77" t="s">
        <v>3277</v>
      </c>
      <c r="D974" s="84" t="s">
        <v>380</v>
      </c>
      <c r="E974" s="85">
        <v>240442</v>
      </c>
      <c r="F974" s="78" t="s">
        <v>380</v>
      </c>
      <c r="G974" s="77"/>
      <c r="I974" s="74" t="s">
        <v>380</v>
      </c>
      <c r="J974" s="74">
        <v>240442</v>
      </c>
      <c r="K974" s="74" t="s">
        <v>380</v>
      </c>
    </row>
    <row r="975" spans="1:11" x14ac:dyDescent="0.2">
      <c r="A975" s="75" t="s">
        <v>3172</v>
      </c>
      <c r="B975" s="76" t="s">
        <v>377</v>
      </c>
      <c r="C975" s="77" t="s">
        <v>3277</v>
      </c>
      <c r="D975" s="76" t="s">
        <v>136</v>
      </c>
      <c r="E975" s="76">
        <v>240607</v>
      </c>
      <c r="F975" s="78" t="s">
        <v>136</v>
      </c>
      <c r="G975" s="77"/>
      <c r="I975" s="74" t="s">
        <v>376</v>
      </c>
      <c r="J975" s="74">
        <v>340010</v>
      </c>
      <c r="K975" s="74" t="s">
        <v>376</v>
      </c>
    </row>
    <row r="976" spans="1:11" x14ac:dyDescent="0.2">
      <c r="A976" s="75" t="s">
        <v>3173</v>
      </c>
      <c r="B976" s="76" t="s">
        <v>374</v>
      </c>
      <c r="C976" s="77" t="s">
        <v>3277</v>
      </c>
      <c r="D976" s="76" t="s">
        <v>111</v>
      </c>
      <c r="E976" s="76">
        <v>240067</v>
      </c>
      <c r="F976" s="78" t="s">
        <v>111</v>
      </c>
      <c r="G976" s="77"/>
      <c r="I976" s="74" t="s">
        <v>111</v>
      </c>
      <c r="J976" s="74">
        <v>240067</v>
      </c>
      <c r="K976" s="74" t="s">
        <v>111</v>
      </c>
    </row>
    <row r="977" spans="1:11" x14ac:dyDescent="0.2">
      <c r="A977" s="75" t="s">
        <v>3174</v>
      </c>
      <c r="B977" s="76" t="s">
        <v>372</v>
      </c>
      <c r="C977" s="77" t="s">
        <v>3277</v>
      </c>
      <c r="D977" s="76" t="s">
        <v>209</v>
      </c>
      <c r="E977" s="76">
        <v>240080</v>
      </c>
      <c r="F977" s="78" t="s">
        <v>209</v>
      </c>
      <c r="G977" s="77"/>
      <c r="I977" s="74" t="s">
        <v>209</v>
      </c>
      <c r="J977" s="74">
        <v>240080</v>
      </c>
      <c r="K977" s="74" t="s">
        <v>209</v>
      </c>
    </row>
    <row r="978" spans="1:11" x14ac:dyDescent="0.2">
      <c r="A978" s="83" t="s">
        <v>3175</v>
      </c>
      <c r="B978" s="84" t="s">
        <v>371</v>
      </c>
      <c r="C978" s="77" t="s">
        <v>3277</v>
      </c>
      <c r="D978" s="76" t="s">
        <v>370</v>
      </c>
      <c r="E978" s="85">
        <v>240624</v>
      </c>
      <c r="F978" s="78" t="s">
        <v>370</v>
      </c>
      <c r="G978" s="77"/>
      <c r="I978" s="74" t="s">
        <v>370</v>
      </c>
      <c r="J978" s="74">
        <v>240624</v>
      </c>
      <c r="K978" s="74" t="s">
        <v>370</v>
      </c>
    </row>
    <row r="979" spans="1:11" x14ac:dyDescent="0.2">
      <c r="A979" s="75" t="s">
        <v>3176</v>
      </c>
      <c r="B979" s="76" t="s">
        <v>367</v>
      </c>
      <c r="C979" s="77" t="s">
        <v>3277</v>
      </c>
      <c r="D979" s="76" t="s">
        <v>366</v>
      </c>
      <c r="E979" s="76">
        <v>440061</v>
      </c>
      <c r="F979" s="78" t="s">
        <v>366</v>
      </c>
      <c r="G979" s="77"/>
      <c r="I979" s="74" t="s">
        <v>366</v>
      </c>
      <c r="J979" s="74">
        <v>440061</v>
      </c>
      <c r="K979" s="74" t="s">
        <v>366</v>
      </c>
    </row>
    <row r="980" spans="1:11" x14ac:dyDescent="0.2">
      <c r="A980" s="83" t="s">
        <v>3177</v>
      </c>
      <c r="B980" s="84" t="s">
        <v>363</v>
      </c>
      <c r="C980" s="77" t="s">
        <v>3277</v>
      </c>
      <c r="D980" s="84" t="s">
        <v>142</v>
      </c>
      <c r="E980" s="85">
        <v>240049</v>
      </c>
      <c r="F980" s="78" t="s">
        <v>142</v>
      </c>
      <c r="G980" s="77"/>
      <c r="I980" s="74" t="s">
        <v>142</v>
      </c>
      <c r="J980" s="74">
        <v>240049</v>
      </c>
      <c r="K980" s="74" t="s">
        <v>142</v>
      </c>
    </row>
    <row r="981" spans="1:11" x14ac:dyDescent="0.2">
      <c r="A981" s="80" t="s">
        <v>3178</v>
      </c>
      <c r="B981" s="77" t="s">
        <v>361</v>
      </c>
      <c r="C981" s="77" t="s">
        <v>3277</v>
      </c>
      <c r="D981" s="77" t="s">
        <v>360</v>
      </c>
      <c r="E981" s="77">
        <v>440273</v>
      </c>
      <c r="F981" s="78" t="s">
        <v>360</v>
      </c>
      <c r="G981" s="77"/>
      <c r="I981" s="74" t="s">
        <v>360</v>
      </c>
      <c r="J981" s="74">
        <v>440273</v>
      </c>
      <c r="K981" s="74" t="s">
        <v>360</v>
      </c>
    </row>
    <row r="982" spans="1:11" x14ac:dyDescent="0.2">
      <c r="A982" s="80" t="s">
        <v>3179</v>
      </c>
      <c r="B982" s="77" t="s">
        <v>358</v>
      </c>
      <c r="C982" s="77" t="s">
        <v>3277</v>
      </c>
      <c r="D982" s="77" t="s">
        <v>357</v>
      </c>
      <c r="E982" s="77">
        <v>240050</v>
      </c>
      <c r="F982" s="78" t="s">
        <v>357</v>
      </c>
      <c r="G982" s="77"/>
      <c r="I982" s="74" t="s">
        <v>357</v>
      </c>
      <c r="J982" s="74">
        <v>240050</v>
      </c>
      <c r="K982" s="74" t="s">
        <v>357</v>
      </c>
    </row>
    <row r="983" spans="1:11" x14ac:dyDescent="0.2">
      <c r="A983" s="75" t="s">
        <v>3180</v>
      </c>
      <c r="B983" s="76" t="s">
        <v>353</v>
      </c>
      <c r="C983" s="77" t="s">
        <v>3277</v>
      </c>
      <c r="D983" s="76" t="s">
        <v>352</v>
      </c>
      <c r="E983" s="76">
        <v>440072</v>
      </c>
      <c r="F983" s="78" t="s">
        <v>352</v>
      </c>
      <c r="G983" s="77"/>
      <c r="I983" s="74" t="s">
        <v>352</v>
      </c>
      <c r="J983" s="74">
        <v>440072</v>
      </c>
      <c r="K983" s="74" t="s">
        <v>352</v>
      </c>
    </row>
    <row r="984" spans="1:11" x14ac:dyDescent="0.2">
      <c r="A984" s="80" t="s">
        <v>3181</v>
      </c>
      <c r="B984" s="77" t="s">
        <v>348</v>
      </c>
      <c r="C984" s="77" t="s">
        <v>3277</v>
      </c>
      <c r="D984" s="77" t="s">
        <v>347</v>
      </c>
      <c r="E984" s="77">
        <v>240348</v>
      </c>
      <c r="F984" s="78" t="s">
        <v>347</v>
      </c>
      <c r="G984" s="77"/>
      <c r="I984" s="74" t="s">
        <v>347</v>
      </c>
      <c r="J984" s="74">
        <v>240348</v>
      </c>
      <c r="K984" s="74" t="s">
        <v>347</v>
      </c>
    </row>
    <row r="985" spans="1:11" x14ac:dyDescent="0.2">
      <c r="A985" s="80" t="s">
        <v>3182</v>
      </c>
      <c r="B985" s="77" t="s">
        <v>514</v>
      </c>
      <c r="C985" s="77" t="s">
        <v>3277</v>
      </c>
      <c r="D985" s="77" t="s">
        <v>658</v>
      </c>
      <c r="E985" s="77">
        <v>210078</v>
      </c>
      <c r="F985" s="78" t="s">
        <v>658</v>
      </c>
      <c r="G985" s="77"/>
      <c r="I985" s="74" t="s">
        <v>658</v>
      </c>
      <c r="J985" s="74">
        <v>210078</v>
      </c>
      <c r="K985" s="74" t="s">
        <v>658</v>
      </c>
    </row>
    <row r="986" spans="1:11" x14ac:dyDescent="0.2">
      <c r="A986" s="83" t="s">
        <v>3183</v>
      </c>
      <c r="B986" s="84" t="s">
        <v>567</v>
      </c>
      <c r="C986" s="77" t="s">
        <v>3277</v>
      </c>
      <c r="D986" s="84" t="s">
        <v>165</v>
      </c>
      <c r="E986" s="85">
        <v>210069</v>
      </c>
      <c r="F986" s="78" t="s">
        <v>165</v>
      </c>
      <c r="G986" s="77"/>
      <c r="I986" s="74" t="s">
        <v>165</v>
      </c>
      <c r="J986" s="74">
        <v>210069</v>
      </c>
      <c r="K986" s="74" t="s">
        <v>165</v>
      </c>
    </row>
    <row r="987" spans="1:11" x14ac:dyDescent="0.2">
      <c r="A987" s="75" t="s">
        <v>3184</v>
      </c>
      <c r="B987" s="76" t="s">
        <v>528</v>
      </c>
      <c r="C987" s="77" t="s">
        <v>3277</v>
      </c>
      <c r="D987" s="76" t="s">
        <v>473</v>
      </c>
      <c r="E987" s="76">
        <v>210041</v>
      </c>
      <c r="F987" s="78" t="s">
        <v>473</v>
      </c>
      <c r="G987" s="77"/>
      <c r="I987" s="74" t="s">
        <v>2978</v>
      </c>
      <c r="J987" s="74">
        <v>210037</v>
      </c>
      <c r="K987" s="74" t="s">
        <v>2978</v>
      </c>
    </row>
    <row r="988" spans="1:11" x14ac:dyDescent="0.2">
      <c r="A988" s="80" t="s">
        <v>3185</v>
      </c>
      <c r="B988" s="77" t="s">
        <v>490</v>
      </c>
      <c r="C988" s="77" t="s">
        <v>3277</v>
      </c>
      <c r="D988" s="77" t="s">
        <v>659</v>
      </c>
      <c r="E988" s="77">
        <v>210087</v>
      </c>
      <c r="F988" s="78" t="s">
        <v>659</v>
      </c>
      <c r="G988" s="77"/>
      <c r="I988" s="74" t="s">
        <v>659</v>
      </c>
      <c r="J988" s="74">
        <v>210087</v>
      </c>
      <c r="K988" s="74" t="s">
        <v>659</v>
      </c>
    </row>
    <row r="989" spans="1:11" x14ac:dyDescent="0.2">
      <c r="A989" s="75" t="s">
        <v>3186</v>
      </c>
      <c r="B989" s="76" t="s">
        <v>572</v>
      </c>
      <c r="C989" s="77" t="s">
        <v>3277</v>
      </c>
      <c r="D989" s="76" t="s">
        <v>443</v>
      </c>
      <c r="E989" s="76">
        <v>210048</v>
      </c>
      <c r="F989" s="78" t="s">
        <v>443</v>
      </c>
      <c r="G989" s="77"/>
      <c r="I989" s="74" t="s">
        <v>661</v>
      </c>
      <c r="J989" s="74">
        <v>230017</v>
      </c>
      <c r="K989" s="74" t="s">
        <v>661</v>
      </c>
    </row>
    <row r="990" spans="1:11" x14ac:dyDescent="0.2">
      <c r="A990" s="80" t="s">
        <v>3187</v>
      </c>
      <c r="B990" s="77" t="s">
        <v>534</v>
      </c>
      <c r="C990" s="77" t="s">
        <v>3277</v>
      </c>
      <c r="D990" s="77" t="s">
        <v>660</v>
      </c>
      <c r="E990" s="77">
        <v>210088</v>
      </c>
      <c r="F990" s="78" t="s">
        <v>660</v>
      </c>
      <c r="G990" s="77"/>
      <c r="I990" s="74" t="s">
        <v>343</v>
      </c>
      <c r="J990" s="74">
        <v>230013</v>
      </c>
      <c r="K990" s="74" t="s">
        <v>343</v>
      </c>
    </row>
    <row r="991" spans="1:11" x14ac:dyDescent="0.2">
      <c r="A991" s="75" t="s">
        <v>3188</v>
      </c>
      <c r="B991" s="76" t="s">
        <v>362</v>
      </c>
      <c r="C991" s="77" t="s">
        <v>3277</v>
      </c>
      <c r="D991" s="76" t="s">
        <v>661</v>
      </c>
      <c r="E991" s="76">
        <v>230017</v>
      </c>
      <c r="F991" s="78" t="s">
        <v>661</v>
      </c>
      <c r="G991" s="77"/>
      <c r="I991" s="74" t="s">
        <v>339</v>
      </c>
      <c r="J991" s="74">
        <v>230016</v>
      </c>
      <c r="K991" s="74" t="s">
        <v>339</v>
      </c>
    </row>
    <row r="992" spans="1:11" x14ac:dyDescent="0.2">
      <c r="A992" s="83" t="s">
        <v>3189</v>
      </c>
      <c r="B992" s="84" t="s">
        <v>344</v>
      </c>
      <c r="C992" s="77" t="s">
        <v>3277</v>
      </c>
      <c r="D992" s="76" t="s">
        <v>662</v>
      </c>
      <c r="E992" s="85">
        <v>230019</v>
      </c>
      <c r="F992" s="78" t="s">
        <v>662</v>
      </c>
      <c r="G992" s="77"/>
      <c r="I992" s="74" t="s">
        <v>335</v>
      </c>
      <c r="J992" s="74" t="s">
        <v>334</v>
      </c>
      <c r="K992" s="74" t="s">
        <v>335</v>
      </c>
    </row>
    <row r="993" spans="1:11" x14ac:dyDescent="0.2">
      <c r="A993" s="80" t="s">
        <v>3190</v>
      </c>
      <c r="B993" s="77" t="s">
        <v>340</v>
      </c>
      <c r="C993" s="77" t="s">
        <v>3277</v>
      </c>
      <c r="D993" s="77" t="s">
        <v>339</v>
      </c>
      <c r="E993" s="77">
        <v>230016</v>
      </c>
      <c r="F993" s="78" t="s">
        <v>339</v>
      </c>
      <c r="G993" s="77"/>
      <c r="I993" s="74" t="s">
        <v>330</v>
      </c>
      <c r="J993" s="74" t="s">
        <v>329</v>
      </c>
      <c r="K993" s="74" t="s">
        <v>330</v>
      </c>
    </row>
    <row r="994" spans="1:11" x14ac:dyDescent="0.2">
      <c r="A994" s="75" t="s">
        <v>3191</v>
      </c>
      <c r="B994" s="76" t="s">
        <v>546</v>
      </c>
      <c r="C994" s="77" t="s">
        <v>3277</v>
      </c>
      <c r="D994" s="76" t="s">
        <v>296</v>
      </c>
      <c r="E994" s="76">
        <v>230015</v>
      </c>
      <c r="F994" s="78" t="s">
        <v>296</v>
      </c>
      <c r="G994" s="77"/>
      <c r="I994" s="74" t="s">
        <v>243</v>
      </c>
      <c r="J994" s="74" t="s">
        <v>242</v>
      </c>
      <c r="K994" s="74" t="s">
        <v>243</v>
      </c>
    </row>
    <row r="995" spans="1:11" x14ac:dyDescent="0.2">
      <c r="A995" s="80" t="s">
        <v>3192</v>
      </c>
      <c r="B995" s="77" t="s">
        <v>356</v>
      </c>
      <c r="C995" s="77" t="s">
        <v>3277</v>
      </c>
      <c r="D995" s="77" t="e">
        <v>#N/A</v>
      </c>
      <c r="E995" s="77" t="s">
        <v>3280</v>
      </c>
      <c r="F995" s="78" t="e">
        <v>#N/A</v>
      </c>
      <c r="G995" s="77"/>
      <c r="I995" s="74" t="s">
        <v>227</v>
      </c>
      <c r="J995" s="74" t="s">
        <v>226</v>
      </c>
      <c r="K995" s="74" t="s">
        <v>227</v>
      </c>
    </row>
    <row r="996" spans="1:11" x14ac:dyDescent="0.2">
      <c r="A996" s="75" t="s">
        <v>3750</v>
      </c>
      <c r="B996" s="76" t="s">
        <v>336</v>
      </c>
      <c r="C996" s="77" t="s">
        <v>3277</v>
      </c>
      <c r="D996" s="76" t="e">
        <v>#N/A</v>
      </c>
      <c r="E996" s="76" t="s">
        <v>3280</v>
      </c>
      <c r="F996" s="78" t="e">
        <v>#N/A</v>
      </c>
      <c r="G996" s="77"/>
      <c r="I996" s="74" t="s">
        <v>325</v>
      </c>
      <c r="J996" s="74" t="s">
        <v>322</v>
      </c>
      <c r="K996" s="74" t="s">
        <v>325</v>
      </c>
    </row>
    <row r="997" spans="1:11" x14ac:dyDescent="0.2">
      <c r="A997" s="80" t="s">
        <v>3193</v>
      </c>
      <c r="B997" s="77" t="s">
        <v>327</v>
      </c>
      <c r="C997" s="77" t="s">
        <v>3277</v>
      </c>
      <c r="D997" s="77" t="e">
        <v>#N/A</v>
      </c>
      <c r="E997" s="77" t="s">
        <v>3280</v>
      </c>
      <c r="F997" s="78" t="e">
        <v>#N/A</v>
      </c>
      <c r="G997" s="77"/>
      <c r="I997" s="74" t="s">
        <v>319</v>
      </c>
      <c r="J997" s="74" t="s">
        <v>318</v>
      </c>
      <c r="K997" s="74" t="s">
        <v>319</v>
      </c>
    </row>
    <row r="998" spans="1:11" x14ac:dyDescent="0.2">
      <c r="A998" s="75" t="s">
        <v>3194</v>
      </c>
      <c r="B998" s="76" t="s">
        <v>324</v>
      </c>
      <c r="C998" s="77" t="s">
        <v>3277</v>
      </c>
      <c r="D998" s="76" t="s">
        <v>325</v>
      </c>
      <c r="E998" s="76" t="s">
        <v>322</v>
      </c>
      <c r="F998" s="78" t="s">
        <v>325</v>
      </c>
      <c r="G998" s="76"/>
      <c r="I998" s="74" t="s">
        <v>314</v>
      </c>
      <c r="J998" s="74" t="s">
        <v>313</v>
      </c>
      <c r="K998" s="74" t="s">
        <v>314</v>
      </c>
    </row>
    <row r="999" spans="1:11" x14ac:dyDescent="0.2">
      <c r="A999" s="75" t="s">
        <v>547</v>
      </c>
      <c r="B999" s="76" t="s">
        <v>320</v>
      </c>
      <c r="C999" s="77" t="s">
        <v>3277</v>
      </c>
      <c r="D999" s="76" t="s">
        <v>319</v>
      </c>
      <c r="E999" s="76" t="s">
        <v>318</v>
      </c>
      <c r="F999" s="78" t="s">
        <v>319</v>
      </c>
      <c r="G999" s="77"/>
      <c r="I999" s="74" t="s">
        <v>308</v>
      </c>
      <c r="J999" s="74">
        <v>210051</v>
      </c>
      <c r="K999" s="74" t="s">
        <v>308</v>
      </c>
    </row>
    <row r="1000" spans="1:11" x14ac:dyDescent="0.2">
      <c r="A1000" s="83" t="s">
        <v>3195</v>
      </c>
      <c r="B1000" s="84" t="s">
        <v>315</v>
      </c>
      <c r="C1000" s="77" t="s">
        <v>3277</v>
      </c>
      <c r="D1000" s="76" t="s">
        <v>314</v>
      </c>
      <c r="E1000" s="85" t="s">
        <v>313</v>
      </c>
      <c r="F1000" s="78" t="s">
        <v>314</v>
      </c>
      <c r="G1000" s="77"/>
      <c r="I1000" s="74" t="s">
        <v>303</v>
      </c>
      <c r="J1000" s="74">
        <v>800047</v>
      </c>
      <c r="K1000" s="74" t="s">
        <v>303</v>
      </c>
    </row>
    <row r="1001" spans="1:11" x14ac:dyDescent="0.2">
      <c r="A1001" s="75" t="s">
        <v>3196</v>
      </c>
      <c r="B1001" s="76" t="s">
        <v>309</v>
      </c>
      <c r="C1001" s="77" t="s">
        <v>3277</v>
      </c>
      <c r="D1001" s="76" t="s">
        <v>308</v>
      </c>
      <c r="E1001" s="76">
        <v>210051</v>
      </c>
      <c r="F1001" s="78" t="s">
        <v>308</v>
      </c>
      <c r="G1001" s="77"/>
      <c r="I1001" s="74" t="s">
        <v>667</v>
      </c>
      <c r="J1001" s="74">
        <v>440187</v>
      </c>
      <c r="K1001" s="74" t="s">
        <v>667</v>
      </c>
    </row>
    <row r="1002" spans="1:11" x14ac:dyDescent="0.2">
      <c r="A1002" s="83" t="s">
        <v>3197</v>
      </c>
      <c r="B1002" s="84" t="s">
        <v>304</v>
      </c>
      <c r="C1002" s="77" t="s">
        <v>3277</v>
      </c>
      <c r="D1002" s="84" t="e">
        <v>#N/A</v>
      </c>
      <c r="E1002" s="85" t="s">
        <v>3280</v>
      </c>
      <c r="F1002" s="78" t="e">
        <v>#N/A</v>
      </c>
      <c r="G1002" s="77"/>
      <c r="I1002" s="74" t="s">
        <v>19</v>
      </c>
      <c r="J1002" s="74" t="s">
        <v>18</v>
      </c>
      <c r="K1002" s="74" t="s">
        <v>19</v>
      </c>
    </row>
    <row r="1003" spans="1:11" x14ac:dyDescent="0.2">
      <c r="A1003" s="75" t="s">
        <v>3198</v>
      </c>
      <c r="B1003" s="76" t="s">
        <v>301</v>
      </c>
      <c r="C1003" s="77" t="s">
        <v>3277</v>
      </c>
      <c r="D1003" s="76" t="e">
        <v>#N/A</v>
      </c>
      <c r="E1003" s="77" t="s">
        <v>3280</v>
      </c>
      <c r="F1003" s="78" t="e">
        <v>#N/A</v>
      </c>
      <c r="G1003" s="77"/>
      <c r="I1003" s="74" t="s">
        <v>296</v>
      </c>
      <c r="J1003" s="74">
        <v>230015</v>
      </c>
      <c r="K1003" s="74" t="s">
        <v>296</v>
      </c>
    </row>
    <row r="1004" spans="1:11" x14ac:dyDescent="0.2">
      <c r="A1004" s="75" t="s">
        <v>3199</v>
      </c>
      <c r="B1004" s="76" t="s">
        <v>13</v>
      </c>
      <c r="C1004" s="77" t="s">
        <v>3277</v>
      </c>
      <c r="D1004" s="76" t="s">
        <v>19</v>
      </c>
      <c r="E1004" s="76" t="s">
        <v>18</v>
      </c>
      <c r="F1004" s="78" t="s">
        <v>19</v>
      </c>
      <c r="G1004" s="77"/>
      <c r="I1004" s="74" t="s">
        <v>285</v>
      </c>
      <c r="J1004" s="74" t="s">
        <v>284</v>
      </c>
      <c r="K1004" s="74" t="s">
        <v>285</v>
      </c>
    </row>
    <row r="1005" spans="1:11" x14ac:dyDescent="0.2">
      <c r="A1005" s="80" t="s">
        <v>3200</v>
      </c>
      <c r="B1005" s="77" t="s">
        <v>297</v>
      </c>
      <c r="C1005" s="77" t="s">
        <v>3277</v>
      </c>
      <c r="D1005" s="77" t="e">
        <v>#N/A</v>
      </c>
      <c r="E1005" s="77" t="s">
        <v>3280</v>
      </c>
      <c r="F1005" s="78" t="e">
        <v>#N/A</v>
      </c>
      <c r="G1005" s="77"/>
      <c r="I1005" s="74" t="e">
        <v>#N/A</v>
      </c>
      <c r="J1005" s="74" t="s">
        <v>2992</v>
      </c>
      <c r="K1005" s="74" t="s">
        <v>2992</v>
      </c>
    </row>
    <row r="1006" spans="1:11" x14ac:dyDescent="0.2">
      <c r="A1006" s="80" t="s">
        <v>3201</v>
      </c>
      <c r="B1006" s="77" t="s">
        <v>286</v>
      </c>
      <c r="C1006" s="77" t="s">
        <v>3277</v>
      </c>
      <c r="D1006" s="77" t="s">
        <v>285</v>
      </c>
      <c r="E1006" s="77" t="s">
        <v>284</v>
      </c>
      <c r="F1006" s="78" t="s">
        <v>285</v>
      </c>
      <c r="G1006" s="77"/>
      <c r="I1006" s="74" t="e">
        <v>#N/A</v>
      </c>
      <c r="J1006" s="74" t="s">
        <v>718</v>
      </c>
      <c r="K1006" s="74" t="s">
        <v>2992</v>
      </c>
    </row>
    <row r="1007" spans="1:11" x14ac:dyDescent="0.2">
      <c r="A1007" s="80" t="s">
        <v>3202</v>
      </c>
      <c r="B1007" s="77" t="s">
        <v>282</v>
      </c>
      <c r="C1007" s="77" t="s">
        <v>3277</v>
      </c>
      <c r="D1007" s="77" t="e">
        <v>#N/A</v>
      </c>
      <c r="E1007" s="77" t="s">
        <v>3280</v>
      </c>
      <c r="F1007" s="78" t="e">
        <v>#N/A</v>
      </c>
      <c r="G1007" s="77"/>
      <c r="I1007" s="74" t="s">
        <v>669</v>
      </c>
      <c r="J1007" s="74" t="s">
        <v>278</v>
      </c>
      <c r="K1007" s="74" t="s">
        <v>669</v>
      </c>
    </row>
    <row r="1008" spans="1:11" x14ac:dyDescent="0.2">
      <c r="A1008" s="75" t="s">
        <v>3203</v>
      </c>
      <c r="B1008" s="76" t="s">
        <v>280</v>
      </c>
      <c r="C1008" s="77" t="s">
        <v>3277</v>
      </c>
      <c r="D1008" s="76" t="e">
        <v>#N/A</v>
      </c>
      <c r="E1008" s="76" t="s">
        <v>3280</v>
      </c>
      <c r="F1008" s="78" t="e">
        <v>#N/A</v>
      </c>
      <c r="G1008" s="77"/>
      <c r="I1008" s="74" t="s">
        <v>271</v>
      </c>
      <c r="J1008" s="74" t="s">
        <v>268</v>
      </c>
      <c r="K1008" s="74" t="s">
        <v>271</v>
      </c>
    </row>
    <row r="1009" spans="1:11" x14ac:dyDescent="0.2">
      <c r="A1009" s="75" t="s">
        <v>3204</v>
      </c>
      <c r="B1009" s="76" t="s">
        <v>276</v>
      </c>
      <c r="C1009" s="77" t="s">
        <v>3277</v>
      </c>
      <c r="D1009" s="76" t="s">
        <v>279</v>
      </c>
      <c r="E1009" s="76">
        <v>440443</v>
      </c>
      <c r="F1009" s="78" t="s">
        <v>279</v>
      </c>
      <c r="G1009" s="77"/>
      <c r="I1009" s="74" t="s">
        <v>12</v>
      </c>
      <c r="J1009" s="74" t="s">
        <v>11</v>
      </c>
      <c r="K1009" s="74" t="s">
        <v>12</v>
      </c>
    </row>
    <row r="1010" spans="1:11" x14ac:dyDescent="0.2">
      <c r="A1010" s="75" t="s">
        <v>3205</v>
      </c>
      <c r="B1010" s="76" t="s">
        <v>270</v>
      </c>
      <c r="C1010" s="77" t="s">
        <v>3277</v>
      </c>
      <c r="D1010" s="76" t="s">
        <v>271</v>
      </c>
      <c r="E1010" s="76" t="s">
        <v>268</v>
      </c>
      <c r="F1010" s="78" t="s">
        <v>271</v>
      </c>
      <c r="G1010" s="77"/>
      <c r="I1010" s="74" t="s">
        <v>263</v>
      </c>
      <c r="J1010" s="74">
        <v>240254</v>
      </c>
      <c r="K1010" s="74" t="s">
        <v>263</v>
      </c>
    </row>
    <row r="1011" spans="1:11" x14ac:dyDescent="0.2">
      <c r="A1011" s="75" t="s">
        <v>3206</v>
      </c>
      <c r="B1011" s="76" t="s">
        <v>266</v>
      </c>
      <c r="C1011" s="77" t="s">
        <v>3277</v>
      </c>
      <c r="D1011" s="76" t="s">
        <v>2990</v>
      </c>
      <c r="E1011" s="76" t="s">
        <v>2937</v>
      </c>
      <c r="F1011" s="78" t="s">
        <v>2990</v>
      </c>
      <c r="G1011" s="76"/>
      <c r="I1011" s="74" t="s">
        <v>237</v>
      </c>
      <c r="J1011" s="74">
        <v>240109</v>
      </c>
      <c r="K1011" s="74" t="s">
        <v>237</v>
      </c>
    </row>
    <row r="1012" spans="1:11" x14ac:dyDescent="0.2">
      <c r="A1012" s="75" t="s">
        <v>3207</v>
      </c>
      <c r="B1012" s="76" t="s">
        <v>264</v>
      </c>
      <c r="C1012" s="77" t="s">
        <v>3277</v>
      </c>
      <c r="D1012" s="76" t="s">
        <v>190</v>
      </c>
      <c r="E1012" s="76">
        <v>240005</v>
      </c>
      <c r="F1012" s="78" t="s">
        <v>190</v>
      </c>
      <c r="G1012" s="77"/>
      <c r="I1012" s="74" t="s">
        <v>672</v>
      </c>
      <c r="J1012" s="74" t="s">
        <v>671</v>
      </c>
      <c r="K1012" s="74" t="s">
        <v>672</v>
      </c>
    </row>
    <row r="1013" spans="1:11" x14ac:dyDescent="0.2">
      <c r="A1013" s="83" t="s">
        <v>3208</v>
      </c>
      <c r="B1013" s="84" t="s">
        <v>260</v>
      </c>
      <c r="C1013" s="77" t="s">
        <v>3277</v>
      </c>
      <c r="D1013" s="76" t="s">
        <v>237</v>
      </c>
      <c r="E1013" s="85">
        <v>240109</v>
      </c>
      <c r="F1013" s="78" t="s">
        <v>237</v>
      </c>
      <c r="G1013" s="77"/>
      <c r="I1013" s="74" t="s">
        <v>673</v>
      </c>
      <c r="J1013" s="74">
        <v>440086</v>
      </c>
      <c r="K1013" s="74" t="s">
        <v>673</v>
      </c>
    </row>
    <row r="1014" spans="1:11" x14ac:dyDescent="0.2">
      <c r="A1014" s="75" t="s">
        <v>3209</v>
      </c>
      <c r="B1014" s="76" t="s">
        <v>607</v>
      </c>
      <c r="C1014" s="77" t="s">
        <v>3277</v>
      </c>
      <c r="D1014" s="76" t="s">
        <v>335</v>
      </c>
      <c r="E1014" s="76" t="s">
        <v>334</v>
      </c>
      <c r="F1014" s="78" t="s">
        <v>335</v>
      </c>
      <c r="G1014" s="77"/>
      <c r="I1014" s="74" t="s">
        <v>674</v>
      </c>
      <c r="J1014" s="74">
        <v>340052</v>
      </c>
      <c r="K1014" s="74" t="s">
        <v>674</v>
      </c>
    </row>
    <row r="1015" spans="1:11" x14ac:dyDescent="0.2">
      <c r="A1015" s="80" t="s">
        <v>3210</v>
      </c>
      <c r="B1015" s="77" t="s">
        <v>257</v>
      </c>
      <c r="C1015" s="77" t="s">
        <v>3277</v>
      </c>
      <c r="D1015" s="77" t="s">
        <v>673</v>
      </c>
      <c r="E1015" s="77">
        <v>440086</v>
      </c>
      <c r="F1015" s="78" t="s">
        <v>673</v>
      </c>
      <c r="G1015" s="77"/>
      <c r="I1015" s="74" t="s">
        <v>247</v>
      </c>
      <c r="J1015" s="74">
        <v>210040</v>
      </c>
      <c r="K1015" s="74" t="s">
        <v>247</v>
      </c>
    </row>
    <row r="1016" spans="1:11" x14ac:dyDescent="0.2">
      <c r="A1016" s="75" t="s">
        <v>3211</v>
      </c>
      <c r="B1016" s="76" t="s">
        <v>254</v>
      </c>
      <c r="C1016" s="77" t="s">
        <v>3277</v>
      </c>
      <c r="D1016" s="76" t="s">
        <v>674</v>
      </c>
      <c r="E1016" s="76">
        <v>340052</v>
      </c>
      <c r="F1016" s="78" t="s">
        <v>674</v>
      </c>
      <c r="G1016" s="77"/>
      <c r="I1016" s="74" t="s">
        <v>222</v>
      </c>
      <c r="J1016" s="74">
        <v>240255</v>
      </c>
      <c r="K1016" s="74" t="s">
        <v>222</v>
      </c>
    </row>
    <row r="1017" spans="1:11" x14ac:dyDescent="0.2">
      <c r="A1017" s="75" t="s">
        <v>3212</v>
      </c>
      <c r="B1017" s="76" t="s">
        <v>248</v>
      </c>
      <c r="C1017" s="77" t="s">
        <v>3277</v>
      </c>
      <c r="D1017" s="76" t="e">
        <v>#N/A</v>
      </c>
      <c r="E1017" s="76" t="s">
        <v>3280</v>
      </c>
      <c r="F1017" s="78" t="e">
        <v>#N/A</v>
      </c>
      <c r="G1017" s="77"/>
      <c r="I1017" s="74" t="s">
        <v>675</v>
      </c>
      <c r="J1017" s="74">
        <v>240259</v>
      </c>
      <c r="K1017" s="74" t="s">
        <v>675</v>
      </c>
    </row>
    <row r="1018" spans="1:11" x14ac:dyDescent="0.2">
      <c r="A1018" s="80" t="s">
        <v>3213</v>
      </c>
      <c r="B1018" s="77" t="s">
        <v>244</v>
      </c>
      <c r="C1018" s="77" t="s">
        <v>3277</v>
      </c>
      <c r="D1018" s="77" t="s">
        <v>222</v>
      </c>
      <c r="E1018" s="77">
        <v>240255</v>
      </c>
      <c r="F1018" s="78" t="s">
        <v>222</v>
      </c>
      <c r="G1018" s="77"/>
      <c r="I1018" s="74" t="s">
        <v>232</v>
      </c>
      <c r="J1018" s="74">
        <v>240091</v>
      </c>
      <c r="K1018" s="74" t="s">
        <v>232</v>
      </c>
    </row>
    <row r="1019" spans="1:11" x14ac:dyDescent="0.2">
      <c r="A1019" s="80" t="s">
        <v>3214</v>
      </c>
      <c r="B1019" s="77" t="s">
        <v>238</v>
      </c>
      <c r="C1019" s="77" t="s">
        <v>3277</v>
      </c>
      <c r="D1019" s="77" t="s">
        <v>675</v>
      </c>
      <c r="E1019" s="77">
        <v>240259</v>
      </c>
      <c r="F1019" s="78" t="s">
        <v>675</v>
      </c>
      <c r="G1019" s="77"/>
      <c r="I1019" s="74" t="s">
        <v>203</v>
      </c>
      <c r="J1019" s="74">
        <v>210056</v>
      </c>
      <c r="K1019" s="74" t="s">
        <v>203</v>
      </c>
    </row>
    <row r="1020" spans="1:11" x14ac:dyDescent="0.2">
      <c r="A1020" s="75" t="s">
        <v>3215</v>
      </c>
      <c r="B1020" s="76" t="s">
        <v>233</v>
      </c>
      <c r="C1020" s="77" t="s">
        <v>3277</v>
      </c>
      <c r="D1020" s="76" t="e">
        <v>#N/A</v>
      </c>
      <c r="E1020" s="76" t="s">
        <v>3280</v>
      </c>
      <c r="F1020" s="78" t="e">
        <v>#N/A</v>
      </c>
      <c r="G1020" s="77"/>
      <c r="I1020" s="74" t="s">
        <v>227</v>
      </c>
      <c r="J1020" s="74" t="s">
        <v>226</v>
      </c>
      <c r="K1020" s="74" t="s">
        <v>227</v>
      </c>
    </row>
    <row r="1021" spans="1:11" x14ac:dyDescent="0.2">
      <c r="A1021" s="75" t="s">
        <v>3216</v>
      </c>
      <c r="B1021" s="76" t="s">
        <v>230</v>
      </c>
      <c r="C1021" s="77" t="s">
        <v>3277</v>
      </c>
      <c r="D1021" s="76" t="e">
        <v>#N/A</v>
      </c>
      <c r="E1021" s="76" t="s">
        <v>3280</v>
      </c>
      <c r="F1021" s="78" t="e">
        <v>#N/A</v>
      </c>
      <c r="G1021" s="77"/>
      <c r="I1021" s="74" t="s">
        <v>218</v>
      </c>
      <c r="J1021" s="74">
        <v>240538</v>
      </c>
      <c r="K1021" s="74" t="s">
        <v>218</v>
      </c>
    </row>
    <row r="1022" spans="1:11" x14ac:dyDescent="0.2">
      <c r="A1022" s="75" t="s">
        <v>3217</v>
      </c>
      <c r="B1022" s="76" t="s">
        <v>228</v>
      </c>
      <c r="C1022" s="77" t="s">
        <v>3277</v>
      </c>
      <c r="D1022" s="76" t="s">
        <v>227</v>
      </c>
      <c r="E1022" s="76" t="s">
        <v>226</v>
      </c>
      <c r="F1022" s="78" t="s">
        <v>227</v>
      </c>
      <c r="G1022" s="77"/>
      <c r="I1022" s="74" t="s">
        <v>213</v>
      </c>
      <c r="J1022" s="74">
        <v>240494</v>
      </c>
      <c r="K1022" s="74" t="s">
        <v>213</v>
      </c>
    </row>
    <row r="1023" spans="1:11" x14ac:dyDescent="0.2">
      <c r="A1023" s="75" t="s">
        <v>3218</v>
      </c>
      <c r="B1023" s="76" t="s">
        <v>219</v>
      </c>
      <c r="C1023" s="77" t="s">
        <v>3277</v>
      </c>
      <c r="D1023" s="76" t="s">
        <v>218</v>
      </c>
      <c r="E1023" s="76">
        <v>240538</v>
      </c>
      <c r="F1023" s="78" t="s">
        <v>218</v>
      </c>
      <c r="G1023" s="76"/>
      <c r="I1023" s="74" t="e">
        <v>#N/A</v>
      </c>
      <c r="J1023" s="74" t="s">
        <v>2992</v>
      </c>
      <c r="K1023" s="74" t="s">
        <v>2992</v>
      </c>
    </row>
    <row r="1024" spans="1:11" x14ac:dyDescent="0.2">
      <c r="A1024" s="83" t="s">
        <v>3219</v>
      </c>
      <c r="B1024" s="84" t="s">
        <v>214</v>
      </c>
      <c r="C1024" s="77" t="s">
        <v>3277</v>
      </c>
      <c r="D1024" s="76" t="s">
        <v>213</v>
      </c>
      <c r="E1024" s="85">
        <v>240494</v>
      </c>
      <c r="F1024" s="78" t="s">
        <v>213</v>
      </c>
      <c r="G1024" s="77"/>
      <c r="I1024" s="74" t="s">
        <v>243</v>
      </c>
      <c r="J1024" s="74" t="s">
        <v>242</v>
      </c>
      <c r="K1024" s="74" t="s">
        <v>243</v>
      </c>
    </row>
    <row r="1025" spans="1:11" x14ac:dyDescent="0.2">
      <c r="A1025" s="83" t="s">
        <v>3220</v>
      </c>
      <c r="B1025" s="84" t="s">
        <v>204</v>
      </c>
      <c r="C1025" s="77" t="s">
        <v>3277</v>
      </c>
      <c r="D1025" s="84" t="s">
        <v>263</v>
      </c>
      <c r="E1025" s="85">
        <v>240254</v>
      </c>
      <c r="F1025" s="78" t="s">
        <v>263</v>
      </c>
      <c r="G1025" s="77"/>
      <c r="I1025" s="74" t="s">
        <v>193</v>
      </c>
      <c r="J1025" s="74">
        <v>240164</v>
      </c>
      <c r="K1025" s="74" t="s">
        <v>193</v>
      </c>
    </row>
    <row r="1026" spans="1:11" x14ac:dyDescent="0.2">
      <c r="A1026" s="80" t="s">
        <v>3221</v>
      </c>
      <c r="B1026" s="77" t="s">
        <v>207</v>
      </c>
      <c r="C1026" s="77" t="s">
        <v>3277</v>
      </c>
      <c r="D1026" s="77" t="e">
        <v>#N/A</v>
      </c>
      <c r="E1026" s="77" t="s">
        <v>3280</v>
      </c>
      <c r="F1026" s="78" t="e">
        <v>#N/A</v>
      </c>
      <c r="G1026" s="77"/>
      <c r="I1026" s="74" t="s">
        <v>66</v>
      </c>
      <c r="J1026" s="74">
        <v>230005</v>
      </c>
      <c r="K1026" s="74" t="s">
        <v>66</v>
      </c>
    </row>
    <row r="1027" spans="1:11" x14ac:dyDescent="0.2">
      <c r="A1027" s="80" t="s">
        <v>3222</v>
      </c>
      <c r="B1027" s="77" t="s">
        <v>516</v>
      </c>
      <c r="C1027" s="77" t="s">
        <v>3277</v>
      </c>
      <c r="D1027" s="77" t="s">
        <v>243</v>
      </c>
      <c r="E1027" s="77" t="s">
        <v>242</v>
      </c>
      <c r="F1027" s="78" t="s">
        <v>243</v>
      </c>
      <c r="G1027" s="77"/>
      <c r="I1027" s="74" t="s">
        <v>203</v>
      </c>
      <c r="J1027" s="74">
        <v>210056</v>
      </c>
      <c r="K1027" s="74" t="s">
        <v>203</v>
      </c>
    </row>
    <row r="1028" spans="1:11" x14ac:dyDescent="0.2">
      <c r="A1028" s="80" t="s">
        <v>3223</v>
      </c>
      <c r="B1028" s="77" t="s">
        <v>194</v>
      </c>
      <c r="C1028" s="77" t="s">
        <v>3277</v>
      </c>
      <c r="D1028" s="77" t="s">
        <v>193</v>
      </c>
      <c r="E1028" s="77">
        <v>240164</v>
      </c>
      <c r="F1028" s="78" t="s">
        <v>193</v>
      </c>
      <c r="G1028" s="77"/>
      <c r="I1028" s="74" t="s">
        <v>160</v>
      </c>
      <c r="J1028" s="74">
        <v>240131</v>
      </c>
      <c r="K1028" s="74" t="s">
        <v>160</v>
      </c>
    </row>
    <row r="1029" spans="1:11" x14ac:dyDescent="0.2">
      <c r="A1029" s="80" t="s">
        <v>3224</v>
      </c>
      <c r="B1029" s="77" t="s">
        <v>197</v>
      </c>
      <c r="C1029" s="77" t="s">
        <v>3277</v>
      </c>
      <c r="D1029" s="77" t="s">
        <v>2981</v>
      </c>
      <c r="E1029" s="77">
        <v>240057</v>
      </c>
      <c r="F1029" s="78" t="s">
        <v>2981</v>
      </c>
      <c r="G1029" s="77"/>
      <c r="I1029" s="74" t="s">
        <v>182</v>
      </c>
      <c r="J1029" s="74">
        <v>240122</v>
      </c>
      <c r="K1029" s="74" t="s">
        <v>182</v>
      </c>
    </row>
    <row r="1030" spans="1:11" x14ac:dyDescent="0.2">
      <c r="A1030" s="75" t="s">
        <v>3225</v>
      </c>
      <c r="B1030" s="76" t="s">
        <v>191</v>
      </c>
      <c r="C1030" s="77" t="s">
        <v>3277</v>
      </c>
      <c r="D1030" s="76" t="s">
        <v>676</v>
      </c>
      <c r="E1030" s="76">
        <v>240444</v>
      </c>
      <c r="F1030" s="78" t="s">
        <v>676</v>
      </c>
      <c r="G1030" s="77"/>
      <c r="I1030" s="74" t="s">
        <v>178</v>
      </c>
      <c r="J1030" s="74">
        <v>240073</v>
      </c>
      <c r="K1030" s="74" t="s">
        <v>178</v>
      </c>
    </row>
    <row r="1031" spans="1:11" x14ac:dyDescent="0.2">
      <c r="A1031" s="75" t="s">
        <v>3226</v>
      </c>
      <c r="B1031" s="76" t="s">
        <v>187</v>
      </c>
      <c r="C1031" s="77" t="s">
        <v>3277</v>
      </c>
      <c r="D1031" s="76" t="s">
        <v>160</v>
      </c>
      <c r="E1031" s="76">
        <v>240131</v>
      </c>
      <c r="F1031" s="78" t="s">
        <v>160</v>
      </c>
      <c r="G1031" s="77"/>
      <c r="I1031" s="74" t="s">
        <v>174</v>
      </c>
      <c r="J1031" s="74">
        <v>800033</v>
      </c>
      <c r="K1031" s="74" t="s">
        <v>174</v>
      </c>
    </row>
    <row r="1032" spans="1:11" x14ac:dyDescent="0.2">
      <c r="A1032" s="75" t="s">
        <v>3227</v>
      </c>
      <c r="B1032" s="76" t="s">
        <v>183</v>
      </c>
      <c r="C1032" s="77" t="s">
        <v>3277</v>
      </c>
      <c r="D1032" s="76" t="s">
        <v>182</v>
      </c>
      <c r="E1032" s="76">
        <v>240122</v>
      </c>
      <c r="F1032" s="78" t="s">
        <v>182</v>
      </c>
      <c r="G1032" s="76"/>
      <c r="I1032" s="74" t="s">
        <v>678</v>
      </c>
      <c r="J1032" s="74" t="s">
        <v>597</v>
      </c>
      <c r="K1032" s="74" t="s">
        <v>678</v>
      </c>
    </row>
    <row r="1033" spans="1:11" x14ac:dyDescent="0.2">
      <c r="A1033" s="80" t="s">
        <v>3228</v>
      </c>
      <c r="B1033" s="77" t="s">
        <v>179</v>
      </c>
      <c r="C1033" s="77" t="s">
        <v>3277</v>
      </c>
      <c r="D1033" s="77" t="s">
        <v>178</v>
      </c>
      <c r="E1033" s="77">
        <v>240073</v>
      </c>
      <c r="F1033" s="78" t="s">
        <v>178</v>
      </c>
      <c r="G1033" s="77"/>
      <c r="I1033" s="74" t="s">
        <v>169</v>
      </c>
      <c r="J1033" s="74">
        <v>440364</v>
      </c>
      <c r="K1033" s="74" t="s">
        <v>169</v>
      </c>
    </row>
    <row r="1034" spans="1:11" x14ac:dyDescent="0.2">
      <c r="A1034" s="83" t="s">
        <v>3229</v>
      </c>
      <c r="B1034" s="84" t="s">
        <v>175</v>
      </c>
      <c r="C1034" s="77" t="s">
        <v>3277</v>
      </c>
      <c r="D1034" s="76" t="e">
        <v>#N/A</v>
      </c>
      <c r="E1034" s="85" t="s">
        <v>3280</v>
      </c>
      <c r="F1034" s="78" t="e">
        <v>#N/A</v>
      </c>
      <c r="G1034" s="77"/>
      <c r="I1034" s="74" t="s">
        <v>165</v>
      </c>
      <c r="J1034" s="74">
        <v>210069</v>
      </c>
      <c r="K1034" s="74" t="s">
        <v>165</v>
      </c>
    </row>
    <row r="1035" spans="1:11" x14ac:dyDescent="0.2">
      <c r="A1035" s="80" t="s">
        <v>3230</v>
      </c>
      <c r="B1035" s="77" t="s">
        <v>596</v>
      </c>
      <c r="C1035" s="77" t="s">
        <v>3277</v>
      </c>
      <c r="D1035" s="77" t="e">
        <v>#N/A</v>
      </c>
      <c r="E1035" s="77" t="s">
        <v>3280</v>
      </c>
      <c r="F1035" s="78" t="e">
        <v>#N/A</v>
      </c>
      <c r="G1035" s="77"/>
      <c r="I1035" s="74" t="s">
        <v>303</v>
      </c>
      <c r="J1035" s="74">
        <v>800047</v>
      </c>
      <c r="K1035" s="74" t="s">
        <v>303</v>
      </c>
    </row>
    <row r="1036" spans="1:11" x14ac:dyDescent="0.2">
      <c r="A1036" s="75" t="s">
        <v>3231</v>
      </c>
      <c r="B1036" s="76" t="s">
        <v>170</v>
      </c>
      <c r="C1036" s="77" t="s">
        <v>3277</v>
      </c>
      <c r="D1036" s="76" t="s">
        <v>667</v>
      </c>
      <c r="E1036" s="76">
        <v>440187</v>
      </c>
      <c r="F1036" s="78" t="s">
        <v>667</v>
      </c>
      <c r="G1036" s="77"/>
      <c r="I1036" s="74" t="s">
        <v>155</v>
      </c>
      <c r="J1036" s="74">
        <v>240066</v>
      </c>
      <c r="K1036" s="74" t="s">
        <v>155</v>
      </c>
    </row>
    <row r="1037" spans="1:11" x14ac:dyDescent="0.2">
      <c r="A1037" s="80" t="s">
        <v>3232</v>
      </c>
      <c r="B1037" s="77" t="s">
        <v>166</v>
      </c>
      <c r="C1037" s="77" t="s">
        <v>3277</v>
      </c>
      <c r="D1037" s="77" t="s">
        <v>680</v>
      </c>
      <c r="E1037" s="77">
        <v>210084</v>
      </c>
      <c r="F1037" s="78" t="s">
        <v>680</v>
      </c>
      <c r="G1037" s="77"/>
      <c r="I1037" s="74" t="s">
        <v>151</v>
      </c>
      <c r="J1037" s="74">
        <v>440259</v>
      </c>
      <c r="K1037" s="74" t="s">
        <v>151</v>
      </c>
    </row>
    <row r="1038" spans="1:11" x14ac:dyDescent="0.2">
      <c r="A1038" s="75" t="s">
        <v>3233</v>
      </c>
      <c r="B1038" s="76" t="s">
        <v>161</v>
      </c>
      <c r="C1038" s="77" t="s">
        <v>3277</v>
      </c>
      <c r="D1038" s="76" t="e">
        <v>#N/A</v>
      </c>
      <c r="E1038" s="76" t="s">
        <v>3280</v>
      </c>
      <c r="F1038" s="78" t="e">
        <v>#N/A</v>
      </c>
      <c r="G1038" s="77"/>
      <c r="I1038" s="74" t="s">
        <v>160</v>
      </c>
      <c r="J1038" s="74">
        <v>240131</v>
      </c>
      <c r="K1038" s="74" t="s">
        <v>160</v>
      </c>
    </row>
    <row r="1039" spans="1:11" x14ac:dyDescent="0.2">
      <c r="A1039" s="75" t="s">
        <v>3234</v>
      </c>
      <c r="B1039" s="76" t="s">
        <v>156</v>
      </c>
      <c r="C1039" s="77" t="s">
        <v>3277</v>
      </c>
      <c r="D1039" s="76" t="s">
        <v>155</v>
      </c>
      <c r="E1039" s="76">
        <v>240066</v>
      </c>
      <c r="F1039" s="78" t="s">
        <v>155</v>
      </c>
      <c r="G1039" s="77"/>
      <c r="I1039" s="74" t="e">
        <v>#N/A</v>
      </c>
      <c r="J1039" s="74" t="s">
        <v>2992</v>
      </c>
      <c r="K1039" s="74" t="s">
        <v>2992</v>
      </c>
    </row>
    <row r="1040" spans="1:11" x14ac:dyDescent="0.2">
      <c r="A1040" s="75" t="s">
        <v>3235</v>
      </c>
      <c r="B1040" s="76" t="s">
        <v>152</v>
      </c>
      <c r="C1040" s="77" t="s">
        <v>3277</v>
      </c>
      <c r="D1040" s="76" t="s">
        <v>2985</v>
      </c>
      <c r="E1040" s="76">
        <v>440040</v>
      </c>
      <c r="F1040" s="78" t="s">
        <v>2985</v>
      </c>
      <c r="G1040" s="77"/>
      <c r="I1040" s="74" t="s">
        <v>190</v>
      </c>
      <c r="J1040" s="74">
        <v>240005</v>
      </c>
      <c r="K1040" s="74" t="s">
        <v>190</v>
      </c>
    </row>
    <row r="1041" spans="1:11" x14ac:dyDescent="0.2">
      <c r="A1041" s="80" t="s">
        <v>3236</v>
      </c>
      <c r="B1041" s="77" t="s">
        <v>148</v>
      </c>
      <c r="C1041" s="77" t="s">
        <v>3277</v>
      </c>
      <c r="D1041" s="77" t="e">
        <v>#N/A</v>
      </c>
      <c r="E1041" s="77" t="s">
        <v>3280</v>
      </c>
      <c r="F1041" s="78" t="e">
        <v>#N/A</v>
      </c>
      <c r="G1041" s="77"/>
      <c r="I1041" s="74" t="s">
        <v>136</v>
      </c>
      <c r="J1041" s="74">
        <v>240607</v>
      </c>
      <c r="K1041" s="74" t="s">
        <v>136</v>
      </c>
    </row>
    <row r="1042" spans="1:11" x14ac:dyDescent="0.2">
      <c r="A1042" s="83" t="s">
        <v>3237</v>
      </c>
      <c r="B1042" s="84" t="s">
        <v>507</v>
      </c>
      <c r="C1042" s="77" t="s">
        <v>3277</v>
      </c>
      <c r="D1042" s="76" t="s">
        <v>2989</v>
      </c>
      <c r="E1042" s="85" t="s">
        <v>508</v>
      </c>
      <c r="F1042" s="78" t="s">
        <v>2989</v>
      </c>
      <c r="G1042" s="77"/>
      <c r="I1042" s="74" t="s">
        <v>160</v>
      </c>
      <c r="J1042" s="74">
        <v>240131</v>
      </c>
      <c r="K1042" s="74" t="s">
        <v>160</v>
      </c>
    </row>
    <row r="1043" spans="1:11" x14ac:dyDescent="0.2">
      <c r="A1043" s="75" t="s">
        <v>3238</v>
      </c>
      <c r="B1043" s="76" t="s">
        <v>139</v>
      </c>
      <c r="C1043" s="77" t="s">
        <v>3277</v>
      </c>
      <c r="D1043" s="76" t="s">
        <v>190</v>
      </c>
      <c r="E1043" s="76">
        <v>240005</v>
      </c>
      <c r="F1043" s="78" t="s">
        <v>190</v>
      </c>
      <c r="G1043" s="77"/>
      <c r="I1043" s="74" t="s">
        <v>127</v>
      </c>
      <c r="J1043" s="74">
        <v>210071</v>
      </c>
      <c r="K1043" s="74" t="s">
        <v>127</v>
      </c>
    </row>
    <row r="1044" spans="1:11" x14ac:dyDescent="0.2">
      <c r="A1044" s="75" t="s">
        <v>3239</v>
      </c>
      <c r="B1044" s="76" t="s">
        <v>134</v>
      </c>
      <c r="C1044" s="77" t="s">
        <v>3277</v>
      </c>
      <c r="D1044" s="76" t="s">
        <v>2982</v>
      </c>
      <c r="E1044" s="76">
        <v>240767</v>
      </c>
      <c r="F1044" s="78" t="s">
        <v>2982</v>
      </c>
      <c r="G1044" s="76"/>
      <c r="I1044" s="74" t="s">
        <v>190</v>
      </c>
      <c r="J1044" s="74">
        <v>240005</v>
      </c>
      <c r="K1044" s="74" t="s">
        <v>190</v>
      </c>
    </row>
    <row r="1045" spans="1:11" x14ac:dyDescent="0.2">
      <c r="A1045" s="75" t="s">
        <v>3240</v>
      </c>
      <c r="B1045" s="76" t="s">
        <v>130</v>
      </c>
      <c r="C1045" s="77" t="s">
        <v>3277</v>
      </c>
      <c r="D1045" s="76" t="e">
        <v>#N/A</v>
      </c>
      <c r="E1045" s="76" t="s">
        <v>3280</v>
      </c>
      <c r="F1045" s="78" t="e">
        <v>#N/A</v>
      </c>
      <c r="G1045" s="77"/>
      <c r="I1045" s="74" t="s">
        <v>123</v>
      </c>
      <c r="J1045" s="74">
        <v>240019</v>
      </c>
      <c r="K1045" s="74" t="s">
        <v>123</v>
      </c>
    </row>
    <row r="1046" spans="1:11" x14ac:dyDescent="0.2">
      <c r="A1046" s="80" t="s">
        <v>3283</v>
      </c>
      <c r="B1046" s="77" t="s">
        <v>126</v>
      </c>
      <c r="C1046" s="77" t="s">
        <v>3277</v>
      </c>
      <c r="D1046" s="77" t="s">
        <v>127</v>
      </c>
      <c r="E1046" s="77">
        <v>210071</v>
      </c>
      <c r="F1046" s="78" t="s">
        <v>127</v>
      </c>
      <c r="G1046" s="77"/>
      <c r="I1046" s="74" t="s">
        <v>119</v>
      </c>
      <c r="J1046" s="74">
        <v>240036</v>
      </c>
      <c r="K1046" s="74" t="s">
        <v>119</v>
      </c>
    </row>
    <row r="1047" spans="1:11" x14ac:dyDescent="0.2">
      <c r="A1047" s="83" t="s">
        <v>3241</v>
      </c>
      <c r="B1047" s="84" t="s">
        <v>122</v>
      </c>
      <c r="C1047" s="77" t="s">
        <v>3277</v>
      </c>
      <c r="D1047" s="84" t="s">
        <v>684</v>
      </c>
      <c r="E1047" s="85">
        <v>240743</v>
      </c>
      <c r="F1047" s="78" t="s">
        <v>684</v>
      </c>
      <c r="G1047" s="77"/>
      <c r="I1047" s="74" t="s">
        <v>115</v>
      </c>
      <c r="J1047" s="74">
        <v>240263</v>
      </c>
      <c r="K1047" s="74" t="s">
        <v>115</v>
      </c>
    </row>
    <row r="1048" spans="1:11" x14ac:dyDescent="0.2">
      <c r="A1048" s="80" t="s">
        <v>3242</v>
      </c>
      <c r="B1048" s="77" t="s">
        <v>118</v>
      </c>
      <c r="C1048" s="77" t="s">
        <v>3277</v>
      </c>
      <c r="D1048" s="77" t="s">
        <v>123</v>
      </c>
      <c r="E1048" s="77">
        <v>240019</v>
      </c>
      <c r="F1048" s="78" t="s">
        <v>123</v>
      </c>
      <c r="G1048" s="77"/>
      <c r="I1048" s="74" t="e">
        <v>#N/A</v>
      </c>
      <c r="J1048" s="74" t="s">
        <v>2992</v>
      </c>
      <c r="K1048" s="74" t="s">
        <v>2992</v>
      </c>
    </row>
    <row r="1049" spans="1:11" x14ac:dyDescent="0.2">
      <c r="A1049" s="75" t="s">
        <v>3243</v>
      </c>
      <c r="B1049" s="76" t="s">
        <v>510</v>
      </c>
      <c r="C1049" s="77" t="s">
        <v>3277</v>
      </c>
      <c r="D1049" s="76" t="s">
        <v>678</v>
      </c>
      <c r="E1049" s="76" t="s">
        <v>597</v>
      </c>
      <c r="F1049" s="78" t="s">
        <v>678</v>
      </c>
      <c r="G1049" s="77"/>
      <c r="I1049" s="74" t="s">
        <v>106</v>
      </c>
      <c r="J1049" s="74">
        <v>240054</v>
      </c>
      <c r="K1049" s="74" t="s">
        <v>106</v>
      </c>
    </row>
    <row r="1050" spans="1:11" x14ac:dyDescent="0.2">
      <c r="A1050" s="75" t="s">
        <v>3244</v>
      </c>
      <c r="B1050" s="76" t="s">
        <v>114</v>
      </c>
      <c r="C1050" s="77" t="s">
        <v>3277</v>
      </c>
      <c r="D1050" s="76" t="s">
        <v>119</v>
      </c>
      <c r="E1050" s="76">
        <v>240036</v>
      </c>
      <c r="F1050" s="78" t="s">
        <v>119</v>
      </c>
      <c r="G1050" s="76"/>
      <c r="I1050" s="74" t="s">
        <v>686</v>
      </c>
      <c r="J1050" s="74">
        <v>210012</v>
      </c>
      <c r="K1050" s="74" t="s">
        <v>686</v>
      </c>
    </row>
    <row r="1051" spans="1:11" x14ac:dyDescent="0.2">
      <c r="A1051" s="83" t="s">
        <v>3245</v>
      </c>
      <c r="B1051" s="84" t="s">
        <v>109</v>
      </c>
      <c r="C1051" s="77" t="s">
        <v>3277</v>
      </c>
      <c r="D1051" s="76" t="s">
        <v>115</v>
      </c>
      <c r="E1051" s="85">
        <v>240263</v>
      </c>
      <c r="F1051" s="78" t="s">
        <v>115</v>
      </c>
      <c r="G1051" s="77"/>
      <c r="I1051" s="74" t="s">
        <v>99</v>
      </c>
      <c r="J1051" s="74">
        <v>240037</v>
      </c>
      <c r="K1051" s="74" t="s">
        <v>99</v>
      </c>
    </row>
    <row r="1052" spans="1:11" x14ac:dyDescent="0.2">
      <c r="A1052" s="80" t="s">
        <v>3246</v>
      </c>
      <c r="B1052" s="77" t="s">
        <v>105</v>
      </c>
      <c r="C1052" s="77" t="s">
        <v>3277</v>
      </c>
      <c r="D1052" s="77" t="s">
        <v>685</v>
      </c>
      <c r="E1052" s="77">
        <v>230018</v>
      </c>
      <c r="F1052" s="78" t="s">
        <v>685</v>
      </c>
      <c r="G1052" s="77"/>
      <c r="I1052" s="74" t="s">
        <v>95</v>
      </c>
      <c r="J1052" s="74">
        <v>240028</v>
      </c>
      <c r="K1052" s="74" t="s">
        <v>95</v>
      </c>
    </row>
    <row r="1053" spans="1:11" x14ac:dyDescent="0.2">
      <c r="A1053" s="80" t="s">
        <v>3247</v>
      </c>
      <c r="B1053" s="77" t="s">
        <v>102</v>
      </c>
      <c r="C1053" s="77" t="s">
        <v>3277</v>
      </c>
      <c r="D1053" s="77" t="s">
        <v>106</v>
      </c>
      <c r="E1053" s="77">
        <v>240054</v>
      </c>
      <c r="F1053" s="78" t="s">
        <v>106</v>
      </c>
      <c r="G1053" s="77"/>
      <c r="I1053" s="74" t="s">
        <v>92</v>
      </c>
      <c r="J1053" s="74">
        <v>240051</v>
      </c>
      <c r="K1053" s="74" t="s">
        <v>92</v>
      </c>
    </row>
    <row r="1054" spans="1:11" x14ac:dyDescent="0.2">
      <c r="A1054" s="75" t="s">
        <v>3248</v>
      </c>
      <c r="B1054" s="76" t="s">
        <v>98</v>
      </c>
      <c r="C1054" s="77" t="s">
        <v>3277</v>
      </c>
      <c r="D1054" s="76" t="s">
        <v>686</v>
      </c>
      <c r="E1054" s="76">
        <v>210012</v>
      </c>
      <c r="F1054" s="78" t="s">
        <v>686</v>
      </c>
      <c r="G1054" s="77"/>
      <c r="I1054" s="74" t="s">
        <v>88</v>
      </c>
      <c r="J1054" s="74">
        <v>440082</v>
      </c>
      <c r="K1054" s="74" t="s">
        <v>88</v>
      </c>
    </row>
    <row r="1055" spans="1:11" x14ac:dyDescent="0.2">
      <c r="A1055" s="83" t="s">
        <v>3249</v>
      </c>
      <c r="B1055" s="84" t="s">
        <v>94</v>
      </c>
      <c r="C1055" s="77" t="s">
        <v>3277</v>
      </c>
      <c r="D1055" s="76" t="s">
        <v>99</v>
      </c>
      <c r="E1055" s="85">
        <v>240037</v>
      </c>
      <c r="F1055" s="78" t="s">
        <v>99</v>
      </c>
      <c r="G1055" s="77"/>
      <c r="I1055" s="74" t="s">
        <v>84</v>
      </c>
      <c r="J1055" s="74">
        <v>410002</v>
      </c>
      <c r="K1055" s="74" t="s">
        <v>84</v>
      </c>
    </row>
    <row r="1056" spans="1:11" x14ac:dyDescent="0.2">
      <c r="A1056" s="83" t="s">
        <v>3250</v>
      </c>
      <c r="B1056" s="84" t="s">
        <v>91</v>
      </c>
      <c r="C1056" s="77" t="s">
        <v>3277</v>
      </c>
      <c r="D1056" s="84" t="s">
        <v>190</v>
      </c>
      <c r="E1056" s="85">
        <v>240005</v>
      </c>
      <c r="F1056" s="78" t="s">
        <v>190</v>
      </c>
      <c r="G1056" s="77"/>
      <c r="I1056" s="74" t="s">
        <v>151</v>
      </c>
      <c r="J1056" s="74">
        <v>440259</v>
      </c>
      <c r="K1056" s="74" t="s">
        <v>151</v>
      </c>
    </row>
    <row r="1057" spans="1:11" x14ac:dyDescent="0.2">
      <c r="A1057" s="75" t="s">
        <v>3251</v>
      </c>
      <c r="B1057" s="76" t="s">
        <v>87</v>
      </c>
      <c r="C1057" s="77" t="s">
        <v>3277</v>
      </c>
      <c r="D1057" s="76" t="s">
        <v>92</v>
      </c>
      <c r="E1057" s="76">
        <v>240051</v>
      </c>
      <c r="F1057" s="78" t="s">
        <v>92</v>
      </c>
      <c r="G1057" s="77"/>
      <c r="I1057" s="74" t="s">
        <v>75</v>
      </c>
      <c r="J1057" s="74">
        <v>240441</v>
      </c>
      <c r="K1057" s="74" t="s">
        <v>75</v>
      </c>
    </row>
    <row r="1058" spans="1:11" x14ac:dyDescent="0.2">
      <c r="A1058" s="75" t="s">
        <v>3252</v>
      </c>
      <c r="B1058" s="76" t="s">
        <v>83</v>
      </c>
      <c r="C1058" s="77" t="s">
        <v>3277</v>
      </c>
      <c r="D1058" s="76" t="s">
        <v>88</v>
      </c>
      <c r="E1058" s="76">
        <v>440082</v>
      </c>
      <c r="F1058" s="78" t="s">
        <v>88</v>
      </c>
      <c r="G1058" s="77"/>
      <c r="I1058" s="74" t="e">
        <v>#N/A</v>
      </c>
      <c r="J1058" s="74" t="s">
        <v>2992</v>
      </c>
      <c r="K1058" s="74" t="s">
        <v>2992</v>
      </c>
    </row>
    <row r="1059" spans="1:11" x14ac:dyDescent="0.2">
      <c r="A1059" s="75" t="s">
        <v>3253</v>
      </c>
      <c r="B1059" s="76" t="s">
        <v>3276</v>
      </c>
      <c r="C1059" s="77" t="s">
        <v>3277</v>
      </c>
      <c r="D1059" s="76" t="s">
        <v>12</v>
      </c>
      <c r="E1059" s="76" t="s">
        <v>11</v>
      </c>
      <c r="F1059" s="78" t="s">
        <v>12</v>
      </c>
      <c r="G1059" s="77"/>
      <c r="I1059" s="74" t="s">
        <v>66</v>
      </c>
      <c r="J1059" s="74">
        <v>230005</v>
      </c>
      <c r="K1059" s="74" t="s">
        <v>66</v>
      </c>
    </row>
    <row r="1060" spans="1:11" x14ac:dyDescent="0.2">
      <c r="A1060" s="75" t="s">
        <v>3254</v>
      </c>
      <c r="B1060" s="76" t="s">
        <v>78</v>
      </c>
      <c r="C1060" s="77" t="s">
        <v>3277</v>
      </c>
      <c r="D1060" s="76" t="s">
        <v>84</v>
      </c>
      <c r="E1060" s="76">
        <v>410002</v>
      </c>
      <c r="F1060" s="78" t="s">
        <v>84</v>
      </c>
      <c r="G1060" s="77"/>
      <c r="I1060" s="74" t="s">
        <v>61</v>
      </c>
      <c r="J1060" s="74">
        <v>210050</v>
      </c>
      <c r="K1060" s="74" t="s">
        <v>61</v>
      </c>
    </row>
    <row r="1061" spans="1:11" x14ac:dyDescent="0.2">
      <c r="A1061" s="80" t="s">
        <v>3255</v>
      </c>
      <c r="B1061" s="77" t="s">
        <v>73</v>
      </c>
      <c r="C1061" s="77" t="s">
        <v>3277</v>
      </c>
      <c r="D1061" s="77" t="s">
        <v>151</v>
      </c>
      <c r="E1061" s="77">
        <v>440259</v>
      </c>
      <c r="F1061" s="78" t="s">
        <v>151</v>
      </c>
      <c r="G1061" s="77"/>
      <c r="I1061" s="74" t="s">
        <v>57</v>
      </c>
      <c r="J1061" s="74">
        <v>240083</v>
      </c>
      <c r="K1061" s="74" t="s">
        <v>57</v>
      </c>
    </row>
    <row r="1062" spans="1:11" x14ac:dyDescent="0.2">
      <c r="A1062" s="75" t="s">
        <v>3256</v>
      </c>
      <c r="B1062" s="76" t="s">
        <v>69</v>
      </c>
      <c r="C1062" s="77" t="s">
        <v>3277</v>
      </c>
      <c r="D1062" s="76" t="s">
        <v>75</v>
      </c>
      <c r="E1062" s="76">
        <v>240441</v>
      </c>
      <c r="F1062" s="78" t="s">
        <v>75</v>
      </c>
      <c r="G1062" s="77"/>
      <c r="I1062" s="74" t="s">
        <v>53</v>
      </c>
      <c r="J1062" s="74">
        <v>210010</v>
      </c>
      <c r="K1062" s="74" t="s">
        <v>53</v>
      </c>
    </row>
    <row r="1063" spans="1:11" x14ac:dyDescent="0.2">
      <c r="A1063" s="75" t="s">
        <v>3257</v>
      </c>
      <c r="B1063" s="76" t="s">
        <v>64</v>
      </c>
      <c r="C1063" s="77" t="s">
        <v>3277</v>
      </c>
      <c r="D1063" s="76" t="s">
        <v>459</v>
      </c>
      <c r="E1063" s="76">
        <v>210064</v>
      </c>
      <c r="F1063" s="78" t="s">
        <v>459</v>
      </c>
      <c r="G1063" s="77"/>
      <c r="I1063" s="74" t="s">
        <v>49</v>
      </c>
      <c r="J1063" s="74">
        <v>410012</v>
      </c>
      <c r="K1063" s="74" t="s">
        <v>49</v>
      </c>
    </row>
    <row r="1064" spans="1:11" x14ac:dyDescent="0.2">
      <c r="A1064" s="80" t="s">
        <v>3258</v>
      </c>
      <c r="B1064" s="77" t="s">
        <v>60</v>
      </c>
      <c r="C1064" s="77" t="s">
        <v>3277</v>
      </c>
      <c r="D1064" s="77" t="s">
        <v>66</v>
      </c>
      <c r="E1064" s="77">
        <v>230005</v>
      </c>
      <c r="F1064" s="78" t="s">
        <v>66</v>
      </c>
      <c r="G1064" s="77"/>
      <c r="I1064" s="74" t="s">
        <v>45</v>
      </c>
      <c r="J1064" s="74">
        <v>210053</v>
      </c>
      <c r="K1064" s="74" t="s">
        <v>45</v>
      </c>
    </row>
    <row r="1065" spans="1:11" x14ac:dyDescent="0.2">
      <c r="A1065" s="75" t="s">
        <v>3259</v>
      </c>
      <c r="B1065" s="76" t="s">
        <v>56</v>
      </c>
      <c r="C1065" s="77" t="s">
        <v>3277</v>
      </c>
      <c r="D1065" s="76" t="s">
        <v>61</v>
      </c>
      <c r="E1065" s="76">
        <v>210050</v>
      </c>
      <c r="F1065" s="78" t="s">
        <v>61</v>
      </c>
      <c r="G1065" s="77"/>
      <c r="I1065" s="74" t="s">
        <v>41</v>
      </c>
      <c r="J1065" s="74">
        <v>440032</v>
      </c>
      <c r="K1065" s="74" t="s">
        <v>41</v>
      </c>
    </row>
    <row r="1066" spans="1:11" x14ac:dyDescent="0.2">
      <c r="A1066" s="80" t="s">
        <v>3260</v>
      </c>
      <c r="B1066" s="77" t="s">
        <v>52</v>
      </c>
      <c r="C1066" s="77" t="s">
        <v>3277</v>
      </c>
      <c r="D1066" s="77" t="s">
        <v>57</v>
      </c>
      <c r="E1066" s="77">
        <v>240083</v>
      </c>
      <c r="F1066" s="78" t="s">
        <v>57</v>
      </c>
      <c r="G1066" s="77"/>
      <c r="I1066" s="74" t="s">
        <v>37</v>
      </c>
      <c r="J1066" s="74">
        <v>240085</v>
      </c>
      <c r="K1066" s="74" t="s">
        <v>37</v>
      </c>
    </row>
    <row r="1067" spans="1:11" x14ac:dyDescent="0.2">
      <c r="A1067" s="83" t="s">
        <v>3261</v>
      </c>
      <c r="B1067" s="84" t="s">
        <v>48</v>
      </c>
      <c r="C1067" s="77" t="s">
        <v>3277</v>
      </c>
      <c r="D1067" s="76" t="s">
        <v>53</v>
      </c>
      <c r="E1067" s="85">
        <v>210010</v>
      </c>
      <c r="F1067" s="78" t="s">
        <v>53</v>
      </c>
      <c r="G1067" s="77"/>
      <c r="I1067" s="74" t="s">
        <v>33</v>
      </c>
      <c r="J1067" s="74">
        <v>240068</v>
      </c>
      <c r="K1067" s="74" t="s">
        <v>33</v>
      </c>
    </row>
    <row r="1068" spans="1:11" x14ac:dyDescent="0.2">
      <c r="A1068" s="75" t="s">
        <v>3262</v>
      </c>
      <c r="B1068" s="76" t="s">
        <v>44</v>
      </c>
      <c r="C1068" s="77" t="s">
        <v>3277</v>
      </c>
      <c r="D1068" s="76" t="s">
        <v>49</v>
      </c>
      <c r="E1068" s="76">
        <v>410012</v>
      </c>
      <c r="F1068" s="78" t="s">
        <v>49</v>
      </c>
      <c r="G1068" s="76"/>
      <c r="I1068" s="74" t="s">
        <v>691</v>
      </c>
      <c r="J1068" s="74">
        <v>800002</v>
      </c>
      <c r="K1068" s="74" t="s">
        <v>691</v>
      </c>
    </row>
    <row r="1069" spans="1:11" x14ac:dyDescent="0.2">
      <c r="A1069" s="80" t="s">
        <v>3263</v>
      </c>
      <c r="B1069" s="77" t="s">
        <v>40</v>
      </c>
      <c r="C1069" s="77" t="s">
        <v>3277</v>
      </c>
      <c r="D1069" s="77" t="s">
        <v>45</v>
      </c>
      <c r="E1069" s="77">
        <v>210053</v>
      </c>
      <c r="F1069" s="78" t="s">
        <v>45</v>
      </c>
      <c r="G1069" s="77"/>
      <c r="I1069" s="74" t="s">
        <v>119</v>
      </c>
      <c r="J1069" s="74">
        <v>240036</v>
      </c>
      <c r="K1069" s="74" t="s">
        <v>119</v>
      </c>
    </row>
    <row r="1070" spans="1:11" x14ac:dyDescent="0.2">
      <c r="A1070" s="75" t="s">
        <v>3264</v>
      </c>
      <c r="B1070" s="76" t="s">
        <v>36</v>
      </c>
      <c r="C1070" s="77" t="s">
        <v>3277</v>
      </c>
      <c r="D1070" s="76" t="s">
        <v>41</v>
      </c>
      <c r="E1070" s="76">
        <v>440032</v>
      </c>
      <c r="F1070" s="78" t="s">
        <v>41</v>
      </c>
      <c r="G1070" s="77"/>
      <c r="I1070" s="74" t="s">
        <v>28</v>
      </c>
      <c r="J1070" s="74">
        <v>240617</v>
      </c>
      <c r="K1070" s="74" t="s">
        <v>28</v>
      </c>
    </row>
    <row r="1071" spans="1:11" x14ac:dyDescent="0.2">
      <c r="A1071" s="75" t="s">
        <v>3265</v>
      </c>
      <c r="B1071" s="76" t="s">
        <v>31</v>
      </c>
      <c r="C1071" s="77" t="s">
        <v>3277</v>
      </c>
      <c r="D1071" s="76" t="s">
        <v>37</v>
      </c>
      <c r="E1071" s="76">
        <v>240085</v>
      </c>
      <c r="F1071" s="78" t="s">
        <v>37</v>
      </c>
      <c r="G1071" s="77"/>
      <c r="I1071" s="74" t="s">
        <v>694</v>
      </c>
      <c r="J1071" s="74">
        <v>210077</v>
      </c>
      <c r="K1071" s="74" t="s">
        <v>694</v>
      </c>
    </row>
    <row r="1072" spans="1:11" x14ac:dyDescent="0.2">
      <c r="A1072" s="83" t="s">
        <v>3266</v>
      </c>
      <c r="B1072" s="84" t="s">
        <v>27</v>
      </c>
      <c r="C1072" s="77" t="s">
        <v>3277</v>
      </c>
      <c r="D1072" s="84" t="s">
        <v>33</v>
      </c>
      <c r="E1072" s="85">
        <v>240068</v>
      </c>
      <c r="F1072" s="78" t="s">
        <v>33</v>
      </c>
      <c r="G1072" s="77"/>
      <c r="I1072" s="74" t="s">
        <v>477</v>
      </c>
      <c r="J1072" s="74">
        <v>210074</v>
      </c>
      <c r="K1072" s="74" t="s">
        <v>477</v>
      </c>
    </row>
    <row r="1073" spans="1:11" x14ac:dyDescent="0.2">
      <c r="A1073" s="75" t="s">
        <v>3267</v>
      </c>
      <c r="B1073" s="76" t="s">
        <v>690</v>
      </c>
      <c r="C1073" s="77" t="s">
        <v>3277</v>
      </c>
      <c r="D1073" s="76" t="s">
        <v>691</v>
      </c>
      <c r="E1073" s="76">
        <v>800002</v>
      </c>
      <c r="F1073" s="78" t="s">
        <v>691</v>
      </c>
      <c r="G1073" s="77"/>
      <c r="I1073" s="74" t="s">
        <v>473</v>
      </c>
      <c r="J1073" s="74">
        <v>210041</v>
      </c>
      <c r="K1073" s="74" t="s">
        <v>473</v>
      </c>
    </row>
    <row r="1074" spans="1:11" x14ac:dyDescent="0.2">
      <c r="A1074" s="83" t="s">
        <v>3268</v>
      </c>
      <c r="B1074" s="84" t="s">
        <v>521</v>
      </c>
      <c r="C1074" s="77" t="s">
        <v>3277</v>
      </c>
      <c r="D1074" s="76" t="s">
        <v>174</v>
      </c>
      <c r="E1074" s="85">
        <v>800033</v>
      </c>
      <c r="F1074" s="78" t="s">
        <v>174</v>
      </c>
      <c r="G1074" s="77"/>
      <c r="I1074" s="74" t="s">
        <v>469</v>
      </c>
      <c r="J1074" s="74">
        <v>410027</v>
      </c>
      <c r="K1074" s="74" t="s">
        <v>469</v>
      </c>
    </row>
    <row r="1075" spans="1:11" x14ac:dyDescent="0.2">
      <c r="A1075" s="80" t="s">
        <v>3269</v>
      </c>
      <c r="B1075" s="77" t="s">
        <v>542</v>
      </c>
      <c r="C1075" s="77" t="s">
        <v>3277</v>
      </c>
      <c r="D1075" s="77" t="s">
        <v>95</v>
      </c>
      <c r="E1075" s="77">
        <v>240028</v>
      </c>
      <c r="F1075" s="78" t="s">
        <v>95</v>
      </c>
      <c r="G1075" s="77"/>
      <c r="I1075" s="74" t="s">
        <v>106</v>
      </c>
      <c r="J1075" s="74">
        <v>240054</v>
      </c>
      <c r="K1075" s="74" t="s">
        <v>106</v>
      </c>
    </row>
    <row r="1076" spans="1:11" x14ac:dyDescent="0.2">
      <c r="A1076" s="80" t="s">
        <v>3270</v>
      </c>
      <c r="B1076" s="77" t="s">
        <v>532</v>
      </c>
      <c r="C1076" s="77" t="s">
        <v>3277</v>
      </c>
      <c r="D1076" s="77" t="s">
        <v>435</v>
      </c>
      <c r="E1076" s="77">
        <v>800053</v>
      </c>
      <c r="F1076" s="78" t="s">
        <v>435</v>
      </c>
      <c r="G1076" s="77"/>
      <c r="I1076" s="74" t="s">
        <v>464</v>
      </c>
      <c r="J1076" s="74">
        <v>800044</v>
      </c>
      <c r="K1076" s="74" t="s">
        <v>464</v>
      </c>
    </row>
    <row r="1077" spans="1:11" x14ac:dyDescent="0.2">
      <c r="A1077" s="75" t="s">
        <v>3271</v>
      </c>
      <c r="B1077" s="76" t="s">
        <v>23</v>
      </c>
      <c r="C1077" s="77" t="s">
        <v>3277</v>
      </c>
      <c r="D1077" s="76" t="s">
        <v>473</v>
      </c>
      <c r="E1077" s="76">
        <v>210041</v>
      </c>
      <c r="F1077" s="78" t="s">
        <v>473</v>
      </c>
      <c r="G1077" s="77"/>
      <c r="I1077" s="74" t="s">
        <v>131</v>
      </c>
      <c r="J1077" s="74">
        <v>310008</v>
      </c>
      <c r="K1077" s="74" t="s">
        <v>131</v>
      </c>
    </row>
    <row r="1078" spans="1:11" x14ac:dyDescent="0.2">
      <c r="A1078" s="75" t="s">
        <v>3272</v>
      </c>
      <c r="B1078" s="76" t="s">
        <v>16</v>
      </c>
      <c r="C1078" s="77" t="s">
        <v>3277</v>
      </c>
      <c r="D1078" s="76" t="s">
        <v>28</v>
      </c>
      <c r="E1078" s="76">
        <v>240617</v>
      </c>
      <c r="F1078" s="78" t="s">
        <v>28</v>
      </c>
      <c r="G1078" s="77"/>
      <c r="I1078" s="74" t="s">
        <v>459</v>
      </c>
      <c r="J1078" s="74">
        <v>210064</v>
      </c>
      <c r="K1078" s="74" t="s">
        <v>459</v>
      </c>
    </row>
    <row r="1079" spans="1:11" x14ac:dyDescent="0.2">
      <c r="A1079" s="75" t="s">
        <v>3273</v>
      </c>
      <c r="B1079" s="76" t="s">
        <v>3</v>
      </c>
      <c r="C1079" s="77" t="s">
        <v>3277</v>
      </c>
      <c r="D1079" s="76" t="s">
        <v>694</v>
      </c>
      <c r="E1079" s="76">
        <v>210077</v>
      </c>
      <c r="F1079" s="78" t="s">
        <v>694</v>
      </c>
      <c r="G1079" s="77"/>
      <c r="I1079" s="74" t="s">
        <v>455</v>
      </c>
      <c r="J1079" s="74">
        <v>210068</v>
      </c>
      <c r="K1079" s="74" t="s">
        <v>455</v>
      </c>
    </row>
    <row r="1080" spans="1:11" x14ac:dyDescent="0.2">
      <c r="A1080" s="75" t="s">
        <v>634</v>
      </c>
      <c r="B1080" s="76" t="s">
        <v>476</v>
      </c>
      <c r="C1080" s="77" t="s">
        <v>3284</v>
      </c>
      <c r="D1080" s="76" t="s">
        <v>477</v>
      </c>
      <c r="E1080" s="76">
        <v>210074</v>
      </c>
      <c r="F1080" s="78" t="s">
        <v>477</v>
      </c>
      <c r="G1080" s="76"/>
      <c r="I1080" s="74" t="s">
        <v>451</v>
      </c>
      <c r="J1080" s="74">
        <v>210036</v>
      </c>
      <c r="K1080" s="74" t="s">
        <v>451</v>
      </c>
    </row>
    <row r="1081" spans="1:11" x14ac:dyDescent="0.2">
      <c r="A1081" s="80" t="s">
        <v>502</v>
      </c>
      <c r="B1081" s="77" t="s">
        <v>472</v>
      </c>
      <c r="C1081" s="77" t="s">
        <v>3284</v>
      </c>
      <c r="D1081" s="77" t="s">
        <v>2979</v>
      </c>
      <c r="E1081" s="77">
        <v>210091</v>
      </c>
      <c r="F1081" s="78" t="s">
        <v>2979</v>
      </c>
      <c r="G1081" s="77"/>
      <c r="I1081" s="74" t="s">
        <v>447</v>
      </c>
      <c r="J1081" s="74">
        <v>210030</v>
      </c>
      <c r="K1081" s="74" t="s">
        <v>447</v>
      </c>
    </row>
    <row r="1082" spans="1:11" x14ac:dyDescent="0.2">
      <c r="A1082" s="83" t="s">
        <v>3453</v>
      </c>
      <c r="B1082" s="84" t="s">
        <v>468</v>
      </c>
      <c r="C1082" s="77" t="s">
        <v>3284</v>
      </c>
      <c r="D1082" s="84" t="s">
        <v>3745</v>
      </c>
      <c r="E1082" s="85">
        <v>410032</v>
      </c>
      <c r="F1082" s="78" t="s">
        <v>3745</v>
      </c>
      <c r="G1082" s="77"/>
      <c r="I1082" s="74" t="s">
        <v>443</v>
      </c>
      <c r="J1082" s="74">
        <v>210048</v>
      </c>
      <c r="K1082" s="74" t="s">
        <v>443</v>
      </c>
    </row>
    <row r="1083" spans="1:11" x14ac:dyDescent="0.2">
      <c r="A1083" s="75" t="s">
        <v>645</v>
      </c>
      <c r="B1083" s="76" t="s">
        <v>465</v>
      </c>
      <c r="C1083" s="77" t="s">
        <v>3284</v>
      </c>
      <c r="D1083" s="76" t="s">
        <v>106</v>
      </c>
      <c r="E1083" s="76">
        <v>240054</v>
      </c>
      <c r="F1083" s="78" t="s">
        <v>106</v>
      </c>
      <c r="G1083" s="77"/>
      <c r="I1083" s="74" t="s">
        <v>439</v>
      </c>
      <c r="J1083" s="74">
        <v>210031</v>
      </c>
      <c r="K1083" s="74" t="s">
        <v>439</v>
      </c>
    </row>
    <row r="1084" spans="1:11" x14ac:dyDescent="0.2">
      <c r="A1084" s="80" t="s">
        <v>3454</v>
      </c>
      <c r="B1084" s="77" t="s">
        <v>463</v>
      </c>
      <c r="C1084" s="77" t="s">
        <v>3284</v>
      </c>
      <c r="D1084" s="77" t="s">
        <v>464</v>
      </c>
      <c r="E1084" s="77">
        <v>800044</v>
      </c>
      <c r="F1084" s="78" t="s">
        <v>464</v>
      </c>
      <c r="G1084" s="77"/>
      <c r="I1084" s="74" t="s">
        <v>435</v>
      </c>
      <c r="J1084" s="74">
        <v>800053</v>
      </c>
      <c r="K1084" s="74" t="s">
        <v>435</v>
      </c>
    </row>
    <row r="1085" spans="1:11" x14ac:dyDescent="0.2">
      <c r="A1085" s="75" t="s">
        <v>536</v>
      </c>
      <c r="B1085" s="76" t="s">
        <v>460</v>
      </c>
      <c r="C1085" s="77" t="s">
        <v>3284</v>
      </c>
      <c r="D1085" s="76" t="s">
        <v>131</v>
      </c>
      <c r="E1085" s="76">
        <v>310008</v>
      </c>
      <c r="F1085" s="78" t="s">
        <v>131</v>
      </c>
      <c r="G1085" s="77"/>
      <c r="I1085" s="74" t="s">
        <v>655</v>
      </c>
      <c r="J1085" s="74">
        <v>210076</v>
      </c>
      <c r="K1085" s="74" t="s">
        <v>655</v>
      </c>
    </row>
    <row r="1086" spans="1:11" x14ac:dyDescent="0.2">
      <c r="A1086" s="83" t="s">
        <v>539</v>
      </c>
      <c r="B1086" s="84" t="s">
        <v>458</v>
      </c>
      <c r="C1086" s="77" t="s">
        <v>3284</v>
      </c>
      <c r="D1086" s="77" t="s">
        <v>540</v>
      </c>
      <c r="E1086" s="85">
        <v>210090</v>
      </c>
      <c r="F1086" s="78" t="s">
        <v>540</v>
      </c>
      <c r="G1086" s="77"/>
      <c r="I1086" s="74" t="s">
        <v>656</v>
      </c>
      <c r="J1086" s="74">
        <v>210085</v>
      </c>
      <c r="K1086" s="74" t="s">
        <v>656</v>
      </c>
    </row>
    <row r="1087" spans="1:11" x14ac:dyDescent="0.2">
      <c r="A1087" s="80" t="s">
        <v>558</v>
      </c>
      <c r="B1087" s="77" t="s">
        <v>454</v>
      </c>
      <c r="C1087" s="77" t="s">
        <v>3284</v>
      </c>
      <c r="D1087" s="77" t="s">
        <v>455</v>
      </c>
      <c r="E1087" s="77">
        <v>210068</v>
      </c>
      <c r="F1087" s="78" t="s">
        <v>455</v>
      </c>
      <c r="G1087" s="77"/>
      <c r="I1087" s="74" t="s">
        <v>423</v>
      </c>
      <c r="J1087" s="74">
        <v>240165</v>
      </c>
      <c r="K1087" s="74" t="s">
        <v>423</v>
      </c>
    </row>
    <row r="1088" spans="1:11" x14ac:dyDescent="0.2">
      <c r="A1088" s="75" t="s">
        <v>560</v>
      </c>
      <c r="B1088" s="76" t="s">
        <v>450</v>
      </c>
      <c r="C1088" s="77" t="s">
        <v>3284</v>
      </c>
      <c r="D1088" s="76" t="s">
        <v>451</v>
      </c>
      <c r="E1088" s="76">
        <v>210036</v>
      </c>
      <c r="F1088" s="78" t="s">
        <v>451</v>
      </c>
      <c r="G1088" s="77"/>
      <c r="I1088" s="74" t="s">
        <v>419</v>
      </c>
      <c r="J1088" s="74">
        <v>820003</v>
      </c>
      <c r="K1088" s="74" t="s">
        <v>419</v>
      </c>
    </row>
    <row r="1089" spans="1:11" x14ac:dyDescent="0.2">
      <c r="A1089" s="75" t="s">
        <v>504</v>
      </c>
      <c r="B1089" s="76" t="s">
        <v>446</v>
      </c>
      <c r="C1089" s="77" t="s">
        <v>3284</v>
      </c>
      <c r="D1089" s="76" t="s">
        <v>2984</v>
      </c>
      <c r="E1089" s="76">
        <v>410031</v>
      </c>
      <c r="F1089" s="78" t="s">
        <v>2984</v>
      </c>
      <c r="G1089" s="77"/>
      <c r="I1089" s="74" t="s">
        <v>415</v>
      </c>
      <c r="J1089" s="74">
        <v>800057</v>
      </c>
      <c r="K1089" s="74" t="s">
        <v>415</v>
      </c>
    </row>
    <row r="1090" spans="1:11" x14ac:dyDescent="0.2">
      <c r="A1090" s="83" t="s">
        <v>624</v>
      </c>
      <c r="B1090" s="84" t="s">
        <v>442</v>
      </c>
      <c r="C1090" s="77" t="s">
        <v>3284</v>
      </c>
      <c r="D1090" s="76" t="s">
        <v>653</v>
      </c>
      <c r="E1090" s="85">
        <v>210089</v>
      </c>
      <c r="F1090" s="78" t="s">
        <v>653</v>
      </c>
      <c r="G1090" s="77"/>
      <c r="I1090" s="74" t="s">
        <v>411</v>
      </c>
      <c r="J1090" s="74">
        <v>240679</v>
      </c>
      <c r="K1090" s="74" t="s">
        <v>411</v>
      </c>
    </row>
    <row r="1091" spans="1:11" x14ac:dyDescent="0.2">
      <c r="A1091" s="75" t="s">
        <v>495</v>
      </c>
      <c r="B1091" s="76" t="s">
        <v>438</v>
      </c>
      <c r="C1091" s="77" t="s">
        <v>3284</v>
      </c>
      <c r="D1091" s="76" t="s">
        <v>439</v>
      </c>
      <c r="E1091" s="76">
        <v>210031</v>
      </c>
      <c r="F1091" s="78" t="s">
        <v>439</v>
      </c>
      <c r="G1091" s="77"/>
      <c r="I1091" s="74" t="s">
        <v>407</v>
      </c>
      <c r="J1091" s="74">
        <v>410028</v>
      </c>
      <c r="K1091" s="74" t="s">
        <v>407</v>
      </c>
    </row>
    <row r="1092" spans="1:11" x14ac:dyDescent="0.2">
      <c r="A1092" s="80" t="s">
        <v>601</v>
      </c>
      <c r="B1092" s="77" t="s">
        <v>434</v>
      </c>
      <c r="C1092" s="77" t="s">
        <v>3284</v>
      </c>
      <c r="D1092" s="77" t="e">
        <v>#N/A</v>
      </c>
      <c r="E1092" s="77" t="s">
        <v>602</v>
      </c>
      <c r="F1092" s="78" t="e">
        <v>#N/A</v>
      </c>
      <c r="G1092" s="77"/>
      <c r="I1092" s="74" t="e">
        <v>#N/A</v>
      </c>
      <c r="J1092" s="74" t="s">
        <v>2992</v>
      </c>
      <c r="K1092" s="74" t="s">
        <v>2992</v>
      </c>
    </row>
    <row r="1093" spans="1:11" x14ac:dyDescent="0.2">
      <c r="A1093" s="80" t="s">
        <v>512</v>
      </c>
      <c r="B1093" s="77" t="s">
        <v>431</v>
      </c>
      <c r="C1093" s="77" t="s">
        <v>3284</v>
      </c>
      <c r="D1093" s="77" t="s">
        <v>655</v>
      </c>
      <c r="E1093" s="77">
        <v>210076</v>
      </c>
      <c r="F1093" s="78" t="s">
        <v>655</v>
      </c>
      <c r="G1093" s="77"/>
      <c r="I1093" s="74" t="s">
        <v>657</v>
      </c>
      <c r="J1093" s="74">
        <v>240455</v>
      </c>
      <c r="K1093" s="74" t="s">
        <v>657</v>
      </c>
    </row>
    <row r="1094" spans="1:11" x14ac:dyDescent="0.2">
      <c r="A1094" s="80" t="s">
        <v>3455</v>
      </c>
      <c r="B1094" s="77" t="s">
        <v>427</v>
      </c>
      <c r="C1094" s="77" t="s">
        <v>3284</v>
      </c>
      <c r="D1094" s="77" t="s">
        <v>656</v>
      </c>
      <c r="E1094" s="77">
        <v>210085</v>
      </c>
      <c r="F1094" s="78" t="s">
        <v>656</v>
      </c>
      <c r="G1094" s="77"/>
      <c r="I1094" s="74" t="s">
        <v>395</v>
      </c>
      <c r="J1094" s="74">
        <v>240072</v>
      </c>
      <c r="K1094" s="74" t="s">
        <v>395</v>
      </c>
    </row>
    <row r="1095" spans="1:11" x14ac:dyDescent="0.2">
      <c r="A1095" s="80" t="s">
        <v>586</v>
      </c>
      <c r="B1095" s="77" t="s">
        <v>424</v>
      </c>
      <c r="C1095" s="77" t="s">
        <v>3284</v>
      </c>
      <c r="D1095" s="77" t="s">
        <v>423</v>
      </c>
      <c r="E1095" s="77">
        <v>240165</v>
      </c>
      <c r="F1095" s="78" t="s">
        <v>423</v>
      </c>
      <c r="G1095" s="77"/>
      <c r="I1095" s="74" t="s">
        <v>391</v>
      </c>
      <c r="J1095" s="74">
        <v>240696</v>
      </c>
      <c r="K1095" s="74" t="s">
        <v>391</v>
      </c>
    </row>
    <row r="1096" spans="1:11" x14ac:dyDescent="0.2">
      <c r="A1096" s="75" t="s">
        <v>524</v>
      </c>
      <c r="B1096" s="76" t="s">
        <v>420</v>
      </c>
      <c r="C1096" s="77" t="s">
        <v>3284</v>
      </c>
      <c r="D1096" s="76" t="s">
        <v>419</v>
      </c>
      <c r="E1096" s="76">
        <v>820003</v>
      </c>
      <c r="F1096" s="78" t="s">
        <v>419</v>
      </c>
      <c r="G1096" s="77"/>
      <c r="I1096" s="74" t="s">
        <v>387</v>
      </c>
      <c r="J1096" s="74">
        <v>240448</v>
      </c>
      <c r="K1096" s="74" t="s">
        <v>387</v>
      </c>
    </row>
    <row r="1097" spans="1:11" x14ac:dyDescent="0.2">
      <c r="A1097" s="83" t="s">
        <v>492</v>
      </c>
      <c r="B1097" s="84" t="s">
        <v>416</v>
      </c>
      <c r="C1097" s="77" t="s">
        <v>3284</v>
      </c>
      <c r="D1097" s="84" t="s">
        <v>415</v>
      </c>
      <c r="E1097" s="85">
        <v>800057</v>
      </c>
      <c r="F1097" s="78" t="s">
        <v>415</v>
      </c>
      <c r="G1097" s="77"/>
      <c r="I1097" s="74" t="s">
        <v>384</v>
      </c>
      <c r="J1097" s="74">
        <v>240075</v>
      </c>
      <c r="K1097" s="74" t="s">
        <v>384</v>
      </c>
    </row>
    <row r="1098" spans="1:11" x14ac:dyDescent="0.2">
      <c r="A1098" s="75" t="s">
        <v>583</v>
      </c>
      <c r="B1098" s="76" t="s">
        <v>412</v>
      </c>
      <c r="C1098" s="77" t="s">
        <v>3284</v>
      </c>
      <c r="D1098" s="76" t="s">
        <v>411</v>
      </c>
      <c r="E1098" s="76">
        <v>240679</v>
      </c>
      <c r="F1098" s="78" t="s">
        <v>411</v>
      </c>
      <c r="G1098" s="77"/>
      <c r="I1098" s="74" t="s">
        <v>380</v>
      </c>
      <c r="J1098" s="74">
        <v>240442</v>
      </c>
      <c r="K1098" s="74" t="s">
        <v>380</v>
      </c>
    </row>
    <row r="1099" spans="1:11" x14ac:dyDescent="0.2">
      <c r="A1099" s="83" t="s">
        <v>578</v>
      </c>
      <c r="B1099" s="84" t="s">
        <v>408</v>
      </c>
      <c r="C1099" s="77" t="s">
        <v>3284</v>
      </c>
      <c r="D1099" s="76" t="s">
        <v>407</v>
      </c>
      <c r="E1099" s="85">
        <v>410028</v>
      </c>
      <c r="F1099" s="78" t="s">
        <v>407</v>
      </c>
      <c r="G1099" s="77"/>
      <c r="I1099" s="74" t="s">
        <v>136</v>
      </c>
      <c r="J1099" s="74">
        <v>240607</v>
      </c>
      <c r="K1099" s="74" t="s">
        <v>136</v>
      </c>
    </row>
    <row r="1100" spans="1:11" x14ac:dyDescent="0.2">
      <c r="A1100" s="75" t="s">
        <v>3456</v>
      </c>
      <c r="B1100" s="76" t="s">
        <v>404</v>
      </c>
      <c r="C1100" s="77" t="s">
        <v>3284</v>
      </c>
      <c r="D1100" s="76" t="s">
        <v>2988</v>
      </c>
      <c r="E1100" s="76">
        <v>800062</v>
      </c>
      <c r="F1100" s="78" t="s">
        <v>2988</v>
      </c>
      <c r="G1100" s="77"/>
      <c r="I1100" s="74" t="s">
        <v>111</v>
      </c>
      <c r="J1100" s="74">
        <v>240067</v>
      </c>
      <c r="K1100" s="74" t="s">
        <v>111</v>
      </c>
    </row>
    <row r="1101" spans="1:11" x14ac:dyDescent="0.2">
      <c r="A1101" s="80" t="s">
        <v>3457</v>
      </c>
      <c r="B1101" s="77" t="s">
        <v>400</v>
      </c>
      <c r="C1101" s="77" t="s">
        <v>3284</v>
      </c>
      <c r="D1101" s="77" t="s">
        <v>657</v>
      </c>
      <c r="E1101" s="77">
        <v>240455</v>
      </c>
      <c r="F1101" s="78" t="s">
        <v>657</v>
      </c>
      <c r="G1101" s="77"/>
      <c r="I1101" s="74" t="s">
        <v>209</v>
      </c>
      <c r="J1101" s="74">
        <v>240080</v>
      </c>
      <c r="K1101" s="74" t="s">
        <v>209</v>
      </c>
    </row>
    <row r="1102" spans="1:11" x14ac:dyDescent="0.2">
      <c r="A1102" s="75" t="s">
        <v>562</v>
      </c>
      <c r="B1102" s="76" t="s">
        <v>396</v>
      </c>
      <c r="C1102" s="77" t="s">
        <v>3284</v>
      </c>
      <c r="D1102" s="76" t="s">
        <v>395</v>
      </c>
      <c r="E1102" s="76">
        <v>240072</v>
      </c>
      <c r="F1102" s="78" t="s">
        <v>395</v>
      </c>
      <c r="G1102" s="77"/>
      <c r="I1102" s="74" t="s">
        <v>370</v>
      </c>
      <c r="J1102" s="74">
        <v>240624</v>
      </c>
      <c r="K1102" s="74" t="s">
        <v>370</v>
      </c>
    </row>
    <row r="1103" spans="1:11" x14ac:dyDescent="0.2">
      <c r="A1103" s="80" t="s">
        <v>640</v>
      </c>
      <c r="B1103" s="77" t="s">
        <v>392</v>
      </c>
      <c r="C1103" s="77" t="s">
        <v>3284</v>
      </c>
      <c r="D1103" s="77" t="s">
        <v>391</v>
      </c>
      <c r="E1103" s="77">
        <v>240696</v>
      </c>
      <c r="F1103" s="78" t="s">
        <v>391</v>
      </c>
      <c r="G1103" s="77"/>
      <c r="I1103" s="74" t="s">
        <v>366</v>
      </c>
      <c r="J1103" s="74">
        <v>440061</v>
      </c>
      <c r="K1103" s="74" t="s">
        <v>366</v>
      </c>
    </row>
    <row r="1104" spans="1:11" x14ac:dyDescent="0.2">
      <c r="A1104" s="75" t="s">
        <v>496</v>
      </c>
      <c r="B1104" s="76" t="s">
        <v>388</v>
      </c>
      <c r="C1104" s="77" t="s">
        <v>3284</v>
      </c>
      <c r="D1104" s="76" t="s">
        <v>387</v>
      </c>
      <c r="E1104" s="76">
        <v>240448</v>
      </c>
      <c r="F1104" s="78" t="s">
        <v>387</v>
      </c>
      <c r="G1104" s="77"/>
      <c r="I1104" s="74" t="s">
        <v>142</v>
      </c>
      <c r="J1104" s="74">
        <v>240049</v>
      </c>
      <c r="K1104" s="74" t="s">
        <v>142</v>
      </c>
    </row>
    <row r="1105" spans="1:11" x14ac:dyDescent="0.2">
      <c r="A1105" s="80" t="s">
        <v>580</v>
      </c>
      <c r="B1105" s="77" t="s">
        <v>385</v>
      </c>
      <c r="C1105" s="77" t="s">
        <v>3284</v>
      </c>
      <c r="D1105" s="77" t="s">
        <v>384</v>
      </c>
      <c r="E1105" s="77">
        <v>240075</v>
      </c>
      <c r="F1105" s="78" t="s">
        <v>384</v>
      </c>
      <c r="G1105" s="77"/>
      <c r="I1105" s="74" t="s">
        <v>360</v>
      </c>
      <c r="J1105" s="74">
        <v>440273</v>
      </c>
      <c r="K1105" s="74" t="s">
        <v>360</v>
      </c>
    </row>
    <row r="1106" spans="1:11" x14ac:dyDescent="0.2">
      <c r="A1106" s="80" t="s">
        <v>499</v>
      </c>
      <c r="B1106" s="77" t="s">
        <v>381</v>
      </c>
      <c r="C1106" s="77" t="s">
        <v>3284</v>
      </c>
      <c r="D1106" s="77" t="s">
        <v>380</v>
      </c>
      <c r="E1106" s="77">
        <v>240442</v>
      </c>
      <c r="F1106" s="78" t="s">
        <v>380</v>
      </c>
      <c r="G1106" s="77"/>
      <c r="I1106" s="74" t="s">
        <v>357</v>
      </c>
      <c r="J1106" s="74">
        <v>240050</v>
      </c>
      <c r="K1106" s="74" t="s">
        <v>357</v>
      </c>
    </row>
    <row r="1107" spans="1:11" x14ac:dyDescent="0.2">
      <c r="A1107" s="83" t="s">
        <v>557</v>
      </c>
      <c r="B1107" s="84" t="s">
        <v>377</v>
      </c>
      <c r="C1107" s="77" t="s">
        <v>3284</v>
      </c>
      <c r="D1107" s="84" t="s">
        <v>136</v>
      </c>
      <c r="E1107" s="85">
        <v>240607</v>
      </c>
      <c r="F1107" s="78" t="s">
        <v>136</v>
      </c>
      <c r="G1107" s="77"/>
      <c r="I1107" s="74" t="s">
        <v>352</v>
      </c>
      <c r="J1107" s="74">
        <v>440072</v>
      </c>
      <c r="K1107" s="74" t="s">
        <v>352</v>
      </c>
    </row>
    <row r="1108" spans="1:11" x14ac:dyDescent="0.2">
      <c r="A1108" s="75" t="s">
        <v>565</v>
      </c>
      <c r="B1108" s="76" t="s">
        <v>374</v>
      </c>
      <c r="C1108" s="77" t="s">
        <v>3284</v>
      </c>
      <c r="D1108" s="76" t="s">
        <v>111</v>
      </c>
      <c r="E1108" s="76">
        <v>240067</v>
      </c>
      <c r="F1108" s="78" t="s">
        <v>111</v>
      </c>
      <c r="G1108" s="77"/>
      <c r="I1108" s="74" t="s">
        <v>347</v>
      </c>
      <c r="J1108" s="74">
        <v>240348</v>
      </c>
      <c r="K1108" s="74" t="s">
        <v>347</v>
      </c>
    </row>
    <row r="1109" spans="1:11" x14ac:dyDescent="0.2">
      <c r="A1109" s="75" t="s">
        <v>576</v>
      </c>
      <c r="B1109" s="76" t="s">
        <v>372</v>
      </c>
      <c r="C1109" s="77" t="s">
        <v>3284</v>
      </c>
      <c r="D1109" s="76" t="s">
        <v>209</v>
      </c>
      <c r="E1109" s="76">
        <v>240080</v>
      </c>
      <c r="F1109" s="78" t="s">
        <v>209</v>
      </c>
      <c r="G1109" s="77"/>
      <c r="I1109" s="74" t="s">
        <v>658</v>
      </c>
      <c r="J1109" s="74">
        <v>210078</v>
      </c>
      <c r="K1109" s="74" t="s">
        <v>658</v>
      </c>
    </row>
    <row r="1110" spans="1:11" x14ac:dyDescent="0.2">
      <c r="A1110" s="80" t="s">
        <v>619</v>
      </c>
      <c r="B1110" s="77" t="s">
        <v>371</v>
      </c>
      <c r="C1110" s="77" t="s">
        <v>3284</v>
      </c>
      <c r="D1110" s="77" t="s">
        <v>370</v>
      </c>
      <c r="E1110" s="77">
        <v>240624</v>
      </c>
      <c r="F1110" s="78" t="s">
        <v>370</v>
      </c>
      <c r="G1110" s="77"/>
      <c r="I1110" s="74" t="s">
        <v>165</v>
      </c>
      <c r="J1110" s="74">
        <v>210069</v>
      </c>
      <c r="K1110" s="74" t="s">
        <v>165</v>
      </c>
    </row>
    <row r="1111" spans="1:11" x14ac:dyDescent="0.2">
      <c r="A1111" s="83" t="s">
        <v>644</v>
      </c>
      <c r="B1111" s="84" t="s">
        <v>367</v>
      </c>
      <c r="C1111" s="77" t="s">
        <v>3284</v>
      </c>
      <c r="D1111" s="76" t="s">
        <v>366</v>
      </c>
      <c r="E1111" s="85">
        <v>440061</v>
      </c>
      <c r="F1111" s="78" t="s">
        <v>366</v>
      </c>
      <c r="G1111" s="77"/>
      <c r="I1111" s="74" t="s">
        <v>2978</v>
      </c>
      <c r="J1111" s="74">
        <v>210037</v>
      </c>
      <c r="K1111" s="74" t="s">
        <v>2978</v>
      </c>
    </row>
    <row r="1112" spans="1:11" x14ac:dyDescent="0.2">
      <c r="A1112" s="75" t="s">
        <v>564</v>
      </c>
      <c r="B1112" s="76" t="s">
        <v>363</v>
      </c>
      <c r="C1112" s="77" t="s">
        <v>3284</v>
      </c>
      <c r="D1112" s="76" t="s">
        <v>142</v>
      </c>
      <c r="E1112" s="76">
        <v>240049</v>
      </c>
      <c r="F1112" s="78" t="s">
        <v>142</v>
      </c>
      <c r="G1112" s="77"/>
      <c r="I1112" s="74" t="s">
        <v>659</v>
      </c>
      <c r="J1112" s="74">
        <v>210087</v>
      </c>
      <c r="K1112" s="74" t="s">
        <v>659</v>
      </c>
    </row>
    <row r="1113" spans="1:11" x14ac:dyDescent="0.2">
      <c r="A1113" s="80" t="s">
        <v>503</v>
      </c>
      <c r="B1113" s="77" t="s">
        <v>361</v>
      </c>
      <c r="C1113" s="77" t="s">
        <v>3284</v>
      </c>
      <c r="D1113" s="77" t="s">
        <v>360</v>
      </c>
      <c r="E1113" s="77">
        <v>440273</v>
      </c>
      <c r="F1113" s="78" t="s">
        <v>360</v>
      </c>
      <c r="G1113" s="77"/>
      <c r="I1113" s="74" t="s">
        <v>443</v>
      </c>
      <c r="J1113" s="74">
        <v>210048</v>
      </c>
      <c r="K1113" s="74" t="s">
        <v>443</v>
      </c>
    </row>
    <row r="1114" spans="1:11" x14ac:dyDescent="0.2">
      <c r="A1114" s="83" t="s">
        <v>550</v>
      </c>
      <c r="B1114" s="84" t="s">
        <v>358</v>
      </c>
      <c r="C1114" s="77" t="s">
        <v>3284</v>
      </c>
      <c r="D1114" s="84" t="s">
        <v>357</v>
      </c>
      <c r="E1114" s="85">
        <v>240050</v>
      </c>
      <c r="F1114" s="78" t="s">
        <v>357</v>
      </c>
      <c r="G1114" s="77"/>
      <c r="I1114" s="74" t="s">
        <v>660</v>
      </c>
      <c r="J1114" s="74">
        <v>210088</v>
      </c>
      <c r="K1114" s="74" t="s">
        <v>660</v>
      </c>
    </row>
    <row r="1115" spans="1:11" x14ac:dyDescent="0.2">
      <c r="A1115" s="80" t="s">
        <v>500</v>
      </c>
      <c r="B1115" s="77" t="s">
        <v>353</v>
      </c>
      <c r="C1115" s="77" t="s">
        <v>3284</v>
      </c>
      <c r="D1115" s="77" t="s">
        <v>352</v>
      </c>
      <c r="E1115" s="77">
        <v>440072</v>
      </c>
      <c r="F1115" s="78" t="s">
        <v>352</v>
      </c>
      <c r="G1115" s="77"/>
      <c r="I1115" s="74" t="s">
        <v>661</v>
      </c>
      <c r="J1115" s="74">
        <v>230017</v>
      </c>
      <c r="K1115" s="74" t="s">
        <v>661</v>
      </c>
    </row>
    <row r="1116" spans="1:11" x14ac:dyDescent="0.2">
      <c r="A1116" s="75" t="s">
        <v>629</v>
      </c>
      <c r="B1116" s="76" t="s">
        <v>348</v>
      </c>
      <c r="C1116" s="77" t="s">
        <v>3284</v>
      </c>
      <c r="D1116" s="76" t="s">
        <v>347</v>
      </c>
      <c r="E1116" s="76">
        <v>240348</v>
      </c>
      <c r="F1116" s="78" t="s">
        <v>347</v>
      </c>
      <c r="G1116" s="77"/>
      <c r="I1116" s="74" t="s">
        <v>662</v>
      </c>
      <c r="J1116" s="74">
        <v>230019</v>
      </c>
      <c r="K1116" s="74" t="s">
        <v>662</v>
      </c>
    </row>
    <row r="1117" spans="1:11" x14ac:dyDescent="0.2">
      <c r="A1117" s="80" t="s">
        <v>513</v>
      </c>
      <c r="B1117" s="77" t="s">
        <v>514</v>
      </c>
      <c r="C1117" s="77" t="s">
        <v>3284</v>
      </c>
      <c r="D1117" s="77" t="s">
        <v>658</v>
      </c>
      <c r="E1117" s="77">
        <v>210078</v>
      </c>
      <c r="F1117" s="78" t="s">
        <v>658</v>
      </c>
      <c r="G1117" s="77"/>
      <c r="I1117" s="74" t="s">
        <v>339</v>
      </c>
      <c r="J1117" s="74">
        <v>230016</v>
      </c>
      <c r="K1117" s="74" t="s">
        <v>339</v>
      </c>
    </row>
    <row r="1118" spans="1:11" x14ac:dyDescent="0.2">
      <c r="A1118" s="75" t="s">
        <v>566</v>
      </c>
      <c r="B1118" s="76" t="s">
        <v>567</v>
      </c>
      <c r="C1118" s="77" t="s">
        <v>3284</v>
      </c>
      <c r="D1118" s="76" t="s">
        <v>165</v>
      </c>
      <c r="E1118" s="76">
        <v>210069</v>
      </c>
      <c r="F1118" s="78" t="s">
        <v>165</v>
      </c>
      <c r="G1118" s="77"/>
      <c r="I1118" s="74" t="s">
        <v>335</v>
      </c>
      <c r="J1118" s="74" t="s">
        <v>334</v>
      </c>
      <c r="K1118" s="74" t="s">
        <v>335</v>
      </c>
    </row>
    <row r="1119" spans="1:11" x14ac:dyDescent="0.2">
      <c r="A1119" s="80" t="s">
        <v>3458</v>
      </c>
      <c r="B1119" s="77" t="s">
        <v>490</v>
      </c>
      <c r="C1119" s="77" t="s">
        <v>3284</v>
      </c>
      <c r="D1119" s="77" t="s">
        <v>659</v>
      </c>
      <c r="E1119" s="77">
        <v>210087</v>
      </c>
      <c r="F1119" s="78" t="s">
        <v>659</v>
      </c>
      <c r="G1119" s="77"/>
      <c r="I1119" s="74" t="s">
        <v>330</v>
      </c>
      <c r="J1119" s="74" t="s">
        <v>329</v>
      </c>
      <c r="K1119" s="74" t="s">
        <v>330</v>
      </c>
    </row>
    <row r="1120" spans="1:11" x14ac:dyDescent="0.2">
      <c r="A1120" s="75" t="s">
        <v>571</v>
      </c>
      <c r="B1120" s="76" t="s">
        <v>572</v>
      </c>
      <c r="C1120" s="77" t="s">
        <v>3284</v>
      </c>
      <c r="D1120" s="76" t="s">
        <v>443</v>
      </c>
      <c r="E1120" s="76">
        <v>210048</v>
      </c>
      <c r="F1120" s="78" t="s">
        <v>443</v>
      </c>
      <c r="G1120" s="77"/>
      <c r="I1120" s="74" t="s">
        <v>227</v>
      </c>
      <c r="J1120" s="74" t="s">
        <v>226</v>
      </c>
      <c r="K1120" s="74" t="s">
        <v>227</v>
      </c>
    </row>
    <row r="1121" spans="1:11" x14ac:dyDescent="0.2">
      <c r="A1121" s="80" t="s">
        <v>533</v>
      </c>
      <c r="B1121" s="77" t="s">
        <v>534</v>
      </c>
      <c r="C1121" s="77" t="s">
        <v>3284</v>
      </c>
      <c r="D1121" s="77" t="s">
        <v>660</v>
      </c>
      <c r="E1121" s="77">
        <v>210088</v>
      </c>
      <c r="F1121" s="78" t="s">
        <v>660</v>
      </c>
      <c r="G1121" s="77"/>
      <c r="I1121" s="74" t="s">
        <v>325</v>
      </c>
      <c r="J1121" s="74" t="s">
        <v>322</v>
      </c>
      <c r="K1121" s="74" t="s">
        <v>325</v>
      </c>
    </row>
    <row r="1122" spans="1:11" x14ac:dyDescent="0.2">
      <c r="A1122" s="75" t="s">
        <v>584</v>
      </c>
      <c r="B1122" s="76" t="s">
        <v>362</v>
      </c>
      <c r="C1122" s="77" t="s">
        <v>3284</v>
      </c>
      <c r="D1122" s="76" t="s">
        <v>661</v>
      </c>
      <c r="E1122" s="76">
        <v>230017</v>
      </c>
      <c r="F1122" s="78" t="s">
        <v>661</v>
      </c>
      <c r="G1122" s="77"/>
      <c r="I1122" s="74" t="s">
        <v>319</v>
      </c>
      <c r="J1122" s="74" t="s">
        <v>318</v>
      </c>
      <c r="K1122" s="74" t="s">
        <v>319</v>
      </c>
    </row>
    <row r="1123" spans="1:11" x14ac:dyDescent="0.2">
      <c r="A1123" s="83" t="s">
        <v>581</v>
      </c>
      <c r="B1123" s="84" t="s">
        <v>344</v>
      </c>
      <c r="C1123" s="77" t="s">
        <v>3284</v>
      </c>
      <c r="D1123" s="76" t="s">
        <v>662</v>
      </c>
      <c r="E1123" s="85">
        <v>230019</v>
      </c>
      <c r="F1123" s="78" t="s">
        <v>662</v>
      </c>
      <c r="G1123" s="77"/>
      <c r="I1123" s="74" t="s">
        <v>314</v>
      </c>
      <c r="J1123" s="74" t="s">
        <v>313</v>
      </c>
      <c r="K1123" s="74" t="s">
        <v>314</v>
      </c>
    </row>
    <row r="1124" spans="1:11" x14ac:dyDescent="0.2">
      <c r="A1124" s="80" t="s">
        <v>3556</v>
      </c>
      <c r="B1124" s="77" t="s">
        <v>340</v>
      </c>
      <c r="C1124" s="77" t="s">
        <v>3284</v>
      </c>
      <c r="D1124" s="77" t="s">
        <v>3746</v>
      </c>
      <c r="E1124" s="77">
        <v>230020</v>
      </c>
      <c r="F1124" s="78" t="s">
        <v>3746</v>
      </c>
      <c r="G1124" s="77"/>
      <c r="I1124" s="74" t="s">
        <v>308</v>
      </c>
      <c r="J1124" s="74">
        <v>210051</v>
      </c>
      <c r="K1124" s="74" t="s">
        <v>308</v>
      </c>
    </row>
    <row r="1125" spans="1:11" x14ac:dyDescent="0.2">
      <c r="A1125" s="80" t="s">
        <v>545</v>
      </c>
      <c r="B1125" s="77" t="s">
        <v>546</v>
      </c>
      <c r="C1125" s="77" t="s">
        <v>3284</v>
      </c>
      <c r="D1125" s="77" t="s">
        <v>296</v>
      </c>
      <c r="E1125" s="77">
        <v>230015</v>
      </c>
      <c r="F1125" s="78" t="s">
        <v>296</v>
      </c>
      <c r="G1125" s="77"/>
      <c r="I1125" s="74" t="s">
        <v>303</v>
      </c>
      <c r="J1125" s="74">
        <v>800047</v>
      </c>
      <c r="K1125" s="74" t="s">
        <v>303</v>
      </c>
    </row>
    <row r="1126" spans="1:11" x14ac:dyDescent="0.2">
      <c r="A1126" s="75" t="s">
        <v>3559</v>
      </c>
      <c r="B1126" s="76" t="s">
        <v>336</v>
      </c>
      <c r="C1126" s="77" t="s">
        <v>3284</v>
      </c>
      <c r="D1126" s="76" t="e">
        <v>#N/A</v>
      </c>
      <c r="E1126" s="76" t="s">
        <v>3296</v>
      </c>
      <c r="F1126" s="78" t="e">
        <v>#N/A</v>
      </c>
      <c r="G1126" s="76"/>
      <c r="I1126" s="74" t="s">
        <v>667</v>
      </c>
      <c r="J1126" s="74">
        <v>440187</v>
      </c>
      <c r="K1126" s="74" t="s">
        <v>667</v>
      </c>
    </row>
    <row r="1127" spans="1:11" x14ac:dyDescent="0.2">
      <c r="A1127" s="80" t="s">
        <v>635</v>
      </c>
      <c r="B1127" s="77" t="s">
        <v>327</v>
      </c>
      <c r="C1127" s="77" t="s">
        <v>3284</v>
      </c>
      <c r="D1127" s="77" t="e">
        <v>#N/A</v>
      </c>
      <c r="E1127" s="77" t="s">
        <v>3296</v>
      </c>
      <c r="F1127" s="78" t="e">
        <v>#N/A</v>
      </c>
      <c r="G1127" s="77"/>
      <c r="I1127" s="74" t="s">
        <v>19</v>
      </c>
      <c r="J1127" s="74" t="s">
        <v>18</v>
      </c>
      <c r="K1127" s="74" t="s">
        <v>19</v>
      </c>
    </row>
    <row r="1128" spans="1:11" x14ac:dyDescent="0.2">
      <c r="A1128" s="75" t="s">
        <v>627</v>
      </c>
      <c r="B1128" s="76" t="s">
        <v>324</v>
      </c>
      <c r="C1128" s="77" t="s">
        <v>3284</v>
      </c>
      <c r="D1128" s="76" t="s">
        <v>325</v>
      </c>
      <c r="E1128" s="76" t="s">
        <v>322</v>
      </c>
      <c r="F1128" s="78" t="s">
        <v>325</v>
      </c>
      <c r="G1128" s="77"/>
      <c r="I1128" s="74" t="s">
        <v>296</v>
      </c>
      <c r="J1128" s="74">
        <v>230015</v>
      </c>
      <c r="K1128" s="74" t="s">
        <v>296</v>
      </c>
    </row>
    <row r="1129" spans="1:11" x14ac:dyDescent="0.2">
      <c r="A1129" s="83" t="s">
        <v>547</v>
      </c>
      <c r="B1129" s="84" t="s">
        <v>320</v>
      </c>
      <c r="C1129" s="77" t="s">
        <v>3284</v>
      </c>
      <c r="D1129" s="76" t="s">
        <v>319</v>
      </c>
      <c r="E1129" s="85" t="s">
        <v>318</v>
      </c>
      <c r="F1129" s="78" t="s">
        <v>319</v>
      </c>
      <c r="G1129" s="77"/>
      <c r="I1129" s="74" t="s">
        <v>285</v>
      </c>
      <c r="J1129" s="74" t="s">
        <v>284</v>
      </c>
      <c r="K1129" s="74" t="s">
        <v>285</v>
      </c>
    </row>
    <row r="1130" spans="1:11" x14ac:dyDescent="0.2">
      <c r="A1130" s="75" t="s">
        <v>569</v>
      </c>
      <c r="B1130" s="76" t="s">
        <v>315</v>
      </c>
      <c r="C1130" s="77" t="s">
        <v>3284</v>
      </c>
      <c r="D1130" s="76" t="s">
        <v>314</v>
      </c>
      <c r="E1130" s="76" t="s">
        <v>313</v>
      </c>
      <c r="F1130" s="78" t="s">
        <v>314</v>
      </c>
      <c r="G1130" s="77"/>
      <c r="I1130" s="74" t="e">
        <v>#N/A</v>
      </c>
      <c r="J1130" s="74" t="s">
        <v>697</v>
      </c>
      <c r="K1130" s="74" t="s">
        <v>2992</v>
      </c>
    </row>
    <row r="1131" spans="1:11" x14ac:dyDescent="0.2">
      <c r="A1131" s="83" t="s">
        <v>589</v>
      </c>
      <c r="B1131" s="84" t="s">
        <v>309</v>
      </c>
      <c r="C1131" s="77" t="s">
        <v>3284</v>
      </c>
      <c r="D1131" s="84" t="s">
        <v>308</v>
      </c>
      <c r="E1131" s="85">
        <v>210051</v>
      </c>
      <c r="F1131" s="78" t="s">
        <v>308</v>
      </c>
      <c r="G1131" s="77"/>
      <c r="I1131" s="74" t="e">
        <v>#N/A</v>
      </c>
      <c r="J1131" s="74" t="s">
        <v>718</v>
      </c>
      <c r="K1131" s="74" t="s">
        <v>2992</v>
      </c>
    </row>
    <row r="1132" spans="1:11" x14ac:dyDescent="0.2">
      <c r="A1132" s="75" t="s">
        <v>530</v>
      </c>
      <c r="B1132" s="76" t="s">
        <v>304</v>
      </c>
      <c r="C1132" s="77" t="s">
        <v>3284</v>
      </c>
      <c r="D1132" s="76" t="s">
        <v>303</v>
      </c>
      <c r="E1132" s="76">
        <v>800047</v>
      </c>
      <c r="F1132" s="78" t="s">
        <v>303</v>
      </c>
      <c r="G1132" s="77"/>
      <c r="I1132" s="74" t="s">
        <v>669</v>
      </c>
      <c r="J1132" s="74" t="s">
        <v>278</v>
      </c>
      <c r="K1132" s="74" t="s">
        <v>669</v>
      </c>
    </row>
    <row r="1133" spans="1:11" x14ac:dyDescent="0.2">
      <c r="A1133" s="75" t="s">
        <v>3560</v>
      </c>
      <c r="B1133" s="76" t="s">
        <v>301</v>
      </c>
      <c r="C1133" s="77" t="s">
        <v>3284</v>
      </c>
      <c r="D1133" s="76" t="e">
        <v>#N/A</v>
      </c>
      <c r="E1133" s="85" t="s">
        <v>604</v>
      </c>
      <c r="F1133" s="78" t="e">
        <v>#N/A</v>
      </c>
      <c r="G1133" s="77"/>
      <c r="I1133" s="74" t="s">
        <v>271</v>
      </c>
      <c r="J1133" s="74" t="s">
        <v>268</v>
      </c>
      <c r="K1133" s="74" t="s">
        <v>271</v>
      </c>
    </row>
    <row r="1134" spans="1:11" x14ac:dyDescent="0.2">
      <c r="A1134" s="80" t="s">
        <v>623</v>
      </c>
      <c r="B1134" s="77" t="s">
        <v>13</v>
      </c>
      <c r="C1134" s="77" t="s">
        <v>3284</v>
      </c>
      <c r="D1134" s="77" t="s">
        <v>19</v>
      </c>
      <c r="E1134" s="77" t="s">
        <v>18</v>
      </c>
      <c r="F1134" s="78" t="s">
        <v>19</v>
      </c>
      <c r="G1134" s="77"/>
      <c r="I1134" s="74" t="s">
        <v>12</v>
      </c>
      <c r="J1134" s="74" t="s">
        <v>11</v>
      </c>
      <c r="K1134" s="74" t="s">
        <v>12</v>
      </c>
    </row>
    <row r="1135" spans="1:11" x14ac:dyDescent="0.2">
      <c r="A1135" s="80" t="s">
        <v>637</v>
      </c>
      <c r="B1135" s="77" t="s">
        <v>297</v>
      </c>
      <c r="C1135" s="77" t="s">
        <v>3284</v>
      </c>
      <c r="D1135" s="77" t="e">
        <v>#N/A</v>
      </c>
      <c r="E1135" s="77" t="s">
        <v>638</v>
      </c>
      <c r="F1135" s="78" t="e">
        <v>#N/A</v>
      </c>
      <c r="G1135" s="77"/>
      <c r="I1135" s="74" t="s">
        <v>263</v>
      </c>
      <c r="J1135" s="74">
        <v>240254</v>
      </c>
      <c r="K1135" s="74" t="s">
        <v>263</v>
      </c>
    </row>
    <row r="1136" spans="1:11" x14ac:dyDescent="0.2">
      <c r="A1136" s="80" t="s">
        <v>617</v>
      </c>
      <c r="B1136" s="77" t="s">
        <v>286</v>
      </c>
      <c r="C1136" s="77" t="s">
        <v>3284</v>
      </c>
      <c r="D1136" s="77" t="s">
        <v>285</v>
      </c>
      <c r="E1136" s="77" t="s">
        <v>284</v>
      </c>
      <c r="F1136" s="78" t="s">
        <v>285</v>
      </c>
      <c r="G1136" s="77"/>
      <c r="I1136" s="74" t="s">
        <v>237</v>
      </c>
      <c r="J1136" s="74">
        <v>240109</v>
      </c>
      <c r="K1136" s="74" t="s">
        <v>237</v>
      </c>
    </row>
    <row r="1137" spans="1:11" x14ac:dyDescent="0.2">
      <c r="A1137" s="75" t="s">
        <v>615</v>
      </c>
      <c r="B1137" s="76" t="s">
        <v>280</v>
      </c>
      <c r="C1137" s="77" t="s">
        <v>3284</v>
      </c>
      <c r="D1137" s="76" t="e">
        <v>#N/A</v>
      </c>
      <c r="E1137" s="76" t="s">
        <v>616</v>
      </c>
      <c r="F1137" s="78" t="e">
        <v>#N/A</v>
      </c>
      <c r="G1137" s="77"/>
      <c r="I1137" s="74" t="s">
        <v>672</v>
      </c>
      <c r="J1137" s="74" t="s">
        <v>671</v>
      </c>
      <c r="K1137" s="74" t="s">
        <v>672</v>
      </c>
    </row>
    <row r="1138" spans="1:11" x14ac:dyDescent="0.2">
      <c r="A1138" s="75" t="s">
        <v>636</v>
      </c>
      <c r="B1138" s="76" t="s">
        <v>276</v>
      </c>
      <c r="C1138" s="77" t="s">
        <v>3284</v>
      </c>
      <c r="D1138" s="76" t="s">
        <v>669</v>
      </c>
      <c r="E1138" s="76" t="s">
        <v>278</v>
      </c>
      <c r="F1138" s="78" t="s">
        <v>669</v>
      </c>
      <c r="G1138" s="77"/>
      <c r="I1138" s="74" t="s">
        <v>673</v>
      </c>
      <c r="J1138" s="74">
        <v>440086</v>
      </c>
      <c r="K1138" s="74" t="s">
        <v>673</v>
      </c>
    </row>
    <row r="1139" spans="1:11" x14ac:dyDescent="0.2">
      <c r="A1139" s="75" t="s">
        <v>549</v>
      </c>
      <c r="B1139" s="76" t="s">
        <v>270</v>
      </c>
      <c r="C1139" s="77" t="s">
        <v>3284</v>
      </c>
      <c r="D1139" s="76" t="s">
        <v>271</v>
      </c>
      <c r="E1139" s="76" t="s">
        <v>268</v>
      </c>
      <c r="F1139" s="78" t="s">
        <v>271</v>
      </c>
      <c r="G1139" s="76"/>
      <c r="I1139" s="74" t="s">
        <v>674</v>
      </c>
      <c r="J1139" s="74">
        <v>340052</v>
      </c>
      <c r="K1139" s="74" t="s">
        <v>674</v>
      </c>
    </row>
    <row r="1140" spans="1:11" x14ac:dyDescent="0.2">
      <c r="A1140" s="75" t="s">
        <v>3561</v>
      </c>
      <c r="B1140" s="76" t="s">
        <v>266</v>
      </c>
      <c r="C1140" s="77" t="s">
        <v>3284</v>
      </c>
      <c r="D1140" s="76" t="s">
        <v>12</v>
      </c>
      <c r="E1140" s="76" t="s">
        <v>11</v>
      </c>
      <c r="F1140" s="78" t="s">
        <v>12</v>
      </c>
      <c r="G1140" s="77"/>
      <c r="I1140" s="74" t="s">
        <v>247</v>
      </c>
      <c r="J1140" s="74">
        <v>210040</v>
      </c>
      <c r="K1140" s="74" t="s">
        <v>247</v>
      </c>
    </row>
    <row r="1141" spans="1:11" x14ac:dyDescent="0.2">
      <c r="A1141" s="80" t="s">
        <v>605</v>
      </c>
      <c r="B1141" s="77" t="s">
        <v>264</v>
      </c>
      <c r="C1141" s="77" t="s">
        <v>3284</v>
      </c>
      <c r="D1141" s="77" t="e">
        <v>#N/A</v>
      </c>
      <c r="E1141" s="77" t="s">
        <v>606</v>
      </c>
      <c r="F1141" s="78" t="e">
        <v>#N/A</v>
      </c>
      <c r="G1141" s="77"/>
      <c r="I1141" s="74" t="s">
        <v>222</v>
      </c>
      <c r="J1141" s="74">
        <v>240255</v>
      </c>
      <c r="K1141" s="74" t="s">
        <v>222</v>
      </c>
    </row>
    <row r="1142" spans="1:11" x14ac:dyDescent="0.2">
      <c r="A1142" s="83" t="s">
        <v>493</v>
      </c>
      <c r="B1142" s="84" t="s">
        <v>260</v>
      </c>
      <c r="C1142" s="77" t="s">
        <v>3284</v>
      </c>
      <c r="D1142" s="76" t="s">
        <v>237</v>
      </c>
      <c r="E1142" s="85">
        <v>240109</v>
      </c>
      <c r="F1142" s="78" t="s">
        <v>237</v>
      </c>
      <c r="G1142" s="77"/>
      <c r="I1142" s="74" t="s">
        <v>675</v>
      </c>
      <c r="J1142" s="74">
        <v>240259</v>
      </c>
      <c r="K1142" s="74" t="s">
        <v>675</v>
      </c>
    </row>
    <row r="1143" spans="1:11" x14ac:dyDescent="0.2">
      <c r="A1143" s="75" t="s">
        <v>3562</v>
      </c>
      <c r="B1143" s="76" t="s">
        <v>607</v>
      </c>
      <c r="C1143" s="77" t="s">
        <v>3284</v>
      </c>
      <c r="D1143" s="76" t="s">
        <v>335</v>
      </c>
      <c r="E1143" s="76" t="s">
        <v>334</v>
      </c>
      <c r="F1143" s="78" t="s">
        <v>335</v>
      </c>
      <c r="G1143" s="77"/>
      <c r="I1143" s="74" t="s">
        <v>232</v>
      </c>
      <c r="J1143" s="74">
        <v>240091</v>
      </c>
      <c r="K1143" s="74" t="s">
        <v>232</v>
      </c>
    </row>
    <row r="1144" spans="1:11" x14ac:dyDescent="0.2">
      <c r="A1144" s="75" t="s">
        <v>3563</v>
      </c>
      <c r="B1144" s="76" t="s">
        <v>257</v>
      </c>
      <c r="C1144" s="77" t="s">
        <v>3284</v>
      </c>
      <c r="D1144" s="76" t="s">
        <v>673</v>
      </c>
      <c r="E1144" s="76">
        <v>440086</v>
      </c>
      <c r="F1144" s="78" t="s">
        <v>673</v>
      </c>
      <c r="G1144" s="77"/>
      <c r="I1144" s="74" t="s">
        <v>203</v>
      </c>
      <c r="J1144" s="74">
        <v>210056</v>
      </c>
      <c r="K1144" s="74" t="s">
        <v>203</v>
      </c>
    </row>
    <row r="1145" spans="1:11" x14ac:dyDescent="0.2">
      <c r="A1145" s="75" t="s">
        <v>647</v>
      </c>
      <c r="B1145" s="76" t="s">
        <v>254</v>
      </c>
      <c r="C1145" s="77" t="s">
        <v>3284</v>
      </c>
      <c r="D1145" s="76" t="s">
        <v>674</v>
      </c>
      <c r="E1145" s="76">
        <v>340052</v>
      </c>
      <c r="F1145" s="78" t="s">
        <v>674</v>
      </c>
      <c r="G1145" s="77"/>
      <c r="I1145" s="74" t="s">
        <v>227</v>
      </c>
      <c r="J1145" s="74" t="s">
        <v>226</v>
      </c>
      <c r="K1145" s="74" t="s">
        <v>227</v>
      </c>
    </row>
    <row r="1146" spans="1:11" x14ac:dyDescent="0.2">
      <c r="A1146" s="80" t="s">
        <v>3564</v>
      </c>
      <c r="B1146" s="77" t="s">
        <v>248</v>
      </c>
      <c r="C1146" s="77" t="s">
        <v>3284</v>
      </c>
      <c r="D1146" s="77" t="s">
        <v>247</v>
      </c>
      <c r="E1146" s="77">
        <v>210040</v>
      </c>
      <c r="F1146" s="78" t="s">
        <v>247</v>
      </c>
      <c r="G1146" s="77"/>
      <c r="I1146" s="74" t="s">
        <v>218</v>
      </c>
      <c r="J1146" s="74">
        <v>240538</v>
      </c>
      <c r="K1146" s="74" t="s">
        <v>218</v>
      </c>
    </row>
    <row r="1147" spans="1:11" x14ac:dyDescent="0.2">
      <c r="A1147" s="80" t="s">
        <v>579</v>
      </c>
      <c r="B1147" s="77" t="s">
        <v>244</v>
      </c>
      <c r="C1147" s="77" t="s">
        <v>3284</v>
      </c>
      <c r="D1147" s="77" t="s">
        <v>222</v>
      </c>
      <c r="E1147" s="77">
        <v>240255</v>
      </c>
      <c r="F1147" s="78" t="s">
        <v>222</v>
      </c>
      <c r="G1147" s="77"/>
      <c r="I1147" s="74" t="s">
        <v>213</v>
      </c>
      <c r="J1147" s="74">
        <v>240494</v>
      </c>
      <c r="K1147" s="74" t="s">
        <v>213</v>
      </c>
    </row>
    <row r="1148" spans="1:11" x14ac:dyDescent="0.2">
      <c r="A1148" s="75" t="s">
        <v>600</v>
      </c>
      <c r="B1148" s="76" t="s">
        <v>238</v>
      </c>
      <c r="C1148" s="77" t="s">
        <v>3284</v>
      </c>
      <c r="D1148" s="76" t="s">
        <v>675</v>
      </c>
      <c r="E1148" s="76">
        <v>240259</v>
      </c>
      <c r="F1148" s="78" t="s">
        <v>675</v>
      </c>
      <c r="G1148" s="77"/>
      <c r="I1148" s="74" t="e">
        <v>#N/A</v>
      </c>
      <c r="J1148" s="74" t="s">
        <v>2992</v>
      </c>
      <c r="K1148" s="74" t="s">
        <v>2992</v>
      </c>
    </row>
    <row r="1149" spans="1:11" x14ac:dyDescent="0.2">
      <c r="A1149" s="75" t="s">
        <v>3565</v>
      </c>
      <c r="B1149" s="76" t="s">
        <v>233</v>
      </c>
      <c r="C1149" s="77" t="s">
        <v>3284</v>
      </c>
      <c r="D1149" s="76" t="s">
        <v>232</v>
      </c>
      <c r="E1149" s="76">
        <v>240091</v>
      </c>
      <c r="F1149" s="78" t="s">
        <v>232</v>
      </c>
      <c r="G1149" s="77"/>
      <c r="I1149" s="74" t="e">
        <v>#N/A</v>
      </c>
      <c r="J1149" s="74" t="s">
        <v>2992</v>
      </c>
      <c r="K1149" s="74" t="s">
        <v>2992</v>
      </c>
    </row>
    <row r="1150" spans="1:11" x14ac:dyDescent="0.2">
      <c r="A1150" s="75" t="s">
        <v>3566</v>
      </c>
      <c r="B1150" s="76" t="s">
        <v>230</v>
      </c>
      <c r="C1150" s="77" t="s">
        <v>3284</v>
      </c>
      <c r="D1150" s="76" t="s">
        <v>99</v>
      </c>
      <c r="E1150" s="76">
        <v>240037</v>
      </c>
      <c r="F1150" s="78" t="s">
        <v>99</v>
      </c>
      <c r="G1150" s="77"/>
      <c r="I1150" s="74" t="s">
        <v>243</v>
      </c>
      <c r="J1150" s="74" t="s">
        <v>242</v>
      </c>
      <c r="K1150" s="74" t="s">
        <v>243</v>
      </c>
    </row>
    <row r="1151" spans="1:11" x14ac:dyDescent="0.2">
      <c r="A1151" s="75" t="s">
        <v>544</v>
      </c>
      <c r="B1151" s="76" t="s">
        <v>228</v>
      </c>
      <c r="C1151" s="77" t="s">
        <v>3284</v>
      </c>
      <c r="D1151" s="76" t="s">
        <v>227</v>
      </c>
      <c r="E1151" s="76" t="s">
        <v>226</v>
      </c>
      <c r="F1151" s="78" t="s">
        <v>227</v>
      </c>
      <c r="G1151" s="76"/>
      <c r="I1151" s="74" t="s">
        <v>193</v>
      </c>
      <c r="J1151" s="74">
        <v>240164</v>
      </c>
      <c r="K1151" s="74" t="s">
        <v>193</v>
      </c>
    </row>
    <row r="1152" spans="1:11" x14ac:dyDescent="0.2">
      <c r="A1152" s="80" t="s">
        <v>537</v>
      </c>
      <c r="B1152" s="77" t="s">
        <v>219</v>
      </c>
      <c r="C1152" s="77" t="s">
        <v>3284</v>
      </c>
      <c r="D1152" s="77" t="s">
        <v>218</v>
      </c>
      <c r="E1152" s="77">
        <v>240538</v>
      </c>
      <c r="F1152" s="78" t="s">
        <v>218</v>
      </c>
      <c r="G1152" s="77"/>
      <c r="I1152" s="74" t="s">
        <v>66</v>
      </c>
      <c r="J1152" s="74">
        <v>230005</v>
      </c>
      <c r="K1152" s="74" t="s">
        <v>66</v>
      </c>
    </row>
    <row r="1153" spans="1:11" x14ac:dyDescent="0.2">
      <c r="A1153" s="83" t="s">
        <v>570</v>
      </c>
      <c r="B1153" s="84" t="s">
        <v>214</v>
      </c>
      <c r="C1153" s="77" t="s">
        <v>3284</v>
      </c>
      <c r="D1153" s="76" t="s">
        <v>213</v>
      </c>
      <c r="E1153" s="85">
        <v>240494</v>
      </c>
      <c r="F1153" s="78" t="s">
        <v>213</v>
      </c>
      <c r="G1153" s="77"/>
      <c r="I1153" s="74" t="s">
        <v>203</v>
      </c>
      <c r="J1153" s="74">
        <v>210056</v>
      </c>
      <c r="K1153" s="74" t="s">
        <v>203</v>
      </c>
    </row>
    <row r="1154" spans="1:11" x14ac:dyDescent="0.2">
      <c r="A1154" s="75" t="s">
        <v>632</v>
      </c>
      <c r="B1154" s="76" t="s">
        <v>204</v>
      </c>
      <c r="C1154" s="77" t="s">
        <v>3284</v>
      </c>
      <c r="D1154" s="76" t="s">
        <v>263</v>
      </c>
      <c r="E1154" s="76">
        <v>240254</v>
      </c>
      <c r="F1154" s="78" t="s">
        <v>263</v>
      </c>
      <c r="G1154" s="77"/>
      <c r="I1154" s="74" t="s">
        <v>160</v>
      </c>
      <c r="J1154" s="74">
        <v>240131</v>
      </c>
      <c r="K1154" s="74" t="s">
        <v>160</v>
      </c>
    </row>
    <row r="1155" spans="1:11" x14ac:dyDescent="0.2">
      <c r="A1155" s="80" t="s">
        <v>641</v>
      </c>
      <c r="B1155" s="77" t="s">
        <v>207</v>
      </c>
      <c r="C1155" s="77" t="s">
        <v>3284</v>
      </c>
      <c r="D1155" s="77" t="e">
        <v>#N/A</v>
      </c>
      <c r="E1155" s="77" t="s">
        <v>642</v>
      </c>
      <c r="F1155" s="78" t="e">
        <v>#N/A</v>
      </c>
      <c r="G1155" s="77"/>
      <c r="I1155" s="74" t="s">
        <v>182</v>
      </c>
      <c r="J1155" s="74">
        <v>240122</v>
      </c>
      <c r="K1155" s="74" t="s">
        <v>182</v>
      </c>
    </row>
    <row r="1156" spans="1:11" x14ac:dyDescent="0.2">
      <c r="A1156" s="83" t="s">
        <v>3567</v>
      </c>
      <c r="B1156" s="84" t="s">
        <v>516</v>
      </c>
      <c r="C1156" s="77" t="s">
        <v>3284</v>
      </c>
      <c r="D1156" s="84" t="s">
        <v>243</v>
      </c>
      <c r="E1156" s="85" t="s">
        <v>242</v>
      </c>
      <c r="F1156" s="78" t="s">
        <v>243</v>
      </c>
      <c r="G1156" s="77"/>
      <c r="I1156" s="74" t="s">
        <v>178</v>
      </c>
      <c r="J1156" s="74">
        <v>240073</v>
      </c>
      <c r="K1156" s="74" t="s">
        <v>178</v>
      </c>
    </row>
    <row r="1157" spans="1:11" x14ac:dyDescent="0.2">
      <c r="A1157" s="80" t="s">
        <v>625</v>
      </c>
      <c r="B1157" s="77" t="s">
        <v>194</v>
      </c>
      <c r="C1157" s="77" t="s">
        <v>3284</v>
      </c>
      <c r="D1157" s="77" t="s">
        <v>193</v>
      </c>
      <c r="E1157" s="77">
        <v>240164</v>
      </c>
      <c r="F1157" s="78" t="s">
        <v>193</v>
      </c>
      <c r="G1157" s="77"/>
      <c r="I1157" s="74" t="s">
        <v>174</v>
      </c>
      <c r="J1157" s="74">
        <v>800033</v>
      </c>
      <c r="K1157" s="74" t="s">
        <v>174</v>
      </c>
    </row>
    <row r="1158" spans="1:11" x14ac:dyDescent="0.2">
      <c r="A1158" s="75" t="s">
        <v>582</v>
      </c>
      <c r="B1158" s="76" t="s">
        <v>197</v>
      </c>
      <c r="C1158" s="77" t="s">
        <v>3284</v>
      </c>
      <c r="D1158" s="76" t="s">
        <v>2981</v>
      </c>
      <c r="E1158" s="76">
        <v>240057</v>
      </c>
      <c r="F1158" s="78" t="s">
        <v>2981</v>
      </c>
      <c r="G1158" s="77"/>
      <c r="I1158" s="74" t="s">
        <v>678</v>
      </c>
      <c r="J1158" s="74" t="s">
        <v>597</v>
      </c>
      <c r="K1158" s="74" t="s">
        <v>678</v>
      </c>
    </row>
    <row r="1159" spans="1:11" x14ac:dyDescent="0.2">
      <c r="A1159" s="75" t="s">
        <v>568</v>
      </c>
      <c r="B1159" s="76" t="s">
        <v>191</v>
      </c>
      <c r="C1159" s="77" t="s">
        <v>3284</v>
      </c>
      <c r="D1159" s="76" t="s">
        <v>676</v>
      </c>
      <c r="E1159" s="76">
        <v>240444</v>
      </c>
      <c r="F1159" s="78" t="s">
        <v>676</v>
      </c>
      <c r="G1159" s="76"/>
      <c r="I1159" s="74" t="s">
        <v>169</v>
      </c>
      <c r="J1159" s="74">
        <v>440364</v>
      </c>
      <c r="K1159" s="74" t="s">
        <v>169</v>
      </c>
    </row>
    <row r="1160" spans="1:11" x14ac:dyDescent="0.2">
      <c r="A1160" s="80" t="s">
        <v>559</v>
      </c>
      <c r="B1160" s="77" t="s">
        <v>187</v>
      </c>
      <c r="C1160" s="77" t="s">
        <v>3284</v>
      </c>
      <c r="D1160" s="77" t="s">
        <v>160</v>
      </c>
      <c r="E1160" s="77">
        <v>240131</v>
      </c>
      <c r="F1160" s="78" t="s">
        <v>160</v>
      </c>
      <c r="G1160" s="77"/>
      <c r="I1160" s="74" t="s">
        <v>680</v>
      </c>
      <c r="J1160" s="74">
        <v>210084</v>
      </c>
      <c r="K1160" s="74" t="s">
        <v>680</v>
      </c>
    </row>
    <row r="1161" spans="1:11" x14ac:dyDescent="0.2">
      <c r="A1161" s="83" t="s">
        <v>577</v>
      </c>
      <c r="B1161" s="84" t="s">
        <v>183</v>
      </c>
      <c r="C1161" s="77" t="s">
        <v>3284</v>
      </c>
      <c r="D1161" s="76" t="s">
        <v>182</v>
      </c>
      <c r="E1161" s="85">
        <v>240122</v>
      </c>
      <c r="F1161" s="78" t="s">
        <v>182</v>
      </c>
      <c r="G1161" s="77"/>
      <c r="I1161" s="74" t="s">
        <v>303</v>
      </c>
      <c r="J1161" s="74">
        <v>800047</v>
      </c>
      <c r="K1161" s="74" t="s">
        <v>303</v>
      </c>
    </row>
    <row r="1162" spans="1:11" x14ac:dyDescent="0.2">
      <c r="A1162" s="80" t="s">
        <v>593</v>
      </c>
      <c r="B1162" s="77" t="s">
        <v>179</v>
      </c>
      <c r="C1162" s="77" t="s">
        <v>3284</v>
      </c>
      <c r="D1162" s="77" t="s">
        <v>178</v>
      </c>
      <c r="E1162" s="77">
        <v>240073</v>
      </c>
      <c r="F1162" s="78" t="s">
        <v>178</v>
      </c>
      <c r="G1162" s="77"/>
      <c r="I1162" s="74" t="s">
        <v>155</v>
      </c>
      <c r="J1162" s="74">
        <v>240066</v>
      </c>
      <c r="K1162" s="74" t="s">
        <v>155</v>
      </c>
    </row>
    <row r="1163" spans="1:11" x14ac:dyDescent="0.2">
      <c r="A1163" s="75" t="s">
        <v>3568</v>
      </c>
      <c r="B1163" s="76" t="s">
        <v>596</v>
      </c>
      <c r="C1163" s="77" t="s">
        <v>3284</v>
      </c>
      <c r="D1163" s="76" t="e">
        <v>#N/A</v>
      </c>
      <c r="E1163" s="76" t="s">
        <v>3278</v>
      </c>
      <c r="F1163" s="78" t="e">
        <v>#N/A</v>
      </c>
      <c r="G1163" s="77"/>
      <c r="I1163" s="74" t="e">
        <v>#N/A</v>
      </c>
      <c r="J1163" s="74" t="s">
        <v>2992</v>
      </c>
      <c r="K1163" s="74" t="s">
        <v>2992</v>
      </c>
    </row>
    <row r="1164" spans="1:11" x14ac:dyDescent="0.2">
      <c r="A1164" s="75" t="s">
        <v>679</v>
      </c>
      <c r="B1164" s="76" t="s">
        <v>170</v>
      </c>
      <c r="C1164" s="77" t="s">
        <v>3284</v>
      </c>
      <c r="D1164" s="76" t="s">
        <v>667</v>
      </c>
      <c r="E1164" s="76">
        <v>440187</v>
      </c>
      <c r="F1164" s="78" t="s">
        <v>667</v>
      </c>
      <c r="G1164" s="77"/>
      <c r="I1164" s="74" t="s">
        <v>160</v>
      </c>
      <c r="J1164" s="74">
        <v>240131</v>
      </c>
      <c r="K1164" s="74" t="s">
        <v>160</v>
      </c>
    </row>
    <row r="1165" spans="1:11" x14ac:dyDescent="0.2">
      <c r="A1165" s="75" t="s">
        <v>561</v>
      </c>
      <c r="B1165" s="76" t="s">
        <v>156</v>
      </c>
      <c r="C1165" s="77" t="s">
        <v>3284</v>
      </c>
      <c r="D1165" s="76" t="s">
        <v>155</v>
      </c>
      <c r="E1165" s="76">
        <v>240066</v>
      </c>
      <c r="F1165" s="78" t="s">
        <v>155</v>
      </c>
      <c r="G1165" s="77"/>
      <c r="I1165" s="74" t="e">
        <v>#N/A</v>
      </c>
      <c r="J1165" s="74" t="s">
        <v>234</v>
      </c>
      <c r="K1165" s="74" t="s">
        <v>2992</v>
      </c>
    </row>
    <row r="1166" spans="1:11" x14ac:dyDescent="0.2">
      <c r="A1166" s="75" t="s">
        <v>3569</v>
      </c>
      <c r="B1166" s="76" t="s">
        <v>152</v>
      </c>
      <c r="C1166" s="77" t="s">
        <v>3284</v>
      </c>
      <c r="D1166" s="76" t="s">
        <v>2985</v>
      </c>
      <c r="E1166" s="76">
        <v>440040</v>
      </c>
      <c r="F1166" s="78" t="s">
        <v>2985</v>
      </c>
      <c r="G1166" s="77"/>
      <c r="I1166" s="74" t="s">
        <v>190</v>
      </c>
      <c r="J1166" s="74">
        <v>240005</v>
      </c>
      <c r="K1166" s="74" t="s">
        <v>190</v>
      </c>
    </row>
    <row r="1167" spans="1:11" x14ac:dyDescent="0.2">
      <c r="A1167" s="80" t="s">
        <v>3570</v>
      </c>
      <c r="B1167" s="77" t="s">
        <v>148</v>
      </c>
      <c r="C1167" s="77" t="s">
        <v>3284</v>
      </c>
      <c r="D1167" s="77" t="e">
        <v>#N/A</v>
      </c>
      <c r="E1167" s="77" t="s">
        <v>553</v>
      </c>
      <c r="F1167" s="78" t="e">
        <v>#N/A</v>
      </c>
      <c r="G1167" s="77"/>
      <c r="I1167" s="74" t="s">
        <v>136</v>
      </c>
      <c r="J1167" s="74">
        <v>240607</v>
      </c>
      <c r="K1167" s="74" t="s">
        <v>136</v>
      </c>
    </row>
    <row r="1168" spans="1:11" x14ac:dyDescent="0.2">
      <c r="A1168" s="80" t="s">
        <v>506</v>
      </c>
      <c r="B1168" s="77" t="s">
        <v>507</v>
      </c>
      <c r="C1168" s="77" t="s">
        <v>3284</v>
      </c>
      <c r="D1168" s="77" t="s">
        <v>2989</v>
      </c>
      <c r="E1168" s="77" t="s">
        <v>508</v>
      </c>
      <c r="F1168" s="78" t="s">
        <v>2989</v>
      </c>
      <c r="G1168" s="77"/>
      <c r="I1168" s="74" t="s">
        <v>160</v>
      </c>
      <c r="J1168" s="74">
        <v>240131</v>
      </c>
      <c r="K1168" s="74" t="s">
        <v>160</v>
      </c>
    </row>
    <row r="1169" spans="1:11" x14ac:dyDescent="0.2">
      <c r="A1169" s="83" t="s">
        <v>3571</v>
      </c>
      <c r="B1169" s="84" t="s">
        <v>139</v>
      </c>
      <c r="C1169" s="77" t="s">
        <v>3284</v>
      </c>
      <c r="D1169" s="76" t="s">
        <v>190</v>
      </c>
      <c r="E1169" s="85">
        <v>240005</v>
      </c>
      <c r="F1169" s="78" t="s">
        <v>190</v>
      </c>
      <c r="G1169" s="77"/>
      <c r="I1169" s="74" t="s">
        <v>127</v>
      </c>
      <c r="J1169" s="74">
        <v>210071</v>
      </c>
      <c r="K1169" s="74" t="s">
        <v>127</v>
      </c>
    </row>
    <row r="1170" spans="1:11" x14ac:dyDescent="0.2">
      <c r="A1170" s="75" t="s">
        <v>563</v>
      </c>
      <c r="B1170" s="76" t="s">
        <v>134</v>
      </c>
      <c r="C1170" s="77" t="s">
        <v>3284</v>
      </c>
      <c r="D1170" s="76" t="s">
        <v>2982</v>
      </c>
      <c r="E1170" s="76">
        <v>240767</v>
      </c>
      <c r="F1170" s="78" t="s">
        <v>2982</v>
      </c>
      <c r="G1170" s="77"/>
      <c r="I1170" s="74" t="s">
        <v>190</v>
      </c>
      <c r="J1170" s="74">
        <v>240005</v>
      </c>
      <c r="K1170" s="74" t="s">
        <v>190</v>
      </c>
    </row>
    <row r="1171" spans="1:11" x14ac:dyDescent="0.2">
      <c r="A1171" s="75" t="s">
        <v>575</v>
      </c>
      <c r="B1171" s="76" t="s">
        <v>122</v>
      </c>
      <c r="C1171" s="77" t="s">
        <v>3284</v>
      </c>
      <c r="D1171" s="76" t="s">
        <v>684</v>
      </c>
      <c r="E1171" s="76">
        <v>240743</v>
      </c>
      <c r="F1171" s="78" t="s">
        <v>684</v>
      </c>
      <c r="G1171" s="76"/>
      <c r="I1171" s="74" t="s">
        <v>123</v>
      </c>
      <c r="J1171" s="74">
        <v>240019</v>
      </c>
      <c r="K1171" s="74" t="s">
        <v>123</v>
      </c>
    </row>
    <row r="1172" spans="1:11" x14ac:dyDescent="0.2">
      <c r="A1172" s="75" t="s">
        <v>630</v>
      </c>
      <c r="B1172" s="76" t="s">
        <v>118</v>
      </c>
      <c r="C1172" s="77" t="s">
        <v>3284</v>
      </c>
      <c r="D1172" s="76" t="s">
        <v>123</v>
      </c>
      <c r="E1172" s="76">
        <v>240019</v>
      </c>
      <c r="F1172" s="78" t="s">
        <v>123</v>
      </c>
      <c r="G1172" s="77"/>
      <c r="I1172" s="74" t="s">
        <v>119</v>
      </c>
      <c r="J1172" s="74">
        <v>240036</v>
      </c>
      <c r="K1172" s="74" t="s">
        <v>119</v>
      </c>
    </row>
    <row r="1173" spans="1:11" x14ac:dyDescent="0.2">
      <c r="A1173" s="75" t="s">
        <v>3572</v>
      </c>
      <c r="B1173" s="76" t="s">
        <v>510</v>
      </c>
      <c r="C1173" s="77" t="s">
        <v>3284</v>
      </c>
      <c r="D1173" s="76" t="s">
        <v>678</v>
      </c>
      <c r="E1173" s="76" t="s">
        <v>597</v>
      </c>
      <c r="F1173" s="78" t="s">
        <v>678</v>
      </c>
      <c r="G1173" s="77"/>
      <c r="I1173" s="74" t="s">
        <v>115</v>
      </c>
      <c r="J1173" s="74">
        <v>240263</v>
      </c>
      <c r="K1173" s="74" t="s">
        <v>115</v>
      </c>
    </row>
    <row r="1174" spans="1:11" x14ac:dyDescent="0.2">
      <c r="A1174" s="83" t="s">
        <v>517</v>
      </c>
      <c r="B1174" s="84" t="s">
        <v>114</v>
      </c>
      <c r="C1174" s="77" t="s">
        <v>3284</v>
      </c>
      <c r="D1174" s="84" t="s">
        <v>119</v>
      </c>
      <c r="E1174" s="85">
        <v>240036</v>
      </c>
      <c r="F1174" s="78" t="s">
        <v>119</v>
      </c>
      <c r="G1174" s="77"/>
      <c r="I1174" s="74" t="s">
        <v>685</v>
      </c>
      <c r="J1174" s="74">
        <v>230018</v>
      </c>
      <c r="K1174" s="74" t="s">
        <v>685</v>
      </c>
    </row>
    <row r="1175" spans="1:11" x14ac:dyDescent="0.2">
      <c r="A1175" s="80" t="s">
        <v>535</v>
      </c>
      <c r="B1175" s="77" t="s">
        <v>109</v>
      </c>
      <c r="C1175" s="77" t="s">
        <v>3284</v>
      </c>
      <c r="D1175" s="77" t="s">
        <v>115</v>
      </c>
      <c r="E1175" s="77">
        <v>240263</v>
      </c>
      <c r="F1175" s="78" t="s">
        <v>115</v>
      </c>
      <c r="G1175" s="77"/>
      <c r="I1175" s="74" t="s">
        <v>106</v>
      </c>
      <c r="J1175" s="74">
        <v>240054</v>
      </c>
      <c r="K1175" s="74" t="s">
        <v>106</v>
      </c>
    </row>
    <row r="1176" spans="1:11" x14ac:dyDescent="0.2">
      <c r="A1176" s="80" t="s">
        <v>591</v>
      </c>
      <c r="B1176" s="77" t="s">
        <v>105</v>
      </c>
      <c r="C1176" s="77" t="s">
        <v>3284</v>
      </c>
      <c r="D1176" s="77" t="s">
        <v>685</v>
      </c>
      <c r="E1176" s="77">
        <v>230018</v>
      </c>
      <c r="F1176" s="78" t="s">
        <v>685</v>
      </c>
      <c r="G1176" s="77"/>
      <c r="I1176" s="74" t="s">
        <v>686</v>
      </c>
      <c r="J1176" s="74">
        <v>210012</v>
      </c>
      <c r="K1176" s="74" t="s">
        <v>686</v>
      </c>
    </row>
    <row r="1177" spans="1:11" x14ac:dyDescent="0.2">
      <c r="A1177" s="75" t="s">
        <v>646</v>
      </c>
      <c r="B1177" s="76" t="s">
        <v>102</v>
      </c>
      <c r="C1177" s="77" t="s">
        <v>3284</v>
      </c>
      <c r="D1177" s="76" t="s">
        <v>106</v>
      </c>
      <c r="E1177" s="76">
        <v>240054</v>
      </c>
      <c r="F1177" s="78" t="s">
        <v>106</v>
      </c>
      <c r="G1177" s="77"/>
      <c r="I1177" s="74" t="s">
        <v>99</v>
      </c>
      <c r="J1177" s="74">
        <v>240037</v>
      </c>
      <c r="K1177" s="74" t="s">
        <v>99</v>
      </c>
    </row>
    <row r="1178" spans="1:11" x14ac:dyDescent="0.2">
      <c r="A1178" s="75" t="s">
        <v>620</v>
      </c>
      <c r="B1178" s="76" t="s">
        <v>621</v>
      </c>
      <c r="C1178" s="77" t="s">
        <v>3284</v>
      </c>
      <c r="D1178" s="76" t="e">
        <v>#N/A</v>
      </c>
      <c r="E1178" s="76" t="s">
        <v>3298</v>
      </c>
      <c r="F1178" s="78" t="e">
        <v>#N/A</v>
      </c>
      <c r="G1178" s="76"/>
      <c r="I1178" s="74" t="s">
        <v>95</v>
      </c>
      <c r="J1178" s="74">
        <v>240028</v>
      </c>
      <c r="K1178" s="74" t="s">
        <v>95</v>
      </c>
    </row>
    <row r="1179" spans="1:11" x14ac:dyDescent="0.2">
      <c r="A1179" s="80" t="s">
        <v>594</v>
      </c>
      <c r="B1179" s="77" t="s">
        <v>98</v>
      </c>
      <c r="C1179" s="77" t="s">
        <v>3284</v>
      </c>
      <c r="D1179" s="77" t="s">
        <v>686</v>
      </c>
      <c r="E1179" s="77">
        <v>210012</v>
      </c>
      <c r="F1179" s="78" t="s">
        <v>686</v>
      </c>
      <c r="G1179" s="77"/>
      <c r="I1179" s="74" t="s">
        <v>92</v>
      </c>
      <c r="J1179" s="74">
        <v>240051</v>
      </c>
      <c r="K1179" s="74" t="s">
        <v>92</v>
      </c>
    </row>
    <row r="1180" spans="1:11" x14ac:dyDescent="0.2">
      <c r="A1180" s="80" t="s">
        <v>518</v>
      </c>
      <c r="B1180" s="77" t="s">
        <v>94</v>
      </c>
      <c r="C1180" s="77" t="s">
        <v>3284</v>
      </c>
      <c r="D1180" s="77" t="s">
        <v>99</v>
      </c>
      <c r="E1180" s="77">
        <v>240037</v>
      </c>
      <c r="F1180" s="78" t="s">
        <v>99</v>
      </c>
      <c r="G1180" s="77"/>
      <c r="I1180" s="74" t="s">
        <v>88</v>
      </c>
      <c r="J1180" s="74">
        <v>440082</v>
      </c>
      <c r="K1180" s="74" t="s">
        <v>88</v>
      </c>
    </row>
    <row r="1181" spans="1:11" x14ac:dyDescent="0.2">
      <c r="A1181" s="83" t="s">
        <v>3573</v>
      </c>
      <c r="B1181" s="84" t="s">
        <v>91</v>
      </c>
      <c r="C1181" s="77" t="s">
        <v>3284</v>
      </c>
      <c r="D1181" s="76" t="s">
        <v>123</v>
      </c>
      <c r="E1181" s="85">
        <v>240019</v>
      </c>
      <c r="F1181" s="78" t="s">
        <v>123</v>
      </c>
      <c r="G1181" s="77"/>
      <c r="I1181" s="74" t="s">
        <v>84</v>
      </c>
      <c r="J1181" s="74">
        <v>410002</v>
      </c>
      <c r="K1181" s="74" t="s">
        <v>84</v>
      </c>
    </row>
    <row r="1182" spans="1:11" x14ac:dyDescent="0.2">
      <c r="A1182" s="83" t="s">
        <v>526</v>
      </c>
      <c r="B1182" s="84" t="s">
        <v>87</v>
      </c>
      <c r="C1182" s="77" t="s">
        <v>3284</v>
      </c>
      <c r="D1182" s="84" t="s">
        <v>92</v>
      </c>
      <c r="E1182" s="85">
        <v>240051</v>
      </c>
      <c r="F1182" s="78" t="s">
        <v>92</v>
      </c>
      <c r="G1182" s="77"/>
      <c r="I1182" s="74" t="s">
        <v>151</v>
      </c>
      <c r="J1182" s="74">
        <v>440259</v>
      </c>
      <c r="K1182" s="74" t="s">
        <v>151</v>
      </c>
    </row>
    <row r="1183" spans="1:11" x14ac:dyDescent="0.2">
      <c r="A1183" s="75" t="s">
        <v>3574</v>
      </c>
      <c r="B1183" s="76" t="s">
        <v>83</v>
      </c>
      <c r="C1183" s="77" t="s">
        <v>3284</v>
      </c>
      <c r="D1183" s="76" t="s">
        <v>88</v>
      </c>
      <c r="E1183" s="76">
        <v>440082</v>
      </c>
      <c r="F1183" s="78" t="s">
        <v>88</v>
      </c>
      <c r="G1183" s="77"/>
      <c r="I1183" s="74" t="s">
        <v>75</v>
      </c>
      <c r="J1183" s="74">
        <v>240441</v>
      </c>
      <c r="K1183" s="74" t="s">
        <v>75</v>
      </c>
    </row>
    <row r="1184" spans="1:11" x14ac:dyDescent="0.2">
      <c r="A1184" s="75" t="s">
        <v>3575</v>
      </c>
      <c r="B1184" s="76" t="s">
        <v>3276</v>
      </c>
      <c r="C1184" s="77" t="s">
        <v>3284</v>
      </c>
      <c r="D1184" s="76" t="s">
        <v>12</v>
      </c>
      <c r="E1184" s="76" t="s">
        <v>11</v>
      </c>
      <c r="F1184" s="78" t="s">
        <v>12</v>
      </c>
      <c r="G1184" s="77"/>
      <c r="I1184" s="74" t="s">
        <v>459</v>
      </c>
      <c r="J1184" s="74">
        <v>210064</v>
      </c>
      <c r="K1184" s="74" t="s">
        <v>459</v>
      </c>
    </row>
    <row r="1185" spans="1:11" x14ac:dyDescent="0.2">
      <c r="A1185" s="80" t="s">
        <v>585</v>
      </c>
      <c r="B1185" s="77" t="s">
        <v>78</v>
      </c>
      <c r="C1185" s="77" t="s">
        <v>3284</v>
      </c>
      <c r="D1185" s="77" t="s">
        <v>84</v>
      </c>
      <c r="E1185" s="77">
        <v>410002</v>
      </c>
      <c r="F1185" s="78" t="s">
        <v>84</v>
      </c>
      <c r="G1185" s="77"/>
      <c r="I1185" s="74" t="s">
        <v>66</v>
      </c>
      <c r="J1185" s="74">
        <v>230005</v>
      </c>
      <c r="K1185" s="74" t="s">
        <v>66</v>
      </c>
    </row>
    <row r="1186" spans="1:11" x14ac:dyDescent="0.2">
      <c r="A1186" s="75" t="s">
        <v>628</v>
      </c>
      <c r="B1186" s="76" t="s">
        <v>73</v>
      </c>
      <c r="C1186" s="77" t="s">
        <v>3284</v>
      </c>
      <c r="D1186" s="76" t="s">
        <v>151</v>
      </c>
      <c r="E1186" s="76">
        <v>440259</v>
      </c>
      <c r="F1186" s="78" t="s">
        <v>151</v>
      </c>
      <c r="G1186" s="77"/>
      <c r="I1186" s="74" t="s">
        <v>61</v>
      </c>
      <c r="J1186" s="74">
        <v>210050</v>
      </c>
      <c r="K1186" s="74" t="s">
        <v>61</v>
      </c>
    </row>
    <row r="1187" spans="1:11" x14ac:dyDescent="0.2">
      <c r="A1187" s="80" t="s">
        <v>573</v>
      </c>
      <c r="B1187" s="77" t="s">
        <v>69</v>
      </c>
      <c r="C1187" s="77" t="s">
        <v>3284</v>
      </c>
      <c r="D1187" s="77" t="s">
        <v>75</v>
      </c>
      <c r="E1187" s="77">
        <v>240441</v>
      </c>
      <c r="F1187" s="78" t="s">
        <v>75</v>
      </c>
      <c r="G1187" s="77"/>
      <c r="I1187" s="74" t="s">
        <v>57</v>
      </c>
      <c r="J1187" s="74">
        <v>240083</v>
      </c>
      <c r="K1187" s="74" t="s">
        <v>57</v>
      </c>
    </row>
    <row r="1188" spans="1:11" x14ac:dyDescent="0.2">
      <c r="A1188" s="75" t="s">
        <v>497</v>
      </c>
      <c r="B1188" s="76" t="s">
        <v>64</v>
      </c>
      <c r="C1188" s="77" t="s">
        <v>3284</v>
      </c>
      <c r="D1188" s="76" t="s">
        <v>459</v>
      </c>
      <c r="E1188" s="76">
        <v>210064</v>
      </c>
      <c r="F1188" s="78" t="s">
        <v>459</v>
      </c>
      <c r="G1188" s="77"/>
      <c r="I1188" s="74" t="s">
        <v>53</v>
      </c>
      <c r="J1188" s="74">
        <v>210010</v>
      </c>
      <c r="K1188" s="74" t="s">
        <v>53</v>
      </c>
    </row>
    <row r="1189" spans="1:11" x14ac:dyDescent="0.2">
      <c r="A1189" s="75" t="s">
        <v>522</v>
      </c>
      <c r="B1189" s="76" t="s">
        <v>60</v>
      </c>
      <c r="C1189" s="77" t="s">
        <v>3284</v>
      </c>
      <c r="D1189" s="76" t="s">
        <v>66</v>
      </c>
      <c r="E1189" s="76">
        <v>230005</v>
      </c>
      <c r="F1189" s="78" t="s">
        <v>66</v>
      </c>
      <c r="G1189" s="77"/>
      <c r="I1189" s="74" t="s">
        <v>49</v>
      </c>
      <c r="J1189" s="74">
        <v>410012</v>
      </c>
      <c r="K1189" s="74" t="s">
        <v>49</v>
      </c>
    </row>
    <row r="1190" spans="1:11" x14ac:dyDescent="0.2">
      <c r="A1190" s="80" t="s">
        <v>588</v>
      </c>
      <c r="B1190" s="77" t="s">
        <v>56</v>
      </c>
      <c r="C1190" s="77" t="s">
        <v>3284</v>
      </c>
      <c r="D1190" s="77" t="s">
        <v>61</v>
      </c>
      <c r="E1190" s="77">
        <v>210050</v>
      </c>
      <c r="F1190" s="78" t="s">
        <v>61</v>
      </c>
      <c r="G1190" s="77"/>
      <c r="I1190" s="74" t="s">
        <v>45</v>
      </c>
      <c r="J1190" s="74">
        <v>210053</v>
      </c>
      <c r="K1190" s="74" t="s">
        <v>45</v>
      </c>
    </row>
    <row r="1191" spans="1:11" x14ac:dyDescent="0.2">
      <c r="A1191" s="83" t="s">
        <v>543</v>
      </c>
      <c r="B1191" s="84" t="s">
        <v>52</v>
      </c>
      <c r="C1191" s="77" t="s">
        <v>3284</v>
      </c>
      <c r="D1191" s="76" t="s">
        <v>57</v>
      </c>
      <c r="E1191" s="85">
        <v>240083</v>
      </c>
      <c r="F1191" s="78" t="s">
        <v>57</v>
      </c>
      <c r="G1191" s="77"/>
      <c r="I1191" s="74" t="s">
        <v>41</v>
      </c>
      <c r="J1191" s="74">
        <v>440032</v>
      </c>
      <c r="K1191" s="74" t="s">
        <v>41</v>
      </c>
    </row>
    <row r="1192" spans="1:11" x14ac:dyDescent="0.2">
      <c r="A1192" s="75" t="s">
        <v>618</v>
      </c>
      <c r="B1192" s="76" t="s">
        <v>48</v>
      </c>
      <c r="C1192" s="77" t="s">
        <v>3284</v>
      </c>
      <c r="D1192" s="76" t="s">
        <v>53</v>
      </c>
      <c r="E1192" s="76">
        <v>210010</v>
      </c>
      <c r="F1192" s="78" t="s">
        <v>53</v>
      </c>
      <c r="G1192" s="77"/>
      <c r="I1192" s="74" t="s">
        <v>37</v>
      </c>
      <c r="J1192" s="74">
        <v>240085</v>
      </c>
      <c r="K1192" s="74" t="s">
        <v>37</v>
      </c>
    </row>
    <row r="1193" spans="1:11" x14ac:dyDescent="0.2">
      <c r="A1193" s="75" t="s">
        <v>633</v>
      </c>
      <c r="B1193" s="76" t="s">
        <v>44</v>
      </c>
      <c r="C1193" s="77" t="s">
        <v>3284</v>
      </c>
      <c r="D1193" s="76" t="s">
        <v>49</v>
      </c>
      <c r="E1193" s="76">
        <v>410012</v>
      </c>
      <c r="F1193" s="78" t="s">
        <v>49</v>
      </c>
      <c r="G1193" s="76"/>
      <c r="I1193" s="74" t="s">
        <v>33</v>
      </c>
      <c r="J1193" s="74">
        <v>240068</v>
      </c>
      <c r="K1193" s="74" t="s">
        <v>33</v>
      </c>
    </row>
    <row r="1194" spans="1:11" x14ac:dyDescent="0.2">
      <c r="A1194" s="75" t="s">
        <v>548</v>
      </c>
      <c r="B1194" s="76" t="s">
        <v>40</v>
      </c>
      <c r="C1194" s="77" t="s">
        <v>3284</v>
      </c>
      <c r="D1194" s="76" t="s">
        <v>45</v>
      </c>
      <c r="E1194" s="76">
        <v>210053</v>
      </c>
      <c r="F1194" s="78" t="s">
        <v>45</v>
      </c>
      <c r="G1194" s="77"/>
      <c r="I1194" s="74" t="s">
        <v>691</v>
      </c>
      <c r="J1194" s="74">
        <v>800002</v>
      </c>
      <c r="K1194" s="74" t="s">
        <v>691</v>
      </c>
    </row>
    <row r="1195" spans="1:11" x14ac:dyDescent="0.2">
      <c r="A1195" s="80" t="s">
        <v>614</v>
      </c>
      <c r="B1195" s="77" t="s">
        <v>36</v>
      </c>
      <c r="C1195" s="77" t="s">
        <v>3284</v>
      </c>
      <c r="D1195" s="77" t="s">
        <v>41</v>
      </c>
      <c r="E1195" s="77">
        <v>440032</v>
      </c>
      <c r="F1195" s="78" t="s">
        <v>41</v>
      </c>
      <c r="G1195" s="77"/>
      <c r="I1195" s="74" t="s">
        <v>119</v>
      </c>
      <c r="J1195" s="74">
        <v>240036</v>
      </c>
      <c r="K1195" s="74" t="s">
        <v>119</v>
      </c>
    </row>
    <row r="1196" spans="1:11" x14ac:dyDescent="0.2">
      <c r="A1196" s="75" t="s">
        <v>590</v>
      </c>
      <c r="B1196" s="76" t="s">
        <v>31</v>
      </c>
      <c r="C1196" s="77" t="s">
        <v>3284</v>
      </c>
      <c r="D1196" s="76" t="s">
        <v>37</v>
      </c>
      <c r="E1196" s="76">
        <v>240085</v>
      </c>
      <c r="F1196" s="78" t="s">
        <v>37</v>
      </c>
      <c r="G1196" s="77"/>
      <c r="I1196" s="74" t="s">
        <v>28</v>
      </c>
      <c r="J1196" s="74">
        <v>240617</v>
      </c>
      <c r="K1196" s="74" t="s">
        <v>28</v>
      </c>
    </row>
    <row r="1197" spans="1:11" x14ac:dyDescent="0.2">
      <c r="A1197" s="75" t="s">
        <v>574</v>
      </c>
      <c r="B1197" s="76" t="s">
        <v>27</v>
      </c>
      <c r="C1197" s="77" t="s">
        <v>3284</v>
      </c>
      <c r="D1197" s="76" t="s">
        <v>33</v>
      </c>
      <c r="E1197" s="76">
        <v>240068</v>
      </c>
      <c r="F1197" s="78" t="s">
        <v>33</v>
      </c>
      <c r="G1197" s="77"/>
      <c r="I1197" s="74" t="s">
        <v>694</v>
      </c>
      <c r="J1197" s="74">
        <v>210077</v>
      </c>
      <c r="K1197" s="74" t="s">
        <v>694</v>
      </c>
    </row>
    <row r="1198" spans="1:11" x14ac:dyDescent="0.2">
      <c r="A1198" s="83" t="s">
        <v>520</v>
      </c>
      <c r="B1198" s="84" t="s">
        <v>521</v>
      </c>
      <c r="C1198" s="77" t="s">
        <v>3284</v>
      </c>
      <c r="D1198" s="84" t="s">
        <v>174</v>
      </c>
      <c r="E1198" s="85">
        <v>800033</v>
      </c>
      <c r="F1198" s="78" t="s">
        <v>174</v>
      </c>
      <c r="G1198" s="77"/>
      <c r="I1198" s="74" t="s">
        <v>477</v>
      </c>
      <c r="J1198" s="74">
        <v>210074</v>
      </c>
      <c r="K1198" s="74" t="s">
        <v>477</v>
      </c>
    </row>
    <row r="1199" spans="1:11" x14ac:dyDescent="0.2">
      <c r="A1199" s="75" t="s">
        <v>3576</v>
      </c>
      <c r="B1199" s="76" t="s">
        <v>542</v>
      </c>
      <c r="C1199" s="77" t="s">
        <v>3284</v>
      </c>
      <c r="D1199" s="76" t="s">
        <v>95</v>
      </c>
      <c r="E1199" s="76">
        <v>240028</v>
      </c>
      <c r="F1199" s="78" t="s">
        <v>95</v>
      </c>
      <c r="G1199" s="77"/>
      <c r="I1199" s="74" t="e">
        <v>#N/A</v>
      </c>
      <c r="J1199" s="74" t="s">
        <v>2992</v>
      </c>
      <c r="K1199" s="74" t="s">
        <v>2992</v>
      </c>
    </row>
    <row r="1200" spans="1:11" x14ac:dyDescent="0.2">
      <c r="A1200" s="75" t="s">
        <v>531</v>
      </c>
      <c r="B1200" s="76" t="s">
        <v>532</v>
      </c>
      <c r="C1200" s="77" t="s">
        <v>3284</v>
      </c>
      <c r="D1200" s="76" t="s">
        <v>435</v>
      </c>
      <c r="E1200" s="76">
        <v>800053</v>
      </c>
      <c r="F1200" s="78" t="s">
        <v>435</v>
      </c>
      <c r="G1200" s="77"/>
      <c r="I1200" s="74" t="s">
        <v>469</v>
      </c>
      <c r="J1200" s="74">
        <v>410027</v>
      </c>
      <c r="K1200" s="74" t="s">
        <v>469</v>
      </c>
    </row>
    <row r="1201" spans="1:11" x14ac:dyDescent="0.2">
      <c r="A1201" s="83" t="s">
        <v>3281</v>
      </c>
      <c r="B1201" s="84" t="s">
        <v>3282</v>
      </c>
      <c r="C1201" s="77" t="s">
        <v>3284</v>
      </c>
      <c r="D1201" s="76" t="s">
        <v>127</v>
      </c>
      <c r="E1201" s="85">
        <v>210071</v>
      </c>
      <c r="F1201" s="78" t="s">
        <v>127</v>
      </c>
      <c r="G1201" s="77"/>
      <c r="I1201" s="74" t="s">
        <v>106</v>
      </c>
      <c r="J1201" s="74">
        <v>240054</v>
      </c>
      <c r="K1201" s="74" t="s">
        <v>106</v>
      </c>
    </row>
    <row r="1202" spans="1:11" x14ac:dyDescent="0.2">
      <c r="A1202" s="80" t="s">
        <v>3577</v>
      </c>
      <c r="B1202" s="77" t="s">
        <v>3285</v>
      </c>
      <c r="C1202" s="77" t="s">
        <v>3284</v>
      </c>
      <c r="D1202" s="77" t="s">
        <v>680</v>
      </c>
      <c r="E1202" s="77">
        <v>210084</v>
      </c>
      <c r="F1202" s="78" t="s">
        <v>680</v>
      </c>
      <c r="G1202" s="77"/>
      <c r="I1202" s="74" t="s">
        <v>464</v>
      </c>
      <c r="J1202" s="74">
        <v>800044</v>
      </c>
      <c r="K1202" s="74" t="s">
        <v>464</v>
      </c>
    </row>
    <row r="1203" spans="1:11" x14ac:dyDescent="0.2">
      <c r="A1203" s="80" t="s">
        <v>3578</v>
      </c>
      <c r="B1203" s="77" t="s">
        <v>3286</v>
      </c>
      <c r="C1203" s="77" t="s">
        <v>3284</v>
      </c>
      <c r="D1203" s="77" t="e">
        <v>#N/A</v>
      </c>
      <c r="E1203" s="77" t="s">
        <v>3299</v>
      </c>
      <c r="F1203" s="78" t="e">
        <v>#N/A</v>
      </c>
      <c r="G1203" s="77"/>
      <c r="I1203" s="74" t="s">
        <v>131</v>
      </c>
      <c r="J1203" s="74">
        <v>310008</v>
      </c>
      <c r="K1203" s="74" t="s">
        <v>131</v>
      </c>
    </row>
    <row r="1204" spans="1:11" x14ac:dyDescent="0.2">
      <c r="A1204" s="75" t="s">
        <v>3579</v>
      </c>
      <c r="B1204" s="76" t="s">
        <v>3287</v>
      </c>
      <c r="C1204" s="77" t="s">
        <v>3284</v>
      </c>
      <c r="D1204" s="76" t="e">
        <v>#N/A</v>
      </c>
      <c r="E1204" s="76" t="s">
        <v>3299</v>
      </c>
      <c r="F1204" s="78" t="e">
        <v>#N/A</v>
      </c>
      <c r="G1204" s="77"/>
      <c r="I1204" s="74" t="s">
        <v>540</v>
      </c>
      <c r="J1204" s="74">
        <v>210090</v>
      </c>
      <c r="K1204" s="74" t="s">
        <v>540</v>
      </c>
    </row>
    <row r="1205" spans="1:11" x14ac:dyDescent="0.2">
      <c r="A1205" s="75" t="s">
        <v>3580</v>
      </c>
      <c r="B1205" s="76" t="s">
        <v>3288</v>
      </c>
      <c r="C1205" s="77" t="s">
        <v>3284</v>
      </c>
      <c r="D1205" s="76" t="s">
        <v>464</v>
      </c>
      <c r="E1205" s="76">
        <v>800044</v>
      </c>
      <c r="F1205" s="78" t="s">
        <v>464</v>
      </c>
      <c r="G1205" s="77"/>
      <c r="I1205" s="74" t="s">
        <v>455</v>
      </c>
      <c r="J1205" s="74">
        <v>210068</v>
      </c>
      <c r="K1205" s="74" t="s">
        <v>455</v>
      </c>
    </row>
    <row r="1206" spans="1:11" x14ac:dyDescent="0.2">
      <c r="A1206" s="75" t="s">
        <v>3581</v>
      </c>
      <c r="B1206" s="76" t="s">
        <v>3289</v>
      </c>
      <c r="C1206" s="77" t="s">
        <v>3284</v>
      </c>
      <c r="D1206" s="76" t="s">
        <v>190</v>
      </c>
      <c r="E1206" s="76">
        <v>240005</v>
      </c>
      <c r="F1206" s="78" t="s">
        <v>190</v>
      </c>
      <c r="G1206" s="77"/>
      <c r="I1206" s="74" t="s">
        <v>451</v>
      </c>
      <c r="J1206" s="74">
        <v>210036</v>
      </c>
      <c r="K1206" s="74" t="s">
        <v>451</v>
      </c>
    </row>
    <row r="1207" spans="1:11" x14ac:dyDescent="0.2">
      <c r="A1207" s="75" t="s">
        <v>3582</v>
      </c>
      <c r="B1207" s="76" t="s">
        <v>3290</v>
      </c>
      <c r="C1207" s="77" t="s">
        <v>3284</v>
      </c>
      <c r="D1207" s="76" t="s">
        <v>88</v>
      </c>
      <c r="E1207" s="76">
        <v>440082</v>
      </c>
      <c r="F1207" s="78" t="s">
        <v>88</v>
      </c>
      <c r="G1207" s="77"/>
      <c r="I1207" s="74" t="e">
        <v>#N/A</v>
      </c>
      <c r="J1207" s="74" t="s">
        <v>2992</v>
      </c>
      <c r="K1207" s="74" t="s">
        <v>2992</v>
      </c>
    </row>
    <row r="1208" spans="1:11" x14ac:dyDescent="0.2">
      <c r="A1208" s="75" t="s">
        <v>3583</v>
      </c>
      <c r="B1208" s="76" t="s">
        <v>3291</v>
      </c>
      <c r="C1208" s="77" t="s">
        <v>3284</v>
      </c>
      <c r="D1208" s="76" t="e">
        <v>#N/A</v>
      </c>
      <c r="E1208" s="76" t="s">
        <v>3299</v>
      </c>
      <c r="F1208" s="78" t="e">
        <v>#N/A</v>
      </c>
      <c r="G1208" s="77"/>
      <c r="I1208" s="74" t="s">
        <v>653</v>
      </c>
      <c r="J1208" s="74">
        <v>210089</v>
      </c>
      <c r="K1208" s="74" t="s">
        <v>653</v>
      </c>
    </row>
    <row r="1209" spans="1:11" x14ac:dyDescent="0.2">
      <c r="A1209" s="75" t="s">
        <v>3584</v>
      </c>
      <c r="B1209" s="76" t="s">
        <v>3292</v>
      </c>
      <c r="C1209" s="77" t="s">
        <v>3284</v>
      </c>
      <c r="D1209" s="76" t="e">
        <v>#N/A</v>
      </c>
      <c r="E1209" s="76" t="s">
        <v>3299</v>
      </c>
      <c r="F1209" s="78" t="e">
        <v>#N/A</v>
      </c>
      <c r="G1209" s="77"/>
      <c r="I1209" s="74" t="s">
        <v>439</v>
      </c>
      <c r="J1209" s="74">
        <v>210031</v>
      </c>
      <c r="K1209" s="74" t="s">
        <v>439</v>
      </c>
    </row>
    <row r="1210" spans="1:11" x14ac:dyDescent="0.2">
      <c r="A1210" s="75" t="s">
        <v>529</v>
      </c>
      <c r="B1210" s="76" t="s">
        <v>23</v>
      </c>
      <c r="C1210" s="77" t="s">
        <v>3284</v>
      </c>
      <c r="D1210" s="76" t="s">
        <v>473</v>
      </c>
      <c r="E1210" s="76">
        <v>210041</v>
      </c>
      <c r="F1210" s="78" t="s">
        <v>473</v>
      </c>
      <c r="G1210" s="77"/>
      <c r="I1210" s="74" t="s">
        <v>435</v>
      </c>
      <c r="J1210" s="74">
        <v>800053</v>
      </c>
      <c r="K1210" s="74" t="s">
        <v>435</v>
      </c>
    </row>
    <row r="1211" spans="1:11" x14ac:dyDescent="0.2">
      <c r="A1211" s="75" t="s">
        <v>639</v>
      </c>
      <c r="B1211" s="76" t="s">
        <v>16</v>
      </c>
      <c r="C1211" s="77" t="s">
        <v>3284</v>
      </c>
      <c r="D1211" s="76" t="s">
        <v>28</v>
      </c>
      <c r="E1211" s="76">
        <v>240617</v>
      </c>
      <c r="F1211" s="78" t="s">
        <v>28</v>
      </c>
      <c r="G1211" s="77"/>
      <c r="I1211" s="74" t="s">
        <v>655</v>
      </c>
      <c r="J1211" s="74">
        <v>210076</v>
      </c>
      <c r="K1211" s="74" t="s">
        <v>655</v>
      </c>
    </row>
    <row r="1212" spans="1:11" x14ac:dyDescent="0.2">
      <c r="A1212" s="75" t="s">
        <v>634</v>
      </c>
      <c r="B1212" s="76" t="s">
        <v>476</v>
      </c>
      <c r="C1212" s="77" t="s">
        <v>3778</v>
      </c>
      <c r="D1212" s="76" t="s">
        <v>477</v>
      </c>
      <c r="E1212" s="76">
        <v>210074</v>
      </c>
      <c r="F1212" s="78" t="s">
        <v>477</v>
      </c>
      <c r="G1212" s="77"/>
      <c r="I1212" s="74" t="s">
        <v>656</v>
      </c>
      <c r="J1212" s="74">
        <v>210085</v>
      </c>
      <c r="K1212" s="74" t="s">
        <v>656</v>
      </c>
    </row>
    <row r="1213" spans="1:11" x14ac:dyDescent="0.2">
      <c r="A1213" s="75" t="s">
        <v>502</v>
      </c>
      <c r="B1213" s="76" t="s">
        <v>472</v>
      </c>
      <c r="C1213" s="77" t="s">
        <v>3778</v>
      </c>
      <c r="D1213" s="76" t="s">
        <v>2979</v>
      </c>
      <c r="E1213" s="76">
        <v>210091</v>
      </c>
      <c r="F1213" s="78" t="s">
        <v>2979</v>
      </c>
      <c r="G1213" s="76"/>
      <c r="I1213" s="74" t="s">
        <v>423</v>
      </c>
      <c r="J1213" s="74">
        <v>240165</v>
      </c>
      <c r="K1213" s="74" t="s">
        <v>423</v>
      </c>
    </row>
    <row r="1214" spans="1:11" x14ac:dyDescent="0.2">
      <c r="A1214" s="80" t="s">
        <v>3453</v>
      </c>
      <c r="B1214" s="77" t="s">
        <v>468</v>
      </c>
      <c r="C1214" s="77" t="s">
        <v>3778</v>
      </c>
      <c r="D1214" s="77" t="s">
        <v>3745</v>
      </c>
      <c r="E1214" s="77">
        <v>410032</v>
      </c>
      <c r="F1214" s="78" t="s">
        <v>3745</v>
      </c>
      <c r="G1214" s="77"/>
      <c r="I1214" s="74" t="s">
        <v>419</v>
      </c>
      <c r="J1214" s="74">
        <v>820003</v>
      </c>
      <c r="K1214" s="74" t="s">
        <v>419</v>
      </c>
    </row>
    <row r="1215" spans="1:11" x14ac:dyDescent="0.2">
      <c r="A1215" s="80" t="s">
        <v>645</v>
      </c>
      <c r="B1215" s="77" t="s">
        <v>465</v>
      </c>
      <c r="C1215" s="77" t="s">
        <v>3778</v>
      </c>
      <c r="D1215" s="77" t="s">
        <v>106</v>
      </c>
      <c r="E1215" s="77">
        <v>240054</v>
      </c>
      <c r="F1215" s="78" t="s">
        <v>106</v>
      </c>
      <c r="G1215" s="77"/>
      <c r="I1215" s="74" t="s">
        <v>415</v>
      </c>
      <c r="J1215" s="74">
        <v>800057</v>
      </c>
      <c r="K1215" s="74" t="s">
        <v>415</v>
      </c>
    </row>
    <row r="1216" spans="1:11" x14ac:dyDescent="0.2">
      <c r="A1216" s="80" t="s">
        <v>3454</v>
      </c>
      <c r="B1216" s="77" t="s">
        <v>463</v>
      </c>
      <c r="C1216" s="77" t="s">
        <v>3778</v>
      </c>
      <c r="D1216" s="77" t="s">
        <v>464</v>
      </c>
      <c r="E1216" s="77">
        <v>800044</v>
      </c>
      <c r="F1216" s="78" t="s">
        <v>464</v>
      </c>
      <c r="G1216" s="77"/>
      <c r="I1216" s="74" t="s">
        <v>411</v>
      </c>
      <c r="J1216" s="74">
        <v>240679</v>
      </c>
      <c r="K1216" s="74" t="s">
        <v>411</v>
      </c>
    </row>
    <row r="1217" spans="1:11" x14ac:dyDescent="0.2">
      <c r="A1217" s="80" t="s">
        <v>536</v>
      </c>
      <c r="B1217" s="77" t="s">
        <v>460</v>
      </c>
      <c r="C1217" s="77" t="s">
        <v>3778</v>
      </c>
      <c r="D1217" s="77" t="s">
        <v>131</v>
      </c>
      <c r="E1217" s="77">
        <v>310008</v>
      </c>
      <c r="F1217" s="78" t="s">
        <v>131</v>
      </c>
      <c r="G1217" s="77"/>
      <c r="I1217" s="74" t="s">
        <v>407</v>
      </c>
      <c r="J1217" s="74">
        <v>410028</v>
      </c>
      <c r="K1217" s="74" t="s">
        <v>407</v>
      </c>
    </row>
    <row r="1218" spans="1:11" x14ac:dyDescent="0.2">
      <c r="A1218" s="75" t="s">
        <v>539</v>
      </c>
      <c r="B1218" s="76" t="s">
        <v>458</v>
      </c>
      <c r="C1218" s="77" t="s">
        <v>3778</v>
      </c>
      <c r="D1218" s="76" t="s">
        <v>540</v>
      </c>
      <c r="E1218" s="76">
        <v>210090</v>
      </c>
      <c r="F1218" s="78" t="s">
        <v>540</v>
      </c>
      <c r="G1218" s="77"/>
      <c r="I1218" s="74" t="e">
        <v>#N/A</v>
      </c>
      <c r="J1218" s="74" t="s">
        <v>2992</v>
      </c>
      <c r="K1218" s="74" t="s">
        <v>2992</v>
      </c>
    </row>
    <row r="1219" spans="1:11" x14ac:dyDescent="0.2">
      <c r="A1219" s="86" t="s">
        <v>558</v>
      </c>
      <c r="B1219" s="85" t="s">
        <v>454</v>
      </c>
      <c r="C1219" s="77" t="s">
        <v>3778</v>
      </c>
      <c r="D1219" s="85" t="s">
        <v>455</v>
      </c>
      <c r="E1219" s="85">
        <v>210068</v>
      </c>
      <c r="F1219" s="78" t="s">
        <v>455</v>
      </c>
      <c r="G1219" s="77"/>
      <c r="I1219" s="74" t="s">
        <v>657</v>
      </c>
      <c r="J1219" s="74">
        <v>240455</v>
      </c>
      <c r="K1219" s="74" t="s">
        <v>657</v>
      </c>
    </row>
    <row r="1220" spans="1:11" x14ac:dyDescent="0.2">
      <c r="A1220" s="80" t="s">
        <v>560</v>
      </c>
      <c r="B1220" s="77" t="s">
        <v>450</v>
      </c>
      <c r="C1220" s="77" t="s">
        <v>3778</v>
      </c>
      <c r="D1220" s="76" t="s">
        <v>451</v>
      </c>
      <c r="E1220" s="77">
        <v>210036</v>
      </c>
      <c r="F1220" s="78" t="s">
        <v>451</v>
      </c>
      <c r="G1220" s="77"/>
      <c r="I1220" s="74" t="s">
        <v>395</v>
      </c>
      <c r="J1220" s="74">
        <v>240072</v>
      </c>
      <c r="K1220" s="74" t="s">
        <v>395</v>
      </c>
    </row>
    <row r="1221" spans="1:11" x14ac:dyDescent="0.2">
      <c r="A1221" s="75" t="s">
        <v>504</v>
      </c>
      <c r="B1221" s="76" t="s">
        <v>446</v>
      </c>
      <c r="C1221" s="77" t="s">
        <v>3778</v>
      </c>
      <c r="D1221" s="76" t="s">
        <v>2984</v>
      </c>
      <c r="E1221" s="76">
        <v>410031</v>
      </c>
      <c r="F1221" s="78" t="s">
        <v>2984</v>
      </c>
      <c r="G1221" s="77"/>
      <c r="I1221" s="74" t="s">
        <v>391</v>
      </c>
      <c r="J1221" s="74">
        <v>240696</v>
      </c>
      <c r="K1221" s="74" t="s">
        <v>391</v>
      </c>
    </row>
    <row r="1222" spans="1:11" x14ac:dyDescent="0.2">
      <c r="A1222" s="75" t="s">
        <v>624</v>
      </c>
      <c r="B1222" s="76" t="s">
        <v>442</v>
      </c>
      <c r="C1222" s="77" t="s">
        <v>3778</v>
      </c>
      <c r="D1222" s="76" t="s">
        <v>653</v>
      </c>
      <c r="E1222" s="76">
        <v>210089</v>
      </c>
      <c r="F1222" s="78" t="s">
        <v>653</v>
      </c>
      <c r="G1222" s="77"/>
      <c r="I1222" s="74" t="s">
        <v>387</v>
      </c>
      <c r="J1222" s="74">
        <v>240448</v>
      </c>
      <c r="K1222" s="74" t="s">
        <v>387</v>
      </c>
    </row>
    <row r="1223" spans="1:11" x14ac:dyDescent="0.2">
      <c r="A1223" s="83" t="s">
        <v>495</v>
      </c>
      <c r="B1223" s="84" t="s">
        <v>438</v>
      </c>
      <c r="C1223" s="77" t="s">
        <v>3778</v>
      </c>
      <c r="D1223" s="76" t="s">
        <v>439</v>
      </c>
      <c r="E1223" s="85">
        <v>210031</v>
      </c>
      <c r="F1223" s="78" t="s">
        <v>439</v>
      </c>
      <c r="G1223" s="77"/>
      <c r="I1223" s="74" t="s">
        <v>384</v>
      </c>
      <c r="J1223" s="74">
        <v>240075</v>
      </c>
      <c r="K1223" s="74" t="s">
        <v>384</v>
      </c>
    </row>
    <row r="1224" spans="1:11" x14ac:dyDescent="0.2">
      <c r="A1224" s="75" t="s">
        <v>601</v>
      </c>
      <c r="B1224" s="76" t="s">
        <v>434</v>
      </c>
      <c r="C1224" s="77" t="s">
        <v>3778</v>
      </c>
      <c r="D1224" s="76" t="e">
        <v>#N/A</v>
      </c>
      <c r="E1224" s="76" t="s">
        <v>602</v>
      </c>
      <c r="F1224" s="78" t="e">
        <v>#N/A</v>
      </c>
      <c r="G1224" s="77"/>
      <c r="I1224" s="74" t="s">
        <v>380</v>
      </c>
      <c r="J1224" s="74">
        <v>240442</v>
      </c>
      <c r="K1224" s="74" t="s">
        <v>380</v>
      </c>
    </row>
    <row r="1225" spans="1:11" x14ac:dyDescent="0.2">
      <c r="A1225" s="80" t="s">
        <v>512</v>
      </c>
      <c r="B1225" s="77" t="s">
        <v>431</v>
      </c>
      <c r="C1225" s="77" t="s">
        <v>3778</v>
      </c>
      <c r="D1225" s="77" t="s">
        <v>655</v>
      </c>
      <c r="E1225" s="77">
        <v>210076</v>
      </c>
      <c r="F1225" s="78" t="s">
        <v>655</v>
      </c>
      <c r="G1225" s="77"/>
      <c r="I1225" s="74" t="s">
        <v>136</v>
      </c>
      <c r="J1225" s="74">
        <v>240607</v>
      </c>
      <c r="K1225" s="74" t="s">
        <v>136</v>
      </c>
    </row>
    <row r="1226" spans="1:11" x14ac:dyDescent="0.2">
      <c r="A1226" s="80" t="s">
        <v>721</v>
      </c>
      <c r="B1226" s="77" t="s">
        <v>427</v>
      </c>
      <c r="C1226" s="77" t="s">
        <v>3778</v>
      </c>
      <c r="D1226" s="77" t="e">
        <v>#N/A</v>
      </c>
      <c r="E1226" s="77" t="s">
        <v>749</v>
      </c>
      <c r="F1226" s="78" t="e">
        <v>#N/A</v>
      </c>
      <c r="G1226" s="77"/>
      <c r="I1226" s="74" t="s">
        <v>111</v>
      </c>
      <c r="J1226" s="74">
        <v>240067</v>
      </c>
      <c r="K1226" s="74" t="s">
        <v>111</v>
      </c>
    </row>
    <row r="1227" spans="1:11" x14ac:dyDescent="0.2">
      <c r="A1227" s="80" t="s">
        <v>586</v>
      </c>
      <c r="B1227" s="77" t="s">
        <v>424</v>
      </c>
      <c r="C1227" s="77" t="s">
        <v>3778</v>
      </c>
      <c r="D1227" s="77" t="s">
        <v>423</v>
      </c>
      <c r="E1227" s="77">
        <v>240165</v>
      </c>
      <c r="F1227" s="78" t="s">
        <v>423</v>
      </c>
      <c r="G1227" s="77"/>
      <c r="I1227" s="74" t="s">
        <v>209</v>
      </c>
      <c r="J1227" s="74">
        <v>240080</v>
      </c>
      <c r="K1227" s="74" t="s">
        <v>209</v>
      </c>
    </row>
    <row r="1228" spans="1:11" x14ac:dyDescent="0.2">
      <c r="A1228" s="80" t="s">
        <v>524</v>
      </c>
      <c r="B1228" s="77" t="s">
        <v>420</v>
      </c>
      <c r="C1228" s="77" t="s">
        <v>3778</v>
      </c>
      <c r="D1228" s="77" t="s">
        <v>419</v>
      </c>
      <c r="E1228" s="77">
        <v>820003</v>
      </c>
      <c r="F1228" s="78" t="s">
        <v>419</v>
      </c>
      <c r="G1228" s="77"/>
      <c r="I1228" s="74" t="s">
        <v>370</v>
      </c>
      <c r="J1228" s="74">
        <v>240624</v>
      </c>
      <c r="K1228" s="74" t="s">
        <v>370</v>
      </c>
    </row>
    <row r="1229" spans="1:11" x14ac:dyDescent="0.2">
      <c r="A1229" s="75" t="s">
        <v>492</v>
      </c>
      <c r="B1229" s="76" t="s">
        <v>416</v>
      </c>
      <c r="C1229" s="77" t="s">
        <v>3778</v>
      </c>
      <c r="D1229" s="76" t="s">
        <v>415</v>
      </c>
      <c r="E1229" s="76">
        <v>800057</v>
      </c>
      <c r="F1229" s="78" t="s">
        <v>415</v>
      </c>
      <c r="G1229" s="77"/>
      <c r="I1229" s="74" t="s">
        <v>366</v>
      </c>
      <c r="J1229" s="74">
        <v>440061</v>
      </c>
      <c r="K1229" s="74" t="s">
        <v>366</v>
      </c>
    </row>
    <row r="1230" spans="1:11" x14ac:dyDescent="0.2">
      <c r="A1230" s="83" t="s">
        <v>583</v>
      </c>
      <c r="B1230" s="84" t="s">
        <v>412</v>
      </c>
      <c r="C1230" s="77" t="s">
        <v>3778</v>
      </c>
      <c r="D1230" s="84" t="s">
        <v>411</v>
      </c>
      <c r="E1230" s="85">
        <v>240679</v>
      </c>
      <c r="F1230" s="78" t="s">
        <v>411</v>
      </c>
      <c r="G1230" s="77"/>
      <c r="I1230" s="74" t="s">
        <v>142</v>
      </c>
      <c r="J1230" s="74">
        <v>240049</v>
      </c>
      <c r="K1230" s="74" t="s">
        <v>142</v>
      </c>
    </row>
    <row r="1231" spans="1:11" x14ac:dyDescent="0.2">
      <c r="A1231" s="75" t="s">
        <v>578</v>
      </c>
      <c r="B1231" s="76" t="s">
        <v>408</v>
      </c>
      <c r="C1231" s="77" t="s">
        <v>3778</v>
      </c>
      <c r="D1231" s="76" t="s">
        <v>407</v>
      </c>
      <c r="E1231" s="76">
        <v>410028</v>
      </c>
      <c r="F1231" s="78" t="s">
        <v>407</v>
      </c>
      <c r="G1231" s="77"/>
      <c r="I1231" s="74" t="s">
        <v>360</v>
      </c>
      <c r="J1231" s="74">
        <v>440273</v>
      </c>
      <c r="K1231" s="74" t="s">
        <v>360</v>
      </c>
    </row>
    <row r="1232" spans="1:11" x14ac:dyDescent="0.2">
      <c r="A1232" s="83" t="s">
        <v>3456</v>
      </c>
      <c r="B1232" s="84" t="s">
        <v>404</v>
      </c>
      <c r="C1232" s="77" t="s">
        <v>3778</v>
      </c>
      <c r="D1232" s="76" t="s">
        <v>2988</v>
      </c>
      <c r="E1232" s="85">
        <v>800062</v>
      </c>
      <c r="F1232" s="78" t="s">
        <v>2988</v>
      </c>
      <c r="G1232" s="77"/>
      <c r="I1232" s="74" t="s">
        <v>357</v>
      </c>
      <c r="J1232" s="74">
        <v>240050</v>
      </c>
      <c r="K1232" s="74" t="s">
        <v>357</v>
      </c>
    </row>
    <row r="1233" spans="1:11" x14ac:dyDescent="0.2">
      <c r="A1233" s="75" t="s">
        <v>3457</v>
      </c>
      <c r="B1233" s="76" t="s">
        <v>400</v>
      </c>
      <c r="C1233" s="77" t="s">
        <v>3778</v>
      </c>
      <c r="D1233" s="76" t="e">
        <v>#N/A</v>
      </c>
      <c r="E1233" s="76" t="s">
        <v>3297</v>
      </c>
      <c r="F1233" s="78" t="e">
        <v>#N/A</v>
      </c>
      <c r="G1233" s="77"/>
      <c r="I1233" s="74" t="s">
        <v>352</v>
      </c>
      <c r="J1233" s="74">
        <v>440072</v>
      </c>
      <c r="K1233" s="74" t="s">
        <v>352</v>
      </c>
    </row>
    <row r="1234" spans="1:11" x14ac:dyDescent="0.2">
      <c r="A1234" s="80" t="s">
        <v>562</v>
      </c>
      <c r="B1234" s="77" t="s">
        <v>396</v>
      </c>
      <c r="C1234" s="77" t="s">
        <v>3778</v>
      </c>
      <c r="D1234" s="77" t="s">
        <v>395</v>
      </c>
      <c r="E1234" s="77">
        <v>240072</v>
      </c>
      <c r="F1234" s="78" t="s">
        <v>395</v>
      </c>
      <c r="G1234" s="77"/>
      <c r="I1234" s="74" t="s">
        <v>347</v>
      </c>
      <c r="J1234" s="74">
        <v>240348</v>
      </c>
      <c r="K1234" s="74" t="s">
        <v>347</v>
      </c>
    </row>
    <row r="1235" spans="1:11" x14ac:dyDescent="0.2">
      <c r="A1235" s="75" t="s">
        <v>640</v>
      </c>
      <c r="B1235" s="76" t="s">
        <v>392</v>
      </c>
      <c r="C1235" s="77" t="s">
        <v>3778</v>
      </c>
      <c r="D1235" s="76" t="s">
        <v>391</v>
      </c>
      <c r="E1235" s="76">
        <v>240696</v>
      </c>
      <c r="F1235" s="78" t="s">
        <v>391</v>
      </c>
      <c r="G1235" s="77"/>
      <c r="I1235" s="74" t="s">
        <v>658</v>
      </c>
      <c r="J1235" s="74">
        <v>210078</v>
      </c>
      <c r="K1235" s="74" t="s">
        <v>658</v>
      </c>
    </row>
    <row r="1236" spans="1:11" x14ac:dyDescent="0.2">
      <c r="A1236" s="80" t="s">
        <v>496</v>
      </c>
      <c r="B1236" s="77" t="s">
        <v>388</v>
      </c>
      <c r="C1236" s="77" t="s">
        <v>3778</v>
      </c>
      <c r="D1236" s="77" t="s">
        <v>387</v>
      </c>
      <c r="E1236" s="77">
        <v>240448</v>
      </c>
      <c r="F1236" s="78" t="s">
        <v>387</v>
      </c>
      <c r="G1236" s="77"/>
      <c r="I1236" s="74" t="s">
        <v>165</v>
      </c>
      <c r="J1236" s="74">
        <v>210069</v>
      </c>
      <c r="K1236" s="74" t="s">
        <v>165</v>
      </c>
    </row>
    <row r="1237" spans="1:11" x14ac:dyDescent="0.2">
      <c r="A1237" s="80" t="s">
        <v>580</v>
      </c>
      <c r="B1237" s="77" t="s">
        <v>385</v>
      </c>
      <c r="C1237" s="77" t="s">
        <v>3778</v>
      </c>
      <c r="D1237" s="77" t="s">
        <v>384</v>
      </c>
      <c r="E1237" s="77">
        <v>240075</v>
      </c>
      <c r="F1237" s="78" t="s">
        <v>384</v>
      </c>
      <c r="G1237" s="77"/>
      <c r="I1237" s="74" t="s">
        <v>473</v>
      </c>
      <c r="J1237" s="74">
        <v>210041</v>
      </c>
      <c r="K1237" s="74" t="s">
        <v>473</v>
      </c>
    </row>
    <row r="1238" spans="1:11" x14ac:dyDescent="0.2">
      <c r="A1238" s="75" t="s">
        <v>499</v>
      </c>
      <c r="B1238" s="76" t="s">
        <v>381</v>
      </c>
      <c r="C1238" s="77" t="s">
        <v>3778</v>
      </c>
      <c r="D1238" s="76" t="s">
        <v>380</v>
      </c>
      <c r="E1238" s="76">
        <v>240442</v>
      </c>
      <c r="F1238" s="78" t="s">
        <v>380</v>
      </c>
      <c r="G1238" s="77"/>
      <c r="I1238" s="74" t="s">
        <v>659</v>
      </c>
      <c r="J1238" s="74">
        <v>210087</v>
      </c>
      <c r="K1238" s="74" t="s">
        <v>659</v>
      </c>
    </row>
    <row r="1239" spans="1:11" x14ac:dyDescent="0.2">
      <c r="A1239" s="80" t="s">
        <v>557</v>
      </c>
      <c r="B1239" s="77" t="s">
        <v>377</v>
      </c>
      <c r="C1239" s="77" t="s">
        <v>3778</v>
      </c>
      <c r="D1239" s="77" t="s">
        <v>136</v>
      </c>
      <c r="E1239" s="77">
        <v>240607</v>
      </c>
      <c r="F1239" s="78" t="s">
        <v>136</v>
      </c>
      <c r="G1239" s="77"/>
      <c r="I1239" s="74" t="s">
        <v>443</v>
      </c>
      <c r="J1239" s="74">
        <v>210048</v>
      </c>
      <c r="K1239" s="74" t="s">
        <v>443</v>
      </c>
    </row>
    <row r="1240" spans="1:11" x14ac:dyDescent="0.2">
      <c r="A1240" s="80" t="s">
        <v>565</v>
      </c>
      <c r="B1240" s="77" t="s">
        <v>374</v>
      </c>
      <c r="C1240" s="77" t="s">
        <v>3778</v>
      </c>
      <c r="D1240" s="77" t="s">
        <v>111</v>
      </c>
      <c r="E1240" s="77">
        <v>240067</v>
      </c>
      <c r="F1240" s="78" t="s">
        <v>111</v>
      </c>
      <c r="G1240" s="77"/>
      <c r="I1240" s="74" t="s">
        <v>660</v>
      </c>
      <c r="J1240" s="74">
        <v>210088</v>
      </c>
      <c r="K1240" s="74" t="s">
        <v>660</v>
      </c>
    </row>
    <row r="1241" spans="1:11" x14ac:dyDescent="0.2">
      <c r="A1241" s="83" t="s">
        <v>576</v>
      </c>
      <c r="B1241" s="84" t="s">
        <v>372</v>
      </c>
      <c r="C1241" s="77" t="s">
        <v>3778</v>
      </c>
      <c r="D1241" s="84" t="s">
        <v>209</v>
      </c>
      <c r="E1241" s="85">
        <v>240080</v>
      </c>
      <c r="F1241" s="78" t="s">
        <v>209</v>
      </c>
      <c r="G1241" s="77"/>
      <c r="I1241" s="74" t="s">
        <v>661</v>
      </c>
      <c r="J1241" s="74">
        <v>230017</v>
      </c>
      <c r="K1241" s="74" t="s">
        <v>661</v>
      </c>
    </row>
    <row r="1242" spans="1:11" x14ac:dyDescent="0.2">
      <c r="A1242" s="75" t="s">
        <v>619</v>
      </c>
      <c r="B1242" s="76" t="s">
        <v>371</v>
      </c>
      <c r="C1242" s="77" t="s">
        <v>3778</v>
      </c>
      <c r="D1242" s="76" t="s">
        <v>370</v>
      </c>
      <c r="E1242" s="76">
        <v>240624</v>
      </c>
      <c r="F1242" s="78" t="s">
        <v>370</v>
      </c>
      <c r="G1242" s="77"/>
      <c r="I1242" s="74" t="s">
        <v>662</v>
      </c>
      <c r="J1242" s="74">
        <v>230019</v>
      </c>
      <c r="K1242" s="74" t="s">
        <v>662</v>
      </c>
    </row>
    <row r="1243" spans="1:11" x14ac:dyDescent="0.2">
      <c r="A1243" s="75" t="s">
        <v>644</v>
      </c>
      <c r="B1243" s="76" t="s">
        <v>367</v>
      </c>
      <c r="C1243" s="77" t="s">
        <v>3778</v>
      </c>
      <c r="D1243" s="76" t="s">
        <v>366</v>
      </c>
      <c r="E1243" s="76">
        <v>440061</v>
      </c>
      <c r="F1243" s="78" t="s">
        <v>366</v>
      </c>
      <c r="G1243" s="77"/>
      <c r="I1243" s="74" t="s">
        <v>339</v>
      </c>
      <c r="J1243" s="74">
        <v>230016</v>
      </c>
      <c r="K1243" s="74" t="s">
        <v>339</v>
      </c>
    </row>
    <row r="1244" spans="1:11" x14ac:dyDescent="0.2">
      <c r="A1244" s="83" t="s">
        <v>564</v>
      </c>
      <c r="B1244" s="84" t="s">
        <v>363</v>
      </c>
      <c r="C1244" s="77" t="s">
        <v>3778</v>
      </c>
      <c r="D1244" s="76" t="s">
        <v>142</v>
      </c>
      <c r="E1244" s="85">
        <v>240049</v>
      </c>
      <c r="F1244" s="78" t="s">
        <v>142</v>
      </c>
      <c r="G1244" s="77"/>
      <c r="I1244" s="74" t="s">
        <v>296</v>
      </c>
      <c r="J1244" s="74">
        <v>230015</v>
      </c>
      <c r="K1244" s="74" t="s">
        <v>296</v>
      </c>
    </row>
    <row r="1245" spans="1:11" x14ac:dyDescent="0.2">
      <c r="A1245" s="75" t="s">
        <v>503</v>
      </c>
      <c r="B1245" s="76" t="s">
        <v>361</v>
      </c>
      <c r="C1245" s="77" t="s">
        <v>3778</v>
      </c>
      <c r="D1245" s="76" t="s">
        <v>360</v>
      </c>
      <c r="E1245" s="76">
        <v>440273</v>
      </c>
      <c r="F1245" s="78" t="s">
        <v>360</v>
      </c>
      <c r="G1245" s="77"/>
      <c r="I1245" s="74" t="e">
        <v>#N/A</v>
      </c>
      <c r="J1245" s="74" t="s">
        <v>2992</v>
      </c>
      <c r="K1245" s="74" t="s">
        <v>2992</v>
      </c>
    </row>
    <row r="1246" spans="1:11" x14ac:dyDescent="0.2">
      <c r="A1246" s="83" t="s">
        <v>550</v>
      </c>
      <c r="B1246" s="84" t="s">
        <v>358</v>
      </c>
      <c r="C1246" s="77" t="s">
        <v>3778</v>
      </c>
      <c r="D1246" s="84" t="s">
        <v>357</v>
      </c>
      <c r="E1246" s="85">
        <v>240050</v>
      </c>
      <c r="F1246" s="78" t="s">
        <v>357</v>
      </c>
      <c r="G1246" s="77"/>
      <c r="I1246" s="74" t="s">
        <v>335</v>
      </c>
      <c r="J1246" s="74" t="s">
        <v>334</v>
      </c>
      <c r="K1246" s="74" t="s">
        <v>335</v>
      </c>
    </row>
    <row r="1247" spans="1:11" x14ac:dyDescent="0.2">
      <c r="A1247" s="80" t="s">
        <v>500</v>
      </c>
      <c r="B1247" s="77" t="s">
        <v>353</v>
      </c>
      <c r="C1247" s="77" t="s">
        <v>3778</v>
      </c>
      <c r="D1247" s="77" t="s">
        <v>352</v>
      </c>
      <c r="E1247" s="77">
        <v>440072</v>
      </c>
      <c r="F1247" s="78" t="s">
        <v>352</v>
      </c>
      <c r="G1247" s="77"/>
      <c r="I1247" s="74" t="s">
        <v>227</v>
      </c>
      <c r="J1247" s="74" t="s">
        <v>226</v>
      </c>
      <c r="K1247" s="74" t="s">
        <v>227</v>
      </c>
    </row>
    <row r="1248" spans="1:11" x14ac:dyDescent="0.2">
      <c r="A1248" s="75" t="s">
        <v>629</v>
      </c>
      <c r="B1248" s="76" t="s">
        <v>348</v>
      </c>
      <c r="C1248" s="77" t="s">
        <v>3778</v>
      </c>
      <c r="D1248" s="76" t="s">
        <v>347</v>
      </c>
      <c r="E1248" s="76">
        <v>240348</v>
      </c>
      <c r="F1248" s="78" t="s">
        <v>347</v>
      </c>
      <c r="G1248" s="77"/>
      <c r="I1248" s="74" t="e">
        <v>#N/A</v>
      </c>
      <c r="J1248" s="74" t="s">
        <v>2992</v>
      </c>
      <c r="K1248" s="74" t="s">
        <v>2992</v>
      </c>
    </row>
    <row r="1249" spans="1:11" x14ac:dyDescent="0.2">
      <c r="A1249" s="80" t="s">
        <v>513</v>
      </c>
      <c r="B1249" s="77" t="s">
        <v>514</v>
      </c>
      <c r="C1249" s="77" t="s">
        <v>3778</v>
      </c>
      <c r="D1249" s="77" t="s">
        <v>658</v>
      </c>
      <c r="E1249" s="77">
        <v>210078</v>
      </c>
      <c r="F1249" s="78" t="s">
        <v>658</v>
      </c>
      <c r="G1249" s="77"/>
      <c r="I1249" s="74" t="s">
        <v>325</v>
      </c>
      <c r="J1249" s="74" t="s">
        <v>322</v>
      </c>
      <c r="K1249" s="74" t="s">
        <v>325</v>
      </c>
    </row>
    <row r="1250" spans="1:11" x14ac:dyDescent="0.2">
      <c r="A1250" s="80" t="s">
        <v>566</v>
      </c>
      <c r="B1250" s="77" t="s">
        <v>567</v>
      </c>
      <c r="C1250" s="77" t="s">
        <v>3778</v>
      </c>
      <c r="D1250" s="77" t="s">
        <v>165</v>
      </c>
      <c r="E1250" s="77">
        <v>210069</v>
      </c>
      <c r="F1250" s="78" t="s">
        <v>165</v>
      </c>
      <c r="G1250" s="77"/>
      <c r="I1250" s="74" t="s">
        <v>319</v>
      </c>
      <c r="J1250" s="74" t="s">
        <v>318</v>
      </c>
      <c r="K1250" s="74" t="s">
        <v>319</v>
      </c>
    </row>
    <row r="1251" spans="1:11" x14ac:dyDescent="0.2">
      <c r="A1251" s="80" t="s">
        <v>3458</v>
      </c>
      <c r="B1251" s="77" t="s">
        <v>490</v>
      </c>
      <c r="C1251" s="77" t="s">
        <v>3778</v>
      </c>
      <c r="D1251" s="77" t="s">
        <v>659</v>
      </c>
      <c r="E1251" s="77">
        <v>210087</v>
      </c>
      <c r="F1251" s="78" t="s">
        <v>659</v>
      </c>
      <c r="G1251" s="77"/>
      <c r="I1251" s="74" t="s">
        <v>314</v>
      </c>
      <c r="J1251" s="74" t="s">
        <v>313</v>
      </c>
      <c r="K1251" s="74" t="s">
        <v>314</v>
      </c>
    </row>
    <row r="1252" spans="1:11" x14ac:dyDescent="0.2">
      <c r="A1252" s="75" t="s">
        <v>571</v>
      </c>
      <c r="B1252" s="76" t="s">
        <v>572</v>
      </c>
      <c r="C1252" s="77" t="s">
        <v>3778</v>
      </c>
      <c r="D1252" s="76" t="s">
        <v>443</v>
      </c>
      <c r="E1252" s="76">
        <v>210048</v>
      </c>
      <c r="F1252" s="78" t="s">
        <v>443</v>
      </c>
      <c r="G1252" s="77"/>
      <c r="I1252" s="74" t="s">
        <v>308</v>
      </c>
      <c r="J1252" s="74">
        <v>210051</v>
      </c>
      <c r="K1252" s="74" t="s">
        <v>308</v>
      </c>
    </row>
    <row r="1253" spans="1:11" x14ac:dyDescent="0.2">
      <c r="A1253" s="83" t="s">
        <v>3722</v>
      </c>
      <c r="B1253" s="84" t="s">
        <v>534</v>
      </c>
      <c r="C1253" s="77" t="s">
        <v>3778</v>
      </c>
      <c r="D1253" s="84" t="s">
        <v>660</v>
      </c>
      <c r="E1253" s="85">
        <v>210088</v>
      </c>
      <c r="F1253" s="78" t="s">
        <v>660</v>
      </c>
      <c r="G1253" s="77"/>
      <c r="I1253" s="74" t="s">
        <v>303</v>
      </c>
      <c r="J1253" s="74">
        <v>800047</v>
      </c>
      <c r="K1253" s="74" t="s">
        <v>303</v>
      </c>
    </row>
    <row r="1254" spans="1:11" x14ac:dyDescent="0.2">
      <c r="A1254" s="80" t="s">
        <v>584</v>
      </c>
      <c r="B1254" s="77" t="s">
        <v>362</v>
      </c>
      <c r="C1254" s="77" t="s">
        <v>3778</v>
      </c>
      <c r="D1254" s="77" t="s">
        <v>661</v>
      </c>
      <c r="E1254" s="77">
        <v>230017</v>
      </c>
      <c r="F1254" s="78" t="s">
        <v>661</v>
      </c>
      <c r="G1254" s="77"/>
      <c r="I1254" s="74" t="s">
        <v>667</v>
      </c>
      <c r="J1254" s="74">
        <v>440187</v>
      </c>
      <c r="K1254" s="74" t="s">
        <v>667</v>
      </c>
    </row>
    <row r="1255" spans="1:11" x14ac:dyDescent="0.2">
      <c r="A1255" s="75" t="s">
        <v>581</v>
      </c>
      <c r="B1255" s="76" t="s">
        <v>344</v>
      </c>
      <c r="C1255" s="77" t="s">
        <v>3778</v>
      </c>
      <c r="D1255" s="76" t="s">
        <v>662</v>
      </c>
      <c r="E1255" s="76">
        <v>230019</v>
      </c>
      <c r="F1255" s="78" t="s">
        <v>662</v>
      </c>
      <c r="G1255" s="77"/>
      <c r="I1255" s="74" t="s">
        <v>19</v>
      </c>
      <c r="J1255" s="74" t="s">
        <v>18</v>
      </c>
      <c r="K1255" s="74" t="s">
        <v>19</v>
      </c>
    </row>
    <row r="1256" spans="1:11" x14ac:dyDescent="0.2">
      <c r="A1256" s="80" t="s">
        <v>3556</v>
      </c>
      <c r="B1256" s="77" t="s">
        <v>340</v>
      </c>
      <c r="C1256" s="77" t="s">
        <v>3778</v>
      </c>
      <c r="D1256" s="77" t="s">
        <v>3746</v>
      </c>
      <c r="E1256" s="77">
        <v>230020</v>
      </c>
      <c r="F1256" s="78" t="s">
        <v>3746</v>
      </c>
      <c r="G1256" s="77"/>
      <c r="I1256" s="74" t="s">
        <v>296</v>
      </c>
      <c r="J1256" s="74">
        <v>230015</v>
      </c>
      <c r="K1256" s="74" t="s">
        <v>296</v>
      </c>
    </row>
    <row r="1257" spans="1:11" x14ac:dyDescent="0.2">
      <c r="A1257" s="75" t="s">
        <v>545</v>
      </c>
      <c r="B1257" s="76" t="s">
        <v>546</v>
      </c>
      <c r="C1257" s="77" t="s">
        <v>3778</v>
      </c>
      <c r="D1257" s="76" t="s">
        <v>296</v>
      </c>
      <c r="E1257" s="76">
        <v>230015</v>
      </c>
      <c r="F1257" s="78" t="s">
        <v>296</v>
      </c>
      <c r="G1257" s="77"/>
      <c r="I1257" s="74" t="s">
        <v>285</v>
      </c>
      <c r="J1257" s="74" t="s">
        <v>284</v>
      </c>
      <c r="K1257" s="74" t="s">
        <v>285</v>
      </c>
    </row>
    <row r="1258" spans="1:11" x14ac:dyDescent="0.2">
      <c r="A1258" s="83" t="s">
        <v>598</v>
      </c>
      <c r="B1258" s="84" t="s">
        <v>356</v>
      </c>
      <c r="C1258" s="77" t="s">
        <v>3778</v>
      </c>
      <c r="D1258" s="76" t="e">
        <v>#N/A</v>
      </c>
      <c r="E1258" s="85" t="s">
        <v>355</v>
      </c>
      <c r="F1258" s="78" t="e">
        <v>#N/A</v>
      </c>
      <c r="G1258" s="77"/>
      <c r="I1258" s="74" t="e">
        <v>#N/A</v>
      </c>
      <c r="J1258" s="74" t="s">
        <v>2992</v>
      </c>
      <c r="K1258" s="74" t="s">
        <v>2992</v>
      </c>
    </row>
    <row r="1259" spans="1:11" x14ac:dyDescent="0.2">
      <c r="A1259" s="75" t="s">
        <v>3559</v>
      </c>
      <c r="B1259" s="76" t="s">
        <v>336</v>
      </c>
      <c r="C1259" s="77" t="s">
        <v>3778</v>
      </c>
      <c r="D1259" s="76" t="e">
        <v>#N/A</v>
      </c>
      <c r="E1259" s="76" t="s">
        <v>3296</v>
      </c>
      <c r="F1259" s="78" t="e">
        <v>#N/A</v>
      </c>
      <c r="G1259" s="77"/>
      <c r="I1259" s="74" t="e">
        <v>#N/A</v>
      </c>
      <c r="J1259" s="74" t="s">
        <v>2992</v>
      </c>
      <c r="K1259" s="74" t="s">
        <v>2992</v>
      </c>
    </row>
    <row r="1260" spans="1:11" x14ac:dyDescent="0.2">
      <c r="A1260" s="80" t="s">
        <v>635</v>
      </c>
      <c r="B1260" s="77" t="s">
        <v>327</v>
      </c>
      <c r="C1260" s="77" t="s">
        <v>3778</v>
      </c>
      <c r="D1260" s="77" t="e">
        <v>#N/A</v>
      </c>
      <c r="E1260" s="77" t="s">
        <v>3296</v>
      </c>
      <c r="F1260" s="78" t="e">
        <v>#N/A</v>
      </c>
      <c r="G1260" s="77"/>
      <c r="I1260" s="74" t="s">
        <v>669</v>
      </c>
      <c r="J1260" s="74" t="s">
        <v>278</v>
      </c>
      <c r="K1260" s="74" t="s">
        <v>669</v>
      </c>
    </row>
    <row r="1261" spans="1:11" x14ac:dyDescent="0.2">
      <c r="A1261" s="80" t="s">
        <v>627</v>
      </c>
      <c r="B1261" s="77" t="s">
        <v>324</v>
      </c>
      <c r="C1261" s="77" t="s">
        <v>3778</v>
      </c>
      <c r="D1261" s="77" t="s">
        <v>325</v>
      </c>
      <c r="E1261" s="77" t="s">
        <v>322</v>
      </c>
      <c r="F1261" s="78" t="s">
        <v>325</v>
      </c>
      <c r="G1261" s="77"/>
      <c r="I1261" s="74" t="s">
        <v>271</v>
      </c>
      <c r="J1261" s="74" t="s">
        <v>268</v>
      </c>
      <c r="K1261" s="74" t="s">
        <v>271</v>
      </c>
    </row>
    <row r="1262" spans="1:11" x14ac:dyDescent="0.2">
      <c r="A1262" s="80" t="s">
        <v>547</v>
      </c>
      <c r="B1262" s="77" t="s">
        <v>320</v>
      </c>
      <c r="C1262" s="77" t="s">
        <v>3778</v>
      </c>
      <c r="D1262" s="77" t="s">
        <v>319</v>
      </c>
      <c r="E1262" s="77" t="s">
        <v>318</v>
      </c>
      <c r="F1262" s="78" t="s">
        <v>319</v>
      </c>
      <c r="G1262" s="77"/>
      <c r="I1262" s="74" t="s">
        <v>12</v>
      </c>
      <c r="J1262" s="74" t="s">
        <v>11</v>
      </c>
      <c r="K1262" s="74" t="s">
        <v>12</v>
      </c>
    </row>
    <row r="1263" spans="1:11" x14ac:dyDescent="0.2">
      <c r="A1263" s="75" t="s">
        <v>569</v>
      </c>
      <c r="B1263" s="76" t="s">
        <v>315</v>
      </c>
      <c r="C1263" s="77" t="s">
        <v>3778</v>
      </c>
      <c r="D1263" s="76" t="s">
        <v>314</v>
      </c>
      <c r="E1263" s="76" t="s">
        <v>313</v>
      </c>
      <c r="F1263" s="78" t="s">
        <v>314</v>
      </c>
      <c r="G1263" s="77"/>
      <c r="I1263" s="74" t="e">
        <v>#N/A</v>
      </c>
      <c r="J1263" s="74" t="s">
        <v>2992</v>
      </c>
      <c r="K1263" s="74" t="s">
        <v>2992</v>
      </c>
    </row>
    <row r="1264" spans="1:11" x14ac:dyDescent="0.2">
      <c r="A1264" s="83" t="s">
        <v>589</v>
      </c>
      <c r="B1264" s="84" t="s">
        <v>309</v>
      </c>
      <c r="C1264" s="77" t="s">
        <v>3778</v>
      </c>
      <c r="D1264" s="76" t="s">
        <v>308</v>
      </c>
      <c r="E1264" s="85">
        <v>210051</v>
      </c>
      <c r="F1264" s="78" t="s">
        <v>308</v>
      </c>
      <c r="G1264" s="77"/>
      <c r="I1264" s="74" t="s">
        <v>237</v>
      </c>
      <c r="J1264" s="74">
        <v>240109</v>
      </c>
      <c r="K1264" s="74" t="s">
        <v>237</v>
      </c>
    </row>
    <row r="1265" spans="1:11" x14ac:dyDescent="0.2">
      <c r="A1265" s="75" t="s">
        <v>530</v>
      </c>
      <c r="B1265" s="76" t="s">
        <v>304</v>
      </c>
      <c r="C1265" s="77" t="s">
        <v>3778</v>
      </c>
      <c r="D1265" s="76" t="s">
        <v>303</v>
      </c>
      <c r="E1265" s="76">
        <v>800047</v>
      </c>
      <c r="F1265" s="78" t="s">
        <v>303</v>
      </c>
      <c r="G1265" s="77"/>
      <c r="I1265" s="74" t="s">
        <v>672</v>
      </c>
      <c r="J1265" s="74" t="s">
        <v>671</v>
      </c>
      <c r="K1265" s="74" t="s">
        <v>672</v>
      </c>
    </row>
    <row r="1266" spans="1:11" x14ac:dyDescent="0.2">
      <c r="A1266" s="83" t="s">
        <v>3560</v>
      </c>
      <c r="B1266" s="84" t="s">
        <v>301</v>
      </c>
      <c r="C1266" s="77" t="s">
        <v>3778</v>
      </c>
      <c r="D1266" s="84" t="s">
        <v>2986</v>
      </c>
      <c r="E1266" s="85">
        <v>440390</v>
      </c>
      <c r="F1266" s="78" t="s">
        <v>2986</v>
      </c>
      <c r="G1266" s="77"/>
      <c r="I1266" s="74" t="s">
        <v>673</v>
      </c>
      <c r="J1266" s="74">
        <v>440086</v>
      </c>
      <c r="K1266" s="74" t="s">
        <v>673</v>
      </c>
    </row>
    <row r="1267" spans="1:11" x14ac:dyDescent="0.2">
      <c r="A1267" s="75" t="s">
        <v>623</v>
      </c>
      <c r="B1267" s="76" t="s">
        <v>13</v>
      </c>
      <c r="C1267" s="77" t="s">
        <v>3778</v>
      </c>
      <c r="D1267" s="76" t="s">
        <v>19</v>
      </c>
      <c r="E1267" s="76" t="s">
        <v>18</v>
      </c>
      <c r="F1267" s="78" t="s">
        <v>19</v>
      </c>
      <c r="G1267" s="77"/>
      <c r="I1267" s="74" t="s">
        <v>674</v>
      </c>
      <c r="J1267" s="74">
        <v>340052</v>
      </c>
      <c r="K1267" s="74" t="s">
        <v>674</v>
      </c>
    </row>
    <row r="1268" spans="1:11" x14ac:dyDescent="0.2">
      <c r="A1268" s="75" t="s">
        <v>637</v>
      </c>
      <c r="B1268" s="76" t="s">
        <v>297</v>
      </c>
      <c r="C1268" s="77" t="s">
        <v>3778</v>
      </c>
      <c r="D1268" s="76" t="e">
        <v>#N/A</v>
      </c>
      <c r="E1268" s="76" t="s">
        <v>638</v>
      </c>
      <c r="F1268" s="78" t="e">
        <v>#N/A</v>
      </c>
      <c r="G1268" s="77"/>
      <c r="I1268" s="74" t="s">
        <v>247</v>
      </c>
      <c r="J1268" s="74">
        <v>210040</v>
      </c>
      <c r="K1268" s="74" t="s">
        <v>247</v>
      </c>
    </row>
    <row r="1269" spans="1:11" x14ac:dyDescent="0.2">
      <c r="A1269" s="80" t="s">
        <v>617</v>
      </c>
      <c r="B1269" s="77" t="s">
        <v>286</v>
      </c>
      <c r="C1269" s="77" t="s">
        <v>3778</v>
      </c>
      <c r="D1269" s="77" t="s">
        <v>285</v>
      </c>
      <c r="E1269" s="77" t="s">
        <v>284</v>
      </c>
      <c r="F1269" s="78" t="s">
        <v>285</v>
      </c>
      <c r="G1269" s="77"/>
      <c r="I1269" s="74" t="s">
        <v>222</v>
      </c>
      <c r="J1269" s="74">
        <v>240255</v>
      </c>
      <c r="K1269" s="74" t="s">
        <v>222</v>
      </c>
    </row>
    <row r="1270" spans="1:11" x14ac:dyDescent="0.2">
      <c r="A1270" s="80" t="s">
        <v>615</v>
      </c>
      <c r="B1270" s="77" t="s">
        <v>280</v>
      </c>
      <c r="C1270" s="77" t="s">
        <v>3778</v>
      </c>
      <c r="D1270" s="77" t="e">
        <v>#N/A</v>
      </c>
      <c r="E1270" s="77" t="s">
        <v>616</v>
      </c>
      <c r="F1270" s="78" t="e">
        <v>#N/A</v>
      </c>
      <c r="G1270" s="77"/>
      <c r="I1270" s="74" t="s">
        <v>675</v>
      </c>
      <c r="J1270" s="74">
        <v>240259</v>
      </c>
      <c r="K1270" s="74" t="s">
        <v>675</v>
      </c>
    </row>
    <row r="1271" spans="1:11" x14ac:dyDescent="0.2">
      <c r="A1271" s="80" t="s">
        <v>636</v>
      </c>
      <c r="B1271" s="77" t="s">
        <v>276</v>
      </c>
      <c r="C1271" s="77" t="s">
        <v>3778</v>
      </c>
      <c r="D1271" s="77" t="s">
        <v>669</v>
      </c>
      <c r="E1271" s="77" t="s">
        <v>278</v>
      </c>
      <c r="F1271" s="78" t="s">
        <v>669</v>
      </c>
      <c r="G1271" s="77"/>
      <c r="I1271" s="74" t="s">
        <v>232</v>
      </c>
      <c r="J1271" s="74">
        <v>240091</v>
      </c>
      <c r="K1271" s="74" t="s">
        <v>232</v>
      </c>
    </row>
    <row r="1272" spans="1:11" x14ac:dyDescent="0.2">
      <c r="A1272" s="75" t="s">
        <v>549</v>
      </c>
      <c r="B1272" s="76" t="s">
        <v>270</v>
      </c>
      <c r="C1272" s="77" t="s">
        <v>3778</v>
      </c>
      <c r="D1272" s="76" t="s">
        <v>271</v>
      </c>
      <c r="E1272" s="76" t="s">
        <v>268</v>
      </c>
      <c r="F1272" s="78" t="s">
        <v>271</v>
      </c>
      <c r="G1272" s="77"/>
      <c r="I1272" s="74" t="e">
        <v>#N/A</v>
      </c>
      <c r="J1272" s="74" t="s">
        <v>2992</v>
      </c>
      <c r="K1272" s="74" t="s">
        <v>2992</v>
      </c>
    </row>
    <row r="1273" spans="1:11" x14ac:dyDescent="0.2">
      <c r="A1273" s="75" t="s">
        <v>3561</v>
      </c>
      <c r="B1273" s="76" t="s">
        <v>266</v>
      </c>
      <c r="C1273" s="77" t="s">
        <v>3778</v>
      </c>
      <c r="D1273" s="76" t="s">
        <v>12</v>
      </c>
      <c r="E1273" s="76" t="s">
        <v>11</v>
      </c>
      <c r="F1273" s="78" t="s">
        <v>12</v>
      </c>
      <c r="G1273" s="77"/>
      <c r="I1273" s="74" t="s">
        <v>227</v>
      </c>
      <c r="J1273" s="74" t="s">
        <v>226</v>
      </c>
      <c r="K1273" s="74" t="s">
        <v>227</v>
      </c>
    </row>
    <row r="1274" spans="1:11" x14ac:dyDescent="0.2">
      <c r="A1274" s="75" t="s">
        <v>605</v>
      </c>
      <c r="B1274" s="76" t="s">
        <v>264</v>
      </c>
      <c r="C1274" s="77" t="s">
        <v>3778</v>
      </c>
      <c r="D1274" s="76" t="e">
        <v>#N/A</v>
      </c>
      <c r="E1274" s="76" t="s">
        <v>606</v>
      </c>
      <c r="F1274" s="78" t="e">
        <v>#N/A</v>
      </c>
      <c r="G1274" s="76"/>
      <c r="I1274" s="74" t="s">
        <v>218</v>
      </c>
      <c r="J1274" s="74">
        <v>240538</v>
      </c>
      <c r="K1274" s="74" t="s">
        <v>218</v>
      </c>
    </row>
    <row r="1275" spans="1:11" x14ac:dyDescent="0.2">
      <c r="A1275" s="75" t="s">
        <v>493</v>
      </c>
      <c r="B1275" s="76" t="s">
        <v>260</v>
      </c>
      <c r="C1275" s="77" t="s">
        <v>3778</v>
      </c>
      <c r="D1275" s="76" t="s">
        <v>237</v>
      </c>
      <c r="E1275" s="76">
        <v>240109</v>
      </c>
      <c r="F1275" s="78" t="s">
        <v>237</v>
      </c>
      <c r="G1275" s="77"/>
      <c r="I1275" s="74" t="s">
        <v>213</v>
      </c>
      <c r="J1275" s="74">
        <v>240494</v>
      </c>
      <c r="K1275" s="74" t="s">
        <v>213</v>
      </c>
    </row>
    <row r="1276" spans="1:11" x14ac:dyDescent="0.2">
      <c r="A1276" s="83" t="s">
        <v>3562</v>
      </c>
      <c r="B1276" s="84" t="s">
        <v>607</v>
      </c>
      <c r="C1276" s="77" t="s">
        <v>3778</v>
      </c>
      <c r="D1276" s="76" t="s">
        <v>335</v>
      </c>
      <c r="E1276" s="85" t="s">
        <v>334</v>
      </c>
      <c r="F1276" s="78" t="s">
        <v>335</v>
      </c>
      <c r="G1276" s="77"/>
      <c r="I1276" s="74" t="s">
        <v>263</v>
      </c>
      <c r="J1276" s="74">
        <v>240254</v>
      </c>
      <c r="K1276" s="74" t="s">
        <v>263</v>
      </c>
    </row>
    <row r="1277" spans="1:11" x14ac:dyDescent="0.2">
      <c r="A1277" s="75" t="s">
        <v>3563</v>
      </c>
      <c r="B1277" s="76" t="s">
        <v>257</v>
      </c>
      <c r="C1277" s="77" t="s">
        <v>3778</v>
      </c>
      <c r="D1277" s="76" t="s">
        <v>384</v>
      </c>
      <c r="E1277" s="76">
        <v>240075</v>
      </c>
      <c r="F1277" s="78" t="s">
        <v>384</v>
      </c>
      <c r="G1277" s="77"/>
      <c r="I1277" s="74" t="s">
        <v>243</v>
      </c>
      <c r="J1277" s="74" t="s">
        <v>242</v>
      </c>
      <c r="K1277" s="74" t="s">
        <v>243</v>
      </c>
    </row>
    <row r="1278" spans="1:11" x14ac:dyDescent="0.2">
      <c r="A1278" s="80" t="s">
        <v>647</v>
      </c>
      <c r="B1278" s="77" t="s">
        <v>254</v>
      </c>
      <c r="C1278" s="77" t="s">
        <v>3778</v>
      </c>
      <c r="D1278" s="77" t="s">
        <v>674</v>
      </c>
      <c r="E1278" s="77">
        <v>340052</v>
      </c>
      <c r="F1278" s="78" t="s">
        <v>674</v>
      </c>
      <c r="G1278" s="77"/>
      <c r="I1278" s="74" t="s">
        <v>193</v>
      </c>
      <c r="J1278" s="74">
        <v>240164</v>
      </c>
      <c r="K1278" s="74" t="s">
        <v>193</v>
      </c>
    </row>
    <row r="1279" spans="1:11" x14ac:dyDescent="0.2">
      <c r="A1279" s="75" t="s">
        <v>3564</v>
      </c>
      <c r="B1279" s="76" t="s">
        <v>248</v>
      </c>
      <c r="C1279" s="77" t="s">
        <v>3778</v>
      </c>
      <c r="D1279" s="76" t="s">
        <v>247</v>
      </c>
      <c r="E1279" s="76">
        <v>210040</v>
      </c>
      <c r="F1279" s="78" t="s">
        <v>247</v>
      </c>
      <c r="G1279" s="77"/>
      <c r="I1279" s="74" t="e">
        <v>#N/A</v>
      </c>
      <c r="J1279" s="74" t="s">
        <v>2992</v>
      </c>
      <c r="K1279" s="74" t="s">
        <v>2992</v>
      </c>
    </row>
    <row r="1280" spans="1:11" x14ac:dyDescent="0.2">
      <c r="A1280" s="75" t="s">
        <v>579</v>
      </c>
      <c r="B1280" s="76" t="s">
        <v>244</v>
      </c>
      <c r="C1280" s="77" t="s">
        <v>3778</v>
      </c>
      <c r="D1280" s="76" t="s">
        <v>222</v>
      </c>
      <c r="E1280" s="76">
        <v>240255</v>
      </c>
      <c r="F1280" s="78" t="s">
        <v>222</v>
      </c>
      <c r="G1280" s="77"/>
      <c r="I1280" s="74" t="s">
        <v>676</v>
      </c>
      <c r="J1280" s="74">
        <v>240444</v>
      </c>
      <c r="K1280" s="74" t="s">
        <v>676</v>
      </c>
    </row>
    <row r="1281" spans="1:11" x14ac:dyDescent="0.2">
      <c r="A1281" s="80" t="s">
        <v>600</v>
      </c>
      <c r="B1281" s="77" t="s">
        <v>238</v>
      </c>
      <c r="C1281" s="77" t="s">
        <v>3778</v>
      </c>
      <c r="D1281" s="77" t="s">
        <v>675</v>
      </c>
      <c r="E1281" s="77">
        <v>240259</v>
      </c>
      <c r="F1281" s="78" t="s">
        <v>675</v>
      </c>
      <c r="G1281" s="77"/>
      <c r="I1281" s="74" t="s">
        <v>160</v>
      </c>
      <c r="J1281" s="74">
        <v>240131</v>
      </c>
      <c r="K1281" s="74" t="s">
        <v>160</v>
      </c>
    </row>
    <row r="1282" spans="1:11" x14ac:dyDescent="0.2">
      <c r="A1282" s="80" t="s">
        <v>3565</v>
      </c>
      <c r="B1282" s="77" t="s">
        <v>233</v>
      </c>
      <c r="C1282" s="77" t="s">
        <v>3778</v>
      </c>
      <c r="D1282" s="77" t="s">
        <v>656</v>
      </c>
      <c r="E1282" s="77">
        <v>210085</v>
      </c>
      <c r="F1282" s="78" t="s">
        <v>656</v>
      </c>
      <c r="G1282" s="77"/>
      <c r="I1282" s="74" t="s">
        <v>182</v>
      </c>
      <c r="J1282" s="74">
        <v>240122</v>
      </c>
      <c r="K1282" s="74" t="s">
        <v>182</v>
      </c>
    </row>
    <row r="1283" spans="1:11" x14ac:dyDescent="0.2">
      <c r="A1283" s="75" t="s">
        <v>3566</v>
      </c>
      <c r="B1283" s="76" t="s">
        <v>230</v>
      </c>
      <c r="C1283" s="77" t="s">
        <v>3778</v>
      </c>
      <c r="D1283" s="76" t="e">
        <v>#N/A</v>
      </c>
      <c r="E1283" s="76" t="s">
        <v>611</v>
      </c>
      <c r="F1283" s="78" t="e">
        <v>#N/A</v>
      </c>
      <c r="G1283" s="77"/>
      <c r="I1283" s="74" t="s">
        <v>178</v>
      </c>
      <c r="J1283" s="74">
        <v>240073</v>
      </c>
      <c r="K1283" s="74" t="s">
        <v>178</v>
      </c>
    </row>
    <row r="1284" spans="1:11" x14ac:dyDescent="0.2">
      <c r="A1284" s="75" t="s">
        <v>544</v>
      </c>
      <c r="B1284" s="76" t="s">
        <v>228</v>
      </c>
      <c r="C1284" s="77" t="s">
        <v>3778</v>
      </c>
      <c r="D1284" s="76" t="s">
        <v>227</v>
      </c>
      <c r="E1284" s="76" t="s">
        <v>226</v>
      </c>
      <c r="F1284" s="78" t="s">
        <v>227</v>
      </c>
      <c r="G1284" s="77"/>
      <c r="I1284" s="74" t="s">
        <v>174</v>
      </c>
      <c r="J1284" s="74">
        <v>800033</v>
      </c>
      <c r="K1284" s="74" t="s">
        <v>174</v>
      </c>
    </row>
    <row r="1285" spans="1:11" x14ac:dyDescent="0.2">
      <c r="A1285" s="75" t="s">
        <v>537</v>
      </c>
      <c r="B1285" s="76" t="s">
        <v>219</v>
      </c>
      <c r="C1285" s="77" t="s">
        <v>3778</v>
      </c>
      <c r="D1285" s="76" t="s">
        <v>218</v>
      </c>
      <c r="E1285" s="76">
        <v>240538</v>
      </c>
      <c r="F1285" s="78" t="s">
        <v>218</v>
      </c>
      <c r="G1285" s="77"/>
      <c r="I1285" s="74" t="s">
        <v>678</v>
      </c>
      <c r="J1285" s="74" t="s">
        <v>597</v>
      </c>
      <c r="K1285" s="74" t="s">
        <v>678</v>
      </c>
    </row>
    <row r="1286" spans="1:11" x14ac:dyDescent="0.2">
      <c r="A1286" s="75" t="s">
        <v>570</v>
      </c>
      <c r="B1286" s="76" t="s">
        <v>214</v>
      </c>
      <c r="C1286" s="77" t="s">
        <v>3778</v>
      </c>
      <c r="D1286" s="76" t="s">
        <v>213</v>
      </c>
      <c r="E1286" s="76">
        <v>240494</v>
      </c>
      <c r="F1286" s="78" t="s">
        <v>213</v>
      </c>
      <c r="G1286" s="76"/>
      <c r="I1286" s="74" t="s">
        <v>169</v>
      </c>
      <c r="J1286" s="74">
        <v>440364</v>
      </c>
      <c r="K1286" s="74" t="s">
        <v>169</v>
      </c>
    </row>
    <row r="1287" spans="1:11" x14ac:dyDescent="0.2">
      <c r="A1287" s="80" t="s">
        <v>632</v>
      </c>
      <c r="B1287" s="77" t="s">
        <v>204</v>
      </c>
      <c r="C1287" s="77" t="s">
        <v>3778</v>
      </c>
      <c r="D1287" s="77" t="s">
        <v>263</v>
      </c>
      <c r="E1287" s="77">
        <v>240254</v>
      </c>
      <c r="F1287" s="78" t="s">
        <v>263</v>
      </c>
      <c r="G1287" s="77"/>
      <c r="I1287" s="74" t="s">
        <v>680</v>
      </c>
      <c r="J1287" s="74">
        <v>210084</v>
      </c>
      <c r="K1287" s="74" t="s">
        <v>680</v>
      </c>
    </row>
    <row r="1288" spans="1:11" x14ac:dyDescent="0.2">
      <c r="A1288" s="83" t="s">
        <v>641</v>
      </c>
      <c r="B1288" s="84" t="s">
        <v>207</v>
      </c>
      <c r="C1288" s="77" t="s">
        <v>3778</v>
      </c>
      <c r="D1288" s="76" t="e">
        <v>#N/A</v>
      </c>
      <c r="E1288" s="85" t="s">
        <v>642</v>
      </c>
      <c r="F1288" s="78" t="e">
        <v>#N/A</v>
      </c>
      <c r="G1288" s="77"/>
      <c r="I1288" s="74" t="e">
        <v>#N/A</v>
      </c>
      <c r="J1288" s="74" t="s">
        <v>2992</v>
      </c>
      <c r="K1288" s="74" t="s">
        <v>2992</v>
      </c>
    </row>
    <row r="1289" spans="1:11" x14ac:dyDescent="0.2">
      <c r="A1289" s="75" t="s">
        <v>3567</v>
      </c>
      <c r="B1289" s="76" t="s">
        <v>516</v>
      </c>
      <c r="C1289" s="77" t="s">
        <v>3778</v>
      </c>
      <c r="D1289" s="76" t="e">
        <v>#N/A</v>
      </c>
      <c r="E1289" s="76" t="s">
        <v>3296</v>
      </c>
      <c r="F1289" s="78" t="e">
        <v>#N/A</v>
      </c>
      <c r="G1289" s="77"/>
      <c r="I1289" s="74" t="s">
        <v>155</v>
      </c>
      <c r="J1289" s="74">
        <v>240066</v>
      </c>
      <c r="K1289" s="74" t="s">
        <v>155</v>
      </c>
    </row>
    <row r="1290" spans="1:11" x14ac:dyDescent="0.2">
      <c r="A1290" s="83" t="s">
        <v>625</v>
      </c>
      <c r="B1290" s="84" t="s">
        <v>194</v>
      </c>
      <c r="C1290" s="77" t="s">
        <v>3778</v>
      </c>
      <c r="D1290" s="84" t="s">
        <v>193</v>
      </c>
      <c r="E1290" s="85">
        <v>240164</v>
      </c>
      <c r="F1290" s="78" t="s">
        <v>193</v>
      </c>
      <c r="G1290" s="77"/>
      <c r="I1290" s="74" t="e">
        <v>#N/A</v>
      </c>
      <c r="J1290" s="74" t="s">
        <v>2992</v>
      </c>
      <c r="K1290" s="74" t="s">
        <v>2992</v>
      </c>
    </row>
    <row r="1291" spans="1:11" x14ac:dyDescent="0.2">
      <c r="A1291" s="80" t="s">
        <v>582</v>
      </c>
      <c r="B1291" s="77" t="s">
        <v>197</v>
      </c>
      <c r="C1291" s="77" t="s">
        <v>3778</v>
      </c>
      <c r="D1291" s="77" t="s">
        <v>2981</v>
      </c>
      <c r="E1291" s="77">
        <v>240057</v>
      </c>
      <c r="F1291" s="78" t="s">
        <v>2981</v>
      </c>
      <c r="G1291" s="77"/>
      <c r="I1291" s="74" t="e">
        <v>#N/A</v>
      </c>
      <c r="J1291" s="74" t="s">
        <v>2992</v>
      </c>
      <c r="K1291" s="74" t="s">
        <v>2992</v>
      </c>
    </row>
    <row r="1292" spans="1:11" x14ac:dyDescent="0.2">
      <c r="A1292" s="80" t="s">
        <v>568</v>
      </c>
      <c r="B1292" s="77" t="s">
        <v>191</v>
      </c>
      <c r="C1292" s="77" t="s">
        <v>3778</v>
      </c>
      <c r="D1292" s="77" t="s">
        <v>676</v>
      </c>
      <c r="E1292" s="77">
        <v>240444</v>
      </c>
      <c r="F1292" s="78" t="s">
        <v>676</v>
      </c>
      <c r="G1292" s="77"/>
      <c r="I1292" s="74" t="e">
        <v>#N/A</v>
      </c>
      <c r="J1292" s="74" t="s">
        <v>2992</v>
      </c>
      <c r="K1292" s="74" t="s">
        <v>2992</v>
      </c>
    </row>
    <row r="1293" spans="1:11" x14ac:dyDescent="0.2">
      <c r="A1293" s="75" t="s">
        <v>559</v>
      </c>
      <c r="B1293" s="76" t="s">
        <v>187</v>
      </c>
      <c r="C1293" s="77" t="s">
        <v>3778</v>
      </c>
      <c r="D1293" s="76" t="s">
        <v>160</v>
      </c>
      <c r="E1293" s="76">
        <v>240131</v>
      </c>
      <c r="F1293" s="78" t="s">
        <v>160</v>
      </c>
      <c r="G1293" s="77"/>
      <c r="I1293" s="74" t="s">
        <v>190</v>
      </c>
      <c r="J1293" s="74">
        <v>240005</v>
      </c>
      <c r="K1293" s="74" t="s">
        <v>190</v>
      </c>
    </row>
    <row r="1294" spans="1:11" x14ac:dyDescent="0.2">
      <c r="A1294" s="75" t="s">
        <v>577</v>
      </c>
      <c r="B1294" s="76" t="s">
        <v>183</v>
      </c>
      <c r="C1294" s="77" t="s">
        <v>3778</v>
      </c>
      <c r="D1294" s="76" t="s">
        <v>182</v>
      </c>
      <c r="E1294" s="76">
        <v>240122</v>
      </c>
      <c r="F1294" s="78" t="s">
        <v>182</v>
      </c>
      <c r="G1294" s="76"/>
      <c r="I1294" s="74" t="s">
        <v>683</v>
      </c>
      <c r="J1294" s="74">
        <v>340061</v>
      </c>
      <c r="K1294" s="74" t="s">
        <v>683</v>
      </c>
    </row>
    <row r="1295" spans="1:11" x14ac:dyDescent="0.2">
      <c r="A1295" s="80" t="s">
        <v>593</v>
      </c>
      <c r="B1295" s="77" t="s">
        <v>179</v>
      </c>
      <c r="C1295" s="77" t="s">
        <v>3778</v>
      </c>
      <c r="D1295" s="77" t="s">
        <v>178</v>
      </c>
      <c r="E1295" s="77">
        <v>240073</v>
      </c>
      <c r="F1295" s="78" t="s">
        <v>178</v>
      </c>
      <c r="G1295" s="77"/>
      <c r="I1295" s="74" t="s">
        <v>655</v>
      </c>
      <c r="J1295" s="74">
        <v>210076</v>
      </c>
      <c r="K1295" s="74" t="s">
        <v>655</v>
      </c>
    </row>
    <row r="1296" spans="1:11" x14ac:dyDescent="0.2">
      <c r="A1296" s="83" t="s">
        <v>3568</v>
      </c>
      <c r="B1296" s="84" t="s">
        <v>596</v>
      </c>
      <c r="C1296" s="77" t="s">
        <v>3778</v>
      </c>
      <c r="D1296" s="76" t="e">
        <v>#N/A</v>
      </c>
      <c r="E1296" s="85" t="s">
        <v>3278</v>
      </c>
      <c r="F1296" s="78" t="e">
        <v>#N/A</v>
      </c>
      <c r="G1296" s="77"/>
      <c r="I1296" s="74" t="s">
        <v>127</v>
      </c>
      <c r="J1296" s="74">
        <v>210071</v>
      </c>
      <c r="K1296" s="74" t="s">
        <v>127</v>
      </c>
    </row>
    <row r="1297" spans="1:11" x14ac:dyDescent="0.2">
      <c r="A1297" s="80" t="s">
        <v>679</v>
      </c>
      <c r="B1297" s="77" t="s">
        <v>170</v>
      </c>
      <c r="C1297" s="77" t="s">
        <v>3778</v>
      </c>
      <c r="D1297" s="77" t="s">
        <v>667</v>
      </c>
      <c r="E1297" s="77">
        <v>440187</v>
      </c>
      <c r="F1297" s="78" t="s">
        <v>667</v>
      </c>
      <c r="G1297" s="77"/>
      <c r="I1297" s="74" t="s">
        <v>684</v>
      </c>
      <c r="J1297" s="74">
        <v>240743</v>
      </c>
      <c r="K1297" s="74" t="s">
        <v>684</v>
      </c>
    </row>
    <row r="1298" spans="1:11" x14ac:dyDescent="0.2">
      <c r="A1298" s="75" t="s">
        <v>561</v>
      </c>
      <c r="B1298" s="76" t="s">
        <v>156</v>
      </c>
      <c r="C1298" s="77" t="s">
        <v>3778</v>
      </c>
      <c r="D1298" s="76" t="s">
        <v>155</v>
      </c>
      <c r="E1298" s="76">
        <v>240066</v>
      </c>
      <c r="F1298" s="78" t="s">
        <v>155</v>
      </c>
      <c r="G1298" s="77"/>
      <c r="I1298" s="74" t="s">
        <v>123</v>
      </c>
      <c r="J1298" s="74">
        <v>240019</v>
      </c>
      <c r="K1298" s="74" t="s">
        <v>123</v>
      </c>
    </row>
    <row r="1299" spans="1:11" x14ac:dyDescent="0.2">
      <c r="A1299" s="75" t="s">
        <v>3569</v>
      </c>
      <c r="B1299" s="76" t="s">
        <v>152</v>
      </c>
      <c r="C1299" s="77" t="s">
        <v>3778</v>
      </c>
      <c r="D1299" s="76" t="s">
        <v>2985</v>
      </c>
      <c r="E1299" s="76">
        <v>440040</v>
      </c>
      <c r="F1299" s="78" t="s">
        <v>2985</v>
      </c>
      <c r="G1299" s="77"/>
      <c r="I1299" s="74" t="s">
        <v>119</v>
      </c>
      <c r="J1299" s="74">
        <v>240036</v>
      </c>
      <c r="K1299" s="74" t="s">
        <v>119</v>
      </c>
    </row>
    <row r="1300" spans="1:11" x14ac:dyDescent="0.2">
      <c r="A1300" s="80" t="s">
        <v>3570</v>
      </c>
      <c r="B1300" s="77" t="s">
        <v>148</v>
      </c>
      <c r="C1300" s="77" t="s">
        <v>3778</v>
      </c>
      <c r="D1300" s="77" t="e">
        <v>#N/A</v>
      </c>
      <c r="E1300" s="77" t="s">
        <v>3279</v>
      </c>
      <c r="F1300" s="78" t="e">
        <v>#N/A</v>
      </c>
      <c r="G1300" s="77"/>
      <c r="I1300" s="74" t="s">
        <v>115</v>
      </c>
      <c r="J1300" s="74">
        <v>240263</v>
      </c>
      <c r="K1300" s="74" t="s">
        <v>115</v>
      </c>
    </row>
    <row r="1301" spans="1:11" x14ac:dyDescent="0.2">
      <c r="A1301" s="80" t="s">
        <v>506</v>
      </c>
      <c r="B1301" s="77" t="s">
        <v>507</v>
      </c>
      <c r="C1301" s="77" t="s">
        <v>3778</v>
      </c>
      <c r="D1301" s="77" t="s">
        <v>2989</v>
      </c>
      <c r="E1301" s="77" t="s">
        <v>508</v>
      </c>
      <c r="F1301" s="78" t="s">
        <v>2989</v>
      </c>
      <c r="G1301" s="77"/>
      <c r="I1301" s="74" t="s">
        <v>685</v>
      </c>
      <c r="J1301" s="74">
        <v>230018</v>
      </c>
      <c r="K1301" s="74" t="s">
        <v>685</v>
      </c>
    </row>
    <row r="1302" spans="1:11" x14ac:dyDescent="0.2">
      <c r="A1302" s="75" t="s">
        <v>3571</v>
      </c>
      <c r="B1302" s="76" t="s">
        <v>139</v>
      </c>
      <c r="C1302" s="77" t="s">
        <v>3778</v>
      </c>
      <c r="D1302" s="76" t="s">
        <v>190</v>
      </c>
      <c r="E1302" s="76">
        <v>240005</v>
      </c>
      <c r="F1302" s="78" t="s">
        <v>190</v>
      </c>
      <c r="G1302" s="77"/>
      <c r="I1302" s="74" t="s">
        <v>106</v>
      </c>
      <c r="J1302" s="74">
        <v>240054</v>
      </c>
      <c r="K1302" s="74" t="s">
        <v>106</v>
      </c>
    </row>
    <row r="1303" spans="1:11" x14ac:dyDescent="0.2">
      <c r="A1303" s="75" t="s">
        <v>563</v>
      </c>
      <c r="B1303" s="76" t="s">
        <v>134</v>
      </c>
      <c r="C1303" s="77" t="s">
        <v>3778</v>
      </c>
      <c r="D1303" s="76" t="s">
        <v>2982</v>
      </c>
      <c r="E1303" s="76">
        <v>240767</v>
      </c>
      <c r="F1303" s="78" t="s">
        <v>2982</v>
      </c>
      <c r="G1303" s="77"/>
      <c r="I1303" s="74" t="s">
        <v>686</v>
      </c>
      <c r="J1303" s="74">
        <v>210012</v>
      </c>
      <c r="K1303" s="74" t="s">
        <v>686</v>
      </c>
    </row>
    <row r="1304" spans="1:11" x14ac:dyDescent="0.2">
      <c r="A1304" s="83" t="s">
        <v>575</v>
      </c>
      <c r="B1304" s="84" t="s">
        <v>122</v>
      </c>
      <c r="C1304" s="77" t="s">
        <v>3778</v>
      </c>
      <c r="D1304" s="76" t="s">
        <v>684</v>
      </c>
      <c r="E1304" s="85">
        <v>240743</v>
      </c>
      <c r="F1304" s="78" t="s">
        <v>684</v>
      </c>
      <c r="G1304" s="77"/>
      <c r="I1304" s="74" t="s">
        <v>99</v>
      </c>
      <c r="J1304" s="74">
        <v>240037</v>
      </c>
      <c r="K1304" s="74" t="s">
        <v>99</v>
      </c>
    </row>
    <row r="1305" spans="1:11" x14ac:dyDescent="0.2">
      <c r="A1305" s="75" t="s">
        <v>630</v>
      </c>
      <c r="B1305" s="76" t="s">
        <v>118</v>
      </c>
      <c r="C1305" s="77" t="s">
        <v>3778</v>
      </c>
      <c r="D1305" s="76" t="s">
        <v>123</v>
      </c>
      <c r="E1305" s="76">
        <v>240019</v>
      </c>
      <c r="F1305" s="78" t="s">
        <v>123</v>
      </c>
      <c r="G1305" s="77"/>
      <c r="I1305" s="74" t="s">
        <v>95</v>
      </c>
      <c r="J1305" s="74">
        <v>240028</v>
      </c>
      <c r="K1305" s="74" t="s">
        <v>95</v>
      </c>
    </row>
    <row r="1306" spans="1:11" x14ac:dyDescent="0.2">
      <c r="A1306" s="75" t="s">
        <v>3572</v>
      </c>
      <c r="B1306" s="76" t="s">
        <v>510</v>
      </c>
      <c r="C1306" s="77" t="s">
        <v>3778</v>
      </c>
      <c r="D1306" s="76" t="s">
        <v>678</v>
      </c>
      <c r="E1306" s="76" t="s">
        <v>597</v>
      </c>
      <c r="F1306" s="78" t="s">
        <v>678</v>
      </c>
      <c r="G1306" s="77"/>
      <c r="I1306" s="74" t="s">
        <v>92</v>
      </c>
      <c r="J1306" s="74">
        <v>240051</v>
      </c>
      <c r="K1306" s="74" t="s">
        <v>92</v>
      </c>
    </row>
    <row r="1307" spans="1:11" x14ac:dyDescent="0.2">
      <c r="A1307" s="75" t="s">
        <v>517</v>
      </c>
      <c r="B1307" s="76" t="s">
        <v>114</v>
      </c>
      <c r="C1307" s="77" t="s">
        <v>3778</v>
      </c>
      <c r="D1307" s="76" t="s">
        <v>119</v>
      </c>
      <c r="E1307" s="76">
        <v>240036</v>
      </c>
      <c r="F1307" s="78" t="s">
        <v>119</v>
      </c>
      <c r="G1307" s="76"/>
      <c r="I1307" s="74" t="s">
        <v>88</v>
      </c>
      <c r="J1307" s="74">
        <v>440082</v>
      </c>
      <c r="K1307" s="74" t="s">
        <v>88</v>
      </c>
    </row>
    <row r="1308" spans="1:11" x14ac:dyDescent="0.2">
      <c r="A1308" s="75" t="s">
        <v>535</v>
      </c>
      <c r="B1308" s="76" t="s">
        <v>109</v>
      </c>
      <c r="C1308" s="77" t="s">
        <v>3778</v>
      </c>
      <c r="D1308" s="76" t="s">
        <v>115</v>
      </c>
      <c r="E1308" s="76">
        <v>240263</v>
      </c>
      <c r="F1308" s="78" t="s">
        <v>115</v>
      </c>
      <c r="G1308" s="77"/>
      <c r="I1308" s="74" t="s">
        <v>84</v>
      </c>
      <c r="J1308" s="74">
        <v>410002</v>
      </c>
      <c r="K1308" s="74" t="s">
        <v>84</v>
      </c>
    </row>
    <row r="1309" spans="1:11" x14ac:dyDescent="0.2">
      <c r="A1309" s="83" t="s">
        <v>591</v>
      </c>
      <c r="B1309" s="84" t="s">
        <v>105</v>
      </c>
      <c r="C1309" s="77" t="s">
        <v>3778</v>
      </c>
      <c r="D1309" s="84" t="s">
        <v>685</v>
      </c>
      <c r="E1309" s="85">
        <v>230018</v>
      </c>
      <c r="F1309" s="78" t="s">
        <v>685</v>
      </c>
      <c r="G1309" s="77"/>
      <c r="I1309" s="74" t="s">
        <v>151</v>
      </c>
      <c r="J1309" s="74">
        <v>440259</v>
      </c>
      <c r="K1309" s="74" t="s">
        <v>151</v>
      </c>
    </row>
    <row r="1310" spans="1:11" x14ac:dyDescent="0.2">
      <c r="A1310" s="80" t="s">
        <v>646</v>
      </c>
      <c r="B1310" s="77" t="s">
        <v>102</v>
      </c>
      <c r="C1310" s="77" t="s">
        <v>3778</v>
      </c>
      <c r="D1310" s="77" t="s">
        <v>106</v>
      </c>
      <c r="E1310" s="77">
        <v>240054</v>
      </c>
      <c r="F1310" s="78" t="s">
        <v>106</v>
      </c>
      <c r="G1310" s="77"/>
      <c r="I1310" s="74" t="s">
        <v>75</v>
      </c>
      <c r="J1310" s="74">
        <v>240441</v>
      </c>
      <c r="K1310" s="74" t="s">
        <v>75</v>
      </c>
    </row>
    <row r="1311" spans="1:11" x14ac:dyDescent="0.2">
      <c r="A1311" s="80" t="s">
        <v>620</v>
      </c>
      <c r="B1311" s="77" t="s">
        <v>621</v>
      </c>
      <c r="C1311" s="77" t="s">
        <v>3778</v>
      </c>
      <c r="D1311" s="77" t="e">
        <v>#N/A</v>
      </c>
      <c r="E1311" s="77" t="s">
        <v>3298</v>
      </c>
      <c r="F1311" s="78" t="e">
        <v>#N/A</v>
      </c>
      <c r="G1311" s="77"/>
      <c r="I1311" s="74" t="s">
        <v>459</v>
      </c>
      <c r="J1311" s="74">
        <v>210064</v>
      </c>
      <c r="K1311" s="74" t="s">
        <v>459</v>
      </c>
    </row>
    <row r="1312" spans="1:11" x14ac:dyDescent="0.2">
      <c r="A1312" s="80" t="s">
        <v>594</v>
      </c>
      <c r="B1312" s="77" t="s">
        <v>98</v>
      </c>
      <c r="C1312" s="77" t="s">
        <v>3778</v>
      </c>
      <c r="D1312" s="77" t="s">
        <v>686</v>
      </c>
      <c r="E1312" s="77">
        <v>210012</v>
      </c>
      <c r="F1312" s="78" t="s">
        <v>686</v>
      </c>
      <c r="G1312" s="77"/>
      <c r="I1312" s="74" t="s">
        <v>66</v>
      </c>
      <c r="J1312" s="74">
        <v>230005</v>
      </c>
      <c r="K1312" s="74" t="s">
        <v>66</v>
      </c>
    </row>
    <row r="1313" spans="1:11" x14ac:dyDescent="0.2">
      <c r="A1313" s="75" t="s">
        <v>518</v>
      </c>
      <c r="B1313" s="76" t="s">
        <v>94</v>
      </c>
      <c r="C1313" s="77" t="s">
        <v>3778</v>
      </c>
      <c r="D1313" s="76" t="s">
        <v>99</v>
      </c>
      <c r="E1313" s="76">
        <v>240037</v>
      </c>
      <c r="F1313" s="78" t="s">
        <v>99</v>
      </c>
      <c r="G1313" s="77"/>
      <c r="I1313" s="74" t="s">
        <v>61</v>
      </c>
      <c r="J1313" s="74">
        <v>210050</v>
      </c>
      <c r="K1313" s="74" t="s">
        <v>61</v>
      </c>
    </row>
    <row r="1314" spans="1:11" x14ac:dyDescent="0.2">
      <c r="A1314" s="75" t="s">
        <v>3573</v>
      </c>
      <c r="B1314" s="76" t="s">
        <v>91</v>
      </c>
      <c r="C1314" s="77" t="s">
        <v>3778</v>
      </c>
      <c r="D1314" s="76" t="s">
        <v>123</v>
      </c>
      <c r="E1314" s="76">
        <v>240019</v>
      </c>
      <c r="F1314" s="78" t="s">
        <v>123</v>
      </c>
      <c r="G1314" s="76"/>
      <c r="I1314" s="74" t="s">
        <v>57</v>
      </c>
      <c r="J1314" s="74">
        <v>240083</v>
      </c>
      <c r="K1314" s="74" t="s">
        <v>57</v>
      </c>
    </row>
    <row r="1315" spans="1:11" x14ac:dyDescent="0.2">
      <c r="A1315" s="80" t="s">
        <v>526</v>
      </c>
      <c r="B1315" s="77" t="s">
        <v>87</v>
      </c>
      <c r="C1315" s="77" t="s">
        <v>3778</v>
      </c>
      <c r="D1315" s="77" t="s">
        <v>92</v>
      </c>
      <c r="E1315" s="77">
        <v>240051</v>
      </c>
      <c r="F1315" s="78" t="s">
        <v>92</v>
      </c>
      <c r="G1315" s="77"/>
      <c r="I1315" s="74" t="s">
        <v>53</v>
      </c>
      <c r="J1315" s="74">
        <v>210010</v>
      </c>
      <c r="K1315" s="74" t="s">
        <v>53</v>
      </c>
    </row>
    <row r="1316" spans="1:11" x14ac:dyDescent="0.2">
      <c r="A1316" s="80" t="s">
        <v>3574</v>
      </c>
      <c r="B1316" s="77" t="s">
        <v>83</v>
      </c>
      <c r="C1316" s="77" t="s">
        <v>3778</v>
      </c>
      <c r="D1316" s="77" t="s">
        <v>673</v>
      </c>
      <c r="E1316" s="77">
        <v>440086</v>
      </c>
      <c r="F1316" s="78" t="s">
        <v>673</v>
      </c>
      <c r="G1316" s="77"/>
      <c r="I1316" s="74" t="s">
        <v>49</v>
      </c>
      <c r="J1316" s="74">
        <v>410012</v>
      </c>
      <c r="K1316" s="74" t="s">
        <v>49</v>
      </c>
    </row>
    <row r="1317" spans="1:11" x14ac:dyDescent="0.2">
      <c r="A1317" s="75" t="s">
        <v>3575</v>
      </c>
      <c r="B1317" s="76" t="s">
        <v>3276</v>
      </c>
      <c r="C1317" s="77" t="s">
        <v>3778</v>
      </c>
      <c r="D1317" s="76" t="s">
        <v>12</v>
      </c>
      <c r="E1317" s="76" t="s">
        <v>11</v>
      </c>
      <c r="F1317" s="78" t="s">
        <v>12</v>
      </c>
      <c r="G1317" s="77"/>
      <c r="I1317" s="74" t="s">
        <v>45</v>
      </c>
      <c r="J1317" s="74">
        <v>210053</v>
      </c>
      <c r="K1317" s="74" t="s">
        <v>45</v>
      </c>
    </row>
    <row r="1318" spans="1:11" x14ac:dyDescent="0.2">
      <c r="A1318" s="83" t="s">
        <v>585</v>
      </c>
      <c r="B1318" s="84" t="s">
        <v>78</v>
      </c>
      <c r="C1318" s="77" t="s">
        <v>3778</v>
      </c>
      <c r="D1318" s="76" t="s">
        <v>84</v>
      </c>
      <c r="E1318" s="85">
        <v>410002</v>
      </c>
      <c r="F1318" s="78" t="s">
        <v>84</v>
      </c>
      <c r="G1318" s="77"/>
      <c r="I1318" s="74" t="s">
        <v>41</v>
      </c>
      <c r="J1318" s="74">
        <v>440032</v>
      </c>
      <c r="K1318" s="74" t="s">
        <v>41</v>
      </c>
    </row>
    <row r="1319" spans="1:11" x14ac:dyDescent="0.2">
      <c r="A1319" s="83" t="s">
        <v>628</v>
      </c>
      <c r="B1319" s="84" t="s">
        <v>73</v>
      </c>
      <c r="C1319" s="77" t="s">
        <v>3778</v>
      </c>
      <c r="D1319" s="84" t="s">
        <v>151</v>
      </c>
      <c r="E1319" s="85">
        <v>440259</v>
      </c>
      <c r="F1319" s="78" t="s">
        <v>151</v>
      </c>
      <c r="G1319" s="77"/>
      <c r="I1319" s="74" t="s">
        <v>37</v>
      </c>
      <c r="J1319" s="74">
        <v>240085</v>
      </c>
      <c r="K1319" s="74" t="s">
        <v>37</v>
      </c>
    </row>
    <row r="1320" spans="1:11" x14ac:dyDescent="0.2">
      <c r="A1320" s="75" t="s">
        <v>573</v>
      </c>
      <c r="B1320" s="76" t="s">
        <v>69</v>
      </c>
      <c r="C1320" s="77" t="s">
        <v>3778</v>
      </c>
      <c r="D1320" s="76" t="s">
        <v>75</v>
      </c>
      <c r="E1320" s="76">
        <v>240441</v>
      </c>
      <c r="F1320" s="78" t="s">
        <v>75</v>
      </c>
      <c r="G1320" s="77"/>
      <c r="I1320" s="74" t="s">
        <v>33</v>
      </c>
      <c r="J1320" s="74">
        <v>240068</v>
      </c>
      <c r="K1320" s="74" t="s">
        <v>33</v>
      </c>
    </row>
    <row r="1321" spans="1:11" x14ac:dyDescent="0.2">
      <c r="A1321" s="75" t="s">
        <v>497</v>
      </c>
      <c r="B1321" s="76" t="s">
        <v>64</v>
      </c>
      <c r="C1321" s="77" t="s">
        <v>3778</v>
      </c>
      <c r="D1321" s="76" t="s">
        <v>459</v>
      </c>
      <c r="E1321" s="76">
        <v>210064</v>
      </c>
      <c r="F1321" s="78" t="s">
        <v>459</v>
      </c>
      <c r="G1321" s="77"/>
      <c r="I1321" s="74" t="s">
        <v>691</v>
      </c>
      <c r="J1321" s="74">
        <v>800002</v>
      </c>
      <c r="K1321" s="74" t="s">
        <v>691</v>
      </c>
    </row>
    <row r="1322" spans="1:11" x14ac:dyDescent="0.2">
      <c r="A1322" s="75" t="s">
        <v>522</v>
      </c>
      <c r="B1322" s="76" t="s">
        <v>60</v>
      </c>
      <c r="C1322" s="77" t="s">
        <v>3778</v>
      </c>
      <c r="D1322" s="76" t="s">
        <v>66</v>
      </c>
      <c r="E1322" s="76">
        <v>230005</v>
      </c>
      <c r="F1322" s="78" t="s">
        <v>66</v>
      </c>
      <c r="G1322" s="77"/>
      <c r="I1322" s="74" t="e">
        <v>#N/A</v>
      </c>
      <c r="J1322" s="74" t="s">
        <v>2992</v>
      </c>
      <c r="K1322" s="74" t="s">
        <v>2992</v>
      </c>
    </row>
    <row r="1323" spans="1:11" x14ac:dyDescent="0.2">
      <c r="A1323" s="80" t="s">
        <v>588</v>
      </c>
      <c r="B1323" s="77" t="s">
        <v>56</v>
      </c>
      <c r="C1323" s="77" t="s">
        <v>3778</v>
      </c>
      <c r="D1323" s="77" t="s">
        <v>61</v>
      </c>
      <c r="E1323" s="77">
        <v>210050</v>
      </c>
      <c r="F1323" s="78" t="s">
        <v>61</v>
      </c>
      <c r="G1323" s="77"/>
      <c r="I1323" s="74" t="s">
        <v>473</v>
      </c>
      <c r="J1323" s="74">
        <v>210041</v>
      </c>
      <c r="K1323" s="74" t="s">
        <v>473</v>
      </c>
    </row>
    <row r="1324" spans="1:11" x14ac:dyDescent="0.2">
      <c r="A1324" s="75" t="s">
        <v>543</v>
      </c>
      <c r="B1324" s="76" t="s">
        <v>52</v>
      </c>
      <c r="C1324" s="77" t="s">
        <v>3778</v>
      </c>
      <c r="D1324" s="76" t="s">
        <v>57</v>
      </c>
      <c r="E1324" s="76">
        <v>240083</v>
      </c>
      <c r="F1324" s="78" t="s">
        <v>57</v>
      </c>
      <c r="G1324" s="77"/>
      <c r="I1324" s="74" t="s">
        <v>28</v>
      </c>
      <c r="J1324" s="74">
        <v>240617</v>
      </c>
      <c r="K1324" s="74" t="s">
        <v>28</v>
      </c>
    </row>
    <row r="1325" spans="1:11" x14ac:dyDescent="0.2">
      <c r="A1325" s="75" t="s">
        <v>618</v>
      </c>
      <c r="B1325" s="76" t="s">
        <v>48</v>
      </c>
      <c r="C1325" s="77" t="s">
        <v>3778</v>
      </c>
      <c r="D1325" s="76" t="s">
        <v>53</v>
      </c>
      <c r="E1325" s="76">
        <v>210010</v>
      </c>
      <c r="F1325" s="78" t="s">
        <v>53</v>
      </c>
      <c r="G1325" s="77"/>
      <c r="I1325" s="74" t="s">
        <v>694</v>
      </c>
      <c r="J1325" s="74">
        <v>210077</v>
      </c>
      <c r="K1325" s="74" t="s">
        <v>694</v>
      </c>
    </row>
    <row r="1326" spans="1:11" x14ac:dyDescent="0.2">
      <c r="A1326" s="80" t="s">
        <v>633</v>
      </c>
      <c r="B1326" s="77" t="s">
        <v>44</v>
      </c>
      <c r="C1326" s="77" t="s">
        <v>3778</v>
      </c>
      <c r="D1326" s="77" t="s">
        <v>49</v>
      </c>
      <c r="E1326" s="77">
        <v>410012</v>
      </c>
      <c r="F1326" s="78" t="s">
        <v>49</v>
      </c>
      <c r="G1326" s="77"/>
      <c r="I1326" s="74" t="s">
        <v>477</v>
      </c>
      <c r="J1326" s="74">
        <v>210074</v>
      </c>
      <c r="K1326" s="74" t="s">
        <v>477</v>
      </c>
    </row>
    <row r="1327" spans="1:11" x14ac:dyDescent="0.2">
      <c r="A1327" s="83" t="s">
        <v>548</v>
      </c>
      <c r="B1327" s="84" t="s">
        <v>40</v>
      </c>
      <c r="C1327" s="77" t="s">
        <v>3778</v>
      </c>
      <c r="D1327" s="76" t="s">
        <v>45</v>
      </c>
      <c r="E1327" s="85">
        <v>210053</v>
      </c>
      <c r="F1327" s="78" t="s">
        <v>45</v>
      </c>
      <c r="G1327" s="77"/>
      <c r="I1327" s="74" t="s">
        <v>2979</v>
      </c>
      <c r="J1327" s="74">
        <v>210091</v>
      </c>
      <c r="K1327" s="74" t="s">
        <v>2979</v>
      </c>
    </row>
    <row r="1328" spans="1:11" x14ac:dyDescent="0.2">
      <c r="A1328" s="75" t="s">
        <v>614</v>
      </c>
      <c r="B1328" s="76" t="s">
        <v>36</v>
      </c>
      <c r="C1328" s="77" t="s">
        <v>3778</v>
      </c>
      <c r="D1328" s="76" t="s">
        <v>41</v>
      </c>
      <c r="E1328" s="76">
        <v>440032</v>
      </c>
      <c r="F1328" s="78" t="s">
        <v>41</v>
      </c>
      <c r="G1328" s="77"/>
      <c r="I1328" s="74" t="s">
        <v>469</v>
      </c>
      <c r="J1328" s="74">
        <v>410027</v>
      </c>
      <c r="K1328" s="74" t="s">
        <v>469</v>
      </c>
    </row>
    <row r="1329" spans="1:11" x14ac:dyDescent="0.2">
      <c r="A1329" s="75" t="s">
        <v>590</v>
      </c>
      <c r="B1329" s="76" t="s">
        <v>31</v>
      </c>
      <c r="C1329" s="77" t="s">
        <v>3778</v>
      </c>
      <c r="D1329" s="76" t="s">
        <v>37</v>
      </c>
      <c r="E1329" s="76">
        <v>240085</v>
      </c>
      <c r="F1329" s="78" t="s">
        <v>37</v>
      </c>
      <c r="G1329" s="76"/>
      <c r="I1329" s="74" t="s">
        <v>106</v>
      </c>
      <c r="J1329" s="74">
        <v>240054</v>
      </c>
      <c r="K1329" s="74" t="s">
        <v>106</v>
      </c>
    </row>
    <row r="1330" spans="1:11" x14ac:dyDescent="0.2">
      <c r="A1330" s="75" t="s">
        <v>574</v>
      </c>
      <c r="B1330" s="76" t="s">
        <v>27</v>
      </c>
      <c r="C1330" s="77" t="s">
        <v>3778</v>
      </c>
      <c r="D1330" s="76" t="s">
        <v>33</v>
      </c>
      <c r="E1330" s="76">
        <v>240068</v>
      </c>
      <c r="F1330" s="78" t="s">
        <v>33</v>
      </c>
      <c r="G1330" s="77"/>
      <c r="I1330" s="74" t="s">
        <v>464</v>
      </c>
      <c r="J1330" s="74">
        <v>800044</v>
      </c>
      <c r="K1330" s="74" t="s">
        <v>464</v>
      </c>
    </row>
    <row r="1331" spans="1:11" x14ac:dyDescent="0.2">
      <c r="A1331" s="80" t="s">
        <v>689</v>
      </c>
      <c r="B1331" s="77" t="s">
        <v>690</v>
      </c>
      <c r="C1331" s="77" t="s">
        <v>3778</v>
      </c>
      <c r="D1331" s="77" t="s">
        <v>691</v>
      </c>
      <c r="E1331" s="77">
        <v>800002</v>
      </c>
      <c r="F1331" s="78" t="s">
        <v>691</v>
      </c>
      <c r="G1331" s="77"/>
      <c r="I1331" s="74" t="s">
        <v>131</v>
      </c>
      <c r="J1331" s="74">
        <v>310008</v>
      </c>
      <c r="K1331" s="74" t="s">
        <v>131</v>
      </c>
    </row>
    <row r="1332" spans="1:11" x14ac:dyDescent="0.2">
      <c r="A1332" s="75" t="s">
        <v>520</v>
      </c>
      <c r="B1332" s="76" t="s">
        <v>521</v>
      </c>
      <c r="C1332" s="77" t="s">
        <v>3778</v>
      </c>
      <c r="D1332" s="76" t="s">
        <v>174</v>
      </c>
      <c r="E1332" s="76">
        <v>800033</v>
      </c>
      <c r="F1332" s="78" t="s">
        <v>174</v>
      </c>
      <c r="G1332" s="77"/>
      <c r="I1332" s="74" t="s">
        <v>540</v>
      </c>
      <c r="J1332" s="74">
        <v>210090</v>
      </c>
      <c r="K1332" s="74" t="s">
        <v>540</v>
      </c>
    </row>
    <row r="1333" spans="1:11" x14ac:dyDescent="0.2">
      <c r="A1333" s="75" t="s">
        <v>3576</v>
      </c>
      <c r="B1333" s="76" t="s">
        <v>542</v>
      </c>
      <c r="C1333" s="77" t="s">
        <v>3778</v>
      </c>
      <c r="D1333" s="76" t="s">
        <v>95</v>
      </c>
      <c r="E1333" s="76">
        <v>240028</v>
      </c>
      <c r="F1333" s="78" t="s">
        <v>95</v>
      </c>
      <c r="G1333" s="77"/>
      <c r="I1333" s="74" t="s">
        <v>455</v>
      </c>
      <c r="J1333" s="74">
        <v>210068</v>
      </c>
      <c r="K1333" s="74" t="s">
        <v>455</v>
      </c>
    </row>
    <row r="1334" spans="1:11" x14ac:dyDescent="0.2">
      <c r="A1334" s="83" t="s">
        <v>531</v>
      </c>
      <c r="B1334" s="84" t="s">
        <v>532</v>
      </c>
      <c r="C1334" s="77" t="s">
        <v>3778</v>
      </c>
      <c r="D1334" s="84" t="s">
        <v>435</v>
      </c>
      <c r="E1334" s="85">
        <v>800053</v>
      </c>
      <c r="F1334" s="78" t="s">
        <v>435</v>
      </c>
      <c r="G1334" s="77"/>
      <c r="I1334" s="74" t="s">
        <v>451</v>
      </c>
      <c r="J1334" s="74">
        <v>210036</v>
      </c>
      <c r="K1334" s="74" t="s">
        <v>451</v>
      </c>
    </row>
    <row r="1335" spans="1:11" x14ac:dyDescent="0.2">
      <c r="A1335" s="75" t="s">
        <v>3281</v>
      </c>
      <c r="B1335" s="76" t="s">
        <v>3282</v>
      </c>
      <c r="C1335" s="77" t="s">
        <v>3778</v>
      </c>
      <c r="D1335" s="76" t="s">
        <v>127</v>
      </c>
      <c r="E1335" s="76">
        <v>210071</v>
      </c>
      <c r="F1335" s="78" t="s">
        <v>127</v>
      </c>
      <c r="G1335" s="77"/>
      <c r="I1335" s="74" t="s">
        <v>2984</v>
      </c>
      <c r="J1335" s="74">
        <v>410031</v>
      </c>
      <c r="K1335" s="74" t="s">
        <v>2984</v>
      </c>
    </row>
    <row r="1336" spans="1:11" x14ac:dyDescent="0.2">
      <c r="A1336" s="75" t="s">
        <v>3577</v>
      </c>
      <c r="B1336" s="76" t="s">
        <v>3285</v>
      </c>
      <c r="C1336" s="77" t="s">
        <v>3778</v>
      </c>
      <c r="D1336" s="76" t="s">
        <v>680</v>
      </c>
      <c r="E1336" s="76">
        <v>210084</v>
      </c>
      <c r="F1336" s="78" t="s">
        <v>680</v>
      </c>
      <c r="G1336" s="77"/>
      <c r="I1336" s="74" t="s">
        <v>653</v>
      </c>
      <c r="J1336" s="74">
        <v>210089</v>
      </c>
      <c r="K1336" s="74" t="s">
        <v>653</v>
      </c>
    </row>
    <row r="1337" spans="1:11" x14ac:dyDescent="0.2">
      <c r="A1337" s="83" t="s">
        <v>3578</v>
      </c>
      <c r="B1337" s="84" t="s">
        <v>3286</v>
      </c>
      <c r="C1337" s="77" t="s">
        <v>3778</v>
      </c>
      <c r="D1337" s="76" t="e">
        <v>#N/A</v>
      </c>
      <c r="E1337" s="85" t="s">
        <v>3299</v>
      </c>
      <c r="F1337" s="78" t="e">
        <v>#N/A</v>
      </c>
      <c r="G1337" s="77"/>
      <c r="I1337" s="74" t="s">
        <v>439</v>
      </c>
      <c r="J1337" s="74">
        <v>210031</v>
      </c>
      <c r="K1337" s="74" t="s">
        <v>439</v>
      </c>
    </row>
    <row r="1338" spans="1:11" x14ac:dyDescent="0.2">
      <c r="A1338" s="80" t="s">
        <v>3579</v>
      </c>
      <c r="B1338" s="77" t="s">
        <v>3287</v>
      </c>
      <c r="C1338" s="77" t="s">
        <v>3778</v>
      </c>
      <c r="D1338" s="77" t="e">
        <v>#N/A</v>
      </c>
      <c r="E1338" s="77" t="s">
        <v>3299</v>
      </c>
      <c r="F1338" s="78" t="e">
        <v>#N/A</v>
      </c>
      <c r="G1338" s="77"/>
      <c r="I1338" s="74" t="e">
        <v>#N/A</v>
      </c>
      <c r="J1338" s="74" t="s">
        <v>602</v>
      </c>
      <c r="K1338" s="74" t="s">
        <v>2992</v>
      </c>
    </row>
    <row r="1339" spans="1:11" x14ac:dyDescent="0.2">
      <c r="A1339" s="80" t="s">
        <v>3580</v>
      </c>
      <c r="B1339" s="77" t="s">
        <v>3288</v>
      </c>
      <c r="C1339" s="77" t="s">
        <v>3778</v>
      </c>
      <c r="D1339" s="77" t="s">
        <v>464</v>
      </c>
      <c r="E1339" s="77">
        <v>800044</v>
      </c>
      <c r="F1339" s="78" t="s">
        <v>464</v>
      </c>
      <c r="G1339" s="77"/>
      <c r="I1339" s="74" t="s">
        <v>655</v>
      </c>
      <c r="J1339" s="74">
        <v>210076</v>
      </c>
      <c r="K1339" s="74" t="s">
        <v>655</v>
      </c>
    </row>
    <row r="1340" spans="1:11" x14ac:dyDescent="0.2">
      <c r="A1340" s="75" t="s">
        <v>3581</v>
      </c>
      <c r="B1340" s="76" t="s">
        <v>3289</v>
      </c>
      <c r="C1340" s="77" t="s">
        <v>3778</v>
      </c>
      <c r="D1340" s="76" t="s">
        <v>190</v>
      </c>
      <c r="E1340" s="76">
        <v>240005</v>
      </c>
      <c r="F1340" s="78" t="s">
        <v>190</v>
      </c>
      <c r="G1340" s="77"/>
      <c r="I1340" s="74" t="s">
        <v>656</v>
      </c>
      <c r="J1340" s="74">
        <v>210085</v>
      </c>
      <c r="K1340" s="74" t="s">
        <v>656</v>
      </c>
    </row>
    <row r="1341" spans="1:11" x14ac:dyDescent="0.2">
      <c r="A1341" s="75" t="s">
        <v>3582</v>
      </c>
      <c r="B1341" s="76" t="s">
        <v>3290</v>
      </c>
      <c r="C1341" s="77" t="s">
        <v>3778</v>
      </c>
      <c r="D1341" s="76" t="s">
        <v>88</v>
      </c>
      <c r="E1341" s="76">
        <v>440082</v>
      </c>
      <c r="F1341" s="78" t="s">
        <v>88</v>
      </c>
      <c r="G1341" s="77"/>
      <c r="I1341" s="74" t="s">
        <v>423</v>
      </c>
      <c r="J1341" s="74">
        <v>240165</v>
      </c>
      <c r="K1341" s="74" t="s">
        <v>423</v>
      </c>
    </row>
    <row r="1342" spans="1:11" x14ac:dyDescent="0.2">
      <c r="A1342" s="75" t="s">
        <v>3583</v>
      </c>
      <c r="B1342" s="76" t="s">
        <v>3291</v>
      </c>
      <c r="C1342" s="77" t="s">
        <v>3778</v>
      </c>
      <c r="D1342" s="76" t="e">
        <v>#N/A</v>
      </c>
      <c r="E1342" s="76" t="s">
        <v>3299</v>
      </c>
      <c r="F1342" s="78" t="e">
        <v>#N/A</v>
      </c>
      <c r="G1342" s="77"/>
      <c r="I1342" s="74" t="s">
        <v>419</v>
      </c>
      <c r="J1342" s="74">
        <v>820003</v>
      </c>
      <c r="K1342" s="74" t="s">
        <v>419</v>
      </c>
    </row>
    <row r="1343" spans="1:11" x14ac:dyDescent="0.2">
      <c r="A1343" s="75" t="s">
        <v>3584</v>
      </c>
      <c r="B1343" s="76" t="s">
        <v>3292</v>
      </c>
      <c r="C1343" s="77" t="s">
        <v>3778</v>
      </c>
      <c r="D1343" s="76" t="e">
        <v>#N/A</v>
      </c>
      <c r="E1343" s="76" t="s">
        <v>3299</v>
      </c>
      <c r="F1343" s="78" t="e">
        <v>#N/A</v>
      </c>
      <c r="G1343" s="77"/>
      <c r="I1343" s="74" t="s">
        <v>415</v>
      </c>
      <c r="J1343" s="74">
        <v>800057</v>
      </c>
      <c r="K1343" s="74" t="s">
        <v>415</v>
      </c>
    </row>
    <row r="1344" spans="1:11" x14ac:dyDescent="0.2">
      <c r="A1344" s="75" t="s">
        <v>529</v>
      </c>
      <c r="B1344" s="76" t="s">
        <v>23</v>
      </c>
      <c r="C1344" s="77" t="s">
        <v>3778</v>
      </c>
      <c r="D1344" s="76" t="s">
        <v>473</v>
      </c>
      <c r="E1344" s="76">
        <v>210041</v>
      </c>
      <c r="F1344" s="78" t="s">
        <v>473</v>
      </c>
      <c r="G1344" s="77"/>
      <c r="I1344" s="74" t="s">
        <v>411</v>
      </c>
      <c r="J1344" s="74">
        <v>240679</v>
      </c>
      <c r="K1344" s="74" t="s">
        <v>411</v>
      </c>
    </row>
    <row r="1345" spans="1:11" x14ac:dyDescent="0.2">
      <c r="A1345" s="75" t="s">
        <v>639</v>
      </c>
      <c r="B1345" s="76" t="s">
        <v>16</v>
      </c>
      <c r="C1345" s="77" t="s">
        <v>3778</v>
      </c>
      <c r="D1345" s="76" t="s">
        <v>28</v>
      </c>
      <c r="E1345" s="76">
        <v>240617</v>
      </c>
      <c r="F1345" s="78" t="s">
        <v>28</v>
      </c>
      <c r="G1345" s="77"/>
      <c r="I1345" s="74" t="s">
        <v>407</v>
      </c>
      <c r="J1345" s="74">
        <v>410028</v>
      </c>
      <c r="K1345" s="74" t="s">
        <v>407</v>
      </c>
    </row>
    <row r="1346" spans="1:11" x14ac:dyDescent="0.2">
      <c r="A1346" s="75" t="s">
        <v>592</v>
      </c>
      <c r="B1346" s="76" t="s">
        <v>3</v>
      </c>
      <c r="C1346" s="77" t="s">
        <v>3778</v>
      </c>
      <c r="D1346" s="76" t="s">
        <v>694</v>
      </c>
      <c r="E1346" s="76">
        <v>210077</v>
      </c>
      <c r="F1346" s="78" t="s">
        <v>694</v>
      </c>
      <c r="G1346" s="77"/>
      <c r="I1346" s="74" t="s">
        <v>2988</v>
      </c>
      <c r="J1346" s="74">
        <v>800062</v>
      </c>
      <c r="K1346" s="74" t="s">
        <v>2988</v>
      </c>
    </row>
    <row r="1347" spans="1:11" x14ac:dyDescent="0.2">
      <c r="A1347" s="75" t="s">
        <v>506</v>
      </c>
      <c r="B1347" s="76" t="s">
        <v>507</v>
      </c>
      <c r="C1347" s="77" t="s">
        <v>3768</v>
      </c>
      <c r="D1347" s="76" t="s">
        <v>2989</v>
      </c>
      <c r="E1347" s="76" t="s">
        <v>508</v>
      </c>
      <c r="F1347" s="78" t="s">
        <v>2989</v>
      </c>
      <c r="G1347" s="77"/>
      <c r="I1347" s="74" t="s">
        <v>657</v>
      </c>
      <c r="J1347" s="74">
        <v>240455</v>
      </c>
      <c r="K1347" s="74" t="s">
        <v>657</v>
      </c>
    </row>
    <row r="1348" spans="1:11" x14ac:dyDescent="0.2">
      <c r="A1348" s="75" t="s">
        <v>576</v>
      </c>
      <c r="B1348" s="76" t="s">
        <v>372</v>
      </c>
      <c r="C1348" s="77" t="s">
        <v>3768</v>
      </c>
      <c r="D1348" s="76" t="s">
        <v>209</v>
      </c>
      <c r="E1348" s="76">
        <v>240080</v>
      </c>
      <c r="F1348" s="78" t="s">
        <v>209</v>
      </c>
      <c r="G1348" s="77"/>
      <c r="I1348" s="74" t="s">
        <v>395</v>
      </c>
      <c r="J1348" s="74">
        <v>240072</v>
      </c>
      <c r="K1348" s="74" t="s">
        <v>395</v>
      </c>
    </row>
    <row r="1349" spans="1:11" x14ac:dyDescent="0.2">
      <c r="A1349" s="75" t="s">
        <v>550</v>
      </c>
      <c r="B1349" s="76" t="s">
        <v>358</v>
      </c>
      <c r="C1349" s="77" t="s">
        <v>3768</v>
      </c>
      <c r="D1349" s="76" t="s">
        <v>357</v>
      </c>
      <c r="E1349" s="76">
        <v>240050</v>
      </c>
      <c r="F1349" s="78" t="s">
        <v>357</v>
      </c>
      <c r="G1349" s="76"/>
      <c r="I1349" s="74" t="s">
        <v>391</v>
      </c>
      <c r="J1349" s="74">
        <v>240696</v>
      </c>
      <c r="K1349" s="74" t="s">
        <v>391</v>
      </c>
    </row>
    <row r="1350" spans="1:11" x14ac:dyDescent="0.2">
      <c r="A1350" s="80" t="s">
        <v>623</v>
      </c>
      <c r="B1350" s="77" t="s">
        <v>13</v>
      </c>
      <c r="C1350" s="77" t="s">
        <v>3768</v>
      </c>
      <c r="D1350" s="77" t="s">
        <v>19</v>
      </c>
      <c r="E1350" s="77" t="s">
        <v>18</v>
      </c>
      <c r="F1350" s="78" t="s">
        <v>19</v>
      </c>
      <c r="G1350" s="77"/>
      <c r="I1350" s="74" t="s">
        <v>387</v>
      </c>
      <c r="J1350" s="74">
        <v>240448</v>
      </c>
      <c r="K1350" s="74" t="s">
        <v>387</v>
      </c>
    </row>
    <row r="1351" spans="1:11" x14ac:dyDescent="0.2">
      <c r="A1351" s="80" t="s">
        <v>585</v>
      </c>
      <c r="B1351" s="77" t="s">
        <v>78</v>
      </c>
      <c r="C1351" s="77" t="s">
        <v>3768</v>
      </c>
      <c r="D1351" s="77" t="s">
        <v>84</v>
      </c>
      <c r="E1351" s="77">
        <v>410002</v>
      </c>
      <c r="F1351" s="78" t="s">
        <v>84</v>
      </c>
      <c r="G1351" s="77"/>
      <c r="I1351" s="74" t="s">
        <v>384</v>
      </c>
      <c r="J1351" s="74">
        <v>240075</v>
      </c>
      <c r="K1351" s="74" t="s">
        <v>384</v>
      </c>
    </row>
    <row r="1352" spans="1:11" x14ac:dyDescent="0.2">
      <c r="A1352" s="80" t="s">
        <v>578</v>
      </c>
      <c r="B1352" s="77" t="s">
        <v>408</v>
      </c>
      <c r="C1352" s="77" t="s">
        <v>3768</v>
      </c>
      <c r="D1352" s="77" t="s">
        <v>407</v>
      </c>
      <c r="E1352" s="77">
        <v>410028</v>
      </c>
      <c r="F1352" s="78" t="s">
        <v>407</v>
      </c>
      <c r="G1352" s="77"/>
      <c r="I1352" s="74" t="s">
        <v>380</v>
      </c>
      <c r="J1352" s="74">
        <v>240442</v>
      </c>
      <c r="K1352" s="74" t="s">
        <v>380</v>
      </c>
    </row>
    <row r="1353" spans="1:11" x14ac:dyDescent="0.2">
      <c r="A1353" s="80" t="s">
        <v>3575</v>
      </c>
      <c r="B1353" s="77" t="s">
        <v>3276</v>
      </c>
      <c r="C1353" s="77" t="s">
        <v>3768</v>
      </c>
      <c r="D1353" s="77" t="s">
        <v>12</v>
      </c>
      <c r="E1353" s="77" t="s">
        <v>11</v>
      </c>
      <c r="F1353" s="78" t="s">
        <v>12</v>
      </c>
      <c r="G1353" s="77"/>
      <c r="I1353" s="74" t="s">
        <v>136</v>
      </c>
      <c r="J1353" s="74">
        <v>240607</v>
      </c>
      <c r="K1353" s="74" t="s">
        <v>136</v>
      </c>
    </row>
    <row r="1354" spans="1:11" x14ac:dyDescent="0.2">
      <c r="A1354" s="80" t="s">
        <v>620</v>
      </c>
      <c r="B1354" s="77" t="s">
        <v>621</v>
      </c>
      <c r="C1354" s="77" t="s">
        <v>3768</v>
      </c>
      <c r="D1354" s="77" t="e">
        <v>#N/A</v>
      </c>
      <c r="E1354" s="77"/>
      <c r="F1354" s="78" t="e">
        <v>#N/A</v>
      </c>
      <c r="G1354" s="77"/>
      <c r="I1354" s="74" t="s">
        <v>111</v>
      </c>
      <c r="J1354" s="74">
        <v>240067</v>
      </c>
      <c r="K1354" s="74" t="s">
        <v>111</v>
      </c>
    </row>
    <row r="1355" spans="1:11" x14ac:dyDescent="0.2">
      <c r="A1355" s="75" t="s">
        <v>3571</v>
      </c>
      <c r="B1355" s="76" t="s">
        <v>139</v>
      </c>
      <c r="C1355" s="77" t="s">
        <v>3768</v>
      </c>
      <c r="D1355" s="76" t="e">
        <v>#N/A</v>
      </c>
      <c r="E1355" s="76"/>
      <c r="F1355" s="78" t="e">
        <v>#N/A</v>
      </c>
      <c r="G1355" s="77"/>
      <c r="I1355" s="74" t="s">
        <v>209</v>
      </c>
      <c r="J1355" s="74">
        <v>240080</v>
      </c>
      <c r="K1355" s="74" t="s">
        <v>209</v>
      </c>
    </row>
    <row r="1356" spans="1:11" x14ac:dyDescent="0.2">
      <c r="A1356" s="83" t="s">
        <v>3457</v>
      </c>
      <c r="B1356" s="84" t="s">
        <v>400</v>
      </c>
      <c r="C1356" s="77" t="s">
        <v>3768</v>
      </c>
      <c r="D1356" s="84" t="e">
        <v>#N/A</v>
      </c>
      <c r="E1356" s="85"/>
      <c r="F1356" s="78" t="e">
        <v>#N/A</v>
      </c>
      <c r="G1356" s="77"/>
      <c r="I1356" s="74" t="s">
        <v>370</v>
      </c>
      <c r="J1356" s="74">
        <v>240624</v>
      </c>
      <c r="K1356" s="74" t="s">
        <v>370</v>
      </c>
    </row>
    <row r="1357" spans="1:11" x14ac:dyDescent="0.2">
      <c r="A1357" s="80" t="s">
        <v>569</v>
      </c>
      <c r="B1357" s="77" t="s">
        <v>315</v>
      </c>
      <c r="C1357" s="77" t="s">
        <v>3768</v>
      </c>
      <c r="D1357" s="77" t="s">
        <v>314</v>
      </c>
      <c r="E1357" s="77" t="s">
        <v>313</v>
      </c>
      <c r="F1357" s="78" t="s">
        <v>314</v>
      </c>
      <c r="G1357" s="77"/>
      <c r="I1357" s="74" t="s">
        <v>366</v>
      </c>
      <c r="J1357" s="74">
        <v>440061</v>
      </c>
      <c r="K1357" s="74" t="s">
        <v>366</v>
      </c>
    </row>
    <row r="1358" spans="1:11" x14ac:dyDescent="0.2">
      <c r="A1358" s="75" t="s">
        <v>3556</v>
      </c>
      <c r="B1358" s="76" t="s">
        <v>340</v>
      </c>
      <c r="C1358" s="77" t="s">
        <v>3768</v>
      </c>
      <c r="D1358" s="76" t="s">
        <v>3746</v>
      </c>
      <c r="E1358" s="76">
        <v>230020</v>
      </c>
      <c r="F1358" s="78" t="s">
        <v>3746</v>
      </c>
      <c r="G1358" s="77"/>
      <c r="I1358" s="74" t="s">
        <v>142</v>
      </c>
      <c r="J1358" s="74">
        <v>240049</v>
      </c>
      <c r="K1358" s="74" t="s">
        <v>142</v>
      </c>
    </row>
    <row r="1359" spans="1:11" x14ac:dyDescent="0.2">
      <c r="A1359" s="75" t="s">
        <v>586</v>
      </c>
      <c r="B1359" s="76" t="s">
        <v>424</v>
      </c>
      <c r="C1359" s="77" t="s">
        <v>3768</v>
      </c>
      <c r="D1359" s="76" t="s">
        <v>423</v>
      </c>
      <c r="E1359" s="76">
        <v>240165</v>
      </c>
      <c r="F1359" s="78" t="s">
        <v>423</v>
      </c>
      <c r="G1359" s="77"/>
      <c r="I1359" s="74" t="s">
        <v>360</v>
      </c>
      <c r="J1359" s="74">
        <v>440273</v>
      </c>
      <c r="K1359" s="74" t="s">
        <v>360</v>
      </c>
    </row>
    <row r="1360" spans="1:11" x14ac:dyDescent="0.2">
      <c r="A1360" s="83" t="s">
        <v>577</v>
      </c>
      <c r="B1360" s="84" t="s">
        <v>183</v>
      </c>
      <c r="C1360" s="77" t="s">
        <v>3768</v>
      </c>
      <c r="D1360" s="76" t="s">
        <v>182</v>
      </c>
      <c r="E1360" s="85">
        <v>240122</v>
      </c>
      <c r="F1360" s="78" t="s">
        <v>182</v>
      </c>
      <c r="G1360" s="77"/>
      <c r="I1360" s="74" t="s">
        <v>357</v>
      </c>
      <c r="J1360" s="74">
        <v>240050</v>
      </c>
      <c r="K1360" s="74" t="s">
        <v>357</v>
      </c>
    </row>
    <row r="1361" spans="1:11" x14ac:dyDescent="0.2">
      <c r="A1361" s="75" t="s">
        <v>503</v>
      </c>
      <c r="B1361" s="76" t="s">
        <v>361</v>
      </c>
      <c r="C1361" s="77" t="s">
        <v>3768</v>
      </c>
      <c r="D1361" s="76" t="s">
        <v>360</v>
      </c>
      <c r="E1361" s="76">
        <v>440273</v>
      </c>
      <c r="F1361" s="78" t="s">
        <v>360</v>
      </c>
      <c r="G1361" s="77"/>
      <c r="I1361" s="74" t="s">
        <v>352</v>
      </c>
      <c r="J1361" s="74">
        <v>440072</v>
      </c>
      <c r="K1361" s="74" t="s">
        <v>352</v>
      </c>
    </row>
    <row r="1362" spans="1:11" x14ac:dyDescent="0.2">
      <c r="A1362" s="80" t="s">
        <v>544</v>
      </c>
      <c r="B1362" s="77" t="s">
        <v>228</v>
      </c>
      <c r="C1362" s="77" t="s">
        <v>3768</v>
      </c>
      <c r="D1362" s="77" t="s">
        <v>227</v>
      </c>
      <c r="E1362" s="77" t="s">
        <v>226</v>
      </c>
      <c r="F1362" s="78" t="s">
        <v>227</v>
      </c>
      <c r="G1362" s="77"/>
      <c r="I1362" s="74" t="s">
        <v>347</v>
      </c>
      <c r="J1362" s="74">
        <v>240348</v>
      </c>
      <c r="K1362" s="74" t="s">
        <v>347</v>
      </c>
    </row>
    <row r="1363" spans="1:11" x14ac:dyDescent="0.2">
      <c r="A1363" s="80" t="s">
        <v>565</v>
      </c>
      <c r="B1363" s="77" t="s">
        <v>374</v>
      </c>
      <c r="C1363" s="77" t="s">
        <v>3768</v>
      </c>
      <c r="D1363" s="77" t="s">
        <v>111</v>
      </c>
      <c r="E1363" s="77">
        <v>240067</v>
      </c>
      <c r="F1363" s="78" t="s">
        <v>111</v>
      </c>
      <c r="G1363" s="77"/>
      <c r="I1363" s="74" t="s">
        <v>658</v>
      </c>
      <c r="J1363" s="74">
        <v>210078</v>
      </c>
      <c r="K1363" s="74" t="s">
        <v>658</v>
      </c>
    </row>
    <row r="1364" spans="1:11" x14ac:dyDescent="0.2">
      <c r="A1364" s="80" t="s">
        <v>593</v>
      </c>
      <c r="B1364" s="77" t="s">
        <v>179</v>
      </c>
      <c r="C1364" s="77" t="s">
        <v>3768</v>
      </c>
      <c r="D1364" s="77" t="s">
        <v>178</v>
      </c>
      <c r="E1364" s="77">
        <v>240073</v>
      </c>
      <c r="F1364" s="78" t="s">
        <v>178</v>
      </c>
      <c r="G1364" s="77"/>
      <c r="I1364" s="74" t="s">
        <v>165</v>
      </c>
      <c r="J1364" s="74">
        <v>210069</v>
      </c>
      <c r="K1364" s="74" t="s">
        <v>165</v>
      </c>
    </row>
    <row r="1365" spans="1:11" x14ac:dyDescent="0.2">
      <c r="A1365" s="80" t="s">
        <v>497</v>
      </c>
      <c r="B1365" s="77" t="s">
        <v>64</v>
      </c>
      <c r="C1365" s="77" t="s">
        <v>3768</v>
      </c>
      <c r="D1365" s="77" t="s">
        <v>459</v>
      </c>
      <c r="E1365" s="77">
        <v>210064</v>
      </c>
      <c r="F1365" s="78" t="s">
        <v>459</v>
      </c>
      <c r="G1365" s="77"/>
      <c r="I1365" s="74" t="s">
        <v>473</v>
      </c>
      <c r="J1365" s="74">
        <v>210041</v>
      </c>
      <c r="K1365" s="74" t="s">
        <v>473</v>
      </c>
    </row>
    <row r="1366" spans="1:11" x14ac:dyDescent="0.2">
      <c r="A1366" s="75" t="s">
        <v>3779</v>
      </c>
      <c r="B1366" s="76" t="s">
        <v>257</v>
      </c>
      <c r="C1366" s="77" t="s">
        <v>3768</v>
      </c>
      <c r="D1366" s="76" t="s">
        <v>667</v>
      </c>
      <c r="E1366" s="76">
        <v>440187</v>
      </c>
      <c r="F1366" s="78" t="s">
        <v>667</v>
      </c>
      <c r="G1366" s="77"/>
      <c r="I1366" s="74" t="s">
        <v>659</v>
      </c>
      <c r="J1366" s="74">
        <v>210087</v>
      </c>
      <c r="K1366" s="74" t="s">
        <v>659</v>
      </c>
    </row>
    <row r="1367" spans="1:11" x14ac:dyDescent="0.2">
      <c r="A1367" s="83" t="s">
        <v>630</v>
      </c>
      <c r="B1367" s="84" t="s">
        <v>118</v>
      </c>
      <c r="C1367" s="77" t="s">
        <v>3768</v>
      </c>
      <c r="D1367" s="84" t="s">
        <v>123</v>
      </c>
      <c r="E1367" s="85">
        <v>240019</v>
      </c>
      <c r="F1367" s="78" t="s">
        <v>123</v>
      </c>
      <c r="G1367" s="77"/>
      <c r="I1367" s="74" t="s">
        <v>443</v>
      </c>
      <c r="J1367" s="74">
        <v>210048</v>
      </c>
      <c r="K1367" s="74" t="s">
        <v>443</v>
      </c>
    </row>
    <row r="1368" spans="1:11" x14ac:dyDescent="0.2">
      <c r="A1368" s="75" t="s">
        <v>3569</v>
      </c>
      <c r="B1368" s="76" t="s">
        <v>152</v>
      </c>
      <c r="C1368" s="77" t="s">
        <v>3768</v>
      </c>
      <c r="D1368" s="76" t="s">
        <v>2985</v>
      </c>
      <c r="E1368" s="76">
        <v>440040</v>
      </c>
      <c r="F1368" s="78" t="s">
        <v>2985</v>
      </c>
      <c r="G1368" s="77"/>
      <c r="I1368" s="74" t="s">
        <v>660</v>
      </c>
      <c r="J1368" s="74">
        <v>210088</v>
      </c>
      <c r="K1368" s="74" t="s">
        <v>660</v>
      </c>
    </row>
    <row r="1369" spans="1:11" x14ac:dyDescent="0.2">
      <c r="A1369" s="83" t="s">
        <v>3580</v>
      </c>
      <c r="B1369" s="84" t="s">
        <v>3288</v>
      </c>
      <c r="C1369" s="77" t="s">
        <v>3768</v>
      </c>
      <c r="D1369" s="76" t="s">
        <v>464</v>
      </c>
      <c r="E1369" s="85">
        <v>800044</v>
      </c>
      <c r="F1369" s="78" t="s">
        <v>464</v>
      </c>
      <c r="G1369" s="77"/>
      <c r="I1369" s="74" t="s">
        <v>661</v>
      </c>
      <c r="J1369" s="74">
        <v>230017</v>
      </c>
      <c r="K1369" s="74" t="s">
        <v>661</v>
      </c>
    </row>
    <row r="1370" spans="1:11" x14ac:dyDescent="0.2">
      <c r="A1370" s="75" t="s">
        <v>589</v>
      </c>
      <c r="B1370" s="76" t="s">
        <v>309</v>
      </c>
      <c r="C1370" s="77" t="s">
        <v>3768</v>
      </c>
      <c r="D1370" s="76" t="s">
        <v>308</v>
      </c>
      <c r="E1370" s="76">
        <v>210051</v>
      </c>
      <c r="F1370" s="78" t="s">
        <v>308</v>
      </c>
      <c r="G1370" s="77"/>
      <c r="I1370" s="74" t="s">
        <v>662</v>
      </c>
      <c r="J1370" s="74">
        <v>230019</v>
      </c>
      <c r="K1370" s="74" t="s">
        <v>662</v>
      </c>
    </row>
    <row r="1371" spans="1:11" x14ac:dyDescent="0.2">
      <c r="A1371" s="80" t="s">
        <v>625</v>
      </c>
      <c r="B1371" s="77" t="s">
        <v>194</v>
      </c>
      <c r="C1371" s="77" t="s">
        <v>3768</v>
      </c>
      <c r="D1371" s="77" t="s">
        <v>193</v>
      </c>
      <c r="E1371" s="77">
        <v>240164</v>
      </c>
      <c r="F1371" s="78" t="s">
        <v>193</v>
      </c>
      <c r="G1371" s="77"/>
      <c r="I1371" s="74" t="s">
        <v>339</v>
      </c>
      <c r="J1371" s="74">
        <v>230016</v>
      </c>
      <c r="K1371" s="74" t="s">
        <v>339</v>
      </c>
    </row>
    <row r="1372" spans="1:11" x14ac:dyDescent="0.2">
      <c r="A1372" s="75" t="s">
        <v>644</v>
      </c>
      <c r="B1372" s="76" t="s">
        <v>367</v>
      </c>
      <c r="C1372" s="77" t="s">
        <v>3768</v>
      </c>
      <c r="D1372" s="76" t="s">
        <v>366</v>
      </c>
      <c r="E1372" s="76">
        <v>440061</v>
      </c>
      <c r="F1372" s="78" t="s">
        <v>366</v>
      </c>
      <c r="G1372" s="77"/>
      <c r="I1372" s="74" t="s">
        <v>296</v>
      </c>
      <c r="J1372" s="74">
        <v>230015</v>
      </c>
      <c r="K1372" s="74" t="s">
        <v>296</v>
      </c>
    </row>
    <row r="1373" spans="1:11" x14ac:dyDescent="0.2">
      <c r="A1373" s="80" t="s">
        <v>580</v>
      </c>
      <c r="B1373" s="77" t="s">
        <v>385</v>
      </c>
      <c r="C1373" s="77" t="s">
        <v>3768</v>
      </c>
      <c r="D1373" s="77" t="s">
        <v>384</v>
      </c>
      <c r="E1373" s="77">
        <v>240075</v>
      </c>
      <c r="F1373" s="78" t="s">
        <v>384</v>
      </c>
      <c r="G1373" s="77"/>
      <c r="I1373" s="74" t="e">
        <v>#N/A</v>
      </c>
      <c r="J1373" s="74" t="s">
        <v>599</v>
      </c>
      <c r="K1373" s="74" t="s">
        <v>2992</v>
      </c>
    </row>
    <row r="1374" spans="1:11" x14ac:dyDescent="0.2">
      <c r="A1374" s="80" t="s">
        <v>584</v>
      </c>
      <c r="B1374" s="77" t="s">
        <v>362</v>
      </c>
      <c r="C1374" s="77" t="s">
        <v>3768</v>
      </c>
      <c r="D1374" s="77" t="s">
        <v>661</v>
      </c>
      <c r="E1374" s="77">
        <v>230017</v>
      </c>
      <c r="F1374" s="78" t="s">
        <v>661</v>
      </c>
      <c r="G1374" s="77"/>
      <c r="I1374" s="74" t="s">
        <v>335</v>
      </c>
      <c r="J1374" s="74" t="s">
        <v>334</v>
      </c>
      <c r="K1374" s="74" t="s">
        <v>335</v>
      </c>
    </row>
    <row r="1375" spans="1:11" x14ac:dyDescent="0.2">
      <c r="A1375" s="75" t="s">
        <v>500</v>
      </c>
      <c r="B1375" s="76" t="s">
        <v>353</v>
      </c>
      <c r="C1375" s="77" t="s">
        <v>3768</v>
      </c>
      <c r="D1375" s="76" t="s">
        <v>352</v>
      </c>
      <c r="E1375" s="76">
        <v>440072</v>
      </c>
      <c r="F1375" s="78" t="s">
        <v>352</v>
      </c>
      <c r="G1375" s="77"/>
      <c r="I1375" s="74" t="e">
        <v>#N/A</v>
      </c>
      <c r="J1375" s="74" t="s">
        <v>511</v>
      </c>
      <c r="K1375" s="74" t="s">
        <v>2992</v>
      </c>
    </row>
    <row r="1376" spans="1:11" x14ac:dyDescent="0.2">
      <c r="A1376" s="80" t="s">
        <v>3576</v>
      </c>
      <c r="B1376" s="77" t="s">
        <v>542</v>
      </c>
      <c r="C1376" s="77" t="s">
        <v>3768</v>
      </c>
      <c r="D1376" s="77" t="s">
        <v>95</v>
      </c>
      <c r="E1376" s="77">
        <v>240028</v>
      </c>
      <c r="F1376" s="78" t="s">
        <v>95</v>
      </c>
      <c r="G1376" s="77"/>
      <c r="I1376" s="74" t="s">
        <v>325</v>
      </c>
      <c r="J1376" s="74" t="s">
        <v>322</v>
      </c>
      <c r="K1376" s="74" t="s">
        <v>325</v>
      </c>
    </row>
    <row r="1377" spans="1:11" x14ac:dyDescent="0.2">
      <c r="A1377" s="80" t="s">
        <v>3561</v>
      </c>
      <c r="B1377" s="77" t="s">
        <v>266</v>
      </c>
      <c r="C1377" s="77" t="s">
        <v>3768</v>
      </c>
      <c r="D1377" s="77" t="s">
        <v>2990</v>
      </c>
      <c r="E1377" s="77" t="s">
        <v>2937</v>
      </c>
      <c r="F1377" s="78" t="s">
        <v>2990</v>
      </c>
      <c r="G1377" s="77"/>
      <c r="I1377" s="74" t="s">
        <v>319</v>
      </c>
      <c r="J1377" s="74" t="s">
        <v>318</v>
      </c>
      <c r="K1377" s="74" t="s">
        <v>319</v>
      </c>
    </row>
    <row r="1378" spans="1:11" x14ac:dyDescent="0.2">
      <c r="A1378" s="83" t="s">
        <v>526</v>
      </c>
      <c r="B1378" s="84" t="s">
        <v>87</v>
      </c>
      <c r="C1378" s="77" t="s">
        <v>3768</v>
      </c>
      <c r="D1378" s="84" t="s">
        <v>92</v>
      </c>
      <c r="E1378" s="85">
        <v>240051</v>
      </c>
      <c r="F1378" s="78" t="s">
        <v>92</v>
      </c>
      <c r="G1378" s="77"/>
      <c r="I1378" s="74" t="s">
        <v>314</v>
      </c>
      <c r="J1378" s="74" t="s">
        <v>313</v>
      </c>
      <c r="K1378" s="74" t="s">
        <v>314</v>
      </c>
    </row>
    <row r="1379" spans="1:11" x14ac:dyDescent="0.2">
      <c r="A1379" s="75" t="s">
        <v>3581</v>
      </c>
      <c r="B1379" s="76" t="s">
        <v>3289</v>
      </c>
      <c r="C1379" s="77" t="s">
        <v>3768</v>
      </c>
      <c r="D1379" s="76" t="s">
        <v>190</v>
      </c>
      <c r="E1379" s="76">
        <v>240005</v>
      </c>
      <c r="F1379" s="78" t="s">
        <v>190</v>
      </c>
      <c r="G1379" s="77"/>
      <c r="I1379" s="74" t="s">
        <v>308</v>
      </c>
      <c r="J1379" s="74">
        <v>210051</v>
      </c>
      <c r="K1379" s="74" t="s">
        <v>308</v>
      </c>
    </row>
    <row r="1380" spans="1:11" x14ac:dyDescent="0.2">
      <c r="A1380" s="75" t="s">
        <v>3572</v>
      </c>
      <c r="B1380" s="76" t="s">
        <v>510</v>
      </c>
      <c r="C1380" s="77" t="s">
        <v>3768</v>
      </c>
      <c r="D1380" s="76" t="s">
        <v>678</v>
      </c>
      <c r="E1380" s="76" t="s">
        <v>597</v>
      </c>
      <c r="F1380" s="78" t="s">
        <v>678</v>
      </c>
      <c r="G1380" s="77"/>
      <c r="I1380" s="74" t="s">
        <v>303</v>
      </c>
      <c r="J1380" s="74">
        <v>800047</v>
      </c>
      <c r="K1380" s="74" t="s">
        <v>303</v>
      </c>
    </row>
    <row r="1381" spans="1:11" x14ac:dyDescent="0.2">
      <c r="A1381" s="83" t="s">
        <v>3582</v>
      </c>
      <c r="B1381" s="84" t="s">
        <v>3290</v>
      </c>
      <c r="C1381" s="77" t="s">
        <v>3768</v>
      </c>
      <c r="D1381" s="76" t="s">
        <v>88</v>
      </c>
      <c r="E1381" s="85">
        <v>440082</v>
      </c>
      <c r="F1381" s="78" t="s">
        <v>88</v>
      </c>
      <c r="G1381" s="77"/>
      <c r="I1381" s="74" t="e">
        <v>#N/A</v>
      </c>
      <c r="J1381" s="74" t="s">
        <v>604</v>
      </c>
      <c r="K1381" s="74" t="s">
        <v>2992</v>
      </c>
    </row>
    <row r="1382" spans="1:11" x14ac:dyDescent="0.2">
      <c r="A1382" s="75" t="s">
        <v>517</v>
      </c>
      <c r="B1382" s="76" t="s">
        <v>114</v>
      </c>
      <c r="C1382" s="77" t="s">
        <v>3768</v>
      </c>
      <c r="D1382" s="76" t="s">
        <v>119</v>
      </c>
      <c r="E1382" s="76">
        <v>240036</v>
      </c>
      <c r="F1382" s="78" t="s">
        <v>119</v>
      </c>
      <c r="G1382" s="77"/>
      <c r="I1382" s="74" t="s">
        <v>19</v>
      </c>
      <c r="J1382" s="74" t="s">
        <v>18</v>
      </c>
      <c r="K1382" s="74" t="s">
        <v>19</v>
      </c>
    </row>
    <row r="1383" spans="1:11" x14ac:dyDescent="0.2">
      <c r="A1383" s="83" t="s">
        <v>537</v>
      </c>
      <c r="B1383" s="84" t="s">
        <v>219</v>
      </c>
      <c r="C1383" s="77" t="s">
        <v>3768</v>
      </c>
      <c r="D1383" s="84" t="s">
        <v>218</v>
      </c>
      <c r="E1383" s="85">
        <v>240538</v>
      </c>
      <c r="F1383" s="78" t="s">
        <v>218</v>
      </c>
      <c r="G1383" s="77"/>
      <c r="I1383" s="74" t="e">
        <v>#N/A</v>
      </c>
      <c r="J1383" s="74" t="s">
        <v>638</v>
      </c>
      <c r="K1383" s="74" t="s">
        <v>2992</v>
      </c>
    </row>
    <row r="1384" spans="1:11" x14ac:dyDescent="0.2">
      <c r="A1384" s="80" t="s">
        <v>3574</v>
      </c>
      <c r="B1384" s="77" t="s">
        <v>83</v>
      </c>
      <c r="C1384" s="77" t="s">
        <v>3768</v>
      </c>
      <c r="D1384" s="77" t="s">
        <v>673</v>
      </c>
      <c r="E1384" s="77">
        <v>440086</v>
      </c>
      <c r="F1384" s="78" t="s">
        <v>673</v>
      </c>
      <c r="G1384" s="77"/>
      <c r="I1384" s="74" t="s">
        <v>285</v>
      </c>
      <c r="J1384" s="74" t="s">
        <v>284</v>
      </c>
      <c r="K1384" s="74" t="s">
        <v>285</v>
      </c>
    </row>
    <row r="1385" spans="1:11" x14ac:dyDescent="0.2">
      <c r="A1385" s="75" t="s">
        <v>590</v>
      </c>
      <c r="B1385" s="76" t="s">
        <v>31</v>
      </c>
      <c r="C1385" s="77" t="s">
        <v>3768</v>
      </c>
      <c r="D1385" s="76" t="s">
        <v>37</v>
      </c>
      <c r="E1385" s="76">
        <v>240085</v>
      </c>
      <c r="F1385" s="78" t="s">
        <v>37</v>
      </c>
      <c r="G1385" s="77"/>
      <c r="I1385" s="74" t="e">
        <v>#N/A</v>
      </c>
      <c r="J1385" s="74" t="s">
        <v>553</v>
      </c>
      <c r="K1385" s="74" t="s">
        <v>2992</v>
      </c>
    </row>
    <row r="1386" spans="1:11" x14ac:dyDescent="0.2">
      <c r="A1386" s="80" t="s">
        <v>634</v>
      </c>
      <c r="B1386" s="77" t="s">
        <v>476</v>
      </c>
      <c r="C1386" s="77" t="s">
        <v>3768</v>
      </c>
      <c r="D1386" s="77" t="s">
        <v>477</v>
      </c>
      <c r="E1386" s="77">
        <v>210074</v>
      </c>
      <c r="F1386" s="78" t="s">
        <v>477</v>
      </c>
      <c r="G1386" s="77"/>
      <c r="I1386" s="74" t="e">
        <v>#N/A</v>
      </c>
      <c r="J1386" s="74" t="s">
        <v>616</v>
      </c>
      <c r="K1386" s="74" t="s">
        <v>2992</v>
      </c>
    </row>
    <row r="1387" spans="1:11" x14ac:dyDescent="0.2">
      <c r="A1387" s="80" t="s">
        <v>520</v>
      </c>
      <c r="B1387" s="77" t="s">
        <v>521</v>
      </c>
      <c r="C1387" s="77" t="s">
        <v>3768</v>
      </c>
      <c r="D1387" s="77" t="s">
        <v>174</v>
      </c>
      <c r="E1387" s="77">
        <v>800033</v>
      </c>
      <c r="F1387" s="78" t="s">
        <v>174</v>
      </c>
      <c r="G1387" s="77"/>
      <c r="I1387" s="74" t="s">
        <v>669</v>
      </c>
      <c r="J1387" s="74" t="s">
        <v>278</v>
      </c>
      <c r="K1387" s="74" t="s">
        <v>669</v>
      </c>
    </row>
    <row r="1388" spans="1:11" x14ac:dyDescent="0.2">
      <c r="A1388" s="80" t="s">
        <v>499</v>
      </c>
      <c r="B1388" s="77" t="s">
        <v>381</v>
      </c>
      <c r="C1388" s="77" t="s">
        <v>3768</v>
      </c>
      <c r="D1388" s="77" t="s">
        <v>380</v>
      </c>
      <c r="E1388" s="77">
        <v>240442</v>
      </c>
      <c r="F1388" s="78" t="s">
        <v>380</v>
      </c>
      <c r="G1388" s="77"/>
      <c r="I1388" s="74" t="s">
        <v>271</v>
      </c>
      <c r="J1388" s="74" t="s">
        <v>268</v>
      </c>
      <c r="K1388" s="74" t="s">
        <v>271</v>
      </c>
    </row>
    <row r="1389" spans="1:11" x14ac:dyDescent="0.2">
      <c r="A1389" s="75" t="s">
        <v>629</v>
      </c>
      <c r="B1389" s="76" t="s">
        <v>348</v>
      </c>
      <c r="C1389" s="77" t="s">
        <v>3768</v>
      </c>
      <c r="D1389" s="76" t="s">
        <v>347</v>
      </c>
      <c r="E1389" s="76">
        <v>240348</v>
      </c>
      <c r="F1389" s="78" t="s">
        <v>347</v>
      </c>
      <c r="G1389" s="77"/>
      <c r="I1389" s="74" t="s">
        <v>12</v>
      </c>
      <c r="J1389" s="74" t="s">
        <v>11</v>
      </c>
      <c r="K1389" s="74" t="s">
        <v>12</v>
      </c>
    </row>
    <row r="1390" spans="1:11" x14ac:dyDescent="0.2">
      <c r="A1390" s="83" t="s">
        <v>543</v>
      </c>
      <c r="B1390" s="84" t="s">
        <v>52</v>
      </c>
      <c r="C1390" s="77" t="s">
        <v>3768</v>
      </c>
      <c r="D1390" s="84" t="s">
        <v>57</v>
      </c>
      <c r="E1390" s="85">
        <v>240083</v>
      </c>
      <c r="F1390" s="78" t="s">
        <v>57</v>
      </c>
      <c r="G1390" s="77"/>
      <c r="I1390" s="74" t="e">
        <v>#N/A</v>
      </c>
      <c r="J1390" s="74" t="s">
        <v>606</v>
      </c>
      <c r="K1390" s="74" t="s">
        <v>2992</v>
      </c>
    </row>
    <row r="1391" spans="1:11" x14ac:dyDescent="0.2">
      <c r="A1391" s="80" t="s">
        <v>558</v>
      </c>
      <c r="B1391" s="77" t="s">
        <v>454</v>
      </c>
      <c r="C1391" s="77" t="s">
        <v>3768</v>
      </c>
      <c r="D1391" s="77" t="s">
        <v>455</v>
      </c>
      <c r="E1391" s="77">
        <v>210068</v>
      </c>
      <c r="F1391" s="78" t="s">
        <v>455</v>
      </c>
      <c r="G1391" s="77"/>
      <c r="I1391" s="74" t="s">
        <v>237</v>
      </c>
      <c r="J1391" s="74">
        <v>240109</v>
      </c>
      <c r="K1391" s="74" t="s">
        <v>237</v>
      </c>
    </row>
    <row r="1392" spans="1:11" x14ac:dyDescent="0.2">
      <c r="A1392" s="75" t="s">
        <v>560</v>
      </c>
      <c r="B1392" s="76" t="s">
        <v>450</v>
      </c>
      <c r="C1392" s="77" t="s">
        <v>3768</v>
      </c>
      <c r="D1392" s="76" t="s">
        <v>451</v>
      </c>
      <c r="E1392" s="76">
        <v>210036</v>
      </c>
      <c r="F1392" s="78" t="s">
        <v>451</v>
      </c>
      <c r="G1392" s="77"/>
      <c r="I1392" s="74" t="s">
        <v>335</v>
      </c>
      <c r="J1392" s="74" t="s">
        <v>334</v>
      </c>
      <c r="K1392" s="74" t="s">
        <v>335</v>
      </c>
    </row>
    <row r="1393" spans="1:11" x14ac:dyDescent="0.2">
      <c r="A1393" s="80" t="s">
        <v>563</v>
      </c>
      <c r="B1393" s="77" t="s">
        <v>134</v>
      </c>
      <c r="C1393" s="77" t="s">
        <v>3768</v>
      </c>
      <c r="D1393" s="77" t="s">
        <v>2982</v>
      </c>
      <c r="E1393" s="77">
        <v>240767</v>
      </c>
      <c r="F1393" s="78" t="s">
        <v>2982</v>
      </c>
      <c r="G1393" s="77"/>
      <c r="I1393" s="74" t="s">
        <v>673</v>
      </c>
      <c r="J1393" s="74">
        <v>440086</v>
      </c>
      <c r="K1393" s="74" t="s">
        <v>673</v>
      </c>
    </row>
    <row r="1394" spans="1:11" x14ac:dyDescent="0.2">
      <c r="A1394" s="75" t="s">
        <v>3570</v>
      </c>
      <c r="B1394" s="76" t="s">
        <v>148</v>
      </c>
      <c r="C1394" s="77" t="s">
        <v>3768</v>
      </c>
      <c r="D1394" s="76" t="e">
        <v>#N/A</v>
      </c>
      <c r="E1394" s="76"/>
      <c r="F1394" s="78" t="e">
        <v>#N/A</v>
      </c>
      <c r="G1394" s="77"/>
      <c r="I1394" s="74" t="s">
        <v>674</v>
      </c>
      <c r="J1394" s="74">
        <v>340052</v>
      </c>
      <c r="K1394" s="74" t="s">
        <v>674</v>
      </c>
    </row>
    <row r="1395" spans="1:11" x14ac:dyDescent="0.2">
      <c r="A1395" s="83" t="s">
        <v>574</v>
      </c>
      <c r="B1395" s="84" t="s">
        <v>27</v>
      </c>
      <c r="C1395" s="77" t="s">
        <v>3768</v>
      </c>
      <c r="D1395" s="76" t="s">
        <v>33</v>
      </c>
      <c r="E1395" s="85">
        <v>240068</v>
      </c>
      <c r="F1395" s="78" t="s">
        <v>33</v>
      </c>
      <c r="G1395" s="77"/>
      <c r="I1395" s="74" t="s">
        <v>247</v>
      </c>
      <c r="J1395" s="74">
        <v>210040</v>
      </c>
      <c r="K1395" s="74" t="s">
        <v>247</v>
      </c>
    </row>
    <row r="1396" spans="1:11" x14ac:dyDescent="0.2">
      <c r="A1396" s="75" t="s">
        <v>568</v>
      </c>
      <c r="B1396" s="76" t="s">
        <v>191</v>
      </c>
      <c r="C1396" s="77" t="s">
        <v>3768</v>
      </c>
      <c r="D1396" s="76" t="s">
        <v>676</v>
      </c>
      <c r="E1396" s="76">
        <v>240444</v>
      </c>
      <c r="F1396" s="78" t="s">
        <v>676</v>
      </c>
      <c r="G1396" s="77"/>
      <c r="I1396" s="74" t="s">
        <v>222</v>
      </c>
      <c r="J1396" s="74">
        <v>240255</v>
      </c>
      <c r="K1396" s="74" t="s">
        <v>222</v>
      </c>
    </row>
    <row r="1397" spans="1:11" x14ac:dyDescent="0.2">
      <c r="A1397" s="80" t="s">
        <v>633</v>
      </c>
      <c r="B1397" s="77" t="s">
        <v>44</v>
      </c>
      <c r="C1397" s="77" t="s">
        <v>3768</v>
      </c>
      <c r="D1397" s="77" t="s">
        <v>49</v>
      </c>
      <c r="E1397" s="77">
        <v>410012</v>
      </c>
      <c r="F1397" s="78" t="s">
        <v>49</v>
      </c>
      <c r="G1397" s="77"/>
      <c r="I1397" s="74" t="s">
        <v>675</v>
      </c>
      <c r="J1397" s="74">
        <v>240259</v>
      </c>
      <c r="K1397" s="74" t="s">
        <v>675</v>
      </c>
    </row>
    <row r="1398" spans="1:11" x14ac:dyDescent="0.2">
      <c r="A1398" s="80" t="s">
        <v>3573</v>
      </c>
      <c r="B1398" s="77" t="s">
        <v>91</v>
      </c>
      <c r="C1398" s="77" t="s">
        <v>3768</v>
      </c>
      <c r="D1398" s="77" t="s">
        <v>123</v>
      </c>
      <c r="E1398" s="77">
        <v>240019</v>
      </c>
      <c r="F1398" s="78" t="s">
        <v>123</v>
      </c>
      <c r="G1398" s="77"/>
      <c r="I1398" s="74" t="s">
        <v>232</v>
      </c>
      <c r="J1398" s="74">
        <v>240091</v>
      </c>
      <c r="K1398" s="74" t="s">
        <v>232</v>
      </c>
    </row>
    <row r="1399" spans="1:11" x14ac:dyDescent="0.2">
      <c r="A1399" s="80" t="s">
        <v>624</v>
      </c>
      <c r="B1399" s="77" t="s">
        <v>442</v>
      </c>
      <c r="C1399" s="77" t="s">
        <v>3768</v>
      </c>
      <c r="D1399" s="77" t="s">
        <v>653</v>
      </c>
      <c r="E1399" s="77">
        <v>210089</v>
      </c>
      <c r="F1399" s="78" t="s">
        <v>653</v>
      </c>
      <c r="G1399" s="77"/>
      <c r="I1399" s="74" t="s">
        <v>99</v>
      </c>
      <c r="J1399" s="74">
        <v>240037</v>
      </c>
      <c r="K1399" s="74" t="s">
        <v>99</v>
      </c>
    </row>
    <row r="1400" spans="1:11" x14ac:dyDescent="0.2">
      <c r="A1400" s="75" t="s">
        <v>640</v>
      </c>
      <c r="B1400" s="76" t="s">
        <v>392</v>
      </c>
      <c r="C1400" s="77" t="s">
        <v>3768</v>
      </c>
      <c r="D1400" s="76" t="s">
        <v>391</v>
      </c>
      <c r="E1400" s="76">
        <v>240696</v>
      </c>
      <c r="F1400" s="78" t="s">
        <v>391</v>
      </c>
      <c r="G1400" s="77"/>
      <c r="I1400" s="74" t="s">
        <v>227</v>
      </c>
      <c r="J1400" s="74" t="s">
        <v>226</v>
      </c>
      <c r="K1400" s="74" t="s">
        <v>227</v>
      </c>
    </row>
    <row r="1401" spans="1:11" x14ac:dyDescent="0.2">
      <c r="A1401" s="83" t="s">
        <v>600</v>
      </c>
      <c r="B1401" s="84" t="s">
        <v>238</v>
      </c>
      <c r="C1401" s="77" t="s">
        <v>3768</v>
      </c>
      <c r="D1401" s="76" t="s">
        <v>675</v>
      </c>
      <c r="E1401" s="85">
        <v>240259</v>
      </c>
      <c r="F1401" s="78" t="s">
        <v>675</v>
      </c>
      <c r="G1401" s="77"/>
      <c r="I1401" s="74" t="s">
        <v>218</v>
      </c>
      <c r="J1401" s="74">
        <v>240538</v>
      </c>
      <c r="K1401" s="74" t="s">
        <v>218</v>
      </c>
    </row>
    <row r="1402" spans="1:11" x14ac:dyDescent="0.2">
      <c r="A1402" s="75" t="s">
        <v>3453</v>
      </c>
      <c r="B1402" s="76" t="s">
        <v>468</v>
      </c>
      <c r="C1402" s="77" t="s">
        <v>3768</v>
      </c>
      <c r="D1402" s="76" t="s">
        <v>3745</v>
      </c>
      <c r="E1402" s="76">
        <v>410032</v>
      </c>
      <c r="F1402" s="78" t="s">
        <v>3745</v>
      </c>
      <c r="G1402" s="77"/>
      <c r="I1402" s="74" t="s">
        <v>213</v>
      </c>
      <c r="J1402" s="74">
        <v>240494</v>
      </c>
      <c r="K1402" s="74" t="s">
        <v>213</v>
      </c>
    </row>
    <row r="1403" spans="1:11" x14ac:dyDescent="0.2">
      <c r="A1403" s="83" t="s">
        <v>562</v>
      </c>
      <c r="B1403" s="84" t="s">
        <v>396</v>
      </c>
      <c r="C1403" s="77" t="s">
        <v>3768</v>
      </c>
      <c r="D1403" s="84" t="s">
        <v>395</v>
      </c>
      <c r="E1403" s="85">
        <v>240072</v>
      </c>
      <c r="F1403" s="78" t="s">
        <v>395</v>
      </c>
      <c r="G1403" s="77"/>
      <c r="I1403" s="74" t="s">
        <v>263</v>
      </c>
      <c r="J1403" s="74">
        <v>240254</v>
      </c>
      <c r="K1403" s="74" t="s">
        <v>263</v>
      </c>
    </row>
    <row r="1404" spans="1:11" x14ac:dyDescent="0.2">
      <c r="A1404" s="75" t="s">
        <v>639</v>
      </c>
      <c r="B1404" s="76" t="s">
        <v>16</v>
      </c>
      <c r="C1404" s="77" t="s">
        <v>3768</v>
      </c>
      <c r="D1404" s="76" t="s">
        <v>28</v>
      </c>
      <c r="E1404" s="76">
        <v>240617</v>
      </c>
      <c r="F1404" s="78" t="s">
        <v>28</v>
      </c>
      <c r="G1404" s="77"/>
      <c r="I1404" s="74" t="e">
        <v>#N/A</v>
      </c>
      <c r="J1404" s="74" t="s">
        <v>642</v>
      </c>
      <c r="K1404" s="74" t="s">
        <v>2992</v>
      </c>
    </row>
    <row r="1405" spans="1:11" x14ac:dyDescent="0.2">
      <c r="A1405" s="75" t="s">
        <v>583</v>
      </c>
      <c r="B1405" s="76" t="s">
        <v>412</v>
      </c>
      <c r="C1405" s="77" t="s">
        <v>3768</v>
      </c>
      <c r="D1405" s="76" t="s">
        <v>411</v>
      </c>
      <c r="E1405" s="76">
        <v>240679</v>
      </c>
      <c r="F1405" s="78" t="s">
        <v>411</v>
      </c>
      <c r="G1405" s="77"/>
      <c r="I1405" s="74" t="s">
        <v>243</v>
      </c>
      <c r="J1405" s="74" t="s">
        <v>242</v>
      </c>
      <c r="K1405" s="74" t="s">
        <v>243</v>
      </c>
    </row>
    <row r="1406" spans="1:11" x14ac:dyDescent="0.2">
      <c r="A1406" s="80" t="s">
        <v>564</v>
      </c>
      <c r="B1406" s="77" t="s">
        <v>363</v>
      </c>
      <c r="C1406" s="77" t="s">
        <v>3768</v>
      </c>
      <c r="D1406" s="77" t="s">
        <v>142</v>
      </c>
      <c r="E1406" s="77">
        <v>240049</v>
      </c>
      <c r="F1406" s="78" t="s">
        <v>142</v>
      </c>
      <c r="G1406" s="77"/>
      <c r="I1406" s="74" t="s">
        <v>193</v>
      </c>
      <c r="J1406" s="74">
        <v>240164</v>
      </c>
      <c r="K1406" s="74" t="s">
        <v>193</v>
      </c>
    </row>
    <row r="1407" spans="1:11" x14ac:dyDescent="0.2">
      <c r="A1407" s="80" t="s">
        <v>581</v>
      </c>
      <c r="B1407" s="77" t="s">
        <v>344</v>
      </c>
      <c r="C1407" s="77" t="s">
        <v>3768</v>
      </c>
      <c r="D1407" s="77" t="s">
        <v>662</v>
      </c>
      <c r="E1407" s="77">
        <v>230019</v>
      </c>
      <c r="F1407" s="78" t="s">
        <v>662</v>
      </c>
      <c r="G1407" s="77"/>
      <c r="I1407" s="74" t="s">
        <v>2981</v>
      </c>
      <c r="J1407" s="74">
        <v>240057</v>
      </c>
      <c r="K1407" s="74" t="s">
        <v>2981</v>
      </c>
    </row>
    <row r="1408" spans="1:11" x14ac:dyDescent="0.2">
      <c r="A1408" s="80" t="s">
        <v>512</v>
      </c>
      <c r="B1408" s="77" t="s">
        <v>431</v>
      </c>
      <c r="C1408" s="77" t="s">
        <v>3768</v>
      </c>
      <c r="D1408" s="77" t="s">
        <v>655</v>
      </c>
      <c r="E1408" s="77">
        <v>210076</v>
      </c>
      <c r="F1408" s="78" t="s">
        <v>655</v>
      </c>
      <c r="G1408" s="77"/>
      <c r="I1408" s="74" t="s">
        <v>676</v>
      </c>
      <c r="J1408" s="74">
        <v>240444</v>
      </c>
      <c r="K1408" s="74" t="s">
        <v>676</v>
      </c>
    </row>
    <row r="1409" spans="1:11" x14ac:dyDescent="0.2">
      <c r="A1409" s="75" t="s">
        <v>3780</v>
      </c>
      <c r="B1409" s="76" t="s">
        <v>446</v>
      </c>
      <c r="C1409" s="77" t="s">
        <v>3768</v>
      </c>
      <c r="D1409" s="76" t="e">
        <v>#N/A</v>
      </c>
      <c r="E1409" s="76"/>
      <c r="F1409" s="78" t="e">
        <v>#N/A</v>
      </c>
      <c r="G1409" s="77"/>
      <c r="I1409" s="74" t="s">
        <v>160</v>
      </c>
      <c r="J1409" s="74">
        <v>240131</v>
      </c>
      <c r="K1409" s="74" t="s">
        <v>160</v>
      </c>
    </row>
    <row r="1410" spans="1:11" x14ac:dyDescent="0.2">
      <c r="A1410" s="75" t="s">
        <v>3565</v>
      </c>
      <c r="B1410" s="76" t="s">
        <v>233</v>
      </c>
      <c r="C1410" s="77" t="s">
        <v>3768</v>
      </c>
      <c r="D1410" s="76" t="s">
        <v>656</v>
      </c>
      <c r="E1410" s="76">
        <v>210085</v>
      </c>
      <c r="F1410" s="78" t="s">
        <v>656</v>
      </c>
      <c r="G1410" s="77"/>
      <c r="I1410" s="74" t="s">
        <v>182</v>
      </c>
      <c r="J1410" s="74">
        <v>240122</v>
      </c>
      <c r="K1410" s="74" t="s">
        <v>182</v>
      </c>
    </row>
    <row r="1411" spans="1:11" x14ac:dyDescent="0.2">
      <c r="A1411" s="75" t="s">
        <v>524</v>
      </c>
      <c r="B1411" s="76" t="s">
        <v>420</v>
      </c>
      <c r="C1411" s="77" t="s">
        <v>3768</v>
      </c>
      <c r="D1411" s="76" t="s">
        <v>419</v>
      </c>
      <c r="E1411" s="76">
        <v>820003</v>
      </c>
      <c r="F1411" s="78" t="s">
        <v>419</v>
      </c>
      <c r="G1411" s="76"/>
      <c r="I1411" s="74" t="s">
        <v>178</v>
      </c>
      <c r="J1411" s="74">
        <v>240073</v>
      </c>
      <c r="K1411" s="74" t="s">
        <v>178</v>
      </c>
    </row>
    <row r="1412" spans="1:11" x14ac:dyDescent="0.2">
      <c r="A1412" s="75" t="s">
        <v>588</v>
      </c>
      <c r="B1412" s="76" t="s">
        <v>56</v>
      </c>
      <c r="C1412" s="77" t="s">
        <v>3768</v>
      </c>
      <c r="D1412" s="76" t="s">
        <v>61</v>
      </c>
      <c r="E1412" s="76">
        <v>210050</v>
      </c>
      <c r="F1412" s="78" t="s">
        <v>61</v>
      </c>
      <c r="G1412" s="77"/>
      <c r="I1412" s="74" t="e">
        <v>#N/A</v>
      </c>
      <c r="J1412" s="74" t="s">
        <v>609</v>
      </c>
      <c r="K1412" s="74" t="s">
        <v>2992</v>
      </c>
    </row>
    <row r="1413" spans="1:11" x14ac:dyDescent="0.2">
      <c r="A1413" s="83" t="s">
        <v>522</v>
      </c>
      <c r="B1413" s="84" t="s">
        <v>60</v>
      </c>
      <c r="C1413" s="77" t="s">
        <v>3768</v>
      </c>
      <c r="D1413" s="76" t="s">
        <v>66</v>
      </c>
      <c r="E1413" s="85">
        <v>230005</v>
      </c>
      <c r="F1413" s="78" t="s">
        <v>66</v>
      </c>
      <c r="G1413" s="77"/>
      <c r="I1413" s="74" t="s">
        <v>678</v>
      </c>
      <c r="J1413" s="74" t="s">
        <v>597</v>
      </c>
      <c r="K1413" s="74" t="s">
        <v>678</v>
      </c>
    </row>
    <row r="1414" spans="1:11" x14ac:dyDescent="0.2">
      <c r="A1414" s="75" t="s">
        <v>582</v>
      </c>
      <c r="B1414" s="76" t="s">
        <v>197</v>
      </c>
      <c r="C1414" s="77" t="s">
        <v>3768</v>
      </c>
      <c r="D1414" s="76" t="s">
        <v>2981</v>
      </c>
      <c r="E1414" s="76">
        <v>240057</v>
      </c>
      <c r="F1414" s="78" t="s">
        <v>2981</v>
      </c>
      <c r="G1414" s="77"/>
      <c r="I1414" s="74" t="s">
        <v>667</v>
      </c>
      <c r="J1414" s="74">
        <v>440187</v>
      </c>
      <c r="K1414" s="74" t="s">
        <v>667</v>
      </c>
    </row>
    <row r="1415" spans="1:11" x14ac:dyDescent="0.2">
      <c r="A1415" s="80" t="s">
        <v>645</v>
      </c>
      <c r="B1415" s="77" t="s">
        <v>465</v>
      </c>
      <c r="C1415" s="77" t="s">
        <v>3768</v>
      </c>
      <c r="D1415" s="77" t="s">
        <v>106</v>
      </c>
      <c r="E1415" s="77">
        <v>240054</v>
      </c>
      <c r="F1415" s="78" t="s">
        <v>106</v>
      </c>
      <c r="G1415" s="77"/>
      <c r="I1415" s="74" t="s">
        <v>680</v>
      </c>
      <c r="J1415" s="74">
        <v>210084</v>
      </c>
      <c r="K1415" s="74" t="s">
        <v>680</v>
      </c>
    </row>
    <row r="1416" spans="1:11" x14ac:dyDescent="0.2">
      <c r="A1416" s="75" t="s">
        <v>529</v>
      </c>
      <c r="B1416" s="76" t="s">
        <v>23</v>
      </c>
      <c r="C1416" s="77" t="s">
        <v>3768</v>
      </c>
      <c r="D1416" s="76" t="s">
        <v>473</v>
      </c>
      <c r="E1416" s="76">
        <v>210041</v>
      </c>
      <c r="F1416" s="78" t="s">
        <v>473</v>
      </c>
      <c r="G1416" s="77"/>
      <c r="I1416" s="74" t="e">
        <v>#N/A</v>
      </c>
      <c r="J1416" s="74" t="s">
        <v>602</v>
      </c>
      <c r="K1416" s="74" t="s">
        <v>2992</v>
      </c>
    </row>
    <row r="1417" spans="1:11" x14ac:dyDescent="0.2">
      <c r="A1417" s="75" t="s">
        <v>614</v>
      </c>
      <c r="B1417" s="76" t="s">
        <v>36</v>
      </c>
      <c r="C1417" s="77" t="s">
        <v>3768</v>
      </c>
      <c r="D1417" s="76" t="s">
        <v>41</v>
      </c>
      <c r="E1417" s="76">
        <v>440032</v>
      </c>
      <c r="F1417" s="78" t="s">
        <v>41</v>
      </c>
      <c r="G1417" s="77"/>
      <c r="I1417" s="74" t="s">
        <v>155</v>
      </c>
      <c r="J1417" s="74">
        <v>240066</v>
      </c>
      <c r="K1417" s="74" t="s">
        <v>155</v>
      </c>
    </row>
    <row r="1418" spans="1:11" x14ac:dyDescent="0.2">
      <c r="A1418" s="80" t="s">
        <v>615</v>
      </c>
      <c r="B1418" s="77" t="s">
        <v>280</v>
      </c>
      <c r="C1418" s="77" t="s">
        <v>3768</v>
      </c>
      <c r="D1418" s="77" t="e">
        <v>#N/A</v>
      </c>
      <c r="E1418" s="77"/>
      <c r="F1418" s="78" t="e">
        <v>#N/A</v>
      </c>
      <c r="G1418" s="77"/>
      <c r="I1418" s="74" t="e">
        <v>#N/A</v>
      </c>
      <c r="J1418" s="74" t="s">
        <v>553</v>
      </c>
      <c r="K1418" s="74" t="s">
        <v>2992</v>
      </c>
    </row>
    <row r="1419" spans="1:11" x14ac:dyDescent="0.2">
      <c r="A1419" s="80" t="s">
        <v>549</v>
      </c>
      <c r="B1419" s="77" t="s">
        <v>270</v>
      </c>
      <c r="C1419" s="77" t="s">
        <v>3768</v>
      </c>
      <c r="D1419" s="77" t="s">
        <v>271</v>
      </c>
      <c r="E1419" s="77" t="s">
        <v>268</v>
      </c>
      <c r="F1419" s="78" t="s">
        <v>271</v>
      </c>
      <c r="G1419" s="77"/>
      <c r="I1419" s="74" t="e">
        <v>#N/A</v>
      </c>
      <c r="J1419" s="74" t="s">
        <v>553</v>
      </c>
      <c r="K1419" s="74" t="s">
        <v>2992</v>
      </c>
    </row>
    <row r="1420" spans="1:11" x14ac:dyDescent="0.2">
      <c r="A1420" s="75" t="s">
        <v>3722</v>
      </c>
      <c r="B1420" s="76" t="s">
        <v>534</v>
      </c>
      <c r="C1420" s="77" t="s">
        <v>3768</v>
      </c>
      <c r="D1420" s="76" t="s">
        <v>660</v>
      </c>
      <c r="E1420" s="76">
        <v>210088</v>
      </c>
      <c r="F1420" s="78" t="s">
        <v>660</v>
      </c>
      <c r="G1420" s="77"/>
      <c r="I1420" s="74" t="s">
        <v>2989</v>
      </c>
      <c r="J1420" s="74" t="s">
        <v>508</v>
      </c>
      <c r="K1420" s="74" t="s">
        <v>2989</v>
      </c>
    </row>
    <row r="1421" spans="1:11" x14ac:dyDescent="0.2">
      <c r="A1421" s="75" t="s">
        <v>591</v>
      </c>
      <c r="B1421" s="76" t="s">
        <v>105</v>
      </c>
      <c r="C1421" s="77" t="s">
        <v>3768</v>
      </c>
      <c r="D1421" s="76" t="s">
        <v>685</v>
      </c>
      <c r="E1421" s="76">
        <v>230018</v>
      </c>
      <c r="F1421" s="78" t="s">
        <v>685</v>
      </c>
      <c r="G1421" s="77"/>
      <c r="I1421" s="74" t="s">
        <v>190</v>
      </c>
      <c r="J1421" s="74">
        <v>240005</v>
      </c>
      <c r="K1421" s="74" t="s">
        <v>190</v>
      </c>
    </row>
    <row r="1422" spans="1:11" x14ac:dyDescent="0.2">
      <c r="A1422" s="75" t="s">
        <v>3781</v>
      </c>
      <c r="B1422" s="76" t="s">
        <v>170</v>
      </c>
      <c r="C1422" s="77" t="s">
        <v>3768</v>
      </c>
      <c r="D1422" s="76" t="e">
        <v>#N/A</v>
      </c>
      <c r="E1422" s="76"/>
      <c r="F1422" s="78" t="e">
        <v>#N/A</v>
      </c>
      <c r="G1422" s="77"/>
      <c r="I1422" s="74" t="s">
        <v>2982</v>
      </c>
      <c r="J1422" s="74">
        <v>240767</v>
      </c>
      <c r="K1422" s="74" t="s">
        <v>2982</v>
      </c>
    </row>
    <row r="1423" spans="1:11" x14ac:dyDescent="0.2">
      <c r="A1423" s="75" t="s">
        <v>3281</v>
      </c>
      <c r="B1423" s="76" t="s">
        <v>3282</v>
      </c>
      <c r="C1423" s="77" t="s">
        <v>3768</v>
      </c>
      <c r="D1423" s="76" t="s">
        <v>127</v>
      </c>
      <c r="E1423" s="76">
        <v>210071</v>
      </c>
      <c r="F1423" s="78" t="s">
        <v>127</v>
      </c>
      <c r="G1423" s="76"/>
      <c r="I1423" s="74" t="e">
        <v>#N/A</v>
      </c>
      <c r="J1423" s="74" t="s">
        <v>612</v>
      </c>
      <c r="K1423" s="74" t="s">
        <v>2992</v>
      </c>
    </row>
    <row r="1424" spans="1:11" x14ac:dyDescent="0.2">
      <c r="A1424" s="80" t="s">
        <v>3782</v>
      </c>
      <c r="B1424" s="77" t="s">
        <v>301</v>
      </c>
      <c r="C1424" s="77" t="s">
        <v>3768</v>
      </c>
      <c r="D1424" s="77" t="e">
        <v>#N/A</v>
      </c>
      <c r="E1424" s="77"/>
      <c r="F1424" s="78" t="e">
        <v>#N/A</v>
      </c>
      <c r="G1424" s="77"/>
      <c r="I1424" s="74" t="s">
        <v>127</v>
      </c>
      <c r="J1424" s="74">
        <v>210071</v>
      </c>
      <c r="K1424" s="74" t="s">
        <v>127</v>
      </c>
    </row>
    <row r="1425" spans="1:11" x14ac:dyDescent="0.2">
      <c r="A1425" s="83" t="s">
        <v>592</v>
      </c>
      <c r="B1425" s="84" t="s">
        <v>3</v>
      </c>
      <c r="C1425" s="77" t="s">
        <v>3768</v>
      </c>
      <c r="D1425" s="76" t="s">
        <v>694</v>
      </c>
      <c r="E1425" s="85">
        <v>210077</v>
      </c>
      <c r="F1425" s="78" t="s">
        <v>694</v>
      </c>
      <c r="G1425" s="77"/>
      <c r="I1425" s="74" t="s">
        <v>684</v>
      </c>
      <c r="J1425" s="74">
        <v>240743</v>
      </c>
      <c r="K1425" s="74" t="s">
        <v>684</v>
      </c>
    </row>
    <row r="1426" spans="1:11" x14ac:dyDescent="0.2">
      <c r="A1426" s="75" t="s">
        <v>559</v>
      </c>
      <c r="B1426" s="76" t="s">
        <v>187</v>
      </c>
      <c r="C1426" s="77" t="s">
        <v>3768</v>
      </c>
      <c r="D1426" s="76" t="s">
        <v>160</v>
      </c>
      <c r="E1426" s="76">
        <v>240131</v>
      </c>
      <c r="F1426" s="78" t="s">
        <v>160</v>
      </c>
      <c r="G1426" s="77"/>
      <c r="I1426" s="74" t="s">
        <v>123</v>
      </c>
      <c r="J1426" s="74">
        <v>240019</v>
      </c>
      <c r="K1426" s="74" t="s">
        <v>123</v>
      </c>
    </row>
    <row r="1427" spans="1:11" x14ac:dyDescent="0.2">
      <c r="A1427" s="80" t="s">
        <v>3458</v>
      </c>
      <c r="B1427" s="77" t="s">
        <v>490</v>
      </c>
      <c r="C1427" s="77" t="s">
        <v>3768</v>
      </c>
      <c r="D1427" s="77" t="e">
        <v>#N/A</v>
      </c>
      <c r="E1427" s="77"/>
      <c r="F1427" s="78" t="e">
        <v>#N/A</v>
      </c>
      <c r="G1427" s="77"/>
      <c r="I1427" s="74" t="s">
        <v>678</v>
      </c>
      <c r="J1427" s="74" t="s">
        <v>597</v>
      </c>
      <c r="K1427" s="74" t="s">
        <v>678</v>
      </c>
    </row>
    <row r="1428" spans="1:11" x14ac:dyDescent="0.2">
      <c r="A1428" s="83" t="s">
        <v>492</v>
      </c>
      <c r="B1428" s="84" t="s">
        <v>416</v>
      </c>
      <c r="C1428" s="77" t="s">
        <v>3768</v>
      </c>
      <c r="D1428" s="84" t="s">
        <v>415</v>
      </c>
      <c r="E1428" s="85">
        <v>800057</v>
      </c>
      <c r="F1428" s="78" t="s">
        <v>415</v>
      </c>
      <c r="G1428" s="77"/>
      <c r="I1428" s="74" t="s">
        <v>119</v>
      </c>
      <c r="J1428" s="74">
        <v>240036</v>
      </c>
      <c r="K1428" s="74" t="s">
        <v>119</v>
      </c>
    </row>
    <row r="1429" spans="1:11" x14ac:dyDescent="0.2">
      <c r="A1429" s="80" t="s">
        <v>573</v>
      </c>
      <c r="B1429" s="77" t="s">
        <v>69</v>
      </c>
      <c r="C1429" s="77" t="s">
        <v>3768</v>
      </c>
      <c r="D1429" s="77" t="s">
        <v>75</v>
      </c>
      <c r="E1429" s="77">
        <v>240441</v>
      </c>
      <c r="F1429" s="78" t="s">
        <v>75</v>
      </c>
      <c r="G1429" s="77"/>
      <c r="I1429" s="74" t="s">
        <v>115</v>
      </c>
      <c r="J1429" s="74">
        <v>240263</v>
      </c>
      <c r="K1429" s="74" t="s">
        <v>115</v>
      </c>
    </row>
    <row r="1430" spans="1:11" x14ac:dyDescent="0.2">
      <c r="A1430" s="75" t="s">
        <v>495</v>
      </c>
      <c r="B1430" s="76" t="s">
        <v>438</v>
      </c>
      <c r="C1430" s="77" t="s">
        <v>3768</v>
      </c>
      <c r="D1430" s="76" t="s">
        <v>439</v>
      </c>
      <c r="E1430" s="76">
        <v>210031</v>
      </c>
      <c r="F1430" s="78" t="s">
        <v>439</v>
      </c>
      <c r="G1430" s="77"/>
      <c r="I1430" s="74" t="s">
        <v>685</v>
      </c>
      <c r="J1430" s="74">
        <v>230018</v>
      </c>
      <c r="K1430" s="74" t="s">
        <v>685</v>
      </c>
    </row>
    <row r="1431" spans="1:11" x14ac:dyDescent="0.2">
      <c r="A1431" s="75" t="s">
        <v>566</v>
      </c>
      <c r="B1431" s="76" t="s">
        <v>567</v>
      </c>
      <c r="C1431" s="77" t="s">
        <v>3768</v>
      </c>
      <c r="D1431" s="76" t="s">
        <v>165</v>
      </c>
      <c r="E1431" s="76">
        <v>210069</v>
      </c>
      <c r="F1431" s="78" t="s">
        <v>165</v>
      </c>
      <c r="G1431" s="76"/>
      <c r="I1431" s="74" t="s">
        <v>106</v>
      </c>
      <c r="J1431" s="74">
        <v>240054</v>
      </c>
      <c r="K1431" s="74" t="s">
        <v>106</v>
      </c>
    </row>
    <row r="1432" spans="1:11" x14ac:dyDescent="0.2">
      <c r="A1432" s="80" t="s">
        <v>539</v>
      </c>
      <c r="B1432" s="77" t="s">
        <v>458</v>
      </c>
      <c r="C1432" s="77" t="s">
        <v>3768</v>
      </c>
      <c r="D1432" s="77" t="s">
        <v>540</v>
      </c>
      <c r="E1432" s="77">
        <v>210090</v>
      </c>
      <c r="F1432" s="78" t="s">
        <v>540</v>
      </c>
      <c r="G1432" s="77"/>
      <c r="I1432" s="74" t="e">
        <v>#N/A</v>
      </c>
      <c r="J1432" s="74" t="s">
        <v>511</v>
      </c>
      <c r="K1432" s="74" t="s">
        <v>2992</v>
      </c>
    </row>
    <row r="1433" spans="1:11" x14ac:dyDescent="0.2">
      <c r="A1433" s="83" t="s">
        <v>513</v>
      </c>
      <c r="B1433" s="84" t="s">
        <v>514</v>
      </c>
      <c r="C1433" s="77" t="s">
        <v>3768</v>
      </c>
      <c r="D1433" s="76" t="s">
        <v>658</v>
      </c>
      <c r="E1433" s="85">
        <v>210078</v>
      </c>
      <c r="F1433" s="78" t="s">
        <v>658</v>
      </c>
      <c r="G1433" s="77"/>
      <c r="I1433" s="74" t="s">
        <v>686</v>
      </c>
      <c r="J1433" s="74">
        <v>210012</v>
      </c>
      <c r="K1433" s="74" t="s">
        <v>686</v>
      </c>
    </row>
    <row r="1434" spans="1:11" x14ac:dyDescent="0.2">
      <c r="A1434" s="80" t="s">
        <v>536</v>
      </c>
      <c r="B1434" s="77" t="s">
        <v>460</v>
      </c>
      <c r="C1434" s="77" t="s">
        <v>3768</v>
      </c>
      <c r="D1434" s="77" t="s">
        <v>131</v>
      </c>
      <c r="E1434" s="77">
        <v>310008</v>
      </c>
      <c r="F1434" s="78" t="s">
        <v>131</v>
      </c>
      <c r="G1434" s="77"/>
      <c r="I1434" s="74" t="s">
        <v>99</v>
      </c>
      <c r="J1434" s="74">
        <v>240037</v>
      </c>
      <c r="K1434" s="74" t="s">
        <v>99</v>
      </c>
    </row>
    <row r="1435" spans="1:11" x14ac:dyDescent="0.2">
      <c r="A1435" s="75" t="s">
        <v>493</v>
      </c>
      <c r="B1435" s="76" t="s">
        <v>260</v>
      </c>
      <c r="C1435" s="77" t="s">
        <v>3768</v>
      </c>
      <c r="D1435" s="76" t="s">
        <v>237</v>
      </c>
      <c r="E1435" s="76">
        <v>240109</v>
      </c>
      <c r="F1435" s="78" t="s">
        <v>237</v>
      </c>
      <c r="G1435" s="77"/>
      <c r="I1435" s="74" t="s">
        <v>123</v>
      </c>
      <c r="J1435" s="74">
        <v>240019</v>
      </c>
      <c r="K1435" s="74" t="s">
        <v>123</v>
      </c>
    </row>
    <row r="1436" spans="1:11" x14ac:dyDescent="0.2">
      <c r="A1436" s="75" t="s">
        <v>632</v>
      </c>
      <c r="B1436" s="76" t="s">
        <v>204</v>
      </c>
      <c r="C1436" s="77" t="s">
        <v>3768</v>
      </c>
      <c r="D1436" s="76" t="s">
        <v>263</v>
      </c>
      <c r="E1436" s="76">
        <v>240254</v>
      </c>
      <c r="F1436" s="78" t="s">
        <v>263</v>
      </c>
      <c r="G1436" s="77"/>
      <c r="I1436" s="74" t="s">
        <v>92</v>
      </c>
      <c r="J1436" s="74">
        <v>240051</v>
      </c>
      <c r="K1436" s="74" t="s">
        <v>92</v>
      </c>
    </row>
    <row r="1437" spans="1:11" x14ac:dyDescent="0.2">
      <c r="A1437" s="80" t="s">
        <v>3584</v>
      </c>
      <c r="B1437" s="77" t="s">
        <v>3292</v>
      </c>
      <c r="C1437" s="77" t="s">
        <v>3768</v>
      </c>
      <c r="D1437" s="77" t="e">
        <v>#N/A</v>
      </c>
      <c r="E1437" s="77"/>
      <c r="F1437" s="78" t="e">
        <v>#N/A</v>
      </c>
      <c r="G1437" s="77"/>
      <c r="I1437" s="74" t="s">
        <v>88</v>
      </c>
      <c r="J1437" s="74">
        <v>440082</v>
      </c>
      <c r="K1437" s="74" t="s">
        <v>88</v>
      </c>
    </row>
    <row r="1438" spans="1:11" x14ac:dyDescent="0.2">
      <c r="A1438" s="80" t="s">
        <v>3456</v>
      </c>
      <c r="B1438" s="77" t="s">
        <v>404</v>
      </c>
      <c r="C1438" s="77" t="s">
        <v>3768</v>
      </c>
      <c r="D1438" s="77" t="s">
        <v>2988</v>
      </c>
      <c r="E1438" s="77">
        <v>800062</v>
      </c>
      <c r="F1438" s="78" t="s">
        <v>2988</v>
      </c>
      <c r="G1438" s="77"/>
      <c r="I1438" s="74" t="s">
        <v>84</v>
      </c>
      <c r="J1438" s="74">
        <v>410002</v>
      </c>
      <c r="K1438" s="74" t="s">
        <v>84</v>
      </c>
    </row>
    <row r="1439" spans="1:11" x14ac:dyDescent="0.2">
      <c r="A1439" s="75" t="s">
        <v>561</v>
      </c>
      <c r="B1439" s="76" t="s">
        <v>156</v>
      </c>
      <c r="C1439" s="77" t="s">
        <v>3768</v>
      </c>
      <c r="D1439" s="76" t="s">
        <v>155</v>
      </c>
      <c r="E1439" s="76">
        <v>240066</v>
      </c>
      <c r="F1439" s="78" t="s">
        <v>155</v>
      </c>
      <c r="G1439" s="77"/>
      <c r="I1439" s="74" t="s">
        <v>151</v>
      </c>
      <c r="J1439" s="74">
        <v>440259</v>
      </c>
      <c r="K1439" s="74" t="s">
        <v>151</v>
      </c>
    </row>
    <row r="1440" spans="1:11" x14ac:dyDescent="0.2">
      <c r="A1440" s="75" t="s">
        <v>502</v>
      </c>
      <c r="B1440" s="76" t="s">
        <v>472</v>
      </c>
      <c r="C1440" s="77" t="s">
        <v>3768</v>
      </c>
      <c r="D1440" s="76" t="s">
        <v>2979</v>
      </c>
      <c r="E1440" s="76">
        <v>210091</v>
      </c>
      <c r="F1440" s="78" t="s">
        <v>2979</v>
      </c>
      <c r="G1440" s="77"/>
      <c r="I1440" s="74" t="s">
        <v>75</v>
      </c>
      <c r="J1440" s="74">
        <v>240441</v>
      </c>
      <c r="K1440" s="74" t="s">
        <v>75</v>
      </c>
    </row>
    <row r="1441" spans="1:11" x14ac:dyDescent="0.2">
      <c r="A1441" s="83" t="s">
        <v>575</v>
      </c>
      <c r="B1441" s="84" t="s">
        <v>122</v>
      </c>
      <c r="C1441" s="77" t="s">
        <v>3768</v>
      </c>
      <c r="D1441" s="76" t="s">
        <v>684</v>
      </c>
      <c r="E1441" s="85">
        <v>240743</v>
      </c>
      <c r="F1441" s="78" t="s">
        <v>684</v>
      </c>
      <c r="G1441" s="77"/>
      <c r="I1441" s="74" t="s">
        <v>459</v>
      </c>
      <c r="J1441" s="74">
        <v>210064</v>
      </c>
      <c r="K1441" s="74" t="s">
        <v>459</v>
      </c>
    </row>
    <row r="1442" spans="1:11" x14ac:dyDescent="0.2">
      <c r="A1442" s="75" t="s">
        <v>627</v>
      </c>
      <c r="B1442" s="76" t="s">
        <v>324</v>
      </c>
      <c r="C1442" s="77" t="s">
        <v>3768</v>
      </c>
      <c r="D1442" s="76" t="s">
        <v>325</v>
      </c>
      <c r="E1442" s="76" t="s">
        <v>322</v>
      </c>
      <c r="F1442" s="78" t="s">
        <v>325</v>
      </c>
      <c r="G1442" s="77"/>
      <c r="I1442" s="74" t="s">
        <v>66</v>
      </c>
      <c r="J1442" s="74">
        <v>230005</v>
      </c>
      <c r="K1442" s="74" t="s">
        <v>66</v>
      </c>
    </row>
    <row r="1443" spans="1:11" x14ac:dyDescent="0.2">
      <c r="A1443" s="75" t="s">
        <v>579</v>
      </c>
      <c r="B1443" s="76" t="s">
        <v>244</v>
      </c>
      <c r="C1443" s="77" t="s">
        <v>3768</v>
      </c>
      <c r="D1443" s="76" t="s">
        <v>222</v>
      </c>
      <c r="E1443" s="76">
        <v>240255</v>
      </c>
      <c r="F1443" s="78" t="s">
        <v>222</v>
      </c>
      <c r="G1443" s="76"/>
      <c r="I1443" s="74" t="s">
        <v>61</v>
      </c>
      <c r="J1443" s="74">
        <v>210050</v>
      </c>
      <c r="K1443" s="74" t="s">
        <v>61</v>
      </c>
    </row>
    <row r="1444" spans="1:11" x14ac:dyDescent="0.2">
      <c r="A1444" s="75" t="s">
        <v>535</v>
      </c>
      <c r="B1444" s="76" t="s">
        <v>109</v>
      </c>
      <c r="C1444" s="77" t="s">
        <v>3768</v>
      </c>
      <c r="D1444" s="76" t="s">
        <v>115</v>
      </c>
      <c r="E1444" s="76">
        <v>240263</v>
      </c>
      <c r="F1444" s="78" t="s">
        <v>115</v>
      </c>
      <c r="G1444" s="77"/>
      <c r="I1444" s="74" t="s">
        <v>57</v>
      </c>
      <c r="J1444" s="74">
        <v>240083</v>
      </c>
      <c r="K1444" s="74" t="s">
        <v>57</v>
      </c>
    </row>
    <row r="1445" spans="1:11" x14ac:dyDescent="0.2">
      <c r="A1445" s="75" t="s">
        <v>594</v>
      </c>
      <c r="B1445" s="76" t="s">
        <v>98</v>
      </c>
      <c r="C1445" s="77" t="s">
        <v>3768</v>
      </c>
      <c r="D1445" s="76" t="s">
        <v>686</v>
      </c>
      <c r="E1445" s="76">
        <v>210012</v>
      </c>
      <c r="F1445" s="78" t="s">
        <v>686</v>
      </c>
      <c r="G1445" s="77"/>
      <c r="I1445" s="74" t="s">
        <v>53</v>
      </c>
      <c r="J1445" s="74">
        <v>210010</v>
      </c>
      <c r="K1445" s="74" t="s">
        <v>53</v>
      </c>
    </row>
    <row r="1446" spans="1:11" x14ac:dyDescent="0.2">
      <c r="A1446" s="83" t="s">
        <v>3577</v>
      </c>
      <c r="B1446" s="84" t="s">
        <v>3285</v>
      </c>
      <c r="C1446" s="77" t="s">
        <v>3768</v>
      </c>
      <c r="D1446" s="84" t="s">
        <v>680</v>
      </c>
      <c r="E1446" s="85">
        <v>210084</v>
      </c>
      <c r="F1446" s="78" t="s">
        <v>680</v>
      </c>
      <c r="G1446" s="77"/>
      <c r="I1446" s="74" t="s">
        <v>49</v>
      </c>
      <c r="J1446" s="74">
        <v>410012</v>
      </c>
      <c r="K1446" s="74" t="s">
        <v>49</v>
      </c>
    </row>
    <row r="1447" spans="1:11" x14ac:dyDescent="0.2">
      <c r="A1447" s="80" t="s">
        <v>3568</v>
      </c>
      <c r="B1447" s="77" t="s">
        <v>596</v>
      </c>
      <c r="C1447" s="77" t="s">
        <v>3768</v>
      </c>
      <c r="D1447" s="77" t="e">
        <v>#N/A</v>
      </c>
      <c r="E1447" s="77"/>
      <c r="F1447" s="78" t="e">
        <v>#N/A</v>
      </c>
      <c r="G1447" s="77"/>
      <c r="I1447" s="74" t="s">
        <v>45</v>
      </c>
      <c r="J1447" s="74">
        <v>210053</v>
      </c>
      <c r="K1447" s="74" t="s">
        <v>45</v>
      </c>
    </row>
    <row r="1448" spans="1:11" x14ac:dyDescent="0.2">
      <c r="A1448" s="80" t="s">
        <v>721</v>
      </c>
      <c r="B1448" s="77" t="s">
        <v>427</v>
      </c>
      <c r="C1448" s="77" t="s">
        <v>3768</v>
      </c>
      <c r="D1448" s="77" t="e">
        <v>#N/A</v>
      </c>
      <c r="E1448" s="77"/>
      <c r="F1448" s="78" t="e">
        <v>#N/A</v>
      </c>
      <c r="G1448" s="77"/>
      <c r="I1448" s="74" t="s">
        <v>41</v>
      </c>
      <c r="J1448" s="74">
        <v>440032</v>
      </c>
      <c r="K1448" s="74" t="s">
        <v>41</v>
      </c>
    </row>
    <row r="1449" spans="1:11" x14ac:dyDescent="0.2">
      <c r="A1449" s="80" t="s">
        <v>647</v>
      </c>
      <c r="B1449" s="77" t="s">
        <v>254</v>
      </c>
      <c r="C1449" s="77" t="s">
        <v>3768</v>
      </c>
      <c r="D1449" s="77" t="s">
        <v>674</v>
      </c>
      <c r="E1449" s="77">
        <v>340052</v>
      </c>
      <c r="F1449" s="78" t="s">
        <v>674</v>
      </c>
      <c r="G1449" s="77"/>
      <c r="I1449" s="74" t="s">
        <v>37</v>
      </c>
      <c r="J1449" s="74">
        <v>240085</v>
      </c>
      <c r="K1449" s="74" t="s">
        <v>37</v>
      </c>
    </row>
    <row r="1450" spans="1:11" x14ac:dyDescent="0.2">
      <c r="A1450" s="75" t="s">
        <v>3578</v>
      </c>
      <c r="B1450" s="76" t="s">
        <v>3286</v>
      </c>
      <c r="C1450" s="77" t="s">
        <v>3768</v>
      </c>
      <c r="D1450" s="76" t="e">
        <v>#N/A</v>
      </c>
      <c r="E1450" s="76"/>
      <c r="F1450" s="78" t="e">
        <v>#N/A</v>
      </c>
      <c r="G1450" s="77"/>
      <c r="I1450" s="74" t="s">
        <v>33</v>
      </c>
      <c r="J1450" s="74">
        <v>240068</v>
      </c>
      <c r="K1450" s="74" t="s">
        <v>33</v>
      </c>
    </row>
    <row r="1451" spans="1:11" x14ac:dyDescent="0.2">
      <c r="A1451" s="75" t="s">
        <v>628</v>
      </c>
      <c r="B1451" s="76" t="s">
        <v>73</v>
      </c>
      <c r="C1451" s="77" t="s">
        <v>3768</v>
      </c>
      <c r="D1451" s="76" t="s">
        <v>151</v>
      </c>
      <c r="E1451" s="76">
        <v>440259</v>
      </c>
      <c r="F1451" s="78" t="s">
        <v>151</v>
      </c>
      <c r="G1451" s="76"/>
      <c r="I1451" s="74" t="s">
        <v>174</v>
      </c>
      <c r="J1451" s="74">
        <v>800033</v>
      </c>
      <c r="K1451" s="74" t="s">
        <v>174</v>
      </c>
    </row>
    <row r="1452" spans="1:11" x14ac:dyDescent="0.2">
      <c r="A1452" s="80" t="s">
        <v>531</v>
      </c>
      <c r="B1452" s="77" t="s">
        <v>532</v>
      </c>
      <c r="C1452" s="77" t="s">
        <v>3768</v>
      </c>
      <c r="D1452" s="77" t="s">
        <v>435</v>
      </c>
      <c r="E1452" s="77">
        <v>800053</v>
      </c>
      <c r="F1452" s="78" t="s">
        <v>435</v>
      </c>
      <c r="G1452" s="77"/>
      <c r="I1452" s="74" t="s">
        <v>95</v>
      </c>
      <c r="J1452" s="74">
        <v>240028</v>
      </c>
      <c r="K1452" s="74" t="s">
        <v>95</v>
      </c>
    </row>
    <row r="1453" spans="1:11" x14ac:dyDescent="0.2">
      <c r="A1453" s="80" t="s">
        <v>3567</v>
      </c>
      <c r="B1453" s="77" t="s">
        <v>516</v>
      </c>
      <c r="C1453" s="77" t="s">
        <v>3768</v>
      </c>
      <c r="D1453" s="77" t="e">
        <v>#N/A</v>
      </c>
      <c r="E1453" s="77" t="s">
        <v>3296</v>
      </c>
      <c r="F1453" s="78" t="e">
        <v>#N/A</v>
      </c>
      <c r="G1453" s="77"/>
      <c r="I1453" s="74" t="s">
        <v>435</v>
      </c>
      <c r="J1453" s="74">
        <v>800053</v>
      </c>
      <c r="K1453" s="74" t="s">
        <v>435</v>
      </c>
    </row>
    <row r="1454" spans="1:11" x14ac:dyDescent="0.2">
      <c r="A1454" s="75" t="s">
        <v>3566</v>
      </c>
      <c r="B1454" s="76" t="s">
        <v>230</v>
      </c>
      <c r="C1454" s="77" t="s">
        <v>3768</v>
      </c>
      <c r="D1454" s="76" t="e">
        <v>#N/A</v>
      </c>
      <c r="E1454" s="76"/>
      <c r="F1454" s="78" t="e">
        <v>#N/A</v>
      </c>
      <c r="G1454" s="77"/>
      <c r="I1454" s="74" t="s">
        <v>473</v>
      </c>
      <c r="J1454" s="74">
        <v>210041</v>
      </c>
      <c r="K1454" s="74" t="s">
        <v>473</v>
      </c>
    </row>
    <row r="1455" spans="1:11" x14ac:dyDescent="0.2">
      <c r="A1455" s="83" t="s">
        <v>3783</v>
      </c>
      <c r="B1455" s="84" t="s">
        <v>607</v>
      </c>
      <c r="C1455" s="77" t="s">
        <v>3768</v>
      </c>
      <c r="D1455" s="76" t="s">
        <v>314</v>
      </c>
      <c r="E1455" s="85" t="s">
        <v>313</v>
      </c>
      <c r="F1455" s="78" t="s">
        <v>314</v>
      </c>
      <c r="G1455" s="77"/>
      <c r="I1455" s="74" t="s">
        <v>28</v>
      </c>
      <c r="J1455" s="74">
        <v>240617</v>
      </c>
      <c r="K1455" s="74" t="s">
        <v>28</v>
      </c>
    </row>
    <row r="1456" spans="1:11" x14ac:dyDescent="0.2">
      <c r="A1456" s="83" t="s">
        <v>635</v>
      </c>
      <c r="B1456" s="84" t="s">
        <v>327</v>
      </c>
      <c r="C1456" s="77" t="s">
        <v>3768</v>
      </c>
      <c r="D1456" s="84" t="e">
        <v>#N/A</v>
      </c>
      <c r="E1456" s="85"/>
      <c r="F1456" s="78" t="e">
        <v>#N/A</v>
      </c>
      <c r="G1456" s="77"/>
      <c r="I1456" s="74" t="s">
        <v>694</v>
      </c>
      <c r="J1456" s="74">
        <v>210077</v>
      </c>
      <c r="K1456" s="74" t="s">
        <v>694</v>
      </c>
    </row>
    <row r="1457" spans="1:11" x14ac:dyDescent="0.2">
      <c r="A1457" s="75" t="s">
        <v>636</v>
      </c>
      <c r="B1457" s="76" t="s">
        <v>276</v>
      </c>
      <c r="C1457" s="77" t="s">
        <v>3768</v>
      </c>
      <c r="D1457" s="76" t="s">
        <v>669</v>
      </c>
      <c r="E1457" s="76" t="s">
        <v>278</v>
      </c>
      <c r="F1457" s="78" t="s">
        <v>669</v>
      </c>
      <c r="G1457" s="77"/>
      <c r="I1457" s="74" t="s">
        <v>477</v>
      </c>
      <c r="J1457" s="74">
        <v>210074</v>
      </c>
      <c r="K1457" s="74" t="s">
        <v>477</v>
      </c>
    </row>
    <row r="1458" spans="1:11" x14ac:dyDescent="0.2">
      <c r="A1458" s="75" t="s">
        <v>3564</v>
      </c>
      <c r="B1458" s="76" t="s">
        <v>248</v>
      </c>
      <c r="C1458" s="77" t="s">
        <v>3768</v>
      </c>
      <c r="D1458" s="76" t="e">
        <v>#N/A</v>
      </c>
      <c r="E1458" s="76"/>
      <c r="F1458" s="78" t="e">
        <v>#N/A</v>
      </c>
      <c r="G1458" s="77"/>
      <c r="I1458" s="74" t="s">
        <v>2979</v>
      </c>
      <c r="J1458" s="74">
        <v>210091</v>
      </c>
      <c r="K1458" s="74" t="s">
        <v>2979</v>
      </c>
    </row>
    <row r="1459" spans="1:11" x14ac:dyDescent="0.2">
      <c r="A1459" s="75" t="s">
        <v>3454</v>
      </c>
      <c r="B1459" s="76" t="s">
        <v>463</v>
      </c>
      <c r="C1459" s="77" t="s">
        <v>3768</v>
      </c>
      <c r="D1459" s="76" t="e">
        <v>#N/A</v>
      </c>
      <c r="E1459" s="76"/>
      <c r="F1459" s="78" t="e">
        <v>#N/A</v>
      </c>
      <c r="G1459" s="77"/>
      <c r="I1459" s="74" t="e">
        <v>#N/A</v>
      </c>
      <c r="J1459" s="74" t="s">
        <v>3280</v>
      </c>
      <c r="K1459" s="74" t="s">
        <v>2992</v>
      </c>
    </row>
    <row r="1460" spans="1:11" x14ac:dyDescent="0.2">
      <c r="A1460" s="80" t="s">
        <v>545</v>
      </c>
      <c r="B1460" s="77" t="s">
        <v>546</v>
      </c>
      <c r="C1460" s="77" t="s">
        <v>3768</v>
      </c>
      <c r="D1460" s="77" t="s">
        <v>296</v>
      </c>
      <c r="E1460" s="77">
        <v>230015</v>
      </c>
      <c r="F1460" s="78" t="s">
        <v>296</v>
      </c>
      <c r="G1460" s="77"/>
      <c r="I1460" s="74" t="s">
        <v>106</v>
      </c>
      <c r="J1460" s="74">
        <v>240054</v>
      </c>
      <c r="K1460" s="74" t="s">
        <v>106</v>
      </c>
    </row>
    <row r="1461" spans="1:11" x14ac:dyDescent="0.2">
      <c r="A1461" s="75" t="s">
        <v>570</v>
      </c>
      <c r="B1461" s="76" t="s">
        <v>214</v>
      </c>
      <c r="C1461" s="77" t="s">
        <v>3768</v>
      </c>
      <c r="D1461" s="76" t="s">
        <v>213</v>
      </c>
      <c r="E1461" s="76">
        <v>240494</v>
      </c>
      <c r="F1461" s="78" t="s">
        <v>213</v>
      </c>
      <c r="G1461" s="77"/>
      <c r="I1461" s="74" t="e">
        <v>#N/A</v>
      </c>
      <c r="J1461" s="74" t="s">
        <v>3747</v>
      </c>
      <c r="K1461" s="74" t="s">
        <v>2992</v>
      </c>
    </row>
    <row r="1462" spans="1:11" x14ac:dyDescent="0.2">
      <c r="A1462" s="75" t="s">
        <v>601</v>
      </c>
      <c r="B1462" s="76" t="s">
        <v>434</v>
      </c>
      <c r="C1462" s="77" t="s">
        <v>3768</v>
      </c>
      <c r="D1462" s="76" t="e">
        <v>#N/A</v>
      </c>
      <c r="E1462" s="76"/>
      <c r="F1462" s="78" t="e">
        <v>#N/A</v>
      </c>
      <c r="G1462" s="77"/>
      <c r="I1462" s="74" t="s">
        <v>131</v>
      </c>
      <c r="J1462" s="74">
        <v>310008</v>
      </c>
      <c r="K1462" s="74" t="s">
        <v>131</v>
      </c>
    </row>
    <row r="1463" spans="1:11" x14ac:dyDescent="0.2">
      <c r="A1463" s="80" t="s">
        <v>619</v>
      </c>
      <c r="B1463" s="77" t="s">
        <v>371</v>
      </c>
      <c r="C1463" s="77" t="s">
        <v>3768</v>
      </c>
      <c r="D1463" s="77" t="s">
        <v>370</v>
      </c>
      <c r="E1463" s="77">
        <v>240624</v>
      </c>
      <c r="F1463" s="78" t="s">
        <v>370</v>
      </c>
      <c r="G1463" s="77"/>
      <c r="I1463" s="74" t="s">
        <v>540</v>
      </c>
      <c r="J1463" s="74">
        <v>210090</v>
      </c>
      <c r="K1463" s="74" t="s">
        <v>540</v>
      </c>
    </row>
    <row r="1464" spans="1:11" x14ac:dyDescent="0.2">
      <c r="A1464" s="83" t="s">
        <v>617</v>
      </c>
      <c r="B1464" s="84" t="s">
        <v>286</v>
      </c>
      <c r="C1464" s="77" t="s">
        <v>3768</v>
      </c>
      <c r="D1464" s="76" t="s">
        <v>285</v>
      </c>
      <c r="E1464" s="85" t="s">
        <v>284</v>
      </c>
      <c r="F1464" s="78" t="s">
        <v>285</v>
      </c>
      <c r="G1464" s="77"/>
      <c r="I1464" s="74" t="s">
        <v>455</v>
      </c>
      <c r="J1464" s="74">
        <v>210068</v>
      </c>
      <c r="K1464" s="74" t="s">
        <v>455</v>
      </c>
    </row>
    <row r="1465" spans="1:11" x14ac:dyDescent="0.2">
      <c r="A1465" s="75" t="s">
        <v>605</v>
      </c>
      <c r="B1465" s="76" t="s">
        <v>264</v>
      </c>
      <c r="C1465" s="77" t="s">
        <v>3768</v>
      </c>
      <c r="D1465" s="76" t="e">
        <v>#N/A</v>
      </c>
      <c r="E1465" s="76"/>
      <c r="F1465" s="78" t="e">
        <v>#N/A</v>
      </c>
      <c r="G1465" s="77"/>
      <c r="I1465" s="74" t="s">
        <v>451</v>
      </c>
      <c r="J1465" s="74">
        <v>210036</v>
      </c>
      <c r="K1465" s="74" t="s">
        <v>451</v>
      </c>
    </row>
    <row r="1466" spans="1:11" x14ac:dyDescent="0.2">
      <c r="A1466" s="75" t="s">
        <v>548</v>
      </c>
      <c r="B1466" s="76" t="s">
        <v>40</v>
      </c>
      <c r="C1466" s="77" t="s">
        <v>3768</v>
      </c>
      <c r="D1466" s="76" t="s">
        <v>45</v>
      </c>
      <c r="E1466" s="76">
        <v>210053</v>
      </c>
      <c r="F1466" s="78" t="s">
        <v>45</v>
      </c>
      <c r="G1466" s="76"/>
      <c r="I1466" s="74" t="s">
        <v>2984</v>
      </c>
      <c r="J1466" s="74">
        <v>410031</v>
      </c>
      <c r="K1466" s="74" t="s">
        <v>2984</v>
      </c>
    </row>
    <row r="1467" spans="1:11" x14ac:dyDescent="0.2">
      <c r="A1467" s="75" t="s">
        <v>3579</v>
      </c>
      <c r="B1467" s="76" t="s">
        <v>3287</v>
      </c>
      <c r="C1467" s="77" t="s">
        <v>3768</v>
      </c>
      <c r="D1467" s="76" t="e">
        <v>#N/A</v>
      </c>
      <c r="E1467" s="76"/>
      <c r="F1467" s="78" t="e">
        <v>#N/A</v>
      </c>
      <c r="G1467" s="77"/>
      <c r="I1467" s="74" t="s">
        <v>653</v>
      </c>
      <c r="J1467" s="74">
        <v>210089</v>
      </c>
      <c r="K1467" s="74" t="s">
        <v>653</v>
      </c>
    </row>
    <row r="1468" spans="1:11" x14ac:dyDescent="0.2">
      <c r="A1468" s="80" t="s">
        <v>3583</v>
      </c>
      <c r="B1468" s="77" t="s">
        <v>3291</v>
      </c>
      <c r="C1468" s="77" t="s">
        <v>3768</v>
      </c>
      <c r="D1468" s="77" t="e">
        <v>#N/A</v>
      </c>
      <c r="E1468" s="77"/>
      <c r="F1468" s="78" t="e">
        <v>#N/A</v>
      </c>
      <c r="G1468" s="77"/>
      <c r="I1468" s="74" t="s">
        <v>439</v>
      </c>
      <c r="J1468" s="74">
        <v>210031</v>
      </c>
      <c r="K1468" s="74" t="s">
        <v>439</v>
      </c>
    </row>
    <row r="1469" spans="1:11" x14ac:dyDescent="0.2">
      <c r="A1469" s="75" t="s">
        <v>518</v>
      </c>
      <c r="B1469" s="76" t="s">
        <v>94</v>
      </c>
      <c r="C1469" s="77" t="s">
        <v>3768</v>
      </c>
      <c r="D1469" s="76" t="s">
        <v>99</v>
      </c>
      <c r="E1469" s="76">
        <v>240037</v>
      </c>
      <c r="F1469" s="78" t="s">
        <v>99</v>
      </c>
      <c r="G1469" s="77"/>
      <c r="I1469" s="74" t="s">
        <v>190</v>
      </c>
      <c r="J1469" s="74">
        <v>240005</v>
      </c>
      <c r="K1469" s="74" t="s">
        <v>190</v>
      </c>
    </row>
    <row r="1470" spans="1:11" x14ac:dyDescent="0.2">
      <c r="A1470" s="75" t="s">
        <v>571</v>
      </c>
      <c r="B1470" s="76" t="s">
        <v>572</v>
      </c>
      <c r="C1470" s="77" t="s">
        <v>3768</v>
      </c>
      <c r="D1470" s="76" t="s">
        <v>443</v>
      </c>
      <c r="E1470" s="76">
        <v>210048</v>
      </c>
      <c r="F1470" s="78" t="s">
        <v>443</v>
      </c>
      <c r="G1470" s="77"/>
      <c r="I1470" s="74" t="s">
        <v>655</v>
      </c>
      <c r="J1470" s="74">
        <v>210076</v>
      </c>
      <c r="K1470" s="74" t="s">
        <v>655</v>
      </c>
    </row>
    <row r="1471" spans="1:11" x14ac:dyDescent="0.2">
      <c r="A1471" s="83" t="s">
        <v>496</v>
      </c>
      <c r="B1471" s="84" t="s">
        <v>388</v>
      </c>
      <c r="C1471" s="77" t="s">
        <v>3768</v>
      </c>
      <c r="D1471" s="84" t="s">
        <v>387</v>
      </c>
      <c r="E1471" s="85">
        <v>240448</v>
      </c>
      <c r="F1471" s="78" t="s">
        <v>387</v>
      </c>
      <c r="G1471" s="77"/>
      <c r="I1471" s="74" t="s">
        <v>656</v>
      </c>
      <c r="J1471" s="74">
        <v>210085</v>
      </c>
      <c r="K1471" s="74" t="s">
        <v>656</v>
      </c>
    </row>
    <row r="1472" spans="1:11" x14ac:dyDescent="0.2">
      <c r="A1472" s="75" t="s">
        <v>637</v>
      </c>
      <c r="B1472" s="76" t="s">
        <v>297</v>
      </c>
      <c r="C1472" s="77" t="s">
        <v>3768</v>
      </c>
      <c r="D1472" s="76" t="e">
        <v>#N/A</v>
      </c>
      <c r="E1472" s="76"/>
      <c r="F1472" s="78" t="e">
        <v>#N/A</v>
      </c>
      <c r="G1472" s="77"/>
      <c r="I1472" s="74" t="s">
        <v>423</v>
      </c>
      <c r="J1472" s="74">
        <v>240165</v>
      </c>
      <c r="K1472" s="74" t="s">
        <v>423</v>
      </c>
    </row>
    <row r="1473" spans="1:11" x14ac:dyDescent="0.2">
      <c r="A1473" s="75" t="s">
        <v>618</v>
      </c>
      <c r="B1473" s="76" t="s">
        <v>48</v>
      </c>
      <c r="C1473" s="77" t="s">
        <v>3768</v>
      </c>
      <c r="D1473" s="76" t="s">
        <v>53</v>
      </c>
      <c r="E1473" s="76">
        <v>210010</v>
      </c>
      <c r="F1473" s="78" t="s">
        <v>53</v>
      </c>
      <c r="G1473" s="77"/>
      <c r="I1473" s="74" t="s">
        <v>419</v>
      </c>
      <c r="J1473" s="74">
        <v>820003</v>
      </c>
      <c r="K1473" s="74" t="s">
        <v>419</v>
      </c>
    </row>
    <row r="1474" spans="1:11" x14ac:dyDescent="0.2">
      <c r="A1474" s="83" t="s">
        <v>557</v>
      </c>
      <c r="B1474" s="84" t="s">
        <v>377</v>
      </c>
      <c r="C1474" s="77" t="s">
        <v>3768</v>
      </c>
      <c r="D1474" s="76" t="s">
        <v>136</v>
      </c>
      <c r="E1474" s="85">
        <v>240607</v>
      </c>
      <c r="F1474" s="78" t="s">
        <v>136</v>
      </c>
      <c r="G1474" s="77"/>
      <c r="I1474" s="74" t="s">
        <v>415</v>
      </c>
      <c r="J1474" s="74">
        <v>800057</v>
      </c>
      <c r="K1474" s="74" t="s">
        <v>415</v>
      </c>
    </row>
    <row r="1475" spans="1:11" x14ac:dyDescent="0.2">
      <c r="A1475" s="80" t="s">
        <v>646</v>
      </c>
      <c r="B1475" s="77" t="s">
        <v>102</v>
      </c>
      <c r="C1475" s="77" t="s">
        <v>3768</v>
      </c>
      <c r="D1475" s="77" t="s">
        <v>106</v>
      </c>
      <c r="E1475" s="77">
        <v>240054</v>
      </c>
      <c r="F1475" s="78" t="s">
        <v>106</v>
      </c>
      <c r="G1475" s="77"/>
      <c r="I1475" s="74" t="s">
        <v>411</v>
      </c>
      <c r="J1475" s="74">
        <v>240679</v>
      </c>
      <c r="K1475" s="74" t="s">
        <v>411</v>
      </c>
    </row>
    <row r="1476" spans="1:11" x14ac:dyDescent="0.2">
      <c r="A1476" s="80" t="s">
        <v>641</v>
      </c>
      <c r="B1476" s="77" t="s">
        <v>207</v>
      </c>
      <c r="C1476" s="77" t="s">
        <v>3768</v>
      </c>
      <c r="D1476" s="77" t="e">
        <v>#N/A</v>
      </c>
      <c r="E1476" s="77" t="s">
        <v>642</v>
      </c>
      <c r="F1476" s="78" t="e">
        <v>#N/A</v>
      </c>
      <c r="G1476" s="77"/>
      <c r="I1476" s="74" t="s">
        <v>2988</v>
      </c>
      <c r="J1476" s="74">
        <v>800062</v>
      </c>
      <c r="K1476" s="74" t="s">
        <v>2988</v>
      </c>
    </row>
    <row r="1477" spans="1:11" x14ac:dyDescent="0.2">
      <c r="A1477" s="75" t="s">
        <v>547</v>
      </c>
      <c r="B1477" s="76" t="s">
        <v>320</v>
      </c>
      <c r="C1477" s="77" t="s">
        <v>3768</v>
      </c>
      <c r="D1477" s="76" t="s">
        <v>319</v>
      </c>
      <c r="E1477" s="76" t="s">
        <v>318</v>
      </c>
      <c r="F1477" s="78" t="s">
        <v>319</v>
      </c>
      <c r="G1477" s="77"/>
      <c r="I1477" s="74" t="e">
        <v>#N/A</v>
      </c>
      <c r="J1477" s="74" t="s">
        <v>3280</v>
      </c>
      <c r="K1477" s="74" t="s">
        <v>2992</v>
      </c>
    </row>
    <row r="1478" spans="1:11" x14ac:dyDescent="0.2">
      <c r="A1478" s="75" t="s">
        <v>689</v>
      </c>
      <c r="B1478" s="76" t="s">
        <v>690</v>
      </c>
      <c r="C1478" s="77" t="s">
        <v>3768</v>
      </c>
      <c r="D1478" s="76" t="s">
        <v>691</v>
      </c>
      <c r="E1478" s="76">
        <v>800002</v>
      </c>
      <c r="F1478" s="78" t="s">
        <v>691</v>
      </c>
      <c r="G1478" s="77"/>
      <c r="I1478" s="74" t="s">
        <v>395</v>
      </c>
      <c r="J1478" s="74">
        <v>240072</v>
      </c>
      <c r="K1478" s="74" t="s">
        <v>395</v>
      </c>
    </row>
    <row r="1479" spans="1:11" x14ac:dyDescent="0.2">
      <c r="I1479" s="74" t="s">
        <v>391</v>
      </c>
      <c r="J1479" s="74">
        <v>240696</v>
      </c>
      <c r="K1479" s="74" t="s">
        <v>391</v>
      </c>
    </row>
    <row r="1480" spans="1:11" x14ac:dyDescent="0.2">
      <c r="I1480" s="74" t="s">
        <v>387</v>
      </c>
      <c r="J1480" s="74">
        <v>240448</v>
      </c>
      <c r="K1480" s="74" t="s">
        <v>387</v>
      </c>
    </row>
    <row r="1481" spans="1:11" x14ac:dyDescent="0.2">
      <c r="I1481" s="74" t="s">
        <v>384</v>
      </c>
      <c r="J1481" s="74">
        <v>240075</v>
      </c>
      <c r="K1481" s="74" t="s">
        <v>384</v>
      </c>
    </row>
    <row r="1482" spans="1:11" x14ac:dyDescent="0.2">
      <c r="I1482" s="74" t="s">
        <v>380</v>
      </c>
      <c r="J1482" s="74">
        <v>240442</v>
      </c>
      <c r="K1482" s="74" t="s">
        <v>380</v>
      </c>
    </row>
    <row r="1483" spans="1:11" x14ac:dyDescent="0.2">
      <c r="I1483" s="74" t="s">
        <v>136</v>
      </c>
      <c r="J1483" s="74">
        <v>240607</v>
      </c>
      <c r="K1483" s="74" t="s">
        <v>136</v>
      </c>
    </row>
    <row r="1484" spans="1:11" x14ac:dyDescent="0.2">
      <c r="I1484" s="74" t="s">
        <v>111</v>
      </c>
      <c r="J1484" s="74">
        <v>240067</v>
      </c>
      <c r="K1484" s="74" t="s">
        <v>111</v>
      </c>
    </row>
    <row r="1485" spans="1:11" x14ac:dyDescent="0.2">
      <c r="I1485" s="74" t="s">
        <v>209</v>
      </c>
      <c r="J1485" s="74">
        <v>240080</v>
      </c>
      <c r="K1485" s="74" t="s">
        <v>209</v>
      </c>
    </row>
    <row r="1486" spans="1:11" x14ac:dyDescent="0.2">
      <c r="I1486" s="74" t="s">
        <v>370</v>
      </c>
      <c r="J1486" s="74">
        <v>240624</v>
      </c>
      <c r="K1486" s="74" t="s">
        <v>370</v>
      </c>
    </row>
    <row r="1487" spans="1:11" x14ac:dyDescent="0.2">
      <c r="I1487" s="74" t="s">
        <v>366</v>
      </c>
      <c r="J1487" s="74">
        <v>440061</v>
      </c>
      <c r="K1487" s="74" t="s">
        <v>366</v>
      </c>
    </row>
    <row r="1488" spans="1:11" x14ac:dyDescent="0.2">
      <c r="I1488" s="74" t="s">
        <v>142</v>
      </c>
      <c r="J1488" s="74">
        <v>240049</v>
      </c>
      <c r="K1488" s="74" t="s">
        <v>142</v>
      </c>
    </row>
    <row r="1489" spans="9:11" x14ac:dyDescent="0.2">
      <c r="I1489" s="74" t="s">
        <v>360</v>
      </c>
      <c r="J1489" s="74">
        <v>440273</v>
      </c>
      <c r="K1489" s="74" t="s">
        <v>360</v>
      </c>
    </row>
    <row r="1490" spans="9:11" x14ac:dyDescent="0.2">
      <c r="I1490" s="74" t="s">
        <v>357</v>
      </c>
      <c r="J1490" s="74">
        <v>240050</v>
      </c>
      <c r="K1490" s="74" t="s">
        <v>357</v>
      </c>
    </row>
    <row r="1491" spans="9:11" x14ac:dyDescent="0.2">
      <c r="I1491" s="74" t="s">
        <v>352</v>
      </c>
      <c r="J1491" s="74">
        <v>440072</v>
      </c>
      <c r="K1491" s="74" t="s">
        <v>352</v>
      </c>
    </row>
    <row r="1492" spans="9:11" x14ac:dyDescent="0.2">
      <c r="I1492" s="74" t="s">
        <v>347</v>
      </c>
      <c r="J1492" s="74">
        <v>240348</v>
      </c>
      <c r="K1492" s="74" t="s">
        <v>347</v>
      </c>
    </row>
    <row r="1493" spans="9:11" x14ac:dyDescent="0.2">
      <c r="I1493" s="74" t="s">
        <v>658</v>
      </c>
      <c r="J1493" s="74">
        <v>210078</v>
      </c>
      <c r="K1493" s="74" t="s">
        <v>658</v>
      </c>
    </row>
    <row r="1494" spans="9:11" x14ac:dyDescent="0.2">
      <c r="I1494" s="74" t="s">
        <v>165</v>
      </c>
      <c r="J1494" s="74">
        <v>210069</v>
      </c>
      <c r="K1494" s="74" t="s">
        <v>165</v>
      </c>
    </row>
    <row r="1495" spans="9:11" x14ac:dyDescent="0.2">
      <c r="I1495" s="74" t="s">
        <v>473</v>
      </c>
      <c r="J1495" s="74">
        <v>210041</v>
      </c>
      <c r="K1495" s="74" t="s">
        <v>473</v>
      </c>
    </row>
    <row r="1496" spans="9:11" x14ac:dyDescent="0.2">
      <c r="I1496" s="74" t="s">
        <v>659</v>
      </c>
      <c r="J1496" s="74">
        <v>210087</v>
      </c>
      <c r="K1496" s="74" t="s">
        <v>659</v>
      </c>
    </row>
    <row r="1497" spans="9:11" x14ac:dyDescent="0.2">
      <c r="I1497" s="74" t="s">
        <v>443</v>
      </c>
      <c r="J1497" s="74">
        <v>210048</v>
      </c>
      <c r="K1497" s="74" t="s">
        <v>443</v>
      </c>
    </row>
    <row r="1498" spans="9:11" x14ac:dyDescent="0.2">
      <c r="I1498" s="74" t="s">
        <v>660</v>
      </c>
      <c r="J1498" s="74">
        <v>210088</v>
      </c>
      <c r="K1498" s="74" t="s">
        <v>660</v>
      </c>
    </row>
    <row r="1499" spans="9:11" x14ac:dyDescent="0.2">
      <c r="I1499" s="74" t="s">
        <v>661</v>
      </c>
      <c r="J1499" s="74">
        <v>230017</v>
      </c>
      <c r="K1499" s="74" t="s">
        <v>661</v>
      </c>
    </row>
    <row r="1500" spans="9:11" x14ac:dyDescent="0.2">
      <c r="I1500" s="74" t="s">
        <v>662</v>
      </c>
      <c r="J1500" s="74">
        <v>230019</v>
      </c>
      <c r="K1500" s="74" t="s">
        <v>662</v>
      </c>
    </row>
    <row r="1501" spans="9:11" x14ac:dyDescent="0.2">
      <c r="I1501" s="74" t="s">
        <v>339</v>
      </c>
      <c r="J1501" s="74">
        <v>230016</v>
      </c>
      <c r="K1501" s="74" t="s">
        <v>339</v>
      </c>
    </row>
    <row r="1502" spans="9:11" x14ac:dyDescent="0.2">
      <c r="I1502" s="74" t="s">
        <v>296</v>
      </c>
      <c r="J1502" s="74">
        <v>230015</v>
      </c>
      <c r="K1502" s="74" t="s">
        <v>296</v>
      </c>
    </row>
    <row r="1503" spans="9:11" x14ac:dyDescent="0.2">
      <c r="I1503" s="74" t="e">
        <v>#N/A</v>
      </c>
      <c r="J1503" s="74" t="s">
        <v>3280</v>
      </c>
      <c r="K1503" s="74" t="s">
        <v>2992</v>
      </c>
    </row>
    <row r="1504" spans="9:11" x14ac:dyDescent="0.2">
      <c r="I1504" s="74" t="e">
        <v>#N/A</v>
      </c>
      <c r="J1504" s="74" t="s">
        <v>3280</v>
      </c>
      <c r="K1504" s="74" t="s">
        <v>2992</v>
      </c>
    </row>
    <row r="1505" spans="9:11" x14ac:dyDescent="0.2">
      <c r="I1505" s="74" t="e">
        <v>#N/A</v>
      </c>
      <c r="J1505" s="74" t="s">
        <v>3280</v>
      </c>
      <c r="K1505" s="74" t="s">
        <v>2992</v>
      </c>
    </row>
    <row r="1506" spans="9:11" x14ac:dyDescent="0.2">
      <c r="I1506" s="74" t="s">
        <v>325</v>
      </c>
      <c r="J1506" s="74" t="s">
        <v>322</v>
      </c>
      <c r="K1506" s="74" t="s">
        <v>325</v>
      </c>
    </row>
    <row r="1507" spans="9:11" x14ac:dyDescent="0.2">
      <c r="I1507" s="74" t="s">
        <v>319</v>
      </c>
      <c r="J1507" s="74" t="s">
        <v>318</v>
      </c>
      <c r="K1507" s="74" t="s">
        <v>319</v>
      </c>
    </row>
    <row r="1508" spans="9:11" x14ac:dyDescent="0.2">
      <c r="I1508" s="74" t="s">
        <v>314</v>
      </c>
      <c r="J1508" s="74" t="s">
        <v>313</v>
      </c>
      <c r="K1508" s="74" t="s">
        <v>314</v>
      </c>
    </row>
    <row r="1509" spans="9:11" x14ac:dyDescent="0.2">
      <c r="I1509" s="74" t="s">
        <v>308</v>
      </c>
      <c r="J1509" s="74">
        <v>210051</v>
      </c>
      <c r="K1509" s="74" t="s">
        <v>308</v>
      </c>
    </row>
    <row r="1510" spans="9:11" x14ac:dyDescent="0.2">
      <c r="I1510" s="74" t="e">
        <v>#N/A</v>
      </c>
      <c r="J1510" s="74" t="s">
        <v>3280</v>
      </c>
      <c r="K1510" s="74" t="s">
        <v>2992</v>
      </c>
    </row>
    <row r="1511" spans="9:11" x14ac:dyDescent="0.2">
      <c r="I1511" s="74" t="e">
        <v>#N/A</v>
      </c>
      <c r="J1511" s="74" t="s">
        <v>3280</v>
      </c>
      <c r="K1511" s="74" t="s">
        <v>2992</v>
      </c>
    </row>
    <row r="1512" spans="9:11" x14ac:dyDescent="0.2">
      <c r="I1512" s="74" t="s">
        <v>19</v>
      </c>
      <c r="J1512" s="74" t="s">
        <v>18</v>
      </c>
      <c r="K1512" s="74" t="s">
        <v>19</v>
      </c>
    </row>
    <row r="1513" spans="9:11" x14ac:dyDescent="0.2">
      <c r="I1513" s="74" t="e">
        <v>#N/A</v>
      </c>
      <c r="J1513" s="74" t="s">
        <v>3280</v>
      </c>
      <c r="K1513" s="74" t="s">
        <v>2992</v>
      </c>
    </row>
    <row r="1514" spans="9:11" x14ac:dyDescent="0.2">
      <c r="I1514" s="74" t="s">
        <v>285</v>
      </c>
      <c r="J1514" s="74" t="s">
        <v>284</v>
      </c>
      <c r="K1514" s="74" t="s">
        <v>285</v>
      </c>
    </row>
    <row r="1515" spans="9:11" x14ac:dyDescent="0.2">
      <c r="I1515" s="74" t="e">
        <v>#N/A</v>
      </c>
      <c r="J1515" s="74" t="s">
        <v>3280</v>
      </c>
      <c r="K1515" s="74" t="s">
        <v>2992</v>
      </c>
    </row>
    <row r="1516" spans="9:11" x14ac:dyDescent="0.2">
      <c r="I1516" s="74" t="e">
        <v>#N/A</v>
      </c>
      <c r="J1516" s="74" t="s">
        <v>3280</v>
      </c>
      <c r="K1516" s="74" t="s">
        <v>2992</v>
      </c>
    </row>
    <row r="1517" spans="9:11" x14ac:dyDescent="0.2">
      <c r="I1517" s="74" t="s">
        <v>279</v>
      </c>
      <c r="J1517" s="74">
        <v>440443</v>
      </c>
      <c r="K1517" s="74" t="s">
        <v>279</v>
      </c>
    </row>
    <row r="1518" spans="9:11" x14ac:dyDescent="0.2">
      <c r="I1518" s="74" t="s">
        <v>271</v>
      </c>
      <c r="J1518" s="74" t="s">
        <v>268</v>
      </c>
      <c r="K1518" s="74" t="s">
        <v>271</v>
      </c>
    </row>
    <row r="1519" spans="9:11" x14ac:dyDescent="0.2">
      <c r="I1519" s="74" t="s">
        <v>2990</v>
      </c>
      <c r="J1519" s="74" t="s">
        <v>2937</v>
      </c>
      <c r="K1519" s="74" t="s">
        <v>2990</v>
      </c>
    </row>
    <row r="1520" spans="9:11" x14ac:dyDescent="0.2">
      <c r="I1520" s="74" t="s">
        <v>190</v>
      </c>
      <c r="J1520" s="74">
        <v>240005</v>
      </c>
      <c r="K1520" s="74" t="s">
        <v>190</v>
      </c>
    </row>
    <row r="1521" spans="9:11" x14ac:dyDescent="0.2">
      <c r="I1521" s="74" t="s">
        <v>237</v>
      </c>
      <c r="J1521" s="74">
        <v>240109</v>
      </c>
      <c r="K1521" s="74" t="s">
        <v>237</v>
      </c>
    </row>
    <row r="1522" spans="9:11" x14ac:dyDescent="0.2">
      <c r="I1522" s="74" t="s">
        <v>335</v>
      </c>
      <c r="J1522" s="74" t="s">
        <v>334</v>
      </c>
      <c r="K1522" s="74" t="s">
        <v>335</v>
      </c>
    </row>
    <row r="1523" spans="9:11" x14ac:dyDescent="0.2">
      <c r="I1523" s="74" t="s">
        <v>673</v>
      </c>
      <c r="J1523" s="74">
        <v>440086</v>
      </c>
      <c r="K1523" s="74" t="s">
        <v>673</v>
      </c>
    </row>
    <row r="1524" spans="9:11" x14ac:dyDescent="0.2">
      <c r="I1524" s="74" t="s">
        <v>674</v>
      </c>
      <c r="J1524" s="74">
        <v>340052</v>
      </c>
      <c r="K1524" s="74" t="s">
        <v>674</v>
      </c>
    </row>
    <row r="1525" spans="9:11" x14ac:dyDescent="0.2">
      <c r="I1525" s="74" t="e">
        <v>#N/A</v>
      </c>
      <c r="J1525" s="74" t="s">
        <v>3280</v>
      </c>
      <c r="K1525" s="74" t="s">
        <v>2992</v>
      </c>
    </row>
    <row r="1526" spans="9:11" x14ac:dyDescent="0.2">
      <c r="I1526" s="74" t="s">
        <v>222</v>
      </c>
      <c r="J1526" s="74">
        <v>240255</v>
      </c>
      <c r="K1526" s="74" t="s">
        <v>222</v>
      </c>
    </row>
    <row r="1527" spans="9:11" x14ac:dyDescent="0.2">
      <c r="I1527" s="74" t="s">
        <v>675</v>
      </c>
      <c r="J1527" s="74">
        <v>240259</v>
      </c>
      <c r="K1527" s="74" t="s">
        <v>675</v>
      </c>
    </row>
    <row r="1528" spans="9:11" x14ac:dyDescent="0.2">
      <c r="I1528" s="74" t="e">
        <v>#N/A</v>
      </c>
      <c r="J1528" s="74" t="s">
        <v>3280</v>
      </c>
      <c r="K1528" s="74" t="s">
        <v>2992</v>
      </c>
    </row>
    <row r="1529" spans="9:11" x14ac:dyDescent="0.2">
      <c r="I1529" s="74" t="e">
        <v>#N/A</v>
      </c>
      <c r="J1529" s="74" t="s">
        <v>3280</v>
      </c>
      <c r="K1529" s="74" t="s">
        <v>2992</v>
      </c>
    </row>
    <row r="1530" spans="9:11" x14ac:dyDescent="0.2">
      <c r="I1530" s="74" t="s">
        <v>227</v>
      </c>
      <c r="J1530" s="74" t="s">
        <v>226</v>
      </c>
      <c r="K1530" s="74" t="s">
        <v>227</v>
      </c>
    </row>
    <row r="1531" spans="9:11" x14ac:dyDescent="0.2">
      <c r="I1531" s="74" t="s">
        <v>218</v>
      </c>
      <c r="J1531" s="74">
        <v>240538</v>
      </c>
      <c r="K1531" s="74" t="s">
        <v>218</v>
      </c>
    </row>
    <row r="1532" spans="9:11" x14ac:dyDescent="0.2">
      <c r="I1532" s="74" t="s">
        <v>213</v>
      </c>
      <c r="J1532" s="74">
        <v>240494</v>
      </c>
      <c r="K1532" s="74" t="s">
        <v>213</v>
      </c>
    </row>
    <row r="1533" spans="9:11" x14ac:dyDescent="0.2">
      <c r="I1533" s="74" t="s">
        <v>263</v>
      </c>
      <c r="J1533" s="74">
        <v>240254</v>
      </c>
      <c r="K1533" s="74" t="s">
        <v>263</v>
      </c>
    </row>
    <row r="1534" spans="9:11" x14ac:dyDescent="0.2">
      <c r="I1534" s="74" t="e">
        <v>#N/A</v>
      </c>
      <c r="J1534" s="74" t="s">
        <v>3280</v>
      </c>
      <c r="K1534" s="74" t="s">
        <v>2992</v>
      </c>
    </row>
    <row r="1535" spans="9:11" x14ac:dyDescent="0.2">
      <c r="I1535" s="74" t="s">
        <v>243</v>
      </c>
      <c r="J1535" s="74" t="s">
        <v>242</v>
      </c>
      <c r="K1535" s="74" t="s">
        <v>243</v>
      </c>
    </row>
    <row r="1536" spans="9:11" x14ac:dyDescent="0.2">
      <c r="I1536" s="74" t="s">
        <v>193</v>
      </c>
      <c r="J1536" s="74">
        <v>240164</v>
      </c>
      <c r="K1536" s="74" t="s">
        <v>193</v>
      </c>
    </row>
    <row r="1537" spans="9:11" x14ac:dyDescent="0.2">
      <c r="I1537" s="74" t="s">
        <v>2981</v>
      </c>
      <c r="J1537" s="74">
        <v>240057</v>
      </c>
      <c r="K1537" s="74" t="s">
        <v>2981</v>
      </c>
    </row>
    <row r="1538" spans="9:11" x14ac:dyDescent="0.2">
      <c r="I1538" s="74" t="s">
        <v>676</v>
      </c>
      <c r="J1538" s="74">
        <v>240444</v>
      </c>
      <c r="K1538" s="74" t="s">
        <v>676</v>
      </c>
    </row>
    <row r="1539" spans="9:11" x14ac:dyDescent="0.2">
      <c r="I1539" s="74" t="s">
        <v>160</v>
      </c>
      <c r="J1539" s="74">
        <v>240131</v>
      </c>
      <c r="K1539" s="74" t="s">
        <v>160</v>
      </c>
    </row>
    <row r="1540" spans="9:11" x14ac:dyDescent="0.2">
      <c r="I1540" s="74" t="s">
        <v>182</v>
      </c>
      <c r="J1540" s="74">
        <v>240122</v>
      </c>
      <c r="K1540" s="74" t="s">
        <v>182</v>
      </c>
    </row>
    <row r="1541" spans="9:11" x14ac:dyDescent="0.2">
      <c r="I1541" s="74" t="s">
        <v>178</v>
      </c>
      <c r="J1541" s="74">
        <v>240073</v>
      </c>
      <c r="K1541" s="74" t="s">
        <v>178</v>
      </c>
    </row>
    <row r="1542" spans="9:11" x14ac:dyDescent="0.2">
      <c r="I1542" s="74" t="e">
        <v>#N/A</v>
      </c>
      <c r="J1542" s="74" t="s">
        <v>3280</v>
      </c>
      <c r="K1542" s="74" t="s">
        <v>2992</v>
      </c>
    </row>
    <row r="1543" spans="9:11" x14ac:dyDescent="0.2">
      <c r="I1543" s="74" t="e">
        <v>#N/A</v>
      </c>
      <c r="J1543" s="74" t="s">
        <v>3280</v>
      </c>
      <c r="K1543" s="74" t="s">
        <v>2992</v>
      </c>
    </row>
    <row r="1544" spans="9:11" x14ac:dyDescent="0.2">
      <c r="I1544" s="74" t="s">
        <v>667</v>
      </c>
      <c r="J1544" s="74">
        <v>440187</v>
      </c>
      <c r="K1544" s="74" t="s">
        <v>667</v>
      </c>
    </row>
    <row r="1545" spans="9:11" x14ac:dyDescent="0.2">
      <c r="I1545" s="74" t="s">
        <v>680</v>
      </c>
      <c r="J1545" s="74">
        <v>210084</v>
      </c>
      <c r="K1545" s="74" t="s">
        <v>680</v>
      </c>
    </row>
    <row r="1546" spans="9:11" x14ac:dyDescent="0.2">
      <c r="I1546" s="74" t="e">
        <v>#N/A</v>
      </c>
      <c r="J1546" s="74" t="s">
        <v>3280</v>
      </c>
      <c r="K1546" s="74" t="s">
        <v>2992</v>
      </c>
    </row>
    <row r="1547" spans="9:11" x14ac:dyDescent="0.2">
      <c r="I1547" s="74" t="s">
        <v>155</v>
      </c>
      <c r="J1547" s="74">
        <v>240066</v>
      </c>
      <c r="K1547" s="74" t="s">
        <v>155</v>
      </c>
    </row>
    <row r="1548" spans="9:11" x14ac:dyDescent="0.2">
      <c r="I1548" s="74" t="s">
        <v>2985</v>
      </c>
      <c r="J1548" s="74">
        <v>440040</v>
      </c>
      <c r="K1548" s="74" t="s">
        <v>2985</v>
      </c>
    </row>
    <row r="1549" spans="9:11" x14ac:dyDescent="0.2">
      <c r="I1549" s="74" t="e">
        <v>#N/A</v>
      </c>
      <c r="J1549" s="74" t="s">
        <v>3280</v>
      </c>
      <c r="K1549" s="74" t="s">
        <v>2992</v>
      </c>
    </row>
    <row r="1550" spans="9:11" x14ac:dyDescent="0.2">
      <c r="I1550" s="74" t="s">
        <v>2989</v>
      </c>
      <c r="J1550" s="74" t="s">
        <v>508</v>
      </c>
      <c r="K1550" s="74" t="s">
        <v>2989</v>
      </c>
    </row>
    <row r="1551" spans="9:11" x14ac:dyDescent="0.2">
      <c r="I1551" s="74" t="s">
        <v>190</v>
      </c>
      <c r="J1551" s="74">
        <v>240005</v>
      </c>
      <c r="K1551" s="74" t="s">
        <v>190</v>
      </c>
    </row>
    <row r="1552" spans="9:11" x14ac:dyDescent="0.2">
      <c r="I1552" s="74" t="s">
        <v>2982</v>
      </c>
      <c r="J1552" s="74">
        <v>240767</v>
      </c>
      <c r="K1552" s="74" t="s">
        <v>2982</v>
      </c>
    </row>
    <row r="1553" spans="9:11" x14ac:dyDescent="0.2">
      <c r="I1553" s="74" t="e">
        <v>#N/A</v>
      </c>
      <c r="J1553" s="74" t="s">
        <v>3280</v>
      </c>
      <c r="K1553" s="74" t="s">
        <v>2992</v>
      </c>
    </row>
    <row r="1554" spans="9:11" x14ac:dyDescent="0.2">
      <c r="I1554" s="74" t="s">
        <v>127</v>
      </c>
      <c r="J1554" s="74">
        <v>210071</v>
      </c>
      <c r="K1554" s="74" t="s">
        <v>127</v>
      </c>
    </row>
    <row r="1555" spans="9:11" x14ac:dyDescent="0.2">
      <c r="I1555" s="74" t="s">
        <v>684</v>
      </c>
      <c r="J1555" s="74">
        <v>240743</v>
      </c>
      <c r="K1555" s="74" t="s">
        <v>684</v>
      </c>
    </row>
    <row r="1556" spans="9:11" x14ac:dyDescent="0.2">
      <c r="I1556" s="74" t="s">
        <v>123</v>
      </c>
      <c r="J1556" s="74">
        <v>240019</v>
      </c>
      <c r="K1556" s="74" t="s">
        <v>123</v>
      </c>
    </row>
    <row r="1557" spans="9:11" x14ac:dyDescent="0.2">
      <c r="I1557" s="74" t="s">
        <v>678</v>
      </c>
      <c r="J1557" s="74" t="s">
        <v>597</v>
      </c>
      <c r="K1557" s="74" t="s">
        <v>678</v>
      </c>
    </row>
    <row r="1558" spans="9:11" x14ac:dyDescent="0.2">
      <c r="I1558" s="74" t="s">
        <v>119</v>
      </c>
      <c r="J1558" s="74">
        <v>240036</v>
      </c>
      <c r="K1558" s="74" t="s">
        <v>119</v>
      </c>
    </row>
    <row r="1559" spans="9:11" x14ac:dyDescent="0.2">
      <c r="I1559" s="74" t="s">
        <v>115</v>
      </c>
      <c r="J1559" s="74">
        <v>240263</v>
      </c>
      <c r="K1559" s="74" t="s">
        <v>115</v>
      </c>
    </row>
    <row r="1560" spans="9:11" x14ac:dyDescent="0.2">
      <c r="I1560" s="74" t="s">
        <v>685</v>
      </c>
      <c r="J1560" s="74">
        <v>230018</v>
      </c>
      <c r="K1560" s="74" t="s">
        <v>685</v>
      </c>
    </row>
    <row r="1561" spans="9:11" x14ac:dyDescent="0.2">
      <c r="I1561" s="74" t="s">
        <v>106</v>
      </c>
      <c r="J1561" s="74">
        <v>240054</v>
      </c>
      <c r="K1561" s="74" t="s">
        <v>106</v>
      </c>
    </row>
    <row r="1562" spans="9:11" x14ac:dyDescent="0.2">
      <c r="I1562" s="74" t="s">
        <v>686</v>
      </c>
      <c r="J1562" s="74">
        <v>210012</v>
      </c>
      <c r="K1562" s="74" t="s">
        <v>686</v>
      </c>
    </row>
    <row r="1563" spans="9:11" x14ac:dyDescent="0.2">
      <c r="I1563" s="74" t="s">
        <v>99</v>
      </c>
      <c r="J1563" s="74">
        <v>240037</v>
      </c>
      <c r="K1563" s="74" t="s">
        <v>99</v>
      </c>
    </row>
    <row r="1564" spans="9:11" x14ac:dyDescent="0.2">
      <c r="I1564" s="74" t="s">
        <v>190</v>
      </c>
      <c r="J1564" s="74">
        <v>240005</v>
      </c>
      <c r="K1564" s="74" t="s">
        <v>190</v>
      </c>
    </row>
    <row r="1565" spans="9:11" x14ac:dyDescent="0.2">
      <c r="I1565" s="74" t="s">
        <v>92</v>
      </c>
      <c r="J1565" s="74">
        <v>240051</v>
      </c>
      <c r="K1565" s="74" t="s">
        <v>92</v>
      </c>
    </row>
    <row r="1566" spans="9:11" x14ac:dyDescent="0.2">
      <c r="I1566" s="74" t="s">
        <v>88</v>
      </c>
      <c r="J1566" s="74">
        <v>440082</v>
      </c>
      <c r="K1566" s="74" t="s">
        <v>88</v>
      </c>
    </row>
    <row r="1567" spans="9:11" x14ac:dyDescent="0.2">
      <c r="I1567" s="74" t="s">
        <v>12</v>
      </c>
      <c r="J1567" s="74" t="s">
        <v>11</v>
      </c>
      <c r="K1567" s="74" t="s">
        <v>12</v>
      </c>
    </row>
    <row r="1568" spans="9:11" x14ac:dyDescent="0.2">
      <c r="I1568" s="74" t="s">
        <v>84</v>
      </c>
      <c r="J1568" s="74">
        <v>410002</v>
      </c>
      <c r="K1568" s="74" t="s">
        <v>84</v>
      </c>
    </row>
    <row r="1569" spans="9:11" x14ac:dyDescent="0.2">
      <c r="I1569" s="74" t="s">
        <v>151</v>
      </c>
      <c r="J1569" s="74">
        <v>440259</v>
      </c>
      <c r="K1569" s="74" t="s">
        <v>151</v>
      </c>
    </row>
    <row r="1570" spans="9:11" x14ac:dyDescent="0.2">
      <c r="I1570" s="74" t="s">
        <v>75</v>
      </c>
      <c r="J1570" s="74">
        <v>240441</v>
      </c>
      <c r="K1570" s="74" t="s">
        <v>75</v>
      </c>
    </row>
    <row r="1571" spans="9:11" x14ac:dyDescent="0.2">
      <c r="I1571" s="74" t="s">
        <v>459</v>
      </c>
      <c r="J1571" s="74">
        <v>210064</v>
      </c>
      <c r="K1571" s="74" t="s">
        <v>459</v>
      </c>
    </row>
    <row r="1572" spans="9:11" x14ac:dyDescent="0.2">
      <c r="I1572" s="74" t="s">
        <v>66</v>
      </c>
      <c r="J1572" s="74">
        <v>230005</v>
      </c>
      <c r="K1572" s="74" t="s">
        <v>66</v>
      </c>
    </row>
    <row r="1573" spans="9:11" x14ac:dyDescent="0.2">
      <c r="I1573" s="74" t="s">
        <v>61</v>
      </c>
      <c r="J1573" s="74">
        <v>210050</v>
      </c>
      <c r="K1573" s="74" t="s">
        <v>61</v>
      </c>
    </row>
    <row r="1574" spans="9:11" x14ac:dyDescent="0.2">
      <c r="I1574" s="74" t="s">
        <v>57</v>
      </c>
      <c r="J1574" s="74">
        <v>240083</v>
      </c>
      <c r="K1574" s="74" t="s">
        <v>57</v>
      </c>
    </row>
    <row r="1575" spans="9:11" x14ac:dyDescent="0.2">
      <c r="I1575" s="74" t="s">
        <v>53</v>
      </c>
      <c r="J1575" s="74">
        <v>210010</v>
      </c>
      <c r="K1575" s="74" t="s">
        <v>53</v>
      </c>
    </row>
    <row r="1576" spans="9:11" x14ac:dyDescent="0.2">
      <c r="I1576" s="74" t="s">
        <v>49</v>
      </c>
      <c r="J1576" s="74">
        <v>410012</v>
      </c>
      <c r="K1576" s="74" t="s">
        <v>49</v>
      </c>
    </row>
    <row r="1577" spans="9:11" x14ac:dyDescent="0.2">
      <c r="I1577" s="74" t="s">
        <v>45</v>
      </c>
      <c r="J1577" s="74">
        <v>210053</v>
      </c>
      <c r="K1577" s="74" t="s">
        <v>45</v>
      </c>
    </row>
    <row r="1578" spans="9:11" x14ac:dyDescent="0.2">
      <c r="I1578" s="74" t="s">
        <v>41</v>
      </c>
      <c r="J1578" s="74">
        <v>440032</v>
      </c>
      <c r="K1578" s="74" t="s">
        <v>41</v>
      </c>
    </row>
    <row r="1579" spans="9:11" x14ac:dyDescent="0.2">
      <c r="I1579" s="74" t="s">
        <v>37</v>
      </c>
      <c r="J1579" s="74">
        <v>240085</v>
      </c>
      <c r="K1579" s="74" t="s">
        <v>37</v>
      </c>
    </row>
    <row r="1580" spans="9:11" x14ac:dyDescent="0.2">
      <c r="I1580" s="74" t="s">
        <v>33</v>
      </c>
      <c r="J1580" s="74">
        <v>240068</v>
      </c>
      <c r="K1580" s="74" t="s">
        <v>33</v>
      </c>
    </row>
    <row r="1581" spans="9:11" x14ac:dyDescent="0.2">
      <c r="I1581" s="74" t="s">
        <v>691</v>
      </c>
      <c r="J1581" s="74">
        <v>800002</v>
      </c>
      <c r="K1581" s="74" t="s">
        <v>691</v>
      </c>
    </row>
    <row r="1582" spans="9:11" x14ac:dyDescent="0.2">
      <c r="I1582" s="74" t="s">
        <v>174</v>
      </c>
      <c r="J1582" s="74">
        <v>800033</v>
      </c>
      <c r="K1582" s="74" t="s">
        <v>174</v>
      </c>
    </row>
    <row r="1583" spans="9:11" x14ac:dyDescent="0.2">
      <c r="I1583" s="74" t="s">
        <v>95</v>
      </c>
      <c r="J1583" s="74">
        <v>240028</v>
      </c>
      <c r="K1583" s="74" t="s">
        <v>95</v>
      </c>
    </row>
    <row r="1584" spans="9:11" x14ac:dyDescent="0.2">
      <c r="I1584" s="74" t="s">
        <v>435</v>
      </c>
      <c r="J1584" s="74">
        <v>800053</v>
      </c>
      <c r="K1584" s="74" t="s">
        <v>435</v>
      </c>
    </row>
    <row r="1585" spans="9:11" x14ac:dyDescent="0.2">
      <c r="I1585" s="74" t="s">
        <v>473</v>
      </c>
      <c r="J1585" s="74">
        <v>210041</v>
      </c>
      <c r="K1585" s="74" t="s">
        <v>473</v>
      </c>
    </row>
    <row r="1586" spans="9:11" x14ac:dyDescent="0.2">
      <c r="I1586" s="74" t="s">
        <v>28</v>
      </c>
      <c r="J1586" s="74">
        <v>240617</v>
      </c>
      <c r="K1586" s="74" t="s">
        <v>28</v>
      </c>
    </row>
    <row r="1587" spans="9:11" x14ac:dyDescent="0.2">
      <c r="I1587" s="74" t="s">
        <v>694</v>
      </c>
      <c r="J1587" s="74">
        <v>210077</v>
      </c>
      <c r="K1587" s="74" t="s">
        <v>694</v>
      </c>
    </row>
    <row r="1588" spans="9:11" x14ac:dyDescent="0.2">
      <c r="I1588" s="74" t="s">
        <v>477</v>
      </c>
      <c r="J1588" s="74">
        <v>210074</v>
      </c>
      <c r="K1588" s="74" t="s">
        <v>477</v>
      </c>
    </row>
    <row r="1589" spans="9:11" x14ac:dyDescent="0.2">
      <c r="I1589" s="74" t="s">
        <v>2979</v>
      </c>
      <c r="J1589" s="74">
        <v>210091</v>
      </c>
      <c r="K1589" s="74" t="s">
        <v>2979</v>
      </c>
    </row>
    <row r="1590" spans="9:11" x14ac:dyDescent="0.2">
      <c r="I1590" s="74" t="s">
        <v>3745</v>
      </c>
      <c r="J1590" s="74">
        <v>410032</v>
      </c>
      <c r="K1590" s="74" t="s">
        <v>3745</v>
      </c>
    </row>
    <row r="1591" spans="9:11" x14ac:dyDescent="0.2">
      <c r="I1591" s="74" t="s">
        <v>106</v>
      </c>
      <c r="J1591" s="74">
        <v>240054</v>
      </c>
      <c r="K1591" s="74" t="s">
        <v>106</v>
      </c>
    </row>
    <row r="1592" spans="9:11" x14ac:dyDescent="0.2">
      <c r="I1592" s="74" t="s">
        <v>464</v>
      </c>
      <c r="J1592" s="74">
        <v>800044</v>
      </c>
      <c r="K1592" s="74" t="s">
        <v>464</v>
      </c>
    </row>
    <row r="1593" spans="9:11" x14ac:dyDescent="0.2">
      <c r="I1593" s="74" t="s">
        <v>131</v>
      </c>
      <c r="J1593" s="74">
        <v>310008</v>
      </c>
      <c r="K1593" s="74" t="s">
        <v>131</v>
      </c>
    </row>
    <row r="1594" spans="9:11" x14ac:dyDescent="0.2">
      <c r="I1594" s="74" t="s">
        <v>540</v>
      </c>
      <c r="J1594" s="74">
        <v>210090</v>
      </c>
      <c r="K1594" s="74" t="s">
        <v>540</v>
      </c>
    </row>
    <row r="1595" spans="9:11" x14ac:dyDescent="0.2">
      <c r="I1595" s="74" t="s">
        <v>455</v>
      </c>
      <c r="J1595" s="74">
        <v>210068</v>
      </c>
      <c r="K1595" s="74" t="s">
        <v>455</v>
      </c>
    </row>
    <row r="1596" spans="9:11" x14ac:dyDescent="0.2">
      <c r="I1596" s="74" t="s">
        <v>451</v>
      </c>
      <c r="J1596" s="74">
        <v>210036</v>
      </c>
      <c r="K1596" s="74" t="s">
        <v>451</v>
      </c>
    </row>
    <row r="1597" spans="9:11" x14ac:dyDescent="0.2">
      <c r="I1597" s="74" t="s">
        <v>2984</v>
      </c>
      <c r="J1597" s="74">
        <v>410031</v>
      </c>
      <c r="K1597" s="74" t="s">
        <v>2984</v>
      </c>
    </row>
    <row r="1598" spans="9:11" x14ac:dyDescent="0.2">
      <c r="I1598" s="74" t="s">
        <v>653</v>
      </c>
      <c r="J1598" s="74">
        <v>210089</v>
      </c>
      <c r="K1598" s="74" t="s">
        <v>653</v>
      </c>
    </row>
    <row r="1599" spans="9:11" x14ac:dyDescent="0.2">
      <c r="I1599" s="74" t="s">
        <v>439</v>
      </c>
      <c r="J1599" s="74">
        <v>210031</v>
      </c>
      <c r="K1599" s="74" t="s">
        <v>439</v>
      </c>
    </row>
    <row r="1600" spans="9:11" x14ac:dyDescent="0.2">
      <c r="I1600" s="74" t="e">
        <v>#N/A</v>
      </c>
      <c r="J1600" s="74" t="s">
        <v>602</v>
      </c>
      <c r="K1600" s="74" t="s">
        <v>2992</v>
      </c>
    </row>
    <row r="1601" spans="9:11" x14ac:dyDescent="0.2">
      <c r="I1601" s="74" t="s">
        <v>655</v>
      </c>
      <c r="J1601" s="74">
        <v>210076</v>
      </c>
      <c r="K1601" s="74" t="s">
        <v>655</v>
      </c>
    </row>
    <row r="1602" spans="9:11" x14ac:dyDescent="0.2">
      <c r="I1602" s="74" t="s">
        <v>656</v>
      </c>
      <c r="J1602" s="74">
        <v>210085</v>
      </c>
      <c r="K1602" s="74" t="s">
        <v>656</v>
      </c>
    </row>
    <row r="1603" spans="9:11" x14ac:dyDescent="0.2">
      <c r="I1603" s="74" t="s">
        <v>423</v>
      </c>
      <c r="J1603" s="74">
        <v>240165</v>
      </c>
      <c r="K1603" s="74" t="s">
        <v>423</v>
      </c>
    </row>
    <row r="1604" spans="9:11" x14ac:dyDescent="0.2">
      <c r="I1604" s="74" t="s">
        <v>419</v>
      </c>
      <c r="J1604" s="74">
        <v>820003</v>
      </c>
      <c r="K1604" s="74" t="s">
        <v>419</v>
      </c>
    </row>
    <row r="1605" spans="9:11" x14ac:dyDescent="0.2">
      <c r="I1605" s="74" t="s">
        <v>415</v>
      </c>
      <c r="J1605" s="74">
        <v>800057</v>
      </c>
      <c r="K1605" s="74" t="s">
        <v>415</v>
      </c>
    </row>
    <row r="1606" spans="9:11" x14ac:dyDescent="0.2">
      <c r="I1606" s="74" t="s">
        <v>411</v>
      </c>
      <c r="J1606" s="74">
        <v>240679</v>
      </c>
      <c r="K1606" s="74" t="s">
        <v>411</v>
      </c>
    </row>
    <row r="1607" spans="9:11" x14ac:dyDescent="0.2">
      <c r="I1607" s="74" t="s">
        <v>407</v>
      </c>
      <c r="J1607" s="74">
        <v>410028</v>
      </c>
      <c r="K1607" s="74" t="s">
        <v>407</v>
      </c>
    </row>
    <row r="1608" spans="9:11" x14ac:dyDescent="0.2">
      <c r="I1608" s="74" t="s">
        <v>2988</v>
      </c>
      <c r="J1608" s="74">
        <v>800062</v>
      </c>
      <c r="K1608" s="74" t="s">
        <v>2988</v>
      </c>
    </row>
    <row r="1609" spans="9:11" x14ac:dyDescent="0.2">
      <c r="I1609" s="74" t="s">
        <v>657</v>
      </c>
      <c r="J1609" s="74">
        <v>240455</v>
      </c>
      <c r="K1609" s="74" t="s">
        <v>657</v>
      </c>
    </row>
    <row r="1610" spans="9:11" x14ac:dyDescent="0.2">
      <c r="I1610" s="74" t="s">
        <v>395</v>
      </c>
      <c r="J1610" s="74">
        <v>240072</v>
      </c>
      <c r="K1610" s="74" t="s">
        <v>395</v>
      </c>
    </row>
    <row r="1611" spans="9:11" x14ac:dyDescent="0.2">
      <c r="I1611" s="74" t="s">
        <v>391</v>
      </c>
      <c r="J1611" s="74">
        <v>240696</v>
      </c>
      <c r="K1611" s="74" t="s">
        <v>391</v>
      </c>
    </row>
    <row r="1612" spans="9:11" x14ac:dyDescent="0.2">
      <c r="I1612" s="74" t="s">
        <v>387</v>
      </c>
      <c r="J1612" s="74">
        <v>240448</v>
      </c>
      <c r="K1612" s="74" t="s">
        <v>387</v>
      </c>
    </row>
    <row r="1613" spans="9:11" x14ac:dyDescent="0.2">
      <c r="I1613" s="74" t="s">
        <v>384</v>
      </c>
      <c r="J1613" s="74">
        <v>240075</v>
      </c>
      <c r="K1613" s="74" t="s">
        <v>384</v>
      </c>
    </row>
    <row r="1614" spans="9:11" x14ac:dyDescent="0.2">
      <c r="I1614" s="74" t="s">
        <v>380</v>
      </c>
      <c r="J1614" s="74">
        <v>240442</v>
      </c>
      <c r="K1614" s="74" t="s">
        <v>380</v>
      </c>
    </row>
    <row r="1615" spans="9:11" x14ac:dyDescent="0.2">
      <c r="I1615" s="74" t="s">
        <v>136</v>
      </c>
      <c r="J1615" s="74">
        <v>240607</v>
      </c>
      <c r="K1615" s="74" t="s">
        <v>136</v>
      </c>
    </row>
    <row r="1616" spans="9:11" x14ac:dyDescent="0.2">
      <c r="I1616" s="74" t="s">
        <v>111</v>
      </c>
      <c r="J1616" s="74">
        <v>240067</v>
      </c>
      <c r="K1616" s="74" t="s">
        <v>111</v>
      </c>
    </row>
    <row r="1617" spans="9:11" x14ac:dyDescent="0.2">
      <c r="I1617" s="74" t="s">
        <v>209</v>
      </c>
      <c r="J1617" s="74">
        <v>240080</v>
      </c>
      <c r="K1617" s="74" t="s">
        <v>209</v>
      </c>
    </row>
    <row r="1618" spans="9:11" x14ac:dyDescent="0.2">
      <c r="I1618" s="74" t="s">
        <v>370</v>
      </c>
      <c r="J1618" s="74">
        <v>240624</v>
      </c>
      <c r="K1618" s="74" t="s">
        <v>370</v>
      </c>
    </row>
    <row r="1619" spans="9:11" x14ac:dyDescent="0.2">
      <c r="I1619" s="74" t="s">
        <v>366</v>
      </c>
      <c r="J1619" s="74">
        <v>440061</v>
      </c>
      <c r="K1619" s="74" t="s">
        <v>366</v>
      </c>
    </row>
    <row r="1620" spans="9:11" x14ac:dyDescent="0.2">
      <c r="I1620" s="74" t="s">
        <v>142</v>
      </c>
      <c r="J1620" s="74">
        <v>240049</v>
      </c>
      <c r="K1620" s="74" t="s">
        <v>142</v>
      </c>
    </row>
    <row r="1621" spans="9:11" x14ac:dyDescent="0.2">
      <c r="I1621" s="74" t="s">
        <v>360</v>
      </c>
      <c r="J1621" s="74">
        <v>440273</v>
      </c>
      <c r="K1621" s="74" t="s">
        <v>360</v>
      </c>
    </row>
    <row r="1622" spans="9:11" x14ac:dyDescent="0.2">
      <c r="I1622" s="74" t="s">
        <v>357</v>
      </c>
      <c r="J1622" s="74">
        <v>240050</v>
      </c>
      <c r="K1622" s="74" t="s">
        <v>357</v>
      </c>
    </row>
    <row r="1623" spans="9:11" x14ac:dyDescent="0.2">
      <c r="I1623" s="74" t="s">
        <v>352</v>
      </c>
      <c r="J1623" s="74">
        <v>440072</v>
      </c>
      <c r="K1623" s="74" t="s">
        <v>352</v>
      </c>
    </row>
    <row r="1624" spans="9:11" x14ac:dyDescent="0.2">
      <c r="I1624" s="74" t="s">
        <v>347</v>
      </c>
      <c r="J1624" s="74">
        <v>240348</v>
      </c>
      <c r="K1624" s="74" t="s">
        <v>347</v>
      </c>
    </row>
    <row r="1625" spans="9:11" x14ac:dyDescent="0.2">
      <c r="I1625" s="74" t="s">
        <v>658</v>
      </c>
      <c r="J1625" s="74">
        <v>210078</v>
      </c>
      <c r="K1625" s="74" t="s">
        <v>658</v>
      </c>
    </row>
    <row r="1626" spans="9:11" x14ac:dyDescent="0.2">
      <c r="I1626" s="74" t="s">
        <v>165</v>
      </c>
      <c r="J1626" s="74">
        <v>210069</v>
      </c>
      <c r="K1626" s="74" t="s">
        <v>165</v>
      </c>
    </row>
    <row r="1627" spans="9:11" x14ac:dyDescent="0.2">
      <c r="I1627" s="74" t="s">
        <v>659</v>
      </c>
      <c r="J1627" s="74">
        <v>210087</v>
      </c>
      <c r="K1627" s="74" t="s">
        <v>659</v>
      </c>
    </row>
    <row r="1628" spans="9:11" x14ac:dyDescent="0.2">
      <c r="I1628" s="74" t="s">
        <v>443</v>
      </c>
      <c r="J1628" s="74">
        <v>210048</v>
      </c>
      <c r="K1628" s="74" t="s">
        <v>443</v>
      </c>
    </row>
    <row r="1629" spans="9:11" x14ac:dyDescent="0.2">
      <c r="I1629" s="74" t="s">
        <v>660</v>
      </c>
      <c r="J1629" s="74">
        <v>210088</v>
      </c>
      <c r="K1629" s="74" t="s">
        <v>660</v>
      </c>
    </row>
    <row r="1630" spans="9:11" x14ac:dyDescent="0.2">
      <c r="I1630" s="74" t="s">
        <v>661</v>
      </c>
      <c r="J1630" s="74">
        <v>230017</v>
      </c>
      <c r="K1630" s="74" t="s">
        <v>661</v>
      </c>
    </row>
    <row r="1631" spans="9:11" x14ac:dyDescent="0.2">
      <c r="I1631" s="74" t="s">
        <v>662</v>
      </c>
      <c r="J1631" s="74">
        <v>230019</v>
      </c>
      <c r="K1631" s="74" t="s">
        <v>662</v>
      </c>
    </row>
    <row r="1632" spans="9:11" x14ac:dyDescent="0.2">
      <c r="I1632" s="74" t="s">
        <v>3746</v>
      </c>
      <c r="J1632" s="74">
        <v>230020</v>
      </c>
      <c r="K1632" s="74" t="s">
        <v>3746</v>
      </c>
    </row>
    <row r="1633" spans="9:11" x14ac:dyDescent="0.2">
      <c r="I1633" s="74" t="s">
        <v>296</v>
      </c>
      <c r="J1633" s="74">
        <v>230015</v>
      </c>
      <c r="K1633" s="74" t="s">
        <v>296</v>
      </c>
    </row>
    <row r="1634" spans="9:11" x14ac:dyDescent="0.2">
      <c r="I1634" s="74" t="e">
        <v>#N/A</v>
      </c>
      <c r="J1634" s="74" t="s">
        <v>3296</v>
      </c>
      <c r="K1634" s="74" t="s">
        <v>2992</v>
      </c>
    </row>
    <row r="1635" spans="9:11" x14ac:dyDescent="0.2">
      <c r="I1635" s="74" t="e">
        <v>#N/A</v>
      </c>
      <c r="J1635" s="74" t="s">
        <v>3296</v>
      </c>
      <c r="K1635" s="74" t="s">
        <v>2992</v>
      </c>
    </row>
    <row r="1636" spans="9:11" x14ac:dyDescent="0.2">
      <c r="I1636" s="74" t="s">
        <v>325</v>
      </c>
      <c r="J1636" s="74" t="s">
        <v>322</v>
      </c>
      <c r="K1636" s="74" t="s">
        <v>325</v>
      </c>
    </row>
    <row r="1637" spans="9:11" x14ac:dyDescent="0.2">
      <c r="I1637" s="74" t="s">
        <v>319</v>
      </c>
      <c r="J1637" s="74" t="s">
        <v>318</v>
      </c>
      <c r="K1637" s="74" t="s">
        <v>319</v>
      </c>
    </row>
    <row r="1638" spans="9:11" x14ac:dyDescent="0.2">
      <c r="I1638" s="74" t="s">
        <v>314</v>
      </c>
      <c r="J1638" s="74" t="s">
        <v>313</v>
      </c>
      <c r="K1638" s="74" t="s">
        <v>314</v>
      </c>
    </row>
    <row r="1639" spans="9:11" x14ac:dyDescent="0.2">
      <c r="I1639" s="74" t="s">
        <v>308</v>
      </c>
      <c r="J1639" s="74">
        <v>210051</v>
      </c>
      <c r="K1639" s="74" t="s">
        <v>308</v>
      </c>
    </row>
    <row r="1640" spans="9:11" x14ac:dyDescent="0.2">
      <c r="I1640" s="74" t="s">
        <v>303</v>
      </c>
      <c r="J1640" s="74">
        <v>800047</v>
      </c>
      <c r="K1640" s="74" t="s">
        <v>303</v>
      </c>
    </row>
    <row r="1641" spans="9:11" x14ac:dyDescent="0.2">
      <c r="I1641" s="74" t="e">
        <v>#N/A</v>
      </c>
      <c r="J1641" s="74" t="s">
        <v>604</v>
      </c>
      <c r="K1641" s="74" t="s">
        <v>2992</v>
      </c>
    </row>
    <row r="1642" spans="9:11" x14ac:dyDescent="0.2">
      <c r="I1642" s="74" t="s">
        <v>19</v>
      </c>
      <c r="J1642" s="74" t="s">
        <v>18</v>
      </c>
      <c r="K1642" s="74" t="s">
        <v>19</v>
      </c>
    </row>
    <row r="1643" spans="9:11" x14ac:dyDescent="0.2">
      <c r="I1643" s="74" t="e">
        <v>#N/A</v>
      </c>
      <c r="J1643" s="74" t="s">
        <v>638</v>
      </c>
      <c r="K1643" s="74" t="s">
        <v>2992</v>
      </c>
    </row>
    <row r="1644" spans="9:11" x14ac:dyDescent="0.2">
      <c r="I1644" s="74" t="s">
        <v>285</v>
      </c>
      <c r="J1644" s="74" t="s">
        <v>284</v>
      </c>
      <c r="K1644" s="74" t="s">
        <v>285</v>
      </c>
    </row>
    <row r="1645" spans="9:11" x14ac:dyDescent="0.2">
      <c r="I1645" s="74" t="e">
        <v>#N/A</v>
      </c>
      <c r="J1645" s="74" t="s">
        <v>616</v>
      </c>
      <c r="K1645" s="74" t="s">
        <v>2992</v>
      </c>
    </row>
    <row r="1646" spans="9:11" x14ac:dyDescent="0.2">
      <c r="I1646" s="74" t="s">
        <v>669</v>
      </c>
      <c r="J1646" s="74" t="s">
        <v>278</v>
      </c>
      <c r="K1646" s="74" t="s">
        <v>669</v>
      </c>
    </row>
    <row r="1647" spans="9:11" x14ac:dyDescent="0.2">
      <c r="I1647" s="74" t="s">
        <v>271</v>
      </c>
      <c r="J1647" s="74" t="s">
        <v>268</v>
      </c>
      <c r="K1647" s="74" t="s">
        <v>271</v>
      </c>
    </row>
    <row r="1648" spans="9:11" x14ac:dyDescent="0.2">
      <c r="I1648" s="74" t="s">
        <v>12</v>
      </c>
      <c r="J1648" s="74" t="s">
        <v>11</v>
      </c>
      <c r="K1648" s="74" t="s">
        <v>12</v>
      </c>
    </row>
    <row r="1649" spans="9:11" x14ac:dyDescent="0.2">
      <c r="I1649" s="74" t="e">
        <v>#N/A</v>
      </c>
      <c r="J1649" s="74" t="s">
        <v>606</v>
      </c>
      <c r="K1649" s="74" t="s">
        <v>2992</v>
      </c>
    </row>
    <row r="1650" spans="9:11" x14ac:dyDescent="0.2">
      <c r="I1650" s="74" t="s">
        <v>237</v>
      </c>
      <c r="J1650" s="74">
        <v>240109</v>
      </c>
      <c r="K1650" s="74" t="s">
        <v>237</v>
      </c>
    </row>
    <row r="1651" spans="9:11" x14ac:dyDescent="0.2">
      <c r="I1651" s="74" t="s">
        <v>335</v>
      </c>
      <c r="J1651" s="74" t="s">
        <v>334</v>
      </c>
      <c r="K1651" s="74" t="s">
        <v>335</v>
      </c>
    </row>
    <row r="1652" spans="9:11" x14ac:dyDescent="0.2">
      <c r="I1652" s="74" t="s">
        <v>673</v>
      </c>
      <c r="J1652" s="74">
        <v>440086</v>
      </c>
      <c r="K1652" s="74" t="s">
        <v>673</v>
      </c>
    </row>
    <row r="1653" spans="9:11" x14ac:dyDescent="0.2">
      <c r="I1653" s="74" t="s">
        <v>674</v>
      </c>
      <c r="J1653" s="74">
        <v>340052</v>
      </c>
      <c r="K1653" s="74" t="s">
        <v>674</v>
      </c>
    </row>
    <row r="1654" spans="9:11" x14ac:dyDescent="0.2">
      <c r="I1654" s="74" t="s">
        <v>247</v>
      </c>
      <c r="J1654" s="74">
        <v>210040</v>
      </c>
      <c r="K1654" s="74" t="s">
        <v>247</v>
      </c>
    </row>
    <row r="1655" spans="9:11" x14ac:dyDescent="0.2">
      <c r="I1655" s="74" t="s">
        <v>222</v>
      </c>
      <c r="J1655" s="74">
        <v>240255</v>
      </c>
      <c r="K1655" s="74" t="s">
        <v>222</v>
      </c>
    </row>
    <row r="1656" spans="9:11" x14ac:dyDescent="0.2">
      <c r="I1656" s="74" t="s">
        <v>675</v>
      </c>
      <c r="J1656" s="74">
        <v>240259</v>
      </c>
      <c r="K1656" s="74" t="s">
        <v>675</v>
      </c>
    </row>
    <row r="1657" spans="9:11" x14ac:dyDescent="0.2">
      <c r="I1657" s="74" t="s">
        <v>232</v>
      </c>
      <c r="J1657" s="74">
        <v>240091</v>
      </c>
      <c r="K1657" s="74" t="s">
        <v>232</v>
      </c>
    </row>
    <row r="1658" spans="9:11" x14ac:dyDescent="0.2">
      <c r="I1658" s="74" t="s">
        <v>99</v>
      </c>
      <c r="J1658" s="74">
        <v>240037</v>
      </c>
      <c r="K1658" s="74" t="s">
        <v>99</v>
      </c>
    </row>
    <row r="1659" spans="9:11" x14ac:dyDescent="0.2">
      <c r="I1659" s="74" t="s">
        <v>227</v>
      </c>
      <c r="J1659" s="74" t="s">
        <v>226</v>
      </c>
      <c r="K1659" s="74" t="s">
        <v>227</v>
      </c>
    </row>
    <row r="1660" spans="9:11" x14ac:dyDescent="0.2">
      <c r="I1660" s="74" t="s">
        <v>218</v>
      </c>
      <c r="J1660" s="74">
        <v>240538</v>
      </c>
      <c r="K1660" s="74" t="s">
        <v>218</v>
      </c>
    </row>
    <row r="1661" spans="9:11" x14ac:dyDescent="0.2">
      <c r="I1661" s="74" t="s">
        <v>213</v>
      </c>
      <c r="J1661" s="74">
        <v>240494</v>
      </c>
      <c r="K1661" s="74" t="s">
        <v>213</v>
      </c>
    </row>
    <row r="1662" spans="9:11" x14ac:dyDescent="0.2">
      <c r="I1662" s="74" t="s">
        <v>263</v>
      </c>
      <c r="J1662" s="74">
        <v>240254</v>
      </c>
      <c r="K1662" s="74" t="s">
        <v>263</v>
      </c>
    </row>
    <row r="1663" spans="9:11" x14ac:dyDescent="0.2">
      <c r="I1663" s="74" t="e">
        <v>#N/A</v>
      </c>
      <c r="J1663" s="74" t="s">
        <v>642</v>
      </c>
      <c r="K1663" s="74" t="s">
        <v>2992</v>
      </c>
    </row>
    <row r="1664" spans="9:11" x14ac:dyDescent="0.2">
      <c r="I1664" s="74" t="s">
        <v>243</v>
      </c>
      <c r="J1664" s="74" t="s">
        <v>242</v>
      </c>
      <c r="K1664" s="74" t="s">
        <v>243</v>
      </c>
    </row>
    <row r="1665" spans="9:11" x14ac:dyDescent="0.2">
      <c r="I1665" s="74" t="s">
        <v>193</v>
      </c>
      <c r="J1665" s="74">
        <v>240164</v>
      </c>
      <c r="K1665" s="74" t="s">
        <v>193</v>
      </c>
    </row>
    <row r="1666" spans="9:11" x14ac:dyDescent="0.2">
      <c r="I1666" s="74" t="s">
        <v>2981</v>
      </c>
      <c r="J1666" s="74">
        <v>240057</v>
      </c>
      <c r="K1666" s="74" t="s">
        <v>2981</v>
      </c>
    </row>
    <row r="1667" spans="9:11" x14ac:dyDescent="0.2">
      <c r="I1667" s="74" t="s">
        <v>676</v>
      </c>
      <c r="J1667" s="74">
        <v>240444</v>
      </c>
      <c r="K1667" s="74" t="s">
        <v>676</v>
      </c>
    </row>
    <row r="1668" spans="9:11" x14ac:dyDescent="0.2">
      <c r="I1668" s="74" t="s">
        <v>160</v>
      </c>
      <c r="J1668" s="74">
        <v>240131</v>
      </c>
      <c r="K1668" s="74" t="s">
        <v>160</v>
      </c>
    </row>
    <row r="1669" spans="9:11" x14ac:dyDescent="0.2">
      <c r="I1669" s="74" t="s">
        <v>182</v>
      </c>
      <c r="J1669" s="74">
        <v>240122</v>
      </c>
      <c r="K1669" s="74" t="s">
        <v>182</v>
      </c>
    </row>
    <row r="1670" spans="9:11" x14ac:dyDescent="0.2">
      <c r="I1670" s="74" t="s">
        <v>178</v>
      </c>
      <c r="J1670" s="74">
        <v>240073</v>
      </c>
      <c r="K1670" s="74" t="s">
        <v>178</v>
      </c>
    </row>
    <row r="1671" spans="9:11" x14ac:dyDescent="0.2">
      <c r="I1671" s="74" t="e">
        <v>#N/A</v>
      </c>
      <c r="J1671" s="74" t="s">
        <v>3278</v>
      </c>
      <c r="K1671" s="74" t="s">
        <v>2992</v>
      </c>
    </row>
    <row r="1672" spans="9:11" x14ac:dyDescent="0.2">
      <c r="I1672" s="74" t="s">
        <v>667</v>
      </c>
      <c r="J1672" s="74">
        <v>440187</v>
      </c>
      <c r="K1672" s="74" t="s">
        <v>667</v>
      </c>
    </row>
    <row r="1673" spans="9:11" x14ac:dyDescent="0.2">
      <c r="I1673" s="74" t="s">
        <v>155</v>
      </c>
      <c r="J1673" s="74">
        <v>240066</v>
      </c>
      <c r="K1673" s="74" t="s">
        <v>155</v>
      </c>
    </row>
    <row r="1674" spans="9:11" x14ac:dyDescent="0.2">
      <c r="I1674" s="74" t="s">
        <v>2985</v>
      </c>
      <c r="J1674" s="74">
        <v>440040</v>
      </c>
      <c r="K1674" s="74" t="s">
        <v>2985</v>
      </c>
    </row>
    <row r="1675" spans="9:11" x14ac:dyDescent="0.2">
      <c r="I1675" s="74" t="e">
        <v>#N/A</v>
      </c>
      <c r="J1675" s="74" t="s">
        <v>553</v>
      </c>
      <c r="K1675" s="74" t="s">
        <v>2992</v>
      </c>
    </row>
    <row r="1676" spans="9:11" x14ac:dyDescent="0.2">
      <c r="I1676" s="74" t="s">
        <v>2989</v>
      </c>
      <c r="J1676" s="74" t="s">
        <v>508</v>
      </c>
      <c r="K1676" s="74" t="s">
        <v>2989</v>
      </c>
    </row>
    <row r="1677" spans="9:11" x14ac:dyDescent="0.2">
      <c r="I1677" s="74" t="s">
        <v>190</v>
      </c>
      <c r="J1677" s="74">
        <v>240005</v>
      </c>
      <c r="K1677" s="74" t="s">
        <v>190</v>
      </c>
    </row>
    <row r="1678" spans="9:11" x14ac:dyDescent="0.2">
      <c r="I1678" s="74" t="s">
        <v>2982</v>
      </c>
      <c r="J1678" s="74">
        <v>240767</v>
      </c>
      <c r="K1678" s="74" t="s">
        <v>2982</v>
      </c>
    </row>
    <row r="1679" spans="9:11" x14ac:dyDescent="0.2">
      <c r="I1679" s="74" t="s">
        <v>684</v>
      </c>
      <c r="J1679" s="74">
        <v>240743</v>
      </c>
      <c r="K1679" s="74" t="s">
        <v>684</v>
      </c>
    </row>
    <row r="1680" spans="9:11" x14ac:dyDescent="0.2">
      <c r="I1680" s="74" t="s">
        <v>123</v>
      </c>
      <c r="J1680" s="74">
        <v>240019</v>
      </c>
      <c r="K1680" s="74" t="s">
        <v>123</v>
      </c>
    </row>
    <row r="1681" spans="9:11" x14ac:dyDescent="0.2">
      <c r="I1681" s="74" t="s">
        <v>678</v>
      </c>
      <c r="J1681" s="74" t="s">
        <v>597</v>
      </c>
      <c r="K1681" s="74" t="s">
        <v>678</v>
      </c>
    </row>
    <row r="1682" spans="9:11" x14ac:dyDescent="0.2">
      <c r="I1682" s="74" t="s">
        <v>119</v>
      </c>
      <c r="J1682" s="74">
        <v>240036</v>
      </c>
      <c r="K1682" s="74" t="s">
        <v>119</v>
      </c>
    </row>
    <row r="1683" spans="9:11" x14ac:dyDescent="0.2">
      <c r="I1683" s="74" t="s">
        <v>115</v>
      </c>
      <c r="J1683" s="74">
        <v>240263</v>
      </c>
      <c r="K1683" s="74" t="s">
        <v>115</v>
      </c>
    </row>
    <row r="1684" spans="9:11" x14ac:dyDescent="0.2">
      <c r="I1684" s="74" t="s">
        <v>685</v>
      </c>
      <c r="J1684" s="74">
        <v>230018</v>
      </c>
      <c r="K1684" s="74" t="s">
        <v>685</v>
      </c>
    </row>
    <row r="1685" spans="9:11" x14ac:dyDescent="0.2">
      <c r="I1685" s="74" t="s">
        <v>106</v>
      </c>
      <c r="J1685" s="74">
        <v>240054</v>
      </c>
      <c r="K1685" s="74" t="s">
        <v>106</v>
      </c>
    </row>
    <row r="1686" spans="9:11" x14ac:dyDescent="0.2">
      <c r="I1686" s="74" t="e">
        <v>#N/A</v>
      </c>
      <c r="J1686" s="74" t="s">
        <v>3298</v>
      </c>
      <c r="K1686" s="74" t="s">
        <v>2992</v>
      </c>
    </row>
    <row r="1687" spans="9:11" x14ac:dyDescent="0.2">
      <c r="I1687" s="74" t="s">
        <v>686</v>
      </c>
      <c r="J1687" s="74">
        <v>210012</v>
      </c>
      <c r="K1687" s="74" t="s">
        <v>686</v>
      </c>
    </row>
    <row r="1688" spans="9:11" x14ac:dyDescent="0.2">
      <c r="I1688" s="74" t="s">
        <v>99</v>
      </c>
      <c r="J1688" s="74">
        <v>240037</v>
      </c>
      <c r="K1688" s="74" t="s">
        <v>99</v>
      </c>
    </row>
    <row r="1689" spans="9:11" x14ac:dyDescent="0.2">
      <c r="I1689" s="74" t="s">
        <v>123</v>
      </c>
      <c r="J1689" s="74">
        <v>240019</v>
      </c>
      <c r="K1689" s="74" t="s">
        <v>123</v>
      </c>
    </row>
    <row r="1690" spans="9:11" x14ac:dyDescent="0.2">
      <c r="I1690" s="74" t="s">
        <v>92</v>
      </c>
      <c r="J1690" s="74">
        <v>240051</v>
      </c>
      <c r="K1690" s="74" t="s">
        <v>92</v>
      </c>
    </row>
    <row r="1691" spans="9:11" x14ac:dyDescent="0.2">
      <c r="I1691" s="74" t="s">
        <v>88</v>
      </c>
      <c r="J1691" s="74">
        <v>440082</v>
      </c>
      <c r="K1691" s="74" t="s">
        <v>88</v>
      </c>
    </row>
    <row r="1692" spans="9:11" x14ac:dyDescent="0.2">
      <c r="I1692" s="74" t="s">
        <v>12</v>
      </c>
      <c r="J1692" s="74" t="s">
        <v>11</v>
      </c>
      <c r="K1692" s="74" t="s">
        <v>12</v>
      </c>
    </row>
    <row r="1693" spans="9:11" x14ac:dyDescent="0.2">
      <c r="I1693" s="74" t="s">
        <v>84</v>
      </c>
      <c r="J1693" s="74">
        <v>410002</v>
      </c>
      <c r="K1693" s="74" t="s">
        <v>84</v>
      </c>
    </row>
    <row r="1694" spans="9:11" x14ac:dyDescent="0.2">
      <c r="I1694" s="74" t="s">
        <v>151</v>
      </c>
      <c r="J1694" s="74">
        <v>440259</v>
      </c>
      <c r="K1694" s="74" t="s">
        <v>151</v>
      </c>
    </row>
    <row r="1695" spans="9:11" x14ac:dyDescent="0.2">
      <c r="I1695" s="74" t="s">
        <v>75</v>
      </c>
      <c r="J1695" s="74">
        <v>240441</v>
      </c>
      <c r="K1695" s="74" t="s">
        <v>75</v>
      </c>
    </row>
    <row r="1696" spans="9:11" x14ac:dyDescent="0.2">
      <c r="I1696" s="74" t="s">
        <v>459</v>
      </c>
      <c r="J1696" s="74">
        <v>210064</v>
      </c>
      <c r="K1696" s="74" t="s">
        <v>459</v>
      </c>
    </row>
    <row r="1697" spans="9:11" x14ac:dyDescent="0.2">
      <c r="I1697" s="74" t="s">
        <v>66</v>
      </c>
      <c r="J1697" s="74">
        <v>230005</v>
      </c>
      <c r="K1697" s="74" t="s">
        <v>66</v>
      </c>
    </row>
    <row r="1698" spans="9:11" x14ac:dyDescent="0.2">
      <c r="I1698" s="74" t="s">
        <v>61</v>
      </c>
      <c r="J1698" s="74">
        <v>210050</v>
      </c>
      <c r="K1698" s="74" t="s">
        <v>61</v>
      </c>
    </row>
    <row r="1699" spans="9:11" x14ac:dyDescent="0.2">
      <c r="I1699" s="74" t="s">
        <v>57</v>
      </c>
      <c r="J1699" s="74">
        <v>240083</v>
      </c>
      <c r="K1699" s="74" t="s">
        <v>57</v>
      </c>
    </row>
    <row r="1700" spans="9:11" x14ac:dyDescent="0.2">
      <c r="I1700" s="74" t="s">
        <v>53</v>
      </c>
      <c r="J1700" s="74">
        <v>210010</v>
      </c>
      <c r="K1700" s="74" t="s">
        <v>53</v>
      </c>
    </row>
    <row r="1701" spans="9:11" x14ac:dyDescent="0.2">
      <c r="I1701" s="74" t="s">
        <v>49</v>
      </c>
      <c r="J1701" s="74">
        <v>410012</v>
      </c>
      <c r="K1701" s="74" t="s">
        <v>49</v>
      </c>
    </row>
    <row r="1702" spans="9:11" x14ac:dyDescent="0.2">
      <c r="I1702" s="74" t="s">
        <v>45</v>
      </c>
      <c r="J1702" s="74">
        <v>210053</v>
      </c>
      <c r="K1702" s="74" t="s">
        <v>45</v>
      </c>
    </row>
    <row r="1703" spans="9:11" x14ac:dyDescent="0.2">
      <c r="I1703" s="74" t="s">
        <v>41</v>
      </c>
      <c r="J1703" s="74">
        <v>440032</v>
      </c>
      <c r="K1703" s="74" t="s">
        <v>41</v>
      </c>
    </row>
    <row r="1704" spans="9:11" x14ac:dyDescent="0.2">
      <c r="I1704" s="74" t="s">
        <v>37</v>
      </c>
      <c r="J1704" s="74">
        <v>240085</v>
      </c>
      <c r="K1704" s="74" t="s">
        <v>37</v>
      </c>
    </row>
    <row r="1705" spans="9:11" x14ac:dyDescent="0.2">
      <c r="I1705" s="74" t="s">
        <v>33</v>
      </c>
      <c r="J1705" s="74">
        <v>240068</v>
      </c>
      <c r="K1705" s="74" t="s">
        <v>33</v>
      </c>
    </row>
    <row r="1706" spans="9:11" x14ac:dyDescent="0.2">
      <c r="I1706" s="74" t="s">
        <v>174</v>
      </c>
      <c r="J1706" s="74">
        <v>800033</v>
      </c>
      <c r="K1706" s="74" t="s">
        <v>174</v>
      </c>
    </row>
    <row r="1707" spans="9:11" x14ac:dyDescent="0.2">
      <c r="I1707" s="74" t="s">
        <v>95</v>
      </c>
      <c r="J1707" s="74">
        <v>240028</v>
      </c>
      <c r="K1707" s="74" t="s">
        <v>95</v>
      </c>
    </row>
    <row r="1708" spans="9:11" x14ac:dyDescent="0.2">
      <c r="I1708" s="74" t="s">
        <v>435</v>
      </c>
      <c r="J1708" s="74">
        <v>800053</v>
      </c>
      <c r="K1708" s="74" t="s">
        <v>435</v>
      </c>
    </row>
    <row r="1709" spans="9:11" x14ac:dyDescent="0.2">
      <c r="I1709" s="74" t="s">
        <v>127</v>
      </c>
      <c r="J1709" s="74">
        <v>210071</v>
      </c>
      <c r="K1709" s="74" t="s">
        <v>127</v>
      </c>
    </row>
    <row r="1710" spans="9:11" x14ac:dyDescent="0.2">
      <c r="I1710" s="74" t="s">
        <v>680</v>
      </c>
      <c r="J1710" s="74">
        <v>210084</v>
      </c>
      <c r="K1710" s="74" t="s">
        <v>680</v>
      </c>
    </row>
    <row r="1711" spans="9:11" x14ac:dyDescent="0.2">
      <c r="I1711" s="74" t="e">
        <v>#N/A</v>
      </c>
      <c r="J1711" s="74" t="s">
        <v>3299</v>
      </c>
      <c r="K1711" s="74" t="s">
        <v>2992</v>
      </c>
    </row>
    <row r="1712" spans="9:11" x14ac:dyDescent="0.2">
      <c r="I1712" s="74" t="e">
        <v>#N/A</v>
      </c>
      <c r="J1712" s="74" t="s">
        <v>3299</v>
      </c>
      <c r="K1712" s="74" t="s">
        <v>2992</v>
      </c>
    </row>
    <row r="1713" spans="9:11" x14ac:dyDescent="0.2">
      <c r="I1713" s="74" t="s">
        <v>464</v>
      </c>
      <c r="J1713" s="74">
        <v>800044</v>
      </c>
      <c r="K1713" s="74" t="s">
        <v>464</v>
      </c>
    </row>
    <row r="1714" spans="9:11" x14ac:dyDescent="0.2">
      <c r="I1714" s="74" t="s">
        <v>190</v>
      </c>
      <c r="J1714" s="74">
        <v>240005</v>
      </c>
      <c r="K1714" s="74" t="s">
        <v>190</v>
      </c>
    </row>
    <row r="1715" spans="9:11" x14ac:dyDescent="0.2">
      <c r="I1715" s="74" t="s">
        <v>88</v>
      </c>
      <c r="J1715" s="74">
        <v>440082</v>
      </c>
      <c r="K1715" s="74" t="s">
        <v>88</v>
      </c>
    </row>
    <row r="1716" spans="9:11" x14ac:dyDescent="0.2">
      <c r="I1716" s="74" t="e">
        <v>#N/A</v>
      </c>
      <c r="J1716" s="74" t="s">
        <v>3299</v>
      </c>
      <c r="K1716" s="74" t="s">
        <v>2992</v>
      </c>
    </row>
    <row r="1717" spans="9:11" x14ac:dyDescent="0.2">
      <c r="I1717" s="74" t="e">
        <v>#N/A</v>
      </c>
      <c r="J1717" s="74" t="s">
        <v>3299</v>
      </c>
      <c r="K1717" s="74" t="s">
        <v>2992</v>
      </c>
    </row>
    <row r="1718" spans="9:11" x14ac:dyDescent="0.2">
      <c r="I1718" s="74" t="s">
        <v>473</v>
      </c>
      <c r="J1718" s="74">
        <v>210041</v>
      </c>
      <c r="K1718" s="74" t="s">
        <v>473</v>
      </c>
    </row>
    <row r="1719" spans="9:11" x14ac:dyDescent="0.2">
      <c r="I1719" s="74" t="s">
        <v>28</v>
      </c>
      <c r="J1719" s="74">
        <v>240617</v>
      </c>
      <c r="K1719" s="74" t="s">
        <v>28</v>
      </c>
    </row>
    <row r="1720" spans="9:11" x14ac:dyDescent="0.2">
      <c r="I1720" s="74" t="s">
        <v>477</v>
      </c>
      <c r="J1720" s="74">
        <v>210074</v>
      </c>
      <c r="K1720" s="74" t="s">
        <v>477</v>
      </c>
    </row>
    <row r="1721" spans="9:11" x14ac:dyDescent="0.2">
      <c r="I1721" s="74" t="s">
        <v>2979</v>
      </c>
      <c r="J1721" s="74">
        <v>210091</v>
      </c>
      <c r="K1721" s="74" t="s">
        <v>2979</v>
      </c>
    </row>
    <row r="1722" spans="9:11" x14ac:dyDescent="0.2">
      <c r="I1722" s="74" t="s">
        <v>3745</v>
      </c>
      <c r="J1722" s="74">
        <v>410032</v>
      </c>
      <c r="K1722" s="74" t="s">
        <v>3745</v>
      </c>
    </row>
    <row r="1723" spans="9:11" x14ac:dyDescent="0.2">
      <c r="I1723" s="74" t="s">
        <v>106</v>
      </c>
      <c r="J1723" s="74">
        <v>240054</v>
      </c>
      <c r="K1723" s="74" t="s">
        <v>106</v>
      </c>
    </row>
    <row r="1724" spans="9:11" x14ac:dyDescent="0.2">
      <c r="I1724" s="74" t="s">
        <v>464</v>
      </c>
      <c r="J1724" s="74">
        <v>800044</v>
      </c>
      <c r="K1724" s="74" t="s">
        <v>464</v>
      </c>
    </row>
    <row r="1725" spans="9:11" x14ac:dyDescent="0.2">
      <c r="I1725" s="74" t="s">
        <v>131</v>
      </c>
      <c r="J1725" s="74">
        <v>310008</v>
      </c>
      <c r="K1725" s="74" t="s">
        <v>131</v>
      </c>
    </row>
    <row r="1726" spans="9:11" x14ac:dyDescent="0.2">
      <c r="I1726" s="74" t="s">
        <v>540</v>
      </c>
      <c r="J1726" s="74">
        <v>210090</v>
      </c>
      <c r="K1726" s="74" t="s">
        <v>540</v>
      </c>
    </row>
    <row r="1727" spans="9:11" x14ac:dyDescent="0.2">
      <c r="I1727" s="74" t="s">
        <v>455</v>
      </c>
      <c r="J1727" s="74">
        <v>210068</v>
      </c>
      <c r="K1727" s="74" t="s">
        <v>455</v>
      </c>
    </row>
    <row r="1728" spans="9:11" x14ac:dyDescent="0.2">
      <c r="I1728" s="74" t="s">
        <v>451</v>
      </c>
      <c r="J1728" s="74">
        <v>210036</v>
      </c>
      <c r="K1728" s="74" t="s">
        <v>451</v>
      </c>
    </row>
    <row r="1729" spans="9:11" x14ac:dyDescent="0.2">
      <c r="I1729" s="74" t="s">
        <v>2984</v>
      </c>
      <c r="J1729" s="74">
        <v>410031</v>
      </c>
      <c r="K1729" s="74" t="s">
        <v>2984</v>
      </c>
    </row>
    <row r="1730" spans="9:11" x14ac:dyDescent="0.2">
      <c r="I1730" s="74" t="s">
        <v>653</v>
      </c>
      <c r="J1730" s="74">
        <v>210089</v>
      </c>
      <c r="K1730" s="74" t="s">
        <v>653</v>
      </c>
    </row>
    <row r="1731" spans="9:11" x14ac:dyDescent="0.2">
      <c r="I1731" s="74" t="s">
        <v>439</v>
      </c>
      <c r="J1731" s="74">
        <v>210031</v>
      </c>
      <c r="K1731" s="74" t="s">
        <v>439</v>
      </c>
    </row>
    <row r="1732" spans="9:11" x14ac:dyDescent="0.2">
      <c r="I1732" s="74" t="e">
        <v>#N/A</v>
      </c>
      <c r="J1732" s="74" t="s">
        <v>602</v>
      </c>
      <c r="K1732" s="74" t="s">
        <v>2992</v>
      </c>
    </row>
    <row r="1733" spans="9:11" x14ac:dyDescent="0.2">
      <c r="I1733" s="74" t="s">
        <v>655</v>
      </c>
      <c r="J1733" s="74">
        <v>210076</v>
      </c>
      <c r="K1733" s="74" t="s">
        <v>655</v>
      </c>
    </row>
    <row r="1734" spans="9:11" x14ac:dyDescent="0.2">
      <c r="I1734" s="74" t="e">
        <v>#N/A</v>
      </c>
      <c r="J1734" s="74" t="s">
        <v>749</v>
      </c>
      <c r="K1734" s="74" t="s">
        <v>2992</v>
      </c>
    </row>
    <row r="1735" spans="9:11" x14ac:dyDescent="0.2">
      <c r="I1735" s="74" t="s">
        <v>423</v>
      </c>
      <c r="J1735" s="74">
        <v>240165</v>
      </c>
      <c r="K1735" s="74" t="s">
        <v>423</v>
      </c>
    </row>
    <row r="1736" spans="9:11" x14ac:dyDescent="0.2">
      <c r="I1736" s="74" t="s">
        <v>419</v>
      </c>
      <c r="J1736" s="74">
        <v>820003</v>
      </c>
      <c r="K1736" s="74" t="s">
        <v>419</v>
      </c>
    </row>
    <row r="1737" spans="9:11" x14ac:dyDescent="0.2">
      <c r="I1737" s="74" t="s">
        <v>415</v>
      </c>
      <c r="J1737" s="74">
        <v>800057</v>
      </c>
      <c r="K1737" s="74" t="s">
        <v>415</v>
      </c>
    </row>
    <row r="1738" spans="9:11" x14ac:dyDescent="0.2">
      <c r="I1738" s="74" t="s">
        <v>411</v>
      </c>
      <c r="J1738" s="74">
        <v>240679</v>
      </c>
      <c r="K1738" s="74" t="s">
        <v>411</v>
      </c>
    </row>
    <row r="1739" spans="9:11" x14ac:dyDescent="0.2">
      <c r="I1739" s="74" t="s">
        <v>407</v>
      </c>
      <c r="J1739" s="74">
        <v>410028</v>
      </c>
      <c r="K1739" s="74" t="s">
        <v>407</v>
      </c>
    </row>
    <row r="1740" spans="9:11" x14ac:dyDescent="0.2">
      <c r="I1740" s="74" t="s">
        <v>2988</v>
      </c>
      <c r="J1740" s="74">
        <v>800062</v>
      </c>
      <c r="K1740" s="74" t="s">
        <v>2988</v>
      </c>
    </row>
    <row r="1741" spans="9:11" x14ac:dyDescent="0.2">
      <c r="I1741" s="74" t="e">
        <v>#N/A</v>
      </c>
      <c r="J1741" s="74" t="s">
        <v>3297</v>
      </c>
      <c r="K1741" s="74" t="s">
        <v>2992</v>
      </c>
    </row>
    <row r="1742" spans="9:11" x14ac:dyDescent="0.2">
      <c r="I1742" s="74" t="s">
        <v>395</v>
      </c>
      <c r="J1742" s="74">
        <v>240072</v>
      </c>
      <c r="K1742" s="74" t="s">
        <v>395</v>
      </c>
    </row>
    <row r="1743" spans="9:11" x14ac:dyDescent="0.2">
      <c r="I1743" s="74" t="s">
        <v>391</v>
      </c>
      <c r="J1743" s="74">
        <v>240696</v>
      </c>
      <c r="K1743" s="74" t="s">
        <v>391</v>
      </c>
    </row>
    <row r="1744" spans="9:11" x14ac:dyDescent="0.2">
      <c r="I1744" s="74" t="s">
        <v>387</v>
      </c>
      <c r="J1744" s="74">
        <v>240448</v>
      </c>
      <c r="K1744" s="74" t="s">
        <v>387</v>
      </c>
    </row>
    <row r="1745" spans="9:11" x14ac:dyDescent="0.2">
      <c r="I1745" s="74" t="s">
        <v>384</v>
      </c>
      <c r="J1745" s="74">
        <v>240075</v>
      </c>
      <c r="K1745" s="74" t="s">
        <v>384</v>
      </c>
    </row>
    <row r="1746" spans="9:11" x14ac:dyDescent="0.2">
      <c r="I1746" s="74" t="s">
        <v>380</v>
      </c>
      <c r="J1746" s="74">
        <v>240442</v>
      </c>
      <c r="K1746" s="74" t="s">
        <v>380</v>
      </c>
    </row>
    <row r="1747" spans="9:11" x14ac:dyDescent="0.2">
      <c r="I1747" s="74" t="s">
        <v>136</v>
      </c>
      <c r="J1747" s="74">
        <v>240607</v>
      </c>
      <c r="K1747" s="74" t="s">
        <v>136</v>
      </c>
    </row>
    <row r="1748" spans="9:11" x14ac:dyDescent="0.2">
      <c r="I1748" s="74" t="s">
        <v>111</v>
      </c>
      <c r="J1748" s="74">
        <v>240067</v>
      </c>
      <c r="K1748" s="74" t="s">
        <v>111</v>
      </c>
    </row>
    <row r="1749" spans="9:11" x14ac:dyDescent="0.2">
      <c r="I1749" s="74" t="s">
        <v>209</v>
      </c>
      <c r="J1749" s="74">
        <v>240080</v>
      </c>
      <c r="K1749" s="74" t="s">
        <v>209</v>
      </c>
    </row>
    <row r="1750" spans="9:11" x14ac:dyDescent="0.2">
      <c r="I1750" s="74" t="s">
        <v>370</v>
      </c>
      <c r="J1750" s="74">
        <v>240624</v>
      </c>
      <c r="K1750" s="74" t="s">
        <v>370</v>
      </c>
    </row>
    <row r="1751" spans="9:11" x14ac:dyDescent="0.2">
      <c r="I1751" s="74" t="s">
        <v>366</v>
      </c>
      <c r="J1751" s="74">
        <v>440061</v>
      </c>
      <c r="K1751" s="74" t="s">
        <v>366</v>
      </c>
    </row>
    <row r="1752" spans="9:11" x14ac:dyDescent="0.2">
      <c r="I1752" s="74" t="s">
        <v>142</v>
      </c>
      <c r="J1752" s="74">
        <v>240049</v>
      </c>
      <c r="K1752" s="74" t="s">
        <v>142</v>
      </c>
    </row>
    <row r="1753" spans="9:11" x14ac:dyDescent="0.2">
      <c r="I1753" s="74" t="s">
        <v>360</v>
      </c>
      <c r="J1753" s="74">
        <v>440273</v>
      </c>
      <c r="K1753" s="74" t="s">
        <v>360</v>
      </c>
    </row>
    <row r="1754" spans="9:11" x14ac:dyDescent="0.2">
      <c r="I1754" s="74" t="s">
        <v>357</v>
      </c>
      <c r="J1754" s="74">
        <v>240050</v>
      </c>
      <c r="K1754" s="74" t="s">
        <v>357</v>
      </c>
    </row>
    <row r="1755" spans="9:11" x14ac:dyDescent="0.2">
      <c r="I1755" s="74" t="s">
        <v>352</v>
      </c>
      <c r="J1755" s="74">
        <v>440072</v>
      </c>
      <c r="K1755" s="74" t="s">
        <v>352</v>
      </c>
    </row>
    <row r="1756" spans="9:11" x14ac:dyDescent="0.2">
      <c r="I1756" s="74" t="s">
        <v>347</v>
      </c>
      <c r="J1756" s="74">
        <v>240348</v>
      </c>
      <c r="K1756" s="74" t="s">
        <v>347</v>
      </c>
    </row>
    <row r="1757" spans="9:11" x14ac:dyDescent="0.2">
      <c r="I1757" s="74" t="s">
        <v>658</v>
      </c>
      <c r="J1757" s="74">
        <v>210078</v>
      </c>
      <c r="K1757" s="74" t="s">
        <v>658</v>
      </c>
    </row>
    <row r="1758" spans="9:11" x14ac:dyDescent="0.2">
      <c r="I1758" s="74" t="s">
        <v>165</v>
      </c>
      <c r="J1758" s="74">
        <v>210069</v>
      </c>
      <c r="K1758" s="74" t="s">
        <v>165</v>
      </c>
    </row>
    <row r="1759" spans="9:11" x14ac:dyDescent="0.2">
      <c r="I1759" s="74" t="s">
        <v>659</v>
      </c>
      <c r="J1759" s="74">
        <v>210087</v>
      </c>
      <c r="K1759" s="74" t="s">
        <v>659</v>
      </c>
    </row>
    <row r="1760" spans="9:11" x14ac:dyDescent="0.2">
      <c r="I1760" s="74" t="s">
        <v>443</v>
      </c>
      <c r="J1760" s="74">
        <v>210048</v>
      </c>
      <c r="K1760" s="74" t="s">
        <v>443</v>
      </c>
    </row>
    <row r="1761" spans="9:11" x14ac:dyDescent="0.2">
      <c r="I1761" s="74" t="s">
        <v>660</v>
      </c>
      <c r="J1761" s="74">
        <v>210088</v>
      </c>
      <c r="K1761" s="74" t="s">
        <v>660</v>
      </c>
    </row>
    <row r="1762" spans="9:11" x14ac:dyDescent="0.2">
      <c r="I1762" s="74" t="s">
        <v>661</v>
      </c>
      <c r="J1762" s="74">
        <v>230017</v>
      </c>
      <c r="K1762" s="74" t="s">
        <v>661</v>
      </c>
    </row>
    <row r="1763" spans="9:11" x14ac:dyDescent="0.2">
      <c r="I1763" s="74" t="s">
        <v>662</v>
      </c>
      <c r="J1763" s="74">
        <v>230019</v>
      </c>
      <c r="K1763" s="74" t="s">
        <v>662</v>
      </c>
    </row>
    <row r="1764" spans="9:11" x14ac:dyDescent="0.2">
      <c r="I1764" s="74" t="s">
        <v>3746</v>
      </c>
      <c r="J1764" s="74">
        <v>230020</v>
      </c>
      <c r="K1764" s="74" t="s">
        <v>3746</v>
      </c>
    </row>
    <row r="1765" spans="9:11" x14ac:dyDescent="0.2">
      <c r="I1765" s="74" t="s">
        <v>296</v>
      </c>
      <c r="J1765" s="74">
        <v>230015</v>
      </c>
      <c r="K1765" s="74" t="s">
        <v>296</v>
      </c>
    </row>
    <row r="1766" spans="9:11" x14ac:dyDescent="0.2">
      <c r="I1766" s="74" t="e">
        <v>#N/A</v>
      </c>
      <c r="J1766" s="74" t="s">
        <v>355</v>
      </c>
      <c r="K1766" s="74" t="s">
        <v>2992</v>
      </c>
    </row>
    <row r="1767" spans="9:11" x14ac:dyDescent="0.2">
      <c r="I1767" s="74" t="e">
        <v>#N/A</v>
      </c>
      <c r="J1767" s="74" t="s">
        <v>3296</v>
      </c>
      <c r="K1767" s="74" t="s">
        <v>2992</v>
      </c>
    </row>
    <row r="1768" spans="9:11" x14ac:dyDescent="0.2">
      <c r="I1768" s="74" t="e">
        <v>#N/A</v>
      </c>
      <c r="J1768" s="74" t="s">
        <v>3296</v>
      </c>
      <c r="K1768" s="74" t="s">
        <v>2992</v>
      </c>
    </row>
    <row r="1769" spans="9:11" x14ac:dyDescent="0.2">
      <c r="I1769" s="74" t="s">
        <v>325</v>
      </c>
      <c r="J1769" s="74" t="s">
        <v>322</v>
      </c>
      <c r="K1769" s="74" t="s">
        <v>325</v>
      </c>
    </row>
    <row r="1770" spans="9:11" x14ac:dyDescent="0.2">
      <c r="I1770" s="74" t="s">
        <v>319</v>
      </c>
      <c r="J1770" s="74" t="s">
        <v>318</v>
      </c>
      <c r="K1770" s="74" t="s">
        <v>319</v>
      </c>
    </row>
    <row r="1771" spans="9:11" x14ac:dyDescent="0.2">
      <c r="I1771" s="74" t="s">
        <v>314</v>
      </c>
      <c r="J1771" s="74" t="s">
        <v>313</v>
      </c>
      <c r="K1771" s="74" t="s">
        <v>314</v>
      </c>
    </row>
    <row r="1772" spans="9:11" x14ac:dyDescent="0.2">
      <c r="I1772" s="74" t="s">
        <v>308</v>
      </c>
      <c r="J1772" s="74">
        <v>210051</v>
      </c>
      <c r="K1772" s="74" t="s">
        <v>308</v>
      </c>
    </row>
    <row r="1773" spans="9:11" x14ac:dyDescent="0.2">
      <c r="I1773" s="74" t="s">
        <v>303</v>
      </c>
      <c r="J1773" s="74">
        <v>800047</v>
      </c>
      <c r="K1773" s="74" t="s">
        <v>303</v>
      </c>
    </row>
    <row r="1774" spans="9:11" x14ac:dyDescent="0.2">
      <c r="I1774" s="74" t="s">
        <v>2986</v>
      </c>
      <c r="J1774" s="74">
        <v>440390</v>
      </c>
      <c r="K1774" s="74" t="s">
        <v>2986</v>
      </c>
    </row>
    <row r="1775" spans="9:11" x14ac:dyDescent="0.2">
      <c r="I1775" s="74" t="s">
        <v>19</v>
      </c>
      <c r="J1775" s="74" t="s">
        <v>18</v>
      </c>
      <c r="K1775" s="74" t="s">
        <v>19</v>
      </c>
    </row>
    <row r="1776" spans="9:11" x14ac:dyDescent="0.2">
      <c r="I1776" s="74" t="e">
        <v>#N/A</v>
      </c>
      <c r="J1776" s="74" t="s">
        <v>638</v>
      </c>
      <c r="K1776" s="74" t="s">
        <v>2992</v>
      </c>
    </row>
    <row r="1777" spans="9:11" x14ac:dyDescent="0.2">
      <c r="I1777" s="74" t="s">
        <v>285</v>
      </c>
      <c r="J1777" s="74" t="s">
        <v>284</v>
      </c>
      <c r="K1777" s="74" t="s">
        <v>285</v>
      </c>
    </row>
    <row r="1778" spans="9:11" x14ac:dyDescent="0.2">
      <c r="I1778" s="74" t="e">
        <v>#N/A</v>
      </c>
      <c r="J1778" s="74" t="s">
        <v>616</v>
      </c>
      <c r="K1778" s="74" t="s">
        <v>2992</v>
      </c>
    </row>
    <row r="1779" spans="9:11" x14ac:dyDescent="0.2">
      <c r="I1779" s="74" t="s">
        <v>669</v>
      </c>
      <c r="J1779" s="74" t="s">
        <v>278</v>
      </c>
      <c r="K1779" s="74" t="s">
        <v>669</v>
      </c>
    </row>
    <row r="1780" spans="9:11" x14ac:dyDescent="0.2">
      <c r="I1780" s="74" t="s">
        <v>271</v>
      </c>
      <c r="J1780" s="74" t="s">
        <v>268</v>
      </c>
      <c r="K1780" s="74" t="s">
        <v>271</v>
      </c>
    </row>
    <row r="1781" spans="9:11" x14ac:dyDescent="0.2">
      <c r="I1781" s="74" t="s">
        <v>12</v>
      </c>
      <c r="J1781" s="74" t="s">
        <v>11</v>
      </c>
      <c r="K1781" s="74" t="s">
        <v>12</v>
      </c>
    </row>
    <row r="1782" spans="9:11" x14ac:dyDescent="0.2">
      <c r="I1782" s="74" t="e">
        <v>#N/A</v>
      </c>
      <c r="J1782" s="74" t="s">
        <v>606</v>
      </c>
      <c r="K1782" s="74" t="s">
        <v>2992</v>
      </c>
    </row>
    <row r="1783" spans="9:11" x14ac:dyDescent="0.2">
      <c r="I1783" s="74" t="s">
        <v>237</v>
      </c>
      <c r="J1783" s="74">
        <v>240109</v>
      </c>
      <c r="K1783" s="74" t="s">
        <v>237</v>
      </c>
    </row>
    <row r="1784" spans="9:11" x14ac:dyDescent="0.2">
      <c r="I1784" s="74" t="s">
        <v>335</v>
      </c>
      <c r="J1784" s="74" t="s">
        <v>334</v>
      </c>
      <c r="K1784" s="74" t="s">
        <v>335</v>
      </c>
    </row>
    <row r="1785" spans="9:11" x14ac:dyDescent="0.2">
      <c r="I1785" s="74" t="s">
        <v>384</v>
      </c>
      <c r="J1785" s="74">
        <v>240075</v>
      </c>
      <c r="K1785" s="74" t="s">
        <v>384</v>
      </c>
    </row>
    <row r="1786" spans="9:11" x14ac:dyDescent="0.2">
      <c r="I1786" s="74" t="s">
        <v>674</v>
      </c>
      <c r="J1786" s="74">
        <v>340052</v>
      </c>
      <c r="K1786" s="74" t="s">
        <v>674</v>
      </c>
    </row>
    <row r="1787" spans="9:11" x14ac:dyDescent="0.2">
      <c r="I1787" s="74" t="s">
        <v>247</v>
      </c>
      <c r="J1787" s="74">
        <v>210040</v>
      </c>
      <c r="K1787" s="74" t="s">
        <v>247</v>
      </c>
    </row>
    <row r="1788" spans="9:11" x14ac:dyDescent="0.2">
      <c r="I1788" s="74" t="s">
        <v>222</v>
      </c>
      <c r="J1788" s="74">
        <v>240255</v>
      </c>
      <c r="K1788" s="74" t="s">
        <v>222</v>
      </c>
    </row>
    <row r="1789" spans="9:11" x14ac:dyDescent="0.2">
      <c r="I1789" s="74" t="s">
        <v>675</v>
      </c>
      <c r="J1789" s="74">
        <v>240259</v>
      </c>
      <c r="K1789" s="74" t="s">
        <v>675</v>
      </c>
    </row>
    <row r="1790" spans="9:11" x14ac:dyDescent="0.2">
      <c r="I1790" s="74" t="s">
        <v>656</v>
      </c>
      <c r="J1790" s="74">
        <v>210085</v>
      </c>
      <c r="K1790" s="74" t="s">
        <v>656</v>
      </c>
    </row>
    <row r="1791" spans="9:11" x14ac:dyDescent="0.2">
      <c r="I1791" s="74" t="e">
        <v>#N/A</v>
      </c>
      <c r="J1791" s="74" t="s">
        <v>611</v>
      </c>
      <c r="K1791" s="74" t="s">
        <v>2992</v>
      </c>
    </row>
    <row r="1792" spans="9:11" x14ac:dyDescent="0.2">
      <c r="I1792" s="74" t="s">
        <v>227</v>
      </c>
      <c r="J1792" s="74" t="s">
        <v>226</v>
      </c>
      <c r="K1792" s="74" t="s">
        <v>227</v>
      </c>
    </row>
    <row r="1793" spans="9:11" x14ac:dyDescent="0.2">
      <c r="I1793" s="74" t="s">
        <v>218</v>
      </c>
      <c r="J1793" s="74">
        <v>240538</v>
      </c>
      <c r="K1793" s="74" t="s">
        <v>218</v>
      </c>
    </row>
    <row r="1794" spans="9:11" x14ac:dyDescent="0.2">
      <c r="I1794" s="74" t="s">
        <v>213</v>
      </c>
      <c r="J1794" s="74">
        <v>240494</v>
      </c>
      <c r="K1794" s="74" t="s">
        <v>213</v>
      </c>
    </row>
    <row r="1795" spans="9:11" x14ac:dyDescent="0.2">
      <c r="I1795" s="74" t="s">
        <v>263</v>
      </c>
      <c r="J1795" s="74">
        <v>240254</v>
      </c>
      <c r="K1795" s="74" t="s">
        <v>263</v>
      </c>
    </row>
    <row r="1796" spans="9:11" x14ac:dyDescent="0.2">
      <c r="I1796" s="74" t="e">
        <v>#N/A</v>
      </c>
      <c r="J1796" s="74" t="s">
        <v>642</v>
      </c>
      <c r="K1796" s="74" t="s">
        <v>2992</v>
      </c>
    </row>
    <row r="1797" spans="9:11" x14ac:dyDescent="0.2">
      <c r="I1797" s="74" t="e">
        <v>#N/A</v>
      </c>
      <c r="J1797" s="74" t="s">
        <v>3296</v>
      </c>
      <c r="K1797" s="74" t="s">
        <v>2992</v>
      </c>
    </row>
    <row r="1798" spans="9:11" x14ac:dyDescent="0.2">
      <c r="I1798" s="74" t="s">
        <v>193</v>
      </c>
      <c r="J1798" s="74">
        <v>240164</v>
      </c>
      <c r="K1798" s="74" t="s">
        <v>193</v>
      </c>
    </row>
    <row r="1799" spans="9:11" x14ac:dyDescent="0.2">
      <c r="I1799" s="74" t="s">
        <v>2981</v>
      </c>
      <c r="J1799" s="74">
        <v>240057</v>
      </c>
      <c r="K1799" s="74" t="s">
        <v>2981</v>
      </c>
    </row>
    <row r="1800" spans="9:11" x14ac:dyDescent="0.2">
      <c r="I1800" s="74" t="s">
        <v>676</v>
      </c>
      <c r="J1800" s="74">
        <v>240444</v>
      </c>
      <c r="K1800" s="74" t="s">
        <v>676</v>
      </c>
    </row>
    <row r="1801" spans="9:11" x14ac:dyDescent="0.2">
      <c r="I1801" s="74" t="s">
        <v>160</v>
      </c>
      <c r="J1801" s="74">
        <v>240131</v>
      </c>
      <c r="K1801" s="74" t="s">
        <v>160</v>
      </c>
    </row>
    <row r="1802" spans="9:11" x14ac:dyDescent="0.2">
      <c r="I1802" s="74" t="s">
        <v>182</v>
      </c>
      <c r="J1802" s="74">
        <v>240122</v>
      </c>
      <c r="K1802" s="74" t="s">
        <v>182</v>
      </c>
    </row>
    <row r="1803" spans="9:11" x14ac:dyDescent="0.2">
      <c r="I1803" s="74" t="s">
        <v>178</v>
      </c>
      <c r="J1803" s="74">
        <v>240073</v>
      </c>
      <c r="K1803" s="74" t="s">
        <v>178</v>
      </c>
    </row>
    <row r="1804" spans="9:11" x14ac:dyDescent="0.2">
      <c r="I1804" s="74" t="e">
        <v>#N/A</v>
      </c>
      <c r="J1804" s="74" t="s">
        <v>3278</v>
      </c>
      <c r="K1804" s="74" t="s">
        <v>2992</v>
      </c>
    </row>
    <row r="1805" spans="9:11" x14ac:dyDescent="0.2">
      <c r="I1805" s="74" t="s">
        <v>667</v>
      </c>
      <c r="J1805" s="74">
        <v>440187</v>
      </c>
      <c r="K1805" s="74" t="s">
        <v>667</v>
      </c>
    </row>
    <row r="1806" spans="9:11" x14ac:dyDescent="0.2">
      <c r="I1806" s="74" t="s">
        <v>155</v>
      </c>
      <c r="J1806" s="74">
        <v>240066</v>
      </c>
      <c r="K1806" s="74" t="s">
        <v>155</v>
      </c>
    </row>
    <row r="1807" spans="9:11" x14ac:dyDescent="0.2">
      <c r="I1807" s="74" t="s">
        <v>2985</v>
      </c>
      <c r="J1807" s="74">
        <v>440040</v>
      </c>
      <c r="K1807" s="74" t="s">
        <v>2985</v>
      </c>
    </row>
    <row r="1808" spans="9:11" x14ac:dyDescent="0.2">
      <c r="I1808" s="74" t="e">
        <v>#N/A</v>
      </c>
      <c r="J1808" s="74" t="s">
        <v>3279</v>
      </c>
      <c r="K1808" s="74" t="s">
        <v>2992</v>
      </c>
    </row>
    <row r="1809" spans="9:11" x14ac:dyDescent="0.2">
      <c r="I1809" s="74" t="s">
        <v>2989</v>
      </c>
      <c r="J1809" s="74" t="s">
        <v>508</v>
      </c>
      <c r="K1809" s="74" t="s">
        <v>2989</v>
      </c>
    </row>
    <row r="1810" spans="9:11" x14ac:dyDescent="0.2">
      <c r="I1810" s="74" t="s">
        <v>190</v>
      </c>
      <c r="J1810" s="74">
        <v>240005</v>
      </c>
      <c r="K1810" s="74" t="s">
        <v>190</v>
      </c>
    </row>
    <row r="1811" spans="9:11" x14ac:dyDescent="0.2">
      <c r="I1811" s="74" t="s">
        <v>2982</v>
      </c>
      <c r="J1811" s="74">
        <v>240767</v>
      </c>
      <c r="K1811" s="74" t="s">
        <v>2982</v>
      </c>
    </row>
    <row r="1812" spans="9:11" x14ac:dyDescent="0.2">
      <c r="I1812" s="74" t="s">
        <v>684</v>
      </c>
      <c r="J1812" s="74">
        <v>240743</v>
      </c>
      <c r="K1812" s="74" t="s">
        <v>684</v>
      </c>
    </row>
    <row r="1813" spans="9:11" x14ac:dyDescent="0.2">
      <c r="I1813" s="74" t="s">
        <v>123</v>
      </c>
      <c r="J1813" s="74">
        <v>240019</v>
      </c>
      <c r="K1813" s="74" t="s">
        <v>123</v>
      </c>
    </row>
    <row r="1814" spans="9:11" x14ac:dyDescent="0.2">
      <c r="I1814" s="74" t="s">
        <v>678</v>
      </c>
      <c r="J1814" s="74" t="s">
        <v>597</v>
      </c>
      <c r="K1814" s="74" t="s">
        <v>678</v>
      </c>
    </row>
    <row r="1815" spans="9:11" x14ac:dyDescent="0.2">
      <c r="I1815" s="74" t="s">
        <v>119</v>
      </c>
      <c r="J1815" s="74">
        <v>240036</v>
      </c>
      <c r="K1815" s="74" t="s">
        <v>119</v>
      </c>
    </row>
    <row r="1816" spans="9:11" x14ac:dyDescent="0.2">
      <c r="I1816" s="74" t="s">
        <v>115</v>
      </c>
      <c r="J1816" s="74">
        <v>240263</v>
      </c>
      <c r="K1816" s="74" t="s">
        <v>115</v>
      </c>
    </row>
    <row r="1817" spans="9:11" x14ac:dyDescent="0.2">
      <c r="I1817" s="74" t="s">
        <v>685</v>
      </c>
      <c r="J1817" s="74">
        <v>230018</v>
      </c>
      <c r="K1817" s="74" t="s">
        <v>685</v>
      </c>
    </row>
    <row r="1818" spans="9:11" x14ac:dyDescent="0.2">
      <c r="I1818" s="74" t="s">
        <v>106</v>
      </c>
      <c r="J1818" s="74">
        <v>240054</v>
      </c>
      <c r="K1818" s="74" t="s">
        <v>106</v>
      </c>
    </row>
    <row r="1819" spans="9:11" x14ac:dyDescent="0.2">
      <c r="I1819" s="74" t="e">
        <v>#N/A</v>
      </c>
      <c r="J1819" s="74" t="s">
        <v>3298</v>
      </c>
      <c r="K1819" s="74" t="s">
        <v>2992</v>
      </c>
    </row>
    <row r="1820" spans="9:11" x14ac:dyDescent="0.2">
      <c r="I1820" s="74" t="s">
        <v>686</v>
      </c>
      <c r="J1820" s="74">
        <v>210012</v>
      </c>
      <c r="K1820" s="74" t="s">
        <v>686</v>
      </c>
    </row>
    <row r="1821" spans="9:11" x14ac:dyDescent="0.2">
      <c r="I1821" s="74" t="s">
        <v>99</v>
      </c>
      <c r="J1821" s="74">
        <v>240037</v>
      </c>
      <c r="K1821" s="74" t="s">
        <v>99</v>
      </c>
    </row>
    <row r="1822" spans="9:11" x14ac:dyDescent="0.2">
      <c r="I1822" s="74" t="s">
        <v>123</v>
      </c>
      <c r="J1822" s="74">
        <v>240019</v>
      </c>
      <c r="K1822" s="74" t="s">
        <v>123</v>
      </c>
    </row>
    <row r="1823" spans="9:11" x14ac:dyDescent="0.2">
      <c r="I1823" s="74" t="s">
        <v>92</v>
      </c>
      <c r="J1823" s="74">
        <v>240051</v>
      </c>
      <c r="K1823" s="74" t="s">
        <v>92</v>
      </c>
    </row>
    <row r="1824" spans="9:11" x14ac:dyDescent="0.2">
      <c r="I1824" s="74" t="s">
        <v>673</v>
      </c>
      <c r="J1824" s="74">
        <v>440086</v>
      </c>
      <c r="K1824" s="74" t="s">
        <v>673</v>
      </c>
    </row>
    <row r="1825" spans="9:11" x14ac:dyDescent="0.2">
      <c r="I1825" s="74" t="s">
        <v>12</v>
      </c>
      <c r="J1825" s="74" t="s">
        <v>11</v>
      </c>
      <c r="K1825" s="74" t="s">
        <v>12</v>
      </c>
    </row>
    <row r="1826" spans="9:11" x14ac:dyDescent="0.2">
      <c r="I1826" s="74" t="s">
        <v>84</v>
      </c>
      <c r="J1826" s="74">
        <v>410002</v>
      </c>
      <c r="K1826" s="74" t="s">
        <v>84</v>
      </c>
    </row>
    <row r="1827" spans="9:11" x14ac:dyDescent="0.2">
      <c r="I1827" s="74" t="s">
        <v>151</v>
      </c>
      <c r="J1827" s="74">
        <v>440259</v>
      </c>
      <c r="K1827" s="74" t="s">
        <v>151</v>
      </c>
    </row>
    <row r="1828" spans="9:11" x14ac:dyDescent="0.2">
      <c r="I1828" s="74" t="s">
        <v>75</v>
      </c>
      <c r="J1828" s="74">
        <v>240441</v>
      </c>
      <c r="K1828" s="74" t="s">
        <v>75</v>
      </c>
    </row>
    <row r="1829" spans="9:11" x14ac:dyDescent="0.2">
      <c r="I1829" s="74" t="s">
        <v>459</v>
      </c>
      <c r="J1829" s="74">
        <v>210064</v>
      </c>
      <c r="K1829" s="74" t="s">
        <v>459</v>
      </c>
    </row>
    <row r="1830" spans="9:11" x14ac:dyDescent="0.2">
      <c r="I1830" s="74" t="s">
        <v>66</v>
      </c>
      <c r="J1830" s="74">
        <v>230005</v>
      </c>
      <c r="K1830" s="74" t="s">
        <v>66</v>
      </c>
    </row>
    <row r="1831" spans="9:11" x14ac:dyDescent="0.2">
      <c r="I1831" s="74" t="s">
        <v>61</v>
      </c>
      <c r="J1831" s="74">
        <v>210050</v>
      </c>
      <c r="K1831" s="74" t="s">
        <v>61</v>
      </c>
    </row>
    <row r="1832" spans="9:11" x14ac:dyDescent="0.2">
      <c r="I1832" s="74" t="s">
        <v>57</v>
      </c>
      <c r="J1832" s="74">
        <v>240083</v>
      </c>
      <c r="K1832" s="74" t="s">
        <v>57</v>
      </c>
    </row>
    <row r="1833" spans="9:11" x14ac:dyDescent="0.2">
      <c r="I1833" s="74" t="s">
        <v>53</v>
      </c>
      <c r="J1833" s="74">
        <v>210010</v>
      </c>
      <c r="K1833" s="74" t="s">
        <v>53</v>
      </c>
    </row>
    <row r="1834" spans="9:11" x14ac:dyDescent="0.2">
      <c r="I1834" s="74" t="s">
        <v>49</v>
      </c>
      <c r="J1834" s="74">
        <v>410012</v>
      </c>
      <c r="K1834" s="74" t="s">
        <v>49</v>
      </c>
    </row>
    <row r="1835" spans="9:11" x14ac:dyDescent="0.2">
      <c r="I1835" s="74" t="s">
        <v>45</v>
      </c>
      <c r="J1835" s="74">
        <v>210053</v>
      </c>
      <c r="K1835" s="74" t="s">
        <v>45</v>
      </c>
    </row>
    <row r="1836" spans="9:11" x14ac:dyDescent="0.2">
      <c r="I1836" s="74" t="s">
        <v>41</v>
      </c>
      <c r="J1836" s="74">
        <v>440032</v>
      </c>
      <c r="K1836" s="74" t="s">
        <v>41</v>
      </c>
    </row>
    <row r="1837" spans="9:11" x14ac:dyDescent="0.2">
      <c r="I1837" s="74" t="s">
        <v>37</v>
      </c>
      <c r="J1837" s="74">
        <v>240085</v>
      </c>
      <c r="K1837" s="74" t="s">
        <v>37</v>
      </c>
    </row>
    <row r="1838" spans="9:11" x14ac:dyDescent="0.2">
      <c r="I1838" s="74" t="s">
        <v>33</v>
      </c>
      <c r="J1838" s="74">
        <v>240068</v>
      </c>
      <c r="K1838" s="74" t="s">
        <v>33</v>
      </c>
    </row>
    <row r="1839" spans="9:11" x14ac:dyDescent="0.2">
      <c r="I1839" s="74" t="s">
        <v>691</v>
      </c>
      <c r="J1839" s="74">
        <v>800002</v>
      </c>
      <c r="K1839" s="74" t="s">
        <v>691</v>
      </c>
    </row>
    <row r="1840" spans="9:11" x14ac:dyDescent="0.2">
      <c r="I1840" s="74" t="s">
        <v>174</v>
      </c>
      <c r="J1840" s="74">
        <v>800033</v>
      </c>
      <c r="K1840" s="74" t="s">
        <v>174</v>
      </c>
    </row>
    <row r="1841" spans="9:11" x14ac:dyDescent="0.2">
      <c r="I1841" s="74" t="s">
        <v>95</v>
      </c>
      <c r="J1841" s="74">
        <v>240028</v>
      </c>
      <c r="K1841" s="74" t="s">
        <v>95</v>
      </c>
    </row>
    <row r="1842" spans="9:11" x14ac:dyDescent="0.2">
      <c r="I1842" s="74" t="s">
        <v>435</v>
      </c>
      <c r="J1842" s="74">
        <v>800053</v>
      </c>
      <c r="K1842" s="74" t="s">
        <v>435</v>
      </c>
    </row>
    <row r="1843" spans="9:11" x14ac:dyDescent="0.2">
      <c r="I1843" s="74" t="s">
        <v>127</v>
      </c>
      <c r="J1843" s="74">
        <v>210071</v>
      </c>
      <c r="K1843" s="74" t="s">
        <v>127</v>
      </c>
    </row>
    <row r="1844" spans="9:11" x14ac:dyDescent="0.2">
      <c r="I1844" s="74" t="s">
        <v>680</v>
      </c>
      <c r="J1844" s="74">
        <v>210084</v>
      </c>
      <c r="K1844" s="74" t="s">
        <v>680</v>
      </c>
    </row>
    <row r="1845" spans="9:11" x14ac:dyDescent="0.2">
      <c r="I1845" s="74" t="e">
        <v>#N/A</v>
      </c>
      <c r="J1845" s="74" t="s">
        <v>3299</v>
      </c>
      <c r="K1845" s="74" t="s">
        <v>2992</v>
      </c>
    </row>
    <row r="1846" spans="9:11" x14ac:dyDescent="0.2">
      <c r="I1846" s="74" t="e">
        <v>#N/A</v>
      </c>
      <c r="J1846" s="74" t="s">
        <v>3299</v>
      </c>
      <c r="K1846" s="74" t="s">
        <v>2992</v>
      </c>
    </row>
    <row r="1847" spans="9:11" x14ac:dyDescent="0.2">
      <c r="I1847" s="74" t="s">
        <v>464</v>
      </c>
      <c r="J1847" s="74">
        <v>800044</v>
      </c>
      <c r="K1847" s="74" t="s">
        <v>464</v>
      </c>
    </row>
    <row r="1848" spans="9:11" x14ac:dyDescent="0.2">
      <c r="I1848" s="74" t="s">
        <v>190</v>
      </c>
      <c r="J1848" s="74">
        <v>240005</v>
      </c>
      <c r="K1848" s="74" t="s">
        <v>190</v>
      </c>
    </row>
    <row r="1849" spans="9:11" x14ac:dyDescent="0.2">
      <c r="I1849" s="74" t="s">
        <v>88</v>
      </c>
      <c r="J1849" s="74">
        <v>440082</v>
      </c>
      <c r="K1849" s="74" t="s">
        <v>88</v>
      </c>
    </row>
    <row r="1850" spans="9:11" x14ac:dyDescent="0.2">
      <c r="I1850" s="74" t="e">
        <v>#N/A</v>
      </c>
      <c r="J1850" s="74" t="s">
        <v>3299</v>
      </c>
      <c r="K1850" s="74" t="s">
        <v>2992</v>
      </c>
    </row>
    <row r="1851" spans="9:11" x14ac:dyDescent="0.2">
      <c r="I1851" s="74" t="e">
        <v>#N/A</v>
      </c>
      <c r="J1851" s="74" t="s">
        <v>3299</v>
      </c>
      <c r="K1851" s="74" t="s">
        <v>2992</v>
      </c>
    </row>
    <row r="1852" spans="9:11" x14ac:dyDescent="0.2">
      <c r="I1852" s="74" t="s">
        <v>473</v>
      </c>
      <c r="J1852" s="74">
        <v>210041</v>
      </c>
      <c r="K1852" s="74" t="s">
        <v>473</v>
      </c>
    </row>
    <row r="1853" spans="9:11" x14ac:dyDescent="0.2">
      <c r="I1853" s="74" t="s">
        <v>28</v>
      </c>
      <c r="J1853" s="74">
        <v>240617</v>
      </c>
      <c r="K1853" s="74" t="s">
        <v>28</v>
      </c>
    </row>
    <row r="1854" spans="9:11" x14ac:dyDescent="0.2">
      <c r="I1854" s="74" t="s">
        <v>694</v>
      </c>
      <c r="J1854" s="74">
        <v>210077</v>
      </c>
      <c r="K1854" s="74" t="s">
        <v>694</v>
      </c>
    </row>
    <row r="1855" spans="9:11" x14ac:dyDescent="0.2">
      <c r="I1855" s="74" t="s">
        <v>2989</v>
      </c>
      <c r="J1855" s="74" t="s">
        <v>508</v>
      </c>
      <c r="K1855" s="74" t="s">
        <v>2989</v>
      </c>
    </row>
    <row r="1856" spans="9:11" x14ac:dyDescent="0.2">
      <c r="I1856" s="74" t="s">
        <v>209</v>
      </c>
      <c r="J1856" s="74">
        <v>240080</v>
      </c>
      <c r="K1856" s="74" t="s">
        <v>3784</v>
      </c>
    </row>
    <row r="1857" spans="9:11" x14ac:dyDescent="0.2">
      <c r="I1857" s="74" t="s">
        <v>357</v>
      </c>
      <c r="J1857" s="74">
        <v>240050</v>
      </c>
      <c r="K1857" s="74" t="s">
        <v>3785</v>
      </c>
    </row>
    <row r="1858" spans="9:11" x14ac:dyDescent="0.2">
      <c r="I1858" s="74" t="s">
        <v>19</v>
      </c>
      <c r="J1858" s="74" t="s">
        <v>18</v>
      </c>
      <c r="K1858" s="74" t="s">
        <v>3786</v>
      </c>
    </row>
    <row r="1859" spans="9:11" x14ac:dyDescent="0.2">
      <c r="I1859" s="74" t="s">
        <v>84</v>
      </c>
      <c r="J1859" s="74">
        <v>410002</v>
      </c>
      <c r="K1859" s="74" t="s">
        <v>3787</v>
      </c>
    </row>
    <row r="1860" spans="9:11" x14ac:dyDescent="0.2">
      <c r="I1860" s="74" t="s">
        <v>407</v>
      </c>
      <c r="J1860" s="74">
        <v>410028</v>
      </c>
      <c r="K1860" s="74" t="s">
        <v>3788</v>
      </c>
    </row>
    <row r="1861" spans="9:11" x14ac:dyDescent="0.2">
      <c r="I1861" s="74" t="s">
        <v>12</v>
      </c>
      <c r="J1861" s="74" t="s">
        <v>11</v>
      </c>
      <c r="K1861" s="74" t="s">
        <v>3789</v>
      </c>
    </row>
    <row r="1862" spans="9:11" x14ac:dyDescent="0.2">
      <c r="I1862" s="74" t="e">
        <v>#N/A</v>
      </c>
      <c r="K1862" s="74" t="e">
        <v>#N/A</v>
      </c>
    </row>
    <row r="1863" spans="9:11" x14ac:dyDescent="0.2">
      <c r="I1863" s="74" t="e">
        <v>#N/A</v>
      </c>
      <c r="K1863" s="74" t="e">
        <v>#N/A</v>
      </c>
    </row>
    <row r="1864" spans="9:11" x14ac:dyDescent="0.2">
      <c r="I1864" s="74" t="e">
        <v>#N/A</v>
      </c>
      <c r="K1864" s="74" t="e">
        <v>#N/A</v>
      </c>
    </row>
    <row r="1865" spans="9:11" x14ac:dyDescent="0.2">
      <c r="I1865" s="74" t="s">
        <v>314</v>
      </c>
      <c r="J1865" s="74" t="s">
        <v>313</v>
      </c>
      <c r="K1865" s="74" t="s">
        <v>3790</v>
      </c>
    </row>
    <row r="1866" spans="9:11" x14ac:dyDescent="0.2">
      <c r="I1866" s="74" t="s">
        <v>3746</v>
      </c>
      <c r="J1866" s="74">
        <v>230020</v>
      </c>
      <c r="K1866" s="74" t="s">
        <v>3791</v>
      </c>
    </row>
    <row r="1867" spans="9:11" x14ac:dyDescent="0.2">
      <c r="I1867" s="74" t="s">
        <v>423</v>
      </c>
      <c r="J1867" s="74">
        <v>240165</v>
      </c>
      <c r="K1867" s="74" t="s">
        <v>3792</v>
      </c>
    </row>
    <row r="1868" spans="9:11" x14ac:dyDescent="0.2">
      <c r="I1868" s="74" t="s">
        <v>182</v>
      </c>
      <c r="J1868" s="74">
        <v>240122</v>
      </c>
      <c r="K1868" s="74" t="s">
        <v>3793</v>
      </c>
    </row>
    <row r="1869" spans="9:11" x14ac:dyDescent="0.2">
      <c r="I1869" s="74" t="s">
        <v>360</v>
      </c>
      <c r="J1869" s="74">
        <v>440273</v>
      </c>
      <c r="K1869" s="74" t="s">
        <v>3794</v>
      </c>
    </row>
    <row r="1870" spans="9:11" x14ac:dyDescent="0.2">
      <c r="I1870" s="74" t="s">
        <v>227</v>
      </c>
      <c r="J1870" s="74" t="s">
        <v>226</v>
      </c>
      <c r="K1870" s="74" t="s">
        <v>3795</v>
      </c>
    </row>
    <row r="1871" spans="9:11" x14ac:dyDescent="0.2">
      <c r="I1871" s="74" t="s">
        <v>111</v>
      </c>
      <c r="J1871" s="74">
        <v>240067</v>
      </c>
      <c r="K1871" s="74" t="s">
        <v>3796</v>
      </c>
    </row>
    <row r="1872" spans="9:11" x14ac:dyDescent="0.2">
      <c r="I1872" s="74" t="s">
        <v>178</v>
      </c>
      <c r="J1872" s="74">
        <v>240073</v>
      </c>
      <c r="K1872" s="74" t="s">
        <v>3797</v>
      </c>
    </row>
    <row r="1873" spans="9:11" x14ac:dyDescent="0.2">
      <c r="I1873" s="74" t="s">
        <v>459</v>
      </c>
      <c r="J1873" s="74">
        <v>210064</v>
      </c>
      <c r="K1873" s="74" t="s">
        <v>3798</v>
      </c>
    </row>
    <row r="1874" spans="9:11" x14ac:dyDescent="0.2">
      <c r="I1874" s="74" t="s">
        <v>667</v>
      </c>
      <c r="J1874" s="74">
        <v>440187</v>
      </c>
      <c r="K1874" s="74" t="s">
        <v>3799</v>
      </c>
    </row>
    <row r="1875" spans="9:11" x14ac:dyDescent="0.2">
      <c r="I1875" s="74" t="s">
        <v>123</v>
      </c>
      <c r="J1875" s="74">
        <v>240019</v>
      </c>
      <c r="K1875" s="74" t="s">
        <v>3800</v>
      </c>
    </row>
    <row r="1876" spans="9:11" x14ac:dyDescent="0.2">
      <c r="I1876" s="74" t="s">
        <v>2985</v>
      </c>
      <c r="J1876" s="74">
        <v>440040</v>
      </c>
      <c r="K1876" s="74" t="s">
        <v>3801</v>
      </c>
    </row>
    <row r="1877" spans="9:11" x14ac:dyDescent="0.2">
      <c r="I1877" s="74" t="s">
        <v>464</v>
      </c>
      <c r="J1877" s="74">
        <v>800044</v>
      </c>
      <c r="K1877" s="74" t="s">
        <v>3802</v>
      </c>
    </row>
    <row r="1878" spans="9:11" x14ac:dyDescent="0.2">
      <c r="I1878" s="74" t="s">
        <v>308</v>
      </c>
      <c r="J1878" s="74">
        <v>210051</v>
      </c>
      <c r="K1878" s="74" t="s">
        <v>3803</v>
      </c>
    </row>
    <row r="1879" spans="9:11" x14ac:dyDescent="0.2">
      <c r="I1879" s="74" t="s">
        <v>193</v>
      </c>
      <c r="J1879" s="74">
        <v>240164</v>
      </c>
      <c r="K1879" s="74" t="s">
        <v>3804</v>
      </c>
    </row>
    <row r="1880" spans="9:11" x14ac:dyDescent="0.2">
      <c r="I1880" s="74" t="s">
        <v>366</v>
      </c>
      <c r="J1880" s="74">
        <v>440061</v>
      </c>
      <c r="K1880" s="74" t="s">
        <v>3805</v>
      </c>
    </row>
    <row r="1881" spans="9:11" x14ac:dyDescent="0.2">
      <c r="I1881" s="74" t="s">
        <v>384</v>
      </c>
      <c r="J1881" s="74">
        <v>240075</v>
      </c>
      <c r="K1881" s="74" t="s">
        <v>3806</v>
      </c>
    </row>
    <row r="1882" spans="9:11" x14ac:dyDescent="0.2">
      <c r="I1882" s="74" t="s">
        <v>661</v>
      </c>
      <c r="J1882" s="74">
        <v>230017</v>
      </c>
      <c r="K1882" s="74" t="s">
        <v>3807</v>
      </c>
    </row>
    <row r="1883" spans="9:11" x14ac:dyDescent="0.2">
      <c r="I1883" s="74" t="s">
        <v>352</v>
      </c>
      <c r="J1883" s="74">
        <v>440072</v>
      </c>
      <c r="K1883" s="74" t="s">
        <v>3808</v>
      </c>
    </row>
    <row r="1884" spans="9:11" x14ac:dyDescent="0.2">
      <c r="I1884" s="74" t="s">
        <v>95</v>
      </c>
      <c r="J1884" s="74">
        <v>240028</v>
      </c>
      <c r="K1884" s="74" t="s">
        <v>3809</v>
      </c>
    </row>
    <row r="1885" spans="9:11" x14ac:dyDescent="0.2">
      <c r="I1885" s="74" t="s">
        <v>2990</v>
      </c>
      <c r="J1885" s="74" t="s">
        <v>2937</v>
      </c>
      <c r="K1885" s="74" t="s">
        <v>3810</v>
      </c>
    </row>
    <row r="1886" spans="9:11" x14ac:dyDescent="0.2">
      <c r="I1886" s="74" t="s">
        <v>92</v>
      </c>
      <c r="J1886" s="74">
        <v>240051</v>
      </c>
      <c r="K1886" s="74" t="s">
        <v>3811</v>
      </c>
    </row>
    <row r="1887" spans="9:11" x14ac:dyDescent="0.2">
      <c r="I1887" s="74" t="s">
        <v>190</v>
      </c>
      <c r="J1887" s="74">
        <v>240005</v>
      </c>
      <c r="K1887" s="74" t="s">
        <v>3812</v>
      </c>
    </row>
    <row r="1888" spans="9:11" x14ac:dyDescent="0.2">
      <c r="I1888" s="74" t="s">
        <v>678</v>
      </c>
      <c r="J1888" s="74" t="s">
        <v>597</v>
      </c>
      <c r="K1888" s="74" t="s">
        <v>3813</v>
      </c>
    </row>
    <row r="1889" spans="9:11" x14ac:dyDescent="0.2">
      <c r="I1889" s="74" t="s">
        <v>88</v>
      </c>
      <c r="J1889" s="74">
        <v>440082</v>
      </c>
      <c r="K1889" s="74" t="s">
        <v>3814</v>
      </c>
    </row>
    <row r="1890" spans="9:11" x14ac:dyDescent="0.2">
      <c r="I1890" s="74" t="s">
        <v>119</v>
      </c>
      <c r="J1890" s="74">
        <v>240036</v>
      </c>
      <c r="K1890" s="74" t="s">
        <v>3815</v>
      </c>
    </row>
    <row r="1891" spans="9:11" x14ac:dyDescent="0.2">
      <c r="I1891" s="74" t="s">
        <v>218</v>
      </c>
      <c r="J1891" s="74">
        <v>240538</v>
      </c>
      <c r="K1891" s="74" t="s">
        <v>3816</v>
      </c>
    </row>
    <row r="1892" spans="9:11" x14ac:dyDescent="0.2">
      <c r="I1892" s="74" t="s">
        <v>673</v>
      </c>
      <c r="J1892" s="74">
        <v>440086</v>
      </c>
      <c r="K1892" s="74" t="s">
        <v>3817</v>
      </c>
    </row>
    <row r="1893" spans="9:11" x14ac:dyDescent="0.2">
      <c r="I1893" s="74" t="s">
        <v>37</v>
      </c>
      <c r="J1893" s="74">
        <v>240085</v>
      </c>
      <c r="K1893" s="74" t="s">
        <v>3818</v>
      </c>
    </row>
    <row r="1894" spans="9:11" x14ac:dyDescent="0.2">
      <c r="I1894" s="74" t="s">
        <v>477</v>
      </c>
      <c r="J1894" s="74">
        <v>210074</v>
      </c>
      <c r="K1894" s="74" t="s">
        <v>3819</v>
      </c>
    </row>
    <row r="1895" spans="9:11" x14ac:dyDescent="0.2">
      <c r="I1895" s="74" t="s">
        <v>174</v>
      </c>
      <c r="J1895" s="74">
        <v>800033</v>
      </c>
      <c r="K1895" s="74" t="s">
        <v>3820</v>
      </c>
    </row>
    <row r="1896" spans="9:11" x14ac:dyDescent="0.2">
      <c r="I1896" s="74" t="s">
        <v>380</v>
      </c>
      <c r="J1896" s="74">
        <v>240442</v>
      </c>
      <c r="K1896" s="74" t="s">
        <v>3821</v>
      </c>
    </row>
    <row r="1897" spans="9:11" x14ac:dyDescent="0.2">
      <c r="I1897" s="74" t="s">
        <v>347</v>
      </c>
      <c r="J1897" s="74">
        <v>240348</v>
      </c>
      <c r="K1897" s="74" t="s">
        <v>3822</v>
      </c>
    </row>
    <row r="1898" spans="9:11" x14ac:dyDescent="0.2">
      <c r="I1898" s="74" t="s">
        <v>57</v>
      </c>
      <c r="J1898" s="74">
        <v>240083</v>
      </c>
      <c r="K1898" s="74" t="s">
        <v>3823</v>
      </c>
    </row>
    <row r="1899" spans="9:11" x14ac:dyDescent="0.2">
      <c r="I1899" s="74" t="s">
        <v>455</v>
      </c>
      <c r="J1899" s="74">
        <v>210068</v>
      </c>
      <c r="K1899" s="74" t="s">
        <v>3824</v>
      </c>
    </row>
    <row r="1900" spans="9:11" x14ac:dyDescent="0.2">
      <c r="I1900" s="74" t="s">
        <v>451</v>
      </c>
      <c r="J1900" s="74">
        <v>210036</v>
      </c>
      <c r="K1900" s="74" t="s">
        <v>3825</v>
      </c>
    </row>
    <row r="1901" spans="9:11" x14ac:dyDescent="0.2">
      <c r="I1901" s="74" t="s">
        <v>2982</v>
      </c>
      <c r="J1901" s="74">
        <v>240767</v>
      </c>
      <c r="K1901" s="74" t="s">
        <v>3776</v>
      </c>
    </row>
    <row r="1902" spans="9:11" x14ac:dyDescent="0.2">
      <c r="I1902" s="74" t="e">
        <v>#N/A</v>
      </c>
      <c r="K1902" s="74" t="e">
        <v>#N/A</v>
      </c>
    </row>
    <row r="1903" spans="9:11" x14ac:dyDescent="0.2">
      <c r="I1903" s="74" t="s">
        <v>33</v>
      </c>
      <c r="J1903" s="74">
        <v>240068</v>
      </c>
      <c r="K1903" s="74" t="s">
        <v>3826</v>
      </c>
    </row>
    <row r="1904" spans="9:11" x14ac:dyDescent="0.2">
      <c r="I1904" s="74" t="s">
        <v>676</v>
      </c>
      <c r="J1904" s="74">
        <v>240444</v>
      </c>
      <c r="K1904" s="74" t="s">
        <v>3774</v>
      </c>
    </row>
    <row r="1905" spans="9:11" x14ac:dyDescent="0.2">
      <c r="I1905" s="74" t="s">
        <v>49</v>
      </c>
      <c r="J1905" s="74">
        <v>410012</v>
      </c>
      <c r="K1905" s="74" t="s">
        <v>3827</v>
      </c>
    </row>
    <row r="1906" spans="9:11" x14ac:dyDescent="0.2">
      <c r="I1906" s="74" t="s">
        <v>123</v>
      </c>
      <c r="J1906" s="74">
        <v>240019</v>
      </c>
      <c r="K1906" s="74" t="s">
        <v>3800</v>
      </c>
    </row>
    <row r="1907" spans="9:11" x14ac:dyDescent="0.2">
      <c r="I1907" s="74" t="s">
        <v>653</v>
      </c>
      <c r="J1907" s="74">
        <v>210089</v>
      </c>
      <c r="K1907" s="74" t="s">
        <v>3771</v>
      </c>
    </row>
    <row r="1908" spans="9:11" x14ac:dyDescent="0.2">
      <c r="I1908" s="74" t="s">
        <v>391</v>
      </c>
      <c r="J1908" s="74">
        <v>240696</v>
      </c>
      <c r="K1908" s="74" t="s">
        <v>3828</v>
      </c>
    </row>
    <row r="1909" spans="9:11" x14ac:dyDescent="0.2">
      <c r="I1909" s="74" t="s">
        <v>675</v>
      </c>
      <c r="J1909" s="74">
        <v>240259</v>
      </c>
      <c r="K1909" s="74" t="s">
        <v>3829</v>
      </c>
    </row>
    <row r="1910" spans="9:11" x14ac:dyDescent="0.2">
      <c r="I1910" s="74" t="s">
        <v>3745</v>
      </c>
      <c r="J1910" s="74">
        <v>410032</v>
      </c>
      <c r="K1910" s="74" t="s">
        <v>3777</v>
      </c>
    </row>
    <row r="1911" spans="9:11" x14ac:dyDescent="0.2">
      <c r="I1911" s="74" t="s">
        <v>395</v>
      </c>
      <c r="J1911" s="74">
        <v>240072</v>
      </c>
      <c r="K1911" s="74" t="s">
        <v>3830</v>
      </c>
    </row>
    <row r="1912" spans="9:11" x14ac:dyDescent="0.2">
      <c r="I1912" s="74" t="s">
        <v>28</v>
      </c>
      <c r="J1912" s="74">
        <v>240617</v>
      </c>
      <c r="K1912" s="74" t="s">
        <v>3831</v>
      </c>
    </row>
    <row r="1913" spans="9:11" x14ac:dyDescent="0.2">
      <c r="I1913" s="74" t="s">
        <v>411</v>
      </c>
      <c r="J1913" s="74">
        <v>240679</v>
      </c>
      <c r="K1913" s="74" t="s">
        <v>3832</v>
      </c>
    </row>
    <row r="1914" spans="9:11" x14ac:dyDescent="0.2">
      <c r="I1914" s="74" t="s">
        <v>142</v>
      </c>
      <c r="J1914" s="74">
        <v>240049</v>
      </c>
      <c r="K1914" s="74" t="s">
        <v>3833</v>
      </c>
    </row>
    <row r="1915" spans="9:11" x14ac:dyDescent="0.2">
      <c r="I1915" s="74" t="s">
        <v>662</v>
      </c>
      <c r="J1915" s="74">
        <v>230019</v>
      </c>
      <c r="K1915" s="74" t="s">
        <v>3834</v>
      </c>
    </row>
    <row r="1916" spans="9:11" x14ac:dyDescent="0.2">
      <c r="I1916" s="74" t="s">
        <v>655</v>
      </c>
      <c r="J1916" s="74">
        <v>210076</v>
      </c>
      <c r="K1916" s="74" t="s">
        <v>3835</v>
      </c>
    </row>
    <row r="1917" spans="9:11" x14ac:dyDescent="0.2">
      <c r="I1917" s="74" t="e">
        <v>#N/A</v>
      </c>
      <c r="K1917" s="74" t="e">
        <v>#N/A</v>
      </c>
    </row>
    <row r="1918" spans="9:11" x14ac:dyDescent="0.2">
      <c r="I1918" s="74" t="s">
        <v>656</v>
      </c>
      <c r="J1918" s="74">
        <v>210085</v>
      </c>
      <c r="K1918" s="74" t="s">
        <v>3772</v>
      </c>
    </row>
    <row r="1919" spans="9:11" x14ac:dyDescent="0.2">
      <c r="I1919" s="74" t="s">
        <v>419</v>
      </c>
      <c r="J1919" s="74">
        <v>820003</v>
      </c>
      <c r="K1919" s="74" t="s">
        <v>3836</v>
      </c>
    </row>
    <row r="1920" spans="9:11" x14ac:dyDescent="0.2">
      <c r="I1920" s="74" t="s">
        <v>61</v>
      </c>
      <c r="J1920" s="74">
        <v>210050</v>
      </c>
      <c r="K1920" s="74" t="s">
        <v>3837</v>
      </c>
    </row>
    <row r="1921" spans="9:11" x14ac:dyDescent="0.2">
      <c r="I1921" s="74" t="s">
        <v>66</v>
      </c>
      <c r="J1921" s="74">
        <v>230005</v>
      </c>
      <c r="K1921" s="74" t="s">
        <v>3838</v>
      </c>
    </row>
    <row r="1922" spans="9:11" x14ac:dyDescent="0.2">
      <c r="I1922" s="74" t="s">
        <v>2981</v>
      </c>
      <c r="J1922" s="74">
        <v>240057</v>
      </c>
      <c r="K1922" s="74" t="s">
        <v>3775</v>
      </c>
    </row>
    <row r="1923" spans="9:11" x14ac:dyDescent="0.2">
      <c r="I1923" s="74" t="s">
        <v>106</v>
      </c>
      <c r="J1923" s="74">
        <v>240054</v>
      </c>
      <c r="K1923" s="74" t="s">
        <v>3839</v>
      </c>
    </row>
    <row r="1924" spans="9:11" x14ac:dyDescent="0.2">
      <c r="I1924" s="74" t="s">
        <v>473</v>
      </c>
      <c r="J1924" s="74">
        <v>210041</v>
      </c>
      <c r="K1924" s="74" t="s">
        <v>3840</v>
      </c>
    </row>
    <row r="1925" spans="9:11" x14ac:dyDescent="0.2">
      <c r="I1925" s="74" t="s">
        <v>41</v>
      </c>
      <c r="J1925" s="74">
        <v>440032</v>
      </c>
      <c r="K1925" s="74" t="s">
        <v>3841</v>
      </c>
    </row>
    <row r="1926" spans="9:11" x14ac:dyDescent="0.2">
      <c r="I1926" s="74" t="e">
        <v>#N/A</v>
      </c>
      <c r="K1926" s="74" t="e">
        <v>#N/A</v>
      </c>
    </row>
    <row r="1927" spans="9:11" x14ac:dyDescent="0.2">
      <c r="I1927" s="74" t="s">
        <v>271</v>
      </c>
      <c r="J1927" s="74" t="s">
        <v>268</v>
      </c>
      <c r="K1927" s="74" t="s">
        <v>3842</v>
      </c>
    </row>
    <row r="1928" spans="9:11" x14ac:dyDescent="0.2">
      <c r="I1928" s="74" t="s">
        <v>660</v>
      </c>
      <c r="J1928" s="74">
        <v>210088</v>
      </c>
      <c r="K1928" s="74" t="s">
        <v>3773</v>
      </c>
    </row>
    <row r="1929" spans="9:11" x14ac:dyDescent="0.2">
      <c r="I1929" s="74" t="s">
        <v>685</v>
      </c>
      <c r="J1929" s="74">
        <v>230018</v>
      </c>
      <c r="K1929" s="74" t="s">
        <v>3843</v>
      </c>
    </row>
    <row r="1930" spans="9:11" x14ac:dyDescent="0.2">
      <c r="I1930" s="74" t="e">
        <v>#N/A</v>
      </c>
      <c r="K1930" s="74" t="e">
        <v>#N/A</v>
      </c>
    </row>
    <row r="1931" spans="9:11" x14ac:dyDescent="0.2">
      <c r="I1931" s="74" t="s">
        <v>127</v>
      </c>
      <c r="J1931" s="74">
        <v>210071</v>
      </c>
      <c r="K1931" s="74" t="s">
        <v>3844</v>
      </c>
    </row>
    <row r="1932" spans="9:11" x14ac:dyDescent="0.2">
      <c r="I1932" s="74" t="e">
        <v>#N/A</v>
      </c>
      <c r="K1932" s="74" t="e">
        <v>#N/A</v>
      </c>
    </row>
    <row r="1933" spans="9:11" x14ac:dyDescent="0.2">
      <c r="I1933" s="74" t="s">
        <v>694</v>
      </c>
      <c r="J1933" s="74">
        <v>210077</v>
      </c>
      <c r="K1933" s="74" t="s">
        <v>3845</v>
      </c>
    </row>
    <row r="1934" spans="9:11" x14ac:dyDescent="0.2">
      <c r="I1934" s="74" t="s">
        <v>160</v>
      </c>
      <c r="J1934" s="74">
        <v>240131</v>
      </c>
      <c r="K1934" s="74" t="s">
        <v>3846</v>
      </c>
    </row>
    <row r="1935" spans="9:11" x14ac:dyDescent="0.2">
      <c r="I1935" s="74" t="e">
        <v>#N/A</v>
      </c>
      <c r="K1935" s="74" t="e">
        <v>#N/A</v>
      </c>
    </row>
    <row r="1936" spans="9:11" x14ac:dyDescent="0.2">
      <c r="I1936" s="74" t="s">
        <v>415</v>
      </c>
      <c r="J1936" s="74">
        <v>800057</v>
      </c>
      <c r="K1936" s="74" t="s">
        <v>3847</v>
      </c>
    </row>
    <row r="1937" spans="9:11" x14ac:dyDescent="0.2">
      <c r="I1937" s="74" t="s">
        <v>75</v>
      </c>
      <c r="J1937" s="74">
        <v>240441</v>
      </c>
      <c r="K1937" s="74" t="s">
        <v>3848</v>
      </c>
    </row>
    <row r="1938" spans="9:11" x14ac:dyDescent="0.2">
      <c r="I1938" s="74" t="s">
        <v>439</v>
      </c>
      <c r="J1938" s="74">
        <v>210031</v>
      </c>
      <c r="K1938" s="74" t="s">
        <v>3849</v>
      </c>
    </row>
    <row r="1939" spans="9:11" x14ac:dyDescent="0.2">
      <c r="I1939" s="74" t="s">
        <v>165</v>
      </c>
      <c r="J1939" s="74">
        <v>210069</v>
      </c>
      <c r="K1939" s="74" t="s">
        <v>3850</v>
      </c>
    </row>
    <row r="1940" spans="9:11" x14ac:dyDescent="0.2">
      <c r="I1940" s="74" t="s">
        <v>540</v>
      </c>
      <c r="J1940" s="74">
        <v>210090</v>
      </c>
      <c r="K1940" s="74" t="s">
        <v>3851</v>
      </c>
    </row>
    <row r="1941" spans="9:11" x14ac:dyDescent="0.2">
      <c r="I1941" s="74" t="s">
        <v>658</v>
      </c>
      <c r="J1941" s="74">
        <v>210078</v>
      </c>
      <c r="K1941" s="74" t="s">
        <v>3852</v>
      </c>
    </row>
    <row r="1942" spans="9:11" x14ac:dyDescent="0.2">
      <c r="I1942" s="74" t="s">
        <v>131</v>
      </c>
      <c r="J1942" s="74">
        <v>310008</v>
      </c>
      <c r="K1942" s="74" t="s">
        <v>3853</v>
      </c>
    </row>
    <row r="1943" spans="9:11" x14ac:dyDescent="0.2">
      <c r="I1943" s="74" t="s">
        <v>237</v>
      </c>
      <c r="J1943" s="74">
        <v>240109</v>
      </c>
      <c r="K1943" s="74" t="s">
        <v>3854</v>
      </c>
    </row>
    <row r="1944" spans="9:11" x14ac:dyDescent="0.2">
      <c r="I1944" s="74" t="s">
        <v>263</v>
      </c>
      <c r="J1944" s="74">
        <v>240254</v>
      </c>
      <c r="K1944" s="74" t="s">
        <v>3855</v>
      </c>
    </row>
    <row r="1945" spans="9:11" x14ac:dyDescent="0.2">
      <c r="I1945" s="74" t="e">
        <v>#N/A</v>
      </c>
      <c r="K1945" s="74" t="e">
        <v>#N/A</v>
      </c>
    </row>
    <row r="1946" spans="9:11" x14ac:dyDescent="0.2">
      <c r="I1946" s="74" t="s">
        <v>2988</v>
      </c>
      <c r="J1946" s="74">
        <v>800062</v>
      </c>
      <c r="K1946" s="74" t="s">
        <v>3856</v>
      </c>
    </row>
    <row r="1947" spans="9:11" x14ac:dyDescent="0.2">
      <c r="I1947" s="74" t="s">
        <v>155</v>
      </c>
      <c r="J1947" s="74">
        <v>240066</v>
      </c>
      <c r="K1947" s="74" t="s">
        <v>3857</v>
      </c>
    </row>
    <row r="1948" spans="9:11" x14ac:dyDescent="0.2">
      <c r="I1948" s="74" t="s">
        <v>2979</v>
      </c>
      <c r="J1948" s="74">
        <v>210091</v>
      </c>
      <c r="K1948" s="74" t="s">
        <v>3858</v>
      </c>
    </row>
    <row r="1949" spans="9:11" x14ac:dyDescent="0.2">
      <c r="I1949" s="74" t="s">
        <v>684</v>
      </c>
      <c r="J1949" s="74">
        <v>240743</v>
      </c>
      <c r="K1949" s="74" t="s">
        <v>3859</v>
      </c>
    </row>
    <row r="1950" spans="9:11" x14ac:dyDescent="0.2">
      <c r="I1950" s="74" t="s">
        <v>325</v>
      </c>
      <c r="J1950" s="74" t="s">
        <v>322</v>
      </c>
      <c r="K1950" s="74" t="s">
        <v>3860</v>
      </c>
    </row>
    <row r="1951" spans="9:11" x14ac:dyDescent="0.2">
      <c r="I1951" s="74" t="s">
        <v>222</v>
      </c>
      <c r="J1951" s="74">
        <v>240255</v>
      </c>
      <c r="K1951" s="74" t="s">
        <v>3861</v>
      </c>
    </row>
    <row r="1952" spans="9:11" x14ac:dyDescent="0.2">
      <c r="I1952" s="74" t="s">
        <v>115</v>
      </c>
      <c r="J1952" s="74">
        <v>240263</v>
      </c>
      <c r="K1952" s="74" t="s">
        <v>3862</v>
      </c>
    </row>
    <row r="1953" spans="9:11" x14ac:dyDescent="0.2">
      <c r="I1953" s="74" t="s">
        <v>686</v>
      </c>
      <c r="J1953" s="74">
        <v>210012</v>
      </c>
      <c r="K1953" s="74" t="s">
        <v>3863</v>
      </c>
    </row>
    <row r="1954" spans="9:11" x14ac:dyDescent="0.2">
      <c r="I1954" s="74" t="s">
        <v>680</v>
      </c>
      <c r="J1954" s="74">
        <v>210084</v>
      </c>
      <c r="K1954" s="74" t="s">
        <v>3864</v>
      </c>
    </row>
    <row r="1955" spans="9:11" x14ac:dyDescent="0.2">
      <c r="I1955" s="74" t="e">
        <v>#N/A</v>
      </c>
      <c r="K1955" s="74" t="e">
        <v>#N/A</v>
      </c>
    </row>
    <row r="1956" spans="9:11" x14ac:dyDescent="0.2">
      <c r="I1956" s="74" t="e">
        <v>#N/A</v>
      </c>
      <c r="K1956" s="74" t="e">
        <v>#N/A</v>
      </c>
    </row>
    <row r="1957" spans="9:11" x14ac:dyDescent="0.2">
      <c r="I1957" s="74" t="s">
        <v>674</v>
      </c>
      <c r="J1957" s="74">
        <v>340052</v>
      </c>
      <c r="K1957" s="74" t="s">
        <v>3770</v>
      </c>
    </row>
    <row r="1958" spans="9:11" x14ac:dyDescent="0.2">
      <c r="I1958" s="74" t="e">
        <v>#N/A</v>
      </c>
      <c r="K1958" s="74" t="e">
        <v>#N/A</v>
      </c>
    </row>
    <row r="1959" spans="9:11" x14ac:dyDescent="0.2">
      <c r="I1959" s="74" t="s">
        <v>151</v>
      </c>
      <c r="J1959" s="74">
        <v>440259</v>
      </c>
      <c r="K1959" s="74" t="s">
        <v>3865</v>
      </c>
    </row>
    <row r="1960" spans="9:11" x14ac:dyDescent="0.2">
      <c r="I1960" s="74" t="s">
        <v>435</v>
      </c>
      <c r="J1960" s="74">
        <v>800053</v>
      </c>
      <c r="K1960" s="74" t="s">
        <v>3866</v>
      </c>
    </row>
    <row r="1961" spans="9:11" x14ac:dyDescent="0.2">
      <c r="I1961" s="74" t="e">
        <v>#N/A</v>
      </c>
      <c r="J1961" s="74" t="s">
        <v>3296</v>
      </c>
      <c r="K1961" s="74" t="e">
        <v>#N/A</v>
      </c>
    </row>
    <row r="1962" spans="9:11" x14ac:dyDescent="0.2">
      <c r="I1962" s="74" t="e">
        <v>#N/A</v>
      </c>
      <c r="K1962" s="74" t="e">
        <v>#N/A</v>
      </c>
    </row>
    <row r="1963" spans="9:11" x14ac:dyDescent="0.2">
      <c r="I1963" s="74" t="s">
        <v>314</v>
      </c>
      <c r="J1963" s="74" t="s">
        <v>313</v>
      </c>
      <c r="K1963" s="74" t="s">
        <v>3790</v>
      </c>
    </row>
    <row r="1964" spans="9:11" x14ac:dyDescent="0.2">
      <c r="I1964" s="74" t="e">
        <v>#N/A</v>
      </c>
      <c r="K1964" s="74" t="e">
        <v>#N/A</v>
      </c>
    </row>
    <row r="1965" spans="9:11" x14ac:dyDescent="0.2">
      <c r="I1965" s="74" t="s">
        <v>669</v>
      </c>
      <c r="J1965" s="74" t="s">
        <v>278</v>
      </c>
      <c r="K1965" s="74" t="s">
        <v>3867</v>
      </c>
    </row>
    <row r="1966" spans="9:11" x14ac:dyDescent="0.2">
      <c r="I1966" s="74" t="e">
        <v>#N/A</v>
      </c>
      <c r="K1966" s="74" t="e">
        <v>#N/A</v>
      </c>
    </row>
    <row r="1967" spans="9:11" x14ac:dyDescent="0.2">
      <c r="I1967" s="74" t="e">
        <v>#N/A</v>
      </c>
      <c r="K1967" s="74" t="e">
        <v>#N/A</v>
      </c>
    </row>
    <row r="1968" spans="9:11" x14ac:dyDescent="0.2">
      <c r="I1968" s="74" t="s">
        <v>296</v>
      </c>
      <c r="J1968" s="74">
        <v>230015</v>
      </c>
      <c r="K1968" s="74" t="s">
        <v>3769</v>
      </c>
    </row>
    <row r="1969" spans="9:11" x14ac:dyDescent="0.2">
      <c r="I1969" s="74" t="s">
        <v>213</v>
      </c>
      <c r="J1969" s="74">
        <v>240494</v>
      </c>
      <c r="K1969" s="74" t="s">
        <v>3868</v>
      </c>
    </row>
    <row r="1970" spans="9:11" x14ac:dyDescent="0.2">
      <c r="I1970" s="74" t="e">
        <v>#N/A</v>
      </c>
      <c r="K1970" s="74" t="e">
        <v>#N/A</v>
      </c>
    </row>
    <row r="1971" spans="9:11" x14ac:dyDescent="0.2">
      <c r="I1971" s="74" t="s">
        <v>370</v>
      </c>
      <c r="J1971" s="74">
        <v>240624</v>
      </c>
      <c r="K1971" s="74" t="s">
        <v>3869</v>
      </c>
    </row>
    <row r="1972" spans="9:11" x14ac:dyDescent="0.2">
      <c r="I1972" s="74" t="s">
        <v>285</v>
      </c>
      <c r="J1972" s="74" t="s">
        <v>284</v>
      </c>
      <c r="K1972" s="74" t="s">
        <v>3870</v>
      </c>
    </row>
    <row r="1973" spans="9:11" x14ac:dyDescent="0.2">
      <c r="I1973" s="74" t="e">
        <v>#N/A</v>
      </c>
      <c r="K1973" s="74" t="e">
        <v>#N/A</v>
      </c>
    </row>
    <row r="1974" spans="9:11" x14ac:dyDescent="0.2">
      <c r="I1974" s="74" t="s">
        <v>45</v>
      </c>
      <c r="J1974" s="74">
        <v>210053</v>
      </c>
      <c r="K1974" s="74" t="s">
        <v>3871</v>
      </c>
    </row>
    <row r="1975" spans="9:11" x14ac:dyDescent="0.2">
      <c r="I1975" s="74" t="e">
        <v>#N/A</v>
      </c>
      <c r="K1975" s="74" t="e">
        <v>#N/A</v>
      </c>
    </row>
    <row r="1976" spans="9:11" x14ac:dyDescent="0.2">
      <c r="I1976" s="74" t="e">
        <v>#N/A</v>
      </c>
      <c r="K1976" s="74" t="e">
        <v>#N/A</v>
      </c>
    </row>
    <row r="1977" spans="9:11" x14ac:dyDescent="0.2">
      <c r="I1977" s="74" t="s">
        <v>99</v>
      </c>
      <c r="J1977" s="74">
        <v>240037</v>
      </c>
      <c r="K1977" s="74" t="s">
        <v>3872</v>
      </c>
    </row>
    <row r="1978" spans="9:11" x14ac:dyDescent="0.2">
      <c r="I1978" s="74" t="s">
        <v>443</v>
      </c>
      <c r="J1978" s="74">
        <v>210048</v>
      </c>
      <c r="K1978" s="74" t="s">
        <v>3873</v>
      </c>
    </row>
    <row r="1979" spans="9:11" x14ac:dyDescent="0.2">
      <c r="I1979" s="74" t="s">
        <v>387</v>
      </c>
      <c r="J1979" s="74">
        <v>240448</v>
      </c>
      <c r="K1979" s="74" t="s">
        <v>3874</v>
      </c>
    </row>
    <row r="1980" spans="9:11" x14ac:dyDescent="0.2">
      <c r="I1980" s="74" t="e">
        <v>#N/A</v>
      </c>
      <c r="K1980" s="74" t="e">
        <v>#N/A</v>
      </c>
    </row>
    <row r="1981" spans="9:11" x14ac:dyDescent="0.2">
      <c r="I1981" s="74" t="s">
        <v>53</v>
      </c>
      <c r="J1981" s="74">
        <v>210010</v>
      </c>
      <c r="K1981" s="74" t="s">
        <v>3875</v>
      </c>
    </row>
    <row r="1982" spans="9:11" x14ac:dyDescent="0.2">
      <c r="I1982" s="74" t="s">
        <v>136</v>
      </c>
      <c r="J1982" s="74">
        <v>240607</v>
      </c>
      <c r="K1982" s="74" t="s">
        <v>3876</v>
      </c>
    </row>
    <row r="1983" spans="9:11" x14ac:dyDescent="0.2">
      <c r="I1983" s="74" t="s">
        <v>106</v>
      </c>
      <c r="J1983" s="74">
        <v>240054</v>
      </c>
      <c r="K1983" s="74" t="s">
        <v>3839</v>
      </c>
    </row>
    <row r="1984" spans="9:11" x14ac:dyDescent="0.2">
      <c r="I1984" s="74" t="s">
        <v>464</v>
      </c>
      <c r="J1984" s="74">
        <v>800044</v>
      </c>
      <c r="K1984" s="74" t="s">
        <v>3802</v>
      </c>
    </row>
    <row r="1985" spans="9:11" x14ac:dyDescent="0.2">
      <c r="I1985" s="74" t="e">
        <v>#N/A</v>
      </c>
      <c r="J1985" s="74" t="s">
        <v>642</v>
      </c>
      <c r="K1985" s="74" t="e">
        <v>#N/A</v>
      </c>
    </row>
    <row r="1986" spans="9:11" x14ac:dyDescent="0.2">
      <c r="I1986" s="74" t="s">
        <v>319</v>
      </c>
      <c r="J1986" s="74" t="s">
        <v>318</v>
      </c>
      <c r="K1986" s="74" t="s">
        <v>3877</v>
      </c>
    </row>
    <row r="1987" spans="9:11" x14ac:dyDescent="0.2">
      <c r="I1987" s="74" t="s">
        <v>691</v>
      </c>
      <c r="J1987" s="74">
        <v>800002</v>
      </c>
      <c r="K1987" s="74" t="s">
        <v>3878</v>
      </c>
    </row>
  </sheetData>
  <sortState xmlns:xlrd2="http://schemas.microsoft.com/office/spreadsheetml/2017/richdata2" ref="L2:L548">
    <sortCondition ref="L2:L548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2A4EF-A1A9-4A60-B124-B8DDEE8E80C2}">
  <sheetPr codeName="Sheet3"/>
  <dimension ref="A1:L1480"/>
  <sheetViews>
    <sheetView topLeftCell="A2" zoomScale="80" zoomScaleNormal="80" workbookViewId="0">
      <selection activeCell="G3" sqref="G3"/>
    </sheetView>
  </sheetViews>
  <sheetFormatPr defaultColWidth="14.42578125" defaultRowHeight="15" x14ac:dyDescent="0.25"/>
  <cols>
    <col min="1" max="1" width="12.85546875" style="88" bestFit="1" customWidth="1"/>
    <col min="2" max="2" width="30.85546875" style="88" bestFit="1" customWidth="1"/>
    <col min="3" max="3" width="41.42578125" style="88" bestFit="1" customWidth="1"/>
    <col min="4" max="4" width="20.85546875" style="88" bestFit="1" customWidth="1"/>
    <col min="5" max="5" width="16.42578125" style="88" bestFit="1" customWidth="1"/>
    <col min="6" max="8" width="4.28515625" style="88" customWidth="1"/>
    <col min="9" max="9" width="12.85546875" style="88" bestFit="1" customWidth="1"/>
    <col min="10" max="10" width="30.85546875" style="88" bestFit="1" customWidth="1"/>
    <col min="11" max="11" width="38.5703125" style="88" bestFit="1" customWidth="1"/>
    <col min="12" max="12" width="16.42578125" style="88" bestFit="1" customWidth="1"/>
    <col min="13" max="13" width="20.28515625" style="88" bestFit="1" customWidth="1"/>
    <col min="14" max="14" width="4.42578125" style="88" customWidth="1"/>
    <col min="15" max="15" width="11.5703125" style="88" bestFit="1" customWidth="1"/>
    <col min="16" max="16" width="30.140625" style="88" bestFit="1" customWidth="1"/>
    <col min="17" max="17" width="40.28515625" style="88" bestFit="1" customWidth="1"/>
    <col min="18" max="18" width="16.7109375" style="88" bestFit="1" customWidth="1"/>
    <col min="19" max="19" width="16.28515625" style="88" bestFit="1" customWidth="1"/>
    <col min="20" max="20" width="19.140625" style="88" bestFit="1" customWidth="1"/>
    <col min="21" max="21" width="10.7109375" style="88" bestFit="1" customWidth="1"/>
    <col min="22" max="22" width="15.7109375" style="88" bestFit="1" customWidth="1"/>
    <col min="23" max="23" width="38.5703125" style="88" bestFit="1" customWidth="1"/>
    <col min="24" max="16384" width="14.42578125" style="88"/>
  </cols>
  <sheetData>
    <row r="1" spans="1:12" ht="31.5" customHeight="1" x14ac:dyDescent="0.25">
      <c r="A1" s="157" t="s">
        <v>3758</v>
      </c>
      <c r="B1" s="158"/>
      <c r="C1" s="158"/>
      <c r="D1" s="158"/>
      <c r="E1" s="158"/>
      <c r="I1" s="156" t="s">
        <v>3757</v>
      </c>
      <c r="J1" s="156"/>
      <c r="K1" s="156"/>
      <c r="L1" s="156"/>
    </row>
    <row r="2" spans="1:12" x14ac:dyDescent="0.25">
      <c r="A2" s="89" t="s">
        <v>486</v>
      </c>
      <c r="B2" s="89" t="s">
        <v>487</v>
      </c>
      <c r="C2" s="89" t="s">
        <v>488</v>
      </c>
      <c r="D2" s="89" t="s">
        <v>649</v>
      </c>
      <c r="E2" s="70" t="s">
        <v>3145</v>
      </c>
      <c r="I2" s="89" t="s">
        <v>486</v>
      </c>
      <c r="J2" s="89" t="s">
        <v>487</v>
      </c>
      <c r="K2" s="89" t="s">
        <v>488</v>
      </c>
      <c r="L2" s="70" t="s">
        <v>3145</v>
      </c>
    </row>
    <row r="3" spans="1:12" x14ac:dyDescent="0.25">
      <c r="A3" s="70" t="s">
        <v>476</v>
      </c>
      <c r="B3" s="70">
        <v>210074</v>
      </c>
      <c r="C3" s="70" t="s">
        <v>477</v>
      </c>
      <c r="D3" s="70" t="s">
        <v>754</v>
      </c>
      <c r="E3" s="70">
        <v>1</v>
      </c>
      <c r="I3" s="70" t="s">
        <v>476</v>
      </c>
      <c r="J3" s="70">
        <v>210074</v>
      </c>
      <c r="K3" s="70" t="s">
        <v>477</v>
      </c>
      <c r="L3" s="70">
        <v>12</v>
      </c>
    </row>
    <row r="4" spans="1:12" x14ac:dyDescent="0.25">
      <c r="A4" s="70" t="s">
        <v>476</v>
      </c>
      <c r="B4" s="70">
        <v>210074</v>
      </c>
      <c r="C4" s="70" t="s">
        <v>477</v>
      </c>
      <c r="D4" s="70" t="s">
        <v>748</v>
      </c>
      <c r="E4" s="70">
        <v>1</v>
      </c>
      <c r="I4" s="70" t="s">
        <v>472</v>
      </c>
      <c r="J4" s="70">
        <v>210037</v>
      </c>
      <c r="K4" s="70" t="s">
        <v>2978</v>
      </c>
      <c r="L4" s="70">
        <v>1</v>
      </c>
    </row>
    <row r="5" spans="1:12" x14ac:dyDescent="0.25">
      <c r="A5" s="70" t="s">
        <v>476</v>
      </c>
      <c r="B5" s="70">
        <v>210074</v>
      </c>
      <c r="C5" s="70" t="s">
        <v>477</v>
      </c>
      <c r="D5" s="70" t="s">
        <v>747</v>
      </c>
      <c r="E5" s="70">
        <v>1</v>
      </c>
      <c r="I5" s="70" t="s">
        <v>472</v>
      </c>
      <c r="J5" s="70">
        <v>210041</v>
      </c>
      <c r="K5" s="70" t="s">
        <v>473</v>
      </c>
      <c r="L5" s="70">
        <v>5</v>
      </c>
    </row>
    <row r="6" spans="1:12" x14ac:dyDescent="0.25">
      <c r="A6" s="70" t="s">
        <v>476</v>
      </c>
      <c r="B6" s="70">
        <v>210074</v>
      </c>
      <c r="C6" s="70" t="s">
        <v>477</v>
      </c>
      <c r="D6" s="70" t="s">
        <v>746</v>
      </c>
      <c r="E6" s="70">
        <v>1</v>
      </c>
      <c r="I6" s="70" t="s">
        <v>472</v>
      </c>
      <c r="J6" s="70">
        <v>210091</v>
      </c>
      <c r="K6" s="70" t="s">
        <v>2979</v>
      </c>
      <c r="L6" s="70">
        <v>5</v>
      </c>
    </row>
    <row r="7" spans="1:12" x14ac:dyDescent="0.25">
      <c r="A7" s="70" t="s">
        <v>476</v>
      </c>
      <c r="B7" s="70">
        <v>210074</v>
      </c>
      <c r="C7" s="70" t="s">
        <v>477</v>
      </c>
      <c r="D7" s="70" t="s">
        <v>717</v>
      </c>
      <c r="E7" s="70">
        <v>1</v>
      </c>
      <c r="I7" s="70" t="s">
        <v>472</v>
      </c>
      <c r="J7" s="70" t="s">
        <v>2992</v>
      </c>
      <c r="K7" s="70" t="s">
        <v>3766</v>
      </c>
      <c r="L7" s="70">
        <v>1</v>
      </c>
    </row>
    <row r="8" spans="1:12" x14ac:dyDescent="0.25">
      <c r="A8" s="70" t="s">
        <v>476</v>
      </c>
      <c r="B8" s="70">
        <v>210074</v>
      </c>
      <c r="C8" s="70" t="s">
        <v>477</v>
      </c>
      <c r="D8" s="70" t="s">
        <v>703</v>
      </c>
      <c r="E8" s="70">
        <v>1</v>
      </c>
      <c r="I8" s="70" t="s">
        <v>468</v>
      </c>
      <c r="J8" s="70">
        <v>410027</v>
      </c>
      <c r="K8" s="70" t="s">
        <v>469</v>
      </c>
      <c r="L8" s="70">
        <v>8</v>
      </c>
    </row>
    <row r="9" spans="1:12" x14ac:dyDescent="0.25">
      <c r="A9" s="70" t="s">
        <v>476</v>
      </c>
      <c r="B9" s="70">
        <v>210074</v>
      </c>
      <c r="C9" s="70" t="s">
        <v>477</v>
      </c>
      <c r="D9" s="70" t="s">
        <v>695</v>
      </c>
      <c r="E9" s="70">
        <v>1</v>
      </c>
      <c r="I9" s="70" t="s">
        <v>468</v>
      </c>
      <c r="J9" s="70">
        <v>410032</v>
      </c>
      <c r="K9" s="70" t="s">
        <v>3745</v>
      </c>
      <c r="L9" s="70">
        <v>3</v>
      </c>
    </row>
    <row r="10" spans="1:12" x14ac:dyDescent="0.25">
      <c r="A10" s="70" t="s">
        <v>476</v>
      </c>
      <c r="B10" s="70">
        <v>210074</v>
      </c>
      <c r="C10" s="70" t="s">
        <v>477</v>
      </c>
      <c r="D10" s="70" t="s">
        <v>650</v>
      </c>
      <c r="E10" s="70">
        <v>1</v>
      </c>
      <c r="I10" s="70" t="s">
        <v>468</v>
      </c>
      <c r="J10" s="70" t="s">
        <v>3280</v>
      </c>
      <c r="K10" s="70" t="s">
        <v>3766</v>
      </c>
      <c r="L10" s="70">
        <v>1</v>
      </c>
    </row>
    <row r="11" spans="1:12" x14ac:dyDescent="0.25">
      <c r="A11" s="70" t="s">
        <v>476</v>
      </c>
      <c r="B11" s="70">
        <v>210074</v>
      </c>
      <c r="C11" s="70" t="s">
        <v>477</v>
      </c>
      <c r="D11" s="70" t="s">
        <v>3277</v>
      </c>
      <c r="E11" s="70">
        <v>1</v>
      </c>
      <c r="I11" s="70" t="s">
        <v>465</v>
      </c>
      <c r="J11" s="70">
        <v>240054</v>
      </c>
      <c r="K11" s="70" t="s">
        <v>106</v>
      </c>
      <c r="L11" s="70">
        <v>8</v>
      </c>
    </row>
    <row r="12" spans="1:12" x14ac:dyDescent="0.25">
      <c r="A12" s="70" t="s">
        <v>476</v>
      </c>
      <c r="B12" s="70">
        <v>210074</v>
      </c>
      <c r="C12" s="70" t="s">
        <v>477</v>
      </c>
      <c r="D12" s="70" t="s">
        <v>3284</v>
      </c>
      <c r="E12" s="70">
        <v>1</v>
      </c>
      <c r="I12" s="70" t="s">
        <v>465</v>
      </c>
      <c r="J12" s="70">
        <v>440415</v>
      </c>
      <c r="K12" s="70" t="s">
        <v>2987</v>
      </c>
      <c r="L12" s="70">
        <v>1</v>
      </c>
    </row>
    <row r="13" spans="1:12" x14ac:dyDescent="0.25">
      <c r="A13" s="70" t="s">
        <v>476</v>
      </c>
      <c r="B13" s="70">
        <v>210074</v>
      </c>
      <c r="C13" s="70" t="s">
        <v>477</v>
      </c>
      <c r="D13" s="70" t="s">
        <v>3778</v>
      </c>
      <c r="E13" s="70">
        <v>1</v>
      </c>
      <c r="I13" s="70" t="s">
        <v>465</v>
      </c>
      <c r="J13" s="70" t="s">
        <v>718</v>
      </c>
      <c r="K13" s="70" t="s">
        <v>3766</v>
      </c>
      <c r="L13" s="70">
        <v>3</v>
      </c>
    </row>
    <row r="14" spans="1:12" x14ac:dyDescent="0.25">
      <c r="A14" s="70" t="s">
        <v>476</v>
      </c>
      <c r="B14" s="70">
        <v>210074</v>
      </c>
      <c r="C14" s="70" t="s">
        <v>477</v>
      </c>
      <c r="D14" s="70" t="s">
        <v>3768</v>
      </c>
      <c r="E14" s="70">
        <v>1</v>
      </c>
      <c r="I14" s="70" t="s">
        <v>463</v>
      </c>
      <c r="J14" s="70">
        <v>800044</v>
      </c>
      <c r="K14" s="70" t="s">
        <v>464</v>
      </c>
      <c r="L14" s="70">
        <v>9</v>
      </c>
    </row>
    <row r="15" spans="1:12" x14ac:dyDescent="0.25">
      <c r="A15" s="70" t="s">
        <v>472</v>
      </c>
      <c r="B15" s="70">
        <v>210037</v>
      </c>
      <c r="C15" s="70" t="s">
        <v>2978</v>
      </c>
      <c r="D15" s="70" t="s">
        <v>754</v>
      </c>
      <c r="E15" s="70">
        <v>1</v>
      </c>
      <c r="I15" s="70" t="s">
        <v>463</v>
      </c>
      <c r="J15" s="70" t="s">
        <v>3747</v>
      </c>
      <c r="K15" s="70" t="s">
        <v>3766</v>
      </c>
      <c r="L15" s="70">
        <v>1</v>
      </c>
    </row>
    <row r="16" spans="1:12" x14ac:dyDescent="0.25">
      <c r="A16" s="70" t="s">
        <v>472</v>
      </c>
      <c r="B16" s="70">
        <v>210041</v>
      </c>
      <c r="C16" s="70" t="s">
        <v>473</v>
      </c>
      <c r="D16" s="70" t="s">
        <v>748</v>
      </c>
      <c r="E16" s="70">
        <v>1</v>
      </c>
      <c r="I16" s="70" t="s">
        <v>463</v>
      </c>
      <c r="J16" s="70" t="s">
        <v>3879</v>
      </c>
      <c r="K16" s="70" t="s">
        <v>3766</v>
      </c>
      <c r="L16" s="70">
        <v>1</v>
      </c>
    </row>
    <row r="17" spans="1:12" x14ac:dyDescent="0.25">
      <c r="A17" s="70" t="s">
        <v>472</v>
      </c>
      <c r="B17" s="70">
        <v>210041</v>
      </c>
      <c r="C17" s="70" t="s">
        <v>473</v>
      </c>
      <c r="D17" s="70" t="s">
        <v>747</v>
      </c>
      <c r="E17" s="70">
        <v>1</v>
      </c>
      <c r="I17" s="70" t="s">
        <v>460</v>
      </c>
      <c r="J17" s="70">
        <v>240131</v>
      </c>
      <c r="K17" s="70" t="s">
        <v>160</v>
      </c>
      <c r="L17" s="70">
        <v>3</v>
      </c>
    </row>
    <row r="18" spans="1:12" x14ac:dyDescent="0.25">
      <c r="A18" s="70" t="s">
        <v>472</v>
      </c>
      <c r="B18" s="70">
        <v>210041</v>
      </c>
      <c r="C18" s="70" t="s">
        <v>473</v>
      </c>
      <c r="D18" s="70" t="s">
        <v>746</v>
      </c>
      <c r="E18" s="70">
        <v>1</v>
      </c>
      <c r="I18" s="70" t="s">
        <v>460</v>
      </c>
      <c r="J18" s="70">
        <v>310008</v>
      </c>
      <c r="K18" s="70" t="s">
        <v>131</v>
      </c>
      <c r="L18" s="70">
        <v>8</v>
      </c>
    </row>
    <row r="19" spans="1:12" x14ac:dyDescent="0.25">
      <c r="A19" s="70" t="s">
        <v>472</v>
      </c>
      <c r="B19" s="70">
        <v>210041</v>
      </c>
      <c r="C19" s="70" t="s">
        <v>473</v>
      </c>
      <c r="D19" s="70" t="s">
        <v>717</v>
      </c>
      <c r="E19" s="70">
        <v>1</v>
      </c>
      <c r="I19" s="70" t="s">
        <v>458</v>
      </c>
      <c r="J19" s="70">
        <v>210064</v>
      </c>
      <c r="K19" s="70" t="s">
        <v>459</v>
      </c>
      <c r="L19" s="70">
        <v>5</v>
      </c>
    </row>
    <row r="20" spans="1:12" x14ac:dyDescent="0.25">
      <c r="A20" s="70" t="s">
        <v>472</v>
      </c>
      <c r="B20" s="70">
        <v>210041</v>
      </c>
      <c r="C20" s="70" t="s">
        <v>473</v>
      </c>
      <c r="D20" s="70" t="s">
        <v>703</v>
      </c>
      <c r="E20" s="70">
        <v>1</v>
      </c>
      <c r="I20" s="70" t="s">
        <v>458</v>
      </c>
      <c r="J20" s="70">
        <v>210090</v>
      </c>
      <c r="K20" s="70" t="s">
        <v>540</v>
      </c>
      <c r="L20" s="70">
        <v>8</v>
      </c>
    </row>
    <row r="21" spans="1:12" x14ac:dyDescent="0.25">
      <c r="A21" s="70" t="s">
        <v>472</v>
      </c>
      <c r="B21" s="70">
        <v>210091</v>
      </c>
      <c r="C21" s="70" t="s">
        <v>2979</v>
      </c>
      <c r="D21" s="70" t="s">
        <v>650</v>
      </c>
      <c r="E21" s="70">
        <v>1</v>
      </c>
      <c r="I21" s="70" t="s">
        <v>454</v>
      </c>
      <c r="J21" s="70">
        <v>210068</v>
      </c>
      <c r="K21" s="70" t="s">
        <v>455</v>
      </c>
      <c r="L21" s="70">
        <v>12</v>
      </c>
    </row>
    <row r="22" spans="1:12" x14ac:dyDescent="0.25">
      <c r="A22" s="70" t="s">
        <v>472</v>
      </c>
      <c r="B22" s="70">
        <v>210091</v>
      </c>
      <c r="C22" s="70" t="s">
        <v>2979</v>
      </c>
      <c r="D22" s="70" t="s">
        <v>3277</v>
      </c>
      <c r="E22" s="70">
        <v>1</v>
      </c>
      <c r="I22" s="70" t="s">
        <v>450</v>
      </c>
      <c r="J22" s="70">
        <v>210036</v>
      </c>
      <c r="K22" s="70" t="s">
        <v>451</v>
      </c>
      <c r="L22" s="70">
        <v>12</v>
      </c>
    </row>
    <row r="23" spans="1:12" x14ac:dyDescent="0.25">
      <c r="A23" s="70" t="s">
        <v>472</v>
      </c>
      <c r="B23" s="70">
        <v>210091</v>
      </c>
      <c r="C23" s="70" t="s">
        <v>2979</v>
      </c>
      <c r="D23" s="70" t="s">
        <v>3284</v>
      </c>
      <c r="E23" s="70">
        <v>1</v>
      </c>
      <c r="I23" s="70" t="s">
        <v>446</v>
      </c>
      <c r="J23" s="70">
        <v>210030</v>
      </c>
      <c r="K23" s="70" t="s">
        <v>447</v>
      </c>
      <c r="L23" s="70">
        <v>5</v>
      </c>
    </row>
    <row r="24" spans="1:12" x14ac:dyDescent="0.25">
      <c r="A24" s="70" t="s">
        <v>472</v>
      </c>
      <c r="B24" s="70">
        <v>210091</v>
      </c>
      <c r="C24" s="70" t="s">
        <v>2979</v>
      </c>
      <c r="D24" s="70" t="s">
        <v>3778</v>
      </c>
      <c r="E24" s="70">
        <v>1</v>
      </c>
      <c r="I24" s="70" t="s">
        <v>446</v>
      </c>
      <c r="J24" s="70">
        <v>410031</v>
      </c>
      <c r="K24" s="70" t="s">
        <v>2984</v>
      </c>
      <c r="L24" s="70">
        <v>5</v>
      </c>
    </row>
    <row r="25" spans="1:12" x14ac:dyDescent="0.25">
      <c r="A25" s="70" t="s">
        <v>472</v>
      </c>
      <c r="B25" s="70">
        <v>210091</v>
      </c>
      <c r="C25" s="70" t="s">
        <v>2979</v>
      </c>
      <c r="D25" s="70" t="s">
        <v>3768</v>
      </c>
      <c r="E25" s="70">
        <v>1</v>
      </c>
      <c r="I25" s="70" t="s">
        <v>446</v>
      </c>
      <c r="J25" s="70" t="s">
        <v>2992</v>
      </c>
      <c r="K25" s="70" t="s">
        <v>3766</v>
      </c>
      <c r="L25" s="70">
        <v>1</v>
      </c>
    </row>
    <row r="26" spans="1:12" x14ac:dyDescent="0.25">
      <c r="A26" s="70" t="s">
        <v>472</v>
      </c>
      <c r="B26" s="70" t="s">
        <v>2992</v>
      </c>
      <c r="C26" s="70" t="s">
        <v>3766</v>
      </c>
      <c r="D26" s="70" t="s">
        <v>695</v>
      </c>
      <c r="E26" s="70">
        <v>1</v>
      </c>
      <c r="I26" s="70" t="s">
        <v>446</v>
      </c>
      <c r="J26" s="70" t="s">
        <v>3879</v>
      </c>
      <c r="K26" s="70" t="s">
        <v>3766</v>
      </c>
      <c r="L26" s="70">
        <v>1</v>
      </c>
    </row>
    <row r="27" spans="1:12" x14ac:dyDescent="0.25">
      <c r="A27" s="70" t="s">
        <v>468</v>
      </c>
      <c r="B27" s="70">
        <v>410027</v>
      </c>
      <c r="C27" s="70" t="s">
        <v>469</v>
      </c>
      <c r="D27" s="70" t="s">
        <v>754</v>
      </c>
      <c r="E27" s="70">
        <v>1</v>
      </c>
      <c r="I27" s="70" t="s">
        <v>442</v>
      </c>
      <c r="J27" s="70">
        <v>210048</v>
      </c>
      <c r="K27" s="70" t="s">
        <v>443</v>
      </c>
      <c r="L27" s="70">
        <v>5</v>
      </c>
    </row>
    <row r="28" spans="1:12" x14ac:dyDescent="0.25">
      <c r="A28" s="70" t="s">
        <v>468</v>
      </c>
      <c r="B28" s="70">
        <v>410027</v>
      </c>
      <c r="C28" s="70" t="s">
        <v>469</v>
      </c>
      <c r="D28" s="70" t="s">
        <v>748</v>
      </c>
      <c r="E28" s="70">
        <v>1</v>
      </c>
      <c r="I28" s="70" t="s">
        <v>442</v>
      </c>
      <c r="J28" s="70">
        <v>210089</v>
      </c>
      <c r="K28" s="70" t="s">
        <v>653</v>
      </c>
      <c r="L28" s="70">
        <v>6</v>
      </c>
    </row>
    <row r="29" spans="1:12" x14ac:dyDescent="0.25">
      <c r="A29" s="70" t="s">
        <v>468</v>
      </c>
      <c r="B29" s="70">
        <v>410027</v>
      </c>
      <c r="C29" s="70" t="s">
        <v>469</v>
      </c>
      <c r="D29" s="70" t="s">
        <v>747</v>
      </c>
      <c r="E29" s="70">
        <v>1</v>
      </c>
      <c r="I29" s="70" t="s">
        <v>438</v>
      </c>
      <c r="J29" s="70">
        <v>210031</v>
      </c>
      <c r="K29" s="70" t="s">
        <v>439</v>
      </c>
      <c r="L29" s="70">
        <v>12</v>
      </c>
    </row>
    <row r="30" spans="1:12" x14ac:dyDescent="0.25">
      <c r="A30" s="70" t="s">
        <v>468</v>
      </c>
      <c r="B30" s="70">
        <v>410027</v>
      </c>
      <c r="C30" s="70" t="s">
        <v>469</v>
      </c>
      <c r="D30" s="70" t="s">
        <v>746</v>
      </c>
      <c r="E30" s="70">
        <v>1</v>
      </c>
      <c r="I30" s="70" t="s">
        <v>434</v>
      </c>
      <c r="J30" s="70">
        <v>240005</v>
      </c>
      <c r="K30" s="70" t="s">
        <v>190</v>
      </c>
      <c r="L30" s="70">
        <v>1</v>
      </c>
    </row>
    <row r="31" spans="1:12" x14ac:dyDescent="0.25">
      <c r="A31" s="70" t="s">
        <v>468</v>
      </c>
      <c r="B31" s="70">
        <v>410027</v>
      </c>
      <c r="C31" s="70" t="s">
        <v>469</v>
      </c>
      <c r="D31" s="70" t="s">
        <v>717</v>
      </c>
      <c r="E31" s="70">
        <v>1</v>
      </c>
      <c r="I31" s="70" t="s">
        <v>434</v>
      </c>
      <c r="J31" s="70">
        <v>800053</v>
      </c>
      <c r="K31" s="70" t="s">
        <v>435</v>
      </c>
      <c r="L31" s="70">
        <v>6</v>
      </c>
    </row>
    <row r="32" spans="1:12" x14ac:dyDescent="0.25">
      <c r="A32" s="70" t="s">
        <v>468</v>
      </c>
      <c r="B32" s="70">
        <v>410027</v>
      </c>
      <c r="C32" s="70" t="s">
        <v>469</v>
      </c>
      <c r="D32" s="70" t="s">
        <v>703</v>
      </c>
      <c r="E32" s="70">
        <v>1</v>
      </c>
      <c r="I32" s="70" t="s">
        <v>434</v>
      </c>
      <c r="J32" s="70" t="s">
        <v>602</v>
      </c>
      <c r="K32" s="70" t="s">
        <v>3766</v>
      </c>
      <c r="L32" s="70">
        <v>4</v>
      </c>
    </row>
    <row r="33" spans="1:12" x14ac:dyDescent="0.25">
      <c r="A33" s="70" t="s">
        <v>468</v>
      </c>
      <c r="B33" s="70">
        <v>410027</v>
      </c>
      <c r="C33" s="70" t="s">
        <v>469</v>
      </c>
      <c r="D33" s="70" t="s">
        <v>695</v>
      </c>
      <c r="E33" s="70">
        <v>1</v>
      </c>
      <c r="I33" s="70" t="s">
        <v>434</v>
      </c>
      <c r="J33" s="70" t="s">
        <v>3879</v>
      </c>
      <c r="K33" s="70" t="s">
        <v>3766</v>
      </c>
      <c r="L33" s="70">
        <v>1</v>
      </c>
    </row>
    <row r="34" spans="1:12" x14ac:dyDescent="0.25">
      <c r="A34" s="70" t="s">
        <v>468</v>
      </c>
      <c r="B34" s="70">
        <v>410027</v>
      </c>
      <c r="C34" s="70" t="s">
        <v>469</v>
      </c>
      <c r="D34" s="70" t="s">
        <v>650</v>
      </c>
      <c r="E34" s="70">
        <v>1</v>
      </c>
      <c r="I34" s="70" t="s">
        <v>431</v>
      </c>
      <c r="J34" s="70">
        <v>210076</v>
      </c>
      <c r="K34" s="70" t="s">
        <v>655</v>
      </c>
      <c r="L34" s="70">
        <v>8</v>
      </c>
    </row>
    <row r="35" spans="1:12" x14ac:dyDescent="0.25">
      <c r="A35" s="70" t="s">
        <v>468</v>
      </c>
      <c r="B35" s="70">
        <v>410032</v>
      </c>
      <c r="C35" s="70" t="s">
        <v>3745</v>
      </c>
      <c r="D35" s="70" t="s">
        <v>3284</v>
      </c>
      <c r="E35" s="70">
        <v>1</v>
      </c>
      <c r="I35" s="70" t="s">
        <v>431</v>
      </c>
      <c r="J35" s="70">
        <v>240259</v>
      </c>
      <c r="K35" s="70" t="s">
        <v>675</v>
      </c>
      <c r="L35" s="70">
        <v>1</v>
      </c>
    </row>
    <row r="36" spans="1:12" x14ac:dyDescent="0.25">
      <c r="A36" s="70" t="s">
        <v>468</v>
      </c>
      <c r="B36" s="70">
        <v>410032</v>
      </c>
      <c r="C36" s="70" t="s">
        <v>3745</v>
      </c>
      <c r="D36" s="70" t="s">
        <v>3778</v>
      </c>
      <c r="E36" s="70">
        <v>1</v>
      </c>
      <c r="I36" s="70" t="s">
        <v>431</v>
      </c>
      <c r="J36" s="70" t="s">
        <v>2992</v>
      </c>
      <c r="K36" s="70" t="s">
        <v>3766</v>
      </c>
      <c r="L36" s="70">
        <v>1</v>
      </c>
    </row>
    <row r="37" spans="1:12" x14ac:dyDescent="0.25">
      <c r="A37" s="70" t="s">
        <v>468</v>
      </c>
      <c r="B37" s="70">
        <v>410032</v>
      </c>
      <c r="C37" s="70" t="s">
        <v>3745</v>
      </c>
      <c r="D37" s="70" t="s">
        <v>3768</v>
      </c>
      <c r="E37" s="70">
        <v>1</v>
      </c>
      <c r="I37" s="70" t="s">
        <v>427</v>
      </c>
      <c r="J37" s="70">
        <v>210051</v>
      </c>
      <c r="K37" s="70" t="s">
        <v>308</v>
      </c>
      <c r="L37" s="70">
        <v>3</v>
      </c>
    </row>
    <row r="38" spans="1:12" x14ac:dyDescent="0.25">
      <c r="A38" s="70" t="s">
        <v>468</v>
      </c>
      <c r="B38" s="70" t="s">
        <v>3280</v>
      </c>
      <c r="C38" s="70" t="s">
        <v>3766</v>
      </c>
      <c r="D38" s="70" t="s">
        <v>3277</v>
      </c>
      <c r="E38" s="70">
        <v>1</v>
      </c>
      <c r="I38" s="70" t="s">
        <v>427</v>
      </c>
      <c r="J38" s="70">
        <v>210085</v>
      </c>
      <c r="K38" s="70" t="s">
        <v>656</v>
      </c>
      <c r="L38" s="70">
        <v>6</v>
      </c>
    </row>
    <row r="39" spans="1:12" x14ac:dyDescent="0.25">
      <c r="A39" s="70" t="s">
        <v>465</v>
      </c>
      <c r="B39" s="70">
        <v>240054</v>
      </c>
      <c r="C39" s="70" t="s">
        <v>106</v>
      </c>
      <c r="D39" s="70" t="s">
        <v>747</v>
      </c>
      <c r="E39" s="70">
        <v>1</v>
      </c>
      <c r="I39" s="70" t="s">
        <v>427</v>
      </c>
      <c r="J39" s="70" t="s">
        <v>234</v>
      </c>
      <c r="K39" s="70" t="s">
        <v>3766</v>
      </c>
      <c r="L39" s="70">
        <v>1</v>
      </c>
    </row>
    <row r="40" spans="1:12" x14ac:dyDescent="0.25">
      <c r="A40" s="70" t="s">
        <v>465</v>
      </c>
      <c r="B40" s="70">
        <v>240054</v>
      </c>
      <c r="C40" s="70" t="s">
        <v>106</v>
      </c>
      <c r="D40" s="70" t="s">
        <v>703</v>
      </c>
      <c r="E40" s="70">
        <v>1</v>
      </c>
      <c r="I40" s="70" t="s">
        <v>427</v>
      </c>
      <c r="J40" s="70" t="s">
        <v>749</v>
      </c>
      <c r="K40" s="70" t="s">
        <v>3766</v>
      </c>
      <c r="L40" s="70">
        <v>1</v>
      </c>
    </row>
    <row r="41" spans="1:12" x14ac:dyDescent="0.25">
      <c r="A41" s="70" t="s">
        <v>465</v>
      </c>
      <c r="B41" s="70">
        <v>240054</v>
      </c>
      <c r="C41" s="70" t="s">
        <v>106</v>
      </c>
      <c r="D41" s="70" t="s">
        <v>695</v>
      </c>
      <c r="E41" s="70">
        <v>1</v>
      </c>
      <c r="I41" s="70" t="s">
        <v>427</v>
      </c>
      <c r="J41" s="70" t="s">
        <v>3879</v>
      </c>
      <c r="K41" s="70" t="s">
        <v>3766</v>
      </c>
      <c r="L41" s="70">
        <v>1</v>
      </c>
    </row>
    <row r="42" spans="1:12" x14ac:dyDescent="0.25">
      <c r="A42" s="70" t="s">
        <v>465</v>
      </c>
      <c r="B42" s="70">
        <v>240054</v>
      </c>
      <c r="C42" s="70" t="s">
        <v>106</v>
      </c>
      <c r="D42" s="70" t="s">
        <v>650</v>
      </c>
      <c r="E42" s="70">
        <v>1</v>
      </c>
      <c r="I42" s="70" t="s">
        <v>424</v>
      </c>
      <c r="J42" s="70">
        <v>240165</v>
      </c>
      <c r="K42" s="70" t="s">
        <v>423</v>
      </c>
      <c r="L42" s="70">
        <v>12</v>
      </c>
    </row>
    <row r="43" spans="1:12" x14ac:dyDescent="0.25">
      <c r="A43" s="70" t="s">
        <v>465</v>
      </c>
      <c r="B43" s="70">
        <v>240054</v>
      </c>
      <c r="C43" s="70" t="s">
        <v>106</v>
      </c>
      <c r="D43" s="70" t="s">
        <v>3277</v>
      </c>
      <c r="E43" s="70">
        <v>1</v>
      </c>
      <c r="I43" s="70" t="s">
        <v>420</v>
      </c>
      <c r="J43" s="70">
        <v>820003</v>
      </c>
      <c r="K43" s="70" t="s">
        <v>419</v>
      </c>
      <c r="L43" s="70">
        <v>12</v>
      </c>
    </row>
    <row r="44" spans="1:12" x14ac:dyDescent="0.25">
      <c r="A44" s="70" t="s">
        <v>465</v>
      </c>
      <c r="B44" s="70">
        <v>240054</v>
      </c>
      <c r="C44" s="70" t="s">
        <v>106</v>
      </c>
      <c r="D44" s="70" t="s">
        <v>3284</v>
      </c>
      <c r="E44" s="70">
        <v>1</v>
      </c>
      <c r="I44" s="70" t="s">
        <v>416</v>
      </c>
      <c r="J44" s="70">
        <v>800057</v>
      </c>
      <c r="K44" s="70" t="s">
        <v>415</v>
      </c>
      <c r="L44" s="70">
        <v>10</v>
      </c>
    </row>
    <row r="45" spans="1:12" x14ac:dyDescent="0.25">
      <c r="A45" s="70" t="s">
        <v>465</v>
      </c>
      <c r="B45" s="70">
        <v>240054</v>
      </c>
      <c r="C45" s="70" t="s">
        <v>106</v>
      </c>
      <c r="D45" s="70" t="s">
        <v>3778</v>
      </c>
      <c r="E45" s="70">
        <v>1</v>
      </c>
      <c r="I45" s="70" t="s">
        <v>416</v>
      </c>
      <c r="J45" s="70" t="s">
        <v>2992</v>
      </c>
      <c r="K45" s="70" t="s">
        <v>3766</v>
      </c>
      <c r="L45" s="70">
        <v>2</v>
      </c>
    </row>
    <row r="46" spans="1:12" x14ac:dyDescent="0.25">
      <c r="A46" s="70" t="s">
        <v>465</v>
      </c>
      <c r="B46" s="70">
        <v>240054</v>
      </c>
      <c r="C46" s="70" t="s">
        <v>106</v>
      </c>
      <c r="D46" s="70" t="s">
        <v>3768</v>
      </c>
      <c r="E46" s="70">
        <v>1</v>
      </c>
      <c r="I46" s="70" t="s">
        <v>412</v>
      </c>
      <c r="J46" s="70">
        <v>240679</v>
      </c>
      <c r="K46" s="70" t="s">
        <v>411</v>
      </c>
      <c r="L46" s="70">
        <v>12</v>
      </c>
    </row>
    <row r="47" spans="1:12" x14ac:dyDescent="0.25">
      <c r="A47" s="70" t="s">
        <v>465</v>
      </c>
      <c r="B47" s="70">
        <v>440415</v>
      </c>
      <c r="C47" s="70" t="s">
        <v>2987</v>
      </c>
      <c r="D47" s="70" t="s">
        <v>754</v>
      </c>
      <c r="E47" s="70">
        <v>1</v>
      </c>
      <c r="I47" s="70" t="s">
        <v>408</v>
      </c>
      <c r="J47" s="70">
        <v>410028</v>
      </c>
      <c r="K47" s="70" t="s">
        <v>407</v>
      </c>
      <c r="L47" s="70">
        <v>11</v>
      </c>
    </row>
    <row r="48" spans="1:12" x14ac:dyDescent="0.25">
      <c r="A48" s="70" t="s">
        <v>465</v>
      </c>
      <c r="B48" s="70" t="s">
        <v>718</v>
      </c>
      <c r="C48" s="70" t="s">
        <v>3766</v>
      </c>
      <c r="D48" s="70" t="s">
        <v>748</v>
      </c>
      <c r="E48" s="70">
        <v>1</v>
      </c>
      <c r="I48" s="70" t="s">
        <v>404</v>
      </c>
      <c r="J48" s="70">
        <v>210013</v>
      </c>
      <c r="K48" s="70" t="s">
        <v>403</v>
      </c>
      <c r="L48" s="70">
        <v>4</v>
      </c>
    </row>
    <row r="49" spans="1:12" x14ac:dyDescent="0.25">
      <c r="A49" s="70" t="s">
        <v>465</v>
      </c>
      <c r="B49" s="70" t="s">
        <v>718</v>
      </c>
      <c r="C49" s="70" t="s">
        <v>3766</v>
      </c>
      <c r="D49" s="70" t="s">
        <v>746</v>
      </c>
      <c r="E49" s="70">
        <v>1</v>
      </c>
      <c r="I49" s="70" t="s">
        <v>404</v>
      </c>
      <c r="J49" s="70">
        <v>800062</v>
      </c>
      <c r="K49" s="70" t="s">
        <v>2988</v>
      </c>
      <c r="L49" s="70">
        <v>5</v>
      </c>
    </row>
    <row r="50" spans="1:12" x14ac:dyDescent="0.25">
      <c r="A50" s="70" t="s">
        <v>465</v>
      </c>
      <c r="B50" s="70" t="s">
        <v>718</v>
      </c>
      <c r="C50" s="70" t="s">
        <v>3766</v>
      </c>
      <c r="D50" s="70" t="s">
        <v>717</v>
      </c>
      <c r="E50" s="70">
        <v>1</v>
      </c>
      <c r="I50" s="70" t="s">
        <v>404</v>
      </c>
      <c r="J50" s="70" t="s">
        <v>2992</v>
      </c>
      <c r="K50" s="70" t="s">
        <v>3766</v>
      </c>
      <c r="L50" s="70">
        <v>2</v>
      </c>
    </row>
    <row r="51" spans="1:12" x14ac:dyDescent="0.25">
      <c r="A51" s="70" t="s">
        <v>463</v>
      </c>
      <c r="B51" s="70">
        <v>800044</v>
      </c>
      <c r="C51" s="70" t="s">
        <v>464</v>
      </c>
      <c r="D51" s="70" t="s">
        <v>754</v>
      </c>
      <c r="E51" s="70">
        <v>1</v>
      </c>
      <c r="I51" s="70" t="s">
        <v>400</v>
      </c>
      <c r="J51" s="70">
        <v>240455</v>
      </c>
      <c r="K51" s="70" t="s">
        <v>657</v>
      </c>
      <c r="L51" s="70">
        <v>7</v>
      </c>
    </row>
    <row r="52" spans="1:12" x14ac:dyDescent="0.25">
      <c r="A52" s="70" t="s">
        <v>463</v>
      </c>
      <c r="B52" s="70">
        <v>800044</v>
      </c>
      <c r="C52" s="70" t="s">
        <v>464</v>
      </c>
      <c r="D52" s="70" t="s">
        <v>748</v>
      </c>
      <c r="E52" s="70">
        <v>1</v>
      </c>
      <c r="I52" s="70" t="s">
        <v>400</v>
      </c>
      <c r="J52" s="70">
        <v>240637</v>
      </c>
      <c r="K52" s="70" t="s">
        <v>399</v>
      </c>
      <c r="L52" s="70">
        <v>2</v>
      </c>
    </row>
    <row r="53" spans="1:12" x14ac:dyDescent="0.25">
      <c r="A53" s="70" t="s">
        <v>463</v>
      </c>
      <c r="B53" s="70">
        <v>800044</v>
      </c>
      <c r="C53" s="70" t="s">
        <v>464</v>
      </c>
      <c r="D53" s="70" t="s">
        <v>746</v>
      </c>
      <c r="E53" s="70">
        <v>1</v>
      </c>
      <c r="I53" s="70" t="s">
        <v>400</v>
      </c>
      <c r="J53" s="70" t="s">
        <v>3280</v>
      </c>
      <c r="K53" s="70" t="s">
        <v>3766</v>
      </c>
      <c r="L53" s="70">
        <v>1</v>
      </c>
    </row>
    <row r="54" spans="1:12" x14ac:dyDescent="0.25">
      <c r="A54" s="70" t="s">
        <v>463</v>
      </c>
      <c r="B54" s="70">
        <v>800044</v>
      </c>
      <c r="C54" s="70" t="s">
        <v>464</v>
      </c>
      <c r="D54" s="70" t="s">
        <v>717</v>
      </c>
      <c r="E54" s="70">
        <v>1</v>
      </c>
      <c r="I54" s="70" t="s">
        <v>400</v>
      </c>
      <c r="J54" s="70" t="s">
        <v>3297</v>
      </c>
      <c r="K54" s="70" t="s">
        <v>3766</v>
      </c>
      <c r="L54" s="70">
        <v>1</v>
      </c>
    </row>
    <row r="55" spans="1:12" x14ac:dyDescent="0.25">
      <c r="A55" s="70" t="s">
        <v>463</v>
      </c>
      <c r="B55" s="70">
        <v>800044</v>
      </c>
      <c r="C55" s="70" t="s">
        <v>464</v>
      </c>
      <c r="D55" s="70" t="s">
        <v>703</v>
      </c>
      <c r="E55" s="70">
        <v>1</v>
      </c>
      <c r="I55" s="70" t="s">
        <v>400</v>
      </c>
      <c r="J55" s="70" t="s">
        <v>3879</v>
      </c>
      <c r="K55" s="70" t="s">
        <v>3766</v>
      </c>
      <c r="L55" s="70">
        <v>1</v>
      </c>
    </row>
    <row r="56" spans="1:12" x14ac:dyDescent="0.25">
      <c r="A56" s="70" t="s">
        <v>463</v>
      </c>
      <c r="B56" s="70">
        <v>800044</v>
      </c>
      <c r="C56" s="70" t="s">
        <v>464</v>
      </c>
      <c r="D56" s="70" t="s">
        <v>695</v>
      </c>
      <c r="E56" s="70">
        <v>1</v>
      </c>
      <c r="I56" s="70" t="s">
        <v>396</v>
      </c>
      <c r="J56" s="70">
        <v>240072</v>
      </c>
      <c r="K56" s="70" t="s">
        <v>395</v>
      </c>
      <c r="L56" s="70">
        <v>11</v>
      </c>
    </row>
    <row r="57" spans="1:12" x14ac:dyDescent="0.25">
      <c r="A57" s="70" t="s">
        <v>463</v>
      </c>
      <c r="B57" s="70">
        <v>800044</v>
      </c>
      <c r="C57" s="70" t="s">
        <v>464</v>
      </c>
      <c r="D57" s="70" t="s">
        <v>650</v>
      </c>
      <c r="E57" s="70">
        <v>1</v>
      </c>
      <c r="I57" s="70" t="s">
        <v>392</v>
      </c>
      <c r="J57" s="70">
        <v>240696</v>
      </c>
      <c r="K57" s="70" t="s">
        <v>391</v>
      </c>
      <c r="L57" s="70">
        <v>11</v>
      </c>
    </row>
    <row r="58" spans="1:12" x14ac:dyDescent="0.25">
      <c r="A58" s="70" t="s">
        <v>463</v>
      </c>
      <c r="B58" s="70">
        <v>800044</v>
      </c>
      <c r="C58" s="70" t="s">
        <v>464</v>
      </c>
      <c r="D58" s="70" t="s">
        <v>3284</v>
      </c>
      <c r="E58" s="70">
        <v>1</v>
      </c>
      <c r="I58" s="70" t="s">
        <v>388</v>
      </c>
      <c r="J58" s="70">
        <v>240448</v>
      </c>
      <c r="K58" s="70" t="s">
        <v>387</v>
      </c>
      <c r="L58" s="70">
        <v>12</v>
      </c>
    </row>
    <row r="59" spans="1:12" x14ac:dyDescent="0.25">
      <c r="A59" s="70" t="s">
        <v>463</v>
      </c>
      <c r="B59" s="70">
        <v>800044</v>
      </c>
      <c r="C59" s="70" t="s">
        <v>464</v>
      </c>
      <c r="D59" s="70" t="s">
        <v>3778</v>
      </c>
      <c r="E59" s="70">
        <v>1</v>
      </c>
      <c r="I59" s="70" t="s">
        <v>385</v>
      </c>
      <c r="J59" s="70">
        <v>240075</v>
      </c>
      <c r="K59" s="70" t="s">
        <v>384</v>
      </c>
      <c r="L59" s="70">
        <v>10</v>
      </c>
    </row>
    <row r="60" spans="1:12" x14ac:dyDescent="0.25">
      <c r="A60" s="70" t="s">
        <v>463</v>
      </c>
      <c r="B60" s="70" t="s">
        <v>3747</v>
      </c>
      <c r="C60" s="70" t="s">
        <v>3766</v>
      </c>
      <c r="D60" s="70" t="s">
        <v>3277</v>
      </c>
      <c r="E60" s="70">
        <v>1</v>
      </c>
      <c r="I60" s="70" t="s">
        <v>381</v>
      </c>
      <c r="J60" s="70">
        <v>240442</v>
      </c>
      <c r="K60" s="70" t="s">
        <v>380</v>
      </c>
      <c r="L60" s="70">
        <v>10</v>
      </c>
    </row>
    <row r="61" spans="1:12" x14ac:dyDescent="0.25">
      <c r="A61" s="70" t="s">
        <v>463</v>
      </c>
      <c r="B61" s="70" t="s">
        <v>3879</v>
      </c>
      <c r="C61" s="70" t="s">
        <v>3766</v>
      </c>
      <c r="D61" s="70" t="s">
        <v>3768</v>
      </c>
      <c r="E61" s="70">
        <v>1</v>
      </c>
      <c r="I61" s="70" t="s">
        <v>377</v>
      </c>
      <c r="J61" s="70">
        <v>240607</v>
      </c>
      <c r="K61" s="70" t="s">
        <v>136</v>
      </c>
      <c r="L61" s="70">
        <v>8</v>
      </c>
    </row>
    <row r="62" spans="1:12" x14ac:dyDescent="0.25">
      <c r="A62" s="70" t="s">
        <v>460</v>
      </c>
      <c r="B62" s="70">
        <v>240131</v>
      </c>
      <c r="C62" s="70" t="s">
        <v>160</v>
      </c>
      <c r="D62" s="70" t="s">
        <v>754</v>
      </c>
      <c r="E62" s="70">
        <v>1</v>
      </c>
      <c r="I62" s="70" t="s">
        <v>377</v>
      </c>
      <c r="J62" s="70">
        <v>340010</v>
      </c>
      <c r="K62" s="70" t="s">
        <v>376</v>
      </c>
      <c r="L62" s="70">
        <v>2</v>
      </c>
    </row>
    <row r="63" spans="1:12" x14ac:dyDescent="0.25">
      <c r="A63" s="70" t="s">
        <v>460</v>
      </c>
      <c r="B63" s="70">
        <v>240131</v>
      </c>
      <c r="C63" s="70" t="s">
        <v>160</v>
      </c>
      <c r="D63" s="70" t="s">
        <v>748</v>
      </c>
      <c r="E63" s="70">
        <v>1</v>
      </c>
      <c r="I63" s="70" t="s">
        <v>374</v>
      </c>
      <c r="J63" s="70">
        <v>240067</v>
      </c>
      <c r="K63" s="70" t="s">
        <v>111</v>
      </c>
      <c r="L63" s="70">
        <v>9</v>
      </c>
    </row>
    <row r="64" spans="1:12" x14ac:dyDescent="0.25">
      <c r="A64" s="70" t="s">
        <v>460</v>
      </c>
      <c r="B64" s="70">
        <v>240131</v>
      </c>
      <c r="C64" s="70" t="s">
        <v>160</v>
      </c>
      <c r="D64" s="70" t="s">
        <v>746</v>
      </c>
      <c r="E64" s="70">
        <v>1</v>
      </c>
      <c r="I64" s="70" t="s">
        <v>372</v>
      </c>
      <c r="J64" s="70">
        <v>240080</v>
      </c>
      <c r="K64" s="70" t="s">
        <v>209</v>
      </c>
      <c r="L64" s="70">
        <v>10</v>
      </c>
    </row>
    <row r="65" spans="1:12" x14ac:dyDescent="0.25">
      <c r="A65" s="70" t="s">
        <v>460</v>
      </c>
      <c r="B65" s="70">
        <v>310008</v>
      </c>
      <c r="C65" s="70" t="s">
        <v>131</v>
      </c>
      <c r="D65" s="70" t="s">
        <v>717</v>
      </c>
      <c r="E65" s="70">
        <v>1</v>
      </c>
      <c r="I65" s="70" t="s">
        <v>371</v>
      </c>
      <c r="J65" s="70">
        <v>240624</v>
      </c>
      <c r="K65" s="70" t="s">
        <v>370</v>
      </c>
      <c r="L65" s="70">
        <v>11</v>
      </c>
    </row>
    <row r="66" spans="1:12" x14ac:dyDescent="0.25">
      <c r="A66" s="70" t="s">
        <v>460</v>
      </c>
      <c r="B66" s="70">
        <v>310008</v>
      </c>
      <c r="C66" s="70" t="s">
        <v>131</v>
      </c>
      <c r="D66" s="70" t="s">
        <v>703</v>
      </c>
      <c r="E66" s="70">
        <v>1</v>
      </c>
      <c r="I66" s="70" t="s">
        <v>367</v>
      </c>
      <c r="J66" s="70">
        <v>440061</v>
      </c>
      <c r="K66" s="70" t="s">
        <v>366</v>
      </c>
      <c r="L66" s="70">
        <v>11</v>
      </c>
    </row>
    <row r="67" spans="1:12" x14ac:dyDescent="0.25">
      <c r="A67" s="70" t="s">
        <v>460</v>
      </c>
      <c r="B67" s="70">
        <v>310008</v>
      </c>
      <c r="C67" s="70" t="s">
        <v>131</v>
      </c>
      <c r="D67" s="70" t="s">
        <v>695</v>
      </c>
      <c r="E67" s="70">
        <v>1</v>
      </c>
      <c r="I67" s="70" t="s">
        <v>363</v>
      </c>
      <c r="J67" s="70">
        <v>240049</v>
      </c>
      <c r="K67" s="70" t="s">
        <v>142</v>
      </c>
      <c r="L67" s="70">
        <v>10</v>
      </c>
    </row>
    <row r="68" spans="1:12" x14ac:dyDescent="0.25">
      <c r="A68" s="70" t="s">
        <v>460</v>
      </c>
      <c r="B68" s="70">
        <v>310008</v>
      </c>
      <c r="C68" s="70" t="s">
        <v>131</v>
      </c>
      <c r="D68" s="70" t="s">
        <v>650</v>
      </c>
      <c r="E68" s="70">
        <v>1</v>
      </c>
      <c r="I68" s="70" t="s">
        <v>361</v>
      </c>
      <c r="J68" s="70">
        <v>440273</v>
      </c>
      <c r="K68" s="70" t="s">
        <v>360</v>
      </c>
      <c r="L68" s="70">
        <v>11</v>
      </c>
    </row>
    <row r="69" spans="1:12" x14ac:dyDescent="0.25">
      <c r="A69" s="70" t="s">
        <v>460</v>
      </c>
      <c r="B69" s="70">
        <v>310008</v>
      </c>
      <c r="C69" s="70" t="s">
        <v>131</v>
      </c>
      <c r="D69" s="70" t="s">
        <v>3277</v>
      </c>
      <c r="E69" s="70">
        <v>1</v>
      </c>
      <c r="I69" s="70" t="s">
        <v>358</v>
      </c>
      <c r="J69" s="70">
        <v>240050</v>
      </c>
      <c r="K69" s="70" t="s">
        <v>357</v>
      </c>
      <c r="L69" s="70">
        <v>9</v>
      </c>
    </row>
    <row r="70" spans="1:12" x14ac:dyDescent="0.25">
      <c r="A70" s="70" t="s">
        <v>460</v>
      </c>
      <c r="B70" s="70">
        <v>310008</v>
      </c>
      <c r="C70" s="70" t="s">
        <v>131</v>
      </c>
      <c r="D70" s="70" t="s">
        <v>3284</v>
      </c>
      <c r="E70" s="70">
        <v>1</v>
      </c>
      <c r="I70" s="70" t="s">
        <v>353</v>
      </c>
      <c r="J70" s="70">
        <v>440072</v>
      </c>
      <c r="K70" s="70" t="s">
        <v>352</v>
      </c>
      <c r="L70" s="70">
        <v>10</v>
      </c>
    </row>
    <row r="71" spans="1:12" x14ac:dyDescent="0.25">
      <c r="A71" s="70" t="s">
        <v>460</v>
      </c>
      <c r="B71" s="70">
        <v>310008</v>
      </c>
      <c r="C71" s="70" t="s">
        <v>131</v>
      </c>
      <c r="D71" s="70" t="s">
        <v>3778</v>
      </c>
      <c r="E71" s="70">
        <v>1</v>
      </c>
      <c r="I71" s="70" t="s">
        <v>348</v>
      </c>
      <c r="J71" s="70">
        <v>240348</v>
      </c>
      <c r="K71" s="70" t="s">
        <v>347</v>
      </c>
      <c r="L71" s="70">
        <v>11</v>
      </c>
    </row>
    <row r="72" spans="1:12" x14ac:dyDescent="0.25">
      <c r="A72" s="70" t="s">
        <v>460</v>
      </c>
      <c r="B72" s="70">
        <v>310008</v>
      </c>
      <c r="C72" s="70" t="s">
        <v>131</v>
      </c>
      <c r="D72" s="70" t="s">
        <v>3768</v>
      </c>
      <c r="E72" s="70">
        <v>1</v>
      </c>
      <c r="I72" s="70" t="s">
        <v>514</v>
      </c>
      <c r="J72" s="70">
        <v>210078</v>
      </c>
      <c r="K72" s="70" t="s">
        <v>658</v>
      </c>
      <c r="L72" s="70">
        <v>10</v>
      </c>
    </row>
    <row r="73" spans="1:12" x14ac:dyDescent="0.25">
      <c r="A73" s="70" t="s">
        <v>458</v>
      </c>
      <c r="B73" s="70">
        <v>210064</v>
      </c>
      <c r="C73" s="70" t="s">
        <v>459</v>
      </c>
      <c r="D73" s="70" t="s">
        <v>754</v>
      </c>
      <c r="E73" s="70">
        <v>1</v>
      </c>
      <c r="I73" s="70" t="s">
        <v>567</v>
      </c>
      <c r="J73" s="70">
        <v>210069</v>
      </c>
      <c r="K73" s="70" t="s">
        <v>165</v>
      </c>
      <c r="L73" s="70">
        <v>9</v>
      </c>
    </row>
    <row r="74" spans="1:12" x14ac:dyDescent="0.25">
      <c r="A74" s="70" t="s">
        <v>458</v>
      </c>
      <c r="B74" s="70">
        <v>210064</v>
      </c>
      <c r="C74" s="70" t="s">
        <v>459</v>
      </c>
      <c r="D74" s="70" t="s">
        <v>748</v>
      </c>
      <c r="E74" s="70">
        <v>1</v>
      </c>
      <c r="I74" s="70" t="s">
        <v>528</v>
      </c>
      <c r="J74" s="70">
        <v>210037</v>
      </c>
      <c r="K74" s="70" t="s">
        <v>2978</v>
      </c>
      <c r="L74" s="70">
        <v>2</v>
      </c>
    </row>
    <row r="75" spans="1:12" x14ac:dyDescent="0.25">
      <c r="A75" s="70" t="s">
        <v>458</v>
      </c>
      <c r="B75" s="70">
        <v>210064</v>
      </c>
      <c r="C75" s="70" t="s">
        <v>459</v>
      </c>
      <c r="D75" s="70" t="s">
        <v>746</v>
      </c>
      <c r="E75" s="70">
        <v>1</v>
      </c>
      <c r="I75" s="70" t="s">
        <v>528</v>
      </c>
      <c r="J75" s="70">
        <v>210041</v>
      </c>
      <c r="K75" s="70" t="s">
        <v>473</v>
      </c>
      <c r="L75" s="70">
        <v>3</v>
      </c>
    </row>
    <row r="76" spans="1:12" x14ac:dyDescent="0.25">
      <c r="A76" s="70" t="s">
        <v>458</v>
      </c>
      <c r="B76" s="70">
        <v>210064</v>
      </c>
      <c r="C76" s="70" t="s">
        <v>459</v>
      </c>
      <c r="D76" s="70" t="s">
        <v>717</v>
      </c>
      <c r="E76" s="70">
        <v>1</v>
      </c>
      <c r="I76" s="70" t="s">
        <v>490</v>
      </c>
      <c r="J76" s="70">
        <v>210087</v>
      </c>
      <c r="K76" s="70" t="s">
        <v>659</v>
      </c>
      <c r="L76" s="70">
        <v>8</v>
      </c>
    </row>
    <row r="77" spans="1:12" x14ac:dyDescent="0.25">
      <c r="A77" s="70" t="s">
        <v>458</v>
      </c>
      <c r="B77" s="70">
        <v>210064</v>
      </c>
      <c r="C77" s="70" t="s">
        <v>459</v>
      </c>
      <c r="D77" s="70" t="s">
        <v>703</v>
      </c>
      <c r="E77" s="70">
        <v>1</v>
      </c>
      <c r="I77" s="70" t="s">
        <v>490</v>
      </c>
      <c r="J77" s="70" t="s">
        <v>3879</v>
      </c>
      <c r="K77" s="70" t="s">
        <v>3766</v>
      </c>
      <c r="L77" s="70">
        <v>1</v>
      </c>
    </row>
    <row r="78" spans="1:12" x14ac:dyDescent="0.25">
      <c r="A78" s="70" t="s">
        <v>458</v>
      </c>
      <c r="B78" s="70">
        <v>210090</v>
      </c>
      <c r="C78" s="70" t="s">
        <v>540</v>
      </c>
      <c r="D78" s="70" t="s">
        <v>747</v>
      </c>
      <c r="E78" s="70">
        <v>2</v>
      </c>
      <c r="I78" s="70" t="s">
        <v>572</v>
      </c>
      <c r="J78" s="70">
        <v>210048</v>
      </c>
      <c r="K78" s="70" t="s">
        <v>443</v>
      </c>
      <c r="L78" s="70">
        <v>7</v>
      </c>
    </row>
    <row r="79" spans="1:12" x14ac:dyDescent="0.25">
      <c r="A79" s="70" t="s">
        <v>458</v>
      </c>
      <c r="B79" s="70">
        <v>210090</v>
      </c>
      <c r="C79" s="70" t="s">
        <v>540</v>
      </c>
      <c r="D79" s="70" t="s">
        <v>695</v>
      </c>
      <c r="E79" s="70">
        <v>1</v>
      </c>
      <c r="I79" s="70" t="s">
        <v>534</v>
      </c>
      <c r="J79" s="70">
        <v>210088</v>
      </c>
      <c r="K79" s="70" t="s">
        <v>660</v>
      </c>
      <c r="L79" s="70">
        <v>8</v>
      </c>
    </row>
    <row r="80" spans="1:12" x14ac:dyDescent="0.25">
      <c r="A80" s="70" t="s">
        <v>458</v>
      </c>
      <c r="B80" s="70">
        <v>210090</v>
      </c>
      <c r="C80" s="70" t="s">
        <v>540</v>
      </c>
      <c r="D80" s="70" t="s">
        <v>650</v>
      </c>
      <c r="E80" s="70">
        <v>1</v>
      </c>
      <c r="I80" s="70" t="s">
        <v>362</v>
      </c>
      <c r="J80" s="70">
        <v>230015</v>
      </c>
      <c r="K80" s="70" t="s">
        <v>296</v>
      </c>
      <c r="L80" s="70">
        <v>1</v>
      </c>
    </row>
    <row r="81" spans="1:12" x14ac:dyDescent="0.25">
      <c r="A81" s="70" t="s">
        <v>458</v>
      </c>
      <c r="B81" s="70">
        <v>210090</v>
      </c>
      <c r="C81" s="70" t="s">
        <v>540</v>
      </c>
      <c r="D81" s="70" t="s">
        <v>3277</v>
      </c>
      <c r="E81" s="70">
        <v>1</v>
      </c>
      <c r="I81" s="70" t="s">
        <v>362</v>
      </c>
      <c r="J81" s="70">
        <v>230017</v>
      </c>
      <c r="K81" s="70" t="s">
        <v>661</v>
      </c>
      <c r="L81" s="70">
        <v>10</v>
      </c>
    </row>
    <row r="82" spans="1:12" x14ac:dyDescent="0.25">
      <c r="A82" s="70" t="s">
        <v>458</v>
      </c>
      <c r="B82" s="70">
        <v>210090</v>
      </c>
      <c r="C82" s="70" t="s">
        <v>540</v>
      </c>
      <c r="D82" s="70" t="s">
        <v>3284</v>
      </c>
      <c r="E82" s="70">
        <v>1</v>
      </c>
      <c r="I82" s="70" t="s">
        <v>344</v>
      </c>
      <c r="J82" s="70">
        <v>230013</v>
      </c>
      <c r="K82" s="70" t="s">
        <v>343</v>
      </c>
      <c r="L82" s="70">
        <v>3</v>
      </c>
    </row>
    <row r="83" spans="1:12" x14ac:dyDescent="0.25">
      <c r="A83" s="70" t="s">
        <v>458</v>
      </c>
      <c r="B83" s="70">
        <v>210090</v>
      </c>
      <c r="C83" s="70" t="s">
        <v>540</v>
      </c>
      <c r="D83" s="70" t="s">
        <v>3778</v>
      </c>
      <c r="E83" s="70">
        <v>1</v>
      </c>
      <c r="I83" s="70" t="s">
        <v>344</v>
      </c>
      <c r="J83" s="70">
        <v>230019</v>
      </c>
      <c r="K83" s="70" t="s">
        <v>662</v>
      </c>
      <c r="L83" s="70">
        <v>7</v>
      </c>
    </row>
    <row r="84" spans="1:12" x14ac:dyDescent="0.25">
      <c r="A84" s="70" t="s">
        <v>458</v>
      </c>
      <c r="B84" s="70">
        <v>210090</v>
      </c>
      <c r="C84" s="70" t="s">
        <v>540</v>
      </c>
      <c r="D84" s="70" t="s">
        <v>3768</v>
      </c>
      <c r="E84" s="70">
        <v>1</v>
      </c>
      <c r="I84" s="70" t="s">
        <v>340</v>
      </c>
      <c r="J84" s="70">
        <v>230016</v>
      </c>
      <c r="K84" s="70" t="s">
        <v>339</v>
      </c>
      <c r="L84" s="70">
        <v>7</v>
      </c>
    </row>
    <row r="85" spans="1:12" x14ac:dyDescent="0.25">
      <c r="A85" s="70" t="s">
        <v>454</v>
      </c>
      <c r="B85" s="70">
        <v>210068</v>
      </c>
      <c r="C85" s="70" t="s">
        <v>455</v>
      </c>
      <c r="D85" s="70" t="s">
        <v>754</v>
      </c>
      <c r="E85" s="70">
        <v>1</v>
      </c>
      <c r="I85" s="70" t="s">
        <v>340</v>
      </c>
      <c r="J85" s="70">
        <v>230020</v>
      </c>
      <c r="K85" s="70" t="s">
        <v>3746</v>
      </c>
      <c r="L85" s="70">
        <v>3</v>
      </c>
    </row>
    <row r="86" spans="1:12" x14ac:dyDescent="0.25">
      <c r="A86" s="70" t="s">
        <v>454</v>
      </c>
      <c r="B86" s="70">
        <v>210068</v>
      </c>
      <c r="C86" s="70" t="s">
        <v>455</v>
      </c>
      <c r="D86" s="70" t="s">
        <v>748</v>
      </c>
      <c r="E86" s="70">
        <v>1</v>
      </c>
      <c r="I86" s="70" t="s">
        <v>546</v>
      </c>
      <c r="J86" s="70">
        <v>230015</v>
      </c>
      <c r="K86" s="70" t="s">
        <v>296</v>
      </c>
      <c r="L86" s="70">
        <v>7</v>
      </c>
    </row>
    <row r="87" spans="1:12" x14ac:dyDescent="0.25">
      <c r="A87" s="70" t="s">
        <v>454</v>
      </c>
      <c r="B87" s="70">
        <v>210068</v>
      </c>
      <c r="C87" s="70" t="s">
        <v>455</v>
      </c>
      <c r="D87" s="70" t="s">
        <v>747</v>
      </c>
      <c r="E87" s="70">
        <v>1</v>
      </c>
      <c r="I87" s="70" t="s">
        <v>356</v>
      </c>
      <c r="J87" s="70" t="s">
        <v>725</v>
      </c>
      <c r="K87" s="70" t="s">
        <v>3766</v>
      </c>
      <c r="L87" s="70">
        <v>1</v>
      </c>
    </row>
    <row r="88" spans="1:12" x14ac:dyDescent="0.25">
      <c r="A88" s="70" t="s">
        <v>454</v>
      </c>
      <c r="B88" s="70">
        <v>210068</v>
      </c>
      <c r="C88" s="70" t="s">
        <v>455</v>
      </c>
      <c r="D88" s="70" t="s">
        <v>746</v>
      </c>
      <c r="E88" s="70">
        <v>1</v>
      </c>
      <c r="I88" s="70" t="s">
        <v>356</v>
      </c>
      <c r="J88" s="70" t="s">
        <v>3280</v>
      </c>
      <c r="K88" s="70" t="s">
        <v>3766</v>
      </c>
      <c r="L88" s="70">
        <v>1</v>
      </c>
    </row>
    <row r="89" spans="1:12" x14ac:dyDescent="0.25">
      <c r="A89" s="70" t="s">
        <v>454</v>
      </c>
      <c r="B89" s="70">
        <v>210068</v>
      </c>
      <c r="C89" s="70" t="s">
        <v>455</v>
      </c>
      <c r="D89" s="70" t="s">
        <v>717</v>
      </c>
      <c r="E89" s="70">
        <v>1</v>
      </c>
      <c r="I89" s="70" t="s">
        <v>356</v>
      </c>
      <c r="J89" s="70" t="s">
        <v>2992</v>
      </c>
      <c r="K89" s="70" t="s">
        <v>3766</v>
      </c>
      <c r="L89" s="70">
        <v>2</v>
      </c>
    </row>
    <row r="90" spans="1:12" x14ac:dyDescent="0.25">
      <c r="A90" s="70" t="s">
        <v>454</v>
      </c>
      <c r="B90" s="70">
        <v>210068</v>
      </c>
      <c r="C90" s="70" t="s">
        <v>455</v>
      </c>
      <c r="D90" s="70" t="s">
        <v>703</v>
      </c>
      <c r="E90" s="70">
        <v>1</v>
      </c>
      <c r="I90" s="70" t="s">
        <v>356</v>
      </c>
      <c r="J90" s="70" t="s">
        <v>599</v>
      </c>
      <c r="K90" s="70" t="s">
        <v>3766</v>
      </c>
      <c r="L90" s="70">
        <v>1</v>
      </c>
    </row>
    <row r="91" spans="1:12" x14ac:dyDescent="0.25">
      <c r="A91" s="70" t="s">
        <v>454</v>
      </c>
      <c r="B91" s="70">
        <v>210068</v>
      </c>
      <c r="C91" s="70" t="s">
        <v>455</v>
      </c>
      <c r="D91" s="70" t="s">
        <v>695</v>
      </c>
      <c r="E91" s="70">
        <v>1</v>
      </c>
      <c r="I91" s="70" t="s">
        <v>356</v>
      </c>
      <c r="J91" s="70" t="s">
        <v>355</v>
      </c>
      <c r="K91" s="70" t="s">
        <v>3766</v>
      </c>
      <c r="L91" s="70">
        <v>1</v>
      </c>
    </row>
    <row r="92" spans="1:12" x14ac:dyDescent="0.25">
      <c r="A92" s="70" t="s">
        <v>454</v>
      </c>
      <c r="B92" s="70">
        <v>210068</v>
      </c>
      <c r="C92" s="70" t="s">
        <v>455</v>
      </c>
      <c r="D92" s="70" t="s">
        <v>650</v>
      </c>
      <c r="E92" s="70">
        <v>1</v>
      </c>
      <c r="I92" s="70" t="s">
        <v>336</v>
      </c>
      <c r="J92" s="70">
        <v>800044</v>
      </c>
      <c r="K92" s="70" t="s">
        <v>464</v>
      </c>
      <c r="L92" s="70">
        <v>1</v>
      </c>
    </row>
    <row r="93" spans="1:12" x14ac:dyDescent="0.25">
      <c r="A93" s="70" t="s">
        <v>454</v>
      </c>
      <c r="B93" s="70">
        <v>210068</v>
      </c>
      <c r="C93" s="70" t="s">
        <v>455</v>
      </c>
      <c r="D93" s="70" t="s">
        <v>3277</v>
      </c>
      <c r="E93" s="70">
        <v>1</v>
      </c>
      <c r="I93" s="70" t="s">
        <v>336</v>
      </c>
      <c r="J93" s="70" t="s">
        <v>334</v>
      </c>
      <c r="K93" s="70" t="s">
        <v>335</v>
      </c>
      <c r="L93" s="70">
        <v>8</v>
      </c>
    </row>
    <row r="94" spans="1:12" x14ac:dyDescent="0.25">
      <c r="A94" s="70" t="s">
        <v>454</v>
      </c>
      <c r="B94" s="70">
        <v>210068</v>
      </c>
      <c r="C94" s="70" t="s">
        <v>455</v>
      </c>
      <c r="D94" s="70" t="s">
        <v>3284</v>
      </c>
      <c r="E94" s="70">
        <v>1</v>
      </c>
      <c r="I94" s="70" t="s">
        <v>336</v>
      </c>
      <c r="J94" s="70" t="s">
        <v>3280</v>
      </c>
      <c r="K94" s="70" t="s">
        <v>3766</v>
      </c>
      <c r="L94" s="70">
        <v>1</v>
      </c>
    </row>
    <row r="95" spans="1:12" x14ac:dyDescent="0.25">
      <c r="A95" s="70" t="s">
        <v>454</v>
      </c>
      <c r="B95" s="70">
        <v>210068</v>
      </c>
      <c r="C95" s="70" t="s">
        <v>455</v>
      </c>
      <c r="D95" s="70" t="s">
        <v>3778</v>
      </c>
      <c r="E95" s="70">
        <v>1</v>
      </c>
      <c r="I95" s="70" t="s">
        <v>336</v>
      </c>
      <c r="J95" s="70" t="s">
        <v>3296</v>
      </c>
      <c r="K95" s="70" t="s">
        <v>3766</v>
      </c>
      <c r="L95" s="70">
        <v>2</v>
      </c>
    </row>
    <row r="96" spans="1:12" x14ac:dyDescent="0.25">
      <c r="A96" s="70" t="s">
        <v>454</v>
      </c>
      <c r="B96" s="70">
        <v>210068</v>
      </c>
      <c r="C96" s="70" t="s">
        <v>455</v>
      </c>
      <c r="D96" s="70" t="s">
        <v>3768</v>
      </c>
      <c r="E96" s="70">
        <v>1</v>
      </c>
      <c r="I96" s="70" t="s">
        <v>20</v>
      </c>
      <c r="J96" s="70" t="s">
        <v>18</v>
      </c>
      <c r="K96" s="70" t="s">
        <v>19</v>
      </c>
      <c r="L96" s="70">
        <v>1</v>
      </c>
    </row>
    <row r="97" spans="1:12" x14ac:dyDescent="0.25">
      <c r="A97" s="70" t="s">
        <v>450</v>
      </c>
      <c r="B97" s="70">
        <v>210036</v>
      </c>
      <c r="C97" s="70" t="s">
        <v>451</v>
      </c>
      <c r="D97" s="70" t="s">
        <v>754</v>
      </c>
      <c r="E97" s="70">
        <v>1</v>
      </c>
      <c r="I97" s="70" t="s">
        <v>20</v>
      </c>
      <c r="J97" s="70" t="s">
        <v>511</v>
      </c>
      <c r="K97" s="70" t="s">
        <v>3766</v>
      </c>
      <c r="L97" s="70">
        <v>1</v>
      </c>
    </row>
    <row r="98" spans="1:12" x14ac:dyDescent="0.25">
      <c r="A98" s="70" t="s">
        <v>450</v>
      </c>
      <c r="B98" s="70">
        <v>210036</v>
      </c>
      <c r="C98" s="70" t="s">
        <v>451</v>
      </c>
      <c r="D98" s="70" t="s">
        <v>748</v>
      </c>
      <c r="E98" s="70">
        <v>1</v>
      </c>
      <c r="I98" s="70" t="s">
        <v>341</v>
      </c>
      <c r="J98" s="70" t="s">
        <v>2525</v>
      </c>
      <c r="K98" s="70" t="s">
        <v>3766</v>
      </c>
      <c r="L98" s="70">
        <v>1</v>
      </c>
    </row>
    <row r="99" spans="1:12" x14ac:dyDescent="0.25">
      <c r="A99" s="70" t="s">
        <v>450</v>
      </c>
      <c r="B99" s="70">
        <v>210036</v>
      </c>
      <c r="C99" s="70" t="s">
        <v>451</v>
      </c>
      <c r="D99" s="70" t="s">
        <v>747</v>
      </c>
      <c r="E99" s="70">
        <v>1</v>
      </c>
      <c r="I99" s="70" t="s">
        <v>341</v>
      </c>
      <c r="J99" s="70" t="s">
        <v>226</v>
      </c>
      <c r="K99" s="70" t="s">
        <v>227</v>
      </c>
      <c r="L99" s="70">
        <v>2</v>
      </c>
    </row>
    <row r="100" spans="1:12" x14ac:dyDescent="0.25">
      <c r="A100" s="70" t="s">
        <v>450</v>
      </c>
      <c r="B100" s="70">
        <v>210036</v>
      </c>
      <c r="C100" s="70" t="s">
        <v>451</v>
      </c>
      <c r="D100" s="70" t="s">
        <v>746</v>
      </c>
      <c r="E100" s="70">
        <v>1</v>
      </c>
      <c r="I100" s="70" t="s">
        <v>341</v>
      </c>
      <c r="J100" s="70" t="s">
        <v>511</v>
      </c>
      <c r="K100" s="70" t="s">
        <v>3766</v>
      </c>
      <c r="L100" s="70">
        <v>1</v>
      </c>
    </row>
    <row r="101" spans="1:12" x14ac:dyDescent="0.25">
      <c r="A101" s="70" t="s">
        <v>450</v>
      </c>
      <c r="B101" s="70">
        <v>210036</v>
      </c>
      <c r="C101" s="70" t="s">
        <v>451</v>
      </c>
      <c r="D101" s="70" t="s">
        <v>717</v>
      </c>
      <c r="E101" s="70">
        <v>1</v>
      </c>
      <c r="I101" s="70" t="s">
        <v>331</v>
      </c>
      <c r="J101" s="70" t="s">
        <v>329</v>
      </c>
      <c r="K101" s="70" t="s">
        <v>330</v>
      </c>
      <c r="L101" s="70">
        <v>5</v>
      </c>
    </row>
    <row r="102" spans="1:12" x14ac:dyDescent="0.25">
      <c r="A102" s="70" t="s">
        <v>450</v>
      </c>
      <c r="B102" s="70">
        <v>210036</v>
      </c>
      <c r="C102" s="70" t="s">
        <v>451</v>
      </c>
      <c r="D102" s="70" t="s">
        <v>703</v>
      </c>
      <c r="E102" s="70">
        <v>1</v>
      </c>
      <c r="I102" s="70" t="s">
        <v>331</v>
      </c>
      <c r="J102" s="70" t="s">
        <v>226</v>
      </c>
      <c r="K102" s="70" t="s">
        <v>227</v>
      </c>
      <c r="L102" s="70">
        <v>1</v>
      </c>
    </row>
    <row r="103" spans="1:12" x14ac:dyDescent="0.25">
      <c r="A103" s="70" t="s">
        <v>450</v>
      </c>
      <c r="B103" s="70">
        <v>210036</v>
      </c>
      <c r="C103" s="70" t="s">
        <v>451</v>
      </c>
      <c r="D103" s="70" t="s">
        <v>695</v>
      </c>
      <c r="E103" s="70">
        <v>1</v>
      </c>
      <c r="I103" s="70" t="s">
        <v>332</v>
      </c>
      <c r="J103" s="70" t="s">
        <v>242</v>
      </c>
      <c r="K103" s="70" t="s">
        <v>243</v>
      </c>
      <c r="L103" s="70">
        <v>3</v>
      </c>
    </row>
    <row r="104" spans="1:12" x14ac:dyDescent="0.25">
      <c r="A104" s="70" t="s">
        <v>450</v>
      </c>
      <c r="B104" s="70">
        <v>210036</v>
      </c>
      <c r="C104" s="70" t="s">
        <v>451</v>
      </c>
      <c r="D104" s="70" t="s">
        <v>650</v>
      </c>
      <c r="E104" s="70">
        <v>1</v>
      </c>
      <c r="I104" s="70" t="s">
        <v>327</v>
      </c>
      <c r="J104" s="70" t="s">
        <v>2525</v>
      </c>
      <c r="K104" s="70" t="s">
        <v>3766</v>
      </c>
      <c r="L104" s="70">
        <v>2</v>
      </c>
    </row>
    <row r="105" spans="1:12" x14ac:dyDescent="0.25">
      <c r="A105" s="70" t="s">
        <v>450</v>
      </c>
      <c r="B105" s="70">
        <v>210036</v>
      </c>
      <c r="C105" s="70" t="s">
        <v>451</v>
      </c>
      <c r="D105" s="70" t="s">
        <v>3277</v>
      </c>
      <c r="E105" s="70">
        <v>1</v>
      </c>
      <c r="I105" s="70" t="s">
        <v>327</v>
      </c>
      <c r="J105" s="70" t="s">
        <v>3280</v>
      </c>
      <c r="K105" s="70" t="s">
        <v>3766</v>
      </c>
      <c r="L105" s="70">
        <v>1</v>
      </c>
    </row>
    <row r="106" spans="1:12" x14ac:dyDescent="0.25">
      <c r="A106" s="70" t="s">
        <v>450</v>
      </c>
      <c r="B106" s="70">
        <v>210036</v>
      </c>
      <c r="C106" s="70" t="s">
        <v>451</v>
      </c>
      <c r="D106" s="70" t="s">
        <v>3284</v>
      </c>
      <c r="E106" s="70">
        <v>1</v>
      </c>
      <c r="I106" s="70" t="s">
        <v>327</v>
      </c>
      <c r="J106" s="70" t="s">
        <v>2992</v>
      </c>
      <c r="K106" s="70" t="s">
        <v>3766</v>
      </c>
      <c r="L106" s="70">
        <v>1</v>
      </c>
    </row>
    <row r="107" spans="1:12" x14ac:dyDescent="0.25">
      <c r="A107" s="70" t="s">
        <v>450</v>
      </c>
      <c r="B107" s="70">
        <v>210036</v>
      </c>
      <c r="C107" s="70" t="s">
        <v>451</v>
      </c>
      <c r="D107" s="70" t="s">
        <v>3778</v>
      </c>
      <c r="E107" s="70">
        <v>1</v>
      </c>
      <c r="I107" s="70" t="s">
        <v>327</v>
      </c>
      <c r="J107" s="70" t="s">
        <v>3296</v>
      </c>
      <c r="K107" s="70" t="s">
        <v>3766</v>
      </c>
      <c r="L107" s="70">
        <v>2</v>
      </c>
    </row>
    <row r="108" spans="1:12" x14ac:dyDescent="0.25">
      <c r="A108" s="70" t="s">
        <v>450</v>
      </c>
      <c r="B108" s="70">
        <v>210036</v>
      </c>
      <c r="C108" s="70" t="s">
        <v>451</v>
      </c>
      <c r="D108" s="70" t="s">
        <v>3768</v>
      </c>
      <c r="E108" s="70">
        <v>1</v>
      </c>
      <c r="I108" s="70" t="s">
        <v>327</v>
      </c>
      <c r="J108" s="70" t="s">
        <v>226</v>
      </c>
      <c r="K108" s="70" t="s">
        <v>227</v>
      </c>
      <c r="L108" s="70">
        <v>3</v>
      </c>
    </row>
    <row r="109" spans="1:12" x14ac:dyDescent="0.25">
      <c r="A109" s="70" t="s">
        <v>446</v>
      </c>
      <c r="B109" s="70">
        <v>210030</v>
      </c>
      <c r="C109" s="70" t="s">
        <v>447</v>
      </c>
      <c r="D109" s="70" t="s">
        <v>754</v>
      </c>
      <c r="E109" s="70">
        <v>1</v>
      </c>
      <c r="I109" s="70" t="s">
        <v>327</v>
      </c>
      <c r="J109" s="70" t="s">
        <v>511</v>
      </c>
      <c r="K109" s="70" t="s">
        <v>3766</v>
      </c>
      <c r="L109" s="70">
        <v>2</v>
      </c>
    </row>
    <row r="110" spans="1:12" x14ac:dyDescent="0.25">
      <c r="A110" s="70" t="s">
        <v>446</v>
      </c>
      <c r="B110" s="70">
        <v>210030</v>
      </c>
      <c r="C110" s="70" t="s">
        <v>447</v>
      </c>
      <c r="D110" s="70" t="s">
        <v>748</v>
      </c>
      <c r="E110" s="70">
        <v>1</v>
      </c>
      <c r="I110" s="70" t="s">
        <v>327</v>
      </c>
      <c r="J110" s="70" t="s">
        <v>3879</v>
      </c>
      <c r="K110" s="70" t="s">
        <v>3766</v>
      </c>
      <c r="L110" s="70">
        <v>1</v>
      </c>
    </row>
    <row r="111" spans="1:12" x14ac:dyDescent="0.25">
      <c r="A111" s="70" t="s">
        <v>446</v>
      </c>
      <c r="B111" s="70">
        <v>210030</v>
      </c>
      <c r="C111" s="70" t="s">
        <v>447</v>
      </c>
      <c r="D111" s="70" t="s">
        <v>746</v>
      </c>
      <c r="E111" s="70">
        <v>1</v>
      </c>
      <c r="I111" s="70" t="s">
        <v>324</v>
      </c>
      <c r="J111" s="70" t="s">
        <v>322</v>
      </c>
      <c r="K111" s="70" t="s">
        <v>325</v>
      </c>
      <c r="L111" s="70">
        <v>11</v>
      </c>
    </row>
    <row r="112" spans="1:12" x14ac:dyDescent="0.25">
      <c r="A112" s="70" t="s">
        <v>446</v>
      </c>
      <c r="B112" s="70">
        <v>210030</v>
      </c>
      <c r="C112" s="70" t="s">
        <v>447</v>
      </c>
      <c r="D112" s="70" t="s">
        <v>717</v>
      </c>
      <c r="E112" s="70">
        <v>1</v>
      </c>
      <c r="I112" s="70" t="s">
        <v>320</v>
      </c>
      <c r="J112" s="70" t="s">
        <v>318</v>
      </c>
      <c r="K112" s="70" t="s">
        <v>319</v>
      </c>
      <c r="L112" s="70">
        <v>9</v>
      </c>
    </row>
    <row r="113" spans="1:12" x14ac:dyDescent="0.25">
      <c r="A113" s="70" t="s">
        <v>446</v>
      </c>
      <c r="B113" s="70">
        <v>210030</v>
      </c>
      <c r="C113" s="70" t="s">
        <v>447</v>
      </c>
      <c r="D113" s="70" t="s">
        <v>703</v>
      </c>
      <c r="E113" s="70">
        <v>1</v>
      </c>
      <c r="I113" s="70" t="s">
        <v>315</v>
      </c>
      <c r="J113" s="70" t="s">
        <v>313</v>
      </c>
      <c r="K113" s="70" t="s">
        <v>314</v>
      </c>
      <c r="L113" s="70">
        <v>11</v>
      </c>
    </row>
    <row r="114" spans="1:12" x14ac:dyDescent="0.25">
      <c r="A114" s="70" t="s">
        <v>446</v>
      </c>
      <c r="B114" s="70">
        <v>410031</v>
      </c>
      <c r="C114" s="70" t="s">
        <v>2984</v>
      </c>
      <c r="D114" s="70" t="s">
        <v>747</v>
      </c>
      <c r="E114" s="70">
        <v>1</v>
      </c>
      <c r="I114" s="70" t="s">
        <v>309</v>
      </c>
      <c r="J114" s="70">
        <v>210051</v>
      </c>
      <c r="K114" s="70" t="s">
        <v>308</v>
      </c>
      <c r="L114" s="70">
        <v>9</v>
      </c>
    </row>
    <row r="115" spans="1:12" x14ac:dyDescent="0.25">
      <c r="A115" s="70" t="s">
        <v>446</v>
      </c>
      <c r="B115" s="70">
        <v>410031</v>
      </c>
      <c r="C115" s="70" t="s">
        <v>2984</v>
      </c>
      <c r="D115" s="70" t="s">
        <v>650</v>
      </c>
      <c r="E115" s="70">
        <v>1</v>
      </c>
      <c r="I115" s="70" t="s">
        <v>309</v>
      </c>
      <c r="J115" s="70">
        <v>240455</v>
      </c>
      <c r="K115" s="70" t="s">
        <v>657</v>
      </c>
      <c r="L115" s="70">
        <v>2</v>
      </c>
    </row>
    <row r="116" spans="1:12" x14ac:dyDescent="0.25">
      <c r="A116" s="70" t="s">
        <v>446</v>
      </c>
      <c r="B116" s="70">
        <v>410031</v>
      </c>
      <c r="C116" s="70" t="s">
        <v>2984</v>
      </c>
      <c r="D116" s="70" t="s">
        <v>3277</v>
      </c>
      <c r="E116" s="70">
        <v>1</v>
      </c>
      <c r="I116" s="70" t="s">
        <v>750</v>
      </c>
      <c r="J116" s="70" t="s">
        <v>718</v>
      </c>
      <c r="K116" s="70" t="s">
        <v>3766</v>
      </c>
      <c r="L116" s="70">
        <v>1</v>
      </c>
    </row>
    <row r="117" spans="1:12" x14ac:dyDescent="0.25">
      <c r="A117" s="70" t="s">
        <v>446</v>
      </c>
      <c r="B117" s="70">
        <v>410031</v>
      </c>
      <c r="C117" s="70" t="s">
        <v>2984</v>
      </c>
      <c r="D117" s="70" t="s">
        <v>3284</v>
      </c>
      <c r="E117" s="70">
        <v>1</v>
      </c>
      <c r="I117" s="70" t="s">
        <v>304</v>
      </c>
      <c r="J117" s="70">
        <v>800047</v>
      </c>
      <c r="K117" s="70" t="s">
        <v>303</v>
      </c>
      <c r="L117" s="70">
        <v>8</v>
      </c>
    </row>
    <row r="118" spans="1:12" x14ac:dyDescent="0.25">
      <c r="A118" s="70" t="s">
        <v>446</v>
      </c>
      <c r="B118" s="70">
        <v>410031</v>
      </c>
      <c r="C118" s="70" t="s">
        <v>2984</v>
      </c>
      <c r="D118" s="70" t="s">
        <v>3778</v>
      </c>
      <c r="E118" s="70">
        <v>1</v>
      </c>
      <c r="I118" s="70" t="s">
        <v>304</v>
      </c>
      <c r="J118" s="70" t="s">
        <v>725</v>
      </c>
      <c r="K118" s="70" t="s">
        <v>3766</v>
      </c>
      <c r="L118" s="70">
        <v>2</v>
      </c>
    </row>
    <row r="119" spans="1:12" x14ac:dyDescent="0.25">
      <c r="A119" s="70" t="s">
        <v>446</v>
      </c>
      <c r="B119" s="70" t="s">
        <v>2992</v>
      </c>
      <c r="C119" s="70" t="s">
        <v>3766</v>
      </c>
      <c r="D119" s="70" t="s">
        <v>695</v>
      </c>
      <c r="E119" s="70">
        <v>1</v>
      </c>
      <c r="I119" s="70" t="s">
        <v>304</v>
      </c>
      <c r="J119" s="70" t="s">
        <v>3280</v>
      </c>
      <c r="K119" s="70" t="s">
        <v>3766</v>
      </c>
      <c r="L119" s="70">
        <v>1</v>
      </c>
    </row>
    <row r="120" spans="1:12" x14ac:dyDescent="0.25">
      <c r="A120" s="70" t="s">
        <v>446</v>
      </c>
      <c r="B120" s="70" t="s">
        <v>3879</v>
      </c>
      <c r="C120" s="70" t="s">
        <v>3766</v>
      </c>
      <c r="D120" s="70" t="s">
        <v>3768</v>
      </c>
      <c r="E120" s="70">
        <v>1</v>
      </c>
      <c r="I120" s="70" t="s">
        <v>301</v>
      </c>
      <c r="J120" s="70">
        <v>440187</v>
      </c>
      <c r="K120" s="70" t="s">
        <v>667</v>
      </c>
      <c r="L120" s="70">
        <v>3</v>
      </c>
    </row>
    <row r="121" spans="1:12" x14ac:dyDescent="0.25">
      <c r="A121" s="70" t="s">
        <v>442</v>
      </c>
      <c r="B121" s="70">
        <v>210048</v>
      </c>
      <c r="C121" s="70" t="s">
        <v>443</v>
      </c>
      <c r="D121" s="70" t="s">
        <v>754</v>
      </c>
      <c r="E121" s="70">
        <v>1</v>
      </c>
      <c r="I121" s="70" t="s">
        <v>301</v>
      </c>
      <c r="J121" s="70">
        <v>440390</v>
      </c>
      <c r="K121" s="70" t="s">
        <v>2986</v>
      </c>
      <c r="L121" s="70">
        <v>1</v>
      </c>
    </row>
    <row r="122" spans="1:12" x14ac:dyDescent="0.25">
      <c r="A122" s="70" t="s">
        <v>442</v>
      </c>
      <c r="B122" s="70">
        <v>210048</v>
      </c>
      <c r="C122" s="70" t="s">
        <v>443</v>
      </c>
      <c r="D122" s="70" t="s">
        <v>748</v>
      </c>
      <c r="E122" s="70">
        <v>1</v>
      </c>
      <c r="I122" s="70" t="s">
        <v>301</v>
      </c>
      <c r="J122" s="70">
        <v>440443</v>
      </c>
      <c r="K122" s="70" t="s">
        <v>669</v>
      </c>
      <c r="L122" s="70">
        <v>1</v>
      </c>
    </row>
    <row r="123" spans="1:12" x14ac:dyDescent="0.25">
      <c r="A123" s="70" t="s">
        <v>442</v>
      </c>
      <c r="B123" s="70">
        <v>210048</v>
      </c>
      <c r="C123" s="70" t="s">
        <v>443</v>
      </c>
      <c r="D123" s="70" t="s">
        <v>746</v>
      </c>
      <c r="E123" s="70">
        <v>1</v>
      </c>
      <c r="I123" s="70" t="s">
        <v>301</v>
      </c>
      <c r="J123" s="70" t="s">
        <v>729</v>
      </c>
      <c r="K123" s="70" t="s">
        <v>3766</v>
      </c>
      <c r="L123" s="70">
        <v>2</v>
      </c>
    </row>
    <row r="124" spans="1:12" x14ac:dyDescent="0.25">
      <c r="A124" s="70" t="s">
        <v>442</v>
      </c>
      <c r="B124" s="70">
        <v>210048</v>
      </c>
      <c r="C124" s="70" t="s">
        <v>443</v>
      </c>
      <c r="D124" s="70" t="s">
        <v>717</v>
      </c>
      <c r="E124" s="70">
        <v>1</v>
      </c>
      <c r="I124" s="70" t="s">
        <v>301</v>
      </c>
      <c r="J124" s="70" t="s">
        <v>604</v>
      </c>
      <c r="K124" s="70" t="s">
        <v>3766</v>
      </c>
      <c r="L124" s="70">
        <v>2</v>
      </c>
    </row>
    <row r="125" spans="1:12" x14ac:dyDescent="0.25">
      <c r="A125" s="70" t="s">
        <v>442</v>
      </c>
      <c r="B125" s="70">
        <v>210048</v>
      </c>
      <c r="C125" s="70" t="s">
        <v>443</v>
      </c>
      <c r="D125" s="70" t="s">
        <v>703</v>
      </c>
      <c r="E125" s="70">
        <v>1</v>
      </c>
      <c r="I125" s="70" t="s">
        <v>301</v>
      </c>
      <c r="J125" s="70" t="s">
        <v>278</v>
      </c>
      <c r="K125" s="70" t="s">
        <v>669</v>
      </c>
      <c r="L125" s="70">
        <v>1</v>
      </c>
    </row>
    <row r="126" spans="1:12" x14ac:dyDescent="0.25">
      <c r="A126" s="70" t="s">
        <v>442</v>
      </c>
      <c r="B126" s="70">
        <v>210089</v>
      </c>
      <c r="C126" s="70" t="s">
        <v>653</v>
      </c>
      <c r="D126" s="70" t="s">
        <v>695</v>
      </c>
      <c r="E126" s="70">
        <v>1</v>
      </c>
      <c r="I126" s="70" t="s">
        <v>301</v>
      </c>
      <c r="J126" s="70" t="s">
        <v>3280</v>
      </c>
      <c r="K126" s="70" t="s">
        <v>3766</v>
      </c>
      <c r="L126" s="70">
        <v>1</v>
      </c>
    </row>
    <row r="127" spans="1:12" x14ac:dyDescent="0.25">
      <c r="A127" s="70" t="s">
        <v>442</v>
      </c>
      <c r="B127" s="70">
        <v>210089</v>
      </c>
      <c r="C127" s="70" t="s">
        <v>653</v>
      </c>
      <c r="D127" s="70" t="s">
        <v>650</v>
      </c>
      <c r="E127" s="70">
        <v>1</v>
      </c>
      <c r="I127" s="70" t="s">
        <v>301</v>
      </c>
      <c r="J127" s="70" t="s">
        <v>3879</v>
      </c>
      <c r="K127" s="70" t="s">
        <v>3766</v>
      </c>
      <c r="L127" s="70">
        <v>1</v>
      </c>
    </row>
    <row r="128" spans="1:12" x14ac:dyDescent="0.25">
      <c r="A128" s="70" t="s">
        <v>442</v>
      </c>
      <c r="B128" s="70">
        <v>210089</v>
      </c>
      <c r="C128" s="70" t="s">
        <v>653</v>
      </c>
      <c r="D128" s="70" t="s">
        <v>3277</v>
      </c>
      <c r="E128" s="70">
        <v>1</v>
      </c>
      <c r="I128" s="70" t="s">
        <v>13</v>
      </c>
      <c r="J128" s="70" t="s">
        <v>18</v>
      </c>
      <c r="K128" s="70" t="s">
        <v>19</v>
      </c>
      <c r="L128" s="70">
        <v>10</v>
      </c>
    </row>
    <row r="129" spans="1:12" x14ac:dyDescent="0.25">
      <c r="A129" s="70" t="s">
        <v>442</v>
      </c>
      <c r="B129" s="70">
        <v>210089</v>
      </c>
      <c r="C129" s="70" t="s">
        <v>653</v>
      </c>
      <c r="D129" s="70" t="s">
        <v>3284</v>
      </c>
      <c r="E129" s="70">
        <v>1</v>
      </c>
      <c r="I129" s="70" t="s">
        <v>13</v>
      </c>
      <c r="J129" s="70" t="s">
        <v>11</v>
      </c>
      <c r="K129" s="70" t="s">
        <v>12</v>
      </c>
      <c r="L129" s="70">
        <v>2</v>
      </c>
    </row>
    <row r="130" spans="1:12" x14ac:dyDescent="0.25">
      <c r="A130" s="70" t="s">
        <v>442</v>
      </c>
      <c r="B130" s="70">
        <v>210089</v>
      </c>
      <c r="C130" s="70" t="s">
        <v>653</v>
      </c>
      <c r="D130" s="70" t="s">
        <v>3778</v>
      </c>
      <c r="E130" s="70">
        <v>1</v>
      </c>
      <c r="I130" s="70" t="s">
        <v>297</v>
      </c>
      <c r="J130" s="70">
        <v>230015</v>
      </c>
      <c r="K130" s="70" t="s">
        <v>296</v>
      </c>
      <c r="L130" s="70">
        <v>6</v>
      </c>
    </row>
    <row r="131" spans="1:12" x14ac:dyDescent="0.25">
      <c r="A131" s="70" t="s">
        <v>442</v>
      </c>
      <c r="B131" s="70">
        <v>210089</v>
      </c>
      <c r="C131" s="70" t="s">
        <v>653</v>
      </c>
      <c r="D131" s="70" t="s">
        <v>3768</v>
      </c>
      <c r="E131" s="70">
        <v>1</v>
      </c>
      <c r="I131" s="70" t="s">
        <v>297</v>
      </c>
      <c r="J131" s="70" t="s">
        <v>638</v>
      </c>
      <c r="K131" s="70" t="s">
        <v>3766</v>
      </c>
      <c r="L131" s="70">
        <v>3</v>
      </c>
    </row>
    <row r="132" spans="1:12" x14ac:dyDescent="0.25">
      <c r="A132" s="70" t="s">
        <v>438</v>
      </c>
      <c r="B132" s="70">
        <v>210031</v>
      </c>
      <c r="C132" s="70" t="s">
        <v>439</v>
      </c>
      <c r="D132" s="70" t="s">
        <v>754</v>
      </c>
      <c r="E132" s="70">
        <v>1</v>
      </c>
      <c r="I132" s="70" t="s">
        <v>297</v>
      </c>
      <c r="J132" s="70" t="s">
        <v>3280</v>
      </c>
      <c r="K132" s="70" t="s">
        <v>3766</v>
      </c>
      <c r="L132" s="70">
        <v>1</v>
      </c>
    </row>
    <row r="133" spans="1:12" x14ac:dyDescent="0.25">
      <c r="A133" s="70" t="s">
        <v>438</v>
      </c>
      <c r="B133" s="70">
        <v>210031</v>
      </c>
      <c r="C133" s="70" t="s">
        <v>439</v>
      </c>
      <c r="D133" s="70" t="s">
        <v>748</v>
      </c>
      <c r="E133" s="70">
        <v>1</v>
      </c>
      <c r="I133" s="70" t="s">
        <v>297</v>
      </c>
      <c r="J133" s="70" t="s">
        <v>2992</v>
      </c>
      <c r="K133" s="70" t="s">
        <v>3766</v>
      </c>
      <c r="L133" s="70">
        <v>1</v>
      </c>
    </row>
    <row r="134" spans="1:12" x14ac:dyDescent="0.25">
      <c r="A134" s="70" t="s">
        <v>438</v>
      </c>
      <c r="B134" s="70">
        <v>210031</v>
      </c>
      <c r="C134" s="70" t="s">
        <v>439</v>
      </c>
      <c r="D134" s="70" t="s">
        <v>747</v>
      </c>
      <c r="E134" s="70">
        <v>1</v>
      </c>
      <c r="I134" s="70" t="s">
        <v>297</v>
      </c>
      <c r="J134" s="70" t="s">
        <v>3879</v>
      </c>
      <c r="K134" s="70" t="s">
        <v>3766</v>
      </c>
      <c r="L134" s="70">
        <v>1</v>
      </c>
    </row>
    <row r="135" spans="1:12" x14ac:dyDescent="0.25">
      <c r="A135" s="70" t="s">
        <v>438</v>
      </c>
      <c r="B135" s="70">
        <v>210031</v>
      </c>
      <c r="C135" s="70" t="s">
        <v>439</v>
      </c>
      <c r="D135" s="70" t="s">
        <v>746</v>
      </c>
      <c r="E135" s="70">
        <v>1</v>
      </c>
      <c r="I135" s="70" t="s">
        <v>294</v>
      </c>
      <c r="J135" s="70">
        <v>240005</v>
      </c>
      <c r="K135" s="70" t="s">
        <v>190</v>
      </c>
      <c r="L135" s="70">
        <v>2</v>
      </c>
    </row>
    <row r="136" spans="1:12" x14ac:dyDescent="0.25">
      <c r="A136" s="70" t="s">
        <v>438</v>
      </c>
      <c r="B136" s="70">
        <v>210031</v>
      </c>
      <c r="C136" s="70" t="s">
        <v>439</v>
      </c>
      <c r="D136" s="70" t="s">
        <v>717</v>
      </c>
      <c r="E136" s="70">
        <v>1</v>
      </c>
      <c r="I136" s="70" t="s">
        <v>286</v>
      </c>
      <c r="J136" s="70" t="s">
        <v>284</v>
      </c>
      <c r="K136" s="70" t="s">
        <v>285</v>
      </c>
      <c r="L136" s="70">
        <v>12</v>
      </c>
    </row>
    <row r="137" spans="1:12" x14ac:dyDescent="0.25">
      <c r="A137" s="70" t="s">
        <v>438</v>
      </c>
      <c r="B137" s="70">
        <v>210031</v>
      </c>
      <c r="C137" s="70" t="s">
        <v>439</v>
      </c>
      <c r="D137" s="70" t="s">
        <v>703</v>
      </c>
      <c r="E137" s="70">
        <v>1</v>
      </c>
      <c r="I137" s="70" t="s">
        <v>289</v>
      </c>
      <c r="J137" s="70">
        <v>440435</v>
      </c>
      <c r="K137" s="70" t="s">
        <v>259</v>
      </c>
      <c r="L137" s="70">
        <v>2</v>
      </c>
    </row>
    <row r="138" spans="1:12" x14ac:dyDescent="0.25">
      <c r="A138" s="70" t="s">
        <v>438</v>
      </c>
      <c r="B138" s="70">
        <v>210031</v>
      </c>
      <c r="C138" s="70" t="s">
        <v>439</v>
      </c>
      <c r="D138" s="70" t="s">
        <v>695</v>
      </c>
      <c r="E138" s="70">
        <v>1</v>
      </c>
      <c r="I138" s="70" t="s">
        <v>282</v>
      </c>
      <c r="J138" s="70">
        <v>230005</v>
      </c>
      <c r="K138" s="70" t="s">
        <v>66</v>
      </c>
      <c r="L138" s="70">
        <v>1</v>
      </c>
    </row>
    <row r="139" spans="1:12" x14ac:dyDescent="0.25">
      <c r="A139" s="70" t="s">
        <v>438</v>
      </c>
      <c r="B139" s="70">
        <v>210031</v>
      </c>
      <c r="C139" s="70" t="s">
        <v>439</v>
      </c>
      <c r="D139" s="70" t="s">
        <v>650</v>
      </c>
      <c r="E139" s="70">
        <v>1</v>
      </c>
      <c r="I139" s="70" t="s">
        <v>282</v>
      </c>
      <c r="J139" s="70" t="s">
        <v>697</v>
      </c>
      <c r="K139" s="70" t="s">
        <v>3766</v>
      </c>
      <c r="L139" s="70">
        <v>2</v>
      </c>
    </row>
    <row r="140" spans="1:12" x14ac:dyDescent="0.25">
      <c r="A140" s="70" t="s">
        <v>438</v>
      </c>
      <c r="B140" s="70">
        <v>210031</v>
      </c>
      <c r="C140" s="70" t="s">
        <v>439</v>
      </c>
      <c r="D140" s="70" t="s">
        <v>3277</v>
      </c>
      <c r="E140" s="70">
        <v>1</v>
      </c>
      <c r="I140" s="70" t="s">
        <v>282</v>
      </c>
      <c r="J140" s="70" t="s">
        <v>553</v>
      </c>
      <c r="K140" s="70" t="s">
        <v>3766</v>
      </c>
      <c r="L140" s="70">
        <v>1</v>
      </c>
    </row>
    <row r="141" spans="1:12" x14ac:dyDescent="0.25">
      <c r="A141" s="70" t="s">
        <v>438</v>
      </c>
      <c r="B141" s="70">
        <v>210031</v>
      </c>
      <c r="C141" s="70" t="s">
        <v>439</v>
      </c>
      <c r="D141" s="70" t="s">
        <v>3284</v>
      </c>
      <c r="E141" s="70">
        <v>1</v>
      </c>
      <c r="I141" s="70" t="s">
        <v>282</v>
      </c>
      <c r="J141" s="70" t="s">
        <v>3280</v>
      </c>
      <c r="K141" s="70" t="s">
        <v>3766</v>
      </c>
      <c r="L141" s="70">
        <v>1</v>
      </c>
    </row>
    <row r="142" spans="1:12" x14ac:dyDescent="0.25">
      <c r="A142" s="70" t="s">
        <v>438</v>
      </c>
      <c r="B142" s="70">
        <v>210031</v>
      </c>
      <c r="C142" s="70" t="s">
        <v>439</v>
      </c>
      <c r="D142" s="70" t="s">
        <v>3778</v>
      </c>
      <c r="E142" s="70">
        <v>1</v>
      </c>
      <c r="I142" s="70" t="s">
        <v>282</v>
      </c>
      <c r="J142" s="70" t="s">
        <v>2992</v>
      </c>
      <c r="K142" s="70" t="s">
        <v>3766</v>
      </c>
      <c r="L142" s="70">
        <v>3</v>
      </c>
    </row>
    <row r="143" spans="1:12" x14ac:dyDescent="0.25">
      <c r="A143" s="70" t="s">
        <v>438</v>
      </c>
      <c r="B143" s="70">
        <v>210031</v>
      </c>
      <c r="C143" s="70" t="s">
        <v>439</v>
      </c>
      <c r="D143" s="70" t="s">
        <v>3768</v>
      </c>
      <c r="E143" s="70">
        <v>1</v>
      </c>
      <c r="I143" s="70" t="s">
        <v>282</v>
      </c>
      <c r="J143" s="70" t="s">
        <v>234</v>
      </c>
      <c r="K143" s="70" t="s">
        <v>3766</v>
      </c>
      <c r="L143" s="70">
        <v>1</v>
      </c>
    </row>
    <row r="144" spans="1:12" x14ac:dyDescent="0.25">
      <c r="A144" s="70" t="s">
        <v>434</v>
      </c>
      <c r="B144" s="70">
        <v>240005</v>
      </c>
      <c r="C144" s="70" t="s">
        <v>190</v>
      </c>
      <c r="D144" s="70" t="s">
        <v>3277</v>
      </c>
      <c r="E144" s="70">
        <v>1</v>
      </c>
      <c r="I144" s="70" t="s">
        <v>280</v>
      </c>
      <c r="J144" s="70">
        <v>440364</v>
      </c>
      <c r="K144" s="70" t="s">
        <v>169</v>
      </c>
      <c r="L144" s="70">
        <v>1</v>
      </c>
    </row>
    <row r="145" spans="1:12" x14ac:dyDescent="0.25">
      <c r="A145" s="70" t="s">
        <v>434</v>
      </c>
      <c r="B145" s="70">
        <v>800053</v>
      </c>
      <c r="C145" s="70" t="s">
        <v>435</v>
      </c>
      <c r="D145" s="70" t="s">
        <v>754</v>
      </c>
      <c r="E145" s="70">
        <v>1</v>
      </c>
      <c r="I145" s="70" t="s">
        <v>280</v>
      </c>
      <c r="J145" s="70" t="s">
        <v>718</v>
      </c>
      <c r="K145" s="70" t="s">
        <v>3766</v>
      </c>
      <c r="L145" s="70">
        <v>3</v>
      </c>
    </row>
    <row r="146" spans="1:12" x14ac:dyDescent="0.25">
      <c r="A146" s="70" t="s">
        <v>434</v>
      </c>
      <c r="B146" s="70">
        <v>800053</v>
      </c>
      <c r="C146" s="70" t="s">
        <v>435</v>
      </c>
      <c r="D146" s="70" t="s">
        <v>748</v>
      </c>
      <c r="E146" s="70">
        <v>1</v>
      </c>
      <c r="I146" s="70" t="s">
        <v>280</v>
      </c>
      <c r="J146" s="70" t="s">
        <v>3280</v>
      </c>
      <c r="K146" s="70" t="s">
        <v>3766</v>
      </c>
      <c r="L146" s="70">
        <v>1</v>
      </c>
    </row>
    <row r="147" spans="1:12" x14ac:dyDescent="0.25">
      <c r="A147" s="70" t="s">
        <v>434</v>
      </c>
      <c r="B147" s="70">
        <v>800053</v>
      </c>
      <c r="C147" s="70" t="s">
        <v>435</v>
      </c>
      <c r="D147" s="70" t="s">
        <v>746</v>
      </c>
      <c r="E147" s="70">
        <v>1</v>
      </c>
      <c r="I147" s="70" t="s">
        <v>280</v>
      </c>
      <c r="J147" s="70" t="s">
        <v>2992</v>
      </c>
      <c r="K147" s="70" t="s">
        <v>3766</v>
      </c>
      <c r="L147" s="70">
        <v>1</v>
      </c>
    </row>
    <row r="148" spans="1:12" x14ac:dyDescent="0.25">
      <c r="A148" s="70" t="s">
        <v>434</v>
      </c>
      <c r="B148" s="70">
        <v>800053</v>
      </c>
      <c r="C148" s="70" t="s">
        <v>435</v>
      </c>
      <c r="D148" s="70" t="s">
        <v>717</v>
      </c>
      <c r="E148" s="70">
        <v>1</v>
      </c>
      <c r="I148" s="70" t="s">
        <v>280</v>
      </c>
      <c r="J148" s="70" t="s">
        <v>234</v>
      </c>
      <c r="K148" s="70" t="s">
        <v>3766</v>
      </c>
      <c r="L148" s="70">
        <v>1</v>
      </c>
    </row>
    <row r="149" spans="1:12" x14ac:dyDescent="0.25">
      <c r="A149" s="70" t="s">
        <v>434</v>
      </c>
      <c r="B149" s="70">
        <v>800053</v>
      </c>
      <c r="C149" s="70" t="s">
        <v>435</v>
      </c>
      <c r="D149" s="70" t="s">
        <v>703</v>
      </c>
      <c r="E149" s="70">
        <v>1</v>
      </c>
      <c r="I149" s="70" t="s">
        <v>280</v>
      </c>
      <c r="J149" s="70" t="s">
        <v>616</v>
      </c>
      <c r="K149" s="70" t="s">
        <v>3766</v>
      </c>
      <c r="L149" s="70">
        <v>3</v>
      </c>
    </row>
    <row r="150" spans="1:12" x14ac:dyDescent="0.25">
      <c r="A150" s="70" t="s">
        <v>434</v>
      </c>
      <c r="B150" s="70">
        <v>800053</v>
      </c>
      <c r="C150" s="70" t="s">
        <v>435</v>
      </c>
      <c r="D150" s="70" t="s">
        <v>695</v>
      </c>
      <c r="E150" s="70">
        <v>1</v>
      </c>
      <c r="I150" s="70" t="s">
        <v>280</v>
      </c>
      <c r="J150" s="70" t="s">
        <v>3879</v>
      </c>
      <c r="K150" s="70" t="s">
        <v>3766</v>
      </c>
      <c r="L150" s="70">
        <v>1</v>
      </c>
    </row>
    <row r="151" spans="1:12" x14ac:dyDescent="0.25">
      <c r="A151" s="70" t="s">
        <v>434</v>
      </c>
      <c r="B151" s="70" t="s">
        <v>602</v>
      </c>
      <c r="C151" s="70" t="s">
        <v>3766</v>
      </c>
      <c r="D151" s="70" t="s">
        <v>747</v>
      </c>
      <c r="E151" s="70">
        <v>1</v>
      </c>
      <c r="I151" s="70" t="s">
        <v>276</v>
      </c>
      <c r="J151" s="70">
        <v>440443</v>
      </c>
      <c r="K151" s="70" t="s">
        <v>669</v>
      </c>
      <c r="L151" s="70">
        <v>1</v>
      </c>
    </row>
    <row r="152" spans="1:12" x14ac:dyDescent="0.25">
      <c r="A152" s="70" t="s">
        <v>434</v>
      </c>
      <c r="B152" s="70" t="s">
        <v>602</v>
      </c>
      <c r="C152" s="70" t="s">
        <v>3766</v>
      </c>
      <c r="D152" s="70" t="s">
        <v>650</v>
      </c>
      <c r="E152" s="70">
        <v>1</v>
      </c>
      <c r="I152" s="70" t="s">
        <v>276</v>
      </c>
      <c r="J152" s="70" t="s">
        <v>278</v>
      </c>
      <c r="K152" s="70" t="s">
        <v>669</v>
      </c>
      <c r="L152" s="70">
        <v>9</v>
      </c>
    </row>
    <row r="153" spans="1:12" x14ac:dyDescent="0.25">
      <c r="A153" s="70" t="s">
        <v>434</v>
      </c>
      <c r="B153" s="70" t="s">
        <v>602</v>
      </c>
      <c r="C153" s="70" t="s">
        <v>3766</v>
      </c>
      <c r="D153" s="70" t="s">
        <v>3284</v>
      </c>
      <c r="E153" s="70">
        <v>1</v>
      </c>
      <c r="I153" s="70" t="s">
        <v>276</v>
      </c>
      <c r="J153" s="70" t="s">
        <v>226</v>
      </c>
      <c r="K153" s="70" t="s">
        <v>227</v>
      </c>
      <c r="L153" s="70">
        <v>2</v>
      </c>
    </row>
    <row r="154" spans="1:12" x14ac:dyDescent="0.25">
      <c r="A154" s="70" t="s">
        <v>434</v>
      </c>
      <c r="B154" s="70" t="s">
        <v>602</v>
      </c>
      <c r="C154" s="70" t="s">
        <v>3766</v>
      </c>
      <c r="D154" s="70" t="s">
        <v>3778</v>
      </c>
      <c r="E154" s="70">
        <v>1</v>
      </c>
      <c r="I154" s="70" t="s">
        <v>274</v>
      </c>
      <c r="J154" s="70">
        <v>230008</v>
      </c>
      <c r="K154" s="70" t="s">
        <v>2980</v>
      </c>
      <c r="L154" s="70">
        <v>2</v>
      </c>
    </row>
    <row r="155" spans="1:12" x14ac:dyDescent="0.25">
      <c r="A155" s="70" t="s">
        <v>434</v>
      </c>
      <c r="B155" s="70" t="s">
        <v>3879</v>
      </c>
      <c r="C155" s="70" t="s">
        <v>3766</v>
      </c>
      <c r="D155" s="70" t="s">
        <v>3768</v>
      </c>
      <c r="E155" s="70">
        <v>1</v>
      </c>
      <c r="I155" s="70" t="s">
        <v>270</v>
      </c>
      <c r="J155" s="70" t="s">
        <v>268</v>
      </c>
      <c r="K155" s="70" t="s">
        <v>271</v>
      </c>
      <c r="L155" s="70">
        <v>12</v>
      </c>
    </row>
    <row r="156" spans="1:12" x14ac:dyDescent="0.25">
      <c r="A156" s="70" t="s">
        <v>431</v>
      </c>
      <c r="B156" s="70">
        <v>210076</v>
      </c>
      <c r="C156" s="70" t="s">
        <v>655</v>
      </c>
      <c r="D156" s="70" t="s">
        <v>717</v>
      </c>
      <c r="E156" s="70">
        <v>1</v>
      </c>
      <c r="I156" s="70" t="s">
        <v>751</v>
      </c>
      <c r="J156" s="70">
        <v>240348</v>
      </c>
      <c r="K156" s="70" t="s">
        <v>347</v>
      </c>
      <c r="L156" s="70">
        <v>2</v>
      </c>
    </row>
    <row r="157" spans="1:12" x14ac:dyDescent="0.25">
      <c r="A157" s="70" t="s">
        <v>431</v>
      </c>
      <c r="B157" s="70">
        <v>210076</v>
      </c>
      <c r="C157" s="70" t="s">
        <v>655</v>
      </c>
      <c r="D157" s="70" t="s">
        <v>703</v>
      </c>
      <c r="E157" s="70">
        <v>1</v>
      </c>
      <c r="I157" s="70" t="s">
        <v>266</v>
      </c>
      <c r="J157" s="70" t="s">
        <v>11</v>
      </c>
      <c r="K157" s="70" t="s">
        <v>12</v>
      </c>
      <c r="L157" s="70">
        <v>7</v>
      </c>
    </row>
    <row r="158" spans="1:12" x14ac:dyDescent="0.25">
      <c r="A158" s="70" t="s">
        <v>431</v>
      </c>
      <c r="B158" s="70">
        <v>210076</v>
      </c>
      <c r="C158" s="70" t="s">
        <v>655</v>
      </c>
      <c r="D158" s="70" t="s">
        <v>695</v>
      </c>
      <c r="E158" s="70">
        <v>1</v>
      </c>
      <c r="I158" s="70" t="s">
        <v>266</v>
      </c>
      <c r="J158" s="70" t="s">
        <v>2937</v>
      </c>
      <c r="K158" s="70" t="s">
        <v>2990</v>
      </c>
      <c r="L158" s="70">
        <v>2</v>
      </c>
    </row>
    <row r="159" spans="1:12" x14ac:dyDescent="0.25">
      <c r="A159" s="70" t="s">
        <v>431</v>
      </c>
      <c r="B159" s="70">
        <v>210076</v>
      </c>
      <c r="C159" s="70" t="s">
        <v>655</v>
      </c>
      <c r="D159" s="70" t="s">
        <v>650</v>
      </c>
      <c r="E159" s="70">
        <v>1</v>
      </c>
      <c r="I159" s="70" t="s">
        <v>264</v>
      </c>
      <c r="J159" s="70">
        <v>240005</v>
      </c>
      <c r="K159" s="70" t="s">
        <v>190</v>
      </c>
      <c r="L159" s="70">
        <v>1</v>
      </c>
    </row>
    <row r="160" spans="1:12" x14ac:dyDescent="0.25">
      <c r="A160" s="70" t="s">
        <v>431</v>
      </c>
      <c r="B160" s="70">
        <v>210076</v>
      </c>
      <c r="C160" s="70" t="s">
        <v>655</v>
      </c>
      <c r="D160" s="70" t="s">
        <v>3277</v>
      </c>
      <c r="E160" s="70">
        <v>1</v>
      </c>
      <c r="I160" s="70" t="s">
        <v>264</v>
      </c>
      <c r="J160" s="70">
        <v>240254</v>
      </c>
      <c r="K160" s="70" t="s">
        <v>263</v>
      </c>
      <c r="L160" s="70">
        <v>6</v>
      </c>
    </row>
    <row r="161" spans="1:12" x14ac:dyDescent="0.25">
      <c r="A161" s="70" t="s">
        <v>431</v>
      </c>
      <c r="B161" s="70">
        <v>210076</v>
      </c>
      <c r="C161" s="70" t="s">
        <v>655</v>
      </c>
      <c r="D161" s="70" t="s">
        <v>3284</v>
      </c>
      <c r="E161" s="70">
        <v>1</v>
      </c>
      <c r="I161" s="70" t="s">
        <v>264</v>
      </c>
      <c r="J161" s="70" t="s">
        <v>2992</v>
      </c>
      <c r="K161" s="70" t="s">
        <v>3766</v>
      </c>
      <c r="L161" s="70">
        <v>1</v>
      </c>
    </row>
    <row r="162" spans="1:12" x14ac:dyDescent="0.25">
      <c r="A162" s="70" t="s">
        <v>431</v>
      </c>
      <c r="B162" s="70">
        <v>210076</v>
      </c>
      <c r="C162" s="70" t="s">
        <v>655</v>
      </c>
      <c r="D162" s="70" t="s">
        <v>3778</v>
      </c>
      <c r="E162" s="70">
        <v>1</v>
      </c>
      <c r="I162" s="70" t="s">
        <v>264</v>
      </c>
      <c r="J162" s="70" t="s">
        <v>606</v>
      </c>
      <c r="K162" s="70" t="s">
        <v>3766</v>
      </c>
      <c r="L162" s="70">
        <v>3</v>
      </c>
    </row>
    <row r="163" spans="1:12" x14ac:dyDescent="0.25">
      <c r="A163" s="70" t="s">
        <v>431</v>
      </c>
      <c r="B163" s="70">
        <v>210076</v>
      </c>
      <c r="C163" s="70" t="s">
        <v>655</v>
      </c>
      <c r="D163" s="70" t="s">
        <v>3768</v>
      </c>
      <c r="E163" s="70">
        <v>1</v>
      </c>
      <c r="I163" s="70" t="s">
        <v>264</v>
      </c>
      <c r="J163" s="70" t="s">
        <v>3879</v>
      </c>
      <c r="K163" s="70" t="s">
        <v>3766</v>
      </c>
      <c r="L163" s="70">
        <v>1</v>
      </c>
    </row>
    <row r="164" spans="1:12" x14ac:dyDescent="0.25">
      <c r="A164" s="70" t="s">
        <v>431</v>
      </c>
      <c r="B164" s="70">
        <v>240259</v>
      </c>
      <c r="C164" s="70" t="s">
        <v>675</v>
      </c>
      <c r="D164" s="70" t="s">
        <v>746</v>
      </c>
      <c r="E164" s="70">
        <v>1</v>
      </c>
      <c r="I164" s="70" t="s">
        <v>260</v>
      </c>
      <c r="J164" s="70">
        <v>240075</v>
      </c>
      <c r="K164" s="70" t="s">
        <v>384</v>
      </c>
      <c r="L164" s="70">
        <v>1</v>
      </c>
    </row>
    <row r="165" spans="1:12" x14ac:dyDescent="0.25">
      <c r="A165" s="70" t="s">
        <v>431</v>
      </c>
      <c r="B165" s="70" t="s">
        <v>2992</v>
      </c>
      <c r="C165" s="70" t="s">
        <v>3766</v>
      </c>
      <c r="D165" s="70" t="s">
        <v>754</v>
      </c>
      <c r="E165" s="70">
        <v>1</v>
      </c>
      <c r="I165" s="70" t="s">
        <v>260</v>
      </c>
      <c r="J165" s="70">
        <v>240109</v>
      </c>
      <c r="K165" s="70" t="s">
        <v>237</v>
      </c>
      <c r="L165" s="70">
        <v>9</v>
      </c>
    </row>
    <row r="166" spans="1:12" x14ac:dyDescent="0.25">
      <c r="A166" s="70" t="s">
        <v>427</v>
      </c>
      <c r="B166" s="70">
        <v>210051</v>
      </c>
      <c r="C166" s="70" t="s">
        <v>308</v>
      </c>
      <c r="D166" s="70" t="s">
        <v>754</v>
      </c>
      <c r="E166" s="70">
        <v>1</v>
      </c>
      <c r="I166" s="70" t="s">
        <v>260</v>
      </c>
      <c r="J166" s="70">
        <v>440435</v>
      </c>
      <c r="K166" s="70" t="s">
        <v>259</v>
      </c>
      <c r="L166" s="70">
        <v>1</v>
      </c>
    </row>
    <row r="167" spans="1:12" x14ac:dyDescent="0.25">
      <c r="A167" s="70" t="s">
        <v>427</v>
      </c>
      <c r="B167" s="70">
        <v>210051</v>
      </c>
      <c r="C167" s="70" t="s">
        <v>308</v>
      </c>
      <c r="D167" s="70" t="s">
        <v>748</v>
      </c>
      <c r="E167" s="70">
        <v>1</v>
      </c>
      <c r="I167" s="70" t="s">
        <v>260</v>
      </c>
      <c r="J167" s="70" t="s">
        <v>2525</v>
      </c>
      <c r="K167" s="70" t="s">
        <v>3766</v>
      </c>
      <c r="L167" s="70">
        <v>1</v>
      </c>
    </row>
    <row r="168" spans="1:12" x14ac:dyDescent="0.25">
      <c r="A168" s="70" t="s">
        <v>427</v>
      </c>
      <c r="B168" s="70">
        <v>210051</v>
      </c>
      <c r="C168" s="70" t="s">
        <v>308</v>
      </c>
      <c r="D168" s="70" t="s">
        <v>747</v>
      </c>
      <c r="E168" s="70">
        <v>1</v>
      </c>
      <c r="I168" s="70" t="s">
        <v>607</v>
      </c>
      <c r="J168" s="70" t="s">
        <v>671</v>
      </c>
      <c r="K168" s="70" t="s">
        <v>672</v>
      </c>
      <c r="L168" s="70">
        <v>5</v>
      </c>
    </row>
    <row r="169" spans="1:12" x14ac:dyDescent="0.25">
      <c r="A169" s="70" t="s">
        <v>427</v>
      </c>
      <c r="B169" s="70">
        <v>210085</v>
      </c>
      <c r="C169" s="70" t="s">
        <v>656</v>
      </c>
      <c r="D169" s="70" t="s">
        <v>717</v>
      </c>
      <c r="E169" s="70">
        <v>1</v>
      </c>
      <c r="I169" s="70" t="s">
        <v>607</v>
      </c>
      <c r="J169" s="70" t="s">
        <v>313</v>
      </c>
      <c r="K169" s="70" t="s">
        <v>314</v>
      </c>
      <c r="L169" s="70">
        <v>1</v>
      </c>
    </row>
    <row r="170" spans="1:12" x14ac:dyDescent="0.25">
      <c r="A170" s="70" t="s">
        <v>427</v>
      </c>
      <c r="B170" s="70">
        <v>210085</v>
      </c>
      <c r="C170" s="70" t="s">
        <v>656</v>
      </c>
      <c r="D170" s="70" t="s">
        <v>703</v>
      </c>
      <c r="E170" s="70">
        <v>1</v>
      </c>
      <c r="I170" s="70" t="s">
        <v>607</v>
      </c>
      <c r="J170" s="70" t="s">
        <v>334</v>
      </c>
      <c r="K170" s="70" t="s">
        <v>335</v>
      </c>
      <c r="L170" s="70">
        <v>5</v>
      </c>
    </row>
    <row r="171" spans="1:12" x14ac:dyDescent="0.25">
      <c r="A171" s="70" t="s">
        <v>427</v>
      </c>
      <c r="B171" s="70">
        <v>210085</v>
      </c>
      <c r="C171" s="70" t="s">
        <v>656</v>
      </c>
      <c r="D171" s="70" t="s">
        <v>695</v>
      </c>
      <c r="E171" s="70">
        <v>1</v>
      </c>
      <c r="I171" s="70" t="s">
        <v>257</v>
      </c>
      <c r="J171" s="70">
        <v>240075</v>
      </c>
      <c r="K171" s="70" t="s">
        <v>384</v>
      </c>
      <c r="L171" s="70">
        <v>1</v>
      </c>
    </row>
    <row r="172" spans="1:12" x14ac:dyDescent="0.25">
      <c r="A172" s="70" t="s">
        <v>427</v>
      </c>
      <c r="B172" s="70">
        <v>210085</v>
      </c>
      <c r="C172" s="70" t="s">
        <v>656</v>
      </c>
      <c r="D172" s="70" t="s">
        <v>650</v>
      </c>
      <c r="E172" s="70">
        <v>1</v>
      </c>
      <c r="I172" s="70" t="s">
        <v>257</v>
      </c>
      <c r="J172" s="70">
        <v>440061</v>
      </c>
      <c r="K172" s="70" t="s">
        <v>366</v>
      </c>
      <c r="L172" s="70">
        <v>1</v>
      </c>
    </row>
    <row r="173" spans="1:12" x14ac:dyDescent="0.25">
      <c r="A173" s="70" t="s">
        <v>427</v>
      </c>
      <c r="B173" s="70">
        <v>210085</v>
      </c>
      <c r="C173" s="70" t="s">
        <v>656</v>
      </c>
      <c r="D173" s="70" t="s">
        <v>3277</v>
      </c>
      <c r="E173" s="70">
        <v>1</v>
      </c>
      <c r="I173" s="70" t="s">
        <v>257</v>
      </c>
      <c r="J173" s="70">
        <v>440086</v>
      </c>
      <c r="K173" s="70" t="s">
        <v>673</v>
      </c>
      <c r="L173" s="70">
        <v>8</v>
      </c>
    </row>
    <row r="174" spans="1:12" x14ac:dyDescent="0.25">
      <c r="A174" s="70" t="s">
        <v>427</v>
      </c>
      <c r="B174" s="70">
        <v>210085</v>
      </c>
      <c r="C174" s="70" t="s">
        <v>656</v>
      </c>
      <c r="D174" s="70" t="s">
        <v>3284</v>
      </c>
      <c r="E174" s="70">
        <v>1</v>
      </c>
      <c r="I174" s="70" t="s">
        <v>257</v>
      </c>
      <c r="J174" s="70">
        <v>440187</v>
      </c>
      <c r="K174" s="70" t="s">
        <v>667</v>
      </c>
      <c r="L174" s="70">
        <v>1</v>
      </c>
    </row>
    <row r="175" spans="1:12" x14ac:dyDescent="0.25">
      <c r="A175" s="70" t="s">
        <v>427</v>
      </c>
      <c r="B175" s="70" t="s">
        <v>234</v>
      </c>
      <c r="C175" s="70" t="s">
        <v>3766</v>
      </c>
      <c r="D175" s="70" t="s">
        <v>746</v>
      </c>
      <c r="E175" s="70">
        <v>1</v>
      </c>
      <c r="I175" s="70" t="s">
        <v>254</v>
      </c>
      <c r="J175" s="70">
        <v>240054</v>
      </c>
      <c r="K175" s="70" t="s">
        <v>106</v>
      </c>
      <c r="L175" s="70">
        <v>1</v>
      </c>
    </row>
    <row r="176" spans="1:12" x14ac:dyDescent="0.25">
      <c r="A176" s="70" t="s">
        <v>427</v>
      </c>
      <c r="B176" s="70" t="s">
        <v>749</v>
      </c>
      <c r="C176" s="70" t="s">
        <v>3766</v>
      </c>
      <c r="D176" s="70" t="s">
        <v>3778</v>
      </c>
      <c r="E176" s="70">
        <v>1</v>
      </c>
      <c r="I176" s="70" t="s">
        <v>254</v>
      </c>
      <c r="J176" s="70">
        <v>340052</v>
      </c>
      <c r="K176" s="70" t="s">
        <v>674</v>
      </c>
      <c r="L176" s="70">
        <v>8</v>
      </c>
    </row>
    <row r="177" spans="1:12" x14ac:dyDescent="0.25">
      <c r="A177" s="70" t="s">
        <v>427</v>
      </c>
      <c r="B177" s="70" t="s">
        <v>3879</v>
      </c>
      <c r="C177" s="70" t="s">
        <v>3766</v>
      </c>
      <c r="D177" s="70" t="s">
        <v>3768</v>
      </c>
      <c r="E177" s="70">
        <v>1</v>
      </c>
      <c r="I177" s="70" t="s">
        <v>254</v>
      </c>
      <c r="J177" s="70" t="s">
        <v>2992</v>
      </c>
      <c r="K177" s="70" t="s">
        <v>3766</v>
      </c>
      <c r="L177" s="70">
        <v>1</v>
      </c>
    </row>
    <row r="178" spans="1:12" x14ac:dyDescent="0.25">
      <c r="A178" s="70" t="s">
        <v>424</v>
      </c>
      <c r="B178" s="70">
        <v>240165</v>
      </c>
      <c r="C178" s="70" t="s">
        <v>423</v>
      </c>
      <c r="D178" s="70" t="s">
        <v>754</v>
      </c>
      <c r="E178" s="70">
        <v>1</v>
      </c>
      <c r="I178" s="70" t="s">
        <v>254</v>
      </c>
      <c r="J178" s="70" t="s">
        <v>234</v>
      </c>
      <c r="K178" s="70" t="s">
        <v>3766</v>
      </c>
      <c r="L178" s="70">
        <v>1</v>
      </c>
    </row>
    <row r="179" spans="1:12" x14ac:dyDescent="0.25">
      <c r="A179" s="70" t="s">
        <v>424</v>
      </c>
      <c r="B179" s="70">
        <v>240165</v>
      </c>
      <c r="C179" s="70" t="s">
        <v>423</v>
      </c>
      <c r="D179" s="70" t="s">
        <v>748</v>
      </c>
      <c r="E179" s="70">
        <v>1</v>
      </c>
      <c r="I179" s="70" t="s">
        <v>251</v>
      </c>
      <c r="J179" s="70">
        <v>240091</v>
      </c>
      <c r="K179" s="70" t="s">
        <v>232</v>
      </c>
      <c r="L179" s="70">
        <v>3</v>
      </c>
    </row>
    <row r="180" spans="1:12" x14ac:dyDescent="0.25">
      <c r="A180" s="70" t="s">
        <v>424</v>
      </c>
      <c r="B180" s="70">
        <v>240165</v>
      </c>
      <c r="C180" s="70" t="s">
        <v>423</v>
      </c>
      <c r="D180" s="70" t="s">
        <v>747</v>
      </c>
      <c r="E180" s="70">
        <v>1</v>
      </c>
      <c r="I180" s="70" t="s">
        <v>248</v>
      </c>
      <c r="J180" s="70">
        <v>210040</v>
      </c>
      <c r="K180" s="70" t="s">
        <v>247</v>
      </c>
      <c r="L180" s="70">
        <v>9</v>
      </c>
    </row>
    <row r="181" spans="1:12" x14ac:dyDescent="0.25">
      <c r="A181" s="70" t="s">
        <v>424</v>
      </c>
      <c r="B181" s="70">
        <v>240165</v>
      </c>
      <c r="C181" s="70" t="s">
        <v>423</v>
      </c>
      <c r="D181" s="70" t="s">
        <v>746</v>
      </c>
      <c r="E181" s="70">
        <v>1</v>
      </c>
      <c r="I181" s="70" t="s">
        <v>248</v>
      </c>
      <c r="J181" s="70" t="s">
        <v>3280</v>
      </c>
      <c r="K181" s="70" t="s">
        <v>3766</v>
      </c>
      <c r="L181" s="70">
        <v>1</v>
      </c>
    </row>
    <row r="182" spans="1:12" x14ac:dyDescent="0.25">
      <c r="A182" s="70" t="s">
        <v>424</v>
      </c>
      <c r="B182" s="70">
        <v>240165</v>
      </c>
      <c r="C182" s="70" t="s">
        <v>423</v>
      </c>
      <c r="D182" s="70" t="s">
        <v>717</v>
      </c>
      <c r="E182" s="70">
        <v>1</v>
      </c>
      <c r="I182" s="70" t="s">
        <v>248</v>
      </c>
      <c r="J182" s="70" t="s">
        <v>3879</v>
      </c>
      <c r="K182" s="70" t="s">
        <v>3766</v>
      </c>
      <c r="L182" s="70">
        <v>1</v>
      </c>
    </row>
    <row r="183" spans="1:12" x14ac:dyDescent="0.25">
      <c r="A183" s="70" t="s">
        <v>424</v>
      </c>
      <c r="B183" s="70">
        <v>240165</v>
      </c>
      <c r="C183" s="70" t="s">
        <v>423</v>
      </c>
      <c r="D183" s="70" t="s">
        <v>703</v>
      </c>
      <c r="E183" s="70">
        <v>1</v>
      </c>
      <c r="I183" s="70" t="s">
        <v>244</v>
      </c>
      <c r="J183" s="70">
        <v>240255</v>
      </c>
      <c r="K183" s="70" t="s">
        <v>222</v>
      </c>
      <c r="L183" s="70">
        <v>9</v>
      </c>
    </row>
    <row r="184" spans="1:12" x14ac:dyDescent="0.25">
      <c r="A184" s="70" t="s">
        <v>424</v>
      </c>
      <c r="B184" s="70">
        <v>240165</v>
      </c>
      <c r="C184" s="70" t="s">
        <v>423</v>
      </c>
      <c r="D184" s="70" t="s">
        <v>695</v>
      </c>
      <c r="E184" s="70">
        <v>1</v>
      </c>
      <c r="I184" s="70" t="s">
        <v>244</v>
      </c>
      <c r="J184" s="70" t="s">
        <v>242</v>
      </c>
      <c r="K184" s="70" t="s">
        <v>243</v>
      </c>
      <c r="L184" s="70">
        <v>3</v>
      </c>
    </row>
    <row r="185" spans="1:12" x14ac:dyDescent="0.25">
      <c r="A185" s="70" t="s">
        <v>424</v>
      </c>
      <c r="B185" s="70">
        <v>240165</v>
      </c>
      <c r="C185" s="70" t="s">
        <v>423</v>
      </c>
      <c r="D185" s="70" t="s">
        <v>650</v>
      </c>
      <c r="E185" s="70">
        <v>1</v>
      </c>
      <c r="I185" s="70" t="s">
        <v>238</v>
      </c>
      <c r="J185" s="70">
        <v>240109</v>
      </c>
      <c r="K185" s="70" t="s">
        <v>237</v>
      </c>
      <c r="L185" s="70">
        <v>3</v>
      </c>
    </row>
    <row r="186" spans="1:12" x14ac:dyDescent="0.25">
      <c r="A186" s="70" t="s">
        <v>424</v>
      </c>
      <c r="B186" s="70">
        <v>240165</v>
      </c>
      <c r="C186" s="70" t="s">
        <v>423</v>
      </c>
      <c r="D186" s="70" t="s">
        <v>3277</v>
      </c>
      <c r="E186" s="70">
        <v>1</v>
      </c>
      <c r="I186" s="70" t="s">
        <v>238</v>
      </c>
      <c r="J186" s="70">
        <v>240259</v>
      </c>
      <c r="K186" s="70" t="s">
        <v>675</v>
      </c>
      <c r="L186" s="70">
        <v>9</v>
      </c>
    </row>
    <row r="187" spans="1:12" x14ac:dyDescent="0.25">
      <c r="A187" s="70" t="s">
        <v>424</v>
      </c>
      <c r="B187" s="70">
        <v>240165</v>
      </c>
      <c r="C187" s="70" t="s">
        <v>423</v>
      </c>
      <c r="D187" s="70" t="s">
        <v>3284</v>
      </c>
      <c r="E187" s="70">
        <v>1</v>
      </c>
      <c r="I187" s="70" t="s">
        <v>233</v>
      </c>
      <c r="J187" s="70">
        <v>210085</v>
      </c>
      <c r="K187" s="70" t="s">
        <v>656</v>
      </c>
      <c r="L187" s="70">
        <v>2</v>
      </c>
    </row>
    <row r="188" spans="1:12" x14ac:dyDescent="0.25">
      <c r="A188" s="70" t="s">
        <v>424</v>
      </c>
      <c r="B188" s="70">
        <v>240165</v>
      </c>
      <c r="C188" s="70" t="s">
        <v>423</v>
      </c>
      <c r="D188" s="70" t="s">
        <v>3778</v>
      </c>
      <c r="E188" s="70">
        <v>1</v>
      </c>
      <c r="I188" s="70" t="s">
        <v>233</v>
      </c>
      <c r="J188" s="70">
        <v>240091</v>
      </c>
      <c r="K188" s="70" t="s">
        <v>232</v>
      </c>
      <c r="L188" s="70">
        <v>7</v>
      </c>
    </row>
    <row r="189" spans="1:12" x14ac:dyDescent="0.25">
      <c r="A189" s="70" t="s">
        <v>424</v>
      </c>
      <c r="B189" s="70">
        <v>240165</v>
      </c>
      <c r="C189" s="70" t="s">
        <v>423</v>
      </c>
      <c r="D189" s="70" t="s">
        <v>3768</v>
      </c>
      <c r="E189" s="70">
        <v>1</v>
      </c>
      <c r="I189" s="70" t="s">
        <v>233</v>
      </c>
      <c r="J189" s="70">
        <v>440086</v>
      </c>
      <c r="K189" s="70" t="s">
        <v>673</v>
      </c>
      <c r="L189" s="70">
        <v>1</v>
      </c>
    </row>
    <row r="190" spans="1:12" x14ac:dyDescent="0.25">
      <c r="A190" s="70" t="s">
        <v>420</v>
      </c>
      <c r="B190" s="70">
        <v>820003</v>
      </c>
      <c r="C190" s="70" t="s">
        <v>419</v>
      </c>
      <c r="D190" s="70" t="s">
        <v>754</v>
      </c>
      <c r="E190" s="70">
        <v>1</v>
      </c>
      <c r="I190" s="70" t="s">
        <v>233</v>
      </c>
      <c r="J190" s="70" t="s">
        <v>3280</v>
      </c>
      <c r="K190" s="70" t="s">
        <v>3766</v>
      </c>
      <c r="L190" s="70">
        <v>2</v>
      </c>
    </row>
    <row r="191" spans="1:12" x14ac:dyDescent="0.25">
      <c r="A191" s="70" t="s">
        <v>420</v>
      </c>
      <c r="B191" s="70">
        <v>820003</v>
      </c>
      <c r="C191" s="70" t="s">
        <v>419</v>
      </c>
      <c r="D191" s="70" t="s">
        <v>748</v>
      </c>
      <c r="E191" s="70">
        <v>1</v>
      </c>
      <c r="I191" s="70" t="s">
        <v>233</v>
      </c>
      <c r="J191" s="70" t="s">
        <v>2992</v>
      </c>
      <c r="K191" s="70" t="s">
        <v>3766</v>
      </c>
      <c r="L191" s="70">
        <v>1</v>
      </c>
    </row>
    <row r="192" spans="1:12" x14ac:dyDescent="0.25">
      <c r="A192" s="70" t="s">
        <v>420</v>
      </c>
      <c r="B192" s="70">
        <v>820003</v>
      </c>
      <c r="C192" s="70" t="s">
        <v>419</v>
      </c>
      <c r="D192" s="70" t="s">
        <v>747</v>
      </c>
      <c r="E192" s="70">
        <v>1</v>
      </c>
      <c r="I192" s="70" t="s">
        <v>230</v>
      </c>
      <c r="J192" s="70">
        <v>210056</v>
      </c>
      <c r="K192" s="70" t="s">
        <v>203</v>
      </c>
      <c r="L192" s="70">
        <v>5</v>
      </c>
    </row>
    <row r="193" spans="1:12" x14ac:dyDescent="0.25">
      <c r="A193" s="70" t="s">
        <v>420</v>
      </c>
      <c r="B193" s="70">
        <v>820003</v>
      </c>
      <c r="C193" s="70" t="s">
        <v>419</v>
      </c>
      <c r="D193" s="70" t="s">
        <v>746</v>
      </c>
      <c r="E193" s="70">
        <v>1</v>
      </c>
      <c r="I193" s="70" t="s">
        <v>230</v>
      </c>
      <c r="J193" s="70">
        <v>240037</v>
      </c>
      <c r="K193" s="70" t="s">
        <v>99</v>
      </c>
      <c r="L193" s="70">
        <v>2</v>
      </c>
    </row>
    <row r="194" spans="1:12" x14ac:dyDescent="0.25">
      <c r="A194" s="70" t="s">
        <v>420</v>
      </c>
      <c r="B194" s="70">
        <v>820003</v>
      </c>
      <c r="C194" s="70" t="s">
        <v>419</v>
      </c>
      <c r="D194" s="70" t="s">
        <v>717</v>
      </c>
      <c r="E194" s="70">
        <v>1</v>
      </c>
      <c r="I194" s="70" t="s">
        <v>230</v>
      </c>
      <c r="J194" s="70" t="s">
        <v>3280</v>
      </c>
      <c r="K194" s="70" t="s">
        <v>3766</v>
      </c>
      <c r="L194" s="70">
        <v>1</v>
      </c>
    </row>
    <row r="195" spans="1:12" x14ac:dyDescent="0.25">
      <c r="A195" s="70" t="s">
        <v>420</v>
      </c>
      <c r="B195" s="70">
        <v>820003</v>
      </c>
      <c r="C195" s="70" t="s">
        <v>419</v>
      </c>
      <c r="D195" s="70" t="s">
        <v>703</v>
      </c>
      <c r="E195" s="70">
        <v>1</v>
      </c>
      <c r="I195" s="70" t="s">
        <v>230</v>
      </c>
      <c r="J195" s="70" t="s">
        <v>2992</v>
      </c>
      <c r="K195" s="70" t="s">
        <v>3766</v>
      </c>
      <c r="L195" s="70">
        <v>1</v>
      </c>
    </row>
    <row r="196" spans="1:12" x14ac:dyDescent="0.25">
      <c r="A196" s="70" t="s">
        <v>420</v>
      </c>
      <c r="B196" s="70">
        <v>820003</v>
      </c>
      <c r="C196" s="70" t="s">
        <v>419</v>
      </c>
      <c r="D196" s="70" t="s">
        <v>695</v>
      </c>
      <c r="E196" s="70">
        <v>1</v>
      </c>
      <c r="I196" s="70" t="s">
        <v>230</v>
      </c>
      <c r="J196" s="70" t="s">
        <v>611</v>
      </c>
      <c r="K196" s="70" t="s">
        <v>3766</v>
      </c>
      <c r="L196" s="70">
        <v>1</v>
      </c>
    </row>
    <row r="197" spans="1:12" x14ac:dyDescent="0.25">
      <c r="A197" s="70" t="s">
        <v>420</v>
      </c>
      <c r="B197" s="70">
        <v>820003</v>
      </c>
      <c r="C197" s="70" t="s">
        <v>419</v>
      </c>
      <c r="D197" s="70" t="s">
        <v>650</v>
      </c>
      <c r="E197" s="70">
        <v>1</v>
      </c>
      <c r="I197" s="70" t="s">
        <v>230</v>
      </c>
      <c r="J197" s="70" t="s">
        <v>3879</v>
      </c>
      <c r="K197" s="70" t="s">
        <v>3766</v>
      </c>
      <c r="L197" s="70">
        <v>1</v>
      </c>
    </row>
    <row r="198" spans="1:12" x14ac:dyDescent="0.25">
      <c r="A198" s="70" t="s">
        <v>420</v>
      </c>
      <c r="B198" s="70">
        <v>820003</v>
      </c>
      <c r="C198" s="70" t="s">
        <v>419</v>
      </c>
      <c r="D198" s="70" t="s">
        <v>3277</v>
      </c>
      <c r="E198" s="70">
        <v>1</v>
      </c>
      <c r="I198" s="70" t="s">
        <v>228</v>
      </c>
      <c r="J198" s="70" t="s">
        <v>226</v>
      </c>
      <c r="K198" s="70" t="s">
        <v>227</v>
      </c>
      <c r="L198" s="70">
        <v>9</v>
      </c>
    </row>
    <row r="199" spans="1:12" x14ac:dyDescent="0.25">
      <c r="A199" s="70" t="s">
        <v>420</v>
      </c>
      <c r="B199" s="70">
        <v>820003</v>
      </c>
      <c r="C199" s="70" t="s">
        <v>419</v>
      </c>
      <c r="D199" s="70" t="s">
        <v>3284</v>
      </c>
      <c r="E199" s="70">
        <v>1</v>
      </c>
      <c r="I199" s="70" t="s">
        <v>223</v>
      </c>
      <c r="J199" s="70">
        <v>240255</v>
      </c>
      <c r="K199" s="70" t="s">
        <v>222</v>
      </c>
      <c r="L199" s="70">
        <v>4</v>
      </c>
    </row>
    <row r="200" spans="1:12" x14ac:dyDescent="0.25">
      <c r="A200" s="70" t="s">
        <v>420</v>
      </c>
      <c r="B200" s="70">
        <v>820003</v>
      </c>
      <c r="C200" s="70" t="s">
        <v>419</v>
      </c>
      <c r="D200" s="70" t="s">
        <v>3778</v>
      </c>
      <c r="E200" s="70">
        <v>1</v>
      </c>
      <c r="I200" s="70" t="s">
        <v>219</v>
      </c>
      <c r="J200" s="70">
        <v>240538</v>
      </c>
      <c r="K200" s="70" t="s">
        <v>218</v>
      </c>
      <c r="L200" s="70">
        <v>11</v>
      </c>
    </row>
    <row r="201" spans="1:12" x14ac:dyDescent="0.25">
      <c r="A201" s="70" t="s">
        <v>420</v>
      </c>
      <c r="B201" s="70">
        <v>820003</v>
      </c>
      <c r="C201" s="70" t="s">
        <v>419</v>
      </c>
      <c r="D201" s="70" t="s">
        <v>3768</v>
      </c>
      <c r="E201" s="70">
        <v>1</v>
      </c>
      <c r="I201" s="70" t="s">
        <v>214</v>
      </c>
      <c r="J201" s="70">
        <v>240494</v>
      </c>
      <c r="K201" s="70" t="s">
        <v>213</v>
      </c>
      <c r="L201" s="70">
        <v>11</v>
      </c>
    </row>
    <row r="202" spans="1:12" x14ac:dyDescent="0.25">
      <c r="A202" s="70" t="s">
        <v>416</v>
      </c>
      <c r="B202" s="70">
        <v>800057</v>
      </c>
      <c r="C202" s="70" t="s">
        <v>415</v>
      </c>
      <c r="D202" s="70" t="s">
        <v>747</v>
      </c>
      <c r="E202" s="70">
        <v>1</v>
      </c>
      <c r="I202" s="70" t="s">
        <v>752</v>
      </c>
      <c r="J202" s="70">
        <v>440072</v>
      </c>
      <c r="K202" s="70" t="s">
        <v>352</v>
      </c>
      <c r="L202" s="70">
        <v>1</v>
      </c>
    </row>
    <row r="203" spans="1:12" x14ac:dyDescent="0.25">
      <c r="A203" s="70" t="s">
        <v>416</v>
      </c>
      <c r="B203" s="70">
        <v>800057</v>
      </c>
      <c r="C203" s="70" t="s">
        <v>415</v>
      </c>
      <c r="D203" s="70" t="s">
        <v>746</v>
      </c>
      <c r="E203" s="70">
        <v>1</v>
      </c>
      <c r="I203" s="70" t="s">
        <v>210</v>
      </c>
      <c r="J203" s="70">
        <v>240080</v>
      </c>
      <c r="K203" s="70" t="s">
        <v>209</v>
      </c>
      <c r="L203" s="70">
        <v>1</v>
      </c>
    </row>
    <row r="204" spans="1:12" x14ac:dyDescent="0.25">
      <c r="A204" s="70" t="s">
        <v>416</v>
      </c>
      <c r="B204" s="70">
        <v>800057</v>
      </c>
      <c r="C204" s="70" t="s">
        <v>415</v>
      </c>
      <c r="D204" s="70" t="s">
        <v>717</v>
      </c>
      <c r="E204" s="70">
        <v>1</v>
      </c>
      <c r="I204" s="70" t="s">
        <v>204</v>
      </c>
      <c r="J204" s="70">
        <v>240254</v>
      </c>
      <c r="K204" s="70" t="s">
        <v>263</v>
      </c>
      <c r="L204" s="70">
        <v>7</v>
      </c>
    </row>
    <row r="205" spans="1:12" x14ac:dyDescent="0.25">
      <c r="A205" s="70" t="s">
        <v>416</v>
      </c>
      <c r="B205" s="70">
        <v>800057</v>
      </c>
      <c r="C205" s="70" t="s">
        <v>415</v>
      </c>
      <c r="D205" s="70" t="s">
        <v>703</v>
      </c>
      <c r="E205" s="70">
        <v>1</v>
      </c>
      <c r="I205" s="70" t="s">
        <v>204</v>
      </c>
      <c r="J205" s="70" t="s">
        <v>215</v>
      </c>
      <c r="K205" s="70" t="s">
        <v>3766</v>
      </c>
      <c r="L205" s="70">
        <v>2</v>
      </c>
    </row>
    <row r="206" spans="1:12" x14ac:dyDescent="0.25">
      <c r="A206" s="70" t="s">
        <v>416</v>
      </c>
      <c r="B206" s="70">
        <v>800057</v>
      </c>
      <c r="C206" s="70" t="s">
        <v>415</v>
      </c>
      <c r="D206" s="70" t="s">
        <v>695</v>
      </c>
      <c r="E206" s="70">
        <v>1</v>
      </c>
      <c r="I206" s="70" t="s">
        <v>204</v>
      </c>
      <c r="J206" s="70" t="s">
        <v>2992</v>
      </c>
      <c r="K206" s="70" t="s">
        <v>3766</v>
      </c>
      <c r="L206" s="70">
        <v>3</v>
      </c>
    </row>
    <row r="207" spans="1:12" x14ac:dyDescent="0.25">
      <c r="A207" s="70" t="s">
        <v>416</v>
      </c>
      <c r="B207" s="70">
        <v>800057</v>
      </c>
      <c r="C207" s="70" t="s">
        <v>415</v>
      </c>
      <c r="D207" s="70" t="s">
        <v>650</v>
      </c>
      <c r="E207" s="70">
        <v>1</v>
      </c>
      <c r="I207" s="70" t="s">
        <v>199</v>
      </c>
      <c r="J207" s="70">
        <v>240263</v>
      </c>
      <c r="K207" s="70" t="s">
        <v>115</v>
      </c>
      <c r="L207" s="70">
        <v>2</v>
      </c>
    </row>
    <row r="208" spans="1:12" x14ac:dyDescent="0.25">
      <c r="A208" s="70" t="s">
        <v>416</v>
      </c>
      <c r="B208" s="70">
        <v>800057</v>
      </c>
      <c r="C208" s="70" t="s">
        <v>415</v>
      </c>
      <c r="D208" s="70" t="s">
        <v>3277</v>
      </c>
      <c r="E208" s="70">
        <v>1</v>
      </c>
      <c r="I208" s="70" t="s">
        <v>199</v>
      </c>
      <c r="J208" s="70" t="s">
        <v>2992</v>
      </c>
      <c r="K208" s="70" t="s">
        <v>3766</v>
      </c>
      <c r="L208" s="70">
        <v>1</v>
      </c>
    </row>
    <row r="209" spans="1:12" x14ac:dyDescent="0.25">
      <c r="A209" s="70" t="s">
        <v>416</v>
      </c>
      <c r="B209" s="70">
        <v>800057</v>
      </c>
      <c r="C209" s="70" t="s">
        <v>415</v>
      </c>
      <c r="D209" s="70" t="s">
        <v>3284</v>
      </c>
      <c r="E209" s="70">
        <v>1</v>
      </c>
      <c r="I209" s="70" t="s">
        <v>207</v>
      </c>
      <c r="J209" s="70" t="s">
        <v>725</v>
      </c>
      <c r="K209" s="70" t="s">
        <v>3766</v>
      </c>
      <c r="L209" s="70">
        <v>1</v>
      </c>
    </row>
    <row r="210" spans="1:12" x14ac:dyDescent="0.25">
      <c r="A210" s="70" t="s">
        <v>416</v>
      </c>
      <c r="B210" s="70">
        <v>800057</v>
      </c>
      <c r="C210" s="70" t="s">
        <v>415</v>
      </c>
      <c r="D210" s="70" t="s">
        <v>3778</v>
      </c>
      <c r="E210" s="70">
        <v>1</v>
      </c>
      <c r="I210" s="70" t="s">
        <v>207</v>
      </c>
      <c r="J210" s="70" t="s">
        <v>2525</v>
      </c>
      <c r="K210" s="70" t="s">
        <v>3766</v>
      </c>
      <c r="L210" s="70">
        <v>1</v>
      </c>
    </row>
    <row r="211" spans="1:12" x14ac:dyDescent="0.25">
      <c r="A211" s="70" t="s">
        <v>416</v>
      </c>
      <c r="B211" s="70">
        <v>800057</v>
      </c>
      <c r="C211" s="70" t="s">
        <v>415</v>
      </c>
      <c r="D211" s="70" t="s">
        <v>3768</v>
      </c>
      <c r="E211" s="70">
        <v>1</v>
      </c>
      <c r="I211" s="70" t="s">
        <v>207</v>
      </c>
      <c r="J211" s="70" t="s">
        <v>3280</v>
      </c>
      <c r="K211" s="70" t="s">
        <v>3766</v>
      </c>
      <c r="L211" s="70">
        <v>1</v>
      </c>
    </row>
    <row r="212" spans="1:12" x14ac:dyDescent="0.25">
      <c r="A212" s="70" t="s">
        <v>416</v>
      </c>
      <c r="B212" s="70" t="s">
        <v>2992</v>
      </c>
      <c r="C212" s="70" t="s">
        <v>3766</v>
      </c>
      <c r="D212" s="70" t="s">
        <v>754</v>
      </c>
      <c r="E212" s="70">
        <v>1</v>
      </c>
      <c r="I212" s="70" t="s">
        <v>207</v>
      </c>
      <c r="J212" s="70" t="s">
        <v>2992</v>
      </c>
      <c r="K212" s="70" t="s">
        <v>3766</v>
      </c>
      <c r="L212" s="70">
        <v>1</v>
      </c>
    </row>
    <row r="213" spans="1:12" x14ac:dyDescent="0.25">
      <c r="A213" s="70" t="s">
        <v>416</v>
      </c>
      <c r="B213" s="70" t="s">
        <v>2992</v>
      </c>
      <c r="C213" s="70" t="s">
        <v>3766</v>
      </c>
      <c r="D213" s="70" t="s">
        <v>748</v>
      </c>
      <c r="E213" s="70">
        <v>1</v>
      </c>
      <c r="I213" s="70" t="s">
        <v>207</v>
      </c>
      <c r="J213" s="70" t="s">
        <v>642</v>
      </c>
      <c r="K213" s="70" t="s">
        <v>3766</v>
      </c>
      <c r="L213" s="70">
        <v>4</v>
      </c>
    </row>
    <row r="214" spans="1:12" x14ac:dyDescent="0.25">
      <c r="A214" s="70" t="s">
        <v>412</v>
      </c>
      <c r="B214" s="70">
        <v>240679</v>
      </c>
      <c r="C214" s="70" t="s">
        <v>411</v>
      </c>
      <c r="D214" s="70" t="s">
        <v>754</v>
      </c>
      <c r="E214" s="70">
        <v>1</v>
      </c>
      <c r="I214" s="70" t="s">
        <v>516</v>
      </c>
      <c r="J214" s="70" t="s">
        <v>242</v>
      </c>
      <c r="K214" s="70" t="s">
        <v>243</v>
      </c>
      <c r="L214" s="70">
        <v>6</v>
      </c>
    </row>
    <row r="215" spans="1:12" x14ac:dyDescent="0.25">
      <c r="A215" s="70" t="s">
        <v>412</v>
      </c>
      <c r="B215" s="70">
        <v>240679</v>
      </c>
      <c r="C215" s="70" t="s">
        <v>411</v>
      </c>
      <c r="D215" s="70" t="s">
        <v>748</v>
      </c>
      <c r="E215" s="70">
        <v>1</v>
      </c>
      <c r="I215" s="70" t="s">
        <v>516</v>
      </c>
      <c r="J215" s="70" t="s">
        <v>3296</v>
      </c>
      <c r="K215" s="70" t="s">
        <v>3766</v>
      </c>
      <c r="L215" s="70">
        <v>2</v>
      </c>
    </row>
    <row r="216" spans="1:12" x14ac:dyDescent="0.25">
      <c r="A216" s="70" t="s">
        <v>412</v>
      </c>
      <c r="B216" s="70">
        <v>240679</v>
      </c>
      <c r="C216" s="70" t="s">
        <v>411</v>
      </c>
      <c r="D216" s="70" t="s">
        <v>747</v>
      </c>
      <c r="E216" s="70">
        <v>1</v>
      </c>
      <c r="I216" s="70" t="s">
        <v>194</v>
      </c>
      <c r="J216" s="70">
        <v>240164</v>
      </c>
      <c r="K216" s="70" t="s">
        <v>193</v>
      </c>
      <c r="L216" s="70">
        <v>12</v>
      </c>
    </row>
    <row r="217" spans="1:12" x14ac:dyDescent="0.25">
      <c r="A217" s="70" t="s">
        <v>412</v>
      </c>
      <c r="B217" s="70">
        <v>240679</v>
      </c>
      <c r="C217" s="70" t="s">
        <v>411</v>
      </c>
      <c r="D217" s="70" t="s">
        <v>746</v>
      </c>
      <c r="E217" s="70">
        <v>1</v>
      </c>
      <c r="I217" s="70" t="s">
        <v>197</v>
      </c>
      <c r="J217" s="70">
        <v>230005</v>
      </c>
      <c r="K217" s="70" t="s">
        <v>66</v>
      </c>
      <c r="L217" s="70">
        <v>2</v>
      </c>
    </row>
    <row r="218" spans="1:12" x14ac:dyDescent="0.25">
      <c r="A218" s="70" t="s">
        <v>412</v>
      </c>
      <c r="B218" s="70">
        <v>240679</v>
      </c>
      <c r="C218" s="70" t="s">
        <v>411</v>
      </c>
      <c r="D218" s="70" t="s">
        <v>717</v>
      </c>
      <c r="E218" s="70">
        <v>1</v>
      </c>
      <c r="I218" s="70" t="s">
        <v>197</v>
      </c>
      <c r="J218" s="70">
        <v>240057</v>
      </c>
      <c r="K218" s="70" t="s">
        <v>2981</v>
      </c>
      <c r="L218" s="70">
        <v>5</v>
      </c>
    </row>
    <row r="219" spans="1:12" x14ac:dyDescent="0.25">
      <c r="A219" s="70" t="s">
        <v>412</v>
      </c>
      <c r="B219" s="70">
        <v>240679</v>
      </c>
      <c r="C219" s="70" t="s">
        <v>411</v>
      </c>
      <c r="D219" s="70" t="s">
        <v>703</v>
      </c>
      <c r="E219" s="70">
        <v>1</v>
      </c>
      <c r="I219" s="70" t="s">
        <v>197</v>
      </c>
      <c r="J219" s="70">
        <v>440273</v>
      </c>
      <c r="K219" s="70" t="s">
        <v>360</v>
      </c>
      <c r="L219" s="70">
        <v>2</v>
      </c>
    </row>
    <row r="220" spans="1:12" x14ac:dyDescent="0.25">
      <c r="A220" s="70" t="s">
        <v>412</v>
      </c>
      <c r="B220" s="70">
        <v>240679</v>
      </c>
      <c r="C220" s="70" t="s">
        <v>411</v>
      </c>
      <c r="D220" s="70" t="s">
        <v>695</v>
      </c>
      <c r="E220" s="70">
        <v>1</v>
      </c>
      <c r="I220" s="70" t="s">
        <v>197</v>
      </c>
      <c r="J220" s="70" t="s">
        <v>2992</v>
      </c>
      <c r="K220" s="70" t="s">
        <v>3766</v>
      </c>
      <c r="L220" s="70">
        <v>1</v>
      </c>
    </row>
    <row r="221" spans="1:12" x14ac:dyDescent="0.25">
      <c r="A221" s="70" t="s">
        <v>412</v>
      </c>
      <c r="B221" s="70">
        <v>240679</v>
      </c>
      <c r="C221" s="70" t="s">
        <v>411</v>
      </c>
      <c r="D221" s="70" t="s">
        <v>650</v>
      </c>
      <c r="E221" s="70">
        <v>1</v>
      </c>
      <c r="I221" s="70" t="s">
        <v>197</v>
      </c>
      <c r="J221" s="70" t="s">
        <v>736</v>
      </c>
      <c r="K221" s="70" t="s">
        <v>3766</v>
      </c>
      <c r="L221" s="70">
        <v>1</v>
      </c>
    </row>
    <row r="222" spans="1:12" x14ac:dyDescent="0.25">
      <c r="A222" s="70" t="s">
        <v>412</v>
      </c>
      <c r="B222" s="70">
        <v>240679</v>
      </c>
      <c r="C222" s="70" t="s">
        <v>411</v>
      </c>
      <c r="D222" s="70" t="s">
        <v>3277</v>
      </c>
      <c r="E222" s="70">
        <v>1</v>
      </c>
      <c r="I222" s="70" t="s">
        <v>191</v>
      </c>
      <c r="J222" s="70">
        <v>210056</v>
      </c>
      <c r="K222" s="70" t="s">
        <v>203</v>
      </c>
      <c r="L222" s="70">
        <v>2</v>
      </c>
    </row>
    <row r="223" spans="1:12" x14ac:dyDescent="0.25">
      <c r="A223" s="70" t="s">
        <v>412</v>
      </c>
      <c r="B223" s="70">
        <v>240679</v>
      </c>
      <c r="C223" s="70" t="s">
        <v>411</v>
      </c>
      <c r="D223" s="70" t="s">
        <v>3284</v>
      </c>
      <c r="E223" s="70">
        <v>1</v>
      </c>
      <c r="I223" s="70" t="s">
        <v>191</v>
      </c>
      <c r="J223" s="70">
        <v>240005</v>
      </c>
      <c r="K223" s="70" t="s">
        <v>190</v>
      </c>
      <c r="L223" s="70">
        <v>3</v>
      </c>
    </row>
    <row r="224" spans="1:12" x14ac:dyDescent="0.25">
      <c r="A224" s="70" t="s">
        <v>412</v>
      </c>
      <c r="B224" s="70">
        <v>240679</v>
      </c>
      <c r="C224" s="70" t="s">
        <v>411</v>
      </c>
      <c r="D224" s="70" t="s">
        <v>3778</v>
      </c>
      <c r="E224" s="70">
        <v>1</v>
      </c>
      <c r="I224" s="70" t="s">
        <v>191</v>
      </c>
      <c r="J224" s="70">
        <v>240442</v>
      </c>
      <c r="K224" s="70" t="s">
        <v>380</v>
      </c>
      <c r="L224" s="70">
        <v>1</v>
      </c>
    </row>
    <row r="225" spans="1:12" x14ac:dyDescent="0.25">
      <c r="A225" s="70" t="s">
        <v>412</v>
      </c>
      <c r="B225" s="70">
        <v>240679</v>
      </c>
      <c r="C225" s="70" t="s">
        <v>411</v>
      </c>
      <c r="D225" s="70" t="s">
        <v>3768</v>
      </c>
      <c r="E225" s="70">
        <v>1</v>
      </c>
      <c r="I225" s="70" t="s">
        <v>191</v>
      </c>
      <c r="J225" s="70">
        <v>240444</v>
      </c>
      <c r="K225" s="70" t="s">
        <v>676</v>
      </c>
      <c r="L225" s="70">
        <v>7</v>
      </c>
    </row>
    <row r="226" spans="1:12" x14ac:dyDescent="0.25">
      <c r="A226" s="70" t="s">
        <v>408</v>
      </c>
      <c r="B226" s="70">
        <v>410028</v>
      </c>
      <c r="C226" s="70" t="s">
        <v>407</v>
      </c>
      <c r="D226" s="70" t="s">
        <v>754</v>
      </c>
      <c r="E226" s="70">
        <v>1</v>
      </c>
      <c r="I226" s="70" t="s">
        <v>187</v>
      </c>
      <c r="J226" s="70">
        <v>240131</v>
      </c>
      <c r="K226" s="70" t="s">
        <v>160</v>
      </c>
      <c r="L226" s="70">
        <v>10</v>
      </c>
    </row>
    <row r="227" spans="1:12" x14ac:dyDescent="0.25">
      <c r="A227" s="70" t="s">
        <v>408</v>
      </c>
      <c r="B227" s="70">
        <v>410028</v>
      </c>
      <c r="C227" s="70" t="s">
        <v>407</v>
      </c>
      <c r="D227" s="70" t="s">
        <v>748</v>
      </c>
      <c r="E227" s="70">
        <v>1</v>
      </c>
      <c r="I227" s="70" t="s">
        <v>187</v>
      </c>
      <c r="J227" s="70">
        <v>340001</v>
      </c>
      <c r="K227" s="70" t="s">
        <v>2983</v>
      </c>
      <c r="L227" s="70">
        <v>2</v>
      </c>
    </row>
    <row r="228" spans="1:12" x14ac:dyDescent="0.25">
      <c r="A228" s="70" t="s">
        <v>408</v>
      </c>
      <c r="B228" s="70">
        <v>410028</v>
      </c>
      <c r="C228" s="70" t="s">
        <v>407</v>
      </c>
      <c r="D228" s="70" t="s">
        <v>746</v>
      </c>
      <c r="E228" s="70">
        <v>1</v>
      </c>
      <c r="I228" s="70" t="s">
        <v>183</v>
      </c>
      <c r="J228" s="70">
        <v>240122</v>
      </c>
      <c r="K228" s="70" t="s">
        <v>182</v>
      </c>
      <c r="L228" s="70">
        <v>9</v>
      </c>
    </row>
    <row r="229" spans="1:12" x14ac:dyDescent="0.25">
      <c r="A229" s="70" t="s">
        <v>408</v>
      </c>
      <c r="B229" s="70">
        <v>410028</v>
      </c>
      <c r="C229" s="70" t="s">
        <v>407</v>
      </c>
      <c r="D229" s="70" t="s">
        <v>717</v>
      </c>
      <c r="E229" s="70">
        <v>1</v>
      </c>
      <c r="I229" s="70" t="s">
        <v>183</v>
      </c>
      <c r="J229" s="70" t="s">
        <v>2992</v>
      </c>
      <c r="K229" s="70" t="s">
        <v>3766</v>
      </c>
      <c r="L229" s="70">
        <v>2</v>
      </c>
    </row>
    <row r="230" spans="1:12" x14ac:dyDescent="0.25">
      <c r="A230" s="70" t="s">
        <v>408</v>
      </c>
      <c r="B230" s="70">
        <v>410028</v>
      </c>
      <c r="C230" s="70" t="s">
        <v>407</v>
      </c>
      <c r="D230" s="70" t="s">
        <v>703</v>
      </c>
      <c r="E230" s="70">
        <v>1</v>
      </c>
      <c r="I230" s="70" t="s">
        <v>179</v>
      </c>
      <c r="J230" s="70">
        <v>240073</v>
      </c>
      <c r="K230" s="70" t="s">
        <v>178</v>
      </c>
      <c r="L230" s="70">
        <v>12</v>
      </c>
    </row>
    <row r="231" spans="1:12" x14ac:dyDescent="0.25">
      <c r="A231" s="70" t="s">
        <v>408</v>
      </c>
      <c r="B231" s="70">
        <v>410028</v>
      </c>
      <c r="C231" s="70" t="s">
        <v>407</v>
      </c>
      <c r="D231" s="70" t="s">
        <v>695</v>
      </c>
      <c r="E231" s="70">
        <v>1</v>
      </c>
      <c r="I231" s="70" t="s">
        <v>175</v>
      </c>
      <c r="J231" s="70">
        <v>800033</v>
      </c>
      <c r="K231" s="70" t="s">
        <v>174</v>
      </c>
      <c r="L231" s="70">
        <v>7</v>
      </c>
    </row>
    <row r="232" spans="1:12" x14ac:dyDescent="0.25">
      <c r="A232" s="70" t="s">
        <v>408</v>
      </c>
      <c r="B232" s="70">
        <v>410028</v>
      </c>
      <c r="C232" s="70" t="s">
        <v>407</v>
      </c>
      <c r="D232" s="70" t="s">
        <v>650</v>
      </c>
      <c r="E232" s="70">
        <v>1</v>
      </c>
      <c r="I232" s="70" t="s">
        <v>175</v>
      </c>
      <c r="J232" s="70" t="s">
        <v>609</v>
      </c>
      <c r="K232" s="70" t="s">
        <v>3766</v>
      </c>
      <c r="L232" s="70">
        <v>1</v>
      </c>
    </row>
    <row r="233" spans="1:12" x14ac:dyDescent="0.25">
      <c r="A233" s="70" t="s">
        <v>408</v>
      </c>
      <c r="B233" s="70">
        <v>410028</v>
      </c>
      <c r="C233" s="70" t="s">
        <v>407</v>
      </c>
      <c r="D233" s="70" t="s">
        <v>3277</v>
      </c>
      <c r="E233" s="70">
        <v>1</v>
      </c>
      <c r="I233" s="70" t="s">
        <v>175</v>
      </c>
      <c r="J233" s="70" t="s">
        <v>3280</v>
      </c>
      <c r="K233" s="70" t="s">
        <v>3766</v>
      </c>
      <c r="L233" s="70">
        <v>1</v>
      </c>
    </row>
    <row r="234" spans="1:12" x14ac:dyDescent="0.25">
      <c r="A234" s="70" t="s">
        <v>408</v>
      </c>
      <c r="B234" s="70">
        <v>410028</v>
      </c>
      <c r="C234" s="70" t="s">
        <v>407</v>
      </c>
      <c r="D234" s="70" t="s">
        <v>3284</v>
      </c>
      <c r="E234" s="70">
        <v>1</v>
      </c>
      <c r="I234" s="70" t="s">
        <v>596</v>
      </c>
      <c r="J234" s="70" t="s">
        <v>597</v>
      </c>
      <c r="K234" s="70" t="s">
        <v>678</v>
      </c>
      <c r="L234" s="70">
        <v>4</v>
      </c>
    </row>
    <row r="235" spans="1:12" x14ac:dyDescent="0.25">
      <c r="A235" s="70" t="s">
        <v>408</v>
      </c>
      <c r="B235" s="70">
        <v>410028</v>
      </c>
      <c r="C235" s="70" t="s">
        <v>407</v>
      </c>
      <c r="D235" s="70" t="s">
        <v>3778</v>
      </c>
      <c r="E235" s="70">
        <v>1</v>
      </c>
      <c r="I235" s="70" t="s">
        <v>596</v>
      </c>
      <c r="J235" s="70" t="s">
        <v>3278</v>
      </c>
      <c r="K235" s="70" t="s">
        <v>3766</v>
      </c>
      <c r="L235" s="70">
        <v>2</v>
      </c>
    </row>
    <row r="236" spans="1:12" x14ac:dyDescent="0.25">
      <c r="A236" s="70" t="s">
        <v>408</v>
      </c>
      <c r="B236" s="70">
        <v>410028</v>
      </c>
      <c r="C236" s="70" t="s">
        <v>407</v>
      </c>
      <c r="D236" s="70" t="s">
        <v>3768</v>
      </c>
      <c r="E236" s="70">
        <v>1</v>
      </c>
      <c r="I236" s="70" t="s">
        <v>596</v>
      </c>
      <c r="J236" s="70" t="s">
        <v>3280</v>
      </c>
      <c r="K236" s="70" t="s">
        <v>3766</v>
      </c>
      <c r="L236" s="70">
        <v>1</v>
      </c>
    </row>
    <row r="237" spans="1:12" x14ac:dyDescent="0.25">
      <c r="A237" s="70" t="s">
        <v>404</v>
      </c>
      <c r="B237" s="70">
        <v>210013</v>
      </c>
      <c r="C237" s="70" t="s">
        <v>403</v>
      </c>
      <c r="D237" s="70" t="s">
        <v>754</v>
      </c>
      <c r="E237" s="70">
        <v>1</v>
      </c>
      <c r="I237" s="70" t="s">
        <v>596</v>
      </c>
      <c r="J237" s="70" t="s">
        <v>3879</v>
      </c>
      <c r="K237" s="70" t="s">
        <v>3766</v>
      </c>
      <c r="L237" s="70">
        <v>1</v>
      </c>
    </row>
    <row r="238" spans="1:12" x14ac:dyDescent="0.25">
      <c r="A238" s="70" t="s">
        <v>404</v>
      </c>
      <c r="B238" s="70">
        <v>210013</v>
      </c>
      <c r="C238" s="70" t="s">
        <v>403</v>
      </c>
      <c r="D238" s="70" t="s">
        <v>748</v>
      </c>
      <c r="E238" s="70">
        <v>1</v>
      </c>
      <c r="I238" s="70" t="s">
        <v>170</v>
      </c>
      <c r="J238" s="70">
        <v>440187</v>
      </c>
      <c r="K238" s="70" t="s">
        <v>667</v>
      </c>
      <c r="L238" s="70">
        <v>4</v>
      </c>
    </row>
    <row r="239" spans="1:12" x14ac:dyDescent="0.25">
      <c r="A239" s="70" t="s">
        <v>404</v>
      </c>
      <c r="B239" s="70">
        <v>210013</v>
      </c>
      <c r="C239" s="70" t="s">
        <v>403</v>
      </c>
      <c r="D239" s="70" t="s">
        <v>746</v>
      </c>
      <c r="E239" s="70">
        <v>1</v>
      </c>
      <c r="I239" s="70" t="s">
        <v>170</v>
      </c>
      <c r="J239" s="70">
        <v>440364</v>
      </c>
      <c r="K239" s="70" t="s">
        <v>169</v>
      </c>
      <c r="L239" s="70">
        <v>7</v>
      </c>
    </row>
    <row r="240" spans="1:12" x14ac:dyDescent="0.25">
      <c r="A240" s="70" t="s">
        <v>404</v>
      </c>
      <c r="B240" s="70">
        <v>210013</v>
      </c>
      <c r="C240" s="70" t="s">
        <v>403</v>
      </c>
      <c r="D240" s="70" t="s">
        <v>717</v>
      </c>
      <c r="E240" s="70">
        <v>1</v>
      </c>
      <c r="I240" s="70" t="s">
        <v>170</v>
      </c>
      <c r="J240" s="70" t="s">
        <v>3879</v>
      </c>
      <c r="K240" s="70" t="s">
        <v>3766</v>
      </c>
      <c r="L240" s="70">
        <v>1</v>
      </c>
    </row>
    <row r="241" spans="1:12" x14ac:dyDescent="0.25">
      <c r="A241" s="70" t="s">
        <v>404</v>
      </c>
      <c r="B241" s="70">
        <v>800062</v>
      </c>
      <c r="C241" s="70" t="s">
        <v>2988</v>
      </c>
      <c r="D241" s="70" t="s">
        <v>650</v>
      </c>
      <c r="E241" s="70">
        <v>1</v>
      </c>
      <c r="I241" s="70" t="s">
        <v>166</v>
      </c>
      <c r="J241" s="70">
        <v>210069</v>
      </c>
      <c r="K241" s="70" t="s">
        <v>165</v>
      </c>
      <c r="L241" s="70">
        <v>4</v>
      </c>
    </row>
    <row r="242" spans="1:12" x14ac:dyDescent="0.25">
      <c r="A242" s="70" t="s">
        <v>404</v>
      </c>
      <c r="B242" s="70">
        <v>800062</v>
      </c>
      <c r="C242" s="70" t="s">
        <v>2988</v>
      </c>
      <c r="D242" s="70" t="s">
        <v>3277</v>
      </c>
      <c r="E242" s="70">
        <v>1</v>
      </c>
      <c r="I242" s="70" t="s">
        <v>166</v>
      </c>
      <c r="J242" s="70">
        <v>210084</v>
      </c>
      <c r="K242" s="70" t="s">
        <v>680</v>
      </c>
      <c r="L242" s="70">
        <v>4</v>
      </c>
    </row>
    <row r="243" spans="1:12" x14ac:dyDescent="0.25">
      <c r="A243" s="70" t="s">
        <v>404</v>
      </c>
      <c r="B243" s="70">
        <v>800062</v>
      </c>
      <c r="C243" s="70" t="s">
        <v>2988</v>
      </c>
      <c r="D243" s="70" t="s">
        <v>3284</v>
      </c>
      <c r="E243" s="70">
        <v>1</v>
      </c>
      <c r="I243" s="70" t="s">
        <v>161</v>
      </c>
      <c r="J243" s="70">
        <v>240131</v>
      </c>
      <c r="K243" s="70" t="s">
        <v>160</v>
      </c>
      <c r="L243" s="70">
        <v>1</v>
      </c>
    </row>
    <row r="244" spans="1:12" x14ac:dyDescent="0.25">
      <c r="A244" s="70" t="s">
        <v>404</v>
      </c>
      <c r="B244" s="70">
        <v>800062</v>
      </c>
      <c r="C244" s="70" t="s">
        <v>2988</v>
      </c>
      <c r="D244" s="70" t="s">
        <v>3778</v>
      </c>
      <c r="E244" s="70">
        <v>1</v>
      </c>
      <c r="I244" s="70" t="s">
        <v>161</v>
      </c>
      <c r="J244" s="70">
        <v>800047</v>
      </c>
      <c r="K244" s="70" t="s">
        <v>303</v>
      </c>
      <c r="L244" s="70">
        <v>2</v>
      </c>
    </row>
    <row r="245" spans="1:12" x14ac:dyDescent="0.25">
      <c r="A245" s="70" t="s">
        <v>404</v>
      </c>
      <c r="B245" s="70">
        <v>800062</v>
      </c>
      <c r="C245" s="70" t="s">
        <v>2988</v>
      </c>
      <c r="D245" s="70" t="s">
        <v>3768</v>
      </c>
      <c r="E245" s="70">
        <v>1</v>
      </c>
      <c r="I245" s="70" t="s">
        <v>161</v>
      </c>
      <c r="J245" s="70" t="s">
        <v>741</v>
      </c>
      <c r="K245" s="70" t="s">
        <v>3766</v>
      </c>
      <c r="L245" s="70">
        <v>2</v>
      </c>
    </row>
    <row r="246" spans="1:12" x14ac:dyDescent="0.25">
      <c r="A246" s="70" t="s">
        <v>404</v>
      </c>
      <c r="B246" s="70" t="s">
        <v>2992</v>
      </c>
      <c r="C246" s="70" t="s">
        <v>3766</v>
      </c>
      <c r="D246" s="70" t="s">
        <v>703</v>
      </c>
      <c r="E246" s="70">
        <v>1</v>
      </c>
      <c r="I246" s="70" t="s">
        <v>161</v>
      </c>
      <c r="J246" s="70" t="s">
        <v>3280</v>
      </c>
      <c r="K246" s="70" t="s">
        <v>3766</v>
      </c>
      <c r="L246" s="70">
        <v>1</v>
      </c>
    </row>
    <row r="247" spans="1:12" x14ac:dyDescent="0.25">
      <c r="A247" s="70" t="s">
        <v>404</v>
      </c>
      <c r="B247" s="70" t="s">
        <v>2992</v>
      </c>
      <c r="C247" s="70" t="s">
        <v>3766</v>
      </c>
      <c r="D247" s="70" t="s">
        <v>695</v>
      </c>
      <c r="E247" s="70">
        <v>1</v>
      </c>
      <c r="I247" s="70" t="s">
        <v>161</v>
      </c>
      <c r="J247" s="70" t="s">
        <v>2992</v>
      </c>
      <c r="K247" s="70" t="s">
        <v>3766</v>
      </c>
      <c r="L247" s="70">
        <v>2</v>
      </c>
    </row>
    <row r="248" spans="1:12" x14ac:dyDescent="0.25">
      <c r="A248" s="70" t="s">
        <v>400</v>
      </c>
      <c r="B248" s="70">
        <v>240455</v>
      </c>
      <c r="C248" s="70" t="s">
        <v>657</v>
      </c>
      <c r="D248" s="70" t="s">
        <v>747</v>
      </c>
      <c r="E248" s="70">
        <v>1</v>
      </c>
      <c r="I248" s="70" t="s">
        <v>161</v>
      </c>
      <c r="J248" s="70" t="s">
        <v>602</v>
      </c>
      <c r="K248" s="70" t="s">
        <v>3766</v>
      </c>
      <c r="L248" s="70">
        <v>1</v>
      </c>
    </row>
    <row r="249" spans="1:12" x14ac:dyDescent="0.25">
      <c r="A249" s="70" t="s">
        <v>400</v>
      </c>
      <c r="B249" s="70">
        <v>240455</v>
      </c>
      <c r="C249" s="70" t="s">
        <v>657</v>
      </c>
      <c r="D249" s="70" t="s">
        <v>746</v>
      </c>
      <c r="E249" s="70">
        <v>1</v>
      </c>
      <c r="I249" s="70" t="s">
        <v>156</v>
      </c>
      <c r="J249" s="70">
        <v>240066</v>
      </c>
      <c r="K249" s="70" t="s">
        <v>155</v>
      </c>
      <c r="L249" s="70">
        <v>11</v>
      </c>
    </row>
    <row r="250" spans="1:12" x14ac:dyDescent="0.25">
      <c r="A250" s="70" t="s">
        <v>400</v>
      </c>
      <c r="B250" s="70">
        <v>240455</v>
      </c>
      <c r="C250" s="70" t="s">
        <v>657</v>
      </c>
      <c r="D250" s="70" t="s">
        <v>717</v>
      </c>
      <c r="E250" s="70">
        <v>1</v>
      </c>
      <c r="I250" s="70" t="s">
        <v>152</v>
      </c>
      <c r="J250" s="70">
        <v>440040</v>
      </c>
      <c r="K250" s="70" t="s">
        <v>2985</v>
      </c>
      <c r="L250" s="70">
        <v>4</v>
      </c>
    </row>
    <row r="251" spans="1:12" x14ac:dyDescent="0.25">
      <c r="A251" s="70" t="s">
        <v>400</v>
      </c>
      <c r="B251" s="70">
        <v>240455</v>
      </c>
      <c r="C251" s="70" t="s">
        <v>657</v>
      </c>
      <c r="D251" s="70" t="s">
        <v>703</v>
      </c>
      <c r="E251" s="70">
        <v>1</v>
      </c>
      <c r="I251" s="70" t="s">
        <v>152</v>
      </c>
      <c r="J251" s="70">
        <v>440259</v>
      </c>
      <c r="K251" s="70" t="s">
        <v>151</v>
      </c>
      <c r="L251" s="70">
        <v>5</v>
      </c>
    </row>
    <row r="252" spans="1:12" x14ac:dyDescent="0.25">
      <c r="A252" s="70" t="s">
        <v>400</v>
      </c>
      <c r="B252" s="70">
        <v>240455</v>
      </c>
      <c r="C252" s="70" t="s">
        <v>657</v>
      </c>
      <c r="D252" s="70" t="s">
        <v>695</v>
      </c>
      <c r="E252" s="70">
        <v>1</v>
      </c>
      <c r="I252" s="70" t="s">
        <v>152</v>
      </c>
      <c r="J252" s="70" t="s">
        <v>553</v>
      </c>
      <c r="K252" s="70" t="s">
        <v>3766</v>
      </c>
      <c r="L252" s="70">
        <v>1</v>
      </c>
    </row>
    <row r="253" spans="1:12" x14ac:dyDescent="0.25">
      <c r="A253" s="70" t="s">
        <v>400</v>
      </c>
      <c r="B253" s="70">
        <v>240455</v>
      </c>
      <c r="C253" s="70" t="s">
        <v>657</v>
      </c>
      <c r="D253" s="70" t="s">
        <v>650</v>
      </c>
      <c r="E253" s="70">
        <v>1</v>
      </c>
      <c r="I253" s="70" t="s">
        <v>152</v>
      </c>
      <c r="J253" s="70" t="s">
        <v>2992</v>
      </c>
      <c r="K253" s="70" t="s">
        <v>3766</v>
      </c>
      <c r="L253" s="70">
        <v>2</v>
      </c>
    </row>
    <row r="254" spans="1:12" x14ac:dyDescent="0.25">
      <c r="A254" s="70" t="s">
        <v>400</v>
      </c>
      <c r="B254" s="70">
        <v>240455</v>
      </c>
      <c r="C254" s="70" t="s">
        <v>657</v>
      </c>
      <c r="D254" s="70" t="s">
        <v>3284</v>
      </c>
      <c r="E254" s="70">
        <v>1</v>
      </c>
      <c r="I254" s="70" t="s">
        <v>148</v>
      </c>
      <c r="J254" s="70">
        <v>240131</v>
      </c>
      <c r="K254" s="70" t="s">
        <v>160</v>
      </c>
      <c r="L254" s="70">
        <v>2</v>
      </c>
    </row>
    <row r="255" spans="1:12" x14ac:dyDescent="0.25">
      <c r="A255" s="70" t="s">
        <v>400</v>
      </c>
      <c r="B255" s="70">
        <v>240637</v>
      </c>
      <c r="C255" s="70" t="s">
        <v>399</v>
      </c>
      <c r="D255" s="70" t="s">
        <v>754</v>
      </c>
      <c r="E255" s="70">
        <v>1</v>
      </c>
      <c r="I255" s="70" t="s">
        <v>148</v>
      </c>
      <c r="J255" s="70">
        <v>340036</v>
      </c>
      <c r="K255" s="70" t="s">
        <v>147</v>
      </c>
      <c r="L255" s="70">
        <v>3</v>
      </c>
    </row>
    <row r="256" spans="1:12" x14ac:dyDescent="0.25">
      <c r="A256" s="70" t="s">
        <v>400</v>
      </c>
      <c r="B256" s="70">
        <v>240637</v>
      </c>
      <c r="C256" s="70" t="s">
        <v>399</v>
      </c>
      <c r="D256" s="70" t="s">
        <v>748</v>
      </c>
      <c r="E256" s="70">
        <v>1</v>
      </c>
      <c r="I256" s="70" t="s">
        <v>148</v>
      </c>
      <c r="J256" s="70" t="s">
        <v>553</v>
      </c>
      <c r="K256" s="70" t="s">
        <v>3766</v>
      </c>
      <c r="L256" s="70">
        <v>2</v>
      </c>
    </row>
    <row r="257" spans="1:12" x14ac:dyDescent="0.25">
      <c r="A257" s="70" t="s">
        <v>400</v>
      </c>
      <c r="B257" s="70" t="s">
        <v>3280</v>
      </c>
      <c r="C257" s="70" t="s">
        <v>3766</v>
      </c>
      <c r="D257" s="70" t="s">
        <v>3277</v>
      </c>
      <c r="E257" s="70">
        <v>1</v>
      </c>
      <c r="I257" s="70" t="s">
        <v>148</v>
      </c>
      <c r="J257" s="70" t="s">
        <v>3280</v>
      </c>
      <c r="K257" s="70" t="s">
        <v>3766</v>
      </c>
      <c r="L257" s="70">
        <v>1</v>
      </c>
    </row>
    <row r="258" spans="1:12" x14ac:dyDescent="0.25">
      <c r="A258" s="70" t="s">
        <v>400</v>
      </c>
      <c r="B258" s="70" t="s">
        <v>3297</v>
      </c>
      <c r="C258" s="70" t="s">
        <v>3766</v>
      </c>
      <c r="D258" s="70" t="s">
        <v>3778</v>
      </c>
      <c r="E258" s="70">
        <v>1</v>
      </c>
      <c r="I258" s="70" t="s">
        <v>148</v>
      </c>
      <c r="J258" s="70" t="s">
        <v>2992</v>
      </c>
      <c r="K258" s="70" t="s">
        <v>3766</v>
      </c>
      <c r="L258" s="70">
        <v>1</v>
      </c>
    </row>
    <row r="259" spans="1:12" x14ac:dyDescent="0.25">
      <c r="A259" s="70" t="s">
        <v>400</v>
      </c>
      <c r="B259" s="70" t="s">
        <v>3879</v>
      </c>
      <c r="C259" s="70" t="s">
        <v>3766</v>
      </c>
      <c r="D259" s="70" t="s">
        <v>3768</v>
      </c>
      <c r="E259" s="70">
        <v>1</v>
      </c>
      <c r="I259" s="70" t="s">
        <v>148</v>
      </c>
      <c r="J259" s="70" t="s">
        <v>3279</v>
      </c>
      <c r="K259" s="70" t="s">
        <v>3766</v>
      </c>
      <c r="L259" s="70">
        <v>1</v>
      </c>
    </row>
    <row r="260" spans="1:12" x14ac:dyDescent="0.25">
      <c r="A260" s="70" t="s">
        <v>396</v>
      </c>
      <c r="B260" s="70">
        <v>240072</v>
      </c>
      <c r="C260" s="70" t="s">
        <v>395</v>
      </c>
      <c r="D260" s="70" t="s">
        <v>754</v>
      </c>
      <c r="E260" s="70">
        <v>1</v>
      </c>
      <c r="I260" s="70" t="s">
        <v>148</v>
      </c>
      <c r="J260" s="70" t="s">
        <v>3879</v>
      </c>
      <c r="K260" s="70" t="s">
        <v>3766</v>
      </c>
      <c r="L260" s="70">
        <v>1</v>
      </c>
    </row>
    <row r="261" spans="1:12" x14ac:dyDescent="0.25">
      <c r="A261" s="70" t="s">
        <v>396</v>
      </c>
      <c r="B261" s="70">
        <v>240072</v>
      </c>
      <c r="C261" s="70" t="s">
        <v>395</v>
      </c>
      <c r="D261" s="70" t="s">
        <v>748</v>
      </c>
      <c r="E261" s="70">
        <v>1</v>
      </c>
      <c r="I261" s="70" t="s">
        <v>507</v>
      </c>
      <c r="J261" s="70" t="s">
        <v>508</v>
      </c>
      <c r="K261" s="70" t="s">
        <v>2989</v>
      </c>
      <c r="L261" s="70">
        <v>6</v>
      </c>
    </row>
    <row r="262" spans="1:12" x14ac:dyDescent="0.25">
      <c r="A262" s="70" t="s">
        <v>396</v>
      </c>
      <c r="B262" s="70">
        <v>240072</v>
      </c>
      <c r="C262" s="70" t="s">
        <v>395</v>
      </c>
      <c r="D262" s="70" t="s">
        <v>746</v>
      </c>
      <c r="E262" s="70">
        <v>1</v>
      </c>
      <c r="I262" s="70" t="s">
        <v>507</v>
      </c>
      <c r="J262" s="70" t="s">
        <v>2992</v>
      </c>
      <c r="K262" s="70" t="s">
        <v>3766</v>
      </c>
      <c r="L262" s="70">
        <v>2</v>
      </c>
    </row>
    <row r="263" spans="1:12" x14ac:dyDescent="0.25">
      <c r="A263" s="70" t="s">
        <v>396</v>
      </c>
      <c r="B263" s="70">
        <v>240072</v>
      </c>
      <c r="C263" s="70" t="s">
        <v>395</v>
      </c>
      <c r="D263" s="70" t="s">
        <v>717</v>
      </c>
      <c r="E263" s="70">
        <v>1</v>
      </c>
      <c r="I263" s="70" t="s">
        <v>507</v>
      </c>
      <c r="J263" s="70" t="s">
        <v>234</v>
      </c>
      <c r="K263" s="70" t="s">
        <v>3766</v>
      </c>
      <c r="L263" s="70">
        <v>1</v>
      </c>
    </row>
    <row r="264" spans="1:12" x14ac:dyDescent="0.25">
      <c r="A264" s="70" t="s">
        <v>396</v>
      </c>
      <c r="B264" s="70">
        <v>240072</v>
      </c>
      <c r="C264" s="70" t="s">
        <v>395</v>
      </c>
      <c r="D264" s="70" t="s">
        <v>703</v>
      </c>
      <c r="E264" s="70">
        <v>1</v>
      </c>
      <c r="I264" s="70" t="s">
        <v>143</v>
      </c>
      <c r="J264" s="70">
        <v>240049</v>
      </c>
      <c r="K264" s="70" t="s">
        <v>142</v>
      </c>
      <c r="L264" s="70">
        <v>2</v>
      </c>
    </row>
    <row r="265" spans="1:12" x14ac:dyDescent="0.25">
      <c r="A265" s="70" t="s">
        <v>396</v>
      </c>
      <c r="B265" s="70">
        <v>240072</v>
      </c>
      <c r="C265" s="70" t="s">
        <v>395</v>
      </c>
      <c r="D265" s="70" t="s">
        <v>695</v>
      </c>
      <c r="E265" s="70">
        <v>1</v>
      </c>
      <c r="I265" s="70" t="s">
        <v>139</v>
      </c>
      <c r="J265" s="70">
        <v>240005</v>
      </c>
      <c r="K265" s="70" t="s">
        <v>190</v>
      </c>
      <c r="L265" s="70">
        <v>10</v>
      </c>
    </row>
    <row r="266" spans="1:12" x14ac:dyDescent="0.25">
      <c r="A266" s="70" t="s">
        <v>396</v>
      </c>
      <c r="B266" s="70">
        <v>240072</v>
      </c>
      <c r="C266" s="70" t="s">
        <v>395</v>
      </c>
      <c r="D266" s="70" t="s">
        <v>650</v>
      </c>
      <c r="E266" s="70">
        <v>1</v>
      </c>
      <c r="I266" s="70" t="s">
        <v>139</v>
      </c>
      <c r="J266" s="70" t="s">
        <v>3879</v>
      </c>
      <c r="K266" s="70" t="s">
        <v>3766</v>
      </c>
      <c r="L266" s="70">
        <v>1</v>
      </c>
    </row>
    <row r="267" spans="1:12" x14ac:dyDescent="0.25">
      <c r="A267" s="70" t="s">
        <v>396</v>
      </c>
      <c r="B267" s="70">
        <v>240072</v>
      </c>
      <c r="C267" s="70" t="s">
        <v>395</v>
      </c>
      <c r="D267" s="70" t="s">
        <v>3277</v>
      </c>
      <c r="E267" s="70">
        <v>1</v>
      </c>
      <c r="I267" s="70" t="s">
        <v>134</v>
      </c>
      <c r="J267" s="70">
        <v>240607</v>
      </c>
      <c r="K267" s="70" t="s">
        <v>136</v>
      </c>
      <c r="L267" s="70">
        <v>3</v>
      </c>
    </row>
    <row r="268" spans="1:12" x14ac:dyDescent="0.25">
      <c r="A268" s="70" t="s">
        <v>396</v>
      </c>
      <c r="B268" s="70">
        <v>240072</v>
      </c>
      <c r="C268" s="70" t="s">
        <v>395</v>
      </c>
      <c r="D268" s="70" t="s">
        <v>3284</v>
      </c>
      <c r="E268" s="70">
        <v>1</v>
      </c>
      <c r="I268" s="70" t="s">
        <v>134</v>
      </c>
      <c r="J268" s="70">
        <v>240767</v>
      </c>
      <c r="K268" s="70" t="s">
        <v>2982</v>
      </c>
      <c r="L268" s="70">
        <v>6</v>
      </c>
    </row>
    <row r="269" spans="1:12" x14ac:dyDescent="0.25">
      <c r="A269" s="70" t="s">
        <v>396</v>
      </c>
      <c r="B269" s="70">
        <v>240072</v>
      </c>
      <c r="C269" s="70" t="s">
        <v>395</v>
      </c>
      <c r="D269" s="70" t="s">
        <v>3778</v>
      </c>
      <c r="E269" s="70">
        <v>1</v>
      </c>
      <c r="I269" s="70" t="s">
        <v>134</v>
      </c>
      <c r="J269" s="70">
        <v>340010</v>
      </c>
      <c r="K269" s="70" t="s">
        <v>376</v>
      </c>
      <c r="L269" s="70">
        <v>2</v>
      </c>
    </row>
    <row r="270" spans="1:12" x14ac:dyDescent="0.25">
      <c r="A270" s="70" t="s">
        <v>396</v>
      </c>
      <c r="B270" s="70">
        <v>240072</v>
      </c>
      <c r="C270" s="70" t="s">
        <v>395</v>
      </c>
      <c r="D270" s="70" t="s">
        <v>3768</v>
      </c>
      <c r="E270" s="70">
        <v>1</v>
      </c>
      <c r="I270" s="70" t="s">
        <v>134</v>
      </c>
      <c r="J270" s="70">
        <v>340061</v>
      </c>
      <c r="K270" s="70" t="s">
        <v>683</v>
      </c>
      <c r="L270" s="70">
        <v>1</v>
      </c>
    </row>
    <row r="271" spans="1:12" x14ac:dyDescent="0.25">
      <c r="A271" s="70" t="s">
        <v>392</v>
      </c>
      <c r="B271" s="70">
        <v>240696</v>
      </c>
      <c r="C271" s="70" t="s">
        <v>391</v>
      </c>
      <c r="D271" s="70" t="s">
        <v>754</v>
      </c>
      <c r="E271" s="70">
        <v>1</v>
      </c>
      <c r="I271" s="70" t="s">
        <v>130</v>
      </c>
      <c r="J271" s="70">
        <v>210076</v>
      </c>
      <c r="K271" s="70" t="s">
        <v>655</v>
      </c>
      <c r="L271" s="70">
        <v>1</v>
      </c>
    </row>
    <row r="272" spans="1:12" x14ac:dyDescent="0.25">
      <c r="A272" s="70" t="s">
        <v>392</v>
      </c>
      <c r="B272" s="70">
        <v>240696</v>
      </c>
      <c r="C272" s="70" t="s">
        <v>391</v>
      </c>
      <c r="D272" s="70" t="s">
        <v>748</v>
      </c>
      <c r="E272" s="70">
        <v>1</v>
      </c>
      <c r="I272" s="70" t="s">
        <v>130</v>
      </c>
      <c r="J272" s="70">
        <v>240131</v>
      </c>
      <c r="K272" s="70" t="s">
        <v>160</v>
      </c>
      <c r="L272" s="70">
        <v>2</v>
      </c>
    </row>
    <row r="273" spans="1:12" x14ac:dyDescent="0.25">
      <c r="A273" s="70" t="s">
        <v>392</v>
      </c>
      <c r="B273" s="70">
        <v>240696</v>
      </c>
      <c r="C273" s="70" t="s">
        <v>391</v>
      </c>
      <c r="D273" s="70" t="s">
        <v>746</v>
      </c>
      <c r="E273" s="70">
        <v>1</v>
      </c>
      <c r="I273" s="70" t="s">
        <v>130</v>
      </c>
      <c r="J273" s="70">
        <v>310008</v>
      </c>
      <c r="K273" s="70" t="s">
        <v>131</v>
      </c>
      <c r="L273" s="70">
        <v>3</v>
      </c>
    </row>
    <row r="274" spans="1:12" x14ac:dyDescent="0.25">
      <c r="A274" s="70" t="s">
        <v>392</v>
      </c>
      <c r="B274" s="70">
        <v>240696</v>
      </c>
      <c r="C274" s="70" t="s">
        <v>391</v>
      </c>
      <c r="D274" s="70" t="s">
        <v>717</v>
      </c>
      <c r="E274" s="70">
        <v>1</v>
      </c>
      <c r="I274" s="70" t="s">
        <v>130</v>
      </c>
      <c r="J274" s="70" t="s">
        <v>3280</v>
      </c>
      <c r="K274" s="70" t="s">
        <v>3766</v>
      </c>
      <c r="L274" s="70">
        <v>1</v>
      </c>
    </row>
    <row r="275" spans="1:12" x14ac:dyDescent="0.25">
      <c r="A275" s="70" t="s">
        <v>392</v>
      </c>
      <c r="B275" s="70">
        <v>240696</v>
      </c>
      <c r="C275" s="70" t="s">
        <v>391</v>
      </c>
      <c r="D275" s="70" t="s">
        <v>703</v>
      </c>
      <c r="E275" s="70">
        <v>1</v>
      </c>
      <c r="I275" s="70" t="s">
        <v>130</v>
      </c>
      <c r="J275" s="70" t="s">
        <v>612</v>
      </c>
      <c r="K275" s="70" t="s">
        <v>3766</v>
      </c>
      <c r="L275" s="70">
        <v>1</v>
      </c>
    </row>
    <row r="276" spans="1:12" x14ac:dyDescent="0.25">
      <c r="A276" s="70" t="s">
        <v>392</v>
      </c>
      <c r="B276" s="70">
        <v>240696</v>
      </c>
      <c r="C276" s="70" t="s">
        <v>391</v>
      </c>
      <c r="D276" s="70" t="s">
        <v>695</v>
      </c>
      <c r="E276" s="70">
        <v>1</v>
      </c>
      <c r="I276" s="70" t="s">
        <v>126</v>
      </c>
      <c r="J276" s="70">
        <v>210071</v>
      </c>
      <c r="K276" s="70" t="s">
        <v>127</v>
      </c>
      <c r="L276" s="70">
        <v>9</v>
      </c>
    </row>
    <row r="277" spans="1:12" x14ac:dyDescent="0.25">
      <c r="A277" s="70" t="s">
        <v>392</v>
      </c>
      <c r="B277" s="70">
        <v>240696</v>
      </c>
      <c r="C277" s="70" t="s">
        <v>391</v>
      </c>
      <c r="D277" s="70" t="s">
        <v>650</v>
      </c>
      <c r="E277" s="70">
        <v>1</v>
      </c>
      <c r="I277" s="70" t="s">
        <v>122</v>
      </c>
      <c r="J277" s="70">
        <v>240005</v>
      </c>
      <c r="K277" s="70" t="s">
        <v>190</v>
      </c>
      <c r="L277" s="70">
        <v>3</v>
      </c>
    </row>
    <row r="278" spans="1:12" x14ac:dyDescent="0.25">
      <c r="A278" s="70" t="s">
        <v>392</v>
      </c>
      <c r="B278" s="70">
        <v>240696</v>
      </c>
      <c r="C278" s="70" t="s">
        <v>391</v>
      </c>
      <c r="D278" s="70" t="s">
        <v>3277</v>
      </c>
      <c r="E278" s="70">
        <v>1</v>
      </c>
      <c r="I278" s="70" t="s">
        <v>122</v>
      </c>
      <c r="J278" s="70">
        <v>240050</v>
      </c>
      <c r="K278" s="70" t="s">
        <v>357</v>
      </c>
      <c r="L278" s="70">
        <v>2</v>
      </c>
    </row>
    <row r="279" spans="1:12" x14ac:dyDescent="0.25">
      <c r="A279" s="70" t="s">
        <v>392</v>
      </c>
      <c r="B279" s="70">
        <v>240696</v>
      </c>
      <c r="C279" s="70" t="s">
        <v>391</v>
      </c>
      <c r="D279" s="70" t="s">
        <v>3284</v>
      </c>
      <c r="E279" s="70">
        <v>1</v>
      </c>
      <c r="I279" s="70" t="s">
        <v>122</v>
      </c>
      <c r="J279" s="70">
        <v>240743</v>
      </c>
      <c r="K279" s="70" t="s">
        <v>684</v>
      </c>
      <c r="L279" s="70">
        <v>6</v>
      </c>
    </row>
    <row r="280" spans="1:12" x14ac:dyDescent="0.25">
      <c r="A280" s="70" t="s">
        <v>392</v>
      </c>
      <c r="B280" s="70">
        <v>240696</v>
      </c>
      <c r="C280" s="70" t="s">
        <v>391</v>
      </c>
      <c r="D280" s="70" t="s">
        <v>3778</v>
      </c>
      <c r="E280" s="70">
        <v>1</v>
      </c>
      <c r="I280" s="70" t="s">
        <v>118</v>
      </c>
      <c r="J280" s="70">
        <v>240019</v>
      </c>
      <c r="K280" s="70" t="s">
        <v>123</v>
      </c>
      <c r="L280" s="70">
        <v>12</v>
      </c>
    </row>
    <row r="281" spans="1:12" x14ac:dyDescent="0.25">
      <c r="A281" s="70" t="s">
        <v>392</v>
      </c>
      <c r="B281" s="70">
        <v>240696</v>
      </c>
      <c r="C281" s="70" t="s">
        <v>391</v>
      </c>
      <c r="D281" s="70" t="s">
        <v>3768</v>
      </c>
      <c r="E281" s="70">
        <v>1</v>
      </c>
      <c r="I281" s="70" t="s">
        <v>510</v>
      </c>
      <c r="J281" s="70" t="s">
        <v>597</v>
      </c>
      <c r="K281" s="70" t="s">
        <v>678</v>
      </c>
      <c r="L281" s="70">
        <v>5</v>
      </c>
    </row>
    <row r="282" spans="1:12" x14ac:dyDescent="0.25">
      <c r="A282" s="70" t="s">
        <v>388</v>
      </c>
      <c r="B282" s="70">
        <v>240448</v>
      </c>
      <c r="C282" s="70" t="s">
        <v>387</v>
      </c>
      <c r="D282" s="70" t="s">
        <v>754</v>
      </c>
      <c r="E282" s="70">
        <v>1</v>
      </c>
      <c r="I282" s="70" t="s">
        <v>114</v>
      </c>
      <c r="J282" s="70">
        <v>240036</v>
      </c>
      <c r="K282" s="70" t="s">
        <v>119</v>
      </c>
      <c r="L282" s="70">
        <v>12</v>
      </c>
    </row>
    <row r="283" spans="1:12" x14ac:dyDescent="0.25">
      <c r="A283" s="70" t="s">
        <v>388</v>
      </c>
      <c r="B283" s="70">
        <v>240448</v>
      </c>
      <c r="C283" s="70" t="s">
        <v>387</v>
      </c>
      <c r="D283" s="70" t="s">
        <v>748</v>
      </c>
      <c r="E283" s="70">
        <v>1</v>
      </c>
      <c r="I283" s="70" t="s">
        <v>109</v>
      </c>
      <c r="J283" s="70">
        <v>240263</v>
      </c>
      <c r="K283" s="70" t="s">
        <v>115</v>
      </c>
      <c r="L283" s="70">
        <v>11</v>
      </c>
    </row>
    <row r="284" spans="1:12" x14ac:dyDescent="0.25">
      <c r="A284" s="70" t="s">
        <v>388</v>
      </c>
      <c r="B284" s="70">
        <v>240448</v>
      </c>
      <c r="C284" s="70" t="s">
        <v>387</v>
      </c>
      <c r="D284" s="70" t="s">
        <v>747</v>
      </c>
      <c r="E284" s="70">
        <v>1</v>
      </c>
      <c r="I284" s="70" t="s">
        <v>109</v>
      </c>
      <c r="J284" s="70">
        <v>240624</v>
      </c>
      <c r="K284" s="70" t="s">
        <v>370</v>
      </c>
      <c r="L284" s="70">
        <v>1</v>
      </c>
    </row>
    <row r="285" spans="1:12" x14ac:dyDescent="0.25">
      <c r="A285" s="70" t="s">
        <v>388</v>
      </c>
      <c r="B285" s="70">
        <v>240448</v>
      </c>
      <c r="C285" s="70" t="s">
        <v>387</v>
      </c>
      <c r="D285" s="70" t="s">
        <v>746</v>
      </c>
      <c r="E285" s="70">
        <v>1</v>
      </c>
      <c r="I285" s="70" t="s">
        <v>105</v>
      </c>
      <c r="J285" s="70">
        <v>230018</v>
      </c>
      <c r="K285" s="70" t="s">
        <v>685</v>
      </c>
      <c r="L285" s="70">
        <v>8</v>
      </c>
    </row>
    <row r="286" spans="1:12" x14ac:dyDescent="0.25">
      <c r="A286" s="70" t="s">
        <v>388</v>
      </c>
      <c r="B286" s="70">
        <v>240448</v>
      </c>
      <c r="C286" s="70" t="s">
        <v>387</v>
      </c>
      <c r="D286" s="70" t="s">
        <v>717</v>
      </c>
      <c r="E286" s="70">
        <v>1</v>
      </c>
      <c r="I286" s="70" t="s">
        <v>105</v>
      </c>
      <c r="J286" s="70">
        <v>240067</v>
      </c>
      <c r="K286" s="70" t="s">
        <v>111</v>
      </c>
      <c r="L286" s="70">
        <v>2</v>
      </c>
    </row>
    <row r="287" spans="1:12" x14ac:dyDescent="0.25">
      <c r="A287" s="70" t="s">
        <v>388</v>
      </c>
      <c r="B287" s="70">
        <v>240448</v>
      </c>
      <c r="C287" s="70" t="s">
        <v>387</v>
      </c>
      <c r="D287" s="70" t="s">
        <v>703</v>
      </c>
      <c r="E287" s="70">
        <v>1</v>
      </c>
      <c r="I287" s="70" t="s">
        <v>105</v>
      </c>
      <c r="J287" s="70">
        <v>240255</v>
      </c>
      <c r="K287" s="70" t="s">
        <v>222</v>
      </c>
      <c r="L287" s="70">
        <v>1</v>
      </c>
    </row>
    <row r="288" spans="1:12" x14ac:dyDescent="0.25">
      <c r="A288" s="70" t="s">
        <v>388</v>
      </c>
      <c r="B288" s="70">
        <v>240448</v>
      </c>
      <c r="C288" s="70" t="s">
        <v>387</v>
      </c>
      <c r="D288" s="70" t="s">
        <v>695</v>
      </c>
      <c r="E288" s="70">
        <v>1</v>
      </c>
      <c r="I288" s="70" t="s">
        <v>105</v>
      </c>
      <c r="J288" s="70" t="s">
        <v>2992</v>
      </c>
      <c r="K288" s="70" t="s">
        <v>3766</v>
      </c>
      <c r="L288" s="70">
        <v>1</v>
      </c>
    </row>
    <row r="289" spans="1:12" x14ac:dyDescent="0.25">
      <c r="A289" s="70" t="s">
        <v>388</v>
      </c>
      <c r="B289" s="70">
        <v>240448</v>
      </c>
      <c r="C289" s="70" t="s">
        <v>387</v>
      </c>
      <c r="D289" s="70" t="s">
        <v>650</v>
      </c>
      <c r="E289" s="70">
        <v>1</v>
      </c>
      <c r="I289" s="70" t="s">
        <v>102</v>
      </c>
      <c r="J289" s="70">
        <v>240054</v>
      </c>
      <c r="K289" s="70" t="s">
        <v>106</v>
      </c>
      <c r="L289" s="70">
        <v>12</v>
      </c>
    </row>
    <row r="290" spans="1:12" x14ac:dyDescent="0.25">
      <c r="A290" s="70" t="s">
        <v>388</v>
      </c>
      <c r="B290" s="70">
        <v>240448</v>
      </c>
      <c r="C290" s="70" t="s">
        <v>387</v>
      </c>
      <c r="D290" s="70" t="s">
        <v>3277</v>
      </c>
      <c r="E290" s="70">
        <v>1</v>
      </c>
      <c r="I290" s="70" t="s">
        <v>621</v>
      </c>
      <c r="J290" s="70" t="s">
        <v>511</v>
      </c>
      <c r="K290" s="70" t="s">
        <v>3766</v>
      </c>
      <c r="L290" s="70">
        <v>1</v>
      </c>
    </row>
    <row r="291" spans="1:12" x14ac:dyDescent="0.25">
      <c r="A291" s="70" t="s">
        <v>388</v>
      </c>
      <c r="B291" s="70">
        <v>240448</v>
      </c>
      <c r="C291" s="70" t="s">
        <v>387</v>
      </c>
      <c r="D291" s="70" t="s">
        <v>3284</v>
      </c>
      <c r="E291" s="70">
        <v>1</v>
      </c>
      <c r="I291" s="70" t="s">
        <v>621</v>
      </c>
      <c r="J291" s="70" t="s">
        <v>3298</v>
      </c>
      <c r="K291" s="70" t="s">
        <v>3766</v>
      </c>
      <c r="L291" s="70">
        <v>2</v>
      </c>
    </row>
    <row r="292" spans="1:12" x14ac:dyDescent="0.25">
      <c r="A292" s="70" t="s">
        <v>388</v>
      </c>
      <c r="B292" s="70">
        <v>240448</v>
      </c>
      <c r="C292" s="70" t="s">
        <v>387</v>
      </c>
      <c r="D292" s="70" t="s">
        <v>3778</v>
      </c>
      <c r="E292" s="70">
        <v>1</v>
      </c>
      <c r="I292" s="70" t="s">
        <v>621</v>
      </c>
      <c r="J292" s="70" t="s">
        <v>3879</v>
      </c>
      <c r="K292" s="70" t="s">
        <v>3766</v>
      </c>
      <c r="L292" s="70">
        <v>1</v>
      </c>
    </row>
    <row r="293" spans="1:12" x14ac:dyDescent="0.25">
      <c r="A293" s="70" t="s">
        <v>388</v>
      </c>
      <c r="B293" s="70">
        <v>240448</v>
      </c>
      <c r="C293" s="70" t="s">
        <v>387</v>
      </c>
      <c r="D293" s="70" t="s">
        <v>3768</v>
      </c>
      <c r="E293" s="70">
        <v>1</v>
      </c>
      <c r="I293" s="70" t="s">
        <v>98</v>
      </c>
      <c r="J293" s="70">
        <v>210012</v>
      </c>
      <c r="K293" s="70" t="s">
        <v>686</v>
      </c>
      <c r="L293" s="70">
        <v>12</v>
      </c>
    </row>
    <row r="294" spans="1:12" x14ac:dyDescent="0.25">
      <c r="A294" s="70" t="s">
        <v>385</v>
      </c>
      <c r="B294" s="70">
        <v>240075</v>
      </c>
      <c r="C294" s="70" t="s">
        <v>384</v>
      </c>
      <c r="D294" s="70" t="s">
        <v>748</v>
      </c>
      <c r="E294" s="70">
        <v>1</v>
      </c>
      <c r="I294" s="70" t="s">
        <v>94</v>
      </c>
      <c r="J294" s="70">
        <v>240037</v>
      </c>
      <c r="K294" s="70" t="s">
        <v>99</v>
      </c>
      <c r="L294" s="70">
        <v>12</v>
      </c>
    </row>
    <row r="295" spans="1:12" x14ac:dyDescent="0.25">
      <c r="A295" s="70" t="s">
        <v>385</v>
      </c>
      <c r="B295" s="70">
        <v>240075</v>
      </c>
      <c r="C295" s="70" t="s">
        <v>384</v>
      </c>
      <c r="D295" s="70" t="s">
        <v>746</v>
      </c>
      <c r="E295" s="70">
        <v>1</v>
      </c>
      <c r="I295" s="70" t="s">
        <v>91</v>
      </c>
      <c r="J295" s="70">
        <v>240005</v>
      </c>
      <c r="K295" s="70" t="s">
        <v>190</v>
      </c>
      <c r="L295" s="70">
        <v>1</v>
      </c>
    </row>
    <row r="296" spans="1:12" x14ac:dyDescent="0.25">
      <c r="A296" s="70" t="s">
        <v>385</v>
      </c>
      <c r="B296" s="70">
        <v>240075</v>
      </c>
      <c r="C296" s="70" t="s">
        <v>384</v>
      </c>
      <c r="D296" s="70" t="s">
        <v>717</v>
      </c>
      <c r="E296" s="70">
        <v>1</v>
      </c>
      <c r="I296" s="70" t="s">
        <v>91</v>
      </c>
      <c r="J296" s="70">
        <v>240019</v>
      </c>
      <c r="K296" s="70" t="s">
        <v>123</v>
      </c>
      <c r="L296" s="70">
        <v>4</v>
      </c>
    </row>
    <row r="297" spans="1:12" x14ac:dyDescent="0.25">
      <c r="A297" s="70" t="s">
        <v>385</v>
      </c>
      <c r="B297" s="70">
        <v>240075</v>
      </c>
      <c r="C297" s="70" t="s">
        <v>384</v>
      </c>
      <c r="D297" s="70" t="s">
        <v>703</v>
      </c>
      <c r="E297" s="70">
        <v>1</v>
      </c>
      <c r="I297" s="70" t="s">
        <v>91</v>
      </c>
      <c r="J297" s="70">
        <v>240028</v>
      </c>
      <c r="K297" s="70" t="s">
        <v>95</v>
      </c>
      <c r="L297" s="70">
        <v>6</v>
      </c>
    </row>
    <row r="298" spans="1:12" x14ac:dyDescent="0.25">
      <c r="A298" s="70" t="s">
        <v>385</v>
      </c>
      <c r="B298" s="70">
        <v>240075</v>
      </c>
      <c r="C298" s="70" t="s">
        <v>384</v>
      </c>
      <c r="D298" s="70" t="s">
        <v>695</v>
      </c>
      <c r="E298" s="70">
        <v>1</v>
      </c>
      <c r="I298" s="70" t="s">
        <v>87</v>
      </c>
      <c r="J298" s="70">
        <v>240051</v>
      </c>
      <c r="K298" s="70" t="s">
        <v>92</v>
      </c>
      <c r="L298" s="70">
        <v>12</v>
      </c>
    </row>
    <row r="299" spans="1:12" x14ac:dyDescent="0.25">
      <c r="A299" s="70" t="s">
        <v>385</v>
      </c>
      <c r="B299" s="70">
        <v>240075</v>
      </c>
      <c r="C299" s="70" t="s">
        <v>384</v>
      </c>
      <c r="D299" s="70" t="s">
        <v>650</v>
      </c>
      <c r="E299" s="70">
        <v>1</v>
      </c>
      <c r="I299" s="70" t="s">
        <v>83</v>
      </c>
      <c r="J299" s="70">
        <v>440082</v>
      </c>
      <c r="K299" s="70" t="s">
        <v>88</v>
      </c>
      <c r="L299" s="70">
        <v>10</v>
      </c>
    </row>
    <row r="300" spans="1:12" x14ac:dyDescent="0.25">
      <c r="A300" s="70" t="s">
        <v>385</v>
      </c>
      <c r="B300" s="70">
        <v>240075</v>
      </c>
      <c r="C300" s="70" t="s">
        <v>384</v>
      </c>
      <c r="D300" s="70" t="s">
        <v>3277</v>
      </c>
      <c r="E300" s="70">
        <v>1</v>
      </c>
      <c r="I300" s="70" t="s">
        <v>83</v>
      </c>
      <c r="J300" s="70">
        <v>440086</v>
      </c>
      <c r="K300" s="70" t="s">
        <v>673</v>
      </c>
      <c r="L300" s="70">
        <v>2</v>
      </c>
    </row>
    <row r="301" spans="1:12" x14ac:dyDescent="0.25">
      <c r="A301" s="70" t="s">
        <v>385</v>
      </c>
      <c r="B301" s="70">
        <v>240075</v>
      </c>
      <c r="C301" s="70" t="s">
        <v>384</v>
      </c>
      <c r="D301" s="70" t="s">
        <v>3284</v>
      </c>
      <c r="E301" s="70">
        <v>1</v>
      </c>
      <c r="I301" s="70" t="s">
        <v>78</v>
      </c>
      <c r="J301" s="70">
        <v>410002</v>
      </c>
      <c r="K301" s="70" t="s">
        <v>84</v>
      </c>
      <c r="L301" s="70">
        <v>12</v>
      </c>
    </row>
    <row r="302" spans="1:12" x14ac:dyDescent="0.25">
      <c r="A302" s="70" t="s">
        <v>385</v>
      </c>
      <c r="B302" s="70">
        <v>240075</v>
      </c>
      <c r="C302" s="70" t="s">
        <v>384</v>
      </c>
      <c r="D302" s="70" t="s">
        <v>3778</v>
      </c>
      <c r="E302" s="70">
        <v>1</v>
      </c>
      <c r="I302" s="70" t="s">
        <v>73</v>
      </c>
      <c r="J302" s="70">
        <v>240671</v>
      </c>
      <c r="K302" s="70" t="s">
        <v>80</v>
      </c>
      <c r="L302" s="70">
        <v>3</v>
      </c>
    </row>
    <row r="303" spans="1:12" x14ac:dyDescent="0.25">
      <c r="A303" s="70" t="s">
        <v>385</v>
      </c>
      <c r="B303" s="70">
        <v>240075</v>
      </c>
      <c r="C303" s="70" t="s">
        <v>384</v>
      </c>
      <c r="D303" s="70" t="s">
        <v>3768</v>
      </c>
      <c r="E303" s="70">
        <v>1</v>
      </c>
      <c r="I303" s="70" t="s">
        <v>73</v>
      </c>
      <c r="J303" s="70">
        <v>440259</v>
      </c>
      <c r="K303" s="70" t="s">
        <v>151</v>
      </c>
      <c r="L303" s="70">
        <v>8</v>
      </c>
    </row>
    <row r="304" spans="1:12" x14ac:dyDescent="0.25">
      <c r="A304" s="70" t="s">
        <v>381</v>
      </c>
      <c r="B304" s="70">
        <v>240442</v>
      </c>
      <c r="C304" s="70" t="s">
        <v>380</v>
      </c>
      <c r="D304" s="70" t="s">
        <v>748</v>
      </c>
      <c r="E304" s="70">
        <v>1</v>
      </c>
      <c r="I304" s="70" t="s">
        <v>69</v>
      </c>
      <c r="J304" s="70">
        <v>240441</v>
      </c>
      <c r="K304" s="70" t="s">
        <v>75</v>
      </c>
      <c r="L304" s="70">
        <v>11</v>
      </c>
    </row>
    <row r="305" spans="1:12" x14ac:dyDescent="0.25">
      <c r="A305" s="70" t="s">
        <v>381</v>
      </c>
      <c r="B305" s="70">
        <v>240442</v>
      </c>
      <c r="C305" s="70" t="s">
        <v>380</v>
      </c>
      <c r="D305" s="70" t="s">
        <v>746</v>
      </c>
      <c r="E305" s="70">
        <v>1</v>
      </c>
      <c r="I305" s="70" t="s">
        <v>64</v>
      </c>
      <c r="J305" s="70">
        <v>210064</v>
      </c>
      <c r="K305" s="70" t="s">
        <v>459</v>
      </c>
      <c r="L305" s="70">
        <v>7</v>
      </c>
    </row>
    <row r="306" spans="1:12" x14ac:dyDescent="0.25">
      <c r="A306" s="70" t="s">
        <v>381</v>
      </c>
      <c r="B306" s="70">
        <v>240442</v>
      </c>
      <c r="C306" s="70" t="s">
        <v>380</v>
      </c>
      <c r="D306" s="70" t="s">
        <v>717</v>
      </c>
      <c r="E306" s="70">
        <v>1</v>
      </c>
      <c r="I306" s="70" t="s">
        <v>64</v>
      </c>
      <c r="J306" s="70">
        <v>240409</v>
      </c>
      <c r="K306" s="70" t="s">
        <v>70</v>
      </c>
      <c r="L306" s="70">
        <v>2</v>
      </c>
    </row>
    <row r="307" spans="1:12" x14ac:dyDescent="0.25">
      <c r="A307" s="70" t="s">
        <v>381</v>
      </c>
      <c r="B307" s="70">
        <v>240442</v>
      </c>
      <c r="C307" s="70" t="s">
        <v>380</v>
      </c>
      <c r="D307" s="70" t="s">
        <v>703</v>
      </c>
      <c r="E307" s="70">
        <v>1</v>
      </c>
      <c r="I307" s="70" t="s">
        <v>64</v>
      </c>
      <c r="J307" s="70" t="s">
        <v>2992</v>
      </c>
      <c r="K307" s="70" t="s">
        <v>3766</v>
      </c>
      <c r="L307" s="70">
        <v>1</v>
      </c>
    </row>
    <row r="308" spans="1:12" x14ac:dyDescent="0.25">
      <c r="A308" s="70" t="s">
        <v>381</v>
      </c>
      <c r="B308" s="70">
        <v>240442</v>
      </c>
      <c r="C308" s="70" t="s">
        <v>380</v>
      </c>
      <c r="D308" s="70" t="s">
        <v>695</v>
      </c>
      <c r="E308" s="70">
        <v>1</v>
      </c>
      <c r="I308" s="70" t="s">
        <v>64</v>
      </c>
      <c r="J308" s="70" t="s">
        <v>234</v>
      </c>
      <c r="K308" s="70" t="s">
        <v>3766</v>
      </c>
      <c r="L308" s="70">
        <v>1</v>
      </c>
    </row>
    <row r="309" spans="1:12" x14ac:dyDescent="0.25">
      <c r="A309" s="70" t="s">
        <v>381</v>
      </c>
      <c r="B309" s="70">
        <v>240442</v>
      </c>
      <c r="C309" s="70" t="s">
        <v>380</v>
      </c>
      <c r="D309" s="70" t="s">
        <v>650</v>
      </c>
      <c r="E309" s="70">
        <v>1</v>
      </c>
      <c r="I309" s="70" t="s">
        <v>60</v>
      </c>
      <c r="J309" s="70">
        <v>230005</v>
      </c>
      <c r="K309" s="70" t="s">
        <v>66</v>
      </c>
      <c r="L309" s="70">
        <v>12</v>
      </c>
    </row>
    <row r="310" spans="1:12" x14ac:dyDescent="0.25">
      <c r="A310" s="70" t="s">
        <v>381</v>
      </c>
      <c r="B310" s="70">
        <v>240442</v>
      </c>
      <c r="C310" s="70" t="s">
        <v>380</v>
      </c>
      <c r="D310" s="70" t="s">
        <v>3277</v>
      </c>
      <c r="E310" s="70">
        <v>1</v>
      </c>
      <c r="I310" s="70" t="s">
        <v>56</v>
      </c>
      <c r="J310" s="70">
        <v>210050</v>
      </c>
      <c r="K310" s="70" t="s">
        <v>61</v>
      </c>
      <c r="L310" s="70">
        <v>11</v>
      </c>
    </row>
    <row r="311" spans="1:12" x14ac:dyDescent="0.25">
      <c r="A311" s="70" t="s">
        <v>381</v>
      </c>
      <c r="B311" s="70">
        <v>240442</v>
      </c>
      <c r="C311" s="70" t="s">
        <v>380</v>
      </c>
      <c r="D311" s="70" t="s">
        <v>3284</v>
      </c>
      <c r="E311" s="70">
        <v>1</v>
      </c>
      <c r="I311" s="70" t="s">
        <v>52</v>
      </c>
      <c r="J311" s="70">
        <v>240083</v>
      </c>
      <c r="K311" s="70" t="s">
        <v>57</v>
      </c>
      <c r="L311" s="70">
        <v>11</v>
      </c>
    </row>
    <row r="312" spans="1:12" x14ac:dyDescent="0.25">
      <c r="A312" s="70" t="s">
        <v>381</v>
      </c>
      <c r="B312" s="70">
        <v>240442</v>
      </c>
      <c r="C312" s="70" t="s">
        <v>380</v>
      </c>
      <c r="D312" s="70" t="s">
        <v>3778</v>
      </c>
      <c r="E312" s="70">
        <v>1</v>
      </c>
      <c r="I312" s="70" t="s">
        <v>48</v>
      </c>
      <c r="J312" s="70">
        <v>210010</v>
      </c>
      <c r="K312" s="70" t="s">
        <v>53</v>
      </c>
      <c r="L312" s="70">
        <v>12</v>
      </c>
    </row>
    <row r="313" spans="1:12" x14ac:dyDescent="0.25">
      <c r="A313" s="70" t="s">
        <v>381</v>
      </c>
      <c r="B313" s="70">
        <v>240442</v>
      </c>
      <c r="C313" s="70" t="s">
        <v>380</v>
      </c>
      <c r="D313" s="70" t="s">
        <v>3768</v>
      </c>
      <c r="E313" s="70">
        <v>1</v>
      </c>
      <c r="I313" s="70" t="s">
        <v>44</v>
      </c>
      <c r="J313" s="70">
        <v>410012</v>
      </c>
      <c r="K313" s="70" t="s">
        <v>49</v>
      </c>
      <c r="L313" s="70">
        <v>11</v>
      </c>
    </row>
    <row r="314" spans="1:12" x14ac:dyDescent="0.25">
      <c r="A314" s="70" t="s">
        <v>377</v>
      </c>
      <c r="B314" s="70">
        <v>240607</v>
      </c>
      <c r="C314" s="70" t="s">
        <v>136</v>
      </c>
      <c r="D314" s="70" t="s">
        <v>747</v>
      </c>
      <c r="E314" s="70">
        <v>1</v>
      </c>
      <c r="I314" s="70" t="s">
        <v>40</v>
      </c>
      <c r="J314" s="70">
        <v>210053</v>
      </c>
      <c r="K314" s="70" t="s">
        <v>45</v>
      </c>
      <c r="L314" s="70">
        <v>12</v>
      </c>
    </row>
    <row r="315" spans="1:12" x14ac:dyDescent="0.25">
      <c r="A315" s="70" t="s">
        <v>377</v>
      </c>
      <c r="B315" s="70">
        <v>240607</v>
      </c>
      <c r="C315" s="70" t="s">
        <v>136</v>
      </c>
      <c r="D315" s="70" t="s">
        <v>703</v>
      </c>
      <c r="E315" s="70">
        <v>1</v>
      </c>
      <c r="I315" s="70" t="s">
        <v>36</v>
      </c>
      <c r="J315" s="70">
        <v>440032</v>
      </c>
      <c r="K315" s="70" t="s">
        <v>41</v>
      </c>
      <c r="L315" s="70">
        <v>12</v>
      </c>
    </row>
    <row r="316" spans="1:12" x14ac:dyDescent="0.25">
      <c r="A316" s="70" t="s">
        <v>377</v>
      </c>
      <c r="B316" s="70">
        <v>240607</v>
      </c>
      <c r="C316" s="70" t="s">
        <v>136</v>
      </c>
      <c r="D316" s="70" t="s">
        <v>695</v>
      </c>
      <c r="E316" s="70">
        <v>1</v>
      </c>
      <c r="I316" s="70" t="s">
        <v>31</v>
      </c>
      <c r="J316" s="70">
        <v>240085</v>
      </c>
      <c r="K316" s="70" t="s">
        <v>37</v>
      </c>
      <c r="L316" s="70">
        <v>12</v>
      </c>
    </row>
    <row r="317" spans="1:12" x14ac:dyDescent="0.25">
      <c r="A317" s="70" t="s">
        <v>377</v>
      </c>
      <c r="B317" s="70">
        <v>240607</v>
      </c>
      <c r="C317" s="70" t="s">
        <v>136</v>
      </c>
      <c r="D317" s="70" t="s">
        <v>650</v>
      </c>
      <c r="E317" s="70">
        <v>1</v>
      </c>
      <c r="I317" s="70" t="s">
        <v>27</v>
      </c>
      <c r="J317" s="70">
        <v>240068</v>
      </c>
      <c r="K317" s="70" t="s">
        <v>33</v>
      </c>
      <c r="L317" s="70">
        <v>11</v>
      </c>
    </row>
    <row r="318" spans="1:12" x14ac:dyDescent="0.25">
      <c r="A318" s="70" t="s">
        <v>377</v>
      </c>
      <c r="B318" s="70">
        <v>240607</v>
      </c>
      <c r="C318" s="70" t="s">
        <v>136</v>
      </c>
      <c r="D318" s="70" t="s">
        <v>3277</v>
      </c>
      <c r="E318" s="70">
        <v>1</v>
      </c>
      <c r="I318" s="70" t="s">
        <v>753</v>
      </c>
      <c r="J318" s="70" t="s">
        <v>2992</v>
      </c>
      <c r="K318" s="70" t="s">
        <v>3766</v>
      </c>
      <c r="L318" s="70">
        <v>1</v>
      </c>
    </row>
    <row r="319" spans="1:12" x14ac:dyDescent="0.25">
      <c r="A319" s="70" t="s">
        <v>377</v>
      </c>
      <c r="B319" s="70">
        <v>240607</v>
      </c>
      <c r="C319" s="70" t="s">
        <v>136</v>
      </c>
      <c r="D319" s="70" t="s">
        <v>3284</v>
      </c>
      <c r="E319" s="70">
        <v>1</v>
      </c>
      <c r="I319" s="70" t="s">
        <v>690</v>
      </c>
      <c r="J319" s="70">
        <v>800002</v>
      </c>
      <c r="K319" s="70" t="s">
        <v>691</v>
      </c>
      <c r="L319" s="70">
        <v>8</v>
      </c>
    </row>
    <row r="320" spans="1:12" x14ac:dyDescent="0.25">
      <c r="A320" s="70" t="s">
        <v>377</v>
      </c>
      <c r="B320" s="70">
        <v>240607</v>
      </c>
      <c r="C320" s="70" t="s">
        <v>136</v>
      </c>
      <c r="D320" s="70" t="s">
        <v>3778</v>
      </c>
      <c r="E320" s="70">
        <v>1</v>
      </c>
      <c r="I320" s="70" t="s">
        <v>521</v>
      </c>
      <c r="J320" s="70">
        <v>800033</v>
      </c>
      <c r="K320" s="70" t="s">
        <v>174</v>
      </c>
      <c r="L320" s="70">
        <v>5</v>
      </c>
    </row>
    <row r="321" spans="1:12" x14ac:dyDescent="0.25">
      <c r="A321" s="70" t="s">
        <v>377</v>
      </c>
      <c r="B321" s="70">
        <v>240607</v>
      </c>
      <c r="C321" s="70" t="s">
        <v>136</v>
      </c>
      <c r="D321" s="70" t="s">
        <v>3768</v>
      </c>
      <c r="E321" s="70">
        <v>1</v>
      </c>
      <c r="I321" s="70" t="s">
        <v>521</v>
      </c>
      <c r="J321" s="70" t="s">
        <v>2992</v>
      </c>
      <c r="K321" s="70" t="s">
        <v>3766</v>
      </c>
      <c r="L321" s="70">
        <v>2</v>
      </c>
    </row>
    <row r="322" spans="1:12" x14ac:dyDescent="0.25">
      <c r="A322" s="70" t="s">
        <v>377</v>
      </c>
      <c r="B322" s="70">
        <v>340010</v>
      </c>
      <c r="C322" s="70" t="s">
        <v>376</v>
      </c>
      <c r="D322" s="70" t="s">
        <v>746</v>
      </c>
      <c r="E322" s="70">
        <v>1</v>
      </c>
      <c r="I322" s="70" t="s">
        <v>542</v>
      </c>
      <c r="J322" s="70">
        <v>240028</v>
      </c>
      <c r="K322" s="70" t="s">
        <v>95</v>
      </c>
      <c r="L322" s="70">
        <v>5</v>
      </c>
    </row>
    <row r="323" spans="1:12" x14ac:dyDescent="0.25">
      <c r="A323" s="70" t="s">
        <v>377</v>
      </c>
      <c r="B323" s="70">
        <v>340010</v>
      </c>
      <c r="C323" s="70" t="s">
        <v>376</v>
      </c>
      <c r="D323" s="70" t="s">
        <v>717</v>
      </c>
      <c r="E323" s="70">
        <v>1</v>
      </c>
      <c r="I323" s="70" t="s">
        <v>532</v>
      </c>
      <c r="J323" s="70">
        <v>800053</v>
      </c>
      <c r="K323" s="70" t="s">
        <v>435</v>
      </c>
      <c r="L323" s="70">
        <v>5</v>
      </c>
    </row>
    <row r="324" spans="1:12" x14ac:dyDescent="0.25">
      <c r="A324" s="70" t="s">
        <v>374</v>
      </c>
      <c r="B324" s="70">
        <v>240067</v>
      </c>
      <c r="C324" s="70" t="s">
        <v>111</v>
      </c>
      <c r="D324" s="70" t="s">
        <v>746</v>
      </c>
      <c r="E324" s="70">
        <v>1</v>
      </c>
      <c r="I324" s="70" t="s">
        <v>23</v>
      </c>
      <c r="J324" s="70">
        <v>210041</v>
      </c>
      <c r="K324" s="70" t="s">
        <v>473</v>
      </c>
      <c r="L324" s="70">
        <v>7</v>
      </c>
    </row>
    <row r="325" spans="1:12" x14ac:dyDescent="0.25">
      <c r="A325" s="70" t="s">
        <v>374</v>
      </c>
      <c r="B325" s="70">
        <v>240067</v>
      </c>
      <c r="C325" s="70" t="s">
        <v>111</v>
      </c>
      <c r="D325" s="70" t="s">
        <v>717</v>
      </c>
      <c r="E325" s="70">
        <v>1</v>
      </c>
      <c r="I325" s="70" t="s">
        <v>23</v>
      </c>
      <c r="J325" s="70">
        <v>240036</v>
      </c>
      <c r="K325" s="70" t="s">
        <v>119</v>
      </c>
      <c r="L325" s="70">
        <v>2</v>
      </c>
    </row>
    <row r="326" spans="1:12" x14ac:dyDescent="0.25">
      <c r="A326" s="70" t="s">
        <v>374</v>
      </c>
      <c r="B326" s="70">
        <v>240067</v>
      </c>
      <c r="C326" s="70" t="s">
        <v>111</v>
      </c>
      <c r="D326" s="70" t="s">
        <v>703</v>
      </c>
      <c r="E326" s="70">
        <v>1</v>
      </c>
      <c r="I326" s="70" t="s">
        <v>23</v>
      </c>
      <c r="J326" s="70">
        <v>240037</v>
      </c>
      <c r="K326" s="70" t="s">
        <v>99</v>
      </c>
      <c r="L326" s="70">
        <v>1</v>
      </c>
    </row>
    <row r="327" spans="1:12" x14ac:dyDescent="0.25">
      <c r="A327" s="70" t="s">
        <v>374</v>
      </c>
      <c r="B327" s="70">
        <v>240067</v>
      </c>
      <c r="C327" s="70" t="s">
        <v>111</v>
      </c>
      <c r="D327" s="70" t="s">
        <v>695</v>
      </c>
      <c r="E327" s="70">
        <v>1</v>
      </c>
      <c r="I327" s="70" t="s">
        <v>23</v>
      </c>
      <c r="J327" s="70" t="s">
        <v>2992</v>
      </c>
      <c r="K327" s="70" t="s">
        <v>3766</v>
      </c>
      <c r="L327" s="70">
        <v>1</v>
      </c>
    </row>
    <row r="328" spans="1:12" x14ac:dyDescent="0.25">
      <c r="A328" s="70" t="s">
        <v>374</v>
      </c>
      <c r="B328" s="70">
        <v>240067</v>
      </c>
      <c r="C328" s="70" t="s">
        <v>111</v>
      </c>
      <c r="D328" s="70" t="s">
        <v>650</v>
      </c>
      <c r="E328" s="70">
        <v>1</v>
      </c>
      <c r="I328" s="70" t="s">
        <v>23</v>
      </c>
      <c r="J328" s="70" t="s">
        <v>234</v>
      </c>
      <c r="K328" s="70" t="s">
        <v>3766</v>
      </c>
      <c r="L328" s="70">
        <v>1</v>
      </c>
    </row>
    <row r="329" spans="1:12" x14ac:dyDescent="0.25">
      <c r="A329" s="70" t="s">
        <v>374</v>
      </c>
      <c r="B329" s="70">
        <v>240067</v>
      </c>
      <c r="C329" s="70" t="s">
        <v>111</v>
      </c>
      <c r="D329" s="70" t="s">
        <v>3277</v>
      </c>
      <c r="E329" s="70">
        <v>1</v>
      </c>
      <c r="I329" s="70" t="s">
        <v>16</v>
      </c>
      <c r="J329" s="70">
        <v>240617</v>
      </c>
      <c r="K329" s="70" t="s">
        <v>28</v>
      </c>
      <c r="L329" s="70">
        <v>11</v>
      </c>
    </row>
    <row r="330" spans="1:12" x14ac:dyDescent="0.25">
      <c r="A330" s="70" t="s">
        <v>374</v>
      </c>
      <c r="B330" s="70">
        <v>240067</v>
      </c>
      <c r="C330" s="70" t="s">
        <v>111</v>
      </c>
      <c r="D330" s="70" t="s">
        <v>3284</v>
      </c>
      <c r="E330" s="70">
        <v>1</v>
      </c>
      <c r="I330" s="70" t="s">
        <v>3</v>
      </c>
      <c r="J330" s="70">
        <v>210077</v>
      </c>
      <c r="K330" s="70" t="s">
        <v>694</v>
      </c>
      <c r="L330" s="70">
        <v>9</v>
      </c>
    </row>
    <row r="331" spans="1:12" x14ac:dyDescent="0.25">
      <c r="A331" s="70" t="s">
        <v>374</v>
      </c>
      <c r="B331" s="70">
        <v>240067</v>
      </c>
      <c r="C331" s="70" t="s">
        <v>111</v>
      </c>
      <c r="D331" s="70" t="s">
        <v>3778</v>
      </c>
      <c r="E331" s="70">
        <v>1</v>
      </c>
      <c r="I331" s="70" t="s">
        <v>3</v>
      </c>
      <c r="J331" s="70">
        <v>800002</v>
      </c>
      <c r="K331" s="70" t="s">
        <v>691</v>
      </c>
      <c r="L331" s="70">
        <v>1</v>
      </c>
    </row>
    <row r="332" spans="1:12" x14ac:dyDescent="0.25">
      <c r="A332" s="70" t="s">
        <v>374</v>
      </c>
      <c r="B332" s="70">
        <v>240067</v>
      </c>
      <c r="C332" s="70" t="s">
        <v>111</v>
      </c>
      <c r="D332" s="70" t="s">
        <v>3768</v>
      </c>
      <c r="E332" s="70">
        <v>1</v>
      </c>
      <c r="I332" s="70" t="s">
        <v>3276</v>
      </c>
      <c r="J332" s="70" t="s">
        <v>11</v>
      </c>
      <c r="K332" s="70" t="s">
        <v>12</v>
      </c>
      <c r="L332" s="70">
        <v>5</v>
      </c>
    </row>
    <row r="333" spans="1:12" x14ac:dyDescent="0.25">
      <c r="A333" s="70" t="s">
        <v>372</v>
      </c>
      <c r="B333" s="70">
        <v>240080</v>
      </c>
      <c r="C333" s="70" t="s">
        <v>209</v>
      </c>
      <c r="D333" s="70" t="s">
        <v>748</v>
      </c>
      <c r="E333" s="70">
        <v>1</v>
      </c>
      <c r="I333" s="70" t="s">
        <v>3282</v>
      </c>
      <c r="J333" s="70">
        <v>210071</v>
      </c>
      <c r="K333" s="70" t="s">
        <v>127</v>
      </c>
      <c r="L333" s="70">
        <v>3</v>
      </c>
    </row>
    <row r="334" spans="1:12" x14ac:dyDescent="0.25">
      <c r="A334" s="70" t="s">
        <v>372</v>
      </c>
      <c r="B334" s="70">
        <v>240080</v>
      </c>
      <c r="C334" s="70" t="s">
        <v>209</v>
      </c>
      <c r="D334" s="70" t="s">
        <v>746</v>
      </c>
      <c r="E334" s="70">
        <v>1</v>
      </c>
      <c r="I334" s="70" t="s">
        <v>3285</v>
      </c>
      <c r="J334" s="70">
        <v>210084</v>
      </c>
      <c r="K334" s="70" t="s">
        <v>680</v>
      </c>
      <c r="L334" s="70">
        <v>4</v>
      </c>
    </row>
    <row r="335" spans="1:12" x14ac:dyDescent="0.25">
      <c r="A335" s="70" t="s">
        <v>372</v>
      </c>
      <c r="B335" s="70">
        <v>240080</v>
      </c>
      <c r="C335" s="70" t="s">
        <v>209</v>
      </c>
      <c r="D335" s="70" t="s">
        <v>717</v>
      </c>
      <c r="E335" s="70">
        <v>1</v>
      </c>
      <c r="I335" s="70" t="s">
        <v>3286</v>
      </c>
      <c r="J335" s="70" t="s">
        <v>3299</v>
      </c>
      <c r="K335" s="70" t="s">
        <v>3766</v>
      </c>
      <c r="L335" s="70">
        <v>2</v>
      </c>
    </row>
    <row r="336" spans="1:12" x14ac:dyDescent="0.25">
      <c r="A336" s="70" t="s">
        <v>372</v>
      </c>
      <c r="B336" s="70">
        <v>240080</v>
      </c>
      <c r="C336" s="70" t="s">
        <v>209</v>
      </c>
      <c r="D336" s="70" t="s">
        <v>703</v>
      </c>
      <c r="E336" s="70">
        <v>1</v>
      </c>
      <c r="I336" s="70" t="s">
        <v>3286</v>
      </c>
      <c r="J336" s="70" t="s">
        <v>3879</v>
      </c>
      <c r="K336" s="70" t="s">
        <v>3766</v>
      </c>
      <c r="L336" s="70">
        <v>1</v>
      </c>
    </row>
    <row r="337" spans="1:12" x14ac:dyDescent="0.25">
      <c r="A337" s="70" t="s">
        <v>372</v>
      </c>
      <c r="B337" s="70">
        <v>240080</v>
      </c>
      <c r="C337" s="70" t="s">
        <v>209</v>
      </c>
      <c r="D337" s="70" t="s">
        <v>695</v>
      </c>
      <c r="E337" s="70">
        <v>1</v>
      </c>
      <c r="I337" s="70" t="s">
        <v>3287</v>
      </c>
      <c r="J337" s="70" t="s">
        <v>3299</v>
      </c>
      <c r="K337" s="70" t="s">
        <v>3766</v>
      </c>
      <c r="L337" s="70">
        <v>2</v>
      </c>
    </row>
    <row r="338" spans="1:12" x14ac:dyDescent="0.25">
      <c r="A338" s="70" t="s">
        <v>372</v>
      </c>
      <c r="B338" s="70">
        <v>240080</v>
      </c>
      <c r="C338" s="70" t="s">
        <v>209</v>
      </c>
      <c r="D338" s="70" t="s">
        <v>650</v>
      </c>
      <c r="E338" s="70">
        <v>1</v>
      </c>
      <c r="I338" s="70" t="s">
        <v>3287</v>
      </c>
      <c r="J338" s="70" t="s">
        <v>3879</v>
      </c>
      <c r="K338" s="70" t="s">
        <v>3766</v>
      </c>
      <c r="L338" s="70">
        <v>1</v>
      </c>
    </row>
    <row r="339" spans="1:12" x14ac:dyDescent="0.25">
      <c r="A339" s="70" t="s">
        <v>372</v>
      </c>
      <c r="B339" s="70">
        <v>240080</v>
      </c>
      <c r="C339" s="70" t="s">
        <v>209</v>
      </c>
      <c r="D339" s="70" t="s">
        <v>3277</v>
      </c>
      <c r="E339" s="70">
        <v>1</v>
      </c>
      <c r="I339" s="70" t="s">
        <v>3288</v>
      </c>
      <c r="J339" s="70">
        <v>800044</v>
      </c>
      <c r="K339" s="70" t="s">
        <v>464</v>
      </c>
      <c r="L339" s="70">
        <v>3</v>
      </c>
    </row>
    <row r="340" spans="1:12" x14ac:dyDescent="0.25">
      <c r="A340" s="70" t="s">
        <v>372</v>
      </c>
      <c r="B340" s="70">
        <v>240080</v>
      </c>
      <c r="C340" s="70" t="s">
        <v>209</v>
      </c>
      <c r="D340" s="70" t="s">
        <v>3284</v>
      </c>
      <c r="E340" s="70">
        <v>1</v>
      </c>
      <c r="I340" s="70" t="s">
        <v>3289</v>
      </c>
      <c r="J340" s="70">
        <v>240005</v>
      </c>
      <c r="K340" s="70" t="s">
        <v>190</v>
      </c>
      <c r="L340" s="70">
        <v>3</v>
      </c>
    </row>
    <row r="341" spans="1:12" x14ac:dyDescent="0.25">
      <c r="A341" s="70" t="s">
        <v>372</v>
      </c>
      <c r="B341" s="70">
        <v>240080</v>
      </c>
      <c r="C341" s="70" t="s">
        <v>209</v>
      </c>
      <c r="D341" s="70" t="s">
        <v>3778</v>
      </c>
      <c r="E341" s="70">
        <v>1</v>
      </c>
      <c r="I341" s="70" t="s">
        <v>3290</v>
      </c>
      <c r="J341" s="70">
        <v>440082</v>
      </c>
      <c r="K341" s="70" t="s">
        <v>88</v>
      </c>
      <c r="L341" s="70">
        <v>3</v>
      </c>
    </row>
    <row r="342" spans="1:12" x14ac:dyDescent="0.25">
      <c r="A342" s="70" t="s">
        <v>372</v>
      </c>
      <c r="B342" s="70">
        <v>240080</v>
      </c>
      <c r="C342" s="70" t="s">
        <v>209</v>
      </c>
      <c r="D342" s="70" t="s">
        <v>3768</v>
      </c>
      <c r="E342" s="70">
        <v>1</v>
      </c>
      <c r="I342" s="70" t="s">
        <v>3291</v>
      </c>
      <c r="J342" s="70" t="s">
        <v>3299</v>
      </c>
      <c r="K342" s="70" t="s">
        <v>3766</v>
      </c>
      <c r="L342" s="70">
        <v>2</v>
      </c>
    </row>
    <row r="343" spans="1:12" x14ac:dyDescent="0.25">
      <c r="A343" s="70" t="s">
        <v>371</v>
      </c>
      <c r="B343" s="70">
        <v>240624</v>
      </c>
      <c r="C343" s="70" t="s">
        <v>370</v>
      </c>
      <c r="D343" s="70" t="s">
        <v>748</v>
      </c>
      <c r="E343" s="70">
        <v>1</v>
      </c>
      <c r="I343" s="70" t="s">
        <v>3291</v>
      </c>
      <c r="J343" s="70" t="s">
        <v>3879</v>
      </c>
      <c r="K343" s="70" t="s">
        <v>3766</v>
      </c>
      <c r="L343" s="70">
        <v>1</v>
      </c>
    </row>
    <row r="344" spans="1:12" x14ac:dyDescent="0.25">
      <c r="A344" s="70" t="s">
        <v>371</v>
      </c>
      <c r="B344" s="70">
        <v>240624</v>
      </c>
      <c r="C344" s="70" t="s">
        <v>370</v>
      </c>
      <c r="D344" s="70" t="s">
        <v>747</v>
      </c>
      <c r="E344" s="70">
        <v>1</v>
      </c>
      <c r="I344" s="70" t="s">
        <v>3292</v>
      </c>
      <c r="J344" s="70" t="s">
        <v>3299</v>
      </c>
      <c r="K344" s="70" t="s">
        <v>3766</v>
      </c>
      <c r="L344" s="70">
        <v>3</v>
      </c>
    </row>
    <row r="345" spans="1:12" x14ac:dyDescent="0.25">
      <c r="A345" s="70" t="s">
        <v>371</v>
      </c>
      <c r="B345" s="70">
        <v>240624</v>
      </c>
      <c r="C345" s="70" t="s">
        <v>370</v>
      </c>
      <c r="D345" s="70" t="s">
        <v>746</v>
      </c>
      <c r="E345" s="70">
        <v>1</v>
      </c>
      <c r="I345" s="70" t="s">
        <v>3292</v>
      </c>
      <c r="J345" s="70" t="s">
        <v>3879</v>
      </c>
      <c r="K345" s="70" t="s">
        <v>3766</v>
      </c>
      <c r="L345" s="70">
        <v>1</v>
      </c>
    </row>
    <row r="346" spans="1:12" x14ac:dyDescent="0.25">
      <c r="A346" s="70" t="s">
        <v>371</v>
      </c>
      <c r="B346" s="70">
        <v>240624</v>
      </c>
      <c r="C346" s="70" t="s">
        <v>370</v>
      </c>
      <c r="D346" s="70" t="s">
        <v>717</v>
      </c>
      <c r="E346" s="70">
        <v>1</v>
      </c>
      <c r="I346" s="70" t="s">
        <v>3144</v>
      </c>
      <c r="J346" s="70"/>
      <c r="K346" s="70"/>
      <c r="L346" s="70">
        <v>1478</v>
      </c>
    </row>
    <row r="347" spans="1:12" x14ac:dyDescent="0.25">
      <c r="A347" s="70" t="s">
        <v>371</v>
      </c>
      <c r="B347" s="70">
        <v>240624</v>
      </c>
      <c r="C347" s="70" t="s">
        <v>370</v>
      </c>
      <c r="D347" s="70" t="s">
        <v>703</v>
      </c>
      <c r="E347" s="70">
        <v>1</v>
      </c>
      <c r="I347"/>
      <c r="J347"/>
      <c r="K347"/>
      <c r="L347"/>
    </row>
    <row r="348" spans="1:12" x14ac:dyDescent="0.25">
      <c r="A348" s="70" t="s">
        <v>371</v>
      </c>
      <c r="B348" s="70">
        <v>240624</v>
      </c>
      <c r="C348" s="70" t="s">
        <v>370</v>
      </c>
      <c r="D348" s="70" t="s">
        <v>695</v>
      </c>
      <c r="E348" s="70">
        <v>1</v>
      </c>
      <c r="I348"/>
      <c r="J348"/>
      <c r="K348"/>
      <c r="L348"/>
    </row>
    <row r="349" spans="1:12" x14ac:dyDescent="0.25">
      <c r="A349" s="70" t="s">
        <v>371</v>
      </c>
      <c r="B349" s="70">
        <v>240624</v>
      </c>
      <c r="C349" s="70" t="s">
        <v>370</v>
      </c>
      <c r="D349" s="70" t="s">
        <v>650</v>
      </c>
      <c r="E349" s="70">
        <v>1</v>
      </c>
      <c r="I349"/>
      <c r="J349"/>
      <c r="K349"/>
      <c r="L349"/>
    </row>
    <row r="350" spans="1:12" x14ac:dyDescent="0.25">
      <c r="A350" s="70" t="s">
        <v>371</v>
      </c>
      <c r="B350" s="70">
        <v>240624</v>
      </c>
      <c r="C350" s="70" t="s">
        <v>370</v>
      </c>
      <c r="D350" s="70" t="s">
        <v>3277</v>
      </c>
      <c r="E350" s="70">
        <v>1</v>
      </c>
      <c r="I350"/>
      <c r="J350"/>
      <c r="K350"/>
      <c r="L350"/>
    </row>
    <row r="351" spans="1:12" x14ac:dyDescent="0.25">
      <c r="A351" s="70" t="s">
        <v>371</v>
      </c>
      <c r="B351" s="70">
        <v>240624</v>
      </c>
      <c r="C351" s="70" t="s">
        <v>370</v>
      </c>
      <c r="D351" s="70" t="s">
        <v>3284</v>
      </c>
      <c r="E351" s="70">
        <v>1</v>
      </c>
      <c r="I351"/>
      <c r="J351"/>
      <c r="K351"/>
      <c r="L351"/>
    </row>
    <row r="352" spans="1:12" x14ac:dyDescent="0.25">
      <c r="A352" s="70" t="s">
        <v>371</v>
      </c>
      <c r="B352" s="70">
        <v>240624</v>
      </c>
      <c r="C352" s="70" t="s">
        <v>370</v>
      </c>
      <c r="D352" s="70" t="s">
        <v>3778</v>
      </c>
      <c r="E352" s="70">
        <v>1</v>
      </c>
      <c r="I352"/>
      <c r="J352"/>
      <c r="K352"/>
      <c r="L352"/>
    </row>
    <row r="353" spans="1:5" x14ac:dyDescent="0.25">
      <c r="A353" s="70" t="s">
        <v>371</v>
      </c>
      <c r="B353" s="70">
        <v>240624</v>
      </c>
      <c r="C353" s="70" t="s">
        <v>370</v>
      </c>
      <c r="D353" s="70" t="s">
        <v>3768</v>
      </c>
      <c r="E353" s="70">
        <v>1</v>
      </c>
    </row>
    <row r="354" spans="1:5" x14ac:dyDescent="0.25">
      <c r="A354" s="70" t="s">
        <v>367</v>
      </c>
      <c r="B354" s="70">
        <v>440061</v>
      </c>
      <c r="C354" s="70" t="s">
        <v>366</v>
      </c>
      <c r="D354" s="70" t="s">
        <v>748</v>
      </c>
      <c r="E354" s="70">
        <v>1</v>
      </c>
    </row>
    <row r="355" spans="1:5" x14ac:dyDescent="0.25">
      <c r="A355" s="70" t="s">
        <v>367</v>
      </c>
      <c r="B355" s="70">
        <v>440061</v>
      </c>
      <c r="C355" s="70" t="s">
        <v>366</v>
      </c>
      <c r="D355" s="70" t="s">
        <v>747</v>
      </c>
      <c r="E355" s="70">
        <v>1</v>
      </c>
    </row>
    <row r="356" spans="1:5" x14ac:dyDescent="0.25">
      <c r="A356" s="70" t="s">
        <v>367</v>
      </c>
      <c r="B356" s="70">
        <v>440061</v>
      </c>
      <c r="C356" s="70" t="s">
        <v>366</v>
      </c>
      <c r="D356" s="70" t="s">
        <v>746</v>
      </c>
      <c r="E356" s="70">
        <v>1</v>
      </c>
    </row>
    <row r="357" spans="1:5" x14ac:dyDescent="0.25">
      <c r="A357" s="70" t="s">
        <v>367</v>
      </c>
      <c r="B357" s="70">
        <v>440061</v>
      </c>
      <c r="C357" s="70" t="s">
        <v>366</v>
      </c>
      <c r="D357" s="70" t="s">
        <v>717</v>
      </c>
      <c r="E357" s="70">
        <v>1</v>
      </c>
    </row>
    <row r="358" spans="1:5" x14ac:dyDescent="0.25">
      <c r="A358" s="70" t="s">
        <v>367</v>
      </c>
      <c r="B358" s="70">
        <v>440061</v>
      </c>
      <c r="C358" s="70" t="s">
        <v>366</v>
      </c>
      <c r="D358" s="70" t="s">
        <v>703</v>
      </c>
      <c r="E358" s="70">
        <v>1</v>
      </c>
    </row>
    <row r="359" spans="1:5" x14ac:dyDescent="0.25">
      <c r="A359" s="70" t="s">
        <v>367</v>
      </c>
      <c r="B359" s="70">
        <v>440061</v>
      </c>
      <c r="C359" s="70" t="s">
        <v>366</v>
      </c>
      <c r="D359" s="70" t="s">
        <v>695</v>
      </c>
      <c r="E359" s="70">
        <v>1</v>
      </c>
    </row>
    <row r="360" spans="1:5" x14ac:dyDescent="0.25">
      <c r="A360" s="70" t="s">
        <v>367</v>
      </c>
      <c r="B360" s="70">
        <v>440061</v>
      </c>
      <c r="C360" s="70" t="s">
        <v>366</v>
      </c>
      <c r="D360" s="70" t="s">
        <v>650</v>
      </c>
      <c r="E360" s="70">
        <v>1</v>
      </c>
    </row>
    <row r="361" spans="1:5" x14ac:dyDescent="0.25">
      <c r="A361" s="70" t="s">
        <v>367</v>
      </c>
      <c r="B361" s="70">
        <v>440061</v>
      </c>
      <c r="C361" s="70" t="s">
        <v>366</v>
      </c>
      <c r="D361" s="70" t="s">
        <v>3277</v>
      </c>
      <c r="E361" s="70">
        <v>1</v>
      </c>
    </row>
    <row r="362" spans="1:5" x14ac:dyDescent="0.25">
      <c r="A362" s="70" t="s">
        <v>367</v>
      </c>
      <c r="B362" s="70">
        <v>440061</v>
      </c>
      <c r="C362" s="70" t="s">
        <v>366</v>
      </c>
      <c r="D362" s="70" t="s">
        <v>3284</v>
      </c>
      <c r="E362" s="70">
        <v>1</v>
      </c>
    </row>
    <row r="363" spans="1:5" x14ac:dyDescent="0.25">
      <c r="A363" s="70" t="s">
        <v>367</v>
      </c>
      <c r="B363" s="70">
        <v>440061</v>
      </c>
      <c r="C363" s="70" t="s">
        <v>366</v>
      </c>
      <c r="D363" s="70" t="s">
        <v>3778</v>
      </c>
      <c r="E363" s="70">
        <v>1</v>
      </c>
    </row>
    <row r="364" spans="1:5" x14ac:dyDescent="0.25">
      <c r="A364" s="70" t="s">
        <v>367</v>
      </c>
      <c r="B364" s="70">
        <v>440061</v>
      </c>
      <c r="C364" s="70" t="s">
        <v>366</v>
      </c>
      <c r="D364" s="70" t="s">
        <v>3768</v>
      </c>
      <c r="E364" s="70">
        <v>1</v>
      </c>
    </row>
    <row r="365" spans="1:5" x14ac:dyDescent="0.25">
      <c r="A365" s="70" t="s">
        <v>363</v>
      </c>
      <c r="B365" s="70">
        <v>240049</v>
      </c>
      <c r="C365" s="70" t="s">
        <v>142</v>
      </c>
      <c r="D365" s="70" t="s">
        <v>747</v>
      </c>
      <c r="E365" s="70">
        <v>1</v>
      </c>
    </row>
    <row r="366" spans="1:5" x14ac:dyDescent="0.25">
      <c r="A366" s="70" t="s">
        <v>363</v>
      </c>
      <c r="B366" s="70">
        <v>240049</v>
      </c>
      <c r="C366" s="70" t="s">
        <v>142</v>
      </c>
      <c r="D366" s="70" t="s">
        <v>746</v>
      </c>
      <c r="E366" s="70">
        <v>1</v>
      </c>
    </row>
    <row r="367" spans="1:5" x14ac:dyDescent="0.25">
      <c r="A367" s="70" t="s">
        <v>363</v>
      </c>
      <c r="B367" s="70">
        <v>240049</v>
      </c>
      <c r="C367" s="70" t="s">
        <v>142</v>
      </c>
      <c r="D367" s="70" t="s">
        <v>717</v>
      </c>
      <c r="E367" s="70">
        <v>1</v>
      </c>
    </row>
    <row r="368" spans="1:5" x14ac:dyDescent="0.25">
      <c r="A368" s="70" t="s">
        <v>363</v>
      </c>
      <c r="B368" s="70">
        <v>240049</v>
      </c>
      <c r="C368" s="70" t="s">
        <v>142</v>
      </c>
      <c r="D368" s="70" t="s">
        <v>703</v>
      </c>
      <c r="E368" s="70">
        <v>1</v>
      </c>
    </row>
    <row r="369" spans="1:5" x14ac:dyDescent="0.25">
      <c r="A369" s="70" t="s">
        <v>363</v>
      </c>
      <c r="B369" s="70">
        <v>240049</v>
      </c>
      <c r="C369" s="70" t="s">
        <v>142</v>
      </c>
      <c r="D369" s="70" t="s">
        <v>695</v>
      </c>
      <c r="E369" s="70">
        <v>1</v>
      </c>
    </row>
    <row r="370" spans="1:5" x14ac:dyDescent="0.25">
      <c r="A370" s="70" t="s">
        <v>363</v>
      </c>
      <c r="B370" s="70">
        <v>240049</v>
      </c>
      <c r="C370" s="70" t="s">
        <v>142</v>
      </c>
      <c r="D370" s="70" t="s">
        <v>650</v>
      </c>
      <c r="E370" s="70">
        <v>1</v>
      </c>
    </row>
    <row r="371" spans="1:5" x14ac:dyDescent="0.25">
      <c r="A371" s="70" t="s">
        <v>363</v>
      </c>
      <c r="B371" s="70">
        <v>240049</v>
      </c>
      <c r="C371" s="70" t="s">
        <v>142</v>
      </c>
      <c r="D371" s="70" t="s">
        <v>3277</v>
      </c>
      <c r="E371" s="70">
        <v>1</v>
      </c>
    </row>
    <row r="372" spans="1:5" x14ac:dyDescent="0.25">
      <c r="A372" s="70" t="s">
        <v>363</v>
      </c>
      <c r="B372" s="70">
        <v>240049</v>
      </c>
      <c r="C372" s="70" t="s">
        <v>142</v>
      </c>
      <c r="D372" s="70" t="s">
        <v>3284</v>
      </c>
      <c r="E372" s="70">
        <v>1</v>
      </c>
    </row>
    <row r="373" spans="1:5" x14ac:dyDescent="0.25">
      <c r="A373" s="70" t="s">
        <v>363</v>
      </c>
      <c r="B373" s="70">
        <v>240049</v>
      </c>
      <c r="C373" s="70" t="s">
        <v>142</v>
      </c>
      <c r="D373" s="70" t="s">
        <v>3778</v>
      </c>
      <c r="E373" s="70">
        <v>1</v>
      </c>
    </row>
    <row r="374" spans="1:5" x14ac:dyDescent="0.25">
      <c r="A374" s="70" t="s">
        <v>363</v>
      </c>
      <c r="B374" s="70">
        <v>240049</v>
      </c>
      <c r="C374" s="70" t="s">
        <v>142</v>
      </c>
      <c r="D374" s="70" t="s">
        <v>3768</v>
      </c>
      <c r="E374" s="70">
        <v>1</v>
      </c>
    </row>
    <row r="375" spans="1:5" x14ac:dyDescent="0.25">
      <c r="A375" s="70" t="s">
        <v>361</v>
      </c>
      <c r="B375" s="70">
        <v>440273</v>
      </c>
      <c r="C375" s="70" t="s">
        <v>360</v>
      </c>
      <c r="D375" s="70" t="s">
        <v>748</v>
      </c>
      <c r="E375" s="70">
        <v>1</v>
      </c>
    </row>
    <row r="376" spans="1:5" x14ac:dyDescent="0.25">
      <c r="A376" s="70" t="s">
        <v>361</v>
      </c>
      <c r="B376" s="70">
        <v>440273</v>
      </c>
      <c r="C376" s="70" t="s">
        <v>360</v>
      </c>
      <c r="D376" s="70" t="s">
        <v>747</v>
      </c>
      <c r="E376" s="70">
        <v>1</v>
      </c>
    </row>
    <row r="377" spans="1:5" x14ac:dyDescent="0.25">
      <c r="A377" s="70" t="s">
        <v>361</v>
      </c>
      <c r="B377" s="70">
        <v>440273</v>
      </c>
      <c r="C377" s="70" t="s">
        <v>360</v>
      </c>
      <c r="D377" s="70" t="s">
        <v>746</v>
      </c>
      <c r="E377" s="70">
        <v>1</v>
      </c>
    </row>
    <row r="378" spans="1:5" x14ac:dyDescent="0.25">
      <c r="A378" s="70" t="s">
        <v>361</v>
      </c>
      <c r="B378" s="70">
        <v>440273</v>
      </c>
      <c r="C378" s="70" t="s">
        <v>360</v>
      </c>
      <c r="D378" s="70" t="s">
        <v>717</v>
      </c>
      <c r="E378" s="70">
        <v>1</v>
      </c>
    </row>
    <row r="379" spans="1:5" x14ac:dyDescent="0.25">
      <c r="A379" s="70" t="s">
        <v>361</v>
      </c>
      <c r="B379" s="70">
        <v>440273</v>
      </c>
      <c r="C379" s="70" t="s">
        <v>360</v>
      </c>
      <c r="D379" s="70" t="s">
        <v>703</v>
      </c>
      <c r="E379" s="70">
        <v>1</v>
      </c>
    </row>
    <row r="380" spans="1:5" x14ac:dyDescent="0.25">
      <c r="A380" s="70" t="s">
        <v>361</v>
      </c>
      <c r="B380" s="70">
        <v>440273</v>
      </c>
      <c r="C380" s="70" t="s">
        <v>360</v>
      </c>
      <c r="D380" s="70" t="s">
        <v>695</v>
      </c>
      <c r="E380" s="70">
        <v>1</v>
      </c>
    </row>
    <row r="381" spans="1:5" x14ac:dyDescent="0.25">
      <c r="A381" s="70" t="s">
        <v>361</v>
      </c>
      <c r="B381" s="70">
        <v>440273</v>
      </c>
      <c r="C381" s="70" t="s">
        <v>360</v>
      </c>
      <c r="D381" s="70" t="s">
        <v>650</v>
      </c>
      <c r="E381" s="70">
        <v>1</v>
      </c>
    </row>
    <row r="382" spans="1:5" x14ac:dyDescent="0.25">
      <c r="A382" s="70" t="s">
        <v>361</v>
      </c>
      <c r="B382" s="70">
        <v>440273</v>
      </c>
      <c r="C382" s="70" t="s">
        <v>360</v>
      </c>
      <c r="D382" s="70" t="s">
        <v>3277</v>
      </c>
      <c r="E382" s="70">
        <v>1</v>
      </c>
    </row>
    <row r="383" spans="1:5" x14ac:dyDescent="0.25">
      <c r="A383" s="70" t="s">
        <v>361</v>
      </c>
      <c r="B383" s="70">
        <v>440273</v>
      </c>
      <c r="C383" s="70" t="s">
        <v>360</v>
      </c>
      <c r="D383" s="70" t="s">
        <v>3284</v>
      </c>
      <c r="E383" s="70">
        <v>1</v>
      </c>
    </row>
    <row r="384" spans="1:5" x14ac:dyDescent="0.25">
      <c r="A384" s="70" t="s">
        <v>361</v>
      </c>
      <c r="B384" s="70">
        <v>440273</v>
      </c>
      <c r="C384" s="70" t="s">
        <v>360</v>
      </c>
      <c r="D384" s="70" t="s">
        <v>3778</v>
      </c>
      <c r="E384" s="70">
        <v>1</v>
      </c>
    </row>
    <row r="385" spans="1:5" x14ac:dyDescent="0.25">
      <c r="A385" s="70" t="s">
        <v>361</v>
      </c>
      <c r="B385" s="70">
        <v>440273</v>
      </c>
      <c r="C385" s="70" t="s">
        <v>360</v>
      </c>
      <c r="D385" s="70" t="s">
        <v>3768</v>
      </c>
      <c r="E385" s="70">
        <v>1</v>
      </c>
    </row>
    <row r="386" spans="1:5" x14ac:dyDescent="0.25">
      <c r="A386" s="70" t="s">
        <v>358</v>
      </c>
      <c r="B386" s="70">
        <v>240050</v>
      </c>
      <c r="C386" s="70" t="s">
        <v>357</v>
      </c>
      <c r="D386" s="70" t="s">
        <v>746</v>
      </c>
      <c r="E386" s="70">
        <v>1</v>
      </c>
    </row>
    <row r="387" spans="1:5" x14ac:dyDescent="0.25">
      <c r="A387" s="70" t="s">
        <v>358</v>
      </c>
      <c r="B387" s="70">
        <v>240050</v>
      </c>
      <c r="C387" s="70" t="s">
        <v>357</v>
      </c>
      <c r="D387" s="70" t="s">
        <v>717</v>
      </c>
      <c r="E387" s="70">
        <v>1</v>
      </c>
    </row>
    <row r="388" spans="1:5" x14ac:dyDescent="0.25">
      <c r="A388" s="70" t="s">
        <v>358</v>
      </c>
      <c r="B388" s="70">
        <v>240050</v>
      </c>
      <c r="C388" s="70" t="s">
        <v>357</v>
      </c>
      <c r="D388" s="70" t="s">
        <v>703</v>
      </c>
      <c r="E388" s="70">
        <v>1</v>
      </c>
    </row>
    <row r="389" spans="1:5" x14ac:dyDescent="0.25">
      <c r="A389" s="70" t="s">
        <v>358</v>
      </c>
      <c r="B389" s="70">
        <v>240050</v>
      </c>
      <c r="C389" s="70" t="s">
        <v>357</v>
      </c>
      <c r="D389" s="70" t="s">
        <v>695</v>
      </c>
      <c r="E389" s="70">
        <v>1</v>
      </c>
    </row>
    <row r="390" spans="1:5" x14ac:dyDescent="0.25">
      <c r="A390" s="70" t="s">
        <v>358</v>
      </c>
      <c r="B390" s="70">
        <v>240050</v>
      </c>
      <c r="C390" s="70" t="s">
        <v>357</v>
      </c>
      <c r="D390" s="70" t="s">
        <v>650</v>
      </c>
      <c r="E390" s="70">
        <v>1</v>
      </c>
    </row>
    <row r="391" spans="1:5" x14ac:dyDescent="0.25">
      <c r="A391" s="70" t="s">
        <v>358</v>
      </c>
      <c r="B391" s="70">
        <v>240050</v>
      </c>
      <c r="C391" s="70" t="s">
        <v>357</v>
      </c>
      <c r="D391" s="70" t="s">
        <v>3277</v>
      </c>
      <c r="E391" s="70">
        <v>1</v>
      </c>
    </row>
    <row r="392" spans="1:5" x14ac:dyDescent="0.25">
      <c r="A392" s="70" t="s">
        <v>358</v>
      </c>
      <c r="B392" s="70">
        <v>240050</v>
      </c>
      <c r="C392" s="70" t="s">
        <v>357</v>
      </c>
      <c r="D392" s="70" t="s">
        <v>3284</v>
      </c>
      <c r="E392" s="70">
        <v>1</v>
      </c>
    </row>
    <row r="393" spans="1:5" x14ac:dyDescent="0.25">
      <c r="A393" s="70" t="s">
        <v>358</v>
      </c>
      <c r="B393" s="70">
        <v>240050</v>
      </c>
      <c r="C393" s="70" t="s">
        <v>357</v>
      </c>
      <c r="D393" s="70" t="s">
        <v>3778</v>
      </c>
      <c r="E393" s="70">
        <v>1</v>
      </c>
    </row>
    <row r="394" spans="1:5" x14ac:dyDescent="0.25">
      <c r="A394" s="70" t="s">
        <v>358</v>
      </c>
      <c r="B394" s="70">
        <v>240050</v>
      </c>
      <c r="C394" s="70" t="s">
        <v>357</v>
      </c>
      <c r="D394" s="70" t="s">
        <v>3768</v>
      </c>
      <c r="E394" s="70">
        <v>1</v>
      </c>
    </row>
    <row r="395" spans="1:5" x14ac:dyDescent="0.25">
      <c r="A395" s="70" t="s">
        <v>353</v>
      </c>
      <c r="B395" s="70">
        <v>440072</v>
      </c>
      <c r="C395" s="70" t="s">
        <v>352</v>
      </c>
      <c r="D395" s="70" t="s">
        <v>748</v>
      </c>
      <c r="E395" s="70">
        <v>1</v>
      </c>
    </row>
    <row r="396" spans="1:5" x14ac:dyDescent="0.25">
      <c r="A396" s="70" t="s">
        <v>353</v>
      </c>
      <c r="B396" s="70">
        <v>440072</v>
      </c>
      <c r="C396" s="70" t="s">
        <v>352</v>
      </c>
      <c r="D396" s="70" t="s">
        <v>746</v>
      </c>
      <c r="E396" s="70">
        <v>1</v>
      </c>
    </row>
    <row r="397" spans="1:5" x14ac:dyDescent="0.25">
      <c r="A397" s="70" t="s">
        <v>353</v>
      </c>
      <c r="B397" s="70">
        <v>440072</v>
      </c>
      <c r="C397" s="70" t="s">
        <v>352</v>
      </c>
      <c r="D397" s="70" t="s">
        <v>717</v>
      </c>
      <c r="E397" s="70">
        <v>1</v>
      </c>
    </row>
    <row r="398" spans="1:5" x14ac:dyDescent="0.25">
      <c r="A398" s="70" t="s">
        <v>353</v>
      </c>
      <c r="B398" s="70">
        <v>440072</v>
      </c>
      <c r="C398" s="70" t="s">
        <v>352</v>
      </c>
      <c r="D398" s="70" t="s">
        <v>703</v>
      </c>
      <c r="E398" s="70">
        <v>1</v>
      </c>
    </row>
    <row r="399" spans="1:5" x14ac:dyDescent="0.25">
      <c r="A399" s="70" t="s">
        <v>353</v>
      </c>
      <c r="B399" s="70">
        <v>440072</v>
      </c>
      <c r="C399" s="70" t="s">
        <v>352</v>
      </c>
      <c r="D399" s="70" t="s">
        <v>695</v>
      </c>
      <c r="E399" s="70">
        <v>1</v>
      </c>
    </row>
    <row r="400" spans="1:5" x14ac:dyDescent="0.25">
      <c r="A400" s="70" t="s">
        <v>353</v>
      </c>
      <c r="B400" s="70">
        <v>440072</v>
      </c>
      <c r="C400" s="70" t="s">
        <v>352</v>
      </c>
      <c r="D400" s="70" t="s">
        <v>650</v>
      </c>
      <c r="E400" s="70">
        <v>1</v>
      </c>
    </row>
    <row r="401" spans="1:5" x14ac:dyDescent="0.25">
      <c r="A401" s="70" t="s">
        <v>353</v>
      </c>
      <c r="B401" s="70">
        <v>440072</v>
      </c>
      <c r="C401" s="70" t="s">
        <v>352</v>
      </c>
      <c r="D401" s="70" t="s">
        <v>3277</v>
      </c>
      <c r="E401" s="70">
        <v>1</v>
      </c>
    </row>
    <row r="402" spans="1:5" x14ac:dyDescent="0.25">
      <c r="A402" s="70" t="s">
        <v>353</v>
      </c>
      <c r="B402" s="70">
        <v>440072</v>
      </c>
      <c r="C402" s="70" t="s">
        <v>352</v>
      </c>
      <c r="D402" s="70" t="s">
        <v>3284</v>
      </c>
      <c r="E402" s="70">
        <v>1</v>
      </c>
    </row>
    <row r="403" spans="1:5" x14ac:dyDescent="0.25">
      <c r="A403" s="70" t="s">
        <v>353</v>
      </c>
      <c r="B403" s="70">
        <v>440072</v>
      </c>
      <c r="C403" s="70" t="s">
        <v>352</v>
      </c>
      <c r="D403" s="70" t="s">
        <v>3778</v>
      </c>
      <c r="E403" s="70">
        <v>1</v>
      </c>
    </row>
    <row r="404" spans="1:5" x14ac:dyDescent="0.25">
      <c r="A404" s="70" t="s">
        <v>353</v>
      </c>
      <c r="B404" s="70">
        <v>440072</v>
      </c>
      <c r="C404" s="70" t="s">
        <v>352</v>
      </c>
      <c r="D404" s="70" t="s">
        <v>3768</v>
      </c>
      <c r="E404" s="70">
        <v>1</v>
      </c>
    </row>
    <row r="405" spans="1:5" x14ac:dyDescent="0.25">
      <c r="A405" s="70" t="s">
        <v>348</v>
      </c>
      <c r="B405" s="70">
        <v>240348</v>
      </c>
      <c r="C405" s="70" t="s">
        <v>347</v>
      </c>
      <c r="D405" s="70" t="s">
        <v>748</v>
      </c>
      <c r="E405" s="70">
        <v>1</v>
      </c>
    </row>
    <row r="406" spans="1:5" x14ac:dyDescent="0.25">
      <c r="A406" s="70" t="s">
        <v>348</v>
      </c>
      <c r="B406" s="70">
        <v>240348</v>
      </c>
      <c r="C406" s="70" t="s">
        <v>347</v>
      </c>
      <c r="D406" s="70" t="s">
        <v>747</v>
      </c>
      <c r="E406" s="70">
        <v>1</v>
      </c>
    </row>
    <row r="407" spans="1:5" x14ac:dyDescent="0.25">
      <c r="A407" s="70" t="s">
        <v>348</v>
      </c>
      <c r="B407" s="70">
        <v>240348</v>
      </c>
      <c r="C407" s="70" t="s">
        <v>347</v>
      </c>
      <c r="D407" s="70" t="s">
        <v>746</v>
      </c>
      <c r="E407" s="70">
        <v>1</v>
      </c>
    </row>
    <row r="408" spans="1:5" x14ac:dyDescent="0.25">
      <c r="A408" s="70" t="s">
        <v>348</v>
      </c>
      <c r="B408" s="70">
        <v>240348</v>
      </c>
      <c r="C408" s="70" t="s">
        <v>347</v>
      </c>
      <c r="D408" s="70" t="s">
        <v>717</v>
      </c>
      <c r="E408" s="70">
        <v>1</v>
      </c>
    </row>
    <row r="409" spans="1:5" x14ac:dyDescent="0.25">
      <c r="A409" s="70" t="s">
        <v>348</v>
      </c>
      <c r="B409" s="70">
        <v>240348</v>
      </c>
      <c r="C409" s="70" t="s">
        <v>347</v>
      </c>
      <c r="D409" s="70" t="s">
        <v>703</v>
      </c>
      <c r="E409" s="70">
        <v>1</v>
      </c>
    </row>
    <row r="410" spans="1:5" x14ac:dyDescent="0.25">
      <c r="A410" s="70" t="s">
        <v>348</v>
      </c>
      <c r="B410" s="70">
        <v>240348</v>
      </c>
      <c r="C410" s="70" t="s">
        <v>347</v>
      </c>
      <c r="D410" s="70" t="s">
        <v>695</v>
      </c>
      <c r="E410" s="70">
        <v>1</v>
      </c>
    </row>
    <row r="411" spans="1:5" x14ac:dyDescent="0.25">
      <c r="A411" s="70" t="s">
        <v>348</v>
      </c>
      <c r="B411" s="70">
        <v>240348</v>
      </c>
      <c r="C411" s="70" t="s">
        <v>347</v>
      </c>
      <c r="D411" s="70" t="s">
        <v>650</v>
      </c>
      <c r="E411" s="70">
        <v>1</v>
      </c>
    </row>
    <row r="412" spans="1:5" x14ac:dyDescent="0.25">
      <c r="A412" s="70" t="s">
        <v>348</v>
      </c>
      <c r="B412" s="70">
        <v>240348</v>
      </c>
      <c r="C412" s="70" t="s">
        <v>347</v>
      </c>
      <c r="D412" s="70" t="s">
        <v>3277</v>
      </c>
      <c r="E412" s="70">
        <v>1</v>
      </c>
    </row>
    <row r="413" spans="1:5" x14ac:dyDescent="0.25">
      <c r="A413" s="70" t="s">
        <v>348</v>
      </c>
      <c r="B413" s="70">
        <v>240348</v>
      </c>
      <c r="C413" s="70" t="s">
        <v>347</v>
      </c>
      <c r="D413" s="70" t="s">
        <v>3284</v>
      </c>
      <c r="E413" s="70">
        <v>1</v>
      </c>
    </row>
    <row r="414" spans="1:5" x14ac:dyDescent="0.25">
      <c r="A414" s="70" t="s">
        <v>348</v>
      </c>
      <c r="B414" s="70">
        <v>240348</v>
      </c>
      <c r="C414" s="70" t="s">
        <v>347</v>
      </c>
      <c r="D414" s="70" t="s">
        <v>3778</v>
      </c>
      <c r="E414" s="70">
        <v>1</v>
      </c>
    </row>
    <row r="415" spans="1:5" x14ac:dyDescent="0.25">
      <c r="A415" s="70" t="s">
        <v>348</v>
      </c>
      <c r="B415" s="70">
        <v>240348</v>
      </c>
      <c r="C415" s="70" t="s">
        <v>347</v>
      </c>
      <c r="D415" s="70" t="s">
        <v>3768</v>
      </c>
      <c r="E415" s="70">
        <v>1</v>
      </c>
    </row>
    <row r="416" spans="1:5" x14ac:dyDescent="0.25">
      <c r="A416" s="70" t="s">
        <v>514</v>
      </c>
      <c r="B416" s="70">
        <v>210078</v>
      </c>
      <c r="C416" s="70" t="s">
        <v>658</v>
      </c>
      <c r="D416" s="70" t="s">
        <v>747</v>
      </c>
      <c r="E416" s="70">
        <v>1</v>
      </c>
    </row>
    <row r="417" spans="1:5" x14ac:dyDescent="0.25">
      <c r="A417" s="70" t="s">
        <v>514</v>
      </c>
      <c r="B417" s="70">
        <v>210078</v>
      </c>
      <c r="C417" s="70" t="s">
        <v>658</v>
      </c>
      <c r="D417" s="70" t="s">
        <v>746</v>
      </c>
      <c r="E417" s="70">
        <v>1</v>
      </c>
    </row>
    <row r="418" spans="1:5" x14ac:dyDescent="0.25">
      <c r="A418" s="70" t="s">
        <v>514</v>
      </c>
      <c r="B418" s="70">
        <v>210078</v>
      </c>
      <c r="C418" s="70" t="s">
        <v>658</v>
      </c>
      <c r="D418" s="70" t="s">
        <v>717</v>
      </c>
      <c r="E418" s="70">
        <v>1</v>
      </c>
    </row>
    <row r="419" spans="1:5" x14ac:dyDescent="0.25">
      <c r="A419" s="70" t="s">
        <v>514</v>
      </c>
      <c r="B419" s="70">
        <v>210078</v>
      </c>
      <c r="C419" s="70" t="s">
        <v>658</v>
      </c>
      <c r="D419" s="70" t="s">
        <v>703</v>
      </c>
      <c r="E419" s="70">
        <v>1</v>
      </c>
    </row>
    <row r="420" spans="1:5" x14ac:dyDescent="0.25">
      <c r="A420" s="70" t="s">
        <v>514</v>
      </c>
      <c r="B420" s="70">
        <v>210078</v>
      </c>
      <c r="C420" s="70" t="s">
        <v>658</v>
      </c>
      <c r="D420" s="70" t="s">
        <v>695</v>
      </c>
      <c r="E420" s="70">
        <v>1</v>
      </c>
    </row>
    <row r="421" spans="1:5" x14ac:dyDescent="0.25">
      <c r="A421" s="70" t="s">
        <v>514</v>
      </c>
      <c r="B421" s="70">
        <v>210078</v>
      </c>
      <c r="C421" s="70" t="s">
        <v>658</v>
      </c>
      <c r="D421" s="70" t="s">
        <v>650</v>
      </c>
      <c r="E421" s="70">
        <v>1</v>
      </c>
    </row>
    <row r="422" spans="1:5" x14ac:dyDescent="0.25">
      <c r="A422" s="70" t="s">
        <v>514</v>
      </c>
      <c r="B422" s="70">
        <v>210078</v>
      </c>
      <c r="C422" s="70" t="s">
        <v>658</v>
      </c>
      <c r="D422" s="70" t="s">
        <v>3277</v>
      </c>
      <c r="E422" s="70">
        <v>1</v>
      </c>
    </row>
    <row r="423" spans="1:5" x14ac:dyDescent="0.25">
      <c r="A423" s="70" t="s">
        <v>514</v>
      </c>
      <c r="B423" s="70">
        <v>210078</v>
      </c>
      <c r="C423" s="70" t="s">
        <v>658</v>
      </c>
      <c r="D423" s="70" t="s">
        <v>3284</v>
      </c>
      <c r="E423" s="70">
        <v>1</v>
      </c>
    </row>
    <row r="424" spans="1:5" x14ac:dyDescent="0.25">
      <c r="A424" s="70" t="s">
        <v>514</v>
      </c>
      <c r="B424" s="70">
        <v>210078</v>
      </c>
      <c r="C424" s="70" t="s">
        <v>658</v>
      </c>
      <c r="D424" s="70" t="s">
        <v>3778</v>
      </c>
      <c r="E424" s="70">
        <v>1</v>
      </c>
    </row>
    <row r="425" spans="1:5" x14ac:dyDescent="0.25">
      <c r="A425" s="70" t="s">
        <v>514</v>
      </c>
      <c r="B425" s="70">
        <v>210078</v>
      </c>
      <c r="C425" s="70" t="s">
        <v>658</v>
      </c>
      <c r="D425" s="70" t="s">
        <v>3768</v>
      </c>
      <c r="E425" s="70">
        <v>1</v>
      </c>
    </row>
    <row r="426" spans="1:5" x14ac:dyDescent="0.25">
      <c r="A426" s="70" t="s">
        <v>567</v>
      </c>
      <c r="B426" s="70">
        <v>210069</v>
      </c>
      <c r="C426" s="70" t="s">
        <v>165</v>
      </c>
      <c r="D426" s="70" t="s">
        <v>747</v>
      </c>
      <c r="E426" s="70">
        <v>1</v>
      </c>
    </row>
    <row r="427" spans="1:5" x14ac:dyDescent="0.25">
      <c r="A427" s="70" t="s">
        <v>567</v>
      </c>
      <c r="B427" s="70">
        <v>210069</v>
      </c>
      <c r="C427" s="70" t="s">
        <v>165</v>
      </c>
      <c r="D427" s="70" t="s">
        <v>717</v>
      </c>
      <c r="E427" s="70">
        <v>1</v>
      </c>
    </row>
    <row r="428" spans="1:5" x14ac:dyDescent="0.25">
      <c r="A428" s="70" t="s">
        <v>567</v>
      </c>
      <c r="B428" s="70">
        <v>210069</v>
      </c>
      <c r="C428" s="70" t="s">
        <v>165</v>
      </c>
      <c r="D428" s="70" t="s">
        <v>703</v>
      </c>
      <c r="E428" s="70">
        <v>1</v>
      </c>
    </row>
    <row r="429" spans="1:5" x14ac:dyDescent="0.25">
      <c r="A429" s="70" t="s">
        <v>567</v>
      </c>
      <c r="B429" s="70">
        <v>210069</v>
      </c>
      <c r="C429" s="70" t="s">
        <v>165</v>
      </c>
      <c r="D429" s="70" t="s">
        <v>695</v>
      </c>
      <c r="E429" s="70">
        <v>1</v>
      </c>
    </row>
    <row r="430" spans="1:5" x14ac:dyDescent="0.25">
      <c r="A430" s="70" t="s">
        <v>567</v>
      </c>
      <c r="B430" s="70">
        <v>210069</v>
      </c>
      <c r="C430" s="70" t="s">
        <v>165</v>
      </c>
      <c r="D430" s="70" t="s">
        <v>650</v>
      </c>
      <c r="E430" s="70">
        <v>1</v>
      </c>
    </row>
    <row r="431" spans="1:5" x14ac:dyDescent="0.25">
      <c r="A431" s="70" t="s">
        <v>567</v>
      </c>
      <c r="B431" s="70">
        <v>210069</v>
      </c>
      <c r="C431" s="70" t="s">
        <v>165</v>
      </c>
      <c r="D431" s="70" t="s">
        <v>3277</v>
      </c>
      <c r="E431" s="70">
        <v>1</v>
      </c>
    </row>
    <row r="432" spans="1:5" x14ac:dyDescent="0.25">
      <c r="A432" s="70" t="s">
        <v>567</v>
      </c>
      <c r="B432" s="70">
        <v>210069</v>
      </c>
      <c r="C432" s="70" t="s">
        <v>165</v>
      </c>
      <c r="D432" s="70" t="s">
        <v>3284</v>
      </c>
      <c r="E432" s="70">
        <v>1</v>
      </c>
    </row>
    <row r="433" spans="1:5" x14ac:dyDescent="0.25">
      <c r="A433" s="70" t="s">
        <v>567</v>
      </c>
      <c r="B433" s="70">
        <v>210069</v>
      </c>
      <c r="C433" s="70" t="s">
        <v>165</v>
      </c>
      <c r="D433" s="70" t="s">
        <v>3778</v>
      </c>
      <c r="E433" s="70">
        <v>1</v>
      </c>
    </row>
    <row r="434" spans="1:5" x14ac:dyDescent="0.25">
      <c r="A434" s="70" t="s">
        <v>567</v>
      </c>
      <c r="B434" s="70">
        <v>210069</v>
      </c>
      <c r="C434" s="70" t="s">
        <v>165</v>
      </c>
      <c r="D434" s="70" t="s">
        <v>3768</v>
      </c>
      <c r="E434" s="70">
        <v>1</v>
      </c>
    </row>
    <row r="435" spans="1:5" x14ac:dyDescent="0.25">
      <c r="A435" s="70" t="s">
        <v>528</v>
      </c>
      <c r="B435" s="70">
        <v>210037</v>
      </c>
      <c r="C435" s="70" t="s">
        <v>2978</v>
      </c>
      <c r="D435" s="70" t="s">
        <v>717</v>
      </c>
      <c r="E435" s="70">
        <v>1</v>
      </c>
    </row>
    <row r="436" spans="1:5" x14ac:dyDescent="0.25">
      <c r="A436" s="70" t="s">
        <v>528</v>
      </c>
      <c r="B436" s="70">
        <v>210037</v>
      </c>
      <c r="C436" s="70" t="s">
        <v>2978</v>
      </c>
      <c r="D436" s="70" t="s">
        <v>703</v>
      </c>
      <c r="E436" s="70">
        <v>1</v>
      </c>
    </row>
    <row r="437" spans="1:5" x14ac:dyDescent="0.25">
      <c r="A437" s="70" t="s">
        <v>528</v>
      </c>
      <c r="B437" s="70">
        <v>210041</v>
      </c>
      <c r="C437" s="70" t="s">
        <v>473</v>
      </c>
      <c r="D437" s="70" t="s">
        <v>695</v>
      </c>
      <c r="E437" s="70">
        <v>1</v>
      </c>
    </row>
    <row r="438" spans="1:5" x14ac:dyDescent="0.25">
      <c r="A438" s="70" t="s">
        <v>528</v>
      </c>
      <c r="B438" s="70">
        <v>210041</v>
      </c>
      <c r="C438" s="70" t="s">
        <v>473</v>
      </c>
      <c r="D438" s="70" t="s">
        <v>650</v>
      </c>
      <c r="E438" s="70">
        <v>1</v>
      </c>
    </row>
    <row r="439" spans="1:5" x14ac:dyDescent="0.25">
      <c r="A439" s="70" t="s">
        <v>528</v>
      </c>
      <c r="B439" s="70">
        <v>210041</v>
      </c>
      <c r="C439" s="70" t="s">
        <v>473</v>
      </c>
      <c r="D439" s="70" t="s">
        <v>3277</v>
      </c>
      <c r="E439" s="70">
        <v>1</v>
      </c>
    </row>
    <row r="440" spans="1:5" x14ac:dyDescent="0.25">
      <c r="A440" s="70" t="s">
        <v>490</v>
      </c>
      <c r="B440" s="70">
        <v>210087</v>
      </c>
      <c r="C440" s="70" t="s">
        <v>659</v>
      </c>
      <c r="D440" s="70" t="s">
        <v>747</v>
      </c>
      <c r="E440" s="70">
        <v>1</v>
      </c>
    </row>
    <row r="441" spans="1:5" x14ac:dyDescent="0.25">
      <c r="A441" s="70" t="s">
        <v>490</v>
      </c>
      <c r="B441" s="70">
        <v>210087</v>
      </c>
      <c r="C441" s="70" t="s">
        <v>659</v>
      </c>
      <c r="D441" s="70" t="s">
        <v>717</v>
      </c>
      <c r="E441" s="70">
        <v>1</v>
      </c>
    </row>
    <row r="442" spans="1:5" x14ac:dyDescent="0.25">
      <c r="A442" s="70" t="s">
        <v>490</v>
      </c>
      <c r="B442" s="70">
        <v>210087</v>
      </c>
      <c r="C442" s="70" t="s">
        <v>659</v>
      </c>
      <c r="D442" s="70" t="s">
        <v>703</v>
      </c>
      <c r="E442" s="70">
        <v>1</v>
      </c>
    </row>
    <row r="443" spans="1:5" x14ac:dyDescent="0.25">
      <c r="A443" s="70" t="s">
        <v>490</v>
      </c>
      <c r="B443" s="70">
        <v>210087</v>
      </c>
      <c r="C443" s="70" t="s">
        <v>659</v>
      </c>
      <c r="D443" s="70" t="s">
        <v>695</v>
      </c>
      <c r="E443" s="70">
        <v>1</v>
      </c>
    </row>
    <row r="444" spans="1:5" x14ac:dyDescent="0.25">
      <c r="A444" s="70" t="s">
        <v>490</v>
      </c>
      <c r="B444" s="70">
        <v>210087</v>
      </c>
      <c r="C444" s="70" t="s">
        <v>659</v>
      </c>
      <c r="D444" s="70" t="s">
        <v>650</v>
      </c>
      <c r="E444" s="70">
        <v>1</v>
      </c>
    </row>
    <row r="445" spans="1:5" x14ac:dyDescent="0.25">
      <c r="A445" s="70" t="s">
        <v>490</v>
      </c>
      <c r="B445" s="70">
        <v>210087</v>
      </c>
      <c r="C445" s="70" t="s">
        <v>659</v>
      </c>
      <c r="D445" s="70" t="s">
        <v>3277</v>
      </c>
      <c r="E445" s="70">
        <v>1</v>
      </c>
    </row>
    <row r="446" spans="1:5" x14ac:dyDescent="0.25">
      <c r="A446" s="70" t="s">
        <v>490</v>
      </c>
      <c r="B446" s="70">
        <v>210087</v>
      </c>
      <c r="C446" s="70" t="s">
        <v>659</v>
      </c>
      <c r="D446" s="70" t="s">
        <v>3284</v>
      </c>
      <c r="E446" s="70">
        <v>1</v>
      </c>
    </row>
    <row r="447" spans="1:5" x14ac:dyDescent="0.25">
      <c r="A447" s="70" t="s">
        <v>490</v>
      </c>
      <c r="B447" s="70">
        <v>210087</v>
      </c>
      <c r="C447" s="70" t="s">
        <v>659</v>
      </c>
      <c r="D447" s="70" t="s">
        <v>3778</v>
      </c>
      <c r="E447" s="70">
        <v>1</v>
      </c>
    </row>
    <row r="448" spans="1:5" x14ac:dyDescent="0.25">
      <c r="A448" s="70" t="s">
        <v>490</v>
      </c>
      <c r="B448" s="70" t="s">
        <v>3879</v>
      </c>
      <c r="C448" s="70" t="s">
        <v>3766</v>
      </c>
      <c r="D448" s="70" t="s">
        <v>3768</v>
      </c>
      <c r="E448" s="70">
        <v>1</v>
      </c>
    </row>
    <row r="449" spans="1:5" x14ac:dyDescent="0.25">
      <c r="A449" s="70" t="s">
        <v>572</v>
      </c>
      <c r="B449" s="70">
        <v>210048</v>
      </c>
      <c r="C449" s="70" t="s">
        <v>443</v>
      </c>
      <c r="D449" s="70" t="s">
        <v>703</v>
      </c>
      <c r="E449" s="70">
        <v>1</v>
      </c>
    </row>
    <row r="450" spans="1:5" x14ac:dyDescent="0.25">
      <c r="A450" s="70" t="s">
        <v>572</v>
      </c>
      <c r="B450" s="70">
        <v>210048</v>
      </c>
      <c r="C450" s="70" t="s">
        <v>443</v>
      </c>
      <c r="D450" s="70" t="s">
        <v>695</v>
      </c>
      <c r="E450" s="70">
        <v>1</v>
      </c>
    </row>
    <row r="451" spans="1:5" x14ac:dyDescent="0.25">
      <c r="A451" s="70" t="s">
        <v>572</v>
      </c>
      <c r="B451" s="70">
        <v>210048</v>
      </c>
      <c r="C451" s="70" t="s">
        <v>443</v>
      </c>
      <c r="D451" s="70" t="s">
        <v>650</v>
      </c>
      <c r="E451" s="70">
        <v>1</v>
      </c>
    </row>
    <row r="452" spans="1:5" x14ac:dyDescent="0.25">
      <c r="A452" s="70" t="s">
        <v>572</v>
      </c>
      <c r="B452" s="70">
        <v>210048</v>
      </c>
      <c r="C452" s="70" t="s">
        <v>443</v>
      </c>
      <c r="D452" s="70" t="s">
        <v>3277</v>
      </c>
      <c r="E452" s="70">
        <v>1</v>
      </c>
    </row>
    <row r="453" spans="1:5" x14ac:dyDescent="0.25">
      <c r="A453" s="70" t="s">
        <v>572</v>
      </c>
      <c r="B453" s="70">
        <v>210048</v>
      </c>
      <c r="C453" s="70" t="s">
        <v>443</v>
      </c>
      <c r="D453" s="70" t="s">
        <v>3284</v>
      </c>
      <c r="E453" s="70">
        <v>1</v>
      </c>
    </row>
    <row r="454" spans="1:5" x14ac:dyDescent="0.25">
      <c r="A454" s="70" t="s">
        <v>572</v>
      </c>
      <c r="B454" s="70">
        <v>210048</v>
      </c>
      <c r="C454" s="70" t="s">
        <v>443</v>
      </c>
      <c r="D454" s="70" t="s">
        <v>3778</v>
      </c>
      <c r="E454" s="70">
        <v>1</v>
      </c>
    </row>
    <row r="455" spans="1:5" x14ac:dyDescent="0.25">
      <c r="A455" s="70" t="s">
        <v>572</v>
      </c>
      <c r="B455" s="70">
        <v>210048</v>
      </c>
      <c r="C455" s="70" t="s">
        <v>443</v>
      </c>
      <c r="D455" s="70" t="s">
        <v>3768</v>
      </c>
      <c r="E455" s="70">
        <v>1</v>
      </c>
    </row>
    <row r="456" spans="1:5" x14ac:dyDescent="0.25">
      <c r="A456" s="70" t="s">
        <v>534</v>
      </c>
      <c r="B456" s="70">
        <v>210088</v>
      </c>
      <c r="C456" s="70" t="s">
        <v>660</v>
      </c>
      <c r="D456" s="70" t="s">
        <v>747</v>
      </c>
      <c r="E456" s="70">
        <v>1</v>
      </c>
    </row>
    <row r="457" spans="1:5" x14ac:dyDescent="0.25">
      <c r="A457" s="70" t="s">
        <v>534</v>
      </c>
      <c r="B457" s="70">
        <v>210088</v>
      </c>
      <c r="C457" s="70" t="s">
        <v>660</v>
      </c>
      <c r="D457" s="70" t="s">
        <v>703</v>
      </c>
      <c r="E457" s="70">
        <v>1</v>
      </c>
    </row>
    <row r="458" spans="1:5" x14ac:dyDescent="0.25">
      <c r="A458" s="70" t="s">
        <v>534</v>
      </c>
      <c r="B458" s="70">
        <v>210088</v>
      </c>
      <c r="C458" s="70" t="s">
        <v>660</v>
      </c>
      <c r="D458" s="70" t="s">
        <v>695</v>
      </c>
      <c r="E458" s="70">
        <v>1</v>
      </c>
    </row>
    <row r="459" spans="1:5" x14ac:dyDescent="0.25">
      <c r="A459" s="70" t="s">
        <v>534</v>
      </c>
      <c r="B459" s="70">
        <v>210088</v>
      </c>
      <c r="C459" s="70" t="s">
        <v>660</v>
      </c>
      <c r="D459" s="70" t="s">
        <v>650</v>
      </c>
      <c r="E459" s="70">
        <v>1</v>
      </c>
    </row>
    <row r="460" spans="1:5" x14ac:dyDescent="0.25">
      <c r="A460" s="70" t="s">
        <v>534</v>
      </c>
      <c r="B460" s="70">
        <v>210088</v>
      </c>
      <c r="C460" s="70" t="s">
        <v>660</v>
      </c>
      <c r="D460" s="70" t="s">
        <v>3277</v>
      </c>
      <c r="E460" s="70">
        <v>1</v>
      </c>
    </row>
    <row r="461" spans="1:5" x14ac:dyDescent="0.25">
      <c r="A461" s="70" t="s">
        <v>534</v>
      </c>
      <c r="B461" s="70">
        <v>210088</v>
      </c>
      <c r="C461" s="70" t="s">
        <v>660</v>
      </c>
      <c r="D461" s="70" t="s">
        <v>3284</v>
      </c>
      <c r="E461" s="70">
        <v>1</v>
      </c>
    </row>
    <row r="462" spans="1:5" x14ac:dyDescent="0.25">
      <c r="A462" s="70" t="s">
        <v>534</v>
      </c>
      <c r="B462" s="70">
        <v>210088</v>
      </c>
      <c r="C462" s="70" t="s">
        <v>660</v>
      </c>
      <c r="D462" s="70" t="s">
        <v>3778</v>
      </c>
      <c r="E462" s="70">
        <v>1</v>
      </c>
    </row>
    <row r="463" spans="1:5" x14ac:dyDescent="0.25">
      <c r="A463" s="70" t="s">
        <v>534</v>
      </c>
      <c r="B463" s="70">
        <v>210088</v>
      </c>
      <c r="C463" s="70" t="s">
        <v>660</v>
      </c>
      <c r="D463" s="70" t="s">
        <v>3768</v>
      </c>
      <c r="E463" s="70">
        <v>1</v>
      </c>
    </row>
    <row r="464" spans="1:5" x14ac:dyDescent="0.25">
      <c r="A464" s="70" t="s">
        <v>362</v>
      </c>
      <c r="B464" s="70">
        <v>230015</v>
      </c>
      <c r="C464" s="70" t="s">
        <v>296</v>
      </c>
      <c r="D464" s="70" t="s">
        <v>748</v>
      </c>
      <c r="E464" s="70">
        <v>1</v>
      </c>
    </row>
    <row r="465" spans="1:5" x14ac:dyDescent="0.25">
      <c r="A465" s="70" t="s">
        <v>362</v>
      </c>
      <c r="B465" s="70">
        <v>230017</v>
      </c>
      <c r="C465" s="70" t="s">
        <v>661</v>
      </c>
      <c r="D465" s="70" t="s">
        <v>747</v>
      </c>
      <c r="E465" s="70">
        <v>1</v>
      </c>
    </row>
    <row r="466" spans="1:5" x14ac:dyDescent="0.25">
      <c r="A466" s="70" t="s">
        <v>362</v>
      </c>
      <c r="B466" s="70">
        <v>230017</v>
      </c>
      <c r="C466" s="70" t="s">
        <v>661</v>
      </c>
      <c r="D466" s="70" t="s">
        <v>746</v>
      </c>
      <c r="E466" s="70">
        <v>1</v>
      </c>
    </row>
    <row r="467" spans="1:5" x14ac:dyDescent="0.25">
      <c r="A467" s="70" t="s">
        <v>362</v>
      </c>
      <c r="B467" s="70">
        <v>230017</v>
      </c>
      <c r="C467" s="70" t="s">
        <v>661</v>
      </c>
      <c r="D467" s="70" t="s">
        <v>717</v>
      </c>
      <c r="E467" s="70">
        <v>1</v>
      </c>
    </row>
    <row r="468" spans="1:5" x14ac:dyDescent="0.25">
      <c r="A468" s="70" t="s">
        <v>362</v>
      </c>
      <c r="B468" s="70">
        <v>230017</v>
      </c>
      <c r="C468" s="70" t="s">
        <v>661</v>
      </c>
      <c r="D468" s="70" t="s">
        <v>703</v>
      </c>
      <c r="E468" s="70">
        <v>1</v>
      </c>
    </row>
    <row r="469" spans="1:5" x14ac:dyDescent="0.25">
      <c r="A469" s="70" t="s">
        <v>362</v>
      </c>
      <c r="B469" s="70">
        <v>230017</v>
      </c>
      <c r="C469" s="70" t="s">
        <v>661</v>
      </c>
      <c r="D469" s="70" t="s">
        <v>695</v>
      </c>
      <c r="E469" s="70">
        <v>1</v>
      </c>
    </row>
    <row r="470" spans="1:5" x14ac:dyDescent="0.25">
      <c r="A470" s="70" t="s">
        <v>362</v>
      </c>
      <c r="B470" s="70">
        <v>230017</v>
      </c>
      <c r="C470" s="70" t="s">
        <v>661</v>
      </c>
      <c r="D470" s="70" t="s">
        <v>650</v>
      </c>
      <c r="E470" s="70">
        <v>1</v>
      </c>
    </row>
    <row r="471" spans="1:5" x14ac:dyDescent="0.25">
      <c r="A471" s="70" t="s">
        <v>362</v>
      </c>
      <c r="B471" s="70">
        <v>230017</v>
      </c>
      <c r="C471" s="70" t="s">
        <v>661</v>
      </c>
      <c r="D471" s="70" t="s">
        <v>3277</v>
      </c>
      <c r="E471" s="70">
        <v>1</v>
      </c>
    </row>
    <row r="472" spans="1:5" x14ac:dyDescent="0.25">
      <c r="A472" s="70" t="s">
        <v>362</v>
      </c>
      <c r="B472" s="70">
        <v>230017</v>
      </c>
      <c r="C472" s="70" t="s">
        <v>661</v>
      </c>
      <c r="D472" s="70" t="s">
        <v>3284</v>
      </c>
      <c r="E472" s="70">
        <v>1</v>
      </c>
    </row>
    <row r="473" spans="1:5" x14ac:dyDescent="0.25">
      <c r="A473" s="70" t="s">
        <v>362</v>
      </c>
      <c r="B473" s="70">
        <v>230017</v>
      </c>
      <c r="C473" s="70" t="s">
        <v>661</v>
      </c>
      <c r="D473" s="70" t="s">
        <v>3778</v>
      </c>
      <c r="E473" s="70">
        <v>1</v>
      </c>
    </row>
    <row r="474" spans="1:5" x14ac:dyDescent="0.25">
      <c r="A474" s="70" t="s">
        <v>362</v>
      </c>
      <c r="B474" s="70">
        <v>230017</v>
      </c>
      <c r="C474" s="70" t="s">
        <v>661</v>
      </c>
      <c r="D474" s="70" t="s">
        <v>3768</v>
      </c>
      <c r="E474" s="70">
        <v>1</v>
      </c>
    </row>
    <row r="475" spans="1:5" x14ac:dyDescent="0.25">
      <c r="A475" s="70" t="s">
        <v>344</v>
      </c>
      <c r="B475" s="70">
        <v>230013</v>
      </c>
      <c r="C475" s="70" t="s">
        <v>343</v>
      </c>
      <c r="D475" s="70" t="s">
        <v>748</v>
      </c>
      <c r="E475" s="70">
        <v>1</v>
      </c>
    </row>
    <row r="476" spans="1:5" x14ac:dyDescent="0.25">
      <c r="A476" s="70" t="s">
        <v>344</v>
      </c>
      <c r="B476" s="70">
        <v>230013</v>
      </c>
      <c r="C476" s="70" t="s">
        <v>343</v>
      </c>
      <c r="D476" s="70" t="s">
        <v>746</v>
      </c>
      <c r="E476" s="70">
        <v>1</v>
      </c>
    </row>
    <row r="477" spans="1:5" x14ac:dyDescent="0.25">
      <c r="A477" s="70" t="s">
        <v>344</v>
      </c>
      <c r="B477" s="70">
        <v>230013</v>
      </c>
      <c r="C477" s="70" t="s">
        <v>343</v>
      </c>
      <c r="D477" s="70" t="s">
        <v>717</v>
      </c>
      <c r="E477" s="70">
        <v>1</v>
      </c>
    </row>
    <row r="478" spans="1:5" x14ac:dyDescent="0.25">
      <c r="A478" s="70" t="s">
        <v>344</v>
      </c>
      <c r="B478" s="70">
        <v>230019</v>
      </c>
      <c r="C478" s="70" t="s">
        <v>662</v>
      </c>
      <c r="D478" s="70" t="s">
        <v>703</v>
      </c>
      <c r="E478" s="70">
        <v>1</v>
      </c>
    </row>
    <row r="479" spans="1:5" x14ac:dyDescent="0.25">
      <c r="A479" s="70" t="s">
        <v>344</v>
      </c>
      <c r="B479" s="70">
        <v>230019</v>
      </c>
      <c r="C479" s="70" t="s">
        <v>662</v>
      </c>
      <c r="D479" s="70" t="s">
        <v>695</v>
      </c>
      <c r="E479" s="70">
        <v>1</v>
      </c>
    </row>
    <row r="480" spans="1:5" x14ac:dyDescent="0.25">
      <c r="A480" s="70" t="s">
        <v>344</v>
      </c>
      <c r="B480" s="70">
        <v>230019</v>
      </c>
      <c r="C480" s="70" t="s">
        <v>662</v>
      </c>
      <c r="D480" s="70" t="s">
        <v>650</v>
      </c>
      <c r="E480" s="70">
        <v>1</v>
      </c>
    </row>
    <row r="481" spans="1:5" x14ac:dyDescent="0.25">
      <c r="A481" s="70" t="s">
        <v>344</v>
      </c>
      <c r="B481" s="70">
        <v>230019</v>
      </c>
      <c r="C481" s="70" t="s">
        <v>662</v>
      </c>
      <c r="D481" s="70" t="s">
        <v>3277</v>
      </c>
      <c r="E481" s="70">
        <v>1</v>
      </c>
    </row>
    <row r="482" spans="1:5" x14ac:dyDescent="0.25">
      <c r="A482" s="70" t="s">
        <v>344</v>
      </c>
      <c r="B482" s="70">
        <v>230019</v>
      </c>
      <c r="C482" s="70" t="s">
        <v>662</v>
      </c>
      <c r="D482" s="70" t="s">
        <v>3284</v>
      </c>
      <c r="E482" s="70">
        <v>1</v>
      </c>
    </row>
    <row r="483" spans="1:5" x14ac:dyDescent="0.25">
      <c r="A483" s="70" t="s">
        <v>344</v>
      </c>
      <c r="B483" s="70">
        <v>230019</v>
      </c>
      <c r="C483" s="70" t="s">
        <v>662</v>
      </c>
      <c r="D483" s="70" t="s">
        <v>3778</v>
      </c>
      <c r="E483" s="70">
        <v>1</v>
      </c>
    </row>
    <row r="484" spans="1:5" x14ac:dyDescent="0.25">
      <c r="A484" s="70" t="s">
        <v>344</v>
      </c>
      <c r="B484" s="70">
        <v>230019</v>
      </c>
      <c r="C484" s="70" t="s">
        <v>662</v>
      </c>
      <c r="D484" s="70" t="s">
        <v>3768</v>
      </c>
      <c r="E484" s="70">
        <v>1</v>
      </c>
    </row>
    <row r="485" spans="1:5" x14ac:dyDescent="0.25">
      <c r="A485" s="70" t="s">
        <v>340</v>
      </c>
      <c r="B485" s="70">
        <v>230016</v>
      </c>
      <c r="C485" s="70" t="s">
        <v>339</v>
      </c>
      <c r="D485" s="70" t="s">
        <v>747</v>
      </c>
      <c r="E485" s="70">
        <v>1</v>
      </c>
    </row>
    <row r="486" spans="1:5" x14ac:dyDescent="0.25">
      <c r="A486" s="70" t="s">
        <v>340</v>
      </c>
      <c r="B486" s="70">
        <v>230016</v>
      </c>
      <c r="C486" s="70" t="s">
        <v>339</v>
      </c>
      <c r="D486" s="70" t="s">
        <v>746</v>
      </c>
      <c r="E486" s="70">
        <v>1</v>
      </c>
    </row>
    <row r="487" spans="1:5" x14ac:dyDescent="0.25">
      <c r="A487" s="70" t="s">
        <v>340</v>
      </c>
      <c r="B487" s="70">
        <v>230016</v>
      </c>
      <c r="C487" s="70" t="s">
        <v>339</v>
      </c>
      <c r="D487" s="70" t="s">
        <v>717</v>
      </c>
      <c r="E487" s="70">
        <v>1</v>
      </c>
    </row>
    <row r="488" spans="1:5" x14ac:dyDescent="0.25">
      <c r="A488" s="70" t="s">
        <v>340</v>
      </c>
      <c r="B488" s="70">
        <v>230016</v>
      </c>
      <c r="C488" s="70" t="s">
        <v>339</v>
      </c>
      <c r="D488" s="70" t="s">
        <v>703</v>
      </c>
      <c r="E488" s="70">
        <v>1</v>
      </c>
    </row>
    <row r="489" spans="1:5" x14ac:dyDescent="0.25">
      <c r="A489" s="70" t="s">
        <v>340</v>
      </c>
      <c r="B489" s="70">
        <v>230016</v>
      </c>
      <c r="C489" s="70" t="s">
        <v>339</v>
      </c>
      <c r="D489" s="70" t="s">
        <v>695</v>
      </c>
      <c r="E489" s="70">
        <v>1</v>
      </c>
    </row>
    <row r="490" spans="1:5" x14ac:dyDescent="0.25">
      <c r="A490" s="70" t="s">
        <v>340</v>
      </c>
      <c r="B490" s="70">
        <v>230016</v>
      </c>
      <c r="C490" s="70" t="s">
        <v>339</v>
      </c>
      <c r="D490" s="70" t="s">
        <v>650</v>
      </c>
      <c r="E490" s="70">
        <v>1</v>
      </c>
    </row>
    <row r="491" spans="1:5" x14ac:dyDescent="0.25">
      <c r="A491" s="70" t="s">
        <v>340</v>
      </c>
      <c r="B491" s="70">
        <v>230016</v>
      </c>
      <c r="C491" s="70" t="s">
        <v>339</v>
      </c>
      <c r="D491" s="70" t="s">
        <v>3277</v>
      </c>
      <c r="E491" s="70">
        <v>1</v>
      </c>
    </row>
    <row r="492" spans="1:5" x14ac:dyDescent="0.25">
      <c r="A492" s="70" t="s">
        <v>340</v>
      </c>
      <c r="B492" s="70">
        <v>230020</v>
      </c>
      <c r="C492" s="70" t="s">
        <v>3746</v>
      </c>
      <c r="D492" s="70" t="s">
        <v>3284</v>
      </c>
      <c r="E492" s="70">
        <v>1</v>
      </c>
    </row>
    <row r="493" spans="1:5" x14ac:dyDescent="0.25">
      <c r="A493" s="70" t="s">
        <v>340</v>
      </c>
      <c r="B493" s="70">
        <v>230020</v>
      </c>
      <c r="C493" s="70" t="s">
        <v>3746</v>
      </c>
      <c r="D493" s="70" t="s">
        <v>3778</v>
      </c>
      <c r="E493" s="70">
        <v>1</v>
      </c>
    </row>
    <row r="494" spans="1:5" x14ac:dyDescent="0.25">
      <c r="A494" s="70" t="s">
        <v>340</v>
      </c>
      <c r="B494" s="70">
        <v>230020</v>
      </c>
      <c r="C494" s="70" t="s">
        <v>3746</v>
      </c>
      <c r="D494" s="70" t="s">
        <v>3768</v>
      </c>
      <c r="E494" s="70">
        <v>1</v>
      </c>
    </row>
    <row r="495" spans="1:5" x14ac:dyDescent="0.25">
      <c r="A495" s="70" t="s">
        <v>546</v>
      </c>
      <c r="B495" s="70">
        <v>230015</v>
      </c>
      <c r="C495" s="70" t="s">
        <v>296</v>
      </c>
      <c r="D495" s="70" t="s">
        <v>747</v>
      </c>
      <c r="E495" s="70">
        <v>1</v>
      </c>
    </row>
    <row r="496" spans="1:5" x14ac:dyDescent="0.25">
      <c r="A496" s="70" t="s">
        <v>546</v>
      </c>
      <c r="B496" s="70">
        <v>230015</v>
      </c>
      <c r="C496" s="70" t="s">
        <v>296</v>
      </c>
      <c r="D496" s="70" t="s">
        <v>695</v>
      </c>
      <c r="E496" s="70">
        <v>1</v>
      </c>
    </row>
    <row r="497" spans="1:5" x14ac:dyDescent="0.25">
      <c r="A497" s="70" t="s">
        <v>546</v>
      </c>
      <c r="B497" s="70">
        <v>230015</v>
      </c>
      <c r="C497" s="70" t="s">
        <v>296</v>
      </c>
      <c r="D497" s="70" t="s">
        <v>650</v>
      </c>
      <c r="E497" s="70">
        <v>1</v>
      </c>
    </row>
    <row r="498" spans="1:5" x14ac:dyDescent="0.25">
      <c r="A498" s="70" t="s">
        <v>546</v>
      </c>
      <c r="B498" s="70">
        <v>230015</v>
      </c>
      <c r="C498" s="70" t="s">
        <v>296</v>
      </c>
      <c r="D498" s="70" t="s">
        <v>3277</v>
      </c>
      <c r="E498" s="70">
        <v>1</v>
      </c>
    </row>
    <row r="499" spans="1:5" x14ac:dyDescent="0.25">
      <c r="A499" s="70" t="s">
        <v>546</v>
      </c>
      <c r="B499" s="70">
        <v>230015</v>
      </c>
      <c r="C499" s="70" t="s">
        <v>296</v>
      </c>
      <c r="D499" s="70" t="s">
        <v>3284</v>
      </c>
      <c r="E499" s="70">
        <v>1</v>
      </c>
    </row>
    <row r="500" spans="1:5" x14ac:dyDescent="0.25">
      <c r="A500" s="70" t="s">
        <v>546</v>
      </c>
      <c r="B500" s="70">
        <v>230015</v>
      </c>
      <c r="C500" s="70" t="s">
        <v>296</v>
      </c>
      <c r="D500" s="70" t="s">
        <v>3778</v>
      </c>
      <c r="E500" s="70">
        <v>1</v>
      </c>
    </row>
    <row r="501" spans="1:5" x14ac:dyDescent="0.25">
      <c r="A501" s="70" t="s">
        <v>546</v>
      </c>
      <c r="B501" s="70">
        <v>230015</v>
      </c>
      <c r="C501" s="70" t="s">
        <v>296</v>
      </c>
      <c r="D501" s="70" t="s">
        <v>3768</v>
      </c>
      <c r="E501" s="70">
        <v>1</v>
      </c>
    </row>
    <row r="502" spans="1:5" x14ac:dyDescent="0.25">
      <c r="A502" s="70" t="s">
        <v>356</v>
      </c>
      <c r="B502" s="70" t="s">
        <v>725</v>
      </c>
      <c r="C502" s="70" t="s">
        <v>3766</v>
      </c>
      <c r="D502" s="70" t="s">
        <v>746</v>
      </c>
      <c r="E502" s="70">
        <v>1</v>
      </c>
    </row>
    <row r="503" spans="1:5" x14ac:dyDescent="0.25">
      <c r="A503" s="70" t="s">
        <v>356</v>
      </c>
      <c r="B503" s="70" t="s">
        <v>3280</v>
      </c>
      <c r="C503" s="70" t="s">
        <v>3766</v>
      </c>
      <c r="D503" s="70" t="s">
        <v>3277</v>
      </c>
      <c r="E503" s="70">
        <v>1</v>
      </c>
    </row>
    <row r="504" spans="1:5" x14ac:dyDescent="0.25">
      <c r="A504" s="70" t="s">
        <v>356</v>
      </c>
      <c r="B504" s="70" t="s">
        <v>2992</v>
      </c>
      <c r="C504" s="70" t="s">
        <v>3766</v>
      </c>
      <c r="D504" s="70" t="s">
        <v>748</v>
      </c>
      <c r="E504" s="70">
        <v>1</v>
      </c>
    </row>
    <row r="505" spans="1:5" x14ac:dyDescent="0.25">
      <c r="A505" s="70" t="s">
        <v>356</v>
      </c>
      <c r="B505" s="70" t="s">
        <v>2992</v>
      </c>
      <c r="C505" s="70" t="s">
        <v>3766</v>
      </c>
      <c r="D505" s="70" t="s">
        <v>695</v>
      </c>
      <c r="E505" s="70">
        <v>1</v>
      </c>
    </row>
    <row r="506" spans="1:5" x14ac:dyDescent="0.25">
      <c r="A506" s="70" t="s">
        <v>356</v>
      </c>
      <c r="B506" s="70" t="s">
        <v>599</v>
      </c>
      <c r="C506" s="70" t="s">
        <v>3766</v>
      </c>
      <c r="D506" s="70" t="s">
        <v>650</v>
      </c>
      <c r="E506" s="70">
        <v>1</v>
      </c>
    </row>
    <row r="507" spans="1:5" x14ac:dyDescent="0.25">
      <c r="A507" s="70" t="s">
        <v>356</v>
      </c>
      <c r="B507" s="70" t="s">
        <v>355</v>
      </c>
      <c r="C507" s="70" t="s">
        <v>3766</v>
      </c>
      <c r="D507" s="70" t="s">
        <v>3778</v>
      </c>
      <c r="E507" s="70">
        <v>1</v>
      </c>
    </row>
    <row r="508" spans="1:5" x14ac:dyDescent="0.25">
      <c r="A508" s="70" t="s">
        <v>336</v>
      </c>
      <c r="B508" s="70">
        <v>800044</v>
      </c>
      <c r="C508" s="70" t="s">
        <v>464</v>
      </c>
      <c r="D508" s="70" t="s">
        <v>3768</v>
      </c>
      <c r="E508" s="70">
        <v>1</v>
      </c>
    </row>
    <row r="509" spans="1:5" x14ac:dyDescent="0.25">
      <c r="A509" s="70" t="s">
        <v>336</v>
      </c>
      <c r="B509" s="70" t="s">
        <v>334</v>
      </c>
      <c r="C509" s="70" t="s">
        <v>335</v>
      </c>
      <c r="D509" s="70" t="s">
        <v>754</v>
      </c>
      <c r="E509" s="70">
        <v>1</v>
      </c>
    </row>
    <row r="510" spans="1:5" x14ac:dyDescent="0.25">
      <c r="A510" s="70" t="s">
        <v>336</v>
      </c>
      <c r="B510" s="70" t="s">
        <v>334</v>
      </c>
      <c r="C510" s="70" t="s">
        <v>335</v>
      </c>
      <c r="D510" s="70" t="s">
        <v>748</v>
      </c>
      <c r="E510" s="70">
        <v>1</v>
      </c>
    </row>
    <row r="511" spans="1:5" x14ac:dyDescent="0.25">
      <c r="A511" s="70" t="s">
        <v>336</v>
      </c>
      <c r="B511" s="70" t="s">
        <v>334</v>
      </c>
      <c r="C511" s="70" t="s">
        <v>335</v>
      </c>
      <c r="D511" s="70" t="s">
        <v>747</v>
      </c>
      <c r="E511" s="70">
        <v>1</v>
      </c>
    </row>
    <row r="512" spans="1:5" x14ac:dyDescent="0.25">
      <c r="A512" s="70" t="s">
        <v>336</v>
      </c>
      <c r="B512" s="70" t="s">
        <v>334</v>
      </c>
      <c r="C512" s="70" t="s">
        <v>335</v>
      </c>
      <c r="D512" s="70" t="s">
        <v>746</v>
      </c>
      <c r="E512" s="70">
        <v>1</v>
      </c>
    </row>
    <row r="513" spans="1:5" x14ac:dyDescent="0.25">
      <c r="A513" s="70" t="s">
        <v>336</v>
      </c>
      <c r="B513" s="70" t="s">
        <v>334</v>
      </c>
      <c r="C513" s="70" t="s">
        <v>335</v>
      </c>
      <c r="D513" s="70" t="s">
        <v>717</v>
      </c>
      <c r="E513" s="70">
        <v>1</v>
      </c>
    </row>
    <row r="514" spans="1:5" x14ac:dyDescent="0.25">
      <c r="A514" s="70" t="s">
        <v>336</v>
      </c>
      <c r="B514" s="70" t="s">
        <v>334</v>
      </c>
      <c r="C514" s="70" t="s">
        <v>335</v>
      </c>
      <c r="D514" s="70" t="s">
        <v>703</v>
      </c>
      <c r="E514" s="70">
        <v>1</v>
      </c>
    </row>
    <row r="515" spans="1:5" x14ac:dyDescent="0.25">
      <c r="A515" s="70" t="s">
        <v>336</v>
      </c>
      <c r="B515" s="70" t="s">
        <v>334</v>
      </c>
      <c r="C515" s="70" t="s">
        <v>335</v>
      </c>
      <c r="D515" s="70" t="s">
        <v>695</v>
      </c>
      <c r="E515" s="70">
        <v>1</v>
      </c>
    </row>
    <row r="516" spans="1:5" x14ac:dyDescent="0.25">
      <c r="A516" s="70" t="s">
        <v>336</v>
      </c>
      <c r="B516" s="70" t="s">
        <v>334</v>
      </c>
      <c r="C516" s="70" t="s">
        <v>335</v>
      </c>
      <c r="D516" s="70" t="s">
        <v>650</v>
      </c>
      <c r="E516" s="70">
        <v>1</v>
      </c>
    </row>
    <row r="517" spans="1:5" x14ac:dyDescent="0.25">
      <c r="A517" s="70" t="s">
        <v>336</v>
      </c>
      <c r="B517" s="70" t="s">
        <v>3280</v>
      </c>
      <c r="C517" s="70" t="s">
        <v>3766</v>
      </c>
      <c r="D517" s="70" t="s">
        <v>3277</v>
      </c>
      <c r="E517" s="70">
        <v>1</v>
      </c>
    </row>
    <row r="518" spans="1:5" x14ac:dyDescent="0.25">
      <c r="A518" s="70" t="s">
        <v>336</v>
      </c>
      <c r="B518" s="70" t="s">
        <v>3296</v>
      </c>
      <c r="C518" s="70" t="s">
        <v>3766</v>
      </c>
      <c r="D518" s="70" t="s">
        <v>3284</v>
      </c>
      <c r="E518" s="70">
        <v>1</v>
      </c>
    </row>
    <row r="519" spans="1:5" x14ac:dyDescent="0.25">
      <c r="A519" s="70" t="s">
        <v>336</v>
      </c>
      <c r="B519" s="70" t="s">
        <v>3296</v>
      </c>
      <c r="C519" s="70" t="s">
        <v>3766</v>
      </c>
      <c r="D519" s="70" t="s">
        <v>3778</v>
      </c>
      <c r="E519" s="70">
        <v>1</v>
      </c>
    </row>
    <row r="520" spans="1:5" x14ac:dyDescent="0.25">
      <c r="A520" s="70" t="s">
        <v>20</v>
      </c>
      <c r="B520" s="70" t="s">
        <v>18</v>
      </c>
      <c r="C520" s="70" t="s">
        <v>19</v>
      </c>
      <c r="D520" s="70" t="s">
        <v>748</v>
      </c>
      <c r="E520" s="70">
        <v>1</v>
      </c>
    </row>
    <row r="521" spans="1:5" x14ac:dyDescent="0.25">
      <c r="A521" s="70" t="s">
        <v>20</v>
      </c>
      <c r="B521" s="70" t="s">
        <v>511</v>
      </c>
      <c r="C521" s="70" t="s">
        <v>3766</v>
      </c>
      <c r="D521" s="70" t="s">
        <v>746</v>
      </c>
      <c r="E521" s="70">
        <v>1</v>
      </c>
    </row>
    <row r="522" spans="1:5" x14ac:dyDescent="0.25">
      <c r="A522" s="70" t="s">
        <v>341</v>
      </c>
      <c r="B522" s="70" t="s">
        <v>2525</v>
      </c>
      <c r="C522" s="70" t="s">
        <v>3766</v>
      </c>
      <c r="D522" s="70" t="s">
        <v>748</v>
      </c>
      <c r="E522" s="70">
        <v>1</v>
      </c>
    </row>
    <row r="523" spans="1:5" x14ac:dyDescent="0.25">
      <c r="A523" s="70" t="s">
        <v>341</v>
      </c>
      <c r="B523" s="70" t="s">
        <v>226</v>
      </c>
      <c r="C523" s="70" t="s">
        <v>227</v>
      </c>
      <c r="D523" s="70" t="s">
        <v>754</v>
      </c>
      <c r="E523" s="70">
        <v>1</v>
      </c>
    </row>
    <row r="524" spans="1:5" x14ac:dyDescent="0.25">
      <c r="A524" s="70" t="s">
        <v>341</v>
      </c>
      <c r="B524" s="70" t="s">
        <v>226</v>
      </c>
      <c r="C524" s="70" t="s">
        <v>227</v>
      </c>
      <c r="D524" s="70" t="s">
        <v>747</v>
      </c>
      <c r="E524" s="70">
        <v>1</v>
      </c>
    </row>
    <row r="525" spans="1:5" x14ac:dyDescent="0.25">
      <c r="A525" s="70" t="s">
        <v>341</v>
      </c>
      <c r="B525" s="70" t="s">
        <v>511</v>
      </c>
      <c r="C525" s="70" t="s">
        <v>3766</v>
      </c>
      <c r="D525" s="70" t="s">
        <v>746</v>
      </c>
      <c r="E525" s="70">
        <v>1</v>
      </c>
    </row>
    <row r="526" spans="1:5" x14ac:dyDescent="0.25">
      <c r="A526" s="70" t="s">
        <v>331</v>
      </c>
      <c r="B526" s="70" t="s">
        <v>329</v>
      </c>
      <c r="C526" s="70" t="s">
        <v>330</v>
      </c>
      <c r="D526" s="70" t="s">
        <v>754</v>
      </c>
      <c r="E526" s="70">
        <v>1</v>
      </c>
    </row>
    <row r="527" spans="1:5" x14ac:dyDescent="0.25">
      <c r="A527" s="70" t="s">
        <v>331</v>
      </c>
      <c r="B527" s="70" t="s">
        <v>329</v>
      </c>
      <c r="C527" s="70" t="s">
        <v>330</v>
      </c>
      <c r="D527" s="70" t="s">
        <v>748</v>
      </c>
      <c r="E527" s="70">
        <v>1</v>
      </c>
    </row>
    <row r="528" spans="1:5" x14ac:dyDescent="0.25">
      <c r="A528" s="70" t="s">
        <v>331</v>
      </c>
      <c r="B528" s="70" t="s">
        <v>329</v>
      </c>
      <c r="C528" s="70" t="s">
        <v>330</v>
      </c>
      <c r="D528" s="70" t="s">
        <v>746</v>
      </c>
      <c r="E528" s="70">
        <v>1</v>
      </c>
    </row>
    <row r="529" spans="1:5" x14ac:dyDescent="0.25">
      <c r="A529" s="70" t="s">
        <v>331</v>
      </c>
      <c r="B529" s="70" t="s">
        <v>329</v>
      </c>
      <c r="C529" s="70" t="s">
        <v>330</v>
      </c>
      <c r="D529" s="70" t="s">
        <v>717</v>
      </c>
      <c r="E529" s="70">
        <v>1</v>
      </c>
    </row>
    <row r="530" spans="1:5" x14ac:dyDescent="0.25">
      <c r="A530" s="70" t="s">
        <v>331</v>
      </c>
      <c r="B530" s="70" t="s">
        <v>329</v>
      </c>
      <c r="C530" s="70" t="s">
        <v>330</v>
      </c>
      <c r="D530" s="70" t="s">
        <v>703</v>
      </c>
      <c r="E530" s="70">
        <v>1</v>
      </c>
    </row>
    <row r="531" spans="1:5" x14ac:dyDescent="0.25">
      <c r="A531" s="70" t="s">
        <v>331</v>
      </c>
      <c r="B531" s="70" t="s">
        <v>226</v>
      </c>
      <c r="C531" s="70" t="s">
        <v>227</v>
      </c>
      <c r="D531" s="70" t="s">
        <v>695</v>
      </c>
      <c r="E531" s="70">
        <v>1</v>
      </c>
    </row>
    <row r="532" spans="1:5" x14ac:dyDescent="0.25">
      <c r="A532" s="70" t="s">
        <v>332</v>
      </c>
      <c r="B532" s="70" t="s">
        <v>242</v>
      </c>
      <c r="C532" s="70" t="s">
        <v>243</v>
      </c>
      <c r="D532" s="70" t="s">
        <v>748</v>
      </c>
      <c r="E532" s="70">
        <v>1</v>
      </c>
    </row>
    <row r="533" spans="1:5" x14ac:dyDescent="0.25">
      <c r="A533" s="70" t="s">
        <v>332</v>
      </c>
      <c r="B533" s="70" t="s">
        <v>242</v>
      </c>
      <c r="C533" s="70" t="s">
        <v>243</v>
      </c>
      <c r="D533" s="70" t="s">
        <v>746</v>
      </c>
      <c r="E533" s="70">
        <v>1</v>
      </c>
    </row>
    <row r="534" spans="1:5" x14ac:dyDescent="0.25">
      <c r="A534" s="70" t="s">
        <v>332</v>
      </c>
      <c r="B534" s="70" t="s">
        <v>242</v>
      </c>
      <c r="C534" s="70" t="s">
        <v>243</v>
      </c>
      <c r="D534" s="70" t="s">
        <v>717</v>
      </c>
      <c r="E534" s="70">
        <v>1</v>
      </c>
    </row>
    <row r="535" spans="1:5" x14ac:dyDescent="0.25">
      <c r="A535" s="70" t="s">
        <v>327</v>
      </c>
      <c r="B535" s="70" t="s">
        <v>2525</v>
      </c>
      <c r="C535" s="70" t="s">
        <v>3766</v>
      </c>
      <c r="D535" s="70" t="s">
        <v>748</v>
      </c>
      <c r="E535" s="70">
        <v>1</v>
      </c>
    </row>
    <row r="536" spans="1:5" x14ac:dyDescent="0.25">
      <c r="A536" s="70" t="s">
        <v>327</v>
      </c>
      <c r="B536" s="70" t="s">
        <v>2525</v>
      </c>
      <c r="C536" s="70" t="s">
        <v>3766</v>
      </c>
      <c r="D536" s="70" t="s">
        <v>747</v>
      </c>
      <c r="E536" s="70">
        <v>1</v>
      </c>
    </row>
    <row r="537" spans="1:5" x14ac:dyDescent="0.25">
      <c r="A537" s="70" t="s">
        <v>327</v>
      </c>
      <c r="B537" s="70" t="s">
        <v>3280</v>
      </c>
      <c r="C537" s="70" t="s">
        <v>3766</v>
      </c>
      <c r="D537" s="70" t="s">
        <v>3277</v>
      </c>
      <c r="E537" s="70">
        <v>1</v>
      </c>
    </row>
    <row r="538" spans="1:5" x14ac:dyDescent="0.25">
      <c r="A538" s="70" t="s">
        <v>327</v>
      </c>
      <c r="B538" s="70" t="s">
        <v>2992</v>
      </c>
      <c r="C538" s="70" t="s">
        <v>3766</v>
      </c>
      <c r="D538" s="70" t="s">
        <v>695</v>
      </c>
      <c r="E538" s="70">
        <v>1</v>
      </c>
    </row>
    <row r="539" spans="1:5" x14ac:dyDescent="0.25">
      <c r="A539" s="70" t="s">
        <v>327</v>
      </c>
      <c r="B539" s="70" t="s">
        <v>3296</v>
      </c>
      <c r="C539" s="70" t="s">
        <v>3766</v>
      </c>
      <c r="D539" s="70" t="s">
        <v>3284</v>
      </c>
      <c r="E539" s="70">
        <v>1</v>
      </c>
    </row>
    <row r="540" spans="1:5" x14ac:dyDescent="0.25">
      <c r="A540" s="70" t="s">
        <v>327</v>
      </c>
      <c r="B540" s="70" t="s">
        <v>3296</v>
      </c>
      <c r="C540" s="70" t="s">
        <v>3766</v>
      </c>
      <c r="D540" s="70" t="s">
        <v>3778</v>
      </c>
      <c r="E540" s="70">
        <v>1</v>
      </c>
    </row>
    <row r="541" spans="1:5" x14ac:dyDescent="0.25">
      <c r="A541" s="70" t="s">
        <v>327</v>
      </c>
      <c r="B541" s="70" t="s">
        <v>226</v>
      </c>
      <c r="C541" s="70" t="s">
        <v>227</v>
      </c>
      <c r="D541" s="70" t="s">
        <v>754</v>
      </c>
      <c r="E541" s="70">
        <v>1</v>
      </c>
    </row>
    <row r="542" spans="1:5" x14ac:dyDescent="0.25">
      <c r="A542" s="70" t="s">
        <v>327</v>
      </c>
      <c r="B542" s="70" t="s">
        <v>226</v>
      </c>
      <c r="C542" s="70" t="s">
        <v>227</v>
      </c>
      <c r="D542" s="70" t="s">
        <v>717</v>
      </c>
      <c r="E542" s="70">
        <v>1</v>
      </c>
    </row>
    <row r="543" spans="1:5" x14ac:dyDescent="0.25">
      <c r="A543" s="70" t="s">
        <v>327</v>
      </c>
      <c r="B543" s="70" t="s">
        <v>226</v>
      </c>
      <c r="C543" s="70" t="s">
        <v>227</v>
      </c>
      <c r="D543" s="70" t="s">
        <v>703</v>
      </c>
      <c r="E543" s="70">
        <v>1</v>
      </c>
    </row>
    <row r="544" spans="1:5" x14ac:dyDescent="0.25">
      <c r="A544" s="70" t="s">
        <v>327</v>
      </c>
      <c r="B544" s="70" t="s">
        <v>511</v>
      </c>
      <c r="C544" s="70" t="s">
        <v>3766</v>
      </c>
      <c r="D544" s="70" t="s">
        <v>746</v>
      </c>
      <c r="E544" s="70">
        <v>1</v>
      </c>
    </row>
    <row r="545" spans="1:5" x14ac:dyDescent="0.25">
      <c r="A545" s="70" t="s">
        <v>327</v>
      </c>
      <c r="B545" s="70" t="s">
        <v>511</v>
      </c>
      <c r="C545" s="70" t="s">
        <v>3766</v>
      </c>
      <c r="D545" s="70" t="s">
        <v>650</v>
      </c>
      <c r="E545" s="70">
        <v>1</v>
      </c>
    </row>
    <row r="546" spans="1:5" x14ac:dyDescent="0.25">
      <c r="A546" s="70" t="s">
        <v>327</v>
      </c>
      <c r="B546" s="70" t="s">
        <v>3879</v>
      </c>
      <c r="C546" s="70" t="s">
        <v>3766</v>
      </c>
      <c r="D546" s="70" t="s">
        <v>3768</v>
      </c>
      <c r="E546" s="70">
        <v>1</v>
      </c>
    </row>
    <row r="547" spans="1:5" x14ac:dyDescent="0.25">
      <c r="A547" s="70" t="s">
        <v>324</v>
      </c>
      <c r="B547" s="70" t="s">
        <v>322</v>
      </c>
      <c r="C547" s="70" t="s">
        <v>325</v>
      </c>
      <c r="D547" s="70" t="s">
        <v>754</v>
      </c>
      <c r="E547" s="70">
        <v>1</v>
      </c>
    </row>
    <row r="548" spans="1:5" x14ac:dyDescent="0.25">
      <c r="A548" s="70" t="s">
        <v>324</v>
      </c>
      <c r="B548" s="70" t="s">
        <v>322</v>
      </c>
      <c r="C548" s="70" t="s">
        <v>325</v>
      </c>
      <c r="D548" s="70" t="s">
        <v>748</v>
      </c>
      <c r="E548" s="70">
        <v>1</v>
      </c>
    </row>
    <row r="549" spans="1:5" x14ac:dyDescent="0.25">
      <c r="A549" s="70" t="s">
        <v>324</v>
      </c>
      <c r="B549" s="70" t="s">
        <v>322</v>
      </c>
      <c r="C549" s="70" t="s">
        <v>325</v>
      </c>
      <c r="D549" s="70" t="s">
        <v>746</v>
      </c>
      <c r="E549" s="70">
        <v>1</v>
      </c>
    </row>
    <row r="550" spans="1:5" x14ac:dyDescent="0.25">
      <c r="A550" s="70" t="s">
        <v>324</v>
      </c>
      <c r="B550" s="70" t="s">
        <v>322</v>
      </c>
      <c r="C550" s="70" t="s">
        <v>325</v>
      </c>
      <c r="D550" s="70" t="s">
        <v>717</v>
      </c>
      <c r="E550" s="70">
        <v>1</v>
      </c>
    </row>
    <row r="551" spans="1:5" x14ac:dyDescent="0.25">
      <c r="A551" s="70" t="s">
        <v>324</v>
      </c>
      <c r="B551" s="70" t="s">
        <v>322</v>
      </c>
      <c r="C551" s="70" t="s">
        <v>325</v>
      </c>
      <c r="D551" s="70" t="s">
        <v>703</v>
      </c>
      <c r="E551" s="70">
        <v>1</v>
      </c>
    </row>
    <row r="552" spans="1:5" x14ac:dyDescent="0.25">
      <c r="A552" s="70" t="s">
        <v>324</v>
      </c>
      <c r="B552" s="70" t="s">
        <v>322</v>
      </c>
      <c r="C552" s="70" t="s">
        <v>325</v>
      </c>
      <c r="D552" s="70" t="s">
        <v>695</v>
      </c>
      <c r="E552" s="70">
        <v>1</v>
      </c>
    </row>
    <row r="553" spans="1:5" x14ac:dyDescent="0.25">
      <c r="A553" s="70" t="s">
        <v>324</v>
      </c>
      <c r="B553" s="70" t="s">
        <v>322</v>
      </c>
      <c r="C553" s="70" t="s">
        <v>325</v>
      </c>
      <c r="D553" s="70" t="s">
        <v>650</v>
      </c>
      <c r="E553" s="70">
        <v>1</v>
      </c>
    </row>
    <row r="554" spans="1:5" x14ac:dyDescent="0.25">
      <c r="A554" s="70" t="s">
        <v>324</v>
      </c>
      <c r="B554" s="70" t="s">
        <v>322</v>
      </c>
      <c r="C554" s="70" t="s">
        <v>325</v>
      </c>
      <c r="D554" s="70" t="s">
        <v>3277</v>
      </c>
      <c r="E554" s="70">
        <v>1</v>
      </c>
    </row>
    <row r="555" spans="1:5" x14ac:dyDescent="0.25">
      <c r="A555" s="70" t="s">
        <v>324</v>
      </c>
      <c r="B555" s="70" t="s">
        <v>322</v>
      </c>
      <c r="C555" s="70" t="s">
        <v>325</v>
      </c>
      <c r="D555" s="70" t="s">
        <v>3284</v>
      </c>
      <c r="E555" s="70">
        <v>1</v>
      </c>
    </row>
    <row r="556" spans="1:5" x14ac:dyDescent="0.25">
      <c r="A556" s="70" t="s">
        <v>324</v>
      </c>
      <c r="B556" s="70" t="s">
        <v>322</v>
      </c>
      <c r="C556" s="70" t="s">
        <v>325</v>
      </c>
      <c r="D556" s="70" t="s">
        <v>3778</v>
      </c>
      <c r="E556" s="70">
        <v>1</v>
      </c>
    </row>
    <row r="557" spans="1:5" x14ac:dyDescent="0.25">
      <c r="A557" s="70" t="s">
        <v>324</v>
      </c>
      <c r="B557" s="70" t="s">
        <v>322</v>
      </c>
      <c r="C557" s="70" t="s">
        <v>325</v>
      </c>
      <c r="D557" s="70" t="s">
        <v>3768</v>
      </c>
      <c r="E557" s="70">
        <v>1</v>
      </c>
    </row>
    <row r="558" spans="1:5" x14ac:dyDescent="0.25">
      <c r="A558" s="70" t="s">
        <v>320</v>
      </c>
      <c r="B558" s="70" t="s">
        <v>318</v>
      </c>
      <c r="C558" s="70" t="s">
        <v>319</v>
      </c>
      <c r="D558" s="70" t="s">
        <v>746</v>
      </c>
      <c r="E558" s="70">
        <v>1</v>
      </c>
    </row>
    <row r="559" spans="1:5" x14ac:dyDescent="0.25">
      <c r="A559" s="70" t="s">
        <v>320</v>
      </c>
      <c r="B559" s="70" t="s">
        <v>318</v>
      </c>
      <c r="C559" s="70" t="s">
        <v>319</v>
      </c>
      <c r="D559" s="70" t="s">
        <v>717</v>
      </c>
      <c r="E559" s="70">
        <v>1</v>
      </c>
    </row>
    <row r="560" spans="1:5" x14ac:dyDescent="0.25">
      <c r="A560" s="70" t="s">
        <v>320</v>
      </c>
      <c r="B560" s="70" t="s">
        <v>318</v>
      </c>
      <c r="C560" s="70" t="s">
        <v>319</v>
      </c>
      <c r="D560" s="70" t="s">
        <v>703</v>
      </c>
      <c r="E560" s="70">
        <v>1</v>
      </c>
    </row>
    <row r="561" spans="1:5" x14ac:dyDescent="0.25">
      <c r="A561" s="70" t="s">
        <v>320</v>
      </c>
      <c r="B561" s="70" t="s">
        <v>318</v>
      </c>
      <c r="C561" s="70" t="s">
        <v>319</v>
      </c>
      <c r="D561" s="70" t="s">
        <v>695</v>
      </c>
      <c r="E561" s="70">
        <v>1</v>
      </c>
    </row>
    <row r="562" spans="1:5" x14ac:dyDescent="0.25">
      <c r="A562" s="70" t="s">
        <v>320</v>
      </c>
      <c r="B562" s="70" t="s">
        <v>318</v>
      </c>
      <c r="C562" s="70" t="s">
        <v>319</v>
      </c>
      <c r="D562" s="70" t="s">
        <v>650</v>
      </c>
      <c r="E562" s="70">
        <v>1</v>
      </c>
    </row>
    <row r="563" spans="1:5" x14ac:dyDescent="0.25">
      <c r="A563" s="70" t="s">
        <v>320</v>
      </c>
      <c r="B563" s="70" t="s">
        <v>318</v>
      </c>
      <c r="C563" s="70" t="s">
        <v>319</v>
      </c>
      <c r="D563" s="70" t="s">
        <v>3277</v>
      </c>
      <c r="E563" s="70">
        <v>1</v>
      </c>
    </row>
    <row r="564" spans="1:5" x14ac:dyDescent="0.25">
      <c r="A564" s="70" t="s">
        <v>320</v>
      </c>
      <c r="B564" s="70" t="s">
        <v>318</v>
      </c>
      <c r="C564" s="70" t="s">
        <v>319</v>
      </c>
      <c r="D564" s="70" t="s">
        <v>3284</v>
      </c>
      <c r="E564" s="70">
        <v>1</v>
      </c>
    </row>
    <row r="565" spans="1:5" x14ac:dyDescent="0.25">
      <c r="A565" s="70" t="s">
        <v>320</v>
      </c>
      <c r="B565" s="70" t="s">
        <v>318</v>
      </c>
      <c r="C565" s="70" t="s">
        <v>319</v>
      </c>
      <c r="D565" s="70" t="s">
        <v>3778</v>
      </c>
      <c r="E565" s="70">
        <v>1</v>
      </c>
    </row>
    <row r="566" spans="1:5" x14ac:dyDescent="0.25">
      <c r="A566" s="70" t="s">
        <v>320</v>
      </c>
      <c r="B566" s="70" t="s">
        <v>318</v>
      </c>
      <c r="C566" s="70" t="s">
        <v>319</v>
      </c>
      <c r="D566" s="70" t="s">
        <v>3768</v>
      </c>
      <c r="E566" s="70">
        <v>1</v>
      </c>
    </row>
    <row r="567" spans="1:5" x14ac:dyDescent="0.25">
      <c r="A567" s="70" t="s">
        <v>315</v>
      </c>
      <c r="B567" s="70" t="s">
        <v>313</v>
      </c>
      <c r="C567" s="70" t="s">
        <v>314</v>
      </c>
      <c r="D567" s="70" t="s">
        <v>754</v>
      </c>
      <c r="E567" s="70">
        <v>1</v>
      </c>
    </row>
    <row r="568" spans="1:5" x14ac:dyDescent="0.25">
      <c r="A568" s="70" t="s">
        <v>315</v>
      </c>
      <c r="B568" s="70" t="s">
        <v>313</v>
      </c>
      <c r="C568" s="70" t="s">
        <v>314</v>
      </c>
      <c r="D568" s="70" t="s">
        <v>748</v>
      </c>
      <c r="E568" s="70">
        <v>1</v>
      </c>
    </row>
    <row r="569" spans="1:5" x14ac:dyDescent="0.25">
      <c r="A569" s="70" t="s">
        <v>315</v>
      </c>
      <c r="B569" s="70" t="s">
        <v>313</v>
      </c>
      <c r="C569" s="70" t="s">
        <v>314</v>
      </c>
      <c r="D569" s="70" t="s">
        <v>746</v>
      </c>
      <c r="E569" s="70">
        <v>1</v>
      </c>
    </row>
    <row r="570" spans="1:5" x14ac:dyDescent="0.25">
      <c r="A570" s="70" t="s">
        <v>315</v>
      </c>
      <c r="B570" s="70" t="s">
        <v>313</v>
      </c>
      <c r="C570" s="70" t="s">
        <v>314</v>
      </c>
      <c r="D570" s="70" t="s">
        <v>717</v>
      </c>
      <c r="E570" s="70">
        <v>1</v>
      </c>
    </row>
    <row r="571" spans="1:5" x14ac:dyDescent="0.25">
      <c r="A571" s="70" t="s">
        <v>315</v>
      </c>
      <c r="B571" s="70" t="s">
        <v>313</v>
      </c>
      <c r="C571" s="70" t="s">
        <v>314</v>
      </c>
      <c r="D571" s="70" t="s">
        <v>703</v>
      </c>
      <c r="E571" s="70">
        <v>1</v>
      </c>
    </row>
    <row r="572" spans="1:5" x14ac:dyDescent="0.25">
      <c r="A572" s="70" t="s">
        <v>315</v>
      </c>
      <c r="B572" s="70" t="s">
        <v>313</v>
      </c>
      <c r="C572" s="70" t="s">
        <v>314</v>
      </c>
      <c r="D572" s="70" t="s">
        <v>695</v>
      </c>
      <c r="E572" s="70">
        <v>1</v>
      </c>
    </row>
    <row r="573" spans="1:5" x14ac:dyDescent="0.25">
      <c r="A573" s="70" t="s">
        <v>315</v>
      </c>
      <c r="B573" s="70" t="s">
        <v>313</v>
      </c>
      <c r="C573" s="70" t="s">
        <v>314</v>
      </c>
      <c r="D573" s="70" t="s">
        <v>650</v>
      </c>
      <c r="E573" s="70">
        <v>1</v>
      </c>
    </row>
    <row r="574" spans="1:5" x14ac:dyDescent="0.25">
      <c r="A574" s="70" t="s">
        <v>315</v>
      </c>
      <c r="B574" s="70" t="s">
        <v>313</v>
      </c>
      <c r="C574" s="70" t="s">
        <v>314</v>
      </c>
      <c r="D574" s="70" t="s">
        <v>3277</v>
      </c>
      <c r="E574" s="70">
        <v>1</v>
      </c>
    </row>
    <row r="575" spans="1:5" x14ac:dyDescent="0.25">
      <c r="A575" s="70" t="s">
        <v>315</v>
      </c>
      <c r="B575" s="70" t="s">
        <v>313</v>
      </c>
      <c r="C575" s="70" t="s">
        <v>314</v>
      </c>
      <c r="D575" s="70" t="s">
        <v>3284</v>
      </c>
      <c r="E575" s="70">
        <v>1</v>
      </c>
    </row>
    <row r="576" spans="1:5" x14ac:dyDescent="0.25">
      <c r="A576" s="70" t="s">
        <v>315</v>
      </c>
      <c r="B576" s="70" t="s">
        <v>313</v>
      </c>
      <c r="C576" s="70" t="s">
        <v>314</v>
      </c>
      <c r="D576" s="70" t="s">
        <v>3778</v>
      </c>
      <c r="E576" s="70">
        <v>1</v>
      </c>
    </row>
    <row r="577" spans="1:5" x14ac:dyDescent="0.25">
      <c r="A577" s="70" t="s">
        <v>315</v>
      </c>
      <c r="B577" s="70" t="s">
        <v>313</v>
      </c>
      <c r="C577" s="70" t="s">
        <v>314</v>
      </c>
      <c r="D577" s="70" t="s">
        <v>3768</v>
      </c>
      <c r="E577" s="70">
        <v>1</v>
      </c>
    </row>
    <row r="578" spans="1:5" x14ac:dyDescent="0.25">
      <c r="A578" s="70" t="s">
        <v>309</v>
      </c>
      <c r="B578" s="70">
        <v>210051</v>
      </c>
      <c r="C578" s="70" t="s">
        <v>308</v>
      </c>
      <c r="D578" s="70" t="s">
        <v>746</v>
      </c>
      <c r="E578" s="70">
        <v>1</v>
      </c>
    </row>
    <row r="579" spans="1:5" x14ac:dyDescent="0.25">
      <c r="A579" s="70" t="s">
        <v>309</v>
      </c>
      <c r="B579" s="70">
        <v>210051</v>
      </c>
      <c r="C579" s="70" t="s">
        <v>308</v>
      </c>
      <c r="D579" s="70" t="s">
        <v>717</v>
      </c>
      <c r="E579" s="70">
        <v>1</v>
      </c>
    </row>
    <row r="580" spans="1:5" x14ac:dyDescent="0.25">
      <c r="A580" s="70" t="s">
        <v>309</v>
      </c>
      <c r="B580" s="70">
        <v>210051</v>
      </c>
      <c r="C580" s="70" t="s">
        <v>308</v>
      </c>
      <c r="D580" s="70" t="s">
        <v>703</v>
      </c>
      <c r="E580" s="70">
        <v>1</v>
      </c>
    </row>
    <row r="581" spans="1:5" x14ac:dyDescent="0.25">
      <c r="A581" s="70" t="s">
        <v>309</v>
      </c>
      <c r="B581" s="70">
        <v>210051</v>
      </c>
      <c r="C581" s="70" t="s">
        <v>308</v>
      </c>
      <c r="D581" s="70" t="s">
        <v>695</v>
      </c>
      <c r="E581" s="70">
        <v>1</v>
      </c>
    </row>
    <row r="582" spans="1:5" x14ac:dyDescent="0.25">
      <c r="A582" s="70" t="s">
        <v>309</v>
      </c>
      <c r="B582" s="70">
        <v>210051</v>
      </c>
      <c r="C582" s="70" t="s">
        <v>308</v>
      </c>
      <c r="D582" s="70" t="s">
        <v>650</v>
      </c>
      <c r="E582" s="70">
        <v>1</v>
      </c>
    </row>
    <row r="583" spans="1:5" x14ac:dyDescent="0.25">
      <c r="A583" s="70" t="s">
        <v>309</v>
      </c>
      <c r="B583" s="70">
        <v>210051</v>
      </c>
      <c r="C583" s="70" t="s">
        <v>308</v>
      </c>
      <c r="D583" s="70" t="s">
        <v>3277</v>
      </c>
      <c r="E583" s="70">
        <v>1</v>
      </c>
    </row>
    <row r="584" spans="1:5" x14ac:dyDescent="0.25">
      <c r="A584" s="70" t="s">
        <v>309</v>
      </c>
      <c r="B584" s="70">
        <v>210051</v>
      </c>
      <c r="C584" s="70" t="s">
        <v>308</v>
      </c>
      <c r="D584" s="70" t="s">
        <v>3284</v>
      </c>
      <c r="E584" s="70">
        <v>1</v>
      </c>
    </row>
    <row r="585" spans="1:5" x14ac:dyDescent="0.25">
      <c r="A585" s="70" t="s">
        <v>309</v>
      </c>
      <c r="B585" s="70">
        <v>210051</v>
      </c>
      <c r="C585" s="70" t="s">
        <v>308</v>
      </c>
      <c r="D585" s="70" t="s">
        <v>3778</v>
      </c>
      <c r="E585" s="70">
        <v>1</v>
      </c>
    </row>
    <row r="586" spans="1:5" x14ac:dyDescent="0.25">
      <c r="A586" s="70" t="s">
        <v>309</v>
      </c>
      <c r="B586" s="70">
        <v>210051</v>
      </c>
      <c r="C586" s="70" t="s">
        <v>308</v>
      </c>
      <c r="D586" s="70" t="s">
        <v>3768</v>
      </c>
      <c r="E586" s="70">
        <v>1</v>
      </c>
    </row>
    <row r="587" spans="1:5" x14ac:dyDescent="0.25">
      <c r="A587" s="70" t="s">
        <v>309</v>
      </c>
      <c r="B587" s="70">
        <v>240455</v>
      </c>
      <c r="C587" s="70" t="s">
        <v>657</v>
      </c>
      <c r="D587" s="70" t="s">
        <v>754</v>
      </c>
      <c r="E587" s="70">
        <v>1</v>
      </c>
    </row>
    <row r="588" spans="1:5" x14ac:dyDescent="0.25">
      <c r="A588" s="70" t="s">
        <v>309</v>
      </c>
      <c r="B588" s="70">
        <v>240455</v>
      </c>
      <c r="C588" s="70" t="s">
        <v>657</v>
      </c>
      <c r="D588" s="70" t="s">
        <v>748</v>
      </c>
      <c r="E588" s="70">
        <v>1</v>
      </c>
    </row>
    <row r="589" spans="1:5" x14ac:dyDescent="0.25">
      <c r="A589" s="70" t="s">
        <v>750</v>
      </c>
      <c r="B589" s="70" t="s">
        <v>718</v>
      </c>
      <c r="C589" s="70" t="s">
        <v>3766</v>
      </c>
      <c r="D589" s="70" t="s">
        <v>754</v>
      </c>
      <c r="E589" s="70">
        <v>1</v>
      </c>
    </row>
    <row r="590" spans="1:5" x14ac:dyDescent="0.25">
      <c r="A590" s="70" t="s">
        <v>304</v>
      </c>
      <c r="B590" s="70">
        <v>800047</v>
      </c>
      <c r="C590" s="70" t="s">
        <v>303</v>
      </c>
      <c r="D590" s="70" t="s">
        <v>748</v>
      </c>
      <c r="E590" s="70">
        <v>1</v>
      </c>
    </row>
    <row r="591" spans="1:5" x14ac:dyDescent="0.25">
      <c r="A591" s="70" t="s">
        <v>304</v>
      </c>
      <c r="B591" s="70">
        <v>800047</v>
      </c>
      <c r="C591" s="70" t="s">
        <v>303</v>
      </c>
      <c r="D591" s="70" t="s">
        <v>747</v>
      </c>
      <c r="E591" s="70">
        <v>1</v>
      </c>
    </row>
    <row r="592" spans="1:5" x14ac:dyDescent="0.25">
      <c r="A592" s="70" t="s">
        <v>304</v>
      </c>
      <c r="B592" s="70">
        <v>800047</v>
      </c>
      <c r="C592" s="70" t="s">
        <v>303</v>
      </c>
      <c r="D592" s="70" t="s">
        <v>717</v>
      </c>
      <c r="E592" s="70">
        <v>1</v>
      </c>
    </row>
    <row r="593" spans="1:5" x14ac:dyDescent="0.25">
      <c r="A593" s="70" t="s">
        <v>304</v>
      </c>
      <c r="B593" s="70">
        <v>800047</v>
      </c>
      <c r="C593" s="70" t="s">
        <v>303</v>
      </c>
      <c r="D593" s="70" t="s">
        <v>703</v>
      </c>
      <c r="E593" s="70">
        <v>1</v>
      </c>
    </row>
    <row r="594" spans="1:5" x14ac:dyDescent="0.25">
      <c r="A594" s="70" t="s">
        <v>304</v>
      </c>
      <c r="B594" s="70">
        <v>800047</v>
      </c>
      <c r="C594" s="70" t="s">
        <v>303</v>
      </c>
      <c r="D594" s="70" t="s">
        <v>695</v>
      </c>
      <c r="E594" s="70">
        <v>1</v>
      </c>
    </row>
    <row r="595" spans="1:5" x14ac:dyDescent="0.25">
      <c r="A595" s="70" t="s">
        <v>304</v>
      </c>
      <c r="B595" s="70">
        <v>800047</v>
      </c>
      <c r="C595" s="70" t="s">
        <v>303</v>
      </c>
      <c r="D595" s="70" t="s">
        <v>650</v>
      </c>
      <c r="E595" s="70">
        <v>1</v>
      </c>
    </row>
    <row r="596" spans="1:5" x14ac:dyDescent="0.25">
      <c r="A596" s="70" t="s">
        <v>304</v>
      </c>
      <c r="B596" s="70">
        <v>800047</v>
      </c>
      <c r="C596" s="70" t="s">
        <v>303</v>
      </c>
      <c r="D596" s="70" t="s">
        <v>3284</v>
      </c>
      <c r="E596" s="70">
        <v>1</v>
      </c>
    </row>
    <row r="597" spans="1:5" x14ac:dyDescent="0.25">
      <c r="A597" s="70" t="s">
        <v>304</v>
      </c>
      <c r="B597" s="70">
        <v>800047</v>
      </c>
      <c r="C597" s="70" t="s">
        <v>303</v>
      </c>
      <c r="D597" s="70" t="s">
        <v>3778</v>
      </c>
      <c r="E597" s="70">
        <v>1</v>
      </c>
    </row>
    <row r="598" spans="1:5" x14ac:dyDescent="0.25">
      <c r="A598" s="70" t="s">
        <v>304</v>
      </c>
      <c r="B598" s="70" t="s">
        <v>725</v>
      </c>
      <c r="C598" s="70" t="s">
        <v>3766</v>
      </c>
      <c r="D598" s="70" t="s">
        <v>754</v>
      </c>
      <c r="E598" s="70">
        <v>1</v>
      </c>
    </row>
    <row r="599" spans="1:5" x14ac:dyDescent="0.25">
      <c r="A599" s="70" t="s">
        <v>304</v>
      </c>
      <c r="B599" s="70" t="s">
        <v>725</v>
      </c>
      <c r="C599" s="70" t="s">
        <v>3766</v>
      </c>
      <c r="D599" s="70" t="s">
        <v>746</v>
      </c>
      <c r="E599" s="70">
        <v>1</v>
      </c>
    </row>
    <row r="600" spans="1:5" x14ac:dyDescent="0.25">
      <c r="A600" s="70" t="s">
        <v>304</v>
      </c>
      <c r="B600" s="70" t="s">
        <v>3280</v>
      </c>
      <c r="C600" s="70" t="s">
        <v>3766</v>
      </c>
      <c r="D600" s="70" t="s">
        <v>3277</v>
      </c>
      <c r="E600" s="70">
        <v>1</v>
      </c>
    </row>
    <row r="601" spans="1:5" x14ac:dyDescent="0.25">
      <c r="A601" s="70" t="s">
        <v>301</v>
      </c>
      <c r="B601" s="70">
        <v>440187</v>
      </c>
      <c r="C601" s="70" t="s">
        <v>667</v>
      </c>
      <c r="D601" s="70" t="s">
        <v>717</v>
      </c>
      <c r="E601" s="70">
        <v>1</v>
      </c>
    </row>
    <row r="602" spans="1:5" x14ac:dyDescent="0.25">
      <c r="A602" s="70" t="s">
        <v>301</v>
      </c>
      <c r="B602" s="70">
        <v>440187</v>
      </c>
      <c r="C602" s="70" t="s">
        <v>667</v>
      </c>
      <c r="D602" s="70" t="s">
        <v>703</v>
      </c>
      <c r="E602" s="70">
        <v>1</v>
      </c>
    </row>
    <row r="603" spans="1:5" x14ac:dyDescent="0.25">
      <c r="A603" s="70" t="s">
        <v>301</v>
      </c>
      <c r="B603" s="70">
        <v>440187</v>
      </c>
      <c r="C603" s="70" t="s">
        <v>667</v>
      </c>
      <c r="D603" s="70" t="s">
        <v>695</v>
      </c>
      <c r="E603" s="70">
        <v>1</v>
      </c>
    </row>
    <row r="604" spans="1:5" x14ac:dyDescent="0.25">
      <c r="A604" s="70" t="s">
        <v>301</v>
      </c>
      <c r="B604" s="70">
        <v>440390</v>
      </c>
      <c r="C604" s="70" t="s">
        <v>2986</v>
      </c>
      <c r="D604" s="70" t="s">
        <v>3778</v>
      </c>
      <c r="E604" s="70">
        <v>1</v>
      </c>
    </row>
    <row r="605" spans="1:5" x14ac:dyDescent="0.25">
      <c r="A605" s="70" t="s">
        <v>301</v>
      </c>
      <c r="B605" s="70">
        <v>440443</v>
      </c>
      <c r="C605" s="70" t="s">
        <v>669</v>
      </c>
      <c r="D605" s="70" t="s">
        <v>748</v>
      </c>
      <c r="E605" s="70">
        <v>1</v>
      </c>
    </row>
    <row r="606" spans="1:5" x14ac:dyDescent="0.25">
      <c r="A606" s="70" t="s">
        <v>301</v>
      </c>
      <c r="B606" s="70" t="s">
        <v>729</v>
      </c>
      <c r="C606" s="70" t="s">
        <v>3766</v>
      </c>
      <c r="D606" s="70" t="s">
        <v>747</v>
      </c>
      <c r="E606" s="70">
        <v>1</v>
      </c>
    </row>
    <row r="607" spans="1:5" x14ac:dyDescent="0.25">
      <c r="A607" s="70" t="s">
        <v>301</v>
      </c>
      <c r="B607" s="70"/>
      <c r="C607" s="70" t="s">
        <v>3766</v>
      </c>
      <c r="D607" s="70" t="s">
        <v>746</v>
      </c>
      <c r="E607" s="70">
        <v>1</v>
      </c>
    </row>
    <row r="608" spans="1:5" x14ac:dyDescent="0.25">
      <c r="A608" s="70" t="s">
        <v>301</v>
      </c>
      <c r="B608" s="70" t="s">
        <v>604</v>
      </c>
      <c r="C608" s="70" t="s">
        <v>3766</v>
      </c>
      <c r="D608" s="70" t="s">
        <v>650</v>
      </c>
      <c r="E608" s="70">
        <v>1</v>
      </c>
    </row>
    <row r="609" spans="1:5" x14ac:dyDescent="0.25">
      <c r="A609" s="70" t="s">
        <v>301</v>
      </c>
      <c r="B609" s="70" t="s">
        <v>604</v>
      </c>
      <c r="C609" s="70" t="s">
        <v>3766</v>
      </c>
      <c r="D609" s="70" t="s">
        <v>3284</v>
      </c>
      <c r="E609" s="70">
        <v>1</v>
      </c>
    </row>
    <row r="610" spans="1:5" x14ac:dyDescent="0.25">
      <c r="A610" s="70" t="s">
        <v>301</v>
      </c>
      <c r="B610" s="70" t="s">
        <v>278</v>
      </c>
      <c r="C610" s="70" t="s">
        <v>669</v>
      </c>
      <c r="D610" s="70" t="s">
        <v>754</v>
      </c>
      <c r="E610" s="70">
        <v>1</v>
      </c>
    </row>
    <row r="611" spans="1:5" x14ac:dyDescent="0.25">
      <c r="A611" s="70" t="s">
        <v>301</v>
      </c>
      <c r="B611" s="70" t="s">
        <v>3280</v>
      </c>
      <c r="C611" s="70" t="s">
        <v>3766</v>
      </c>
      <c r="D611" s="70" t="s">
        <v>3277</v>
      </c>
      <c r="E611" s="70">
        <v>1</v>
      </c>
    </row>
    <row r="612" spans="1:5" x14ac:dyDescent="0.25">
      <c r="A612" s="70" t="s">
        <v>301</v>
      </c>
      <c r="B612" s="70" t="s">
        <v>3879</v>
      </c>
      <c r="C612" s="70" t="s">
        <v>3766</v>
      </c>
      <c r="D612" s="70" t="s">
        <v>3768</v>
      </c>
      <c r="E612" s="70">
        <v>1</v>
      </c>
    </row>
    <row r="613" spans="1:5" x14ac:dyDescent="0.25">
      <c r="A613" s="70" t="s">
        <v>13</v>
      </c>
      <c r="B613" s="70" t="s">
        <v>18</v>
      </c>
      <c r="C613" s="70" t="s">
        <v>19</v>
      </c>
      <c r="D613" s="70" t="s">
        <v>747</v>
      </c>
      <c r="E613" s="70">
        <v>1</v>
      </c>
    </row>
    <row r="614" spans="1:5" x14ac:dyDescent="0.25">
      <c r="A614" s="70" t="s">
        <v>13</v>
      </c>
      <c r="B614" s="70" t="s">
        <v>18</v>
      </c>
      <c r="C614" s="70" t="s">
        <v>19</v>
      </c>
      <c r="D614" s="70" t="s">
        <v>746</v>
      </c>
      <c r="E614" s="70">
        <v>1</v>
      </c>
    </row>
    <row r="615" spans="1:5" x14ac:dyDescent="0.25">
      <c r="A615" s="70" t="s">
        <v>13</v>
      </c>
      <c r="B615" s="70" t="s">
        <v>18</v>
      </c>
      <c r="C615" s="70" t="s">
        <v>19</v>
      </c>
      <c r="D615" s="70" t="s">
        <v>717</v>
      </c>
      <c r="E615" s="70">
        <v>1</v>
      </c>
    </row>
    <row r="616" spans="1:5" x14ac:dyDescent="0.25">
      <c r="A616" s="70" t="s">
        <v>13</v>
      </c>
      <c r="B616" s="70" t="s">
        <v>18</v>
      </c>
      <c r="C616" s="70" t="s">
        <v>19</v>
      </c>
      <c r="D616" s="70" t="s">
        <v>703</v>
      </c>
      <c r="E616" s="70">
        <v>1</v>
      </c>
    </row>
    <row r="617" spans="1:5" x14ac:dyDescent="0.25">
      <c r="A617" s="70" t="s">
        <v>13</v>
      </c>
      <c r="B617" s="70" t="s">
        <v>18</v>
      </c>
      <c r="C617" s="70" t="s">
        <v>19</v>
      </c>
      <c r="D617" s="70" t="s">
        <v>695</v>
      </c>
      <c r="E617" s="70">
        <v>1</v>
      </c>
    </row>
    <row r="618" spans="1:5" x14ac:dyDescent="0.25">
      <c r="A618" s="70" t="s">
        <v>13</v>
      </c>
      <c r="B618" s="70" t="s">
        <v>18</v>
      </c>
      <c r="C618" s="70" t="s">
        <v>19</v>
      </c>
      <c r="D618" s="70" t="s">
        <v>650</v>
      </c>
      <c r="E618" s="70">
        <v>1</v>
      </c>
    </row>
    <row r="619" spans="1:5" x14ac:dyDescent="0.25">
      <c r="A619" s="70" t="s">
        <v>13</v>
      </c>
      <c r="B619" s="70" t="s">
        <v>18</v>
      </c>
      <c r="C619" s="70" t="s">
        <v>19</v>
      </c>
      <c r="D619" s="70" t="s">
        <v>3277</v>
      </c>
      <c r="E619" s="70">
        <v>1</v>
      </c>
    </row>
    <row r="620" spans="1:5" x14ac:dyDescent="0.25">
      <c r="A620" s="70" t="s">
        <v>13</v>
      </c>
      <c r="B620" s="70" t="s">
        <v>18</v>
      </c>
      <c r="C620" s="70" t="s">
        <v>19</v>
      </c>
      <c r="D620" s="70" t="s">
        <v>3284</v>
      </c>
      <c r="E620" s="70">
        <v>1</v>
      </c>
    </row>
    <row r="621" spans="1:5" x14ac:dyDescent="0.25">
      <c r="A621" s="70" t="s">
        <v>13</v>
      </c>
      <c r="B621" s="70" t="s">
        <v>18</v>
      </c>
      <c r="C621" s="70" t="s">
        <v>19</v>
      </c>
      <c r="D621" s="70" t="s">
        <v>3778</v>
      </c>
      <c r="E621" s="70">
        <v>1</v>
      </c>
    </row>
    <row r="622" spans="1:5" x14ac:dyDescent="0.25">
      <c r="A622" s="70" t="s">
        <v>13</v>
      </c>
      <c r="B622" s="70" t="s">
        <v>18</v>
      </c>
      <c r="C622" s="70" t="s">
        <v>19</v>
      </c>
      <c r="D622" s="70" t="s">
        <v>3768</v>
      </c>
      <c r="E622" s="70">
        <v>1</v>
      </c>
    </row>
    <row r="623" spans="1:5" x14ac:dyDescent="0.25">
      <c r="A623" s="70" t="s">
        <v>13</v>
      </c>
      <c r="B623" s="70" t="s">
        <v>11</v>
      </c>
      <c r="C623" s="70" t="s">
        <v>12</v>
      </c>
      <c r="D623" s="70" t="s">
        <v>754</v>
      </c>
      <c r="E623" s="70">
        <v>1</v>
      </c>
    </row>
    <row r="624" spans="1:5" x14ac:dyDescent="0.25">
      <c r="A624" s="70" t="s">
        <v>13</v>
      </c>
      <c r="B624" s="70" t="s">
        <v>11</v>
      </c>
      <c r="C624" s="70" t="s">
        <v>12</v>
      </c>
      <c r="D624" s="70" t="s">
        <v>748</v>
      </c>
      <c r="E624" s="70">
        <v>1</v>
      </c>
    </row>
    <row r="625" spans="1:5" x14ac:dyDescent="0.25">
      <c r="A625" s="70" t="s">
        <v>297</v>
      </c>
      <c r="B625" s="70">
        <v>230015</v>
      </c>
      <c r="C625" s="70" t="s">
        <v>296</v>
      </c>
      <c r="D625" s="70" t="s">
        <v>748</v>
      </c>
      <c r="E625" s="70">
        <v>1</v>
      </c>
    </row>
    <row r="626" spans="1:5" x14ac:dyDescent="0.25">
      <c r="A626" s="70" t="s">
        <v>297</v>
      </c>
      <c r="B626" s="70">
        <v>230015</v>
      </c>
      <c r="C626" s="70" t="s">
        <v>296</v>
      </c>
      <c r="D626" s="70" t="s">
        <v>747</v>
      </c>
      <c r="E626" s="70">
        <v>1</v>
      </c>
    </row>
    <row r="627" spans="1:5" x14ac:dyDescent="0.25">
      <c r="A627" s="70" t="s">
        <v>297</v>
      </c>
      <c r="B627" s="70">
        <v>230015</v>
      </c>
      <c r="C627" s="70" t="s">
        <v>296</v>
      </c>
      <c r="D627" s="70" t="s">
        <v>746</v>
      </c>
      <c r="E627" s="70">
        <v>1</v>
      </c>
    </row>
    <row r="628" spans="1:5" x14ac:dyDescent="0.25">
      <c r="A628" s="70" t="s">
        <v>297</v>
      </c>
      <c r="B628" s="70">
        <v>230015</v>
      </c>
      <c r="C628" s="70" t="s">
        <v>296</v>
      </c>
      <c r="D628" s="70" t="s">
        <v>717</v>
      </c>
      <c r="E628" s="70">
        <v>1</v>
      </c>
    </row>
    <row r="629" spans="1:5" x14ac:dyDescent="0.25">
      <c r="A629" s="70" t="s">
        <v>297</v>
      </c>
      <c r="B629" s="70">
        <v>230015</v>
      </c>
      <c r="C629" s="70" t="s">
        <v>296</v>
      </c>
      <c r="D629" s="70" t="s">
        <v>703</v>
      </c>
      <c r="E629" s="70">
        <v>1</v>
      </c>
    </row>
    <row r="630" spans="1:5" x14ac:dyDescent="0.25">
      <c r="A630" s="70" t="s">
        <v>297</v>
      </c>
      <c r="B630" s="70">
        <v>230015</v>
      </c>
      <c r="C630" s="70" t="s">
        <v>296</v>
      </c>
      <c r="D630" s="70" t="s">
        <v>695</v>
      </c>
      <c r="E630" s="70">
        <v>1</v>
      </c>
    </row>
    <row r="631" spans="1:5" x14ac:dyDescent="0.25">
      <c r="A631" s="70" t="s">
        <v>297</v>
      </c>
      <c r="B631" s="70" t="s">
        <v>638</v>
      </c>
      <c r="C631" s="70" t="s">
        <v>3766</v>
      </c>
      <c r="D631" s="70" t="s">
        <v>650</v>
      </c>
      <c r="E631" s="70">
        <v>1</v>
      </c>
    </row>
    <row r="632" spans="1:5" x14ac:dyDescent="0.25">
      <c r="A632" s="70" t="s">
        <v>297</v>
      </c>
      <c r="B632" s="70" t="s">
        <v>638</v>
      </c>
      <c r="C632" s="70" t="s">
        <v>3766</v>
      </c>
      <c r="D632" s="70" t="s">
        <v>3284</v>
      </c>
      <c r="E632" s="70">
        <v>1</v>
      </c>
    </row>
    <row r="633" spans="1:5" x14ac:dyDescent="0.25">
      <c r="A633" s="70" t="s">
        <v>297</v>
      </c>
      <c r="B633" s="70" t="s">
        <v>638</v>
      </c>
      <c r="C633" s="70" t="s">
        <v>3766</v>
      </c>
      <c r="D633" s="70" t="s">
        <v>3778</v>
      </c>
      <c r="E633" s="70">
        <v>1</v>
      </c>
    </row>
    <row r="634" spans="1:5" x14ac:dyDescent="0.25">
      <c r="A634" s="70" t="s">
        <v>297</v>
      </c>
      <c r="B634" s="70" t="s">
        <v>3280</v>
      </c>
      <c r="C634" s="70" t="s">
        <v>3766</v>
      </c>
      <c r="D634" s="70" t="s">
        <v>3277</v>
      </c>
      <c r="E634" s="70">
        <v>1</v>
      </c>
    </row>
    <row r="635" spans="1:5" x14ac:dyDescent="0.25">
      <c r="A635" s="70" t="s">
        <v>297</v>
      </c>
      <c r="B635" s="70" t="s">
        <v>2992</v>
      </c>
      <c r="C635" s="70" t="s">
        <v>3766</v>
      </c>
      <c r="D635" s="70" t="s">
        <v>754</v>
      </c>
      <c r="E635" s="70">
        <v>1</v>
      </c>
    </row>
    <row r="636" spans="1:5" x14ac:dyDescent="0.25">
      <c r="A636" s="70" t="s">
        <v>297</v>
      </c>
      <c r="B636" s="70" t="s">
        <v>3879</v>
      </c>
      <c r="C636" s="70" t="s">
        <v>3766</v>
      </c>
      <c r="D636" s="70" t="s">
        <v>3768</v>
      </c>
      <c r="E636" s="70">
        <v>1</v>
      </c>
    </row>
    <row r="637" spans="1:5" x14ac:dyDescent="0.25">
      <c r="A637" s="70" t="s">
        <v>294</v>
      </c>
      <c r="B637" s="70">
        <v>240005</v>
      </c>
      <c r="C637" s="70" t="s">
        <v>190</v>
      </c>
      <c r="D637" s="70" t="s">
        <v>754</v>
      </c>
      <c r="E637" s="70">
        <v>1</v>
      </c>
    </row>
    <row r="638" spans="1:5" x14ac:dyDescent="0.25">
      <c r="A638" s="70" t="s">
        <v>294</v>
      </c>
      <c r="B638" s="70">
        <v>240005</v>
      </c>
      <c r="C638" s="70" t="s">
        <v>190</v>
      </c>
      <c r="D638" s="70" t="s">
        <v>748</v>
      </c>
      <c r="E638" s="70">
        <v>1</v>
      </c>
    </row>
    <row r="639" spans="1:5" x14ac:dyDescent="0.25">
      <c r="A639" s="70" t="s">
        <v>286</v>
      </c>
      <c r="B639" s="70" t="s">
        <v>284</v>
      </c>
      <c r="C639" s="70" t="s">
        <v>285</v>
      </c>
      <c r="D639" s="70" t="s">
        <v>754</v>
      </c>
      <c r="E639" s="70">
        <v>1</v>
      </c>
    </row>
    <row r="640" spans="1:5" x14ac:dyDescent="0.25">
      <c r="A640" s="70" t="s">
        <v>286</v>
      </c>
      <c r="B640" s="70" t="s">
        <v>284</v>
      </c>
      <c r="C640" s="70" t="s">
        <v>285</v>
      </c>
      <c r="D640" s="70" t="s">
        <v>748</v>
      </c>
      <c r="E640" s="70">
        <v>1</v>
      </c>
    </row>
    <row r="641" spans="1:5" x14ac:dyDescent="0.25">
      <c r="A641" s="70" t="s">
        <v>286</v>
      </c>
      <c r="B641" s="70" t="s">
        <v>284</v>
      </c>
      <c r="C641" s="70" t="s">
        <v>285</v>
      </c>
      <c r="D641" s="70" t="s">
        <v>747</v>
      </c>
      <c r="E641" s="70">
        <v>1</v>
      </c>
    </row>
    <row r="642" spans="1:5" x14ac:dyDescent="0.25">
      <c r="A642" s="70" t="s">
        <v>286</v>
      </c>
      <c r="B642" s="70" t="s">
        <v>284</v>
      </c>
      <c r="C642" s="70" t="s">
        <v>285</v>
      </c>
      <c r="D642" s="70" t="s">
        <v>746</v>
      </c>
      <c r="E642" s="70">
        <v>1</v>
      </c>
    </row>
    <row r="643" spans="1:5" x14ac:dyDescent="0.25">
      <c r="A643" s="70" t="s">
        <v>286</v>
      </c>
      <c r="B643" s="70" t="s">
        <v>284</v>
      </c>
      <c r="C643" s="70" t="s">
        <v>285</v>
      </c>
      <c r="D643" s="70" t="s">
        <v>717</v>
      </c>
      <c r="E643" s="70">
        <v>1</v>
      </c>
    </row>
    <row r="644" spans="1:5" x14ac:dyDescent="0.25">
      <c r="A644" s="70" t="s">
        <v>286</v>
      </c>
      <c r="B644" s="70" t="s">
        <v>284</v>
      </c>
      <c r="C644" s="70" t="s">
        <v>285</v>
      </c>
      <c r="D644" s="70" t="s">
        <v>703</v>
      </c>
      <c r="E644" s="70">
        <v>1</v>
      </c>
    </row>
    <row r="645" spans="1:5" x14ac:dyDescent="0.25">
      <c r="A645" s="70" t="s">
        <v>286</v>
      </c>
      <c r="B645" s="70" t="s">
        <v>284</v>
      </c>
      <c r="C645" s="70" t="s">
        <v>285</v>
      </c>
      <c r="D645" s="70" t="s">
        <v>695</v>
      </c>
      <c r="E645" s="70">
        <v>1</v>
      </c>
    </row>
    <row r="646" spans="1:5" x14ac:dyDescent="0.25">
      <c r="A646" s="70" t="s">
        <v>286</v>
      </c>
      <c r="B646" s="70" t="s">
        <v>284</v>
      </c>
      <c r="C646" s="70" t="s">
        <v>285</v>
      </c>
      <c r="D646" s="70" t="s">
        <v>650</v>
      </c>
      <c r="E646" s="70">
        <v>1</v>
      </c>
    </row>
    <row r="647" spans="1:5" x14ac:dyDescent="0.25">
      <c r="A647" s="70" t="s">
        <v>286</v>
      </c>
      <c r="B647" s="70" t="s">
        <v>284</v>
      </c>
      <c r="C647" s="70" t="s">
        <v>285</v>
      </c>
      <c r="D647" s="70" t="s">
        <v>3277</v>
      </c>
      <c r="E647" s="70">
        <v>1</v>
      </c>
    </row>
    <row r="648" spans="1:5" x14ac:dyDescent="0.25">
      <c r="A648" s="70" t="s">
        <v>286</v>
      </c>
      <c r="B648" s="70" t="s">
        <v>284</v>
      </c>
      <c r="C648" s="70" t="s">
        <v>285</v>
      </c>
      <c r="D648" s="70" t="s">
        <v>3284</v>
      </c>
      <c r="E648" s="70">
        <v>1</v>
      </c>
    </row>
    <row r="649" spans="1:5" x14ac:dyDescent="0.25">
      <c r="A649" s="70" t="s">
        <v>286</v>
      </c>
      <c r="B649" s="70" t="s">
        <v>284</v>
      </c>
      <c r="C649" s="70" t="s">
        <v>285</v>
      </c>
      <c r="D649" s="70" t="s">
        <v>3778</v>
      </c>
      <c r="E649" s="70">
        <v>1</v>
      </c>
    </row>
    <row r="650" spans="1:5" x14ac:dyDescent="0.25">
      <c r="A650" s="70" t="s">
        <v>286</v>
      </c>
      <c r="B650" s="70" t="s">
        <v>284</v>
      </c>
      <c r="C650" s="70" t="s">
        <v>285</v>
      </c>
      <c r="D650" s="70" t="s">
        <v>3768</v>
      </c>
      <c r="E650" s="70">
        <v>1</v>
      </c>
    </row>
    <row r="651" spans="1:5" x14ac:dyDescent="0.25">
      <c r="A651" s="70" t="s">
        <v>289</v>
      </c>
      <c r="B651" s="70">
        <v>440435</v>
      </c>
      <c r="C651" s="70" t="s">
        <v>259</v>
      </c>
      <c r="D651" s="70" t="s">
        <v>754</v>
      </c>
      <c r="E651" s="70">
        <v>1</v>
      </c>
    </row>
    <row r="652" spans="1:5" x14ac:dyDescent="0.25">
      <c r="A652" s="70" t="s">
        <v>289</v>
      </c>
      <c r="B652" s="70">
        <v>440435</v>
      </c>
      <c r="C652" s="70" t="s">
        <v>259</v>
      </c>
      <c r="D652" s="70" t="s">
        <v>748</v>
      </c>
      <c r="E652" s="70">
        <v>1</v>
      </c>
    </row>
    <row r="653" spans="1:5" x14ac:dyDescent="0.25">
      <c r="A653" s="70" t="s">
        <v>282</v>
      </c>
      <c r="B653" s="70">
        <v>230005</v>
      </c>
      <c r="C653" s="70" t="s">
        <v>66</v>
      </c>
      <c r="D653" s="70" t="s">
        <v>748</v>
      </c>
      <c r="E653" s="70">
        <v>1</v>
      </c>
    </row>
    <row r="654" spans="1:5" x14ac:dyDescent="0.25">
      <c r="A654" s="70" t="s">
        <v>282</v>
      </c>
      <c r="B654" s="70" t="s">
        <v>697</v>
      </c>
      <c r="C654" s="70" t="s">
        <v>3766</v>
      </c>
      <c r="D654" s="70" t="s">
        <v>747</v>
      </c>
      <c r="E654" s="70">
        <v>1</v>
      </c>
    </row>
    <row r="655" spans="1:5" x14ac:dyDescent="0.25">
      <c r="A655" s="70" t="s">
        <v>282</v>
      </c>
      <c r="B655" s="70" t="s">
        <v>697</v>
      </c>
      <c r="C655" s="70" t="s">
        <v>3766</v>
      </c>
      <c r="D655" s="70" t="s">
        <v>703</v>
      </c>
      <c r="E655" s="70">
        <v>1</v>
      </c>
    </row>
    <row r="656" spans="1:5" x14ac:dyDescent="0.25">
      <c r="A656" s="70" t="s">
        <v>282</v>
      </c>
      <c r="B656" s="70" t="s">
        <v>553</v>
      </c>
      <c r="C656" s="70" t="s">
        <v>3766</v>
      </c>
      <c r="D656" s="70" t="s">
        <v>650</v>
      </c>
      <c r="E656" s="70">
        <v>1</v>
      </c>
    </row>
    <row r="657" spans="1:5" x14ac:dyDescent="0.25">
      <c r="A657" s="70" t="s">
        <v>282</v>
      </c>
      <c r="B657" s="70" t="s">
        <v>3280</v>
      </c>
      <c r="C657" s="70" t="s">
        <v>3766</v>
      </c>
      <c r="D657" s="70" t="s">
        <v>3277</v>
      </c>
      <c r="E657" s="70">
        <v>1</v>
      </c>
    </row>
    <row r="658" spans="1:5" x14ac:dyDescent="0.25">
      <c r="A658" s="70" t="s">
        <v>282</v>
      </c>
      <c r="B658" s="70" t="s">
        <v>2992</v>
      </c>
      <c r="C658" s="70" t="s">
        <v>3766</v>
      </c>
      <c r="D658" s="70" t="s">
        <v>754</v>
      </c>
      <c r="E658" s="70">
        <v>1</v>
      </c>
    </row>
    <row r="659" spans="1:5" x14ac:dyDescent="0.25">
      <c r="A659" s="70" t="s">
        <v>282</v>
      </c>
      <c r="B659" s="70" t="s">
        <v>2992</v>
      </c>
      <c r="C659" s="70" t="s">
        <v>3766</v>
      </c>
      <c r="D659" s="70" t="s">
        <v>717</v>
      </c>
      <c r="E659" s="70">
        <v>1</v>
      </c>
    </row>
    <row r="660" spans="1:5" x14ac:dyDescent="0.25">
      <c r="A660" s="70" t="s">
        <v>282</v>
      </c>
      <c r="B660" s="70" t="s">
        <v>2992</v>
      </c>
      <c r="C660" s="70" t="s">
        <v>3766</v>
      </c>
      <c r="D660" s="70" t="s">
        <v>695</v>
      </c>
      <c r="E660" s="70">
        <v>1</v>
      </c>
    </row>
    <row r="661" spans="1:5" x14ac:dyDescent="0.25">
      <c r="A661" s="70" t="s">
        <v>282</v>
      </c>
      <c r="B661" s="70" t="s">
        <v>234</v>
      </c>
      <c r="C661" s="70" t="s">
        <v>3766</v>
      </c>
      <c r="D661" s="70" t="s">
        <v>746</v>
      </c>
      <c r="E661" s="70">
        <v>1</v>
      </c>
    </row>
    <row r="662" spans="1:5" x14ac:dyDescent="0.25">
      <c r="A662" s="70" t="s">
        <v>280</v>
      </c>
      <c r="B662" s="70">
        <v>440364</v>
      </c>
      <c r="C662" s="70" t="s">
        <v>169</v>
      </c>
      <c r="D662" s="70" t="s">
        <v>754</v>
      </c>
      <c r="E662" s="70">
        <v>1</v>
      </c>
    </row>
    <row r="663" spans="1:5" x14ac:dyDescent="0.25">
      <c r="A663" s="70" t="s">
        <v>280</v>
      </c>
      <c r="B663" s="70" t="s">
        <v>718</v>
      </c>
      <c r="C663" s="70" t="s">
        <v>3766</v>
      </c>
      <c r="D663" s="70" t="s">
        <v>746</v>
      </c>
      <c r="E663" s="70">
        <v>1</v>
      </c>
    </row>
    <row r="664" spans="1:5" x14ac:dyDescent="0.25">
      <c r="A664" s="70" t="s">
        <v>280</v>
      </c>
      <c r="B664" s="70" t="s">
        <v>718</v>
      </c>
      <c r="C664" s="70" t="s">
        <v>3766</v>
      </c>
      <c r="D664" s="70" t="s">
        <v>717</v>
      </c>
      <c r="E664" s="70">
        <v>1</v>
      </c>
    </row>
    <row r="665" spans="1:5" x14ac:dyDescent="0.25">
      <c r="A665" s="70" t="s">
        <v>280</v>
      </c>
      <c r="B665" s="70" t="s">
        <v>718</v>
      </c>
      <c r="C665" s="70" t="s">
        <v>3766</v>
      </c>
      <c r="D665" s="70" t="s">
        <v>703</v>
      </c>
      <c r="E665" s="70">
        <v>1</v>
      </c>
    </row>
    <row r="666" spans="1:5" x14ac:dyDescent="0.25">
      <c r="A666" s="70" t="s">
        <v>280</v>
      </c>
      <c r="B666" s="70" t="s">
        <v>3280</v>
      </c>
      <c r="C666" s="70" t="s">
        <v>3766</v>
      </c>
      <c r="D666" s="70" t="s">
        <v>3277</v>
      </c>
      <c r="E666" s="70">
        <v>1</v>
      </c>
    </row>
    <row r="667" spans="1:5" x14ac:dyDescent="0.25">
      <c r="A667" s="70" t="s">
        <v>280</v>
      </c>
      <c r="B667" s="70" t="s">
        <v>2992</v>
      </c>
      <c r="C667" s="70" t="s">
        <v>3766</v>
      </c>
      <c r="D667" s="70" t="s">
        <v>695</v>
      </c>
      <c r="E667" s="70">
        <v>1</v>
      </c>
    </row>
    <row r="668" spans="1:5" x14ac:dyDescent="0.25">
      <c r="A668" s="70" t="s">
        <v>280</v>
      </c>
      <c r="B668" s="70" t="s">
        <v>234</v>
      </c>
      <c r="C668" s="70" t="s">
        <v>3766</v>
      </c>
      <c r="D668" s="70" t="s">
        <v>748</v>
      </c>
      <c r="E668" s="70">
        <v>1</v>
      </c>
    </row>
    <row r="669" spans="1:5" x14ac:dyDescent="0.25">
      <c r="A669" s="70" t="s">
        <v>280</v>
      </c>
      <c r="B669" s="70" t="s">
        <v>616</v>
      </c>
      <c r="C669" s="70" t="s">
        <v>3766</v>
      </c>
      <c r="D669" s="70" t="s">
        <v>650</v>
      </c>
      <c r="E669" s="70">
        <v>1</v>
      </c>
    </row>
    <row r="670" spans="1:5" x14ac:dyDescent="0.25">
      <c r="A670" s="70" t="s">
        <v>280</v>
      </c>
      <c r="B670" s="70" t="s">
        <v>616</v>
      </c>
      <c r="C670" s="70" t="s">
        <v>3766</v>
      </c>
      <c r="D670" s="70" t="s">
        <v>3284</v>
      </c>
      <c r="E670" s="70">
        <v>1</v>
      </c>
    </row>
    <row r="671" spans="1:5" x14ac:dyDescent="0.25">
      <c r="A671" s="70" t="s">
        <v>280</v>
      </c>
      <c r="B671" s="70" t="s">
        <v>616</v>
      </c>
      <c r="C671" s="70" t="s">
        <v>3766</v>
      </c>
      <c r="D671" s="70" t="s">
        <v>3778</v>
      </c>
      <c r="E671" s="70">
        <v>1</v>
      </c>
    </row>
    <row r="672" spans="1:5" x14ac:dyDescent="0.25">
      <c r="A672" s="70" t="s">
        <v>280</v>
      </c>
      <c r="B672" s="70" t="s">
        <v>3879</v>
      </c>
      <c r="C672" s="70" t="s">
        <v>3766</v>
      </c>
      <c r="D672" s="70" t="s">
        <v>3768</v>
      </c>
      <c r="E672" s="70">
        <v>1</v>
      </c>
    </row>
    <row r="673" spans="1:5" x14ac:dyDescent="0.25">
      <c r="A673" s="70" t="s">
        <v>276</v>
      </c>
      <c r="B673" s="70">
        <v>440443</v>
      </c>
      <c r="C673" s="70" t="s">
        <v>669</v>
      </c>
      <c r="D673" s="70" t="s">
        <v>3277</v>
      </c>
      <c r="E673" s="70">
        <v>1</v>
      </c>
    </row>
    <row r="674" spans="1:5" x14ac:dyDescent="0.25">
      <c r="A674" s="70" t="s">
        <v>276</v>
      </c>
      <c r="B674" s="70" t="s">
        <v>278</v>
      </c>
      <c r="C674" s="70" t="s">
        <v>669</v>
      </c>
      <c r="D674" s="70" t="s">
        <v>747</v>
      </c>
      <c r="E674" s="70">
        <v>1</v>
      </c>
    </row>
    <row r="675" spans="1:5" x14ac:dyDescent="0.25">
      <c r="A675" s="70" t="s">
        <v>276</v>
      </c>
      <c r="B675" s="70" t="s">
        <v>278</v>
      </c>
      <c r="C675" s="70" t="s">
        <v>669</v>
      </c>
      <c r="D675" s="70" t="s">
        <v>746</v>
      </c>
      <c r="E675" s="70">
        <v>1</v>
      </c>
    </row>
    <row r="676" spans="1:5" x14ac:dyDescent="0.25">
      <c r="A676" s="70" t="s">
        <v>276</v>
      </c>
      <c r="B676" s="70" t="s">
        <v>278</v>
      </c>
      <c r="C676" s="70" t="s">
        <v>669</v>
      </c>
      <c r="D676" s="70" t="s">
        <v>717</v>
      </c>
      <c r="E676" s="70">
        <v>1</v>
      </c>
    </row>
    <row r="677" spans="1:5" x14ac:dyDescent="0.25">
      <c r="A677" s="70" t="s">
        <v>276</v>
      </c>
      <c r="B677" s="70" t="s">
        <v>278</v>
      </c>
      <c r="C677" s="70" t="s">
        <v>669</v>
      </c>
      <c r="D677" s="70" t="s">
        <v>703</v>
      </c>
      <c r="E677" s="70">
        <v>1</v>
      </c>
    </row>
    <row r="678" spans="1:5" x14ac:dyDescent="0.25">
      <c r="A678" s="70" t="s">
        <v>276</v>
      </c>
      <c r="B678" s="70" t="s">
        <v>278</v>
      </c>
      <c r="C678" s="70" t="s">
        <v>669</v>
      </c>
      <c r="D678" s="70" t="s">
        <v>695</v>
      </c>
      <c r="E678" s="70">
        <v>1</v>
      </c>
    </row>
    <row r="679" spans="1:5" x14ac:dyDescent="0.25">
      <c r="A679" s="70" t="s">
        <v>276</v>
      </c>
      <c r="B679" s="70" t="s">
        <v>278</v>
      </c>
      <c r="C679" s="70" t="s">
        <v>669</v>
      </c>
      <c r="D679" s="70" t="s">
        <v>650</v>
      </c>
      <c r="E679" s="70">
        <v>1</v>
      </c>
    </row>
    <row r="680" spans="1:5" x14ac:dyDescent="0.25">
      <c r="A680" s="70" t="s">
        <v>276</v>
      </c>
      <c r="B680" s="70" t="s">
        <v>278</v>
      </c>
      <c r="C680" s="70" t="s">
        <v>669</v>
      </c>
      <c r="D680" s="70" t="s">
        <v>3284</v>
      </c>
      <c r="E680" s="70">
        <v>1</v>
      </c>
    </row>
    <row r="681" spans="1:5" x14ac:dyDescent="0.25">
      <c r="A681" s="70" t="s">
        <v>276</v>
      </c>
      <c r="B681" s="70" t="s">
        <v>278</v>
      </c>
      <c r="C681" s="70" t="s">
        <v>669</v>
      </c>
      <c r="D681" s="70" t="s">
        <v>3778</v>
      </c>
      <c r="E681" s="70">
        <v>1</v>
      </c>
    </row>
    <row r="682" spans="1:5" x14ac:dyDescent="0.25">
      <c r="A682" s="70" t="s">
        <v>276</v>
      </c>
      <c r="B682" s="70" t="s">
        <v>278</v>
      </c>
      <c r="C682" s="70" t="s">
        <v>669</v>
      </c>
      <c r="D682" s="70" t="s">
        <v>3768</v>
      </c>
      <c r="E682" s="70">
        <v>1</v>
      </c>
    </row>
    <row r="683" spans="1:5" x14ac:dyDescent="0.25">
      <c r="A683" s="70" t="s">
        <v>276</v>
      </c>
      <c r="B683" s="70" t="s">
        <v>226</v>
      </c>
      <c r="C683" s="70" t="s">
        <v>227</v>
      </c>
      <c r="D683" s="70" t="s">
        <v>754</v>
      </c>
      <c r="E683" s="70">
        <v>1</v>
      </c>
    </row>
    <row r="684" spans="1:5" x14ac:dyDescent="0.25">
      <c r="A684" s="70" t="s">
        <v>276</v>
      </c>
      <c r="B684" s="70" t="s">
        <v>226</v>
      </c>
      <c r="C684" s="70" t="s">
        <v>227</v>
      </c>
      <c r="D684" s="70" t="s">
        <v>748</v>
      </c>
      <c r="E684" s="70">
        <v>1</v>
      </c>
    </row>
    <row r="685" spans="1:5" x14ac:dyDescent="0.25">
      <c r="A685" s="70" t="s">
        <v>274</v>
      </c>
      <c r="B685" s="70">
        <v>230008</v>
      </c>
      <c r="C685" s="70" t="s">
        <v>2980</v>
      </c>
      <c r="D685" s="70" t="s">
        <v>754</v>
      </c>
      <c r="E685" s="70">
        <v>1</v>
      </c>
    </row>
    <row r="686" spans="1:5" x14ac:dyDescent="0.25">
      <c r="A686" s="70" t="s">
        <v>274</v>
      </c>
      <c r="B686" s="70">
        <v>230008</v>
      </c>
      <c r="C686" s="70" t="s">
        <v>2980</v>
      </c>
      <c r="D686" s="70" t="s">
        <v>748</v>
      </c>
      <c r="E686" s="70">
        <v>1</v>
      </c>
    </row>
    <row r="687" spans="1:5" x14ac:dyDescent="0.25">
      <c r="A687" s="70" t="s">
        <v>270</v>
      </c>
      <c r="B687" s="70" t="s">
        <v>268</v>
      </c>
      <c r="C687" s="70" t="s">
        <v>271</v>
      </c>
      <c r="D687" s="70" t="s">
        <v>754</v>
      </c>
      <c r="E687" s="70">
        <v>1</v>
      </c>
    </row>
    <row r="688" spans="1:5" x14ac:dyDescent="0.25">
      <c r="A688" s="70" t="s">
        <v>270</v>
      </c>
      <c r="B688" s="70" t="s">
        <v>268</v>
      </c>
      <c r="C688" s="70" t="s">
        <v>271</v>
      </c>
      <c r="D688" s="70" t="s">
        <v>748</v>
      </c>
      <c r="E688" s="70">
        <v>1</v>
      </c>
    </row>
    <row r="689" spans="1:5" x14ac:dyDescent="0.25">
      <c r="A689" s="70" t="s">
        <v>270</v>
      </c>
      <c r="B689" s="70" t="s">
        <v>268</v>
      </c>
      <c r="C689" s="70" t="s">
        <v>271</v>
      </c>
      <c r="D689" s="70" t="s">
        <v>747</v>
      </c>
      <c r="E689" s="70">
        <v>1</v>
      </c>
    </row>
    <row r="690" spans="1:5" x14ac:dyDescent="0.25">
      <c r="A690" s="70" t="s">
        <v>270</v>
      </c>
      <c r="B690" s="70" t="s">
        <v>268</v>
      </c>
      <c r="C690" s="70" t="s">
        <v>271</v>
      </c>
      <c r="D690" s="70" t="s">
        <v>746</v>
      </c>
      <c r="E690" s="70">
        <v>1</v>
      </c>
    </row>
    <row r="691" spans="1:5" x14ac:dyDescent="0.25">
      <c r="A691" s="70" t="s">
        <v>270</v>
      </c>
      <c r="B691" s="70" t="s">
        <v>268</v>
      </c>
      <c r="C691" s="70" t="s">
        <v>271</v>
      </c>
      <c r="D691" s="70" t="s">
        <v>717</v>
      </c>
      <c r="E691" s="70">
        <v>1</v>
      </c>
    </row>
    <row r="692" spans="1:5" x14ac:dyDescent="0.25">
      <c r="A692" s="70" t="s">
        <v>270</v>
      </c>
      <c r="B692" s="70" t="s">
        <v>268</v>
      </c>
      <c r="C692" s="70" t="s">
        <v>271</v>
      </c>
      <c r="D692" s="70" t="s">
        <v>703</v>
      </c>
      <c r="E692" s="70">
        <v>1</v>
      </c>
    </row>
    <row r="693" spans="1:5" x14ac:dyDescent="0.25">
      <c r="A693" s="70" t="s">
        <v>270</v>
      </c>
      <c r="B693" s="70" t="s">
        <v>268</v>
      </c>
      <c r="C693" s="70" t="s">
        <v>271</v>
      </c>
      <c r="D693" s="70" t="s">
        <v>695</v>
      </c>
      <c r="E693" s="70">
        <v>1</v>
      </c>
    </row>
    <row r="694" spans="1:5" x14ac:dyDescent="0.25">
      <c r="A694" s="70" t="s">
        <v>270</v>
      </c>
      <c r="B694" s="70" t="s">
        <v>268</v>
      </c>
      <c r="C694" s="70" t="s">
        <v>271</v>
      </c>
      <c r="D694" s="70" t="s">
        <v>650</v>
      </c>
      <c r="E694" s="70">
        <v>1</v>
      </c>
    </row>
    <row r="695" spans="1:5" x14ac:dyDescent="0.25">
      <c r="A695" s="70" t="s">
        <v>270</v>
      </c>
      <c r="B695" s="70" t="s">
        <v>268</v>
      </c>
      <c r="C695" s="70" t="s">
        <v>271</v>
      </c>
      <c r="D695" s="70" t="s">
        <v>3277</v>
      </c>
      <c r="E695" s="70">
        <v>1</v>
      </c>
    </row>
    <row r="696" spans="1:5" x14ac:dyDescent="0.25">
      <c r="A696" s="70" t="s">
        <v>270</v>
      </c>
      <c r="B696" s="70" t="s">
        <v>268</v>
      </c>
      <c r="C696" s="70" t="s">
        <v>271</v>
      </c>
      <c r="D696" s="70" t="s">
        <v>3284</v>
      </c>
      <c r="E696" s="70">
        <v>1</v>
      </c>
    </row>
    <row r="697" spans="1:5" x14ac:dyDescent="0.25">
      <c r="A697" s="70" t="s">
        <v>270</v>
      </c>
      <c r="B697" s="70" t="s">
        <v>268</v>
      </c>
      <c r="C697" s="70" t="s">
        <v>271</v>
      </c>
      <c r="D697" s="70" t="s">
        <v>3778</v>
      </c>
      <c r="E697" s="70">
        <v>1</v>
      </c>
    </row>
    <row r="698" spans="1:5" x14ac:dyDescent="0.25">
      <c r="A698" s="70" t="s">
        <v>270</v>
      </c>
      <c r="B698" s="70" t="s">
        <v>268</v>
      </c>
      <c r="C698" s="70" t="s">
        <v>271</v>
      </c>
      <c r="D698" s="70" t="s">
        <v>3768</v>
      </c>
      <c r="E698" s="70">
        <v>1</v>
      </c>
    </row>
    <row r="699" spans="1:5" x14ac:dyDescent="0.25">
      <c r="A699" s="70" t="s">
        <v>751</v>
      </c>
      <c r="B699" s="70">
        <v>240348</v>
      </c>
      <c r="C699" s="70" t="s">
        <v>347</v>
      </c>
      <c r="D699" s="70" t="s">
        <v>754</v>
      </c>
      <c r="E699" s="70">
        <v>1</v>
      </c>
    </row>
    <row r="700" spans="1:5" x14ac:dyDescent="0.25">
      <c r="A700" s="70" t="s">
        <v>751</v>
      </c>
      <c r="B700" s="70">
        <v>240348</v>
      </c>
      <c r="C700" s="70" t="s">
        <v>347</v>
      </c>
      <c r="D700" s="70" t="s">
        <v>747</v>
      </c>
      <c r="E700" s="70">
        <v>1</v>
      </c>
    </row>
    <row r="701" spans="1:5" x14ac:dyDescent="0.25">
      <c r="A701" s="70" t="s">
        <v>266</v>
      </c>
      <c r="B701" s="70" t="s">
        <v>11</v>
      </c>
      <c r="C701" s="70" t="s">
        <v>12</v>
      </c>
      <c r="D701" s="70" t="s">
        <v>746</v>
      </c>
      <c r="E701" s="70">
        <v>1</v>
      </c>
    </row>
    <row r="702" spans="1:5" x14ac:dyDescent="0.25">
      <c r="A702" s="70" t="s">
        <v>266</v>
      </c>
      <c r="B702" s="70" t="s">
        <v>11</v>
      </c>
      <c r="C702" s="70" t="s">
        <v>12</v>
      </c>
      <c r="D702" s="70" t="s">
        <v>717</v>
      </c>
      <c r="E702" s="70">
        <v>1</v>
      </c>
    </row>
    <row r="703" spans="1:5" x14ac:dyDescent="0.25">
      <c r="A703" s="70" t="s">
        <v>266</v>
      </c>
      <c r="B703" s="70" t="s">
        <v>11</v>
      </c>
      <c r="C703" s="70" t="s">
        <v>12</v>
      </c>
      <c r="D703" s="70" t="s">
        <v>703</v>
      </c>
      <c r="E703" s="70">
        <v>1</v>
      </c>
    </row>
    <row r="704" spans="1:5" x14ac:dyDescent="0.25">
      <c r="A704" s="70" t="s">
        <v>266</v>
      </c>
      <c r="B704" s="70" t="s">
        <v>11</v>
      </c>
      <c r="C704" s="70" t="s">
        <v>12</v>
      </c>
      <c r="D704" s="70" t="s">
        <v>695</v>
      </c>
      <c r="E704" s="70">
        <v>1</v>
      </c>
    </row>
    <row r="705" spans="1:5" x14ac:dyDescent="0.25">
      <c r="A705" s="70" t="s">
        <v>266</v>
      </c>
      <c r="B705" s="70" t="s">
        <v>11</v>
      </c>
      <c r="C705" s="70" t="s">
        <v>12</v>
      </c>
      <c r="D705" s="70" t="s">
        <v>650</v>
      </c>
      <c r="E705" s="70">
        <v>1</v>
      </c>
    </row>
    <row r="706" spans="1:5" x14ac:dyDescent="0.25">
      <c r="A706" s="70" t="s">
        <v>266</v>
      </c>
      <c r="B706" s="70" t="s">
        <v>11</v>
      </c>
      <c r="C706" s="70" t="s">
        <v>12</v>
      </c>
      <c r="D706" s="70" t="s">
        <v>3284</v>
      </c>
      <c r="E706" s="70">
        <v>1</v>
      </c>
    </row>
    <row r="707" spans="1:5" x14ac:dyDescent="0.25">
      <c r="A707" s="70" t="s">
        <v>266</v>
      </c>
      <c r="B707" s="70" t="s">
        <v>11</v>
      </c>
      <c r="C707" s="70" t="s">
        <v>12</v>
      </c>
      <c r="D707" s="70" t="s">
        <v>3778</v>
      </c>
      <c r="E707" s="70">
        <v>1</v>
      </c>
    </row>
    <row r="708" spans="1:5" x14ac:dyDescent="0.25">
      <c r="A708" s="70" t="s">
        <v>266</v>
      </c>
      <c r="B708" s="70" t="s">
        <v>2937</v>
      </c>
      <c r="C708" s="70" t="s">
        <v>2990</v>
      </c>
      <c r="D708" s="70" t="s">
        <v>3277</v>
      </c>
      <c r="E708" s="70">
        <v>1</v>
      </c>
    </row>
    <row r="709" spans="1:5" x14ac:dyDescent="0.25">
      <c r="A709" s="70" t="s">
        <v>266</v>
      </c>
      <c r="B709" s="70" t="s">
        <v>2937</v>
      </c>
      <c r="C709" s="70" t="s">
        <v>2990</v>
      </c>
      <c r="D709" s="70" t="s">
        <v>3768</v>
      </c>
      <c r="E709" s="70">
        <v>1</v>
      </c>
    </row>
    <row r="710" spans="1:5" x14ac:dyDescent="0.25">
      <c r="A710" s="70" t="s">
        <v>264</v>
      </c>
      <c r="B710" s="70">
        <v>240005</v>
      </c>
      <c r="C710" s="70" t="s">
        <v>190</v>
      </c>
      <c r="D710" s="70" t="s">
        <v>3277</v>
      </c>
      <c r="E710" s="70">
        <v>1</v>
      </c>
    </row>
    <row r="711" spans="1:5" x14ac:dyDescent="0.25">
      <c r="A711" s="70" t="s">
        <v>264</v>
      </c>
      <c r="B711" s="70">
        <v>240254</v>
      </c>
      <c r="C711" s="70" t="s">
        <v>263</v>
      </c>
      <c r="D711" s="70" t="s">
        <v>754</v>
      </c>
      <c r="E711" s="70">
        <v>1</v>
      </c>
    </row>
    <row r="712" spans="1:5" x14ac:dyDescent="0.25">
      <c r="A712" s="70" t="s">
        <v>264</v>
      </c>
      <c r="B712" s="70">
        <v>240254</v>
      </c>
      <c r="C712" s="70" t="s">
        <v>263</v>
      </c>
      <c r="D712" s="70" t="s">
        <v>748</v>
      </c>
      <c r="E712" s="70">
        <v>1</v>
      </c>
    </row>
    <row r="713" spans="1:5" x14ac:dyDescent="0.25">
      <c r="A713" s="70" t="s">
        <v>264</v>
      </c>
      <c r="B713" s="70">
        <v>240254</v>
      </c>
      <c r="C713" s="70" t="s">
        <v>263</v>
      </c>
      <c r="D713" s="70" t="s">
        <v>747</v>
      </c>
      <c r="E713" s="70">
        <v>1</v>
      </c>
    </row>
    <row r="714" spans="1:5" x14ac:dyDescent="0.25">
      <c r="A714" s="70" t="s">
        <v>264</v>
      </c>
      <c r="B714" s="70">
        <v>240254</v>
      </c>
      <c r="C714" s="70" t="s">
        <v>263</v>
      </c>
      <c r="D714" s="70" t="s">
        <v>746</v>
      </c>
      <c r="E714" s="70">
        <v>1</v>
      </c>
    </row>
    <row r="715" spans="1:5" x14ac:dyDescent="0.25">
      <c r="A715" s="70" t="s">
        <v>264</v>
      </c>
      <c r="B715" s="70">
        <v>240254</v>
      </c>
      <c r="C715" s="70" t="s">
        <v>263</v>
      </c>
      <c r="D715" s="70" t="s">
        <v>717</v>
      </c>
      <c r="E715" s="70">
        <v>1</v>
      </c>
    </row>
    <row r="716" spans="1:5" x14ac:dyDescent="0.25">
      <c r="A716" s="70" t="s">
        <v>264</v>
      </c>
      <c r="B716" s="70">
        <v>240254</v>
      </c>
      <c r="C716" s="70" t="s">
        <v>263</v>
      </c>
      <c r="D716" s="70" t="s">
        <v>703</v>
      </c>
      <c r="E716" s="70">
        <v>1</v>
      </c>
    </row>
    <row r="717" spans="1:5" x14ac:dyDescent="0.25">
      <c r="A717" s="70" t="s">
        <v>264</v>
      </c>
      <c r="B717" s="70" t="s">
        <v>2992</v>
      </c>
      <c r="C717" s="70" t="s">
        <v>3766</v>
      </c>
      <c r="D717" s="70" t="s">
        <v>695</v>
      </c>
      <c r="E717" s="70">
        <v>1</v>
      </c>
    </row>
    <row r="718" spans="1:5" x14ac:dyDescent="0.25">
      <c r="A718" s="70" t="s">
        <v>264</v>
      </c>
      <c r="B718" s="70" t="s">
        <v>606</v>
      </c>
      <c r="C718" s="70" t="s">
        <v>3766</v>
      </c>
      <c r="D718" s="70" t="s">
        <v>650</v>
      </c>
      <c r="E718" s="70">
        <v>1</v>
      </c>
    </row>
    <row r="719" spans="1:5" x14ac:dyDescent="0.25">
      <c r="A719" s="70" t="s">
        <v>264</v>
      </c>
      <c r="B719" s="70" t="s">
        <v>606</v>
      </c>
      <c r="C719" s="70" t="s">
        <v>3766</v>
      </c>
      <c r="D719" s="70" t="s">
        <v>3284</v>
      </c>
      <c r="E719" s="70">
        <v>1</v>
      </c>
    </row>
    <row r="720" spans="1:5" x14ac:dyDescent="0.25">
      <c r="A720" s="70" t="s">
        <v>264</v>
      </c>
      <c r="B720" s="70" t="s">
        <v>606</v>
      </c>
      <c r="C720" s="70" t="s">
        <v>3766</v>
      </c>
      <c r="D720" s="70" t="s">
        <v>3778</v>
      </c>
      <c r="E720" s="70">
        <v>1</v>
      </c>
    </row>
    <row r="721" spans="1:5" x14ac:dyDescent="0.25">
      <c r="A721" s="70" t="s">
        <v>264</v>
      </c>
      <c r="B721" s="70" t="s">
        <v>3879</v>
      </c>
      <c r="C721" s="70" t="s">
        <v>3766</v>
      </c>
      <c r="D721" s="70" t="s">
        <v>3768</v>
      </c>
      <c r="E721" s="70">
        <v>1</v>
      </c>
    </row>
    <row r="722" spans="1:5" x14ac:dyDescent="0.25">
      <c r="A722" s="70" t="s">
        <v>260</v>
      </c>
      <c r="B722" s="70">
        <v>240075</v>
      </c>
      <c r="C722" s="70" t="s">
        <v>384</v>
      </c>
      <c r="D722" s="70" t="s">
        <v>754</v>
      </c>
      <c r="E722" s="70">
        <v>1</v>
      </c>
    </row>
    <row r="723" spans="1:5" x14ac:dyDescent="0.25">
      <c r="A723" s="70" t="s">
        <v>260</v>
      </c>
      <c r="B723" s="70">
        <v>240109</v>
      </c>
      <c r="C723" s="70" t="s">
        <v>237</v>
      </c>
      <c r="D723" s="70" t="s">
        <v>747</v>
      </c>
      <c r="E723" s="70">
        <v>1</v>
      </c>
    </row>
    <row r="724" spans="1:5" x14ac:dyDescent="0.25">
      <c r="A724" s="70" t="s">
        <v>260</v>
      </c>
      <c r="B724" s="70">
        <v>240109</v>
      </c>
      <c r="C724" s="70" t="s">
        <v>237</v>
      </c>
      <c r="D724" s="70" t="s">
        <v>717</v>
      </c>
      <c r="E724" s="70">
        <v>1</v>
      </c>
    </row>
    <row r="725" spans="1:5" x14ac:dyDescent="0.25">
      <c r="A725" s="70" t="s">
        <v>260</v>
      </c>
      <c r="B725" s="70">
        <v>240109</v>
      </c>
      <c r="C725" s="70" t="s">
        <v>237</v>
      </c>
      <c r="D725" s="70" t="s">
        <v>703</v>
      </c>
      <c r="E725" s="70">
        <v>1</v>
      </c>
    </row>
    <row r="726" spans="1:5" x14ac:dyDescent="0.25">
      <c r="A726" s="70" t="s">
        <v>260</v>
      </c>
      <c r="B726" s="70">
        <v>240109</v>
      </c>
      <c r="C726" s="70" t="s">
        <v>237</v>
      </c>
      <c r="D726" s="70" t="s">
        <v>695</v>
      </c>
      <c r="E726" s="70">
        <v>1</v>
      </c>
    </row>
    <row r="727" spans="1:5" x14ac:dyDescent="0.25">
      <c r="A727" s="70" t="s">
        <v>260</v>
      </c>
      <c r="B727" s="70">
        <v>240109</v>
      </c>
      <c r="C727" s="70" t="s">
        <v>237</v>
      </c>
      <c r="D727" s="70" t="s">
        <v>650</v>
      </c>
      <c r="E727" s="70">
        <v>1</v>
      </c>
    </row>
    <row r="728" spans="1:5" x14ac:dyDescent="0.25">
      <c r="A728" s="70" t="s">
        <v>260</v>
      </c>
      <c r="B728" s="70">
        <v>240109</v>
      </c>
      <c r="C728" s="70" t="s">
        <v>237</v>
      </c>
      <c r="D728" s="70" t="s">
        <v>3277</v>
      </c>
      <c r="E728" s="70">
        <v>1</v>
      </c>
    </row>
    <row r="729" spans="1:5" x14ac:dyDescent="0.25">
      <c r="A729" s="70" t="s">
        <v>260</v>
      </c>
      <c r="B729" s="70">
        <v>240109</v>
      </c>
      <c r="C729" s="70" t="s">
        <v>237</v>
      </c>
      <c r="D729" s="70" t="s">
        <v>3284</v>
      </c>
      <c r="E729" s="70">
        <v>1</v>
      </c>
    </row>
    <row r="730" spans="1:5" x14ac:dyDescent="0.25">
      <c r="A730" s="70" t="s">
        <v>260</v>
      </c>
      <c r="B730" s="70">
        <v>240109</v>
      </c>
      <c r="C730" s="70" t="s">
        <v>237</v>
      </c>
      <c r="D730" s="70" t="s">
        <v>3778</v>
      </c>
      <c r="E730" s="70">
        <v>1</v>
      </c>
    </row>
    <row r="731" spans="1:5" x14ac:dyDescent="0.25">
      <c r="A731" s="70" t="s">
        <v>260</v>
      </c>
      <c r="B731" s="70">
        <v>240109</v>
      </c>
      <c r="C731" s="70" t="s">
        <v>237</v>
      </c>
      <c r="D731" s="70" t="s">
        <v>3768</v>
      </c>
      <c r="E731" s="70">
        <v>1</v>
      </c>
    </row>
    <row r="732" spans="1:5" x14ac:dyDescent="0.25">
      <c r="A732" s="70" t="s">
        <v>260</v>
      </c>
      <c r="B732" s="70">
        <v>440435</v>
      </c>
      <c r="C732" s="70" t="s">
        <v>259</v>
      </c>
      <c r="D732" s="70" t="s">
        <v>746</v>
      </c>
      <c r="E732" s="70">
        <v>1</v>
      </c>
    </row>
    <row r="733" spans="1:5" x14ac:dyDescent="0.25">
      <c r="A733" s="70" t="s">
        <v>260</v>
      </c>
      <c r="B733" s="70" t="s">
        <v>2525</v>
      </c>
      <c r="C733" s="70" t="s">
        <v>3766</v>
      </c>
      <c r="D733" s="70" t="s">
        <v>748</v>
      </c>
      <c r="E733" s="70">
        <v>1</v>
      </c>
    </row>
    <row r="734" spans="1:5" x14ac:dyDescent="0.25">
      <c r="A734" s="70" t="s">
        <v>607</v>
      </c>
      <c r="B734" s="70" t="s">
        <v>671</v>
      </c>
      <c r="C734" s="70" t="s">
        <v>672</v>
      </c>
      <c r="D734" s="70" t="s">
        <v>747</v>
      </c>
      <c r="E734" s="70">
        <v>1</v>
      </c>
    </row>
    <row r="735" spans="1:5" x14ac:dyDescent="0.25">
      <c r="A735" s="70" t="s">
        <v>607</v>
      </c>
      <c r="B735" s="70" t="s">
        <v>671</v>
      </c>
      <c r="C735" s="70" t="s">
        <v>672</v>
      </c>
      <c r="D735" s="70" t="s">
        <v>746</v>
      </c>
      <c r="E735" s="70">
        <v>1</v>
      </c>
    </row>
    <row r="736" spans="1:5" x14ac:dyDescent="0.25">
      <c r="A736" s="70" t="s">
        <v>607</v>
      </c>
      <c r="B736" s="70" t="s">
        <v>671</v>
      </c>
      <c r="C736" s="70" t="s">
        <v>672</v>
      </c>
      <c r="D736" s="70" t="s">
        <v>717</v>
      </c>
      <c r="E736" s="70">
        <v>1</v>
      </c>
    </row>
    <row r="737" spans="1:5" x14ac:dyDescent="0.25">
      <c r="A737" s="70" t="s">
        <v>607</v>
      </c>
      <c r="B737" s="70" t="s">
        <v>671</v>
      </c>
      <c r="C737" s="70" t="s">
        <v>672</v>
      </c>
      <c r="D737" s="70" t="s">
        <v>703</v>
      </c>
      <c r="E737" s="70">
        <v>1</v>
      </c>
    </row>
    <row r="738" spans="1:5" x14ac:dyDescent="0.25">
      <c r="A738" s="70" t="s">
        <v>607</v>
      </c>
      <c r="B738" s="70" t="s">
        <v>671</v>
      </c>
      <c r="C738" s="70" t="s">
        <v>672</v>
      </c>
      <c r="D738" s="70" t="s">
        <v>695</v>
      </c>
      <c r="E738" s="70">
        <v>1</v>
      </c>
    </row>
    <row r="739" spans="1:5" x14ac:dyDescent="0.25">
      <c r="A739" s="70" t="s">
        <v>607</v>
      </c>
      <c r="B739" s="70" t="s">
        <v>313</v>
      </c>
      <c r="C739" s="70" t="s">
        <v>314</v>
      </c>
      <c r="D739" s="70" t="s">
        <v>3768</v>
      </c>
      <c r="E739" s="70">
        <v>1</v>
      </c>
    </row>
    <row r="740" spans="1:5" x14ac:dyDescent="0.25">
      <c r="A740" s="70" t="s">
        <v>607</v>
      </c>
      <c r="B740" s="70" t="s">
        <v>334</v>
      </c>
      <c r="C740" s="70" t="s">
        <v>335</v>
      </c>
      <c r="D740" s="70" t="s">
        <v>747</v>
      </c>
      <c r="E740" s="70">
        <v>1</v>
      </c>
    </row>
    <row r="741" spans="1:5" x14ac:dyDescent="0.25">
      <c r="A741" s="70" t="s">
        <v>607</v>
      </c>
      <c r="B741" s="70" t="s">
        <v>334</v>
      </c>
      <c r="C741" s="70" t="s">
        <v>335</v>
      </c>
      <c r="D741" s="70" t="s">
        <v>650</v>
      </c>
      <c r="E741" s="70">
        <v>1</v>
      </c>
    </row>
    <row r="742" spans="1:5" x14ac:dyDescent="0.25">
      <c r="A742" s="70" t="s">
        <v>607</v>
      </c>
      <c r="B742" s="70" t="s">
        <v>334</v>
      </c>
      <c r="C742" s="70" t="s">
        <v>335</v>
      </c>
      <c r="D742" s="70" t="s">
        <v>3277</v>
      </c>
      <c r="E742" s="70">
        <v>1</v>
      </c>
    </row>
    <row r="743" spans="1:5" x14ac:dyDescent="0.25">
      <c r="A743" s="70" t="s">
        <v>607</v>
      </c>
      <c r="B743" s="70" t="s">
        <v>334</v>
      </c>
      <c r="C743" s="70" t="s">
        <v>335</v>
      </c>
      <c r="D743" s="70" t="s">
        <v>3284</v>
      </c>
      <c r="E743" s="70">
        <v>1</v>
      </c>
    </row>
    <row r="744" spans="1:5" x14ac:dyDescent="0.25">
      <c r="A744" s="70" t="s">
        <v>607</v>
      </c>
      <c r="B744" s="70" t="s">
        <v>334</v>
      </c>
      <c r="C744" s="70" t="s">
        <v>335</v>
      </c>
      <c r="D744" s="70" t="s">
        <v>3778</v>
      </c>
      <c r="E744" s="70">
        <v>1</v>
      </c>
    </row>
    <row r="745" spans="1:5" x14ac:dyDescent="0.25">
      <c r="A745" s="70" t="s">
        <v>257</v>
      </c>
      <c r="B745" s="70">
        <v>240075</v>
      </c>
      <c r="C745" s="70" t="s">
        <v>384</v>
      </c>
      <c r="D745" s="70" t="s">
        <v>3778</v>
      </c>
      <c r="E745" s="70">
        <v>1</v>
      </c>
    </row>
    <row r="746" spans="1:5" x14ac:dyDescent="0.25">
      <c r="A746" s="70" t="s">
        <v>257</v>
      </c>
      <c r="B746" s="70">
        <v>440061</v>
      </c>
      <c r="C746" s="70" t="s">
        <v>366</v>
      </c>
      <c r="D746" s="70" t="s">
        <v>754</v>
      </c>
      <c r="E746" s="70">
        <v>1</v>
      </c>
    </row>
    <row r="747" spans="1:5" x14ac:dyDescent="0.25">
      <c r="A747" s="70" t="s">
        <v>257</v>
      </c>
      <c r="B747" s="70">
        <v>440086</v>
      </c>
      <c r="C747" s="70" t="s">
        <v>673</v>
      </c>
      <c r="D747" s="70" t="s">
        <v>748</v>
      </c>
      <c r="E747" s="70">
        <v>1</v>
      </c>
    </row>
    <row r="748" spans="1:5" x14ac:dyDescent="0.25">
      <c r="A748" s="70" t="s">
        <v>257</v>
      </c>
      <c r="B748" s="70">
        <v>440086</v>
      </c>
      <c r="C748" s="70" t="s">
        <v>673</v>
      </c>
      <c r="D748" s="70" t="s">
        <v>746</v>
      </c>
      <c r="E748" s="70">
        <v>1</v>
      </c>
    </row>
    <row r="749" spans="1:5" x14ac:dyDescent="0.25">
      <c r="A749" s="70" t="s">
        <v>257</v>
      </c>
      <c r="B749" s="70">
        <v>440086</v>
      </c>
      <c r="C749" s="70" t="s">
        <v>673</v>
      </c>
      <c r="D749" s="70" t="s">
        <v>717</v>
      </c>
      <c r="E749" s="70">
        <v>1</v>
      </c>
    </row>
    <row r="750" spans="1:5" x14ac:dyDescent="0.25">
      <c r="A750" s="70" t="s">
        <v>257</v>
      </c>
      <c r="B750" s="70">
        <v>440086</v>
      </c>
      <c r="C750" s="70" t="s">
        <v>673</v>
      </c>
      <c r="D750" s="70" t="s">
        <v>703</v>
      </c>
      <c r="E750" s="70">
        <v>1</v>
      </c>
    </row>
    <row r="751" spans="1:5" x14ac:dyDescent="0.25">
      <c r="A751" s="70" t="s">
        <v>257</v>
      </c>
      <c r="B751" s="70">
        <v>440086</v>
      </c>
      <c r="C751" s="70" t="s">
        <v>673</v>
      </c>
      <c r="D751" s="70" t="s">
        <v>695</v>
      </c>
      <c r="E751" s="70">
        <v>1</v>
      </c>
    </row>
    <row r="752" spans="1:5" x14ac:dyDescent="0.25">
      <c r="A752" s="70" t="s">
        <v>257</v>
      </c>
      <c r="B752" s="70">
        <v>440086</v>
      </c>
      <c r="C752" s="70" t="s">
        <v>673</v>
      </c>
      <c r="D752" s="70" t="s">
        <v>650</v>
      </c>
      <c r="E752" s="70">
        <v>1</v>
      </c>
    </row>
    <row r="753" spans="1:5" x14ac:dyDescent="0.25">
      <c r="A753" s="70" t="s">
        <v>257</v>
      </c>
      <c r="B753" s="70">
        <v>440086</v>
      </c>
      <c r="C753" s="70" t="s">
        <v>673</v>
      </c>
      <c r="D753" s="70" t="s">
        <v>3277</v>
      </c>
      <c r="E753" s="70">
        <v>1</v>
      </c>
    </row>
    <row r="754" spans="1:5" x14ac:dyDescent="0.25">
      <c r="A754" s="70" t="s">
        <v>257</v>
      </c>
      <c r="B754" s="70">
        <v>440086</v>
      </c>
      <c r="C754" s="70" t="s">
        <v>673</v>
      </c>
      <c r="D754" s="70" t="s">
        <v>3284</v>
      </c>
      <c r="E754" s="70">
        <v>1</v>
      </c>
    </row>
    <row r="755" spans="1:5" x14ac:dyDescent="0.25">
      <c r="A755" s="70" t="s">
        <v>257</v>
      </c>
      <c r="B755" s="70">
        <v>440187</v>
      </c>
      <c r="C755" s="70" t="s">
        <v>667</v>
      </c>
      <c r="D755" s="70" t="s">
        <v>3768</v>
      </c>
      <c r="E755" s="70">
        <v>1</v>
      </c>
    </row>
    <row r="756" spans="1:5" x14ac:dyDescent="0.25">
      <c r="A756" s="70" t="s">
        <v>254</v>
      </c>
      <c r="B756" s="70">
        <v>240054</v>
      </c>
      <c r="C756" s="70" t="s">
        <v>106</v>
      </c>
      <c r="D756" s="70" t="s">
        <v>754</v>
      </c>
      <c r="E756" s="70">
        <v>1</v>
      </c>
    </row>
    <row r="757" spans="1:5" x14ac:dyDescent="0.25">
      <c r="A757" s="70" t="s">
        <v>254</v>
      </c>
      <c r="B757" s="70">
        <v>340052</v>
      </c>
      <c r="C757" s="70" t="s">
        <v>674</v>
      </c>
      <c r="D757" s="70" t="s">
        <v>717</v>
      </c>
      <c r="E757" s="70">
        <v>1</v>
      </c>
    </row>
    <row r="758" spans="1:5" x14ac:dyDescent="0.25">
      <c r="A758" s="70" t="s">
        <v>254</v>
      </c>
      <c r="B758" s="70">
        <v>340052</v>
      </c>
      <c r="C758" s="70" t="s">
        <v>674</v>
      </c>
      <c r="D758" s="70" t="s">
        <v>703</v>
      </c>
      <c r="E758" s="70">
        <v>1</v>
      </c>
    </row>
    <row r="759" spans="1:5" x14ac:dyDescent="0.25">
      <c r="A759" s="70" t="s">
        <v>254</v>
      </c>
      <c r="B759" s="70">
        <v>340052</v>
      </c>
      <c r="C759" s="70" t="s">
        <v>674</v>
      </c>
      <c r="D759" s="70" t="s">
        <v>695</v>
      </c>
      <c r="E759" s="70">
        <v>1</v>
      </c>
    </row>
    <row r="760" spans="1:5" x14ac:dyDescent="0.25">
      <c r="A760" s="70" t="s">
        <v>254</v>
      </c>
      <c r="B760" s="70">
        <v>340052</v>
      </c>
      <c r="C760" s="70" t="s">
        <v>674</v>
      </c>
      <c r="D760" s="70" t="s">
        <v>650</v>
      </c>
      <c r="E760" s="70">
        <v>1</v>
      </c>
    </row>
    <row r="761" spans="1:5" x14ac:dyDescent="0.25">
      <c r="A761" s="70" t="s">
        <v>254</v>
      </c>
      <c r="B761" s="70">
        <v>340052</v>
      </c>
      <c r="C761" s="70" t="s">
        <v>674</v>
      </c>
      <c r="D761" s="70" t="s">
        <v>3277</v>
      </c>
      <c r="E761" s="70">
        <v>1</v>
      </c>
    </row>
    <row r="762" spans="1:5" x14ac:dyDescent="0.25">
      <c r="A762" s="70" t="s">
        <v>254</v>
      </c>
      <c r="B762" s="70">
        <v>340052</v>
      </c>
      <c r="C762" s="70" t="s">
        <v>674</v>
      </c>
      <c r="D762" s="70" t="s">
        <v>3284</v>
      </c>
      <c r="E762" s="70">
        <v>1</v>
      </c>
    </row>
    <row r="763" spans="1:5" x14ac:dyDescent="0.25">
      <c r="A763" s="70" t="s">
        <v>254</v>
      </c>
      <c r="B763" s="70">
        <v>340052</v>
      </c>
      <c r="C763" s="70" t="s">
        <v>674</v>
      </c>
      <c r="D763" s="70" t="s">
        <v>3778</v>
      </c>
      <c r="E763" s="70">
        <v>1</v>
      </c>
    </row>
    <row r="764" spans="1:5" x14ac:dyDescent="0.25">
      <c r="A764" s="70" t="s">
        <v>254</v>
      </c>
      <c r="B764" s="70">
        <v>340052</v>
      </c>
      <c r="C764" s="70" t="s">
        <v>674</v>
      </c>
      <c r="D764" s="70" t="s">
        <v>3768</v>
      </c>
      <c r="E764" s="70">
        <v>1</v>
      </c>
    </row>
    <row r="765" spans="1:5" x14ac:dyDescent="0.25">
      <c r="A765" s="70" t="s">
        <v>254</v>
      </c>
      <c r="B765" s="70" t="s">
        <v>2992</v>
      </c>
      <c r="C765" s="70" t="s">
        <v>3766</v>
      </c>
      <c r="D765" s="70" t="s">
        <v>748</v>
      </c>
      <c r="E765" s="70">
        <v>1</v>
      </c>
    </row>
    <row r="766" spans="1:5" x14ac:dyDescent="0.25">
      <c r="A766" s="70" t="s">
        <v>254</v>
      </c>
      <c r="B766" s="70" t="s">
        <v>234</v>
      </c>
      <c r="C766" s="70" t="s">
        <v>3766</v>
      </c>
      <c r="D766" s="70" t="s">
        <v>746</v>
      </c>
      <c r="E766" s="70">
        <v>1</v>
      </c>
    </row>
    <row r="767" spans="1:5" x14ac:dyDescent="0.25">
      <c r="A767" s="70" t="s">
        <v>251</v>
      </c>
      <c r="B767" s="70">
        <v>240091</v>
      </c>
      <c r="C767" s="70" t="s">
        <v>232</v>
      </c>
      <c r="D767" s="70" t="s">
        <v>754</v>
      </c>
      <c r="E767" s="70">
        <v>1</v>
      </c>
    </row>
    <row r="768" spans="1:5" x14ac:dyDescent="0.25">
      <c r="A768" s="70" t="s">
        <v>251</v>
      </c>
      <c r="B768" s="70">
        <v>240091</v>
      </c>
      <c r="C768" s="70" t="s">
        <v>232</v>
      </c>
      <c r="D768" s="70" t="s">
        <v>748</v>
      </c>
      <c r="E768" s="70">
        <v>1</v>
      </c>
    </row>
    <row r="769" spans="1:5" x14ac:dyDescent="0.25">
      <c r="A769" s="70" t="s">
        <v>251</v>
      </c>
      <c r="B769" s="70">
        <v>240091</v>
      </c>
      <c r="C769" s="70" t="s">
        <v>232</v>
      </c>
      <c r="D769" s="70" t="s">
        <v>747</v>
      </c>
      <c r="E769" s="70">
        <v>1</v>
      </c>
    </row>
    <row r="770" spans="1:5" x14ac:dyDescent="0.25">
      <c r="A770" s="70" t="s">
        <v>248</v>
      </c>
      <c r="B770" s="70">
        <v>210040</v>
      </c>
      <c r="C770" s="70" t="s">
        <v>247</v>
      </c>
      <c r="D770" s="70" t="s">
        <v>754</v>
      </c>
      <c r="E770" s="70">
        <v>1</v>
      </c>
    </row>
    <row r="771" spans="1:5" x14ac:dyDescent="0.25">
      <c r="A771" s="70" t="s">
        <v>248</v>
      </c>
      <c r="B771" s="70">
        <v>210040</v>
      </c>
      <c r="C771" s="70" t="s">
        <v>247</v>
      </c>
      <c r="D771" s="70" t="s">
        <v>748</v>
      </c>
      <c r="E771" s="70">
        <v>1</v>
      </c>
    </row>
    <row r="772" spans="1:5" x14ac:dyDescent="0.25">
      <c r="A772" s="70" t="s">
        <v>248</v>
      </c>
      <c r="B772" s="70">
        <v>210040</v>
      </c>
      <c r="C772" s="70" t="s">
        <v>247</v>
      </c>
      <c r="D772" s="70" t="s">
        <v>746</v>
      </c>
      <c r="E772" s="70">
        <v>1</v>
      </c>
    </row>
    <row r="773" spans="1:5" x14ac:dyDescent="0.25">
      <c r="A773" s="70" t="s">
        <v>248</v>
      </c>
      <c r="B773" s="70">
        <v>210040</v>
      </c>
      <c r="C773" s="70" t="s">
        <v>247</v>
      </c>
      <c r="D773" s="70" t="s">
        <v>717</v>
      </c>
      <c r="E773" s="70">
        <v>1</v>
      </c>
    </row>
    <row r="774" spans="1:5" x14ac:dyDescent="0.25">
      <c r="A774" s="70" t="s">
        <v>248</v>
      </c>
      <c r="B774" s="70">
        <v>210040</v>
      </c>
      <c r="C774" s="70" t="s">
        <v>247</v>
      </c>
      <c r="D774" s="70" t="s">
        <v>703</v>
      </c>
      <c r="E774" s="70">
        <v>1</v>
      </c>
    </row>
    <row r="775" spans="1:5" x14ac:dyDescent="0.25">
      <c r="A775" s="70" t="s">
        <v>248</v>
      </c>
      <c r="B775" s="70">
        <v>210040</v>
      </c>
      <c r="C775" s="70" t="s">
        <v>247</v>
      </c>
      <c r="D775" s="70" t="s">
        <v>695</v>
      </c>
      <c r="E775" s="70">
        <v>1</v>
      </c>
    </row>
    <row r="776" spans="1:5" x14ac:dyDescent="0.25">
      <c r="A776" s="70" t="s">
        <v>248</v>
      </c>
      <c r="B776" s="70">
        <v>210040</v>
      </c>
      <c r="C776" s="70" t="s">
        <v>247</v>
      </c>
      <c r="D776" s="70" t="s">
        <v>650</v>
      </c>
      <c r="E776" s="70">
        <v>1</v>
      </c>
    </row>
    <row r="777" spans="1:5" x14ac:dyDescent="0.25">
      <c r="A777" s="70" t="s">
        <v>248</v>
      </c>
      <c r="B777" s="70">
        <v>210040</v>
      </c>
      <c r="C777" s="70" t="s">
        <v>247</v>
      </c>
      <c r="D777" s="70" t="s">
        <v>3284</v>
      </c>
      <c r="E777" s="70">
        <v>1</v>
      </c>
    </row>
    <row r="778" spans="1:5" x14ac:dyDescent="0.25">
      <c r="A778" s="70" t="s">
        <v>248</v>
      </c>
      <c r="B778" s="70">
        <v>210040</v>
      </c>
      <c r="C778" s="70" t="s">
        <v>247</v>
      </c>
      <c r="D778" s="70" t="s">
        <v>3778</v>
      </c>
      <c r="E778" s="70">
        <v>1</v>
      </c>
    </row>
    <row r="779" spans="1:5" x14ac:dyDescent="0.25">
      <c r="A779" s="70" t="s">
        <v>248</v>
      </c>
      <c r="B779" s="70" t="s">
        <v>3280</v>
      </c>
      <c r="C779" s="70" t="s">
        <v>3766</v>
      </c>
      <c r="D779" s="70" t="s">
        <v>3277</v>
      </c>
      <c r="E779" s="70">
        <v>1</v>
      </c>
    </row>
    <row r="780" spans="1:5" x14ac:dyDescent="0.25">
      <c r="A780" s="70" t="s">
        <v>248</v>
      </c>
      <c r="B780" s="70" t="s">
        <v>3879</v>
      </c>
      <c r="C780" s="70" t="s">
        <v>3766</v>
      </c>
      <c r="D780" s="70" t="s">
        <v>3768</v>
      </c>
      <c r="E780" s="70">
        <v>1</v>
      </c>
    </row>
    <row r="781" spans="1:5" x14ac:dyDescent="0.25">
      <c r="A781" s="70" t="s">
        <v>244</v>
      </c>
      <c r="B781" s="70">
        <v>240255</v>
      </c>
      <c r="C781" s="70" t="s">
        <v>222</v>
      </c>
      <c r="D781" s="70" t="s">
        <v>747</v>
      </c>
      <c r="E781" s="70">
        <v>1</v>
      </c>
    </row>
    <row r="782" spans="1:5" x14ac:dyDescent="0.25">
      <c r="A782" s="70" t="s">
        <v>244</v>
      </c>
      <c r="B782" s="70">
        <v>240255</v>
      </c>
      <c r="C782" s="70" t="s">
        <v>222</v>
      </c>
      <c r="D782" s="70" t="s">
        <v>717</v>
      </c>
      <c r="E782" s="70">
        <v>1</v>
      </c>
    </row>
    <row r="783" spans="1:5" x14ac:dyDescent="0.25">
      <c r="A783" s="70" t="s">
        <v>244</v>
      </c>
      <c r="B783" s="70">
        <v>240255</v>
      </c>
      <c r="C783" s="70" t="s">
        <v>222</v>
      </c>
      <c r="D783" s="70" t="s">
        <v>703</v>
      </c>
      <c r="E783" s="70">
        <v>1</v>
      </c>
    </row>
    <row r="784" spans="1:5" x14ac:dyDescent="0.25">
      <c r="A784" s="70" t="s">
        <v>244</v>
      </c>
      <c r="B784" s="70">
        <v>240255</v>
      </c>
      <c r="C784" s="70" t="s">
        <v>222</v>
      </c>
      <c r="D784" s="70" t="s">
        <v>695</v>
      </c>
      <c r="E784" s="70">
        <v>1</v>
      </c>
    </row>
    <row r="785" spans="1:5" x14ac:dyDescent="0.25">
      <c r="A785" s="70" t="s">
        <v>244</v>
      </c>
      <c r="B785" s="70">
        <v>240255</v>
      </c>
      <c r="C785" s="70" t="s">
        <v>222</v>
      </c>
      <c r="D785" s="70" t="s">
        <v>650</v>
      </c>
      <c r="E785" s="70">
        <v>1</v>
      </c>
    </row>
    <row r="786" spans="1:5" x14ac:dyDescent="0.25">
      <c r="A786" s="70" t="s">
        <v>244</v>
      </c>
      <c r="B786" s="70">
        <v>240255</v>
      </c>
      <c r="C786" s="70" t="s">
        <v>222</v>
      </c>
      <c r="D786" s="70" t="s">
        <v>3277</v>
      </c>
      <c r="E786" s="70">
        <v>1</v>
      </c>
    </row>
    <row r="787" spans="1:5" x14ac:dyDescent="0.25">
      <c r="A787" s="70" t="s">
        <v>244</v>
      </c>
      <c r="B787" s="70">
        <v>240255</v>
      </c>
      <c r="C787" s="70" t="s">
        <v>222</v>
      </c>
      <c r="D787" s="70" t="s">
        <v>3284</v>
      </c>
      <c r="E787" s="70">
        <v>1</v>
      </c>
    </row>
    <row r="788" spans="1:5" x14ac:dyDescent="0.25">
      <c r="A788" s="70" t="s">
        <v>244</v>
      </c>
      <c r="B788" s="70">
        <v>240255</v>
      </c>
      <c r="C788" s="70" t="s">
        <v>222</v>
      </c>
      <c r="D788" s="70" t="s">
        <v>3778</v>
      </c>
      <c r="E788" s="70">
        <v>1</v>
      </c>
    </row>
    <row r="789" spans="1:5" x14ac:dyDescent="0.25">
      <c r="A789" s="70" t="s">
        <v>244</v>
      </c>
      <c r="B789" s="70">
        <v>240255</v>
      </c>
      <c r="C789" s="70" t="s">
        <v>222</v>
      </c>
      <c r="D789" s="70" t="s">
        <v>3768</v>
      </c>
      <c r="E789" s="70">
        <v>1</v>
      </c>
    </row>
    <row r="790" spans="1:5" x14ac:dyDescent="0.25">
      <c r="A790" s="70" t="s">
        <v>244</v>
      </c>
      <c r="B790" s="70" t="s">
        <v>242</v>
      </c>
      <c r="C790" s="70" t="s">
        <v>243</v>
      </c>
      <c r="D790" s="70" t="s">
        <v>754</v>
      </c>
      <c r="E790" s="70">
        <v>1</v>
      </c>
    </row>
    <row r="791" spans="1:5" x14ac:dyDescent="0.25">
      <c r="A791" s="70" t="s">
        <v>244</v>
      </c>
      <c r="B791" s="70" t="s">
        <v>242</v>
      </c>
      <c r="C791" s="70" t="s">
        <v>243</v>
      </c>
      <c r="D791" s="70" t="s">
        <v>748</v>
      </c>
      <c r="E791" s="70">
        <v>1</v>
      </c>
    </row>
    <row r="792" spans="1:5" x14ac:dyDescent="0.25">
      <c r="A792" s="70" t="s">
        <v>244</v>
      </c>
      <c r="B792" s="70" t="s">
        <v>242</v>
      </c>
      <c r="C792" s="70" t="s">
        <v>243</v>
      </c>
      <c r="D792" s="70" t="s">
        <v>746</v>
      </c>
      <c r="E792" s="70">
        <v>1</v>
      </c>
    </row>
    <row r="793" spans="1:5" x14ac:dyDescent="0.25">
      <c r="A793" s="70" t="s">
        <v>238</v>
      </c>
      <c r="B793" s="70">
        <v>240109</v>
      </c>
      <c r="C793" s="70" t="s">
        <v>237</v>
      </c>
      <c r="D793" s="70" t="s">
        <v>754</v>
      </c>
      <c r="E793" s="70">
        <v>1</v>
      </c>
    </row>
    <row r="794" spans="1:5" x14ac:dyDescent="0.25">
      <c r="A794" s="70" t="s">
        <v>238</v>
      </c>
      <c r="B794" s="70">
        <v>240109</v>
      </c>
      <c r="C794" s="70" t="s">
        <v>237</v>
      </c>
      <c r="D794" s="70" t="s">
        <v>748</v>
      </c>
      <c r="E794" s="70">
        <v>1</v>
      </c>
    </row>
    <row r="795" spans="1:5" x14ac:dyDescent="0.25">
      <c r="A795" s="70" t="s">
        <v>238</v>
      </c>
      <c r="B795" s="70">
        <v>240109</v>
      </c>
      <c r="C795" s="70" t="s">
        <v>237</v>
      </c>
      <c r="D795" s="70" t="s">
        <v>746</v>
      </c>
      <c r="E795" s="70">
        <v>1</v>
      </c>
    </row>
    <row r="796" spans="1:5" x14ac:dyDescent="0.25">
      <c r="A796" s="70" t="s">
        <v>238</v>
      </c>
      <c r="B796" s="70">
        <v>240259</v>
      </c>
      <c r="C796" s="70" t="s">
        <v>675</v>
      </c>
      <c r="D796" s="70" t="s">
        <v>747</v>
      </c>
      <c r="E796" s="70">
        <v>1</v>
      </c>
    </row>
    <row r="797" spans="1:5" x14ac:dyDescent="0.25">
      <c r="A797" s="70" t="s">
        <v>238</v>
      </c>
      <c r="B797" s="70">
        <v>240259</v>
      </c>
      <c r="C797" s="70" t="s">
        <v>675</v>
      </c>
      <c r="D797" s="70" t="s">
        <v>717</v>
      </c>
      <c r="E797" s="70">
        <v>1</v>
      </c>
    </row>
    <row r="798" spans="1:5" x14ac:dyDescent="0.25">
      <c r="A798" s="70" t="s">
        <v>238</v>
      </c>
      <c r="B798" s="70">
        <v>240259</v>
      </c>
      <c r="C798" s="70" t="s">
        <v>675</v>
      </c>
      <c r="D798" s="70" t="s">
        <v>703</v>
      </c>
      <c r="E798" s="70">
        <v>1</v>
      </c>
    </row>
    <row r="799" spans="1:5" x14ac:dyDescent="0.25">
      <c r="A799" s="70" t="s">
        <v>238</v>
      </c>
      <c r="B799" s="70">
        <v>240259</v>
      </c>
      <c r="C799" s="70" t="s">
        <v>675</v>
      </c>
      <c r="D799" s="70" t="s">
        <v>695</v>
      </c>
      <c r="E799" s="70">
        <v>1</v>
      </c>
    </row>
    <row r="800" spans="1:5" x14ac:dyDescent="0.25">
      <c r="A800" s="70" t="s">
        <v>238</v>
      </c>
      <c r="B800" s="70">
        <v>240259</v>
      </c>
      <c r="C800" s="70" t="s">
        <v>675</v>
      </c>
      <c r="D800" s="70" t="s">
        <v>650</v>
      </c>
      <c r="E800" s="70">
        <v>1</v>
      </c>
    </row>
    <row r="801" spans="1:5" x14ac:dyDescent="0.25">
      <c r="A801" s="70" t="s">
        <v>238</v>
      </c>
      <c r="B801" s="70">
        <v>240259</v>
      </c>
      <c r="C801" s="70" t="s">
        <v>675</v>
      </c>
      <c r="D801" s="70" t="s">
        <v>3277</v>
      </c>
      <c r="E801" s="70">
        <v>1</v>
      </c>
    </row>
    <row r="802" spans="1:5" x14ac:dyDescent="0.25">
      <c r="A802" s="70" t="s">
        <v>238</v>
      </c>
      <c r="B802" s="70">
        <v>240259</v>
      </c>
      <c r="C802" s="70" t="s">
        <v>675</v>
      </c>
      <c r="D802" s="70" t="s">
        <v>3284</v>
      </c>
      <c r="E802" s="70">
        <v>1</v>
      </c>
    </row>
    <row r="803" spans="1:5" x14ac:dyDescent="0.25">
      <c r="A803" s="70" t="s">
        <v>238</v>
      </c>
      <c r="B803" s="70">
        <v>240259</v>
      </c>
      <c r="C803" s="70" t="s">
        <v>675</v>
      </c>
      <c r="D803" s="70" t="s">
        <v>3778</v>
      </c>
      <c r="E803" s="70">
        <v>1</v>
      </c>
    </row>
    <row r="804" spans="1:5" x14ac:dyDescent="0.25">
      <c r="A804" s="70" t="s">
        <v>238</v>
      </c>
      <c r="B804" s="70">
        <v>240259</v>
      </c>
      <c r="C804" s="70" t="s">
        <v>675</v>
      </c>
      <c r="D804" s="70" t="s">
        <v>3768</v>
      </c>
      <c r="E804" s="70">
        <v>1</v>
      </c>
    </row>
    <row r="805" spans="1:5" x14ac:dyDescent="0.25">
      <c r="A805" s="70" t="s">
        <v>233</v>
      </c>
      <c r="B805" s="70">
        <v>210085</v>
      </c>
      <c r="C805" s="70" t="s">
        <v>656</v>
      </c>
      <c r="D805" s="70" t="s">
        <v>3778</v>
      </c>
      <c r="E805" s="70">
        <v>1</v>
      </c>
    </row>
    <row r="806" spans="1:5" x14ac:dyDescent="0.25">
      <c r="A806" s="70" t="s">
        <v>233</v>
      </c>
      <c r="B806" s="70">
        <v>210085</v>
      </c>
      <c r="C806" s="70" t="s">
        <v>656</v>
      </c>
      <c r="D806" s="70" t="s">
        <v>3768</v>
      </c>
      <c r="E806" s="70">
        <v>1</v>
      </c>
    </row>
    <row r="807" spans="1:5" x14ac:dyDescent="0.25">
      <c r="A807" s="70" t="s">
        <v>233</v>
      </c>
      <c r="B807" s="70">
        <v>240091</v>
      </c>
      <c r="C807" s="70" t="s">
        <v>232</v>
      </c>
      <c r="D807" s="70" t="s">
        <v>747</v>
      </c>
      <c r="E807" s="70">
        <v>1</v>
      </c>
    </row>
    <row r="808" spans="1:5" x14ac:dyDescent="0.25">
      <c r="A808" s="70" t="s">
        <v>233</v>
      </c>
      <c r="B808" s="70">
        <v>240091</v>
      </c>
      <c r="C808" s="70" t="s">
        <v>232</v>
      </c>
      <c r="D808" s="70" t="s">
        <v>746</v>
      </c>
      <c r="E808" s="70">
        <v>1</v>
      </c>
    </row>
    <row r="809" spans="1:5" x14ac:dyDescent="0.25">
      <c r="A809" s="70" t="s">
        <v>233</v>
      </c>
      <c r="B809" s="70">
        <v>240091</v>
      </c>
      <c r="C809" s="70" t="s">
        <v>232</v>
      </c>
      <c r="D809" s="70" t="s">
        <v>717</v>
      </c>
      <c r="E809" s="70">
        <v>1</v>
      </c>
    </row>
    <row r="810" spans="1:5" x14ac:dyDescent="0.25">
      <c r="A810" s="70" t="s">
        <v>233</v>
      </c>
      <c r="B810" s="70">
        <v>240091</v>
      </c>
      <c r="C810" s="70" t="s">
        <v>232</v>
      </c>
      <c r="D810" s="70" t="s">
        <v>703</v>
      </c>
      <c r="E810" s="70">
        <v>1</v>
      </c>
    </row>
    <row r="811" spans="1:5" x14ac:dyDescent="0.25">
      <c r="A811" s="70" t="s">
        <v>233</v>
      </c>
      <c r="B811" s="70">
        <v>240091</v>
      </c>
      <c r="C811" s="70" t="s">
        <v>232</v>
      </c>
      <c r="D811" s="70" t="s">
        <v>695</v>
      </c>
      <c r="E811" s="70">
        <v>1</v>
      </c>
    </row>
    <row r="812" spans="1:5" x14ac:dyDescent="0.25">
      <c r="A812" s="70" t="s">
        <v>233</v>
      </c>
      <c r="B812" s="70">
        <v>240091</v>
      </c>
      <c r="C812" s="70" t="s">
        <v>232</v>
      </c>
      <c r="D812" s="70" t="s">
        <v>650</v>
      </c>
      <c r="E812" s="70">
        <v>1</v>
      </c>
    </row>
    <row r="813" spans="1:5" x14ac:dyDescent="0.25">
      <c r="A813" s="70" t="s">
        <v>233</v>
      </c>
      <c r="B813" s="70">
        <v>240091</v>
      </c>
      <c r="C813" s="70" t="s">
        <v>232</v>
      </c>
      <c r="D813" s="70" t="s">
        <v>3284</v>
      </c>
      <c r="E813" s="70">
        <v>1</v>
      </c>
    </row>
    <row r="814" spans="1:5" x14ac:dyDescent="0.25">
      <c r="A814" s="70" t="s">
        <v>233</v>
      </c>
      <c r="B814" s="70">
        <v>440086</v>
      </c>
      <c r="C814" s="70" t="s">
        <v>673</v>
      </c>
      <c r="D814" s="70" t="s">
        <v>754</v>
      </c>
      <c r="E814" s="70">
        <v>1</v>
      </c>
    </row>
    <row r="815" spans="1:5" x14ac:dyDescent="0.25">
      <c r="A815" s="70" t="s">
        <v>233</v>
      </c>
      <c r="B815" s="70" t="s">
        <v>3280</v>
      </c>
      <c r="C815" s="70" t="s">
        <v>3766</v>
      </c>
      <c r="D815" s="70" t="s">
        <v>747</v>
      </c>
      <c r="E815" s="70">
        <v>1</v>
      </c>
    </row>
    <row r="816" spans="1:5" x14ac:dyDescent="0.25">
      <c r="A816" s="70" t="s">
        <v>233</v>
      </c>
      <c r="B816" s="70" t="s">
        <v>3280</v>
      </c>
      <c r="C816" s="70" t="s">
        <v>3766</v>
      </c>
      <c r="D816" s="70" t="s">
        <v>3277</v>
      </c>
      <c r="E816" s="70">
        <v>1</v>
      </c>
    </row>
    <row r="817" spans="1:5" x14ac:dyDescent="0.25">
      <c r="A817" s="70" t="s">
        <v>233</v>
      </c>
      <c r="B817" s="70" t="s">
        <v>2992</v>
      </c>
      <c r="C817" s="70" t="s">
        <v>3766</v>
      </c>
      <c r="D817" s="70" t="s">
        <v>748</v>
      </c>
      <c r="E817" s="70">
        <v>1</v>
      </c>
    </row>
    <row r="818" spans="1:5" x14ac:dyDescent="0.25">
      <c r="A818" s="70" t="s">
        <v>230</v>
      </c>
      <c r="B818" s="70">
        <v>210056</v>
      </c>
      <c r="C818" s="70" t="s">
        <v>203</v>
      </c>
      <c r="D818" s="70" t="s">
        <v>754</v>
      </c>
      <c r="E818" s="70">
        <v>1</v>
      </c>
    </row>
    <row r="819" spans="1:5" x14ac:dyDescent="0.25">
      <c r="A819" s="70" t="s">
        <v>230</v>
      </c>
      <c r="B819" s="70">
        <v>210056</v>
      </c>
      <c r="C819" s="70" t="s">
        <v>203</v>
      </c>
      <c r="D819" s="70" t="s">
        <v>748</v>
      </c>
      <c r="E819" s="70">
        <v>1</v>
      </c>
    </row>
    <row r="820" spans="1:5" x14ac:dyDescent="0.25">
      <c r="A820" s="70" t="s">
        <v>230</v>
      </c>
      <c r="B820" s="70">
        <v>210056</v>
      </c>
      <c r="C820" s="70" t="s">
        <v>203</v>
      </c>
      <c r="D820" s="70" t="s">
        <v>746</v>
      </c>
      <c r="E820" s="70">
        <v>1</v>
      </c>
    </row>
    <row r="821" spans="1:5" x14ac:dyDescent="0.25">
      <c r="A821" s="70" t="s">
        <v>230</v>
      </c>
      <c r="B821" s="70">
        <v>210056</v>
      </c>
      <c r="C821" s="70" t="s">
        <v>203</v>
      </c>
      <c r="D821" s="70" t="s">
        <v>717</v>
      </c>
      <c r="E821" s="70">
        <v>1</v>
      </c>
    </row>
    <row r="822" spans="1:5" x14ac:dyDescent="0.25">
      <c r="A822" s="70" t="s">
        <v>230</v>
      </c>
      <c r="B822" s="70">
        <v>210056</v>
      </c>
      <c r="C822" s="70" t="s">
        <v>203</v>
      </c>
      <c r="D822" s="70" t="s">
        <v>703</v>
      </c>
      <c r="E822" s="70">
        <v>1</v>
      </c>
    </row>
    <row r="823" spans="1:5" x14ac:dyDescent="0.25">
      <c r="A823" s="70" t="s">
        <v>230</v>
      </c>
      <c r="B823" s="70">
        <v>240037</v>
      </c>
      <c r="C823" s="70" t="s">
        <v>99</v>
      </c>
      <c r="D823" s="70" t="s">
        <v>650</v>
      </c>
      <c r="E823" s="70">
        <v>1</v>
      </c>
    </row>
    <row r="824" spans="1:5" x14ac:dyDescent="0.25">
      <c r="A824" s="70" t="s">
        <v>230</v>
      </c>
      <c r="B824" s="70">
        <v>240037</v>
      </c>
      <c r="C824" s="70" t="s">
        <v>99</v>
      </c>
      <c r="D824" s="70" t="s">
        <v>3284</v>
      </c>
      <c r="E824" s="70">
        <v>1</v>
      </c>
    </row>
    <row r="825" spans="1:5" x14ac:dyDescent="0.25">
      <c r="A825" s="70" t="s">
        <v>230</v>
      </c>
      <c r="B825" s="70" t="s">
        <v>3280</v>
      </c>
      <c r="C825" s="70" t="s">
        <v>3766</v>
      </c>
      <c r="D825" s="70" t="s">
        <v>3277</v>
      </c>
      <c r="E825" s="70">
        <v>1</v>
      </c>
    </row>
    <row r="826" spans="1:5" x14ac:dyDescent="0.25">
      <c r="A826" s="70" t="s">
        <v>230</v>
      </c>
      <c r="B826" s="70" t="s">
        <v>2992</v>
      </c>
      <c r="C826" s="70" t="s">
        <v>3766</v>
      </c>
      <c r="D826" s="70" t="s">
        <v>695</v>
      </c>
      <c r="E826" s="70">
        <v>1</v>
      </c>
    </row>
    <row r="827" spans="1:5" x14ac:dyDescent="0.25">
      <c r="A827" s="70" t="s">
        <v>230</v>
      </c>
      <c r="B827" s="70" t="s">
        <v>611</v>
      </c>
      <c r="C827" s="70" t="s">
        <v>3766</v>
      </c>
      <c r="D827" s="70" t="s">
        <v>3778</v>
      </c>
      <c r="E827" s="70">
        <v>1</v>
      </c>
    </row>
    <row r="828" spans="1:5" x14ac:dyDescent="0.25">
      <c r="A828" s="70" t="s">
        <v>230</v>
      </c>
      <c r="B828" s="70" t="s">
        <v>3879</v>
      </c>
      <c r="C828" s="70" t="s">
        <v>3766</v>
      </c>
      <c r="D828" s="70" t="s">
        <v>3768</v>
      </c>
      <c r="E828" s="70">
        <v>1</v>
      </c>
    </row>
    <row r="829" spans="1:5" x14ac:dyDescent="0.25">
      <c r="A829" s="70" t="s">
        <v>228</v>
      </c>
      <c r="B829" s="70" t="s">
        <v>226</v>
      </c>
      <c r="C829" s="70" t="s">
        <v>227</v>
      </c>
      <c r="D829" s="70" t="s">
        <v>746</v>
      </c>
      <c r="E829" s="70">
        <v>1</v>
      </c>
    </row>
    <row r="830" spans="1:5" x14ac:dyDescent="0.25">
      <c r="A830" s="70" t="s">
        <v>228</v>
      </c>
      <c r="B830" s="70" t="s">
        <v>226</v>
      </c>
      <c r="C830" s="70" t="s">
        <v>227</v>
      </c>
      <c r="D830" s="70" t="s">
        <v>717</v>
      </c>
      <c r="E830" s="70">
        <v>1</v>
      </c>
    </row>
    <row r="831" spans="1:5" x14ac:dyDescent="0.25">
      <c r="A831" s="70" t="s">
        <v>228</v>
      </c>
      <c r="B831" s="70" t="s">
        <v>226</v>
      </c>
      <c r="C831" s="70" t="s">
        <v>227</v>
      </c>
      <c r="D831" s="70" t="s">
        <v>703</v>
      </c>
      <c r="E831" s="70">
        <v>1</v>
      </c>
    </row>
    <row r="832" spans="1:5" x14ac:dyDescent="0.25">
      <c r="A832" s="70" t="s">
        <v>228</v>
      </c>
      <c r="B832" s="70" t="s">
        <v>226</v>
      </c>
      <c r="C832" s="70" t="s">
        <v>227</v>
      </c>
      <c r="D832" s="70" t="s">
        <v>695</v>
      </c>
      <c r="E832" s="70">
        <v>1</v>
      </c>
    </row>
    <row r="833" spans="1:5" x14ac:dyDescent="0.25">
      <c r="A833" s="70" t="s">
        <v>228</v>
      </c>
      <c r="B833" s="70" t="s">
        <v>226</v>
      </c>
      <c r="C833" s="70" t="s">
        <v>227</v>
      </c>
      <c r="D833" s="70" t="s">
        <v>650</v>
      </c>
      <c r="E833" s="70">
        <v>1</v>
      </c>
    </row>
    <row r="834" spans="1:5" x14ac:dyDescent="0.25">
      <c r="A834" s="70" t="s">
        <v>228</v>
      </c>
      <c r="B834" s="70" t="s">
        <v>226</v>
      </c>
      <c r="C834" s="70" t="s">
        <v>227</v>
      </c>
      <c r="D834" s="70" t="s">
        <v>3277</v>
      </c>
      <c r="E834" s="70">
        <v>1</v>
      </c>
    </row>
    <row r="835" spans="1:5" x14ac:dyDescent="0.25">
      <c r="A835" s="70" t="s">
        <v>228</v>
      </c>
      <c r="B835" s="70" t="s">
        <v>226</v>
      </c>
      <c r="C835" s="70" t="s">
        <v>227</v>
      </c>
      <c r="D835" s="70" t="s">
        <v>3284</v>
      </c>
      <c r="E835" s="70">
        <v>1</v>
      </c>
    </row>
    <row r="836" spans="1:5" x14ac:dyDescent="0.25">
      <c r="A836" s="70" t="s">
        <v>228</v>
      </c>
      <c r="B836" s="70" t="s">
        <v>226</v>
      </c>
      <c r="C836" s="70" t="s">
        <v>227</v>
      </c>
      <c r="D836" s="70" t="s">
        <v>3778</v>
      </c>
      <c r="E836" s="70">
        <v>1</v>
      </c>
    </row>
    <row r="837" spans="1:5" x14ac:dyDescent="0.25">
      <c r="A837" s="70" t="s">
        <v>228</v>
      </c>
      <c r="B837" s="70" t="s">
        <v>226</v>
      </c>
      <c r="C837" s="70" t="s">
        <v>227</v>
      </c>
      <c r="D837" s="70" t="s">
        <v>3768</v>
      </c>
      <c r="E837" s="70">
        <v>1</v>
      </c>
    </row>
    <row r="838" spans="1:5" x14ac:dyDescent="0.25">
      <c r="A838" s="70" t="s">
        <v>223</v>
      </c>
      <c r="B838" s="70">
        <v>240255</v>
      </c>
      <c r="C838" s="70" t="s">
        <v>222</v>
      </c>
      <c r="D838" s="70" t="s">
        <v>754</v>
      </c>
      <c r="E838" s="70">
        <v>1</v>
      </c>
    </row>
    <row r="839" spans="1:5" x14ac:dyDescent="0.25">
      <c r="A839" s="70" t="s">
        <v>223</v>
      </c>
      <c r="B839" s="70">
        <v>240255</v>
      </c>
      <c r="C839" s="70" t="s">
        <v>222</v>
      </c>
      <c r="D839" s="70" t="s">
        <v>748</v>
      </c>
      <c r="E839" s="70">
        <v>1</v>
      </c>
    </row>
    <row r="840" spans="1:5" x14ac:dyDescent="0.25">
      <c r="A840" s="70" t="s">
        <v>223</v>
      </c>
      <c r="B840" s="70">
        <v>240255</v>
      </c>
      <c r="C840" s="70" t="s">
        <v>222</v>
      </c>
      <c r="D840" s="70" t="s">
        <v>747</v>
      </c>
      <c r="E840" s="70">
        <v>1</v>
      </c>
    </row>
    <row r="841" spans="1:5" x14ac:dyDescent="0.25">
      <c r="A841" s="70" t="s">
        <v>223</v>
      </c>
      <c r="B841" s="70">
        <v>240255</v>
      </c>
      <c r="C841" s="70" t="s">
        <v>222</v>
      </c>
      <c r="D841" s="70" t="s">
        <v>746</v>
      </c>
      <c r="E841" s="70">
        <v>1</v>
      </c>
    </row>
    <row r="842" spans="1:5" x14ac:dyDescent="0.25">
      <c r="A842" s="70" t="s">
        <v>219</v>
      </c>
      <c r="B842" s="70">
        <v>240538</v>
      </c>
      <c r="C842" s="70" t="s">
        <v>218</v>
      </c>
      <c r="D842" s="70" t="s">
        <v>754</v>
      </c>
      <c r="E842" s="70">
        <v>1</v>
      </c>
    </row>
    <row r="843" spans="1:5" x14ac:dyDescent="0.25">
      <c r="A843" s="70" t="s">
        <v>219</v>
      </c>
      <c r="B843" s="70">
        <v>240538</v>
      </c>
      <c r="C843" s="70" t="s">
        <v>218</v>
      </c>
      <c r="D843" s="70" t="s">
        <v>748</v>
      </c>
      <c r="E843" s="70">
        <v>1</v>
      </c>
    </row>
    <row r="844" spans="1:5" x14ac:dyDescent="0.25">
      <c r="A844" s="70" t="s">
        <v>219</v>
      </c>
      <c r="B844" s="70">
        <v>240538</v>
      </c>
      <c r="C844" s="70" t="s">
        <v>218</v>
      </c>
      <c r="D844" s="70" t="s">
        <v>746</v>
      </c>
      <c r="E844" s="70">
        <v>1</v>
      </c>
    </row>
    <row r="845" spans="1:5" x14ac:dyDescent="0.25">
      <c r="A845" s="70" t="s">
        <v>219</v>
      </c>
      <c r="B845" s="70">
        <v>240538</v>
      </c>
      <c r="C845" s="70" t="s">
        <v>218</v>
      </c>
      <c r="D845" s="70" t="s">
        <v>717</v>
      </c>
      <c r="E845" s="70">
        <v>1</v>
      </c>
    </row>
    <row r="846" spans="1:5" x14ac:dyDescent="0.25">
      <c r="A846" s="70" t="s">
        <v>219</v>
      </c>
      <c r="B846" s="70">
        <v>240538</v>
      </c>
      <c r="C846" s="70" t="s">
        <v>218</v>
      </c>
      <c r="D846" s="70" t="s">
        <v>703</v>
      </c>
      <c r="E846" s="70">
        <v>1</v>
      </c>
    </row>
    <row r="847" spans="1:5" x14ac:dyDescent="0.25">
      <c r="A847" s="70" t="s">
        <v>219</v>
      </c>
      <c r="B847" s="70">
        <v>240538</v>
      </c>
      <c r="C847" s="70" t="s">
        <v>218</v>
      </c>
      <c r="D847" s="70" t="s">
        <v>695</v>
      </c>
      <c r="E847" s="70">
        <v>1</v>
      </c>
    </row>
    <row r="848" spans="1:5" x14ac:dyDescent="0.25">
      <c r="A848" s="70" t="s">
        <v>219</v>
      </c>
      <c r="B848" s="70">
        <v>240538</v>
      </c>
      <c r="C848" s="70" t="s">
        <v>218</v>
      </c>
      <c r="D848" s="70" t="s">
        <v>650</v>
      </c>
      <c r="E848" s="70">
        <v>1</v>
      </c>
    </row>
    <row r="849" spans="1:5" x14ac:dyDescent="0.25">
      <c r="A849" s="70" t="s">
        <v>219</v>
      </c>
      <c r="B849" s="70">
        <v>240538</v>
      </c>
      <c r="C849" s="70" t="s">
        <v>218</v>
      </c>
      <c r="D849" s="70" t="s">
        <v>3277</v>
      </c>
      <c r="E849" s="70">
        <v>1</v>
      </c>
    </row>
    <row r="850" spans="1:5" x14ac:dyDescent="0.25">
      <c r="A850" s="70" t="s">
        <v>219</v>
      </c>
      <c r="B850" s="70">
        <v>240538</v>
      </c>
      <c r="C850" s="70" t="s">
        <v>218</v>
      </c>
      <c r="D850" s="70" t="s">
        <v>3284</v>
      </c>
      <c r="E850" s="70">
        <v>1</v>
      </c>
    </row>
    <row r="851" spans="1:5" x14ac:dyDescent="0.25">
      <c r="A851" s="70" t="s">
        <v>219</v>
      </c>
      <c r="B851" s="70">
        <v>240538</v>
      </c>
      <c r="C851" s="70" t="s">
        <v>218</v>
      </c>
      <c r="D851" s="70" t="s">
        <v>3778</v>
      </c>
      <c r="E851" s="70">
        <v>1</v>
      </c>
    </row>
    <row r="852" spans="1:5" x14ac:dyDescent="0.25">
      <c r="A852" s="70" t="s">
        <v>219</v>
      </c>
      <c r="B852" s="70">
        <v>240538</v>
      </c>
      <c r="C852" s="70" t="s">
        <v>218</v>
      </c>
      <c r="D852" s="70" t="s">
        <v>3768</v>
      </c>
      <c r="E852" s="70">
        <v>1</v>
      </c>
    </row>
    <row r="853" spans="1:5" x14ac:dyDescent="0.25">
      <c r="A853" s="70" t="s">
        <v>214</v>
      </c>
      <c r="B853" s="70">
        <v>240494</v>
      </c>
      <c r="C853" s="70" t="s">
        <v>213</v>
      </c>
      <c r="D853" s="70" t="s">
        <v>754</v>
      </c>
      <c r="E853" s="70">
        <v>1</v>
      </c>
    </row>
    <row r="854" spans="1:5" x14ac:dyDescent="0.25">
      <c r="A854" s="70" t="s">
        <v>214</v>
      </c>
      <c r="B854" s="70">
        <v>240494</v>
      </c>
      <c r="C854" s="70" t="s">
        <v>213</v>
      </c>
      <c r="D854" s="70" t="s">
        <v>748</v>
      </c>
      <c r="E854" s="70">
        <v>1</v>
      </c>
    </row>
    <row r="855" spans="1:5" x14ac:dyDescent="0.25">
      <c r="A855" s="70" t="s">
        <v>214</v>
      </c>
      <c r="B855" s="70">
        <v>240494</v>
      </c>
      <c r="C855" s="70" t="s">
        <v>213</v>
      </c>
      <c r="D855" s="70" t="s">
        <v>746</v>
      </c>
      <c r="E855" s="70">
        <v>1</v>
      </c>
    </row>
    <row r="856" spans="1:5" x14ac:dyDescent="0.25">
      <c r="A856" s="70" t="s">
        <v>214</v>
      </c>
      <c r="B856" s="70">
        <v>240494</v>
      </c>
      <c r="C856" s="70" t="s">
        <v>213</v>
      </c>
      <c r="D856" s="70" t="s">
        <v>717</v>
      </c>
      <c r="E856" s="70">
        <v>1</v>
      </c>
    </row>
    <row r="857" spans="1:5" x14ac:dyDescent="0.25">
      <c r="A857" s="70" t="s">
        <v>214</v>
      </c>
      <c r="B857" s="70">
        <v>240494</v>
      </c>
      <c r="C857" s="70" t="s">
        <v>213</v>
      </c>
      <c r="D857" s="70" t="s">
        <v>703</v>
      </c>
      <c r="E857" s="70">
        <v>1</v>
      </c>
    </row>
    <row r="858" spans="1:5" x14ac:dyDescent="0.25">
      <c r="A858" s="70" t="s">
        <v>214</v>
      </c>
      <c r="B858" s="70">
        <v>240494</v>
      </c>
      <c r="C858" s="70" t="s">
        <v>213</v>
      </c>
      <c r="D858" s="70" t="s">
        <v>695</v>
      </c>
      <c r="E858" s="70">
        <v>1</v>
      </c>
    </row>
    <row r="859" spans="1:5" x14ac:dyDescent="0.25">
      <c r="A859" s="70" t="s">
        <v>214</v>
      </c>
      <c r="B859" s="70">
        <v>240494</v>
      </c>
      <c r="C859" s="70" t="s">
        <v>213</v>
      </c>
      <c r="D859" s="70" t="s">
        <v>650</v>
      </c>
      <c r="E859" s="70">
        <v>1</v>
      </c>
    </row>
    <row r="860" spans="1:5" x14ac:dyDescent="0.25">
      <c r="A860" s="70" t="s">
        <v>214</v>
      </c>
      <c r="B860" s="70">
        <v>240494</v>
      </c>
      <c r="C860" s="70" t="s">
        <v>213</v>
      </c>
      <c r="D860" s="70" t="s">
        <v>3277</v>
      </c>
      <c r="E860" s="70">
        <v>1</v>
      </c>
    </row>
    <row r="861" spans="1:5" x14ac:dyDescent="0.25">
      <c r="A861" s="70" t="s">
        <v>214</v>
      </c>
      <c r="B861" s="70">
        <v>240494</v>
      </c>
      <c r="C861" s="70" t="s">
        <v>213</v>
      </c>
      <c r="D861" s="70" t="s">
        <v>3284</v>
      </c>
      <c r="E861" s="70">
        <v>1</v>
      </c>
    </row>
    <row r="862" spans="1:5" x14ac:dyDescent="0.25">
      <c r="A862" s="70" t="s">
        <v>214</v>
      </c>
      <c r="B862" s="70">
        <v>240494</v>
      </c>
      <c r="C862" s="70" t="s">
        <v>213</v>
      </c>
      <c r="D862" s="70" t="s">
        <v>3778</v>
      </c>
      <c r="E862" s="70">
        <v>1</v>
      </c>
    </row>
    <row r="863" spans="1:5" x14ac:dyDescent="0.25">
      <c r="A863" s="70" t="s">
        <v>214</v>
      </c>
      <c r="B863" s="70">
        <v>240494</v>
      </c>
      <c r="C863" s="70" t="s">
        <v>213</v>
      </c>
      <c r="D863" s="70" t="s">
        <v>3768</v>
      </c>
      <c r="E863" s="70">
        <v>1</v>
      </c>
    </row>
    <row r="864" spans="1:5" x14ac:dyDescent="0.25">
      <c r="A864" s="70" t="s">
        <v>752</v>
      </c>
      <c r="B864" s="70">
        <v>440072</v>
      </c>
      <c r="C864" s="70" t="s">
        <v>352</v>
      </c>
      <c r="D864" s="70" t="s">
        <v>754</v>
      </c>
      <c r="E864" s="70">
        <v>1</v>
      </c>
    </row>
    <row r="865" spans="1:5" x14ac:dyDescent="0.25">
      <c r="A865" s="70" t="s">
        <v>210</v>
      </c>
      <c r="B865" s="70">
        <v>240080</v>
      </c>
      <c r="C865" s="70" t="s">
        <v>209</v>
      </c>
      <c r="D865" s="70" t="s">
        <v>754</v>
      </c>
      <c r="E865" s="70">
        <v>1</v>
      </c>
    </row>
    <row r="866" spans="1:5" x14ac:dyDescent="0.25">
      <c r="A866" s="70" t="s">
        <v>204</v>
      </c>
      <c r="B866" s="70">
        <v>240254</v>
      </c>
      <c r="C866" s="70" t="s">
        <v>263</v>
      </c>
      <c r="D866" s="70" t="s">
        <v>747</v>
      </c>
      <c r="E866" s="70">
        <v>1</v>
      </c>
    </row>
    <row r="867" spans="1:5" x14ac:dyDescent="0.25">
      <c r="A867" s="70" t="s">
        <v>204</v>
      </c>
      <c r="B867" s="70">
        <v>240254</v>
      </c>
      <c r="C867" s="70" t="s">
        <v>263</v>
      </c>
      <c r="D867" s="70" t="s">
        <v>695</v>
      </c>
      <c r="E867" s="70">
        <v>1</v>
      </c>
    </row>
    <row r="868" spans="1:5" x14ac:dyDescent="0.25">
      <c r="A868" s="70" t="s">
        <v>204</v>
      </c>
      <c r="B868" s="70">
        <v>240254</v>
      </c>
      <c r="C868" s="70" t="s">
        <v>263</v>
      </c>
      <c r="D868" s="70" t="s">
        <v>650</v>
      </c>
      <c r="E868" s="70">
        <v>1</v>
      </c>
    </row>
    <row r="869" spans="1:5" x14ac:dyDescent="0.25">
      <c r="A869" s="70" t="s">
        <v>204</v>
      </c>
      <c r="B869" s="70">
        <v>240254</v>
      </c>
      <c r="C869" s="70" t="s">
        <v>263</v>
      </c>
      <c r="D869" s="70" t="s">
        <v>3277</v>
      </c>
      <c r="E869" s="70">
        <v>1</v>
      </c>
    </row>
    <row r="870" spans="1:5" x14ac:dyDescent="0.25">
      <c r="A870" s="70" t="s">
        <v>204</v>
      </c>
      <c r="B870" s="70">
        <v>240254</v>
      </c>
      <c r="C870" s="70" t="s">
        <v>263</v>
      </c>
      <c r="D870" s="70" t="s">
        <v>3284</v>
      </c>
      <c r="E870" s="70">
        <v>1</v>
      </c>
    </row>
    <row r="871" spans="1:5" x14ac:dyDescent="0.25">
      <c r="A871" s="70" t="s">
        <v>204</v>
      </c>
      <c r="B871" s="70">
        <v>240254</v>
      </c>
      <c r="C871" s="70" t="s">
        <v>263</v>
      </c>
      <c r="D871" s="70" t="s">
        <v>3778</v>
      </c>
      <c r="E871" s="70">
        <v>1</v>
      </c>
    </row>
    <row r="872" spans="1:5" x14ac:dyDescent="0.25">
      <c r="A872" s="70" t="s">
        <v>204</v>
      </c>
      <c r="B872" s="70">
        <v>240254</v>
      </c>
      <c r="C872" s="70" t="s">
        <v>263</v>
      </c>
      <c r="D872" s="70" t="s">
        <v>3768</v>
      </c>
      <c r="E872" s="70">
        <v>1</v>
      </c>
    </row>
    <row r="873" spans="1:5" x14ac:dyDescent="0.25">
      <c r="A873" s="70" t="s">
        <v>204</v>
      </c>
      <c r="B873" s="70" t="s">
        <v>215</v>
      </c>
      <c r="C873" s="70" t="s">
        <v>3766</v>
      </c>
      <c r="D873" s="70" t="s">
        <v>754</v>
      </c>
      <c r="E873" s="70">
        <v>1</v>
      </c>
    </row>
    <row r="874" spans="1:5" x14ac:dyDescent="0.25">
      <c r="A874" s="70" t="s">
        <v>204</v>
      </c>
      <c r="B874" s="70" t="s">
        <v>215</v>
      </c>
      <c r="C874" s="70" t="s">
        <v>3766</v>
      </c>
      <c r="D874" s="70" t="s">
        <v>748</v>
      </c>
      <c r="E874" s="70">
        <v>1</v>
      </c>
    </row>
    <row r="875" spans="1:5" x14ac:dyDescent="0.25">
      <c r="A875" s="70" t="s">
        <v>204</v>
      </c>
      <c r="B875" s="70" t="s">
        <v>2992</v>
      </c>
      <c r="C875" s="70" t="s">
        <v>3766</v>
      </c>
      <c r="D875" s="70" t="s">
        <v>746</v>
      </c>
      <c r="E875" s="70">
        <v>1</v>
      </c>
    </row>
    <row r="876" spans="1:5" x14ac:dyDescent="0.25">
      <c r="A876" s="70" t="s">
        <v>204</v>
      </c>
      <c r="B876" s="70" t="s">
        <v>2992</v>
      </c>
      <c r="C876" s="70" t="s">
        <v>3766</v>
      </c>
      <c r="D876" s="70" t="s">
        <v>717</v>
      </c>
      <c r="E876" s="70">
        <v>1</v>
      </c>
    </row>
    <row r="877" spans="1:5" x14ac:dyDescent="0.25">
      <c r="A877" s="70" t="s">
        <v>204</v>
      </c>
      <c r="B877" s="70" t="s">
        <v>2992</v>
      </c>
      <c r="C877" s="70" t="s">
        <v>3766</v>
      </c>
      <c r="D877" s="70" t="s">
        <v>703</v>
      </c>
      <c r="E877" s="70">
        <v>1</v>
      </c>
    </row>
    <row r="878" spans="1:5" x14ac:dyDescent="0.25">
      <c r="A878" s="70" t="s">
        <v>199</v>
      </c>
      <c r="B878" s="70">
        <v>240263</v>
      </c>
      <c r="C878" s="70" t="s">
        <v>115</v>
      </c>
      <c r="D878" s="70" t="s">
        <v>754</v>
      </c>
      <c r="E878" s="70">
        <v>1</v>
      </c>
    </row>
    <row r="879" spans="1:5" x14ac:dyDescent="0.25">
      <c r="A879" s="70" t="s">
        <v>199</v>
      </c>
      <c r="B879" s="70">
        <v>240263</v>
      </c>
      <c r="C879" s="70" t="s">
        <v>115</v>
      </c>
      <c r="D879" s="70" t="s">
        <v>747</v>
      </c>
      <c r="E879" s="70">
        <v>1</v>
      </c>
    </row>
    <row r="880" spans="1:5" x14ac:dyDescent="0.25">
      <c r="A880" s="70" t="s">
        <v>199</v>
      </c>
      <c r="B880" s="70" t="s">
        <v>2992</v>
      </c>
      <c r="C880" s="70" t="s">
        <v>3766</v>
      </c>
      <c r="D880" s="70" t="s">
        <v>748</v>
      </c>
      <c r="E880" s="70">
        <v>1</v>
      </c>
    </row>
    <row r="881" spans="1:5" x14ac:dyDescent="0.25">
      <c r="A881" s="70" t="s">
        <v>207</v>
      </c>
      <c r="B881" s="70" t="s">
        <v>725</v>
      </c>
      <c r="C881" s="70" t="s">
        <v>3766</v>
      </c>
      <c r="D881" s="70" t="s">
        <v>746</v>
      </c>
      <c r="E881" s="70">
        <v>1</v>
      </c>
    </row>
    <row r="882" spans="1:5" x14ac:dyDescent="0.25">
      <c r="A882" s="70" t="s">
        <v>207</v>
      </c>
      <c r="B882" s="70" t="s">
        <v>2525</v>
      </c>
      <c r="C882" s="70" t="s">
        <v>3766</v>
      </c>
      <c r="D882" s="70" t="s">
        <v>748</v>
      </c>
      <c r="E882" s="70">
        <v>1</v>
      </c>
    </row>
    <row r="883" spans="1:5" x14ac:dyDescent="0.25">
      <c r="A883" s="70" t="s">
        <v>207</v>
      </c>
      <c r="B883" s="70" t="s">
        <v>3280</v>
      </c>
      <c r="C883" s="70" t="s">
        <v>3766</v>
      </c>
      <c r="D883" s="70" t="s">
        <v>3277</v>
      </c>
      <c r="E883" s="70">
        <v>1</v>
      </c>
    </row>
    <row r="884" spans="1:5" x14ac:dyDescent="0.25">
      <c r="A884" s="70" t="s">
        <v>207</v>
      </c>
      <c r="B884" s="70" t="s">
        <v>2992</v>
      </c>
      <c r="C884" s="70" t="s">
        <v>3766</v>
      </c>
      <c r="D884" s="70" t="s">
        <v>703</v>
      </c>
      <c r="E884" s="70">
        <v>1</v>
      </c>
    </row>
    <row r="885" spans="1:5" x14ac:dyDescent="0.25">
      <c r="A885" s="70" t="s">
        <v>207</v>
      </c>
      <c r="B885" s="70" t="s">
        <v>642</v>
      </c>
      <c r="C885" s="70" t="s">
        <v>3766</v>
      </c>
      <c r="D885" s="70" t="s">
        <v>650</v>
      </c>
      <c r="E885" s="70">
        <v>1</v>
      </c>
    </row>
    <row r="886" spans="1:5" x14ac:dyDescent="0.25">
      <c r="A886" s="70" t="s">
        <v>207</v>
      </c>
      <c r="B886" s="70" t="s">
        <v>642</v>
      </c>
      <c r="C886" s="70" t="s">
        <v>3766</v>
      </c>
      <c r="D886" s="70" t="s">
        <v>3284</v>
      </c>
      <c r="E886" s="70">
        <v>1</v>
      </c>
    </row>
    <row r="887" spans="1:5" x14ac:dyDescent="0.25">
      <c r="A887" s="70" t="s">
        <v>207</v>
      </c>
      <c r="B887" s="70" t="s">
        <v>642</v>
      </c>
      <c r="C887" s="70" t="s">
        <v>3766</v>
      </c>
      <c r="D887" s="70" t="s">
        <v>3778</v>
      </c>
      <c r="E887" s="70">
        <v>1</v>
      </c>
    </row>
    <row r="888" spans="1:5" x14ac:dyDescent="0.25">
      <c r="A888" s="70" t="s">
        <v>207</v>
      </c>
      <c r="B888" s="70" t="s">
        <v>642</v>
      </c>
      <c r="C888" s="70" t="s">
        <v>3766</v>
      </c>
      <c r="D888" s="70" t="s">
        <v>3768</v>
      </c>
      <c r="E888" s="70">
        <v>1</v>
      </c>
    </row>
    <row r="889" spans="1:5" x14ac:dyDescent="0.25">
      <c r="A889" s="70" t="s">
        <v>516</v>
      </c>
      <c r="B889" s="70" t="s">
        <v>242</v>
      </c>
      <c r="C889" s="70" t="s">
        <v>243</v>
      </c>
      <c r="D889" s="70" t="s">
        <v>717</v>
      </c>
      <c r="E889" s="70">
        <v>1</v>
      </c>
    </row>
    <row r="890" spans="1:5" x14ac:dyDescent="0.25">
      <c r="A890" s="70" t="s">
        <v>516</v>
      </c>
      <c r="B890" s="70" t="s">
        <v>242</v>
      </c>
      <c r="C890" s="70" t="s">
        <v>243</v>
      </c>
      <c r="D890" s="70" t="s">
        <v>703</v>
      </c>
      <c r="E890" s="70">
        <v>1</v>
      </c>
    </row>
    <row r="891" spans="1:5" x14ac:dyDescent="0.25">
      <c r="A891" s="70" t="s">
        <v>516</v>
      </c>
      <c r="B891" s="70" t="s">
        <v>242</v>
      </c>
      <c r="C891" s="70" t="s">
        <v>243</v>
      </c>
      <c r="D891" s="70" t="s">
        <v>695</v>
      </c>
      <c r="E891" s="70">
        <v>1</v>
      </c>
    </row>
    <row r="892" spans="1:5" x14ac:dyDescent="0.25">
      <c r="A892" s="70" t="s">
        <v>516</v>
      </c>
      <c r="B892" s="70" t="s">
        <v>242</v>
      </c>
      <c r="C892" s="70" t="s">
        <v>243</v>
      </c>
      <c r="D892" s="70" t="s">
        <v>650</v>
      </c>
      <c r="E892" s="70">
        <v>1</v>
      </c>
    </row>
    <row r="893" spans="1:5" x14ac:dyDescent="0.25">
      <c r="A893" s="70" t="s">
        <v>516</v>
      </c>
      <c r="B893" s="70" t="s">
        <v>242</v>
      </c>
      <c r="C893" s="70" t="s">
        <v>243</v>
      </c>
      <c r="D893" s="70" t="s">
        <v>3277</v>
      </c>
      <c r="E893" s="70">
        <v>1</v>
      </c>
    </row>
    <row r="894" spans="1:5" x14ac:dyDescent="0.25">
      <c r="A894" s="70" t="s">
        <v>516</v>
      </c>
      <c r="B894" s="70" t="s">
        <v>242</v>
      </c>
      <c r="C894" s="70" t="s">
        <v>243</v>
      </c>
      <c r="D894" s="70" t="s">
        <v>3284</v>
      </c>
      <c r="E894" s="70">
        <v>1</v>
      </c>
    </row>
    <row r="895" spans="1:5" x14ac:dyDescent="0.25">
      <c r="A895" s="70" t="s">
        <v>516</v>
      </c>
      <c r="B895" s="70" t="s">
        <v>3296</v>
      </c>
      <c r="C895" s="70" t="s">
        <v>3766</v>
      </c>
      <c r="D895" s="70" t="s">
        <v>3778</v>
      </c>
      <c r="E895" s="70">
        <v>1</v>
      </c>
    </row>
    <row r="896" spans="1:5" x14ac:dyDescent="0.25">
      <c r="A896" s="70" t="s">
        <v>516</v>
      </c>
      <c r="B896" s="70" t="s">
        <v>3296</v>
      </c>
      <c r="C896" s="70" t="s">
        <v>3766</v>
      </c>
      <c r="D896" s="70" t="s">
        <v>3768</v>
      </c>
      <c r="E896" s="70">
        <v>1</v>
      </c>
    </row>
    <row r="897" spans="1:5" x14ac:dyDescent="0.25">
      <c r="A897" s="70" t="s">
        <v>194</v>
      </c>
      <c r="B897" s="70">
        <v>240164</v>
      </c>
      <c r="C897" s="70" t="s">
        <v>193</v>
      </c>
      <c r="D897" s="70" t="s">
        <v>754</v>
      </c>
      <c r="E897" s="70">
        <v>1</v>
      </c>
    </row>
    <row r="898" spans="1:5" x14ac:dyDescent="0.25">
      <c r="A898" s="70" t="s">
        <v>194</v>
      </c>
      <c r="B898" s="70">
        <v>240164</v>
      </c>
      <c r="C898" s="70" t="s">
        <v>193</v>
      </c>
      <c r="D898" s="70" t="s">
        <v>748</v>
      </c>
      <c r="E898" s="70">
        <v>1</v>
      </c>
    </row>
    <row r="899" spans="1:5" x14ac:dyDescent="0.25">
      <c r="A899" s="70" t="s">
        <v>194</v>
      </c>
      <c r="B899" s="70">
        <v>240164</v>
      </c>
      <c r="C899" s="70" t="s">
        <v>193</v>
      </c>
      <c r="D899" s="70" t="s">
        <v>747</v>
      </c>
      <c r="E899" s="70">
        <v>1</v>
      </c>
    </row>
    <row r="900" spans="1:5" x14ac:dyDescent="0.25">
      <c r="A900" s="70" t="s">
        <v>194</v>
      </c>
      <c r="B900" s="70">
        <v>240164</v>
      </c>
      <c r="C900" s="70" t="s">
        <v>193</v>
      </c>
      <c r="D900" s="70" t="s">
        <v>746</v>
      </c>
      <c r="E900" s="70">
        <v>1</v>
      </c>
    </row>
    <row r="901" spans="1:5" x14ac:dyDescent="0.25">
      <c r="A901" s="70" t="s">
        <v>194</v>
      </c>
      <c r="B901" s="70">
        <v>240164</v>
      </c>
      <c r="C901" s="70" t="s">
        <v>193</v>
      </c>
      <c r="D901" s="70" t="s">
        <v>717</v>
      </c>
      <c r="E901" s="70">
        <v>1</v>
      </c>
    </row>
    <row r="902" spans="1:5" x14ac:dyDescent="0.25">
      <c r="A902" s="70" t="s">
        <v>194</v>
      </c>
      <c r="B902" s="70">
        <v>240164</v>
      </c>
      <c r="C902" s="70" t="s">
        <v>193</v>
      </c>
      <c r="D902" s="70" t="s">
        <v>703</v>
      </c>
      <c r="E902" s="70">
        <v>1</v>
      </c>
    </row>
    <row r="903" spans="1:5" x14ac:dyDescent="0.25">
      <c r="A903" s="70" t="s">
        <v>194</v>
      </c>
      <c r="B903" s="70">
        <v>240164</v>
      </c>
      <c r="C903" s="70" t="s">
        <v>193</v>
      </c>
      <c r="D903" s="70" t="s">
        <v>695</v>
      </c>
      <c r="E903" s="70">
        <v>1</v>
      </c>
    </row>
    <row r="904" spans="1:5" x14ac:dyDescent="0.25">
      <c r="A904" s="70" t="s">
        <v>194</v>
      </c>
      <c r="B904" s="70">
        <v>240164</v>
      </c>
      <c r="C904" s="70" t="s">
        <v>193</v>
      </c>
      <c r="D904" s="70" t="s">
        <v>650</v>
      </c>
      <c r="E904" s="70">
        <v>1</v>
      </c>
    </row>
    <row r="905" spans="1:5" x14ac:dyDescent="0.25">
      <c r="A905" s="70" t="s">
        <v>194</v>
      </c>
      <c r="B905" s="70">
        <v>240164</v>
      </c>
      <c r="C905" s="70" t="s">
        <v>193</v>
      </c>
      <c r="D905" s="70" t="s">
        <v>3277</v>
      </c>
      <c r="E905" s="70">
        <v>1</v>
      </c>
    </row>
    <row r="906" spans="1:5" x14ac:dyDescent="0.25">
      <c r="A906" s="70" t="s">
        <v>194</v>
      </c>
      <c r="B906" s="70">
        <v>240164</v>
      </c>
      <c r="C906" s="70" t="s">
        <v>193</v>
      </c>
      <c r="D906" s="70" t="s">
        <v>3284</v>
      </c>
      <c r="E906" s="70">
        <v>1</v>
      </c>
    </row>
    <row r="907" spans="1:5" x14ac:dyDescent="0.25">
      <c r="A907" s="70" t="s">
        <v>194</v>
      </c>
      <c r="B907" s="70">
        <v>240164</v>
      </c>
      <c r="C907" s="70" t="s">
        <v>193</v>
      </c>
      <c r="D907" s="70" t="s">
        <v>3778</v>
      </c>
      <c r="E907" s="70">
        <v>1</v>
      </c>
    </row>
    <row r="908" spans="1:5" x14ac:dyDescent="0.25">
      <c r="A908" s="70" t="s">
        <v>194</v>
      </c>
      <c r="B908" s="70">
        <v>240164</v>
      </c>
      <c r="C908" s="70" t="s">
        <v>193</v>
      </c>
      <c r="D908" s="70" t="s">
        <v>3768</v>
      </c>
      <c r="E908" s="70">
        <v>1</v>
      </c>
    </row>
    <row r="909" spans="1:5" x14ac:dyDescent="0.25">
      <c r="A909" s="70" t="s">
        <v>197</v>
      </c>
      <c r="B909" s="70">
        <v>230005</v>
      </c>
      <c r="C909" s="70" t="s">
        <v>66</v>
      </c>
      <c r="D909" s="70" t="s">
        <v>717</v>
      </c>
      <c r="E909" s="70">
        <v>1</v>
      </c>
    </row>
    <row r="910" spans="1:5" x14ac:dyDescent="0.25">
      <c r="A910" s="70" t="s">
        <v>197</v>
      </c>
      <c r="B910" s="70">
        <v>230005</v>
      </c>
      <c r="C910" s="70" t="s">
        <v>66</v>
      </c>
      <c r="D910" s="70" t="s">
        <v>703</v>
      </c>
      <c r="E910" s="70">
        <v>1</v>
      </c>
    </row>
    <row r="911" spans="1:5" x14ac:dyDescent="0.25">
      <c r="A911" s="70" t="s">
        <v>197</v>
      </c>
      <c r="B911" s="70">
        <v>240057</v>
      </c>
      <c r="C911" s="70" t="s">
        <v>2981</v>
      </c>
      <c r="D911" s="70" t="s">
        <v>650</v>
      </c>
      <c r="E911" s="70">
        <v>1</v>
      </c>
    </row>
    <row r="912" spans="1:5" x14ac:dyDescent="0.25">
      <c r="A912" s="70" t="s">
        <v>197</v>
      </c>
      <c r="B912" s="70">
        <v>240057</v>
      </c>
      <c r="C912" s="70" t="s">
        <v>2981</v>
      </c>
      <c r="D912" s="70" t="s">
        <v>3277</v>
      </c>
      <c r="E912" s="70">
        <v>1</v>
      </c>
    </row>
    <row r="913" spans="1:5" x14ac:dyDescent="0.25">
      <c r="A913" s="70" t="s">
        <v>197</v>
      </c>
      <c r="B913" s="70">
        <v>240057</v>
      </c>
      <c r="C913" s="70" t="s">
        <v>2981</v>
      </c>
      <c r="D913" s="70" t="s">
        <v>3284</v>
      </c>
      <c r="E913" s="70">
        <v>1</v>
      </c>
    </row>
    <row r="914" spans="1:5" x14ac:dyDescent="0.25">
      <c r="A914" s="70" t="s">
        <v>197</v>
      </c>
      <c r="B914" s="70">
        <v>240057</v>
      </c>
      <c r="C914" s="70" t="s">
        <v>2981</v>
      </c>
      <c r="D914" s="70" t="s">
        <v>3778</v>
      </c>
      <c r="E914" s="70">
        <v>1</v>
      </c>
    </row>
    <row r="915" spans="1:5" x14ac:dyDescent="0.25">
      <c r="A915" s="70" t="s">
        <v>197</v>
      </c>
      <c r="B915" s="70">
        <v>240057</v>
      </c>
      <c r="C915" s="70" t="s">
        <v>2981</v>
      </c>
      <c r="D915" s="70" t="s">
        <v>3768</v>
      </c>
      <c r="E915" s="70">
        <v>1</v>
      </c>
    </row>
    <row r="916" spans="1:5" x14ac:dyDescent="0.25">
      <c r="A916" s="70" t="s">
        <v>197</v>
      </c>
      <c r="B916" s="70">
        <v>440273</v>
      </c>
      <c r="C916" s="70" t="s">
        <v>360</v>
      </c>
      <c r="D916" s="70" t="s">
        <v>754</v>
      </c>
      <c r="E916" s="70">
        <v>1</v>
      </c>
    </row>
    <row r="917" spans="1:5" x14ac:dyDescent="0.25">
      <c r="A917" s="70" t="s">
        <v>197</v>
      </c>
      <c r="B917" s="70">
        <v>440273</v>
      </c>
      <c r="C917" s="70" t="s">
        <v>360</v>
      </c>
      <c r="D917" s="70" t="s">
        <v>748</v>
      </c>
      <c r="E917" s="70">
        <v>1</v>
      </c>
    </row>
    <row r="918" spans="1:5" x14ac:dyDescent="0.25">
      <c r="A918" s="70" t="s">
        <v>197</v>
      </c>
      <c r="B918" s="70" t="s">
        <v>2992</v>
      </c>
      <c r="C918" s="70" t="s">
        <v>3766</v>
      </c>
      <c r="D918" s="70" t="s">
        <v>695</v>
      </c>
      <c r="E918" s="70">
        <v>1</v>
      </c>
    </row>
    <row r="919" spans="1:5" x14ac:dyDescent="0.25">
      <c r="A919" s="70" t="s">
        <v>197</v>
      </c>
      <c r="B919" s="70" t="s">
        <v>736</v>
      </c>
      <c r="C919" s="70" t="s">
        <v>3766</v>
      </c>
      <c r="D919" s="70" t="s">
        <v>746</v>
      </c>
      <c r="E919" s="70">
        <v>1</v>
      </c>
    </row>
    <row r="920" spans="1:5" x14ac:dyDescent="0.25">
      <c r="A920" s="70" t="s">
        <v>191</v>
      </c>
      <c r="B920" s="70">
        <v>210056</v>
      </c>
      <c r="C920" s="70" t="s">
        <v>203</v>
      </c>
      <c r="D920" s="70" t="s">
        <v>717</v>
      </c>
      <c r="E920" s="70">
        <v>1</v>
      </c>
    </row>
    <row r="921" spans="1:5" x14ac:dyDescent="0.25">
      <c r="A921" s="70" t="s">
        <v>191</v>
      </c>
      <c r="B921" s="70">
        <v>210056</v>
      </c>
      <c r="C921" s="70" t="s">
        <v>203</v>
      </c>
      <c r="D921" s="70" t="s">
        <v>703</v>
      </c>
      <c r="E921" s="70">
        <v>1</v>
      </c>
    </row>
    <row r="922" spans="1:5" x14ac:dyDescent="0.25">
      <c r="A922" s="70" t="s">
        <v>191</v>
      </c>
      <c r="B922" s="70">
        <v>240005</v>
      </c>
      <c r="C922" s="70" t="s">
        <v>190</v>
      </c>
      <c r="D922" s="70" t="s">
        <v>748</v>
      </c>
      <c r="E922" s="70">
        <v>1</v>
      </c>
    </row>
    <row r="923" spans="1:5" x14ac:dyDescent="0.25">
      <c r="A923" s="70" t="s">
        <v>191</v>
      </c>
      <c r="B923" s="70">
        <v>240005</v>
      </c>
      <c r="C923" s="70" t="s">
        <v>190</v>
      </c>
      <c r="D923" s="70" t="s">
        <v>747</v>
      </c>
      <c r="E923" s="70">
        <v>1</v>
      </c>
    </row>
    <row r="924" spans="1:5" x14ac:dyDescent="0.25">
      <c r="A924" s="70" t="s">
        <v>191</v>
      </c>
      <c r="B924" s="70">
        <v>240005</v>
      </c>
      <c r="C924" s="70" t="s">
        <v>190</v>
      </c>
      <c r="D924" s="70" t="s">
        <v>746</v>
      </c>
      <c r="E924" s="70">
        <v>1</v>
      </c>
    </row>
    <row r="925" spans="1:5" x14ac:dyDescent="0.25">
      <c r="A925" s="70" t="s">
        <v>191</v>
      </c>
      <c r="B925" s="70">
        <v>240442</v>
      </c>
      <c r="C925" s="70" t="s">
        <v>380</v>
      </c>
      <c r="D925" s="70" t="s">
        <v>754</v>
      </c>
      <c r="E925" s="70">
        <v>1</v>
      </c>
    </row>
    <row r="926" spans="1:5" x14ac:dyDescent="0.25">
      <c r="A926" s="70" t="s">
        <v>191</v>
      </c>
      <c r="B926" s="70">
        <v>240444</v>
      </c>
      <c r="C926" s="70" t="s">
        <v>676</v>
      </c>
      <c r="D926" s="70" t="s">
        <v>747</v>
      </c>
      <c r="E926" s="70">
        <v>1</v>
      </c>
    </row>
    <row r="927" spans="1:5" x14ac:dyDescent="0.25">
      <c r="A927" s="70" t="s">
        <v>191</v>
      </c>
      <c r="B927" s="70">
        <v>240444</v>
      </c>
      <c r="C927" s="70" t="s">
        <v>676</v>
      </c>
      <c r="D927" s="70" t="s">
        <v>695</v>
      </c>
      <c r="E927" s="70">
        <v>1</v>
      </c>
    </row>
    <row r="928" spans="1:5" x14ac:dyDescent="0.25">
      <c r="A928" s="70" t="s">
        <v>191</v>
      </c>
      <c r="B928" s="70">
        <v>240444</v>
      </c>
      <c r="C928" s="70" t="s">
        <v>676</v>
      </c>
      <c r="D928" s="70" t="s">
        <v>650</v>
      </c>
      <c r="E928" s="70">
        <v>1</v>
      </c>
    </row>
    <row r="929" spans="1:5" x14ac:dyDescent="0.25">
      <c r="A929" s="70" t="s">
        <v>191</v>
      </c>
      <c r="B929" s="70">
        <v>240444</v>
      </c>
      <c r="C929" s="70" t="s">
        <v>676</v>
      </c>
      <c r="D929" s="70" t="s">
        <v>3277</v>
      </c>
      <c r="E929" s="70">
        <v>1</v>
      </c>
    </row>
    <row r="930" spans="1:5" x14ac:dyDescent="0.25">
      <c r="A930" s="70" t="s">
        <v>191</v>
      </c>
      <c r="B930" s="70">
        <v>240444</v>
      </c>
      <c r="C930" s="70" t="s">
        <v>676</v>
      </c>
      <c r="D930" s="70" t="s">
        <v>3284</v>
      </c>
      <c r="E930" s="70">
        <v>1</v>
      </c>
    </row>
    <row r="931" spans="1:5" x14ac:dyDescent="0.25">
      <c r="A931" s="70" t="s">
        <v>191</v>
      </c>
      <c r="B931" s="70">
        <v>240444</v>
      </c>
      <c r="C931" s="70" t="s">
        <v>676</v>
      </c>
      <c r="D931" s="70" t="s">
        <v>3778</v>
      </c>
      <c r="E931" s="70">
        <v>1</v>
      </c>
    </row>
    <row r="932" spans="1:5" x14ac:dyDescent="0.25">
      <c r="A932" s="70" t="s">
        <v>191</v>
      </c>
      <c r="B932" s="70">
        <v>240444</v>
      </c>
      <c r="C932" s="70" t="s">
        <v>676</v>
      </c>
      <c r="D932" s="70" t="s">
        <v>3768</v>
      </c>
      <c r="E932" s="70">
        <v>1</v>
      </c>
    </row>
    <row r="933" spans="1:5" x14ac:dyDescent="0.25">
      <c r="A933" s="70" t="s">
        <v>187</v>
      </c>
      <c r="B933" s="70">
        <v>240131</v>
      </c>
      <c r="C933" s="70" t="s">
        <v>160</v>
      </c>
      <c r="D933" s="70" t="s">
        <v>747</v>
      </c>
      <c r="E933" s="70">
        <v>1</v>
      </c>
    </row>
    <row r="934" spans="1:5" x14ac:dyDescent="0.25">
      <c r="A934" s="70" t="s">
        <v>187</v>
      </c>
      <c r="B934" s="70">
        <v>240131</v>
      </c>
      <c r="C934" s="70" t="s">
        <v>160</v>
      </c>
      <c r="D934" s="70" t="s">
        <v>746</v>
      </c>
      <c r="E934" s="70">
        <v>1</v>
      </c>
    </row>
    <row r="935" spans="1:5" x14ac:dyDescent="0.25">
      <c r="A935" s="70" t="s">
        <v>187</v>
      </c>
      <c r="B935" s="70">
        <v>240131</v>
      </c>
      <c r="C935" s="70" t="s">
        <v>160</v>
      </c>
      <c r="D935" s="70" t="s">
        <v>717</v>
      </c>
      <c r="E935" s="70">
        <v>1</v>
      </c>
    </row>
    <row r="936" spans="1:5" x14ac:dyDescent="0.25">
      <c r="A936" s="70" t="s">
        <v>187</v>
      </c>
      <c r="B936" s="70">
        <v>240131</v>
      </c>
      <c r="C936" s="70" t="s">
        <v>160</v>
      </c>
      <c r="D936" s="70" t="s">
        <v>703</v>
      </c>
      <c r="E936" s="70">
        <v>1</v>
      </c>
    </row>
    <row r="937" spans="1:5" x14ac:dyDescent="0.25">
      <c r="A937" s="70" t="s">
        <v>187</v>
      </c>
      <c r="B937" s="70">
        <v>240131</v>
      </c>
      <c r="C937" s="70" t="s">
        <v>160</v>
      </c>
      <c r="D937" s="70" t="s">
        <v>695</v>
      </c>
      <c r="E937" s="70">
        <v>1</v>
      </c>
    </row>
    <row r="938" spans="1:5" x14ac:dyDescent="0.25">
      <c r="A938" s="70" t="s">
        <v>187</v>
      </c>
      <c r="B938" s="70">
        <v>240131</v>
      </c>
      <c r="C938" s="70" t="s">
        <v>160</v>
      </c>
      <c r="D938" s="70" t="s">
        <v>650</v>
      </c>
      <c r="E938" s="70">
        <v>1</v>
      </c>
    </row>
    <row r="939" spans="1:5" x14ac:dyDescent="0.25">
      <c r="A939" s="70" t="s">
        <v>187</v>
      </c>
      <c r="B939" s="70">
        <v>240131</v>
      </c>
      <c r="C939" s="70" t="s">
        <v>160</v>
      </c>
      <c r="D939" s="70" t="s">
        <v>3277</v>
      </c>
      <c r="E939" s="70">
        <v>1</v>
      </c>
    </row>
    <row r="940" spans="1:5" x14ac:dyDescent="0.25">
      <c r="A940" s="70" t="s">
        <v>187</v>
      </c>
      <c r="B940" s="70">
        <v>240131</v>
      </c>
      <c r="C940" s="70" t="s">
        <v>160</v>
      </c>
      <c r="D940" s="70" t="s">
        <v>3284</v>
      </c>
      <c r="E940" s="70">
        <v>1</v>
      </c>
    </row>
    <row r="941" spans="1:5" x14ac:dyDescent="0.25">
      <c r="A941" s="70" t="s">
        <v>187</v>
      </c>
      <c r="B941" s="70">
        <v>240131</v>
      </c>
      <c r="C941" s="70" t="s">
        <v>160</v>
      </c>
      <c r="D941" s="70" t="s">
        <v>3778</v>
      </c>
      <c r="E941" s="70">
        <v>1</v>
      </c>
    </row>
    <row r="942" spans="1:5" x14ac:dyDescent="0.25">
      <c r="A942" s="70" t="s">
        <v>187</v>
      </c>
      <c r="B942" s="70">
        <v>240131</v>
      </c>
      <c r="C942" s="70" t="s">
        <v>160</v>
      </c>
      <c r="D942" s="70" t="s">
        <v>3768</v>
      </c>
      <c r="E942" s="70">
        <v>1</v>
      </c>
    </row>
    <row r="943" spans="1:5" x14ac:dyDescent="0.25">
      <c r="A943" s="70" t="s">
        <v>187</v>
      </c>
      <c r="B943" s="70">
        <v>340001</v>
      </c>
      <c r="C943" s="70" t="s">
        <v>2983</v>
      </c>
      <c r="D943" s="70" t="s">
        <v>754</v>
      </c>
      <c r="E943" s="70">
        <v>1</v>
      </c>
    </row>
    <row r="944" spans="1:5" x14ac:dyDescent="0.25">
      <c r="A944" s="70" t="s">
        <v>187</v>
      </c>
      <c r="B944" s="70">
        <v>340001</v>
      </c>
      <c r="C944" s="70" t="s">
        <v>2983</v>
      </c>
      <c r="D944" s="70" t="s">
        <v>748</v>
      </c>
      <c r="E944" s="70">
        <v>1</v>
      </c>
    </row>
    <row r="945" spans="1:5" x14ac:dyDescent="0.25">
      <c r="A945" s="70" t="s">
        <v>183</v>
      </c>
      <c r="B945" s="70">
        <v>240122</v>
      </c>
      <c r="C945" s="70" t="s">
        <v>182</v>
      </c>
      <c r="D945" s="70" t="s">
        <v>746</v>
      </c>
      <c r="E945" s="70">
        <v>1</v>
      </c>
    </row>
    <row r="946" spans="1:5" x14ac:dyDescent="0.25">
      <c r="A946" s="70" t="s">
        <v>183</v>
      </c>
      <c r="B946" s="70">
        <v>240122</v>
      </c>
      <c r="C946" s="70" t="s">
        <v>182</v>
      </c>
      <c r="D946" s="70" t="s">
        <v>717</v>
      </c>
      <c r="E946" s="70">
        <v>1</v>
      </c>
    </row>
    <row r="947" spans="1:5" x14ac:dyDescent="0.25">
      <c r="A947" s="70" t="s">
        <v>183</v>
      </c>
      <c r="B947" s="70">
        <v>240122</v>
      </c>
      <c r="C947" s="70" t="s">
        <v>182</v>
      </c>
      <c r="D947" s="70" t="s">
        <v>703</v>
      </c>
      <c r="E947" s="70">
        <v>1</v>
      </c>
    </row>
    <row r="948" spans="1:5" x14ac:dyDescent="0.25">
      <c r="A948" s="70" t="s">
        <v>183</v>
      </c>
      <c r="B948" s="70">
        <v>240122</v>
      </c>
      <c r="C948" s="70" t="s">
        <v>182</v>
      </c>
      <c r="D948" s="70" t="s">
        <v>695</v>
      </c>
      <c r="E948" s="70">
        <v>1</v>
      </c>
    </row>
    <row r="949" spans="1:5" x14ac:dyDescent="0.25">
      <c r="A949" s="70" t="s">
        <v>183</v>
      </c>
      <c r="B949" s="70">
        <v>240122</v>
      </c>
      <c r="C949" s="70" t="s">
        <v>182</v>
      </c>
      <c r="D949" s="70" t="s">
        <v>650</v>
      </c>
      <c r="E949" s="70">
        <v>1</v>
      </c>
    </row>
    <row r="950" spans="1:5" x14ac:dyDescent="0.25">
      <c r="A950" s="70" t="s">
        <v>183</v>
      </c>
      <c r="B950" s="70">
        <v>240122</v>
      </c>
      <c r="C950" s="70" t="s">
        <v>182</v>
      </c>
      <c r="D950" s="70" t="s">
        <v>3277</v>
      </c>
      <c r="E950" s="70">
        <v>1</v>
      </c>
    </row>
    <row r="951" spans="1:5" x14ac:dyDescent="0.25">
      <c r="A951" s="70" t="s">
        <v>183</v>
      </c>
      <c r="B951" s="70">
        <v>240122</v>
      </c>
      <c r="C951" s="70" t="s">
        <v>182</v>
      </c>
      <c r="D951" s="70" t="s">
        <v>3284</v>
      </c>
      <c r="E951" s="70">
        <v>1</v>
      </c>
    </row>
    <row r="952" spans="1:5" x14ac:dyDescent="0.25">
      <c r="A952" s="70" t="s">
        <v>183</v>
      </c>
      <c r="B952" s="70">
        <v>240122</v>
      </c>
      <c r="C952" s="70" t="s">
        <v>182</v>
      </c>
      <c r="D952" s="70" t="s">
        <v>3778</v>
      </c>
      <c r="E952" s="70">
        <v>1</v>
      </c>
    </row>
    <row r="953" spans="1:5" x14ac:dyDescent="0.25">
      <c r="A953" s="70" t="s">
        <v>183</v>
      </c>
      <c r="B953" s="70">
        <v>240122</v>
      </c>
      <c r="C953" s="70" t="s">
        <v>182</v>
      </c>
      <c r="D953" s="70" t="s">
        <v>3768</v>
      </c>
      <c r="E953" s="70">
        <v>1</v>
      </c>
    </row>
    <row r="954" spans="1:5" x14ac:dyDescent="0.25">
      <c r="A954" s="70" t="s">
        <v>183</v>
      </c>
      <c r="B954" s="70" t="s">
        <v>2992</v>
      </c>
      <c r="C954" s="70" t="s">
        <v>3766</v>
      </c>
      <c r="D954" s="70" t="s">
        <v>754</v>
      </c>
      <c r="E954" s="70">
        <v>1</v>
      </c>
    </row>
    <row r="955" spans="1:5" x14ac:dyDescent="0.25">
      <c r="A955" s="70" t="s">
        <v>183</v>
      </c>
      <c r="B955" s="70" t="s">
        <v>2992</v>
      </c>
      <c r="C955" s="70" t="s">
        <v>3766</v>
      </c>
      <c r="D955" s="70" t="s">
        <v>748</v>
      </c>
      <c r="E955" s="70">
        <v>1</v>
      </c>
    </row>
    <row r="956" spans="1:5" x14ac:dyDescent="0.25">
      <c r="A956" s="70" t="s">
        <v>179</v>
      </c>
      <c r="B956" s="70">
        <v>240073</v>
      </c>
      <c r="C956" s="70" t="s">
        <v>178</v>
      </c>
      <c r="D956" s="70" t="s">
        <v>754</v>
      </c>
      <c r="E956" s="70">
        <v>1</v>
      </c>
    </row>
    <row r="957" spans="1:5" x14ac:dyDescent="0.25">
      <c r="A957" s="70" t="s">
        <v>179</v>
      </c>
      <c r="B957" s="70">
        <v>240073</v>
      </c>
      <c r="C957" s="70" t="s">
        <v>178</v>
      </c>
      <c r="D957" s="70" t="s">
        <v>748</v>
      </c>
      <c r="E957" s="70">
        <v>1</v>
      </c>
    </row>
    <row r="958" spans="1:5" x14ac:dyDescent="0.25">
      <c r="A958" s="70" t="s">
        <v>179</v>
      </c>
      <c r="B958" s="70">
        <v>240073</v>
      </c>
      <c r="C958" s="70" t="s">
        <v>178</v>
      </c>
      <c r="D958" s="70" t="s">
        <v>747</v>
      </c>
      <c r="E958" s="70">
        <v>1</v>
      </c>
    </row>
    <row r="959" spans="1:5" x14ac:dyDescent="0.25">
      <c r="A959" s="70" t="s">
        <v>179</v>
      </c>
      <c r="B959" s="70">
        <v>240073</v>
      </c>
      <c r="C959" s="70" t="s">
        <v>178</v>
      </c>
      <c r="D959" s="70" t="s">
        <v>746</v>
      </c>
      <c r="E959" s="70">
        <v>1</v>
      </c>
    </row>
    <row r="960" spans="1:5" x14ac:dyDescent="0.25">
      <c r="A960" s="70" t="s">
        <v>179</v>
      </c>
      <c r="B960" s="70">
        <v>240073</v>
      </c>
      <c r="C960" s="70" t="s">
        <v>178</v>
      </c>
      <c r="D960" s="70" t="s">
        <v>717</v>
      </c>
      <c r="E960" s="70">
        <v>1</v>
      </c>
    </row>
    <row r="961" spans="1:5" x14ac:dyDescent="0.25">
      <c r="A961" s="70" t="s">
        <v>179</v>
      </c>
      <c r="B961" s="70">
        <v>240073</v>
      </c>
      <c r="C961" s="70" t="s">
        <v>178</v>
      </c>
      <c r="D961" s="70" t="s">
        <v>703</v>
      </c>
      <c r="E961" s="70">
        <v>1</v>
      </c>
    </row>
    <row r="962" spans="1:5" x14ac:dyDescent="0.25">
      <c r="A962" s="70" t="s">
        <v>179</v>
      </c>
      <c r="B962" s="70">
        <v>240073</v>
      </c>
      <c r="C962" s="70" t="s">
        <v>178</v>
      </c>
      <c r="D962" s="70" t="s">
        <v>695</v>
      </c>
      <c r="E962" s="70">
        <v>1</v>
      </c>
    </row>
    <row r="963" spans="1:5" x14ac:dyDescent="0.25">
      <c r="A963" s="70" t="s">
        <v>179</v>
      </c>
      <c r="B963" s="70">
        <v>240073</v>
      </c>
      <c r="C963" s="70" t="s">
        <v>178</v>
      </c>
      <c r="D963" s="70" t="s">
        <v>650</v>
      </c>
      <c r="E963" s="70">
        <v>1</v>
      </c>
    </row>
    <row r="964" spans="1:5" x14ac:dyDescent="0.25">
      <c r="A964" s="70" t="s">
        <v>179</v>
      </c>
      <c r="B964" s="70">
        <v>240073</v>
      </c>
      <c r="C964" s="70" t="s">
        <v>178</v>
      </c>
      <c r="D964" s="70" t="s">
        <v>3277</v>
      </c>
      <c r="E964" s="70">
        <v>1</v>
      </c>
    </row>
    <row r="965" spans="1:5" x14ac:dyDescent="0.25">
      <c r="A965" s="70" t="s">
        <v>179</v>
      </c>
      <c r="B965" s="70">
        <v>240073</v>
      </c>
      <c r="C965" s="70" t="s">
        <v>178</v>
      </c>
      <c r="D965" s="70" t="s">
        <v>3284</v>
      </c>
      <c r="E965" s="70">
        <v>1</v>
      </c>
    </row>
    <row r="966" spans="1:5" x14ac:dyDescent="0.25">
      <c r="A966" s="70" t="s">
        <v>179</v>
      </c>
      <c r="B966" s="70">
        <v>240073</v>
      </c>
      <c r="C966" s="70" t="s">
        <v>178</v>
      </c>
      <c r="D966" s="70" t="s">
        <v>3778</v>
      </c>
      <c r="E966" s="70">
        <v>1</v>
      </c>
    </row>
    <row r="967" spans="1:5" x14ac:dyDescent="0.25">
      <c r="A967" s="70" t="s">
        <v>179</v>
      </c>
      <c r="B967" s="70">
        <v>240073</v>
      </c>
      <c r="C967" s="70" t="s">
        <v>178</v>
      </c>
      <c r="D967" s="70" t="s">
        <v>3768</v>
      </c>
      <c r="E967" s="70">
        <v>1</v>
      </c>
    </row>
    <row r="968" spans="1:5" x14ac:dyDescent="0.25">
      <c r="A968" s="70" t="s">
        <v>175</v>
      </c>
      <c r="B968" s="70">
        <v>800033</v>
      </c>
      <c r="C968" s="70" t="s">
        <v>174</v>
      </c>
      <c r="D968" s="70" t="s">
        <v>754</v>
      </c>
      <c r="E968" s="70">
        <v>1</v>
      </c>
    </row>
    <row r="969" spans="1:5" x14ac:dyDescent="0.25">
      <c r="A969" s="70" t="s">
        <v>175</v>
      </c>
      <c r="B969" s="70">
        <v>800033</v>
      </c>
      <c r="C969" s="70" t="s">
        <v>174</v>
      </c>
      <c r="D969" s="70" t="s">
        <v>748</v>
      </c>
      <c r="E969" s="70">
        <v>1</v>
      </c>
    </row>
    <row r="970" spans="1:5" x14ac:dyDescent="0.25">
      <c r="A970" s="70" t="s">
        <v>175</v>
      </c>
      <c r="B970" s="70">
        <v>800033</v>
      </c>
      <c r="C970" s="70" t="s">
        <v>174</v>
      </c>
      <c r="D970" s="70" t="s">
        <v>747</v>
      </c>
      <c r="E970" s="70">
        <v>1</v>
      </c>
    </row>
    <row r="971" spans="1:5" x14ac:dyDescent="0.25">
      <c r="A971" s="70" t="s">
        <v>175</v>
      </c>
      <c r="B971" s="70">
        <v>800033</v>
      </c>
      <c r="C971" s="70" t="s">
        <v>174</v>
      </c>
      <c r="D971" s="70" t="s">
        <v>746</v>
      </c>
      <c r="E971" s="70">
        <v>1</v>
      </c>
    </row>
    <row r="972" spans="1:5" x14ac:dyDescent="0.25">
      <c r="A972" s="70" t="s">
        <v>175</v>
      </c>
      <c r="B972" s="70">
        <v>800033</v>
      </c>
      <c r="C972" s="70" t="s">
        <v>174</v>
      </c>
      <c r="D972" s="70" t="s">
        <v>717</v>
      </c>
      <c r="E972" s="70">
        <v>1</v>
      </c>
    </row>
    <row r="973" spans="1:5" x14ac:dyDescent="0.25">
      <c r="A973" s="70" t="s">
        <v>175</v>
      </c>
      <c r="B973" s="70">
        <v>800033</v>
      </c>
      <c r="C973" s="70" t="s">
        <v>174</v>
      </c>
      <c r="D973" s="70" t="s">
        <v>703</v>
      </c>
      <c r="E973" s="70">
        <v>1</v>
      </c>
    </row>
    <row r="974" spans="1:5" x14ac:dyDescent="0.25">
      <c r="A974" s="70" t="s">
        <v>175</v>
      </c>
      <c r="B974" s="70">
        <v>800033</v>
      </c>
      <c r="C974" s="70" t="s">
        <v>174</v>
      </c>
      <c r="D974" s="70" t="s">
        <v>695</v>
      </c>
      <c r="E974" s="70">
        <v>1</v>
      </c>
    </row>
    <row r="975" spans="1:5" x14ac:dyDescent="0.25">
      <c r="A975" s="70" t="s">
        <v>175</v>
      </c>
      <c r="B975" s="70" t="s">
        <v>609</v>
      </c>
      <c r="C975" s="70" t="s">
        <v>3766</v>
      </c>
      <c r="D975" s="70" t="s">
        <v>650</v>
      </c>
      <c r="E975" s="70">
        <v>1</v>
      </c>
    </row>
    <row r="976" spans="1:5" x14ac:dyDescent="0.25">
      <c r="A976" s="70" t="s">
        <v>175</v>
      </c>
      <c r="B976" s="70" t="s">
        <v>3280</v>
      </c>
      <c r="C976" s="70" t="s">
        <v>3766</v>
      </c>
      <c r="D976" s="70" t="s">
        <v>3277</v>
      </c>
      <c r="E976" s="70">
        <v>1</v>
      </c>
    </row>
    <row r="977" spans="1:5" x14ac:dyDescent="0.25">
      <c r="A977" s="70" t="s">
        <v>596</v>
      </c>
      <c r="B977" s="70" t="s">
        <v>597</v>
      </c>
      <c r="C977" s="70" t="s">
        <v>678</v>
      </c>
      <c r="D977" s="70" t="s">
        <v>717</v>
      </c>
      <c r="E977" s="70">
        <v>1</v>
      </c>
    </row>
    <row r="978" spans="1:5" x14ac:dyDescent="0.25">
      <c r="A978" s="70" t="s">
        <v>596</v>
      </c>
      <c r="B978" s="70" t="s">
        <v>597</v>
      </c>
      <c r="C978" s="70" t="s">
        <v>678</v>
      </c>
      <c r="D978" s="70" t="s">
        <v>703</v>
      </c>
      <c r="E978" s="70">
        <v>1</v>
      </c>
    </row>
    <row r="979" spans="1:5" x14ac:dyDescent="0.25">
      <c r="A979" s="70" t="s">
        <v>596</v>
      </c>
      <c r="B979" s="70" t="s">
        <v>597</v>
      </c>
      <c r="C979" s="70" t="s">
        <v>678</v>
      </c>
      <c r="D979" s="70" t="s">
        <v>695</v>
      </c>
      <c r="E979" s="70">
        <v>1</v>
      </c>
    </row>
    <row r="980" spans="1:5" x14ac:dyDescent="0.25">
      <c r="A980" s="70" t="s">
        <v>596</v>
      </c>
      <c r="B980" s="70" t="s">
        <v>597</v>
      </c>
      <c r="C980" s="70" t="s">
        <v>678</v>
      </c>
      <c r="D980" s="70" t="s">
        <v>650</v>
      </c>
      <c r="E980" s="70">
        <v>1</v>
      </c>
    </row>
    <row r="981" spans="1:5" x14ac:dyDescent="0.25">
      <c r="A981" s="70" t="s">
        <v>596</v>
      </c>
      <c r="B981" s="70" t="s">
        <v>3278</v>
      </c>
      <c r="C981" s="70" t="s">
        <v>3766</v>
      </c>
      <c r="D981" s="70" t="s">
        <v>3284</v>
      </c>
      <c r="E981" s="70">
        <v>1</v>
      </c>
    </row>
    <row r="982" spans="1:5" x14ac:dyDescent="0.25">
      <c r="A982" s="70" t="s">
        <v>596</v>
      </c>
      <c r="B982" s="70" t="s">
        <v>3278</v>
      </c>
      <c r="C982" s="70" t="s">
        <v>3766</v>
      </c>
      <c r="D982" s="70" t="s">
        <v>3778</v>
      </c>
      <c r="E982" s="70">
        <v>1</v>
      </c>
    </row>
    <row r="983" spans="1:5" x14ac:dyDescent="0.25">
      <c r="A983" s="70" t="s">
        <v>596</v>
      </c>
      <c r="B983" s="70" t="s">
        <v>3280</v>
      </c>
      <c r="C983" s="70" t="s">
        <v>3766</v>
      </c>
      <c r="D983" s="70" t="s">
        <v>3277</v>
      </c>
      <c r="E983" s="70">
        <v>1</v>
      </c>
    </row>
    <row r="984" spans="1:5" x14ac:dyDescent="0.25">
      <c r="A984" s="70" t="s">
        <v>596</v>
      </c>
      <c r="B984" s="70" t="s">
        <v>3879</v>
      </c>
      <c r="C984" s="70" t="s">
        <v>3766</v>
      </c>
      <c r="D984" s="70" t="s">
        <v>3768</v>
      </c>
      <c r="E984" s="70">
        <v>1</v>
      </c>
    </row>
    <row r="985" spans="1:5" x14ac:dyDescent="0.25">
      <c r="A985" s="70" t="s">
        <v>170</v>
      </c>
      <c r="B985" s="70">
        <v>440187</v>
      </c>
      <c r="C985" s="70" t="s">
        <v>667</v>
      </c>
      <c r="D985" s="70" t="s">
        <v>650</v>
      </c>
      <c r="E985" s="70">
        <v>1</v>
      </c>
    </row>
    <row r="986" spans="1:5" x14ac:dyDescent="0.25">
      <c r="A986" s="70" t="s">
        <v>170</v>
      </c>
      <c r="B986" s="70">
        <v>440187</v>
      </c>
      <c r="C986" s="70" t="s">
        <v>667</v>
      </c>
      <c r="D986" s="70" t="s">
        <v>3277</v>
      </c>
      <c r="E986" s="70">
        <v>1</v>
      </c>
    </row>
    <row r="987" spans="1:5" x14ac:dyDescent="0.25">
      <c r="A987" s="70" t="s">
        <v>170</v>
      </c>
      <c r="B987" s="70">
        <v>440187</v>
      </c>
      <c r="C987" s="70" t="s">
        <v>667</v>
      </c>
      <c r="D987" s="70" t="s">
        <v>3284</v>
      </c>
      <c r="E987" s="70">
        <v>1</v>
      </c>
    </row>
    <row r="988" spans="1:5" x14ac:dyDescent="0.25">
      <c r="A988" s="70" t="s">
        <v>170</v>
      </c>
      <c r="B988" s="70">
        <v>440187</v>
      </c>
      <c r="C988" s="70" t="s">
        <v>667</v>
      </c>
      <c r="D988" s="70" t="s">
        <v>3778</v>
      </c>
      <c r="E988" s="70">
        <v>1</v>
      </c>
    </row>
    <row r="989" spans="1:5" x14ac:dyDescent="0.25">
      <c r="A989" s="70" t="s">
        <v>170</v>
      </c>
      <c r="B989" s="70">
        <v>440364</v>
      </c>
      <c r="C989" s="70" t="s">
        <v>169</v>
      </c>
      <c r="D989" s="70" t="s">
        <v>754</v>
      </c>
      <c r="E989" s="70">
        <v>1</v>
      </c>
    </row>
    <row r="990" spans="1:5" x14ac:dyDescent="0.25">
      <c r="A990" s="70" t="s">
        <v>170</v>
      </c>
      <c r="B990" s="70">
        <v>440364</v>
      </c>
      <c r="C990" s="70" t="s">
        <v>169</v>
      </c>
      <c r="D990" s="70" t="s">
        <v>748</v>
      </c>
      <c r="E990" s="70">
        <v>1</v>
      </c>
    </row>
    <row r="991" spans="1:5" x14ac:dyDescent="0.25">
      <c r="A991" s="70" t="s">
        <v>170</v>
      </c>
      <c r="B991" s="70">
        <v>440364</v>
      </c>
      <c r="C991" s="70" t="s">
        <v>169</v>
      </c>
      <c r="D991" s="70" t="s">
        <v>747</v>
      </c>
      <c r="E991" s="70">
        <v>1</v>
      </c>
    </row>
    <row r="992" spans="1:5" x14ac:dyDescent="0.25">
      <c r="A992" s="70" t="s">
        <v>170</v>
      </c>
      <c r="B992" s="70">
        <v>440364</v>
      </c>
      <c r="C992" s="70" t="s">
        <v>169</v>
      </c>
      <c r="D992" s="70" t="s">
        <v>746</v>
      </c>
      <c r="E992" s="70">
        <v>1</v>
      </c>
    </row>
    <row r="993" spans="1:5" x14ac:dyDescent="0.25">
      <c r="A993" s="70" t="s">
        <v>170</v>
      </c>
      <c r="B993" s="70">
        <v>440364</v>
      </c>
      <c r="C993" s="70" t="s">
        <v>169</v>
      </c>
      <c r="D993" s="70" t="s">
        <v>717</v>
      </c>
      <c r="E993" s="70">
        <v>1</v>
      </c>
    </row>
    <row r="994" spans="1:5" x14ac:dyDescent="0.25">
      <c r="A994" s="70" t="s">
        <v>170</v>
      </c>
      <c r="B994" s="70">
        <v>440364</v>
      </c>
      <c r="C994" s="70" t="s">
        <v>169</v>
      </c>
      <c r="D994" s="70" t="s">
        <v>703</v>
      </c>
      <c r="E994" s="70">
        <v>1</v>
      </c>
    </row>
    <row r="995" spans="1:5" x14ac:dyDescent="0.25">
      <c r="A995" s="70" t="s">
        <v>170</v>
      </c>
      <c r="B995" s="70">
        <v>440364</v>
      </c>
      <c r="C995" s="70" t="s">
        <v>169</v>
      </c>
      <c r="D995" s="70" t="s">
        <v>695</v>
      </c>
      <c r="E995" s="70">
        <v>1</v>
      </c>
    </row>
    <row r="996" spans="1:5" x14ac:dyDescent="0.25">
      <c r="A996" s="70" t="s">
        <v>170</v>
      </c>
      <c r="B996" s="70" t="s">
        <v>3879</v>
      </c>
      <c r="C996" s="70" t="s">
        <v>3766</v>
      </c>
      <c r="D996" s="70" t="s">
        <v>3768</v>
      </c>
      <c r="E996" s="70">
        <v>1</v>
      </c>
    </row>
    <row r="997" spans="1:5" x14ac:dyDescent="0.25">
      <c r="A997" s="70" t="s">
        <v>166</v>
      </c>
      <c r="B997" s="70">
        <v>210069</v>
      </c>
      <c r="C997" s="70" t="s">
        <v>165</v>
      </c>
      <c r="D997" s="70" t="s">
        <v>754</v>
      </c>
      <c r="E997" s="70">
        <v>1</v>
      </c>
    </row>
    <row r="998" spans="1:5" x14ac:dyDescent="0.25">
      <c r="A998" s="70" t="s">
        <v>166</v>
      </c>
      <c r="B998" s="70">
        <v>210069</v>
      </c>
      <c r="C998" s="70" t="s">
        <v>165</v>
      </c>
      <c r="D998" s="70" t="s">
        <v>748</v>
      </c>
      <c r="E998" s="70">
        <v>1</v>
      </c>
    </row>
    <row r="999" spans="1:5" x14ac:dyDescent="0.25">
      <c r="A999" s="70" t="s">
        <v>166</v>
      </c>
      <c r="B999" s="70">
        <v>210069</v>
      </c>
      <c r="C999" s="70" t="s">
        <v>165</v>
      </c>
      <c r="D999" s="70" t="s">
        <v>746</v>
      </c>
      <c r="E999" s="70">
        <v>1</v>
      </c>
    </row>
    <row r="1000" spans="1:5" x14ac:dyDescent="0.25">
      <c r="A1000" s="70" t="s">
        <v>166</v>
      </c>
      <c r="B1000" s="70">
        <v>210069</v>
      </c>
      <c r="C1000" s="70" t="s">
        <v>165</v>
      </c>
      <c r="D1000" s="70" t="s">
        <v>717</v>
      </c>
      <c r="E1000" s="70">
        <v>1</v>
      </c>
    </row>
    <row r="1001" spans="1:5" x14ac:dyDescent="0.25">
      <c r="A1001" s="70" t="s">
        <v>166</v>
      </c>
      <c r="B1001" s="70">
        <v>210084</v>
      </c>
      <c r="C1001" s="70" t="s">
        <v>680</v>
      </c>
      <c r="D1001" s="70" t="s">
        <v>703</v>
      </c>
      <c r="E1001" s="70">
        <v>1</v>
      </c>
    </row>
    <row r="1002" spans="1:5" x14ac:dyDescent="0.25">
      <c r="A1002" s="70" t="s">
        <v>166</v>
      </c>
      <c r="B1002" s="70">
        <v>210084</v>
      </c>
      <c r="C1002" s="70" t="s">
        <v>680</v>
      </c>
      <c r="D1002" s="70" t="s">
        <v>695</v>
      </c>
      <c r="E1002" s="70">
        <v>1</v>
      </c>
    </row>
    <row r="1003" spans="1:5" x14ac:dyDescent="0.25">
      <c r="A1003" s="70" t="s">
        <v>166</v>
      </c>
      <c r="B1003" s="70">
        <v>210084</v>
      </c>
      <c r="C1003" s="70" t="s">
        <v>680</v>
      </c>
      <c r="D1003" s="70" t="s">
        <v>650</v>
      </c>
      <c r="E1003" s="70">
        <v>1</v>
      </c>
    </row>
    <row r="1004" spans="1:5" x14ac:dyDescent="0.25">
      <c r="A1004" s="70" t="s">
        <v>166</v>
      </c>
      <c r="B1004" s="70">
        <v>210084</v>
      </c>
      <c r="C1004" s="70" t="s">
        <v>680</v>
      </c>
      <c r="D1004" s="70" t="s">
        <v>3277</v>
      </c>
      <c r="E1004" s="70">
        <v>1</v>
      </c>
    </row>
    <row r="1005" spans="1:5" x14ac:dyDescent="0.25">
      <c r="A1005" s="70" t="s">
        <v>161</v>
      </c>
      <c r="B1005" s="70">
        <v>240131</v>
      </c>
      <c r="C1005" s="70" t="s">
        <v>160</v>
      </c>
      <c r="D1005" s="70" t="s">
        <v>748</v>
      </c>
      <c r="E1005" s="70">
        <v>1</v>
      </c>
    </row>
    <row r="1006" spans="1:5" x14ac:dyDescent="0.25">
      <c r="A1006" s="70" t="s">
        <v>161</v>
      </c>
      <c r="B1006" s="70">
        <v>800047</v>
      </c>
      <c r="C1006" s="70" t="s">
        <v>303</v>
      </c>
      <c r="D1006" s="70" t="s">
        <v>717</v>
      </c>
      <c r="E1006" s="70">
        <v>1</v>
      </c>
    </row>
    <row r="1007" spans="1:5" x14ac:dyDescent="0.25">
      <c r="A1007" s="70" t="s">
        <v>161</v>
      </c>
      <c r="B1007" s="70">
        <v>800047</v>
      </c>
      <c r="C1007" s="70" t="s">
        <v>303</v>
      </c>
      <c r="D1007" s="70" t="s">
        <v>703</v>
      </c>
      <c r="E1007" s="70">
        <v>1</v>
      </c>
    </row>
    <row r="1008" spans="1:5" x14ac:dyDescent="0.25">
      <c r="A1008" s="70" t="s">
        <v>161</v>
      </c>
      <c r="B1008" s="70" t="s">
        <v>741</v>
      </c>
      <c r="C1008" s="70" t="s">
        <v>3766</v>
      </c>
      <c r="D1008" s="70" t="s">
        <v>754</v>
      </c>
      <c r="E1008" s="70">
        <v>1</v>
      </c>
    </row>
    <row r="1009" spans="1:5" x14ac:dyDescent="0.25">
      <c r="A1009" s="70" t="s">
        <v>161</v>
      </c>
      <c r="B1009" s="70" t="s">
        <v>741</v>
      </c>
      <c r="C1009" s="70" t="s">
        <v>3766</v>
      </c>
      <c r="D1009" s="70" t="s">
        <v>746</v>
      </c>
      <c r="E1009" s="70">
        <v>1</v>
      </c>
    </row>
    <row r="1010" spans="1:5" x14ac:dyDescent="0.25">
      <c r="A1010" s="70" t="s">
        <v>161</v>
      </c>
      <c r="B1010" s="70" t="s">
        <v>3280</v>
      </c>
      <c r="C1010" s="70" t="s">
        <v>3766</v>
      </c>
      <c r="D1010" s="70" t="s">
        <v>3277</v>
      </c>
      <c r="E1010" s="70">
        <v>1</v>
      </c>
    </row>
    <row r="1011" spans="1:5" x14ac:dyDescent="0.25">
      <c r="A1011" s="70" t="s">
        <v>161</v>
      </c>
      <c r="B1011" s="70" t="s">
        <v>2992</v>
      </c>
      <c r="C1011" s="70" t="s">
        <v>3766</v>
      </c>
      <c r="D1011" s="70" t="s">
        <v>747</v>
      </c>
      <c r="E1011" s="70">
        <v>1</v>
      </c>
    </row>
    <row r="1012" spans="1:5" x14ac:dyDescent="0.25">
      <c r="A1012" s="70" t="s">
        <v>161</v>
      </c>
      <c r="B1012" s="70" t="s">
        <v>2992</v>
      </c>
      <c r="C1012" s="70" t="s">
        <v>3766</v>
      </c>
      <c r="D1012" s="70" t="s">
        <v>695</v>
      </c>
      <c r="E1012" s="70">
        <v>1</v>
      </c>
    </row>
    <row r="1013" spans="1:5" x14ac:dyDescent="0.25">
      <c r="A1013" s="70" t="s">
        <v>161</v>
      </c>
      <c r="B1013" s="70" t="s">
        <v>602</v>
      </c>
      <c r="C1013" s="70" t="s">
        <v>3766</v>
      </c>
      <c r="D1013" s="70" t="s">
        <v>650</v>
      </c>
      <c r="E1013" s="70">
        <v>1</v>
      </c>
    </row>
    <row r="1014" spans="1:5" x14ac:dyDescent="0.25">
      <c r="A1014" s="70" t="s">
        <v>156</v>
      </c>
      <c r="B1014" s="70">
        <v>240066</v>
      </c>
      <c r="C1014" s="70" t="s">
        <v>155</v>
      </c>
      <c r="D1014" s="70" t="s">
        <v>754</v>
      </c>
      <c r="E1014" s="70">
        <v>1</v>
      </c>
    </row>
    <row r="1015" spans="1:5" x14ac:dyDescent="0.25">
      <c r="A1015" s="70" t="s">
        <v>156</v>
      </c>
      <c r="B1015" s="70">
        <v>240066</v>
      </c>
      <c r="C1015" s="70" t="s">
        <v>155</v>
      </c>
      <c r="D1015" s="70" t="s">
        <v>748</v>
      </c>
      <c r="E1015" s="70">
        <v>1</v>
      </c>
    </row>
    <row r="1016" spans="1:5" x14ac:dyDescent="0.25">
      <c r="A1016" s="70" t="s">
        <v>156</v>
      </c>
      <c r="B1016" s="70">
        <v>240066</v>
      </c>
      <c r="C1016" s="70" t="s">
        <v>155</v>
      </c>
      <c r="D1016" s="70" t="s">
        <v>746</v>
      </c>
      <c r="E1016" s="70">
        <v>1</v>
      </c>
    </row>
    <row r="1017" spans="1:5" x14ac:dyDescent="0.25">
      <c r="A1017" s="70" t="s">
        <v>156</v>
      </c>
      <c r="B1017" s="70">
        <v>240066</v>
      </c>
      <c r="C1017" s="70" t="s">
        <v>155</v>
      </c>
      <c r="D1017" s="70" t="s">
        <v>717</v>
      </c>
      <c r="E1017" s="70">
        <v>1</v>
      </c>
    </row>
    <row r="1018" spans="1:5" x14ac:dyDescent="0.25">
      <c r="A1018" s="70" t="s">
        <v>156</v>
      </c>
      <c r="B1018" s="70">
        <v>240066</v>
      </c>
      <c r="C1018" s="70" t="s">
        <v>155</v>
      </c>
      <c r="D1018" s="70" t="s">
        <v>703</v>
      </c>
      <c r="E1018" s="70">
        <v>1</v>
      </c>
    </row>
    <row r="1019" spans="1:5" x14ac:dyDescent="0.25">
      <c r="A1019" s="70" t="s">
        <v>156</v>
      </c>
      <c r="B1019" s="70">
        <v>240066</v>
      </c>
      <c r="C1019" s="70" t="s">
        <v>155</v>
      </c>
      <c r="D1019" s="70" t="s">
        <v>695</v>
      </c>
      <c r="E1019" s="70">
        <v>1</v>
      </c>
    </row>
    <row r="1020" spans="1:5" x14ac:dyDescent="0.25">
      <c r="A1020" s="70" t="s">
        <v>156</v>
      </c>
      <c r="B1020" s="70">
        <v>240066</v>
      </c>
      <c r="C1020" s="70" t="s">
        <v>155</v>
      </c>
      <c r="D1020" s="70" t="s">
        <v>650</v>
      </c>
      <c r="E1020" s="70">
        <v>1</v>
      </c>
    </row>
    <row r="1021" spans="1:5" x14ac:dyDescent="0.25">
      <c r="A1021" s="70" t="s">
        <v>156</v>
      </c>
      <c r="B1021" s="70">
        <v>240066</v>
      </c>
      <c r="C1021" s="70" t="s">
        <v>155</v>
      </c>
      <c r="D1021" s="70" t="s">
        <v>3277</v>
      </c>
      <c r="E1021" s="70">
        <v>1</v>
      </c>
    </row>
    <row r="1022" spans="1:5" x14ac:dyDescent="0.25">
      <c r="A1022" s="70" t="s">
        <v>156</v>
      </c>
      <c r="B1022" s="70">
        <v>240066</v>
      </c>
      <c r="C1022" s="70" t="s">
        <v>155</v>
      </c>
      <c r="D1022" s="70" t="s">
        <v>3284</v>
      </c>
      <c r="E1022" s="70">
        <v>1</v>
      </c>
    </row>
    <row r="1023" spans="1:5" x14ac:dyDescent="0.25">
      <c r="A1023" s="70" t="s">
        <v>156</v>
      </c>
      <c r="B1023" s="70">
        <v>240066</v>
      </c>
      <c r="C1023" s="70" t="s">
        <v>155</v>
      </c>
      <c r="D1023" s="70" t="s">
        <v>3778</v>
      </c>
      <c r="E1023" s="70">
        <v>1</v>
      </c>
    </row>
    <row r="1024" spans="1:5" x14ac:dyDescent="0.25">
      <c r="A1024" s="70" t="s">
        <v>156</v>
      </c>
      <c r="B1024" s="70">
        <v>240066</v>
      </c>
      <c r="C1024" s="70" t="s">
        <v>155</v>
      </c>
      <c r="D1024" s="70" t="s">
        <v>3768</v>
      </c>
      <c r="E1024" s="70">
        <v>1</v>
      </c>
    </row>
    <row r="1025" spans="1:5" x14ac:dyDescent="0.25">
      <c r="A1025" s="70" t="s">
        <v>152</v>
      </c>
      <c r="B1025" s="70">
        <v>440040</v>
      </c>
      <c r="C1025" s="70" t="s">
        <v>2985</v>
      </c>
      <c r="D1025" s="70" t="s">
        <v>3277</v>
      </c>
      <c r="E1025" s="70">
        <v>1</v>
      </c>
    </row>
    <row r="1026" spans="1:5" x14ac:dyDescent="0.25">
      <c r="A1026" s="70" t="s">
        <v>152</v>
      </c>
      <c r="B1026" s="70">
        <v>440040</v>
      </c>
      <c r="C1026" s="70" t="s">
        <v>2985</v>
      </c>
      <c r="D1026" s="70" t="s">
        <v>3284</v>
      </c>
      <c r="E1026" s="70">
        <v>1</v>
      </c>
    </row>
    <row r="1027" spans="1:5" x14ac:dyDescent="0.25">
      <c r="A1027" s="70" t="s">
        <v>152</v>
      </c>
      <c r="B1027" s="70">
        <v>440040</v>
      </c>
      <c r="C1027" s="70" t="s">
        <v>2985</v>
      </c>
      <c r="D1027" s="70" t="s">
        <v>3778</v>
      </c>
      <c r="E1027" s="70">
        <v>1</v>
      </c>
    </row>
    <row r="1028" spans="1:5" x14ac:dyDescent="0.25">
      <c r="A1028" s="70" t="s">
        <v>152</v>
      </c>
      <c r="B1028" s="70">
        <v>440040</v>
      </c>
      <c r="C1028" s="70" t="s">
        <v>2985</v>
      </c>
      <c r="D1028" s="70" t="s">
        <v>3768</v>
      </c>
      <c r="E1028" s="70">
        <v>1</v>
      </c>
    </row>
    <row r="1029" spans="1:5" x14ac:dyDescent="0.25">
      <c r="A1029" s="70" t="s">
        <v>152</v>
      </c>
      <c r="B1029" s="70">
        <v>440259</v>
      </c>
      <c r="C1029" s="70" t="s">
        <v>151</v>
      </c>
      <c r="D1029" s="70" t="s">
        <v>754</v>
      </c>
      <c r="E1029" s="70">
        <v>1</v>
      </c>
    </row>
    <row r="1030" spans="1:5" x14ac:dyDescent="0.25">
      <c r="A1030" s="70" t="s">
        <v>152</v>
      </c>
      <c r="B1030" s="70">
        <v>440259</v>
      </c>
      <c r="C1030" s="70" t="s">
        <v>151</v>
      </c>
      <c r="D1030" s="70" t="s">
        <v>748</v>
      </c>
      <c r="E1030" s="70">
        <v>1</v>
      </c>
    </row>
    <row r="1031" spans="1:5" x14ac:dyDescent="0.25">
      <c r="A1031" s="70" t="s">
        <v>152</v>
      </c>
      <c r="B1031" s="70">
        <v>440259</v>
      </c>
      <c r="C1031" s="70" t="s">
        <v>151</v>
      </c>
      <c r="D1031" s="70" t="s">
        <v>747</v>
      </c>
      <c r="E1031" s="70">
        <v>1</v>
      </c>
    </row>
    <row r="1032" spans="1:5" x14ac:dyDescent="0.25">
      <c r="A1032" s="70" t="s">
        <v>152</v>
      </c>
      <c r="B1032" s="70">
        <v>440259</v>
      </c>
      <c r="C1032" s="70" t="s">
        <v>151</v>
      </c>
      <c r="D1032" s="70" t="s">
        <v>746</v>
      </c>
      <c r="E1032" s="70">
        <v>1</v>
      </c>
    </row>
    <row r="1033" spans="1:5" x14ac:dyDescent="0.25">
      <c r="A1033" s="70" t="s">
        <v>152</v>
      </c>
      <c r="B1033" s="70">
        <v>440259</v>
      </c>
      <c r="C1033" s="70" t="s">
        <v>151</v>
      </c>
      <c r="D1033" s="70" t="s">
        <v>717</v>
      </c>
      <c r="E1033" s="70">
        <v>1</v>
      </c>
    </row>
    <row r="1034" spans="1:5" x14ac:dyDescent="0.25">
      <c r="A1034" s="70" t="s">
        <v>152</v>
      </c>
      <c r="B1034" s="70" t="s">
        <v>553</v>
      </c>
      <c r="C1034" s="70" t="s">
        <v>3766</v>
      </c>
      <c r="D1034" s="70" t="s">
        <v>650</v>
      </c>
      <c r="E1034" s="70">
        <v>1</v>
      </c>
    </row>
    <row r="1035" spans="1:5" x14ac:dyDescent="0.25">
      <c r="A1035" s="70" t="s">
        <v>152</v>
      </c>
      <c r="B1035" s="70" t="s">
        <v>2992</v>
      </c>
      <c r="C1035" s="70" t="s">
        <v>3766</v>
      </c>
      <c r="D1035" s="70" t="s">
        <v>703</v>
      </c>
      <c r="E1035" s="70">
        <v>1</v>
      </c>
    </row>
    <row r="1036" spans="1:5" x14ac:dyDescent="0.25">
      <c r="A1036" s="70" t="s">
        <v>152</v>
      </c>
      <c r="B1036" s="70" t="s">
        <v>2992</v>
      </c>
      <c r="C1036" s="70" t="s">
        <v>3766</v>
      </c>
      <c r="D1036" s="70" t="s">
        <v>695</v>
      </c>
      <c r="E1036" s="70">
        <v>1</v>
      </c>
    </row>
    <row r="1037" spans="1:5" x14ac:dyDescent="0.25">
      <c r="A1037" s="70" t="s">
        <v>148</v>
      </c>
      <c r="B1037" s="70">
        <v>240131</v>
      </c>
      <c r="C1037" s="70" t="s">
        <v>160</v>
      </c>
      <c r="D1037" s="70" t="s">
        <v>717</v>
      </c>
      <c r="E1037" s="70">
        <v>1</v>
      </c>
    </row>
    <row r="1038" spans="1:5" x14ac:dyDescent="0.25">
      <c r="A1038" s="70" t="s">
        <v>148</v>
      </c>
      <c r="B1038" s="70">
        <v>240131</v>
      </c>
      <c r="C1038" s="70" t="s">
        <v>160</v>
      </c>
      <c r="D1038" s="70" t="s">
        <v>703</v>
      </c>
      <c r="E1038" s="70">
        <v>1</v>
      </c>
    </row>
    <row r="1039" spans="1:5" x14ac:dyDescent="0.25">
      <c r="A1039" s="70" t="s">
        <v>148</v>
      </c>
      <c r="B1039" s="70">
        <v>340036</v>
      </c>
      <c r="C1039" s="70" t="s">
        <v>147</v>
      </c>
      <c r="D1039" s="70" t="s">
        <v>754</v>
      </c>
      <c r="E1039" s="70">
        <v>1</v>
      </c>
    </row>
    <row r="1040" spans="1:5" x14ac:dyDescent="0.25">
      <c r="A1040" s="70" t="s">
        <v>148</v>
      </c>
      <c r="B1040" s="70">
        <v>340036</v>
      </c>
      <c r="C1040" s="70" t="s">
        <v>147</v>
      </c>
      <c r="D1040" s="70" t="s">
        <v>748</v>
      </c>
      <c r="E1040" s="70">
        <v>1</v>
      </c>
    </row>
    <row r="1041" spans="1:5" x14ac:dyDescent="0.25">
      <c r="A1041" s="70" t="s">
        <v>148</v>
      </c>
      <c r="B1041" s="70">
        <v>340036</v>
      </c>
      <c r="C1041" s="70" t="s">
        <v>147</v>
      </c>
      <c r="D1041" s="70" t="s">
        <v>746</v>
      </c>
      <c r="E1041" s="70">
        <v>1</v>
      </c>
    </row>
    <row r="1042" spans="1:5" x14ac:dyDescent="0.25">
      <c r="A1042" s="70" t="s">
        <v>148</v>
      </c>
      <c r="B1042" s="70" t="s">
        <v>553</v>
      </c>
      <c r="C1042" s="70" t="s">
        <v>3766</v>
      </c>
      <c r="D1042" s="70" t="s">
        <v>650</v>
      </c>
      <c r="E1042" s="70">
        <v>1</v>
      </c>
    </row>
    <row r="1043" spans="1:5" x14ac:dyDescent="0.25">
      <c r="A1043" s="70" t="s">
        <v>148</v>
      </c>
      <c r="B1043" s="70" t="s">
        <v>553</v>
      </c>
      <c r="C1043" s="70" t="s">
        <v>3766</v>
      </c>
      <c r="D1043" s="70" t="s">
        <v>3284</v>
      </c>
      <c r="E1043" s="70">
        <v>1</v>
      </c>
    </row>
    <row r="1044" spans="1:5" x14ac:dyDescent="0.25">
      <c r="A1044" s="70" t="s">
        <v>148</v>
      </c>
      <c r="B1044" s="70" t="s">
        <v>3280</v>
      </c>
      <c r="C1044" s="70" t="s">
        <v>3766</v>
      </c>
      <c r="D1044" s="70" t="s">
        <v>3277</v>
      </c>
      <c r="E1044" s="70">
        <v>1</v>
      </c>
    </row>
    <row r="1045" spans="1:5" x14ac:dyDescent="0.25">
      <c r="A1045" s="70" t="s">
        <v>148</v>
      </c>
      <c r="B1045" s="70" t="s">
        <v>2992</v>
      </c>
      <c r="C1045" s="70" t="s">
        <v>3766</v>
      </c>
      <c r="D1045" s="70" t="s">
        <v>695</v>
      </c>
      <c r="E1045" s="70">
        <v>1</v>
      </c>
    </row>
    <row r="1046" spans="1:5" x14ac:dyDescent="0.25">
      <c r="A1046" s="70" t="s">
        <v>148</v>
      </c>
      <c r="B1046" s="70" t="s">
        <v>3279</v>
      </c>
      <c r="C1046" s="70" t="s">
        <v>3766</v>
      </c>
      <c r="D1046" s="70" t="s">
        <v>3778</v>
      </c>
      <c r="E1046" s="70">
        <v>1</v>
      </c>
    </row>
    <row r="1047" spans="1:5" x14ac:dyDescent="0.25">
      <c r="A1047" s="70" t="s">
        <v>148</v>
      </c>
      <c r="B1047" s="70" t="s">
        <v>3879</v>
      </c>
      <c r="C1047" s="70" t="s">
        <v>3766</v>
      </c>
      <c r="D1047" s="70" t="s">
        <v>3768</v>
      </c>
      <c r="E1047" s="70">
        <v>1</v>
      </c>
    </row>
    <row r="1048" spans="1:5" x14ac:dyDescent="0.25">
      <c r="A1048" s="70" t="s">
        <v>507</v>
      </c>
      <c r="B1048" s="70" t="s">
        <v>508</v>
      </c>
      <c r="C1048" s="70" t="s">
        <v>2989</v>
      </c>
      <c r="D1048" s="70" t="s">
        <v>747</v>
      </c>
      <c r="E1048" s="70">
        <v>1</v>
      </c>
    </row>
    <row r="1049" spans="1:5" x14ac:dyDescent="0.25">
      <c r="A1049" s="70" t="s">
        <v>507</v>
      </c>
      <c r="B1049" s="70" t="s">
        <v>508</v>
      </c>
      <c r="C1049" s="70" t="s">
        <v>2989</v>
      </c>
      <c r="D1049" s="70" t="s">
        <v>650</v>
      </c>
      <c r="E1049" s="70">
        <v>1</v>
      </c>
    </row>
    <row r="1050" spans="1:5" x14ac:dyDescent="0.25">
      <c r="A1050" s="70" t="s">
        <v>507</v>
      </c>
      <c r="B1050" s="70" t="s">
        <v>508</v>
      </c>
      <c r="C1050" s="70" t="s">
        <v>2989</v>
      </c>
      <c r="D1050" s="70" t="s">
        <v>3277</v>
      </c>
      <c r="E1050" s="70">
        <v>1</v>
      </c>
    </row>
    <row r="1051" spans="1:5" x14ac:dyDescent="0.25">
      <c r="A1051" s="70" t="s">
        <v>507</v>
      </c>
      <c r="B1051" s="70" t="s">
        <v>508</v>
      </c>
      <c r="C1051" s="70" t="s">
        <v>2989</v>
      </c>
      <c r="D1051" s="70" t="s">
        <v>3284</v>
      </c>
      <c r="E1051" s="70">
        <v>1</v>
      </c>
    </row>
    <row r="1052" spans="1:5" x14ac:dyDescent="0.25">
      <c r="A1052" s="70" t="s">
        <v>507</v>
      </c>
      <c r="B1052" s="70" t="s">
        <v>508</v>
      </c>
      <c r="C1052" s="70" t="s">
        <v>2989</v>
      </c>
      <c r="D1052" s="70" t="s">
        <v>3778</v>
      </c>
      <c r="E1052" s="70">
        <v>1</v>
      </c>
    </row>
    <row r="1053" spans="1:5" x14ac:dyDescent="0.25">
      <c r="A1053" s="70" t="s">
        <v>507</v>
      </c>
      <c r="B1053" s="70" t="s">
        <v>508</v>
      </c>
      <c r="C1053" s="70" t="s">
        <v>2989</v>
      </c>
      <c r="D1053" s="70" t="s">
        <v>3768</v>
      </c>
      <c r="E1053" s="70">
        <v>1</v>
      </c>
    </row>
    <row r="1054" spans="1:5" x14ac:dyDescent="0.25">
      <c r="A1054" s="70" t="s">
        <v>507</v>
      </c>
      <c r="B1054" s="70" t="s">
        <v>2992</v>
      </c>
      <c r="C1054" s="70" t="s">
        <v>3766</v>
      </c>
      <c r="D1054" s="70" t="s">
        <v>717</v>
      </c>
      <c r="E1054" s="70">
        <v>1</v>
      </c>
    </row>
    <row r="1055" spans="1:5" x14ac:dyDescent="0.25">
      <c r="A1055" s="70" t="s">
        <v>507</v>
      </c>
      <c r="B1055" s="70" t="s">
        <v>2992</v>
      </c>
      <c r="C1055" s="70" t="s">
        <v>3766</v>
      </c>
      <c r="D1055" s="70" t="s">
        <v>695</v>
      </c>
      <c r="E1055" s="70">
        <v>1</v>
      </c>
    </row>
    <row r="1056" spans="1:5" x14ac:dyDescent="0.25">
      <c r="A1056" s="70" t="s">
        <v>507</v>
      </c>
      <c r="B1056" s="70" t="s">
        <v>234</v>
      </c>
      <c r="C1056" s="70" t="s">
        <v>3766</v>
      </c>
      <c r="D1056" s="70" t="s">
        <v>703</v>
      </c>
      <c r="E1056" s="70">
        <v>1</v>
      </c>
    </row>
    <row r="1057" spans="1:5" x14ac:dyDescent="0.25">
      <c r="A1057" s="70" t="s">
        <v>143</v>
      </c>
      <c r="B1057" s="70">
        <v>240049</v>
      </c>
      <c r="C1057" s="70" t="s">
        <v>142</v>
      </c>
      <c r="D1057" s="70" t="s">
        <v>754</v>
      </c>
      <c r="E1057" s="70">
        <v>1</v>
      </c>
    </row>
    <row r="1058" spans="1:5" x14ac:dyDescent="0.25">
      <c r="A1058" s="70" t="s">
        <v>143</v>
      </c>
      <c r="B1058" s="70">
        <v>240049</v>
      </c>
      <c r="C1058" s="70" t="s">
        <v>142</v>
      </c>
      <c r="D1058" s="70" t="s">
        <v>748</v>
      </c>
      <c r="E1058" s="70">
        <v>1</v>
      </c>
    </row>
    <row r="1059" spans="1:5" x14ac:dyDescent="0.25">
      <c r="A1059" s="70" t="s">
        <v>139</v>
      </c>
      <c r="B1059" s="70">
        <v>240005</v>
      </c>
      <c r="C1059" s="70" t="s">
        <v>190</v>
      </c>
      <c r="D1059" s="70" t="s">
        <v>748</v>
      </c>
      <c r="E1059" s="70">
        <v>1</v>
      </c>
    </row>
    <row r="1060" spans="1:5" x14ac:dyDescent="0.25">
      <c r="A1060" s="70" t="s">
        <v>139</v>
      </c>
      <c r="B1060" s="70">
        <v>240005</v>
      </c>
      <c r="C1060" s="70" t="s">
        <v>190</v>
      </c>
      <c r="D1060" s="70" t="s">
        <v>747</v>
      </c>
      <c r="E1060" s="70">
        <v>1</v>
      </c>
    </row>
    <row r="1061" spans="1:5" x14ac:dyDescent="0.25">
      <c r="A1061" s="70" t="s">
        <v>139</v>
      </c>
      <c r="B1061" s="70">
        <v>240005</v>
      </c>
      <c r="C1061" s="70" t="s">
        <v>190</v>
      </c>
      <c r="D1061" s="70" t="s">
        <v>746</v>
      </c>
      <c r="E1061" s="70">
        <v>1</v>
      </c>
    </row>
    <row r="1062" spans="1:5" x14ac:dyDescent="0.25">
      <c r="A1062" s="70" t="s">
        <v>139</v>
      </c>
      <c r="B1062" s="70">
        <v>240005</v>
      </c>
      <c r="C1062" s="70" t="s">
        <v>190</v>
      </c>
      <c r="D1062" s="70" t="s">
        <v>717</v>
      </c>
      <c r="E1062" s="70">
        <v>1</v>
      </c>
    </row>
    <row r="1063" spans="1:5" x14ac:dyDescent="0.25">
      <c r="A1063" s="70" t="s">
        <v>139</v>
      </c>
      <c r="B1063" s="70">
        <v>240005</v>
      </c>
      <c r="C1063" s="70" t="s">
        <v>190</v>
      </c>
      <c r="D1063" s="70" t="s">
        <v>703</v>
      </c>
      <c r="E1063" s="70">
        <v>1</v>
      </c>
    </row>
    <row r="1064" spans="1:5" x14ac:dyDescent="0.25">
      <c r="A1064" s="70" t="s">
        <v>139</v>
      </c>
      <c r="B1064" s="70">
        <v>240005</v>
      </c>
      <c r="C1064" s="70" t="s">
        <v>190</v>
      </c>
      <c r="D1064" s="70" t="s">
        <v>695</v>
      </c>
      <c r="E1064" s="70">
        <v>1</v>
      </c>
    </row>
    <row r="1065" spans="1:5" x14ac:dyDescent="0.25">
      <c r="A1065" s="70" t="s">
        <v>139</v>
      </c>
      <c r="B1065" s="70">
        <v>240005</v>
      </c>
      <c r="C1065" s="70" t="s">
        <v>190</v>
      </c>
      <c r="D1065" s="70" t="s">
        <v>650</v>
      </c>
      <c r="E1065" s="70">
        <v>1</v>
      </c>
    </row>
    <row r="1066" spans="1:5" x14ac:dyDescent="0.25">
      <c r="A1066" s="70" t="s">
        <v>139</v>
      </c>
      <c r="B1066" s="70">
        <v>240005</v>
      </c>
      <c r="C1066" s="70" t="s">
        <v>190</v>
      </c>
      <c r="D1066" s="70" t="s">
        <v>3277</v>
      </c>
      <c r="E1066" s="70">
        <v>1</v>
      </c>
    </row>
    <row r="1067" spans="1:5" x14ac:dyDescent="0.25">
      <c r="A1067" s="70" t="s">
        <v>139</v>
      </c>
      <c r="B1067" s="70">
        <v>240005</v>
      </c>
      <c r="C1067" s="70" t="s">
        <v>190</v>
      </c>
      <c r="D1067" s="70" t="s">
        <v>3284</v>
      </c>
      <c r="E1067" s="70">
        <v>1</v>
      </c>
    </row>
    <row r="1068" spans="1:5" x14ac:dyDescent="0.25">
      <c r="A1068" s="70" t="s">
        <v>139</v>
      </c>
      <c r="B1068" s="70">
        <v>240005</v>
      </c>
      <c r="C1068" s="70" t="s">
        <v>190</v>
      </c>
      <c r="D1068" s="70" t="s">
        <v>3778</v>
      </c>
      <c r="E1068" s="70">
        <v>1</v>
      </c>
    </row>
    <row r="1069" spans="1:5" x14ac:dyDescent="0.25">
      <c r="A1069" s="70" t="s">
        <v>139</v>
      </c>
      <c r="B1069" s="70" t="s">
        <v>3879</v>
      </c>
      <c r="C1069" s="70" t="s">
        <v>3766</v>
      </c>
      <c r="D1069" s="70" t="s">
        <v>3768</v>
      </c>
      <c r="E1069" s="70">
        <v>1</v>
      </c>
    </row>
    <row r="1070" spans="1:5" x14ac:dyDescent="0.25">
      <c r="A1070" s="70" t="s">
        <v>134</v>
      </c>
      <c r="B1070" s="70">
        <v>240607</v>
      </c>
      <c r="C1070" s="70" t="s">
        <v>136</v>
      </c>
      <c r="D1070" s="70" t="s">
        <v>746</v>
      </c>
      <c r="E1070" s="70">
        <v>1</v>
      </c>
    </row>
    <row r="1071" spans="1:5" x14ac:dyDescent="0.25">
      <c r="A1071" s="70" t="s">
        <v>134</v>
      </c>
      <c r="B1071" s="70">
        <v>240607</v>
      </c>
      <c r="C1071" s="70" t="s">
        <v>136</v>
      </c>
      <c r="D1071" s="70" t="s">
        <v>717</v>
      </c>
      <c r="E1071" s="70">
        <v>1</v>
      </c>
    </row>
    <row r="1072" spans="1:5" x14ac:dyDescent="0.25">
      <c r="A1072" s="70" t="s">
        <v>134</v>
      </c>
      <c r="B1072" s="70">
        <v>240607</v>
      </c>
      <c r="C1072" s="70" t="s">
        <v>136</v>
      </c>
      <c r="D1072" s="70" t="s">
        <v>703</v>
      </c>
      <c r="E1072" s="70">
        <v>1</v>
      </c>
    </row>
    <row r="1073" spans="1:5" x14ac:dyDescent="0.25">
      <c r="A1073" s="70" t="s">
        <v>134</v>
      </c>
      <c r="B1073" s="70">
        <v>240767</v>
      </c>
      <c r="C1073" s="70" t="s">
        <v>2982</v>
      </c>
      <c r="D1073" s="70" t="s">
        <v>747</v>
      </c>
      <c r="E1073" s="70">
        <v>1</v>
      </c>
    </row>
    <row r="1074" spans="1:5" x14ac:dyDescent="0.25">
      <c r="A1074" s="70" t="s">
        <v>134</v>
      </c>
      <c r="B1074" s="70">
        <v>240767</v>
      </c>
      <c r="C1074" s="70" t="s">
        <v>2982</v>
      </c>
      <c r="D1074" s="70" t="s">
        <v>650</v>
      </c>
      <c r="E1074" s="70">
        <v>1</v>
      </c>
    </row>
    <row r="1075" spans="1:5" x14ac:dyDescent="0.25">
      <c r="A1075" s="70" t="s">
        <v>134</v>
      </c>
      <c r="B1075" s="70">
        <v>240767</v>
      </c>
      <c r="C1075" s="70" t="s">
        <v>2982</v>
      </c>
      <c r="D1075" s="70" t="s">
        <v>3277</v>
      </c>
      <c r="E1075" s="70">
        <v>1</v>
      </c>
    </row>
    <row r="1076" spans="1:5" x14ac:dyDescent="0.25">
      <c r="A1076" s="70" t="s">
        <v>134</v>
      </c>
      <c r="B1076" s="70">
        <v>240767</v>
      </c>
      <c r="C1076" s="70" t="s">
        <v>2982</v>
      </c>
      <c r="D1076" s="70" t="s">
        <v>3284</v>
      </c>
      <c r="E1076" s="70">
        <v>1</v>
      </c>
    </row>
    <row r="1077" spans="1:5" x14ac:dyDescent="0.25">
      <c r="A1077" s="70" t="s">
        <v>134</v>
      </c>
      <c r="B1077" s="70">
        <v>240767</v>
      </c>
      <c r="C1077" s="70" t="s">
        <v>2982</v>
      </c>
      <c r="D1077" s="70" t="s">
        <v>3778</v>
      </c>
      <c r="E1077" s="70">
        <v>1</v>
      </c>
    </row>
    <row r="1078" spans="1:5" x14ac:dyDescent="0.25">
      <c r="A1078" s="70" t="s">
        <v>134</v>
      </c>
      <c r="B1078" s="70">
        <v>240767</v>
      </c>
      <c r="C1078" s="70" t="s">
        <v>2982</v>
      </c>
      <c r="D1078" s="70" t="s">
        <v>3768</v>
      </c>
      <c r="E1078" s="70">
        <v>1</v>
      </c>
    </row>
    <row r="1079" spans="1:5" x14ac:dyDescent="0.25">
      <c r="A1079" s="70" t="s">
        <v>134</v>
      </c>
      <c r="B1079" s="70">
        <v>340010</v>
      </c>
      <c r="C1079" s="70" t="s">
        <v>376</v>
      </c>
      <c r="D1079" s="70" t="s">
        <v>754</v>
      </c>
      <c r="E1079" s="70">
        <v>1</v>
      </c>
    </row>
    <row r="1080" spans="1:5" x14ac:dyDescent="0.25">
      <c r="A1080" s="70" t="s">
        <v>134</v>
      </c>
      <c r="B1080" s="70">
        <v>340010</v>
      </c>
      <c r="C1080" s="70" t="s">
        <v>376</v>
      </c>
      <c r="D1080" s="70" t="s">
        <v>748</v>
      </c>
      <c r="E1080" s="70">
        <v>1</v>
      </c>
    </row>
    <row r="1081" spans="1:5" x14ac:dyDescent="0.25">
      <c r="A1081" s="70" t="s">
        <v>134</v>
      </c>
      <c r="B1081" s="70">
        <v>340061</v>
      </c>
      <c r="C1081" s="70" t="s">
        <v>683</v>
      </c>
      <c r="D1081" s="70" t="s">
        <v>695</v>
      </c>
      <c r="E1081" s="70">
        <v>1</v>
      </c>
    </row>
    <row r="1082" spans="1:5" x14ac:dyDescent="0.25">
      <c r="A1082" s="70" t="s">
        <v>130</v>
      </c>
      <c r="B1082" s="70">
        <v>210076</v>
      </c>
      <c r="C1082" s="70" t="s">
        <v>655</v>
      </c>
      <c r="D1082" s="70" t="s">
        <v>695</v>
      </c>
      <c r="E1082" s="70">
        <v>1</v>
      </c>
    </row>
    <row r="1083" spans="1:5" x14ac:dyDescent="0.25">
      <c r="A1083" s="70" t="s">
        <v>130</v>
      </c>
      <c r="B1083" s="70">
        <v>240131</v>
      </c>
      <c r="C1083" s="70" t="s">
        <v>160</v>
      </c>
      <c r="D1083" s="70" t="s">
        <v>717</v>
      </c>
      <c r="E1083" s="70">
        <v>1</v>
      </c>
    </row>
    <row r="1084" spans="1:5" x14ac:dyDescent="0.25">
      <c r="A1084" s="70" t="s">
        <v>130</v>
      </c>
      <c r="B1084" s="70">
        <v>240131</v>
      </c>
      <c r="C1084" s="70" t="s">
        <v>160</v>
      </c>
      <c r="D1084" s="70" t="s">
        <v>703</v>
      </c>
      <c r="E1084" s="70">
        <v>1</v>
      </c>
    </row>
    <row r="1085" spans="1:5" x14ac:dyDescent="0.25">
      <c r="A1085" s="70" t="s">
        <v>130</v>
      </c>
      <c r="B1085" s="70">
        <v>310008</v>
      </c>
      <c r="C1085" s="70" t="s">
        <v>131</v>
      </c>
      <c r="D1085" s="70" t="s">
        <v>754</v>
      </c>
      <c r="E1085" s="70">
        <v>1</v>
      </c>
    </row>
    <row r="1086" spans="1:5" x14ac:dyDescent="0.25">
      <c r="A1086" s="70" t="s">
        <v>130</v>
      </c>
      <c r="B1086" s="70">
        <v>310008</v>
      </c>
      <c r="C1086" s="70" t="s">
        <v>131</v>
      </c>
      <c r="D1086" s="70" t="s">
        <v>748</v>
      </c>
      <c r="E1086" s="70">
        <v>1</v>
      </c>
    </row>
    <row r="1087" spans="1:5" x14ac:dyDescent="0.25">
      <c r="A1087" s="70" t="s">
        <v>130</v>
      </c>
      <c r="B1087" s="70">
        <v>310008</v>
      </c>
      <c r="C1087" s="70" t="s">
        <v>131</v>
      </c>
      <c r="D1087" s="70" t="s">
        <v>746</v>
      </c>
      <c r="E1087" s="70">
        <v>1</v>
      </c>
    </row>
    <row r="1088" spans="1:5" x14ac:dyDescent="0.25">
      <c r="A1088" s="70" t="s">
        <v>130</v>
      </c>
      <c r="B1088" s="70" t="s">
        <v>3280</v>
      </c>
      <c r="C1088" s="70" t="s">
        <v>3766</v>
      </c>
      <c r="D1088" s="70" t="s">
        <v>3277</v>
      </c>
      <c r="E1088" s="70">
        <v>1</v>
      </c>
    </row>
    <row r="1089" spans="1:5" x14ac:dyDescent="0.25">
      <c r="A1089" s="70" t="s">
        <v>130</v>
      </c>
      <c r="B1089" s="70" t="s">
        <v>612</v>
      </c>
      <c r="C1089" s="70" t="s">
        <v>3766</v>
      </c>
      <c r="D1089" s="70" t="s">
        <v>650</v>
      </c>
      <c r="E1089" s="70">
        <v>1</v>
      </c>
    </row>
    <row r="1090" spans="1:5" x14ac:dyDescent="0.25">
      <c r="A1090" s="70" t="s">
        <v>126</v>
      </c>
      <c r="B1090" s="70">
        <v>210071</v>
      </c>
      <c r="C1090" s="70" t="s">
        <v>127</v>
      </c>
      <c r="D1090" s="70" t="s">
        <v>754</v>
      </c>
      <c r="E1090" s="70">
        <v>1</v>
      </c>
    </row>
    <row r="1091" spans="1:5" x14ac:dyDescent="0.25">
      <c r="A1091" s="70" t="s">
        <v>126</v>
      </c>
      <c r="B1091" s="70">
        <v>210071</v>
      </c>
      <c r="C1091" s="70" t="s">
        <v>127</v>
      </c>
      <c r="D1091" s="70" t="s">
        <v>748</v>
      </c>
      <c r="E1091" s="70">
        <v>1</v>
      </c>
    </row>
    <row r="1092" spans="1:5" x14ac:dyDescent="0.25">
      <c r="A1092" s="70" t="s">
        <v>126</v>
      </c>
      <c r="B1092" s="70">
        <v>210071</v>
      </c>
      <c r="C1092" s="70" t="s">
        <v>127</v>
      </c>
      <c r="D1092" s="70" t="s">
        <v>747</v>
      </c>
      <c r="E1092" s="70">
        <v>1</v>
      </c>
    </row>
    <row r="1093" spans="1:5" x14ac:dyDescent="0.25">
      <c r="A1093" s="70" t="s">
        <v>126</v>
      </c>
      <c r="B1093" s="70">
        <v>210071</v>
      </c>
      <c r="C1093" s="70" t="s">
        <v>127</v>
      </c>
      <c r="D1093" s="70" t="s">
        <v>746</v>
      </c>
      <c r="E1093" s="70">
        <v>1</v>
      </c>
    </row>
    <row r="1094" spans="1:5" x14ac:dyDescent="0.25">
      <c r="A1094" s="70" t="s">
        <v>126</v>
      </c>
      <c r="B1094" s="70">
        <v>210071</v>
      </c>
      <c r="C1094" s="70" t="s">
        <v>127</v>
      </c>
      <c r="D1094" s="70" t="s">
        <v>717</v>
      </c>
      <c r="E1094" s="70">
        <v>1</v>
      </c>
    </row>
    <row r="1095" spans="1:5" x14ac:dyDescent="0.25">
      <c r="A1095" s="70" t="s">
        <v>126</v>
      </c>
      <c r="B1095" s="70">
        <v>210071</v>
      </c>
      <c r="C1095" s="70" t="s">
        <v>127</v>
      </c>
      <c r="D1095" s="70" t="s">
        <v>703</v>
      </c>
      <c r="E1095" s="70">
        <v>1</v>
      </c>
    </row>
    <row r="1096" spans="1:5" x14ac:dyDescent="0.25">
      <c r="A1096" s="70" t="s">
        <v>126</v>
      </c>
      <c r="B1096" s="70">
        <v>210071</v>
      </c>
      <c r="C1096" s="70" t="s">
        <v>127</v>
      </c>
      <c r="D1096" s="70" t="s">
        <v>695</v>
      </c>
      <c r="E1096" s="70">
        <v>1</v>
      </c>
    </row>
    <row r="1097" spans="1:5" x14ac:dyDescent="0.25">
      <c r="A1097" s="70" t="s">
        <v>126</v>
      </c>
      <c r="B1097" s="70">
        <v>210071</v>
      </c>
      <c r="C1097" s="70" t="s">
        <v>127</v>
      </c>
      <c r="D1097" s="70" t="s">
        <v>650</v>
      </c>
      <c r="E1097" s="70">
        <v>1</v>
      </c>
    </row>
    <row r="1098" spans="1:5" x14ac:dyDescent="0.25">
      <c r="A1098" s="70" t="s">
        <v>126</v>
      </c>
      <c r="B1098" s="70">
        <v>210071</v>
      </c>
      <c r="C1098" s="70" t="s">
        <v>127</v>
      </c>
      <c r="D1098" s="70" t="s">
        <v>3277</v>
      </c>
      <c r="E1098" s="70">
        <v>1</v>
      </c>
    </row>
    <row r="1099" spans="1:5" x14ac:dyDescent="0.25">
      <c r="A1099" s="70" t="s">
        <v>122</v>
      </c>
      <c r="B1099" s="70">
        <v>240005</v>
      </c>
      <c r="C1099" s="70" t="s">
        <v>190</v>
      </c>
      <c r="D1099" s="70" t="s">
        <v>746</v>
      </c>
      <c r="E1099" s="70">
        <v>1</v>
      </c>
    </row>
    <row r="1100" spans="1:5" x14ac:dyDescent="0.25">
      <c r="A1100" s="70" t="s">
        <v>122</v>
      </c>
      <c r="B1100" s="70">
        <v>240005</v>
      </c>
      <c r="C1100" s="70" t="s">
        <v>190</v>
      </c>
      <c r="D1100" s="70" t="s">
        <v>717</v>
      </c>
      <c r="E1100" s="70">
        <v>1</v>
      </c>
    </row>
    <row r="1101" spans="1:5" x14ac:dyDescent="0.25">
      <c r="A1101" s="70" t="s">
        <v>122</v>
      </c>
      <c r="B1101" s="70">
        <v>240005</v>
      </c>
      <c r="C1101" s="70" t="s">
        <v>190</v>
      </c>
      <c r="D1101" s="70" t="s">
        <v>703</v>
      </c>
      <c r="E1101" s="70">
        <v>1</v>
      </c>
    </row>
    <row r="1102" spans="1:5" x14ac:dyDescent="0.25">
      <c r="A1102" s="70" t="s">
        <v>122</v>
      </c>
      <c r="B1102" s="70">
        <v>240050</v>
      </c>
      <c r="C1102" s="70" t="s">
        <v>357</v>
      </c>
      <c r="D1102" s="70" t="s">
        <v>754</v>
      </c>
      <c r="E1102" s="70">
        <v>1</v>
      </c>
    </row>
    <row r="1103" spans="1:5" x14ac:dyDescent="0.25">
      <c r="A1103" s="70" t="s">
        <v>122</v>
      </c>
      <c r="B1103" s="70">
        <v>240050</v>
      </c>
      <c r="C1103" s="70" t="s">
        <v>357</v>
      </c>
      <c r="D1103" s="70" t="s">
        <v>748</v>
      </c>
      <c r="E1103" s="70">
        <v>1</v>
      </c>
    </row>
    <row r="1104" spans="1:5" x14ac:dyDescent="0.25">
      <c r="A1104" s="70" t="s">
        <v>122</v>
      </c>
      <c r="B1104" s="70">
        <v>240743</v>
      </c>
      <c r="C1104" s="70" t="s">
        <v>684</v>
      </c>
      <c r="D1104" s="70" t="s">
        <v>695</v>
      </c>
      <c r="E1104" s="70">
        <v>1</v>
      </c>
    </row>
    <row r="1105" spans="1:5" x14ac:dyDescent="0.25">
      <c r="A1105" s="70" t="s">
        <v>122</v>
      </c>
      <c r="B1105" s="70">
        <v>240743</v>
      </c>
      <c r="C1105" s="70" t="s">
        <v>684</v>
      </c>
      <c r="D1105" s="70" t="s">
        <v>650</v>
      </c>
      <c r="E1105" s="70">
        <v>1</v>
      </c>
    </row>
    <row r="1106" spans="1:5" x14ac:dyDescent="0.25">
      <c r="A1106" s="70" t="s">
        <v>122</v>
      </c>
      <c r="B1106" s="70">
        <v>240743</v>
      </c>
      <c r="C1106" s="70" t="s">
        <v>684</v>
      </c>
      <c r="D1106" s="70" t="s">
        <v>3277</v>
      </c>
      <c r="E1106" s="70">
        <v>1</v>
      </c>
    </row>
    <row r="1107" spans="1:5" x14ac:dyDescent="0.25">
      <c r="A1107" s="70" t="s">
        <v>122</v>
      </c>
      <c r="B1107" s="70">
        <v>240743</v>
      </c>
      <c r="C1107" s="70" t="s">
        <v>684</v>
      </c>
      <c r="D1107" s="70" t="s">
        <v>3284</v>
      </c>
      <c r="E1107" s="70">
        <v>1</v>
      </c>
    </row>
    <row r="1108" spans="1:5" x14ac:dyDescent="0.25">
      <c r="A1108" s="70" t="s">
        <v>122</v>
      </c>
      <c r="B1108" s="70">
        <v>240743</v>
      </c>
      <c r="C1108" s="70" t="s">
        <v>684</v>
      </c>
      <c r="D1108" s="70" t="s">
        <v>3778</v>
      </c>
      <c r="E1108" s="70">
        <v>1</v>
      </c>
    </row>
    <row r="1109" spans="1:5" x14ac:dyDescent="0.25">
      <c r="A1109" s="70" t="s">
        <v>122</v>
      </c>
      <c r="B1109" s="70">
        <v>240743</v>
      </c>
      <c r="C1109" s="70" t="s">
        <v>684</v>
      </c>
      <c r="D1109" s="70" t="s">
        <v>3768</v>
      </c>
      <c r="E1109" s="70">
        <v>1</v>
      </c>
    </row>
    <row r="1110" spans="1:5" x14ac:dyDescent="0.25">
      <c r="A1110" s="70" t="s">
        <v>118</v>
      </c>
      <c r="B1110" s="70">
        <v>240019</v>
      </c>
      <c r="C1110" s="70" t="s">
        <v>123</v>
      </c>
      <c r="D1110" s="70" t="s">
        <v>754</v>
      </c>
      <c r="E1110" s="70">
        <v>1</v>
      </c>
    </row>
    <row r="1111" spans="1:5" x14ac:dyDescent="0.25">
      <c r="A1111" s="70" t="s">
        <v>118</v>
      </c>
      <c r="B1111" s="70">
        <v>240019</v>
      </c>
      <c r="C1111" s="70" t="s">
        <v>123</v>
      </c>
      <c r="D1111" s="70" t="s">
        <v>748</v>
      </c>
      <c r="E1111" s="70">
        <v>1</v>
      </c>
    </row>
    <row r="1112" spans="1:5" x14ac:dyDescent="0.25">
      <c r="A1112" s="70" t="s">
        <v>118</v>
      </c>
      <c r="B1112" s="70">
        <v>240019</v>
      </c>
      <c r="C1112" s="70" t="s">
        <v>123</v>
      </c>
      <c r="D1112" s="70" t="s">
        <v>747</v>
      </c>
      <c r="E1112" s="70">
        <v>1</v>
      </c>
    </row>
    <row r="1113" spans="1:5" x14ac:dyDescent="0.25">
      <c r="A1113" s="70" t="s">
        <v>118</v>
      </c>
      <c r="B1113" s="70">
        <v>240019</v>
      </c>
      <c r="C1113" s="70" t="s">
        <v>123</v>
      </c>
      <c r="D1113" s="70" t="s">
        <v>746</v>
      </c>
      <c r="E1113" s="70">
        <v>1</v>
      </c>
    </row>
    <row r="1114" spans="1:5" x14ac:dyDescent="0.25">
      <c r="A1114" s="70" t="s">
        <v>118</v>
      </c>
      <c r="B1114" s="70">
        <v>240019</v>
      </c>
      <c r="C1114" s="70" t="s">
        <v>123</v>
      </c>
      <c r="D1114" s="70" t="s">
        <v>717</v>
      </c>
      <c r="E1114" s="70">
        <v>1</v>
      </c>
    </row>
    <row r="1115" spans="1:5" x14ac:dyDescent="0.25">
      <c r="A1115" s="70" t="s">
        <v>118</v>
      </c>
      <c r="B1115" s="70">
        <v>240019</v>
      </c>
      <c r="C1115" s="70" t="s">
        <v>123</v>
      </c>
      <c r="D1115" s="70" t="s">
        <v>703</v>
      </c>
      <c r="E1115" s="70">
        <v>1</v>
      </c>
    </row>
    <row r="1116" spans="1:5" x14ac:dyDescent="0.25">
      <c r="A1116" s="70" t="s">
        <v>118</v>
      </c>
      <c r="B1116" s="70">
        <v>240019</v>
      </c>
      <c r="C1116" s="70" t="s">
        <v>123</v>
      </c>
      <c r="D1116" s="70" t="s">
        <v>695</v>
      </c>
      <c r="E1116" s="70">
        <v>1</v>
      </c>
    </row>
    <row r="1117" spans="1:5" x14ac:dyDescent="0.25">
      <c r="A1117" s="70" t="s">
        <v>118</v>
      </c>
      <c r="B1117" s="70">
        <v>240019</v>
      </c>
      <c r="C1117" s="70" t="s">
        <v>123</v>
      </c>
      <c r="D1117" s="70" t="s">
        <v>650</v>
      </c>
      <c r="E1117" s="70">
        <v>1</v>
      </c>
    </row>
    <row r="1118" spans="1:5" x14ac:dyDescent="0.25">
      <c r="A1118" s="70" t="s">
        <v>118</v>
      </c>
      <c r="B1118" s="70">
        <v>240019</v>
      </c>
      <c r="C1118" s="70" t="s">
        <v>123</v>
      </c>
      <c r="D1118" s="70" t="s">
        <v>3277</v>
      </c>
      <c r="E1118" s="70">
        <v>1</v>
      </c>
    </row>
    <row r="1119" spans="1:5" x14ac:dyDescent="0.25">
      <c r="A1119" s="70" t="s">
        <v>118</v>
      </c>
      <c r="B1119" s="70">
        <v>240019</v>
      </c>
      <c r="C1119" s="70" t="s">
        <v>123</v>
      </c>
      <c r="D1119" s="70" t="s">
        <v>3284</v>
      </c>
      <c r="E1119" s="70">
        <v>1</v>
      </c>
    </row>
    <row r="1120" spans="1:5" x14ac:dyDescent="0.25">
      <c r="A1120" s="70" t="s">
        <v>118</v>
      </c>
      <c r="B1120" s="70">
        <v>240019</v>
      </c>
      <c r="C1120" s="70" t="s">
        <v>123</v>
      </c>
      <c r="D1120" s="70" t="s">
        <v>3778</v>
      </c>
      <c r="E1120" s="70">
        <v>1</v>
      </c>
    </row>
    <row r="1121" spans="1:5" x14ac:dyDescent="0.25">
      <c r="A1121" s="70" t="s">
        <v>118</v>
      </c>
      <c r="B1121" s="70">
        <v>240019</v>
      </c>
      <c r="C1121" s="70" t="s">
        <v>123</v>
      </c>
      <c r="D1121" s="70" t="s">
        <v>3768</v>
      </c>
      <c r="E1121" s="70">
        <v>1</v>
      </c>
    </row>
    <row r="1122" spans="1:5" x14ac:dyDescent="0.25">
      <c r="A1122" s="70" t="s">
        <v>510</v>
      </c>
      <c r="B1122" s="70" t="s">
        <v>597</v>
      </c>
      <c r="C1122" s="70" t="s">
        <v>678</v>
      </c>
      <c r="D1122" s="70" t="s">
        <v>650</v>
      </c>
      <c r="E1122" s="70">
        <v>1</v>
      </c>
    </row>
    <row r="1123" spans="1:5" x14ac:dyDescent="0.25">
      <c r="A1123" s="70" t="s">
        <v>510</v>
      </c>
      <c r="B1123" s="70" t="s">
        <v>597</v>
      </c>
      <c r="C1123" s="70" t="s">
        <v>678</v>
      </c>
      <c r="D1123" s="70" t="s">
        <v>3277</v>
      </c>
      <c r="E1123" s="70">
        <v>1</v>
      </c>
    </row>
    <row r="1124" spans="1:5" x14ac:dyDescent="0.25">
      <c r="A1124" s="70" t="s">
        <v>510</v>
      </c>
      <c r="B1124" s="70" t="s">
        <v>597</v>
      </c>
      <c r="C1124" s="70" t="s">
        <v>678</v>
      </c>
      <c r="D1124" s="70" t="s">
        <v>3284</v>
      </c>
      <c r="E1124" s="70">
        <v>1</v>
      </c>
    </row>
    <row r="1125" spans="1:5" x14ac:dyDescent="0.25">
      <c r="A1125" s="70" t="s">
        <v>510</v>
      </c>
      <c r="B1125" s="70" t="s">
        <v>597</v>
      </c>
      <c r="C1125" s="70" t="s">
        <v>678</v>
      </c>
      <c r="D1125" s="70" t="s">
        <v>3778</v>
      </c>
      <c r="E1125" s="70">
        <v>1</v>
      </c>
    </row>
    <row r="1126" spans="1:5" x14ac:dyDescent="0.25">
      <c r="A1126" s="70" t="s">
        <v>510</v>
      </c>
      <c r="B1126" s="70" t="s">
        <v>597</v>
      </c>
      <c r="C1126" s="70" t="s">
        <v>678</v>
      </c>
      <c r="D1126" s="70" t="s">
        <v>3768</v>
      </c>
      <c r="E1126" s="70">
        <v>1</v>
      </c>
    </row>
    <row r="1127" spans="1:5" x14ac:dyDescent="0.25">
      <c r="A1127" s="70" t="s">
        <v>114</v>
      </c>
      <c r="B1127" s="70">
        <v>240036</v>
      </c>
      <c r="C1127" s="70" t="s">
        <v>119</v>
      </c>
      <c r="D1127" s="70" t="s">
        <v>754</v>
      </c>
      <c r="E1127" s="70">
        <v>1</v>
      </c>
    </row>
    <row r="1128" spans="1:5" x14ac:dyDescent="0.25">
      <c r="A1128" s="70" t="s">
        <v>114</v>
      </c>
      <c r="B1128" s="70">
        <v>240036</v>
      </c>
      <c r="C1128" s="70" t="s">
        <v>119</v>
      </c>
      <c r="D1128" s="70" t="s">
        <v>748</v>
      </c>
      <c r="E1128" s="70">
        <v>1</v>
      </c>
    </row>
    <row r="1129" spans="1:5" x14ac:dyDescent="0.25">
      <c r="A1129" s="70" t="s">
        <v>114</v>
      </c>
      <c r="B1129" s="70">
        <v>240036</v>
      </c>
      <c r="C1129" s="70" t="s">
        <v>119</v>
      </c>
      <c r="D1129" s="70" t="s">
        <v>747</v>
      </c>
      <c r="E1129" s="70">
        <v>1</v>
      </c>
    </row>
    <row r="1130" spans="1:5" x14ac:dyDescent="0.25">
      <c r="A1130" s="70" t="s">
        <v>114</v>
      </c>
      <c r="B1130" s="70">
        <v>240036</v>
      </c>
      <c r="C1130" s="70" t="s">
        <v>119</v>
      </c>
      <c r="D1130" s="70" t="s">
        <v>746</v>
      </c>
      <c r="E1130" s="70">
        <v>1</v>
      </c>
    </row>
    <row r="1131" spans="1:5" x14ac:dyDescent="0.25">
      <c r="A1131" s="70" t="s">
        <v>114</v>
      </c>
      <c r="B1131" s="70">
        <v>240036</v>
      </c>
      <c r="C1131" s="70" t="s">
        <v>119</v>
      </c>
      <c r="D1131" s="70" t="s">
        <v>717</v>
      </c>
      <c r="E1131" s="70">
        <v>1</v>
      </c>
    </row>
    <row r="1132" spans="1:5" x14ac:dyDescent="0.25">
      <c r="A1132" s="70" t="s">
        <v>114</v>
      </c>
      <c r="B1132" s="70">
        <v>240036</v>
      </c>
      <c r="C1132" s="70" t="s">
        <v>119</v>
      </c>
      <c r="D1132" s="70" t="s">
        <v>703</v>
      </c>
      <c r="E1132" s="70">
        <v>1</v>
      </c>
    </row>
    <row r="1133" spans="1:5" x14ac:dyDescent="0.25">
      <c r="A1133" s="70" t="s">
        <v>114</v>
      </c>
      <c r="B1133" s="70">
        <v>240036</v>
      </c>
      <c r="C1133" s="70" t="s">
        <v>119</v>
      </c>
      <c r="D1133" s="70" t="s">
        <v>695</v>
      </c>
      <c r="E1133" s="70">
        <v>1</v>
      </c>
    </row>
    <row r="1134" spans="1:5" x14ac:dyDescent="0.25">
      <c r="A1134" s="70" t="s">
        <v>114</v>
      </c>
      <c r="B1134" s="70">
        <v>240036</v>
      </c>
      <c r="C1134" s="70" t="s">
        <v>119</v>
      </c>
      <c r="D1134" s="70" t="s">
        <v>650</v>
      </c>
      <c r="E1134" s="70">
        <v>1</v>
      </c>
    </row>
    <row r="1135" spans="1:5" x14ac:dyDescent="0.25">
      <c r="A1135" s="70" t="s">
        <v>114</v>
      </c>
      <c r="B1135" s="70">
        <v>240036</v>
      </c>
      <c r="C1135" s="70" t="s">
        <v>119</v>
      </c>
      <c r="D1135" s="70" t="s">
        <v>3277</v>
      </c>
      <c r="E1135" s="70">
        <v>1</v>
      </c>
    </row>
    <row r="1136" spans="1:5" x14ac:dyDescent="0.25">
      <c r="A1136" s="70" t="s">
        <v>114</v>
      </c>
      <c r="B1136" s="70">
        <v>240036</v>
      </c>
      <c r="C1136" s="70" t="s">
        <v>119</v>
      </c>
      <c r="D1136" s="70" t="s">
        <v>3284</v>
      </c>
      <c r="E1136" s="70">
        <v>1</v>
      </c>
    </row>
    <row r="1137" spans="1:5" x14ac:dyDescent="0.25">
      <c r="A1137" s="70" t="s">
        <v>114</v>
      </c>
      <c r="B1137" s="70">
        <v>240036</v>
      </c>
      <c r="C1137" s="70" t="s">
        <v>119</v>
      </c>
      <c r="D1137" s="70" t="s">
        <v>3778</v>
      </c>
      <c r="E1137" s="70">
        <v>1</v>
      </c>
    </row>
    <row r="1138" spans="1:5" x14ac:dyDescent="0.25">
      <c r="A1138" s="70" t="s">
        <v>114</v>
      </c>
      <c r="B1138" s="70">
        <v>240036</v>
      </c>
      <c r="C1138" s="70" t="s">
        <v>119</v>
      </c>
      <c r="D1138" s="70" t="s">
        <v>3768</v>
      </c>
      <c r="E1138" s="70">
        <v>1</v>
      </c>
    </row>
    <row r="1139" spans="1:5" x14ac:dyDescent="0.25">
      <c r="A1139" s="70" t="s">
        <v>109</v>
      </c>
      <c r="B1139" s="70">
        <v>240263</v>
      </c>
      <c r="C1139" s="70" t="s">
        <v>115</v>
      </c>
      <c r="D1139" s="70" t="s">
        <v>748</v>
      </c>
      <c r="E1139" s="70">
        <v>1</v>
      </c>
    </row>
    <row r="1140" spans="1:5" x14ac:dyDescent="0.25">
      <c r="A1140" s="70" t="s">
        <v>109</v>
      </c>
      <c r="B1140" s="70">
        <v>240263</v>
      </c>
      <c r="C1140" s="70" t="s">
        <v>115</v>
      </c>
      <c r="D1140" s="70" t="s">
        <v>747</v>
      </c>
      <c r="E1140" s="70">
        <v>1</v>
      </c>
    </row>
    <row r="1141" spans="1:5" x14ac:dyDescent="0.25">
      <c r="A1141" s="70" t="s">
        <v>109</v>
      </c>
      <c r="B1141" s="70">
        <v>240263</v>
      </c>
      <c r="C1141" s="70" t="s">
        <v>115</v>
      </c>
      <c r="D1141" s="70" t="s">
        <v>746</v>
      </c>
      <c r="E1141" s="70">
        <v>1</v>
      </c>
    </row>
    <row r="1142" spans="1:5" x14ac:dyDescent="0.25">
      <c r="A1142" s="70" t="s">
        <v>109</v>
      </c>
      <c r="B1142" s="70">
        <v>240263</v>
      </c>
      <c r="C1142" s="70" t="s">
        <v>115</v>
      </c>
      <c r="D1142" s="70" t="s">
        <v>717</v>
      </c>
      <c r="E1142" s="70">
        <v>1</v>
      </c>
    </row>
    <row r="1143" spans="1:5" x14ac:dyDescent="0.25">
      <c r="A1143" s="70" t="s">
        <v>109</v>
      </c>
      <c r="B1143" s="70">
        <v>240263</v>
      </c>
      <c r="C1143" s="70" t="s">
        <v>115</v>
      </c>
      <c r="D1143" s="70" t="s">
        <v>703</v>
      </c>
      <c r="E1143" s="70">
        <v>1</v>
      </c>
    </row>
    <row r="1144" spans="1:5" x14ac:dyDescent="0.25">
      <c r="A1144" s="70" t="s">
        <v>109</v>
      </c>
      <c r="B1144" s="70">
        <v>240263</v>
      </c>
      <c r="C1144" s="70" t="s">
        <v>115</v>
      </c>
      <c r="D1144" s="70" t="s">
        <v>695</v>
      </c>
      <c r="E1144" s="70">
        <v>1</v>
      </c>
    </row>
    <row r="1145" spans="1:5" x14ac:dyDescent="0.25">
      <c r="A1145" s="70" t="s">
        <v>109</v>
      </c>
      <c r="B1145" s="70">
        <v>240263</v>
      </c>
      <c r="C1145" s="70" t="s">
        <v>115</v>
      </c>
      <c r="D1145" s="70" t="s">
        <v>650</v>
      </c>
      <c r="E1145" s="70">
        <v>1</v>
      </c>
    </row>
    <row r="1146" spans="1:5" x14ac:dyDescent="0.25">
      <c r="A1146" s="70" t="s">
        <v>109</v>
      </c>
      <c r="B1146" s="70">
        <v>240263</v>
      </c>
      <c r="C1146" s="70" t="s">
        <v>115</v>
      </c>
      <c r="D1146" s="70" t="s">
        <v>3277</v>
      </c>
      <c r="E1146" s="70">
        <v>1</v>
      </c>
    </row>
    <row r="1147" spans="1:5" x14ac:dyDescent="0.25">
      <c r="A1147" s="70" t="s">
        <v>109</v>
      </c>
      <c r="B1147" s="70">
        <v>240263</v>
      </c>
      <c r="C1147" s="70" t="s">
        <v>115</v>
      </c>
      <c r="D1147" s="70" t="s">
        <v>3284</v>
      </c>
      <c r="E1147" s="70">
        <v>1</v>
      </c>
    </row>
    <row r="1148" spans="1:5" x14ac:dyDescent="0.25">
      <c r="A1148" s="70" t="s">
        <v>109</v>
      </c>
      <c r="B1148" s="70">
        <v>240263</v>
      </c>
      <c r="C1148" s="70" t="s">
        <v>115</v>
      </c>
      <c r="D1148" s="70" t="s">
        <v>3778</v>
      </c>
      <c r="E1148" s="70">
        <v>1</v>
      </c>
    </row>
    <row r="1149" spans="1:5" x14ac:dyDescent="0.25">
      <c r="A1149" s="70" t="s">
        <v>109</v>
      </c>
      <c r="B1149" s="70">
        <v>240263</v>
      </c>
      <c r="C1149" s="70" t="s">
        <v>115</v>
      </c>
      <c r="D1149" s="70" t="s">
        <v>3768</v>
      </c>
      <c r="E1149" s="70">
        <v>1</v>
      </c>
    </row>
    <row r="1150" spans="1:5" x14ac:dyDescent="0.25">
      <c r="A1150" s="70" t="s">
        <v>109</v>
      </c>
      <c r="B1150" s="70">
        <v>240624</v>
      </c>
      <c r="C1150" s="70" t="s">
        <v>370</v>
      </c>
      <c r="D1150" s="70" t="s">
        <v>754</v>
      </c>
      <c r="E1150" s="70">
        <v>1</v>
      </c>
    </row>
    <row r="1151" spans="1:5" x14ac:dyDescent="0.25">
      <c r="A1151" s="70" t="s">
        <v>105</v>
      </c>
      <c r="B1151" s="70">
        <v>230018</v>
      </c>
      <c r="C1151" s="70" t="s">
        <v>685</v>
      </c>
      <c r="D1151" s="70" t="s">
        <v>747</v>
      </c>
      <c r="E1151" s="70">
        <v>1</v>
      </c>
    </row>
    <row r="1152" spans="1:5" x14ac:dyDescent="0.25">
      <c r="A1152" s="70" t="s">
        <v>105</v>
      </c>
      <c r="B1152" s="70">
        <v>230018</v>
      </c>
      <c r="C1152" s="70" t="s">
        <v>685</v>
      </c>
      <c r="D1152" s="70" t="s">
        <v>703</v>
      </c>
      <c r="E1152" s="70">
        <v>1</v>
      </c>
    </row>
    <row r="1153" spans="1:5" x14ac:dyDescent="0.25">
      <c r="A1153" s="70" t="s">
        <v>105</v>
      </c>
      <c r="B1153" s="70">
        <v>230018</v>
      </c>
      <c r="C1153" s="70" t="s">
        <v>685</v>
      </c>
      <c r="D1153" s="70" t="s">
        <v>695</v>
      </c>
      <c r="E1153" s="70">
        <v>1</v>
      </c>
    </row>
    <row r="1154" spans="1:5" x14ac:dyDescent="0.25">
      <c r="A1154" s="70" t="s">
        <v>105</v>
      </c>
      <c r="B1154" s="70">
        <v>230018</v>
      </c>
      <c r="C1154" s="70" t="s">
        <v>685</v>
      </c>
      <c r="D1154" s="70" t="s">
        <v>650</v>
      </c>
      <c r="E1154" s="70">
        <v>1</v>
      </c>
    </row>
    <row r="1155" spans="1:5" x14ac:dyDescent="0.25">
      <c r="A1155" s="70" t="s">
        <v>105</v>
      </c>
      <c r="B1155" s="70">
        <v>230018</v>
      </c>
      <c r="C1155" s="70" t="s">
        <v>685</v>
      </c>
      <c r="D1155" s="70" t="s">
        <v>3277</v>
      </c>
      <c r="E1155" s="70">
        <v>1</v>
      </c>
    </row>
    <row r="1156" spans="1:5" x14ac:dyDescent="0.25">
      <c r="A1156" s="70" t="s">
        <v>105</v>
      </c>
      <c r="B1156" s="70">
        <v>230018</v>
      </c>
      <c r="C1156" s="70" t="s">
        <v>685</v>
      </c>
      <c r="D1156" s="70" t="s">
        <v>3284</v>
      </c>
      <c r="E1156" s="70">
        <v>1</v>
      </c>
    </row>
    <row r="1157" spans="1:5" x14ac:dyDescent="0.25">
      <c r="A1157" s="70" t="s">
        <v>105</v>
      </c>
      <c r="B1157" s="70">
        <v>230018</v>
      </c>
      <c r="C1157" s="70" t="s">
        <v>685</v>
      </c>
      <c r="D1157" s="70" t="s">
        <v>3778</v>
      </c>
      <c r="E1157" s="70">
        <v>1</v>
      </c>
    </row>
    <row r="1158" spans="1:5" x14ac:dyDescent="0.25">
      <c r="A1158" s="70" t="s">
        <v>105</v>
      </c>
      <c r="B1158" s="70">
        <v>230018</v>
      </c>
      <c r="C1158" s="70" t="s">
        <v>685</v>
      </c>
      <c r="D1158" s="70" t="s">
        <v>3768</v>
      </c>
      <c r="E1158" s="70">
        <v>1</v>
      </c>
    </row>
    <row r="1159" spans="1:5" x14ac:dyDescent="0.25">
      <c r="A1159" s="70" t="s">
        <v>105</v>
      </c>
      <c r="B1159" s="70">
        <v>240067</v>
      </c>
      <c r="C1159" s="70" t="s">
        <v>111</v>
      </c>
      <c r="D1159" s="70" t="s">
        <v>754</v>
      </c>
      <c r="E1159" s="70">
        <v>1</v>
      </c>
    </row>
    <row r="1160" spans="1:5" x14ac:dyDescent="0.25">
      <c r="A1160" s="70" t="s">
        <v>105</v>
      </c>
      <c r="B1160" s="70">
        <v>240067</v>
      </c>
      <c r="C1160" s="70" t="s">
        <v>111</v>
      </c>
      <c r="D1160" s="70" t="s">
        <v>748</v>
      </c>
      <c r="E1160" s="70">
        <v>1</v>
      </c>
    </row>
    <row r="1161" spans="1:5" x14ac:dyDescent="0.25">
      <c r="A1161" s="70" t="s">
        <v>105</v>
      </c>
      <c r="B1161" s="70">
        <v>240255</v>
      </c>
      <c r="C1161" s="70" t="s">
        <v>222</v>
      </c>
      <c r="D1161" s="70" t="s">
        <v>746</v>
      </c>
      <c r="E1161" s="70">
        <v>1</v>
      </c>
    </row>
    <row r="1162" spans="1:5" x14ac:dyDescent="0.25">
      <c r="A1162" s="70" t="s">
        <v>105</v>
      </c>
      <c r="B1162" s="70" t="s">
        <v>2992</v>
      </c>
      <c r="C1162" s="70" t="s">
        <v>3766</v>
      </c>
      <c r="D1162" s="70" t="s">
        <v>717</v>
      </c>
      <c r="E1162" s="70">
        <v>1</v>
      </c>
    </row>
    <row r="1163" spans="1:5" x14ac:dyDescent="0.25">
      <c r="A1163" s="70" t="s">
        <v>102</v>
      </c>
      <c r="B1163" s="70">
        <v>240054</v>
      </c>
      <c r="C1163" s="70" t="s">
        <v>106</v>
      </c>
      <c r="D1163" s="70" t="s">
        <v>754</v>
      </c>
      <c r="E1163" s="70">
        <v>1</v>
      </c>
    </row>
    <row r="1164" spans="1:5" x14ac:dyDescent="0.25">
      <c r="A1164" s="70" t="s">
        <v>102</v>
      </c>
      <c r="B1164" s="70">
        <v>240054</v>
      </c>
      <c r="C1164" s="70" t="s">
        <v>106</v>
      </c>
      <c r="D1164" s="70" t="s">
        <v>748</v>
      </c>
      <c r="E1164" s="70">
        <v>1</v>
      </c>
    </row>
    <row r="1165" spans="1:5" x14ac:dyDescent="0.25">
      <c r="A1165" s="70" t="s">
        <v>102</v>
      </c>
      <c r="B1165" s="70">
        <v>240054</v>
      </c>
      <c r="C1165" s="70" t="s">
        <v>106</v>
      </c>
      <c r="D1165" s="70" t="s">
        <v>747</v>
      </c>
      <c r="E1165" s="70">
        <v>1</v>
      </c>
    </row>
    <row r="1166" spans="1:5" x14ac:dyDescent="0.25">
      <c r="A1166" s="70" t="s">
        <v>102</v>
      </c>
      <c r="B1166" s="70">
        <v>240054</v>
      </c>
      <c r="C1166" s="70" t="s">
        <v>106</v>
      </c>
      <c r="D1166" s="70" t="s">
        <v>746</v>
      </c>
      <c r="E1166" s="70">
        <v>1</v>
      </c>
    </row>
    <row r="1167" spans="1:5" x14ac:dyDescent="0.25">
      <c r="A1167" s="70" t="s">
        <v>102</v>
      </c>
      <c r="B1167" s="70">
        <v>240054</v>
      </c>
      <c r="C1167" s="70" t="s">
        <v>106</v>
      </c>
      <c r="D1167" s="70" t="s">
        <v>717</v>
      </c>
      <c r="E1167" s="70">
        <v>1</v>
      </c>
    </row>
    <row r="1168" spans="1:5" x14ac:dyDescent="0.25">
      <c r="A1168" s="70" t="s">
        <v>102</v>
      </c>
      <c r="B1168" s="70">
        <v>240054</v>
      </c>
      <c r="C1168" s="70" t="s">
        <v>106</v>
      </c>
      <c r="D1168" s="70" t="s">
        <v>703</v>
      </c>
      <c r="E1168" s="70">
        <v>1</v>
      </c>
    </row>
    <row r="1169" spans="1:5" x14ac:dyDescent="0.25">
      <c r="A1169" s="70" t="s">
        <v>102</v>
      </c>
      <c r="B1169" s="70">
        <v>240054</v>
      </c>
      <c r="C1169" s="70" t="s">
        <v>106</v>
      </c>
      <c r="D1169" s="70" t="s">
        <v>695</v>
      </c>
      <c r="E1169" s="70">
        <v>1</v>
      </c>
    </row>
    <row r="1170" spans="1:5" x14ac:dyDescent="0.25">
      <c r="A1170" s="70" t="s">
        <v>102</v>
      </c>
      <c r="B1170" s="70">
        <v>240054</v>
      </c>
      <c r="C1170" s="70" t="s">
        <v>106</v>
      </c>
      <c r="D1170" s="70" t="s">
        <v>650</v>
      </c>
      <c r="E1170" s="70">
        <v>1</v>
      </c>
    </row>
    <row r="1171" spans="1:5" x14ac:dyDescent="0.25">
      <c r="A1171" s="70" t="s">
        <v>102</v>
      </c>
      <c r="B1171" s="70">
        <v>240054</v>
      </c>
      <c r="C1171" s="70" t="s">
        <v>106</v>
      </c>
      <c r="D1171" s="70" t="s">
        <v>3277</v>
      </c>
      <c r="E1171" s="70">
        <v>1</v>
      </c>
    </row>
    <row r="1172" spans="1:5" x14ac:dyDescent="0.25">
      <c r="A1172" s="70" t="s">
        <v>102</v>
      </c>
      <c r="B1172" s="70">
        <v>240054</v>
      </c>
      <c r="C1172" s="70" t="s">
        <v>106</v>
      </c>
      <c r="D1172" s="70" t="s">
        <v>3284</v>
      </c>
      <c r="E1172" s="70">
        <v>1</v>
      </c>
    </row>
    <row r="1173" spans="1:5" x14ac:dyDescent="0.25">
      <c r="A1173" s="70" t="s">
        <v>102</v>
      </c>
      <c r="B1173" s="70">
        <v>240054</v>
      </c>
      <c r="C1173" s="70" t="s">
        <v>106</v>
      </c>
      <c r="D1173" s="70" t="s">
        <v>3778</v>
      </c>
      <c r="E1173" s="70">
        <v>1</v>
      </c>
    </row>
    <row r="1174" spans="1:5" x14ac:dyDescent="0.25">
      <c r="A1174" s="70" t="s">
        <v>102</v>
      </c>
      <c r="B1174" s="70">
        <v>240054</v>
      </c>
      <c r="C1174" s="70" t="s">
        <v>106</v>
      </c>
      <c r="D1174" s="70" t="s">
        <v>3768</v>
      </c>
      <c r="E1174" s="70">
        <v>1</v>
      </c>
    </row>
    <row r="1175" spans="1:5" x14ac:dyDescent="0.25">
      <c r="A1175" s="70" t="s">
        <v>621</v>
      </c>
      <c r="B1175" s="70" t="s">
        <v>511</v>
      </c>
      <c r="C1175" s="70" t="s">
        <v>3766</v>
      </c>
      <c r="D1175" s="70" t="s">
        <v>650</v>
      </c>
      <c r="E1175" s="70">
        <v>1</v>
      </c>
    </row>
    <row r="1176" spans="1:5" x14ac:dyDescent="0.25">
      <c r="A1176" s="70" t="s">
        <v>621</v>
      </c>
      <c r="B1176" s="70" t="s">
        <v>3298</v>
      </c>
      <c r="C1176" s="70" t="s">
        <v>3766</v>
      </c>
      <c r="D1176" s="70" t="s">
        <v>3284</v>
      </c>
      <c r="E1176" s="70">
        <v>1</v>
      </c>
    </row>
    <row r="1177" spans="1:5" x14ac:dyDescent="0.25">
      <c r="A1177" s="70" t="s">
        <v>621</v>
      </c>
      <c r="B1177" s="70" t="s">
        <v>3298</v>
      </c>
      <c r="C1177" s="70" t="s">
        <v>3766</v>
      </c>
      <c r="D1177" s="70" t="s">
        <v>3778</v>
      </c>
      <c r="E1177" s="70">
        <v>1</v>
      </c>
    </row>
    <row r="1178" spans="1:5" x14ac:dyDescent="0.25">
      <c r="A1178" s="70" t="s">
        <v>621</v>
      </c>
      <c r="B1178" s="70" t="s">
        <v>3879</v>
      </c>
      <c r="C1178" s="70" t="s">
        <v>3766</v>
      </c>
      <c r="D1178" s="70" t="s">
        <v>3768</v>
      </c>
      <c r="E1178" s="70">
        <v>1</v>
      </c>
    </row>
    <row r="1179" spans="1:5" x14ac:dyDescent="0.25">
      <c r="A1179" s="70" t="s">
        <v>98</v>
      </c>
      <c r="B1179" s="70">
        <v>210012</v>
      </c>
      <c r="C1179" s="70" t="s">
        <v>686</v>
      </c>
      <c r="D1179" s="70" t="s">
        <v>754</v>
      </c>
      <c r="E1179" s="70">
        <v>1</v>
      </c>
    </row>
    <row r="1180" spans="1:5" x14ac:dyDescent="0.25">
      <c r="A1180" s="70" t="s">
        <v>98</v>
      </c>
      <c r="B1180" s="70">
        <v>210012</v>
      </c>
      <c r="C1180" s="70" t="s">
        <v>686</v>
      </c>
      <c r="D1180" s="70" t="s">
        <v>748</v>
      </c>
      <c r="E1180" s="70">
        <v>1</v>
      </c>
    </row>
    <row r="1181" spans="1:5" x14ac:dyDescent="0.25">
      <c r="A1181" s="70" t="s">
        <v>98</v>
      </c>
      <c r="B1181" s="70">
        <v>210012</v>
      </c>
      <c r="C1181" s="70" t="s">
        <v>686</v>
      </c>
      <c r="D1181" s="70" t="s">
        <v>747</v>
      </c>
      <c r="E1181" s="70">
        <v>1</v>
      </c>
    </row>
    <row r="1182" spans="1:5" x14ac:dyDescent="0.25">
      <c r="A1182" s="70" t="s">
        <v>98</v>
      </c>
      <c r="B1182" s="70">
        <v>210012</v>
      </c>
      <c r="C1182" s="70" t="s">
        <v>686</v>
      </c>
      <c r="D1182" s="70" t="s">
        <v>746</v>
      </c>
      <c r="E1182" s="70">
        <v>1</v>
      </c>
    </row>
    <row r="1183" spans="1:5" x14ac:dyDescent="0.25">
      <c r="A1183" s="70" t="s">
        <v>98</v>
      </c>
      <c r="B1183" s="70">
        <v>210012</v>
      </c>
      <c r="C1183" s="70" t="s">
        <v>686</v>
      </c>
      <c r="D1183" s="70" t="s">
        <v>717</v>
      </c>
      <c r="E1183" s="70">
        <v>1</v>
      </c>
    </row>
    <row r="1184" spans="1:5" x14ac:dyDescent="0.25">
      <c r="A1184" s="70" t="s">
        <v>98</v>
      </c>
      <c r="B1184" s="70">
        <v>210012</v>
      </c>
      <c r="C1184" s="70" t="s">
        <v>686</v>
      </c>
      <c r="D1184" s="70" t="s">
        <v>703</v>
      </c>
      <c r="E1184" s="70">
        <v>1</v>
      </c>
    </row>
    <row r="1185" spans="1:5" x14ac:dyDescent="0.25">
      <c r="A1185" s="70" t="s">
        <v>98</v>
      </c>
      <c r="B1185" s="70">
        <v>210012</v>
      </c>
      <c r="C1185" s="70" t="s">
        <v>686</v>
      </c>
      <c r="D1185" s="70" t="s">
        <v>695</v>
      </c>
      <c r="E1185" s="70">
        <v>1</v>
      </c>
    </row>
    <row r="1186" spans="1:5" x14ac:dyDescent="0.25">
      <c r="A1186" s="70" t="s">
        <v>98</v>
      </c>
      <c r="B1186" s="70">
        <v>210012</v>
      </c>
      <c r="C1186" s="70" t="s">
        <v>686</v>
      </c>
      <c r="D1186" s="70" t="s">
        <v>650</v>
      </c>
      <c r="E1186" s="70">
        <v>1</v>
      </c>
    </row>
    <row r="1187" spans="1:5" x14ac:dyDescent="0.25">
      <c r="A1187" s="70" t="s">
        <v>98</v>
      </c>
      <c r="B1187" s="70">
        <v>210012</v>
      </c>
      <c r="C1187" s="70" t="s">
        <v>686</v>
      </c>
      <c r="D1187" s="70" t="s">
        <v>3277</v>
      </c>
      <c r="E1187" s="70">
        <v>1</v>
      </c>
    </row>
    <row r="1188" spans="1:5" x14ac:dyDescent="0.25">
      <c r="A1188" s="70" t="s">
        <v>98</v>
      </c>
      <c r="B1188" s="70">
        <v>210012</v>
      </c>
      <c r="C1188" s="70" t="s">
        <v>686</v>
      </c>
      <c r="D1188" s="70" t="s">
        <v>3284</v>
      </c>
      <c r="E1188" s="70">
        <v>1</v>
      </c>
    </row>
    <row r="1189" spans="1:5" x14ac:dyDescent="0.25">
      <c r="A1189" s="70" t="s">
        <v>98</v>
      </c>
      <c r="B1189" s="70">
        <v>210012</v>
      </c>
      <c r="C1189" s="70" t="s">
        <v>686</v>
      </c>
      <c r="D1189" s="70" t="s">
        <v>3778</v>
      </c>
      <c r="E1189" s="70">
        <v>1</v>
      </c>
    </row>
    <row r="1190" spans="1:5" x14ac:dyDescent="0.25">
      <c r="A1190" s="70" t="s">
        <v>98</v>
      </c>
      <c r="B1190" s="70">
        <v>210012</v>
      </c>
      <c r="C1190" s="70" t="s">
        <v>686</v>
      </c>
      <c r="D1190" s="70" t="s">
        <v>3768</v>
      </c>
      <c r="E1190" s="70">
        <v>1</v>
      </c>
    </row>
    <row r="1191" spans="1:5" x14ac:dyDescent="0.25">
      <c r="A1191" s="70" t="s">
        <v>94</v>
      </c>
      <c r="B1191" s="70">
        <v>240037</v>
      </c>
      <c r="C1191" s="70" t="s">
        <v>99</v>
      </c>
      <c r="D1191" s="70" t="s">
        <v>754</v>
      </c>
      <c r="E1191" s="70">
        <v>1</v>
      </c>
    </row>
    <row r="1192" spans="1:5" x14ac:dyDescent="0.25">
      <c r="A1192" s="70" t="s">
        <v>94</v>
      </c>
      <c r="B1192" s="70">
        <v>240037</v>
      </c>
      <c r="C1192" s="70" t="s">
        <v>99</v>
      </c>
      <c r="D1192" s="70" t="s">
        <v>748</v>
      </c>
      <c r="E1192" s="70">
        <v>1</v>
      </c>
    </row>
    <row r="1193" spans="1:5" x14ac:dyDescent="0.25">
      <c r="A1193" s="70" t="s">
        <v>94</v>
      </c>
      <c r="B1193" s="70">
        <v>240037</v>
      </c>
      <c r="C1193" s="70" t="s">
        <v>99</v>
      </c>
      <c r="D1193" s="70" t="s">
        <v>747</v>
      </c>
      <c r="E1193" s="70">
        <v>1</v>
      </c>
    </row>
    <row r="1194" spans="1:5" x14ac:dyDescent="0.25">
      <c r="A1194" s="70" t="s">
        <v>94</v>
      </c>
      <c r="B1194" s="70">
        <v>240037</v>
      </c>
      <c r="C1194" s="70" t="s">
        <v>99</v>
      </c>
      <c r="D1194" s="70" t="s">
        <v>746</v>
      </c>
      <c r="E1194" s="70">
        <v>1</v>
      </c>
    </row>
    <row r="1195" spans="1:5" x14ac:dyDescent="0.25">
      <c r="A1195" s="70" t="s">
        <v>94</v>
      </c>
      <c r="B1195" s="70">
        <v>240037</v>
      </c>
      <c r="C1195" s="70" t="s">
        <v>99</v>
      </c>
      <c r="D1195" s="70" t="s">
        <v>717</v>
      </c>
      <c r="E1195" s="70">
        <v>1</v>
      </c>
    </row>
    <row r="1196" spans="1:5" x14ac:dyDescent="0.25">
      <c r="A1196" s="70" t="s">
        <v>94</v>
      </c>
      <c r="B1196" s="70">
        <v>240037</v>
      </c>
      <c r="C1196" s="70" t="s">
        <v>99</v>
      </c>
      <c r="D1196" s="70" t="s">
        <v>703</v>
      </c>
      <c r="E1196" s="70">
        <v>1</v>
      </c>
    </row>
    <row r="1197" spans="1:5" x14ac:dyDescent="0.25">
      <c r="A1197" s="70" t="s">
        <v>94</v>
      </c>
      <c r="B1197" s="70">
        <v>240037</v>
      </c>
      <c r="C1197" s="70" t="s">
        <v>99</v>
      </c>
      <c r="D1197" s="70" t="s">
        <v>695</v>
      </c>
      <c r="E1197" s="70">
        <v>1</v>
      </c>
    </row>
    <row r="1198" spans="1:5" x14ac:dyDescent="0.25">
      <c r="A1198" s="70" t="s">
        <v>94</v>
      </c>
      <c r="B1198" s="70">
        <v>240037</v>
      </c>
      <c r="C1198" s="70" t="s">
        <v>99</v>
      </c>
      <c r="D1198" s="70" t="s">
        <v>650</v>
      </c>
      <c r="E1198" s="70">
        <v>1</v>
      </c>
    </row>
    <row r="1199" spans="1:5" x14ac:dyDescent="0.25">
      <c r="A1199" s="70" t="s">
        <v>94</v>
      </c>
      <c r="B1199" s="70">
        <v>240037</v>
      </c>
      <c r="C1199" s="70" t="s">
        <v>99</v>
      </c>
      <c r="D1199" s="70" t="s">
        <v>3277</v>
      </c>
      <c r="E1199" s="70">
        <v>1</v>
      </c>
    </row>
    <row r="1200" spans="1:5" x14ac:dyDescent="0.25">
      <c r="A1200" s="70" t="s">
        <v>94</v>
      </c>
      <c r="B1200" s="70">
        <v>240037</v>
      </c>
      <c r="C1200" s="70" t="s">
        <v>99</v>
      </c>
      <c r="D1200" s="70" t="s">
        <v>3284</v>
      </c>
      <c r="E1200" s="70">
        <v>1</v>
      </c>
    </row>
    <row r="1201" spans="1:5" x14ac:dyDescent="0.25">
      <c r="A1201" s="70" t="s">
        <v>94</v>
      </c>
      <c r="B1201" s="70">
        <v>240037</v>
      </c>
      <c r="C1201" s="70" t="s">
        <v>99</v>
      </c>
      <c r="D1201" s="70" t="s">
        <v>3778</v>
      </c>
      <c r="E1201" s="70">
        <v>1</v>
      </c>
    </row>
    <row r="1202" spans="1:5" x14ac:dyDescent="0.25">
      <c r="A1202" s="70" t="s">
        <v>94</v>
      </c>
      <c r="B1202" s="70">
        <v>240037</v>
      </c>
      <c r="C1202" s="70" t="s">
        <v>99</v>
      </c>
      <c r="D1202" s="70" t="s">
        <v>3768</v>
      </c>
      <c r="E1202" s="70">
        <v>1</v>
      </c>
    </row>
    <row r="1203" spans="1:5" x14ac:dyDescent="0.25">
      <c r="A1203" s="70" t="s">
        <v>91</v>
      </c>
      <c r="B1203" s="70">
        <v>240005</v>
      </c>
      <c r="C1203" s="70" t="s">
        <v>190</v>
      </c>
      <c r="D1203" s="70" t="s">
        <v>3277</v>
      </c>
      <c r="E1203" s="70">
        <v>1</v>
      </c>
    </row>
    <row r="1204" spans="1:5" x14ac:dyDescent="0.25">
      <c r="A1204" s="70" t="s">
        <v>91</v>
      </c>
      <c r="B1204" s="70">
        <v>240019</v>
      </c>
      <c r="C1204" s="70" t="s">
        <v>123</v>
      </c>
      <c r="D1204" s="70" t="s">
        <v>650</v>
      </c>
      <c r="E1204" s="70">
        <v>1</v>
      </c>
    </row>
    <row r="1205" spans="1:5" x14ac:dyDescent="0.25">
      <c r="A1205" s="70" t="s">
        <v>91</v>
      </c>
      <c r="B1205" s="70">
        <v>240019</v>
      </c>
      <c r="C1205" s="70" t="s">
        <v>123</v>
      </c>
      <c r="D1205" s="70" t="s">
        <v>3284</v>
      </c>
      <c r="E1205" s="70">
        <v>1</v>
      </c>
    </row>
    <row r="1206" spans="1:5" x14ac:dyDescent="0.25">
      <c r="A1206" s="70" t="s">
        <v>91</v>
      </c>
      <c r="B1206" s="70">
        <v>240019</v>
      </c>
      <c r="C1206" s="70" t="s">
        <v>123</v>
      </c>
      <c r="D1206" s="70" t="s">
        <v>3778</v>
      </c>
      <c r="E1206" s="70">
        <v>1</v>
      </c>
    </row>
    <row r="1207" spans="1:5" x14ac:dyDescent="0.25">
      <c r="A1207" s="70" t="s">
        <v>91</v>
      </c>
      <c r="B1207" s="70">
        <v>240019</v>
      </c>
      <c r="C1207" s="70" t="s">
        <v>123</v>
      </c>
      <c r="D1207" s="70" t="s">
        <v>3768</v>
      </c>
      <c r="E1207" s="70">
        <v>1</v>
      </c>
    </row>
    <row r="1208" spans="1:5" x14ac:dyDescent="0.25">
      <c r="A1208" s="70" t="s">
        <v>91</v>
      </c>
      <c r="B1208" s="70">
        <v>240028</v>
      </c>
      <c r="C1208" s="70" t="s">
        <v>95</v>
      </c>
      <c r="D1208" s="70" t="s">
        <v>754</v>
      </c>
      <c r="E1208" s="70">
        <v>1</v>
      </c>
    </row>
    <row r="1209" spans="1:5" x14ac:dyDescent="0.25">
      <c r="A1209" s="70" t="s">
        <v>91</v>
      </c>
      <c r="B1209" s="70">
        <v>240028</v>
      </c>
      <c r="C1209" s="70" t="s">
        <v>95</v>
      </c>
      <c r="D1209" s="70" t="s">
        <v>748</v>
      </c>
      <c r="E1209" s="70">
        <v>1</v>
      </c>
    </row>
    <row r="1210" spans="1:5" x14ac:dyDescent="0.25">
      <c r="A1210" s="70" t="s">
        <v>91</v>
      </c>
      <c r="B1210" s="70">
        <v>240028</v>
      </c>
      <c r="C1210" s="70" t="s">
        <v>95</v>
      </c>
      <c r="D1210" s="70" t="s">
        <v>746</v>
      </c>
      <c r="E1210" s="70">
        <v>1</v>
      </c>
    </row>
    <row r="1211" spans="1:5" x14ac:dyDescent="0.25">
      <c r="A1211" s="70" t="s">
        <v>91</v>
      </c>
      <c r="B1211" s="70">
        <v>240028</v>
      </c>
      <c r="C1211" s="70" t="s">
        <v>95</v>
      </c>
      <c r="D1211" s="70" t="s">
        <v>717</v>
      </c>
      <c r="E1211" s="70">
        <v>1</v>
      </c>
    </row>
    <row r="1212" spans="1:5" x14ac:dyDescent="0.25">
      <c r="A1212" s="70" t="s">
        <v>91</v>
      </c>
      <c r="B1212" s="70">
        <v>240028</v>
      </c>
      <c r="C1212" s="70" t="s">
        <v>95</v>
      </c>
      <c r="D1212" s="70" t="s">
        <v>703</v>
      </c>
      <c r="E1212" s="70">
        <v>1</v>
      </c>
    </row>
    <row r="1213" spans="1:5" x14ac:dyDescent="0.25">
      <c r="A1213" s="70" t="s">
        <v>91</v>
      </c>
      <c r="B1213" s="70">
        <v>240028</v>
      </c>
      <c r="C1213" s="70" t="s">
        <v>95</v>
      </c>
      <c r="D1213" s="70" t="s">
        <v>695</v>
      </c>
      <c r="E1213" s="70">
        <v>1</v>
      </c>
    </row>
    <row r="1214" spans="1:5" x14ac:dyDescent="0.25">
      <c r="A1214" s="70" t="s">
        <v>87</v>
      </c>
      <c r="B1214" s="70">
        <v>240051</v>
      </c>
      <c r="C1214" s="70" t="s">
        <v>92</v>
      </c>
      <c r="D1214" s="70" t="s">
        <v>754</v>
      </c>
      <c r="E1214" s="70">
        <v>1</v>
      </c>
    </row>
    <row r="1215" spans="1:5" x14ac:dyDescent="0.25">
      <c r="A1215" s="70" t="s">
        <v>87</v>
      </c>
      <c r="B1215" s="70">
        <v>240051</v>
      </c>
      <c r="C1215" s="70" t="s">
        <v>92</v>
      </c>
      <c r="D1215" s="70" t="s">
        <v>748</v>
      </c>
      <c r="E1215" s="70">
        <v>1</v>
      </c>
    </row>
    <row r="1216" spans="1:5" x14ac:dyDescent="0.25">
      <c r="A1216" s="70" t="s">
        <v>87</v>
      </c>
      <c r="B1216" s="70">
        <v>240051</v>
      </c>
      <c r="C1216" s="70" t="s">
        <v>92</v>
      </c>
      <c r="D1216" s="70" t="s">
        <v>747</v>
      </c>
      <c r="E1216" s="70">
        <v>1</v>
      </c>
    </row>
    <row r="1217" spans="1:5" x14ac:dyDescent="0.25">
      <c r="A1217" s="70" t="s">
        <v>87</v>
      </c>
      <c r="B1217" s="70">
        <v>240051</v>
      </c>
      <c r="C1217" s="70" t="s">
        <v>92</v>
      </c>
      <c r="D1217" s="70" t="s">
        <v>746</v>
      </c>
      <c r="E1217" s="70">
        <v>1</v>
      </c>
    </row>
    <row r="1218" spans="1:5" x14ac:dyDescent="0.25">
      <c r="A1218" s="70" t="s">
        <v>87</v>
      </c>
      <c r="B1218" s="70">
        <v>240051</v>
      </c>
      <c r="C1218" s="70" t="s">
        <v>92</v>
      </c>
      <c r="D1218" s="70" t="s">
        <v>717</v>
      </c>
      <c r="E1218" s="70">
        <v>1</v>
      </c>
    </row>
    <row r="1219" spans="1:5" x14ac:dyDescent="0.25">
      <c r="A1219" s="70" t="s">
        <v>87</v>
      </c>
      <c r="B1219" s="70">
        <v>240051</v>
      </c>
      <c r="C1219" s="70" t="s">
        <v>92</v>
      </c>
      <c r="D1219" s="70" t="s">
        <v>703</v>
      </c>
      <c r="E1219" s="70">
        <v>1</v>
      </c>
    </row>
    <row r="1220" spans="1:5" x14ac:dyDescent="0.25">
      <c r="A1220" s="70" t="s">
        <v>87</v>
      </c>
      <c r="B1220" s="70">
        <v>240051</v>
      </c>
      <c r="C1220" s="70" t="s">
        <v>92</v>
      </c>
      <c r="D1220" s="70" t="s">
        <v>695</v>
      </c>
      <c r="E1220" s="70">
        <v>1</v>
      </c>
    </row>
    <row r="1221" spans="1:5" x14ac:dyDescent="0.25">
      <c r="A1221" s="70" t="s">
        <v>87</v>
      </c>
      <c r="B1221" s="70">
        <v>240051</v>
      </c>
      <c r="C1221" s="70" t="s">
        <v>92</v>
      </c>
      <c r="D1221" s="70" t="s">
        <v>650</v>
      </c>
      <c r="E1221" s="70">
        <v>1</v>
      </c>
    </row>
    <row r="1222" spans="1:5" x14ac:dyDescent="0.25">
      <c r="A1222" s="70" t="s">
        <v>87</v>
      </c>
      <c r="B1222" s="70">
        <v>240051</v>
      </c>
      <c r="C1222" s="70" t="s">
        <v>92</v>
      </c>
      <c r="D1222" s="70" t="s">
        <v>3277</v>
      </c>
      <c r="E1222" s="70">
        <v>1</v>
      </c>
    </row>
    <row r="1223" spans="1:5" x14ac:dyDescent="0.25">
      <c r="A1223" s="70" t="s">
        <v>87</v>
      </c>
      <c r="B1223" s="70">
        <v>240051</v>
      </c>
      <c r="C1223" s="70" t="s">
        <v>92</v>
      </c>
      <c r="D1223" s="70" t="s">
        <v>3284</v>
      </c>
      <c r="E1223" s="70">
        <v>1</v>
      </c>
    </row>
    <row r="1224" spans="1:5" x14ac:dyDescent="0.25">
      <c r="A1224" s="70" t="s">
        <v>87</v>
      </c>
      <c r="B1224" s="70">
        <v>240051</v>
      </c>
      <c r="C1224" s="70" t="s">
        <v>92</v>
      </c>
      <c r="D1224" s="70" t="s">
        <v>3778</v>
      </c>
      <c r="E1224" s="70">
        <v>1</v>
      </c>
    </row>
    <row r="1225" spans="1:5" x14ac:dyDescent="0.25">
      <c r="A1225" s="70" t="s">
        <v>87</v>
      </c>
      <c r="B1225" s="70">
        <v>240051</v>
      </c>
      <c r="C1225" s="70" t="s">
        <v>92</v>
      </c>
      <c r="D1225" s="70" t="s">
        <v>3768</v>
      </c>
      <c r="E1225" s="70">
        <v>1</v>
      </c>
    </row>
    <row r="1226" spans="1:5" x14ac:dyDescent="0.25">
      <c r="A1226" s="70" t="s">
        <v>83</v>
      </c>
      <c r="B1226" s="70">
        <v>440082</v>
      </c>
      <c r="C1226" s="70" t="s">
        <v>88</v>
      </c>
      <c r="D1226" s="70" t="s">
        <v>754</v>
      </c>
      <c r="E1226" s="70">
        <v>1</v>
      </c>
    </row>
    <row r="1227" spans="1:5" x14ac:dyDescent="0.25">
      <c r="A1227" s="70" t="s">
        <v>83</v>
      </c>
      <c r="B1227" s="70">
        <v>440082</v>
      </c>
      <c r="C1227" s="70" t="s">
        <v>88</v>
      </c>
      <c r="D1227" s="70" t="s">
        <v>748</v>
      </c>
      <c r="E1227" s="70">
        <v>1</v>
      </c>
    </row>
    <row r="1228" spans="1:5" x14ac:dyDescent="0.25">
      <c r="A1228" s="70" t="s">
        <v>83</v>
      </c>
      <c r="B1228" s="70">
        <v>440082</v>
      </c>
      <c r="C1228" s="70" t="s">
        <v>88</v>
      </c>
      <c r="D1228" s="70" t="s">
        <v>747</v>
      </c>
      <c r="E1228" s="70">
        <v>1</v>
      </c>
    </row>
    <row r="1229" spans="1:5" x14ac:dyDescent="0.25">
      <c r="A1229" s="70" t="s">
        <v>83</v>
      </c>
      <c r="B1229" s="70">
        <v>440082</v>
      </c>
      <c r="C1229" s="70" t="s">
        <v>88</v>
      </c>
      <c r="D1229" s="70" t="s">
        <v>746</v>
      </c>
      <c r="E1229" s="70">
        <v>1</v>
      </c>
    </row>
    <row r="1230" spans="1:5" x14ac:dyDescent="0.25">
      <c r="A1230" s="70" t="s">
        <v>83</v>
      </c>
      <c r="B1230" s="70">
        <v>440082</v>
      </c>
      <c r="C1230" s="70" t="s">
        <v>88</v>
      </c>
      <c r="D1230" s="70" t="s">
        <v>717</v>
      </c>
      <c r="E1230" s="70">
        <v>1</v>
      </c>
    </row>
    <row r="1231" spans="1:5" x14ac:dyDescent="0.25">
      <c r="A1231" s="70" t="s">
        <v>83</v>
      </c>
      <c r="B1231" s="70">
        <v>440082</v>
      </c>
      <c r="C1231" s="70" t="s">
        <v>88</v>
      </c>
      <c r="D1231" s="70" t="s">
        <v>703</v>
      </c>
      <c r="E1231" s="70">
        <v>1</v>
      </c>
    </row>
    <row r="1232" spans="1:5" x14ac:dyDescent="0.25">
      <c r="A1232" s="70" t="s">
        <v>83</v>
      </c>
      <c r="B1232" s="70">
        <v>440082</v>
      </c>
      <c r="C1232" s="70" t="s">
        <v>88</v>
      </c>
      <c r="D1232" s="70" t="s">
        <v>695</v>
      </c>
      <c r="E1232" s="70">
        <v>1</v>
      </c>
    </row>
    <row r="1233" spans="1:5" x14ac:dyDescent="0.25">
      <c r="A1233" s="70" t="s">
        <v>83</v>
      </c>
      <c r="B1233" s="70">
        <v>440082</v>
      </c>
      <c r="C1233" s="70" t="s">
        <v>88</v>
      </c>
      <c r="D1233" s="70" t="s">
        <v>650</v>
      </c>
      <c r="E1233" s="70">
        <v>1</v>
      </c>
    </row>
    <row r="1234" spans="1:5" x14ac:dyDescent="0.25">
      <c r="A1234" s="70" t="s">
        <v>83</v>
      </c>
      <c r="B1234" s="70">
        <v>440082</v>
      </c>
      <c r="C1234" s="70" t="s">
        <v>88</v>
      </c>
      <c r="D1234" s="70" t="s">
        <v>3277</v>
      </c>
      <c r="E1234" s="70">
        <v>1</v>
      </c>
    </row>
    <row r="1235" spans="1:5" x14ac:dyDescent="0.25">
      <c r="A1235" s="70" t="s">
        <v>83</v>
      </c>
      <c r="B1235" s="70">
        <v>440082</v>
      </c>
      <c r="C1235" s="70" t="s">
        <v>88</v>
      </c>
      <c r="D1235" s="70" t="s">
        <v>3284</v>
      </c>
      <c r="E1235" s="70">
        <v>1</v>
      </c>
    </row>
    <row r="1236" spans="1:5" x14ac:dyDescent="0.25">
      <c r="A1236" s="70" t="s">
        <v>83</v>
      </c>
      <c r="B1236" s="70">
        <v>440086</v>
      </c>
      <c r="C1236" s="70" t="s">
        <v>673</v>
      </c>
      <c r="D1236" s="70" t="s">
        <v>3778</v>
      </c>
      <c r="E1236" s="70">
        <v>1</v>
      </c>
    </row>
    <row r="1237" spans="1:5" x14ac:dyDescent="0.25">
      <c r="A1237" s="70" t="s">
        <v>83</v>
      </c>
      <c r="B1237" s="70">
        <v>440086</v>
      </c>
      <c r="C1237" s="70" t="s">
        <v>673</v>
      </c>
      <c r="D1237" s="70" t="s">
        <v>3768</v>
      </c>
      <c r="E1237" s="70">
        <v>1</v>
      </c>
    </row>
    <row r="1238" spans="1:5" x14ac:dyDescent="0.25">
      <c r="A1238" s="70" t="s">
        <v>78</v>
      </c>
      <c r="B1238" s="70">
        <v>410002</v>
      </c>
      <c r="C1238" s="70" t="s">
        <v>84</v>
      </c>
      <c r="D1238" s="70" t="s">
        <v>754</v>
      </c>
      <c r="E1238" s="70">
        <v>1</v>
      </c>
    </row>
    <row r="1239" spans="1:5" x14ac:dyDescent="0.25">
      <c r="A1239" s="70" t="s">
        <v>78</v>
      </c>
      <c r="B1239" s="70">
        <v>410002</v>
      </c>
      <c r="C1239" s="70" t="s">
        <v>84</v>
      </c>
      <c r="D1239" s="70" t="s">
        <v>748</v>
      </c>
      <c r="E1239" s="70">
        <v>1</v>
      </c>
    </row>
    <row r="1240" spans="1:5" x14ac:dyDescent="0.25">
      <c r="A1240" s="70" t="s">
        <v>78</v>
      </c>
      <c r="B1240" s="70">
        <v>410002</v>
      </c>
      <c r="C1240" s="70" t="s">
        <v>84</v>
      </c>
      <c r="D1240" s="70" t="s">
        <v>747</v>
      </c>
      <c r="E1240" s="70">
        <v>1</v>
      </c>
    </row>
    <row r="1241" spans="1:5" x14ac:dyDescent="0.25">
      <c r="A1241" s="70" t="s">
        <v>78</v>
      </c>
      <c r="B1241" s="70">
        <v>410002</v>
      </c>
      <c r="C1241" s="70" t="s">
        <v>84</v>
      </c>
      <c r="D1241" s="70" t="s">
        <v>746</v>
      </c>
      <c r="E1241" s="70">
        <v>1</v>
      </c>
    </row>
    <row r="1242" spans="1:5" x14ac:dyDescent="0.25">
      <c r="A1242" s="70" t="s">
        <v>78</v>
      </c>
      <c r="B1242" s="70">
        <v>410002</v>
      </c>
      <c r="C1242" s="70" t="s">
        <v>84</v>
      </c>
      <c r="D1242" s="70" t="s">
        <v>717</v>
      </c>
      <c r="E1242" s="70">
        <v>1</v>
      </c>
    </row>
    <row r="1243" spans="1:5" x14ac:dyDescent="0.25">
      <c r="A1243" s="70" t="s">
        <v>78</v>
      </c>
      <c r="B1243" s="70">
        <v>410002</v>
      </c>
      <c r="C1243" s="70" t="s">
        <v>84</v>
      </c>
      <c r="D1243" s="70" t="s">
        <v>703</v>
      </c>
      <c r="E1243" s="70">
        <v>1</v>
      </c>
    </row>
    <row r="1244" spans="1:5" x14ac:dyDescent="0.25">
      <c r="A1244" s="70" t="s">
        <v>78</v>
      </c>
      <c r="B1244" s="70">
        <v>410002</v>
      </c>
      <c r="C1244" s="70" t="s">
        <v>84</v>
      </c>
      <c r="D1244" s="70" t="s">
        <v>695</v>
      </c>
      <c r="E1244" s="70">
        <v>1</v>
      </c>
    </row>
    <row r="1245" spans="1:5" x14ac:dyDescent="0.25">
      <c r="A1245" s="70" t="s">
        <v>78</v>
      </c>
      <c r="B1245" s="70">
        <v>410002</v>
      </c>
      <c r="C1245" s="70" t="s">
        <v>84</v>
      </c>
      <c r="D1245" s="70" t="s">
        <v>650</v>
      </c>
      <c r="E1245" s="70">
        <v>1</v>
      </c>
    </row>
    <row r="1246" spans="1:5" x14ac:dyDescent="0.25">
      <c r="A1246" s="70" t="s">
        <v>78</v>
      </c>
      <c r="B1246" s="70">
        <v>410002</v>
      </c>
      <c r="C1246" s="70" t="s">
        <v>84</v>
      </c>
      <c r="D1246" s="70" t="s">
        <v>3277</v>
      </c>
      <c r="E1246" s="70">
        <v>1</v>
      </c>
    </row>
    <row r="1247" spans="1:5" x14ac:dyDescent="0.25">
      <c r="A1247" s="70" t="s">
        <v>78</v>
      </c>
      <c r="B1247" s="70">
        <v>410002</v>
      </c>
      <c r="C1247" s="70" t="s">
        <v>84</v>
      </c>
      <c r="D1247" s="70" t="s">
        <v>3284</v>
      </c>
      <c r="E1247" s="70">
        <v>1</v>
      </c>
    </row>
    <row r="1248" spans="1:5" x14ac:dyDescent="0.25">
      <c r="A1248" s="70" t="s">
        <v>78</v>
      </c>
      <c r="B1248" s="70">
        <v>410002</v>
      </c>
      <c r="C1248" s="70" t="s">
        <v>84</v>
      </c>
      <c r="D1248" s="70" t="s">
        <v>3778</v>
      </c>
      <c r="E1248" s="70">
        <v>1</v>
      </c>
    </row>
    <row r="1249" spans="1:5" x14ac:dyDescent="0.25">
      <c r="A1249" s="70" t="s">
        <v>78</v>
      </c>
      <c r="B1249" s="70">
        <v>410002</v>
      </c>
      <c r="C1249" s="70" t="s">
        <v>84</v>
      </c>
      <c r="D1249" s="70" t="s">
        <v>3768</v>
      </c>
      <c r="E1249" s="70">
        <v>1</v>
      </c>
    </row>
    <row r="1250" spans="1:5" x14ac:dyDescent="0.25">
      <c r="A1250" s="70" t="s">
        <v>73</v>
      </c>
      <c r="B1250" s="70">
        <v>240671</v>
      </c>
      <c r="C1250" s="70" t="s">
        <v>80</v>
      </c>
      <c r="D1250" s="70" t="s">
        <v>754</v>
      </c>
      <c r="E1250" s="70">
        <v>1</v>
      </c>
    </row>
    <row r="1251" spans="1:5" x14ac:dyDescent="0.25">
      <c r="A1251" s="70" t="s">
        <v>73</v>
      </c>
      <c r="B1251" s="70">
        <v>240671</v>
      </c>
      <c r="C1251" s="70" t="s">
        <v>80</v>
      </c>
      <c r="D1251" s="70" t="s">
        <v>748</v>
      </c>
      <c r="E1251" s="70">
        <v>1</v>
      </c>
    </row>
    <row r="1252" spans="1:5" x14ac:dyDescent="0.25">
      <c r="A1252" s="70" t="s">
        <v>73</v>
      </c>
      <c r="B1252" s="70">
        <v>240671</v>
      </c>
      <c r="C1252" s="70" t="s">
        <v>80</v>
      </c>
      <c r="D1252" s="70" t="s">
        <v>746</v>
      </c>
      <c r="E1252" s="70">
        <v>1</v>
      </c>
    </row>
    <row r="1253" spans="1:5" x14ac:dyDescent="0.25">
      <c r="A1253" s="70" t="s">
        <v>73</v>
      </c>
      <c r="B1253" s="70">
        <v>440259</v>
      </c>
      <c r="C1253" s="70" t="s">
        <v>151</v>
      </c>
      <c r="D1253" s="70" t="s">
        <v>717</v>
      </c>
      <c r="E1253" s="70">
        <v>1</v>
      </c>
    </row>
    <row r="1254" spans="1:5" x14ac:dyDescent="0.25">
      <c r="A1254" s="70" t="s">
        <v>73</v>
      </c>
      <c r="B1254" s="70">
        <v>440259</v>
      </c>
      <c r="C1254" s="70" t="s">
        <v>151</v>
      </c>
      <c r="D1254" s="70" t="s">
        <v>703</v>
      </c>
      <c r="E1254" s="70">
        <v>1</v>
      </c>
    </row>
    <row r="1255" spans="1:5" x14ac:dyDescent="0.25">
      <c r="A1255" s="70" t="s">
        <v>73</v>
      </c>
      <c r="B1255" s="70">
        <v>440259</v>
      </c>
      <c r="C1255" s="70" t="s">
        <v>151</v>
      </c>
      <c r="D1255" s="70" t="s">
        <v>695</v>
      </c>
      <c r="E1255" s="70">
        <v>1</v>
      </c>
    </row>
    <row r="1256" spans="1:5" x14ac:dyDescent="0.25">
      <c r="A1256" s="70" t="s">
        <v>73</v>
      </c>
      <c r="B1256" s="70">
        <v>440259</v>
      </c>
      <c r="C1256" s="70" t="s">
        <v>151</v>
      </c>
      <c r="D1256" s="70" t="s">
        <v>650</v>
      </c>
      <c r="E1256" s="70">
        <v>1</v>
      </c>
    </row>
    <row r="1257" spans="1:5" x14ac:dyDescent="0.25">
      <c r="A1257" s="70" t="s">
        <v>73</v>
      </c>
      <c r="B1257" s="70">
        <v>440259</v>
      </c>
      <c r="C1257" s="70" t="s">
        <v>151</v>
      </c>
      <c r="D1257" s="70" t="s">
        <v>3277</v>
      </c>
      <c r="E1257" s="70">
        <v>1</v>
      </c>
    </row>
    <row r="1258" spans="1:5" x14ac:dyDescent="0.25">
      <c r="A1258" s="70" t="s">
        <v>73</v>
      </c>
      <c r="B1258" s="70">
        <v>440259</v>
      </c>
      <c r="C1258" s="70" t="s">
        <v>151</v>
      </c>
      <c r="D1258" s="70" t="s">
        <v>3284</v>
      </c>
      <c r="E1258" s="70">
        <v>1</v>
      </c>
    </row>
    <row r="1259" spans="1:5" x14ac:dyDescent="0.25">
      <c r="A1259" s="70" t="s">
        <v>73</v>
      </c>
      <c r="B1259" s="70">
        <v>440259</v>
      </c>
      <c r="C1259" s="70" t="s">
        <v>151</v>
      </c>
      <c r="D1259" s="70" t="s">
        <v>3778</v>
      </c>
      <c r="E1259" s="70">
        <v>1</v>
      </c>
    </row>
    <row r="1260" spans="1:5" x14ac:dyDescent="0.25">
      <c r="A1260" s="70" t="s">
        <v>73</v>
      </c>
      <c r="B1260" s="70">
        <v>440259</v>
      </c>
      <c r="C1260" s="70" t="s">
        <v>151</v>
      </c>
      <c r="D1260" s="70" t="s">
        <v>3768</v>
      </c>
      <c r="E1260" s="70">
        <v>1</v>
      </c>
    </row>
    <row r="1261" spans="1:5" x14ac:dyDescent="0.25">
      <c r="A1261" s="70" t="s">
        <v>69</v>
      </c>
      <c r="B1261" s="70">
        <v>240441</v>
      </c>
      <c r="C1261" s="70" t="s">
        <v>75</v>
      </c>
      <c r="D1261" s="70" t="s">
        <v>754</v>
      </c>
      <c r="E1261" s="70">
        <v>1</v>
      </c>
    </row>
    <row r="1262" spans="1:5" x14ac:dyDescent="0.25">
      <c r="A1262" s="70" t="s">
        <v>69</v>
      </c>
      <c r="B1262" s="70">
        <v>240441</v>
      </c>
      <c r="C1262" s="70" t="s">
        <v>75</v>
      </c>
      <c r="D1262" s="70" t="s">
        <v>748</v>
      </c>
      <c r="E1262" s="70">
        <v>1</v>
      </c>
    </row>
    <row r="1263" spans="1:5" x14ac:dyDescent="0.25">
      <c r="A1263" s="70" t="s">
        <v>69</v>
      </c>
      <c r="B1263" s="70">
        <v>240441</v>
      </c>
      <c r="C1263" s="70" t="s">
        <v>75</v>
      </c>
      <c r="D1263" s="70" t="s">
        <v>746</v>
      </c>
      <c r="E1263" s="70">
        <v>1</v>
      </c>
    </row>
    <row r="1264" spans="1:5" x14ac:dyDescent="0.25">
      <c r="A1264" s="70" t="s">
        <v>69</v>
      </c>
      <c r="B1264" s="70">
        <v>240441</v>
      </c>
      <c r="C1264" s="70" t="s">
        <v>75</v>
      </c>
      <c r="D1264" s="70" t="s">
        <v>717</v>
      </c>
      <c r="E1264" s="70">
        <v>1</v>
      </c>
    </row>
    <row r="1265" spans="1:5" x14ac:dyDescent="0.25">
      <c r="A1265" s="70" t="s">
        <v>69</v>
      </c>
      <c r="B1265" s="70">
        <v>240441</v>
      </c>
      <c r="C1265" s="70" t="s">
        <v>75</v>
      </c>
      <c r="D1265" s="70" t="s">
        <v>703</v>
      </c>
      <c r="E1265" s="70">
        <v>1</v>
      </c>
    </row>
    <row r="1266" spans="1:5" x14ac:dyDescent="0.25">
      <c r="A1266" s="70" t="s">
        <v>69</v>
      </c>
      <c r="B1266" s="70">
        <v>240441</v>
      </c>
      <c r="C1266" s="70" t="s">
        <v>75</v>
      </c>
      <c r="D1266" s="70" t="s">
        <v>695</v>
      </c>
      <c r="E1266" s="70">
        <v>1</v>
      </c>
    </row>
    <row r="1267" spans="1:5" x14ac:dyDescent="0.25">
      <c r="A1267" s="70" t="s">
        <v>69</v>
      </c>
      <c r="B1267" s="70">
        <v>240441</v>
      </c>
      <c r="C1267" s="70" t="s">
        <v>75</v>
      </c>
      <c r="D1267" s="70" t="s">
        <v>650</v>
      </c>
      <c r="E1267" s="70">
        <v>1</v>
      </c>
    </row>
    <row r="1268" spans="1:5" x14ac:dyDescent="0.25">
      <c r="A1268" s="70" t="s">
        <v>69</v>
      </c>
      <c r="B1268" s="70">
        <v>240441</v>
      </c>
      <c r="C1268" s="70" t="s">
        <v>75</v>
      </c>
      <c r="D1268" s="70" t="s">
        <v>3277</v>
      </c>
      <c r="E1268" s="70">
        <v>1</v>
      </c>
    </row>
    <row r="1269" spans="1:5" x14ac:dyDescent="0.25">
      <c r="A1269" s="70" t="s">
        <v>69</v>
      </c>
      <c r="B1269" s="70">
        <v>240441</v>
      </c>
      <c r="C1269" s="70" t="s">
        <v>75</v>
      </c>
      <c r="D1269" s="70" t="s">
        <v>3284</v>
      </c>
      <c r="E1269" s="70">
        <v>1</v>
      </c>
    </row>
    <row r="1270" spans="1:5" x14ac:dyDescent="0.25">
      <c r="A1270" s="70" t="s">
        <v>69</v>
      </c>
      <c r="B1270" s="70">
        <v>240441</v>
      </c>
      <c r="C1270" s="70" t="s">
        <v>75</v>
      </c>
      <c r="D1270" s="70" t="s">
        <v>3778</v>
      </c>
      <c r="E1270" s="70">
        <v>1</v>
      </c>
    </row>
    <row r="1271" spans="1:5" x14ac:dyDescent="0.25">
      <c r="A1271" s="70" t="s">
        <v>69</v>
      </c>
      <c r="B1271" s="70">
        <v>240441</v>
      </c>
      <c r="C1271" s="70" t="s">
        <v>75</v>
      </c>
      <c r="D1271" s="70" t="s">
        <v>3768</v>
      </c>
      <c r="E1271" s="70">
        <v>1</v>
      </c>
    </row>
    <row r="1272" spans="1:5" x14ac:dyDescent="0.25">
      <c r="A1272" s="70" t="s">
        <v>64</v>
      </c>
      <c r="B1272" s="70">
        <v>210064</v>
      </c>
      <c r="C1272" s="70" t="s">
        <v>459</v>
      </c>
      <c r="D1272" s="70" t="s">
        <v>703</v>
      </c>
      <c r="E1272" s="70">
        <v>1</v>
      </c>
    </row>
    <row r="1273" spans="1:5" x14ac:dyDescent="0.25">
      <c r="A1273" s="70" t="s">
        <v>64</v>
      </c>
      <c r="B1273" s="70">
        <v>210064</v>
      </c>
      <c r="C1273" s="70" t="s">
        <v>459</v>
      </c>
      <c r="D1273" s="70" t="s">
        <v>695</v>
      </c>
      <c r="E1273" s="70">
        <v>1</v>
      </c>
    </row>
    <row r="1274" spans="1:5" x14ac:dyDescent="0.25">
      <c r="A1274" s="70" t="s">
        <v>64</v>
      </c>
      <c r="B1274" s="70">
        <v>210064</v>
      </c>
      <c r="C1274" s="70" t="s">
        <v>459</v>
      </c>
      <c r="D1274" s="70" t="s">
        <v>650</v>
      </c>
      <c r="E1274" s="70">
        <v>1</v>
      </c>
    </row>
    <row r="1275" spans="1:5" x14ac:dyDescent="0.25">
      <c r="A1275" s="70" t="s">
        <v>64</v>
      </c>
      <c r="B1275" s="70">
        <v>210064</v>
      </c>
      <c r="C1275" s="70" t="s">
        <v>459</v>
      </c>
      <c r="D1275" s="70" t="s">
        <v>3277</v>
      </c>
      <c r="E1275" s="70">
        <v>1</v>
      </c>
    </row>
    <row r="1276" spans="1:5" x14ac:dyDescent="0.25">
      <c r="A1276" s="70" t="s">
        <v>64</v>
      </c>
      <c r="B1276" s="70">
        <v>210064</v>
      </c>
      <c r="C1276" s="70" t="s">
        <v>459</v>
      </c>
      <c r="D1276" s="70" t="s">
        <v>3284</v>
      </c>
      <c r="E1276" s="70">
        <v>1</v>
      </c>
    </row>
    <row r="1277" spans="1:5" x14ac:dyDescent="0.25">
      <c r="A1277" s="70" t="s">
        <v>64</v>
      </c>
      <c r="B1277" s="70">
        <v>210064</v>
      </c>
      <c r="C1277" s="70" t="s">
        <v>459</v>
      </c>
      <c r="D1277" s="70" t="s">
        <v>3778</v>
      </c>
      <c r="E1277" s="70">
        <v>1</v>
      </c>
    </row>
    <row r="1278" spans="1:5" x14ac:dyDescent="0.25">
      <c r="A1278" s="70" t="s">
        <v>64</v>
      </c>
      <c r="B1278" s="70">
        <v>210064</v>
      </c>
      <c r="C1278" s="70" t="s">
        <v>459</v>
      </c>
      <c r="D1278" s="70" t="s">
        <v>3768</v>
      </c>
      <c r="E1278" s="70">
        <v>1</v>
      </c>
    </row>
    <row r="1279" spans="1:5" x14ac:dyDescent="0.25">
      <c r="A1279" s="70" t="s">
        <v>64</v>
      </c>
      <c r="B1279" s="70">
        <v>240409</v>
      </c>
      <c r="C1279" s="70" t="s">
        <v>70</v>
      </c>
      <c r="D1279" s="70" t="s">
        <v>754</v>
      </c>
      <c r="E1279" s="70">
        <v>1</v>
      </c>
    </row>
    <row r="1280" spans="1:5" x14ac:dyDescent="0.25">
      <c r="A1280" s="70" t="s">
        <v>64</v>
      </c>
      <c r="B1280" s="70">
        <v>240409</v>
      </c>
      <c r="C1280" s="70" t="s">
        <v>70</v>
      </c>
      <c r="D1280" s="70" t="s">
        <v>748</v>
      </c>
      <c r="E1280" s="70">
        <v>1</v>
      </c>
    </row>
    <row r="1281" spans="1:5" x14ac:dyDescent="0.25">
      <c r="A1281" s="70" t="s">
        <v>64</v>
      </c>
      <c r="B1281" s="70" t="s">
        <v>2992</v>
      </c>
      <c r="C1281" s="70" t="s">
        <v>3766</v>
      </c>
      <c r="D1281" s="70" t="s">
        <v>717</v>
      </c>
      <c r="E1281" s="70">
        <v>1</v>
      </c>
    </row>
    <row r="1282" spans="1:5" x14ac:dyDescent="0.25">
      <c r="A1282" s="70" t="s">
        <v>64</v>
      </c>
      <c r="B1282" s="70" t="s">
        <v>234</v>
      </c>
      <c r="C1282" s="70" t="s">
        <v>3766</v>
      </c>
      <c r="D1282" s="70" t="s">
        <v>746</v>
      </c>
      <c r="E1282" s="70">
        <v>1</v>
      </c>
    </row>
    <row r="1283" spans="1:5" x14ac:dyDescent="0.25">
      <c r="A1283" s="70" t="s">
        <v>60</v>
      </c>
      <c r="B1283" s="70">
        <v>230005</v>
      </c>
      <c r="C1283" s="70" t="s">
        <v>66</v>
      </c>
      <c r="D1283" s="70" t="s">
        <v>754</v>
      </c>
      <c r="E1283" s="70">
        <v>1</v>
      </c>
    </row>
    <row r="1284" spans="1:5" x14ac:dyDescent="0.25">
      <c r="A1284" s="70" t="s">
        <v>60</v>
      </c>
      <c r="B1284" s="70">
        <v>230005</v>
      </c>
      <c r="C1284" s="70" t="s">
        <v>66</v>
      </c>
      <c r="D1284" s="70" t="s">
        <v>748</v>
      </c>
      <c r="E1284" s="70">
        <v>1</v>
      </c>
    </row>
    <row r="1285" spans="1:5" x14ac:dyDescent="0.25">
      <c r="A1285" s="70" t="s">
        <v>60</v>
      </c>
      <c r="B1285" s="70">
        <v>230005</v>
      </c>
      <c r="C1285" s="70" t="s">
        <v>66</v>
      </c>
      <c r="D1285" s="70" t="s">
        <v>747</v>
      </c>
      <c r="E1285" s="70">
        <v>1</v>
      </c>
    </row>
    <row r="1286" spans="1:5" x14ac:dyDescent="0.25">
      <c r="A1286" s="70" t="s">
        <v>60</v>
      </c>
      <c r="B1286" s="70">
        <v>230005</v>
      </c>
      <c r="C1286" s="70" t="s">
        <v>66</v>
      </c>
      <c r="D1286" s="70" t="s">
        <v>746</v>
      </c>
      <c r="E1286" s="70">
        <v>1</v>
      </c>
    </row>
    <row r="1287" spans="1:5" x14ac:dyDescent="0.25">
      <c r="A1287" s="70" t="s">
        <v>60</v>
      </c>
      <c r="B1287" s="70">
        <v>230005</v>
      </c>
      <c r="C1287" s="70" t="s">
        <v>66</v>
      </c>
      <c r="D1287" s="70" t="s">
        <v>717</v>
      </c>
      <c r="E1287" s="70">
        <v>1</v>
      </c>
    </row>
    <row r="1288" spans="1:5" x14ac:dyDescent="0.25">
      <c r="A1288" s="70" t="s">
        <v>60</v>
      </c>
      <c r="B1288" s="70">
        <v>230005</v>
      </c>
      <c r="C1288" s="70" t="s">
        <v>66</v>
      </c>
      <c r="D1288" s="70" t="s">
        <v>703</v>
      </c>
      <c r="E1288" s="70">
        <v>1</v>
      </c>
    </row>
    <row r="1289" spans="1:5" x14ac:dyDescent="0.25">
      <c r="A1289" s="70" t="s">
        <v>60</v>
      </c>
      <c r="B1289" s="70">
        <v>230005</v>
      </c>
      <c r="C1289" s="70" t="s">
        <v>66</v>
      </c>
      <c r="D1289" s="70" t="s">
        <v>695</v>
      </c>
      <c r="E1289" s="70">
        <v>1</v>
      </c>
    </row>
    <row r="1290" spans="1:5" x14ac:dyDescent="0.25">
      <c r="A1290" s="70" t="s">
        <v>60</v>
      </c>
      <c r="B1290" s="70">
        <v>230005</v>
      </c>
      <c r="C1290" s="70" t="s">
        <v>66</v>
      </c>
      <c r="D1290" s="70" t="s">
        <v>650</v>
      </c>
      <c r="E1290" s="70">
        <v>1</v>
      </c>
    </row>
    <row r="1291" spans="1:5" x14ac:dyDescent="0.25">
      <c r="A1291" s="70" t="s">
        <v>60</v>
      </c>
      <c r="B1291" s="70">
        <v>230005</v>
      </c>
      <c r="C1291" s="70" t="s">
        <v>66</v>
      </c>
      <c r="D1291" s="70" t="s">
        <v>3277</v>
      </c>
      <c r="E1291" s="70">
        <v>1</v>
      </c>
    </row>
    <row r="1292" spans="1:5" x14ac:dyDescent="0.25">
      <c r="A1292" s="70" t="s">
        <v>60</v>
      </c>
      <c r="B1292" s="70">
        <v>230005</v>
      </c>
      <c r="C1292" s="70" t="s">
        <v>66</v>
      </c>
      <c r="D1292" s="70" t="s">
        <v>3284</v>
      </c>
      <c r="E1292" s="70">
        <v>1</v>
      </c>
    </row>
    <row r="1293" spans="1:5" x14ac:dyDescent="0.25">
      <c r="A1293" s="70" t="s">
        <v>60</v>
      </c>
      <c r="B1293" s="70">
        <v>230005</v>
      </c>
      <c r="C1293" s="70" t="s">
        <v>66</v>
      </c>
      <c r="D1293" s="70" t="s">
        <v>3778</v>
      </c>
      <c r="E1293" s="70">
        <v>1</v>
      </c>
    </row>
    <row r="1294" spans="1:5" x14ac:dyDescent="0.25">
      <c r="A1294" s="70" t="s">
        <v>60</v>
      </c>
      <c r="B1294" s="70">
        <v>230005</v>
      </c>
      <c r="C1294" s="70" t="s">
        <v>66</v>
      </c>
      <c r="D1294" s="70" t="s">
        <v>3768</v>
      </c>
      <c r="E1294" s="70">
        <v>1</v>
      </c>
    </row>
    <row r="1295" spans="1:5" x14ac:dyDescent="0.25">
      <c r="A1295" s="70" t="s">
        <v>56</v>
      </c>
      <c r="B1295" s="70">
        <v>210050</v>
      </c>
      <c r="C1295" s="70" t="s">
        <v>61</v>
      </c>
      <c r="D1295" s="70" t="s">
        <v>754</v>
      </c>
      <c r="E1295" s="70">
        <v>1</v>
      </c>
    </row>
    <row r="1296" spans="1:5" x14ac:dyDescent="0.25">
      <c r="A1296" s="70" t="s">
        <v>56</v>
      </c>
      <c r="B1296" s="70">
        <v>210050</v>
      </c>
      <c r="C1296" s="70" t="s">
        <v>61</v>
      </c>
      <c r="D1296" s="70" t="s">
        <v>748</v>
      </c>
      <c r="E1296" s="70">
        <v>1</v>
      </c>
    </row>
    <row r="1297" spans="1:5" x14ac:dyDescent="0.25">
      <c r="A1297" s="70" t="s">
        <v>56</v>
      </c>
      <c r="B1297" s="70">
        <v>210050</v>
      </c>
      <c r="C1297" s="70" t="s">
        <v>61</v>
      </c>
      <c r="D1297" s="70" t="s">
        <v>746</v>
      </c>
      <c r="E1297" s="70">
        <v>1</v>
      </c>
    </row>
    <row r="1298" spans="1:5" x14ac:dyDescent="0.25">
      <c r="A1298" s="70" t="s">
        <v>56</v>
      </c>
      <c r="B1298" s="70">
        <v>210050</v>
      </c>
      <c r="C1298" s="70" t="s">
        <v>61</v>
      </c>
      <c r="D1298" s="70" t="s">
        <v>717</v>
      </c>
      <c r="E1298" s="70">
        <v>1</v>
      </c>
    </row>
    <row r="1299" spans="1:5" x14ac:dyDescent="0.25">
      <c r="A1299" s="70" t="s">
        <v>56</v>
      </c>
      <c r="B1299" s="70">
        <v>210050</v>
      </c>
      <c r="C1299" s="70" t="s">
        <v>61</v>
      </c>
      <c r="D1299" s="70" t="s">
        <v>703</v>
      </c>
      <c r="E1299" s="70">
        <v>1</v>
      </c>
    </row>
    <row r="1300" spans="1:5" x14ac:dyDescent="0.25">
      <c r="A1300" s="70" t="s">
        <v>56</v>
      </c>
      <c r="B1300" s="70">
        <v>210050</v>
      </c>
      <c r="C1300" s="70" t="s">
        <v>61</v>
      </c>
      <c r="D1300" s="70" t="s">
        <v>695</v>
      </c>
      <c r="E1300" s="70">
        <v>1</v>
      </c>
    </row>
    <row r="1301" spans="1:5" x14ac:dyDescent="0.25">
      <c r="A1301" s="70" t="s">
        <v>56</v>
      </c>
      <c r="B1301" s="70">
        <v>210050</v>
      </c>
      <c r="C1301" s="70" t="s">
        <v>61</v>
      </c>
      <c r="D1301" s="70" t="s">
        <v>650</v>
      </c>
      <c r="E1301" s="70">
        <v>1</v>
      </c>
    </row>
    <row r="1302" spans="1:5" x14ac:dyDescent="0.25">
      <c r="A1302" s="70" t="s">
        <v>56</v>
      </c>
      <c r="B1302" s="70">
        <v>210050</v>
      </c>
      <c r="C1302" s="70" t="s">
        <v>61</v>
      </c>
      <c r="D1302" s="70" t="s">
        <v>3277</v>
      </c>
      <c r="E1302" s="70">
        <v>1</v>
      </c>
    </row>
    <row r="1303" spans="1:5" x14ac:dyDescent="0.25">
      <c r="A1303" s="70" t="s">
        <v>56</v>
      </c>
      <c r="B1303" s="70">
        <v>210050</v>
      </c>
      <c r="C1303" s="70" t="s">
        <v>61</v>
      </c>
      <c r="D1303" s="70" t="s">
        <v>3284</v>
      </c>
      <c r="E1303" s="70">
        <v>1</v>
      </c>
    </row>
    <row r="1304" spans="1:5" x14ac:dyDescent="0.25">
      <c r="A1304" s="70" t="s">
        <v>56</v>
      </c>
      <c r="B1304" s="70">
        <v>210050</v>
      </c>
      <c r="C1304" s="70" t="s">
        <v>61</v>
      </c>
      <c r="D1304" s="70" t="s">
        <v>3778</v>
      </c>
      <c r="E1304" s="70">
        <v>1</v>
      </c>
    </row>
    <row r="1305" spans="1:5" x14ac:dyDescent="0.25">
      <c r="A1305" s="70" t="s">
        <v>56</v>
      </c>
      <c r="B1305" s="70">
        <v>210050</v>
      </c>
      <c r="C1305" s="70" t="s">
        <v>61</v>
      </c>
      <c r="D1305" s="70" t="s">
        <v>3768</v>
      </c>
      <c r="E1305" s="70">
        <v>1</v>
      </c>
    </row>
    <row r="1306" spans="1:5" x14ac:dyDescent="0.25">
      <c r="A1306" s="70" t="s">
        <v>52</v>
      </c>
      <c r="B1306" s="70">
        <v>240083</v>
      </c>
      <c r="C1306" s="70" t="s">
        <v>57</v>
      </c>
      <c r="D1306" s="70" t="s">
        <v>754</v>
      </c>
      <c r="E1306" s="70">
        <v>1</v>
      </c>
    </row>
    <row r="1307" spans="1:5" x14ac:dyDescent="0.25">
      <c r="A1307" s="70" t="s">
        <v>52</v>
      </c>
      <c r="B1307" s="70">
        <v>240083</v>
      </c>
      <c r="C1307" s="70" t="s">
        <v>57</v>
      </c>
      <c r="D1307" s="70" t="s">
        <v>748</v>
      </c>
      <c r="E1307" s="70">
        <v>1</v>
      </c>
    </row>
    <row r="1308" spans="1:5" x14ac:dyDescent="0.25">
      <c r="A1308" s="70" t="s">
        <v>52</v>
      </c>
      <c r="B1308" s="70">
        <v>240083</v>
      </c>
      <c r="C1308" s="70" t="s">
        <v>57</v>
      </c>
      <c r="D1308" s="70" t="s">
        <v>746</v>
      </c>
      <c r="E1308" s="70">
        <v>1</v>
      </c>
    </row>
    <row r="1309" spans="1:5" x14ac:dyDescent="0.25">
      <c r="A1309" s="70" t="s">
        <v>52</v>
      </c>
      <c r="B1309" s="70">
        <v>240083</v>
      </c>
      <c r="C1309" s="70" t="s">
        <v>57</v>
      </c>
      <c r="D1309" s="70" t="s">
        <v>717</v>
      </c>
      <c r="E1309" s="70">
        <v>1</v>
      </c>
    </row>
    <row r="1310" spans="1:5" x14ac:dyDescent="0.25">
      <c r="A1310" s="70" t="s">
        <v>52</v>
      </c>
      <c r="B1310" s="70">
        <v>240083</v>
      </c>
      <c r="C1310" s="70" t="s">
        <v>57</v>
      </c>
      <c r="D1310" s="70" t="s">
        <v>703</v>
      </c>
      <c r="E1310" s="70">
        <v>1</v>
      </c>
    </row>
    <row r="1311" spans="1:5" x14ac:dyDescent="0.25">
      <c r="A1311" s="70" t="s">
        <v>52</v>
      </c>
      <c r="B1311" s="70">
        <v>240083</v>
      </c>
      <c r="C1311" s="70" t="s">
        <v>57</v>
      </c>
      <c r="D1311" s="70" t="s">
        <v>695</v>
      </c>
      <c r="E1311" s="70">
        <v>1</v>
      </c>
    </row>
    <row r="1312" spans="1:5" x14ac:dyDescent="0.25">
      <c r="A1312" s="70" t="s">
        <v>52</v>
      </c>
      <c r="B1312" s="70">
        <v>240083</v>
      </c>
      <c r="C1312" s="70" t="s">
        <v>57</v>
      </c>
      <c r="D1312" s="70" t="s">
        <v>650</v>
      </c>
      <c r="E1312" s="70">
        <v>1</v>
      </c>
    </row>
    <row r="1313" spans="1:5" x14ac:dyDescent="0.25">
      <c r="A1313" s="70" t="s">
        <v>52</v>
      </c>
      <c r="B1313" s="70">
        <v>240083</v>
      </c>
      <c r="C1313" s="70" t="s">
        <v>57</v>
      </c>
      <c r="D1313" s="70" t="s">
        <v>3277</v>
      </c>
      <c r="E1313" s="70">
        <v>1</v>
      </c>
    </row>
    <row r="1314" spans="1:5" x14ac:dyDescent="0.25">
      <c r="A1314" s="70" t="s">
        <v>52</v>
      </c>
      <c r="B1314" s="70">
        <v>240083</v>
      </c>
      <c r="C1314" s="70" t="s">
        <v>57</v>
      </c>
      <c r="D1314" s="70" t="s">
        <v>3284</v>
      </c>
      <c r="E1314" s="70">
        <v>1</v>
      </c>
    </row>
    <row r="1315" spans="1:5" x14ac:dyDescent="0.25">
      <c r="A1315" s="70" t="s">
        <v>52</v>
      </c>
      <c r="B1315" s="70">
        <v>240083</v>
      </c>
      <c r="C1315" s="70" t="s">
        <v>57</v>
      </c>
      <c r="D1315" s="70" t="s">
        <v>3778</v>
      </c>
      <c r="E1315" s="70">
        <v>1</v>
      </c>
    </row>
    <row r="1316" spans="1:5" x14ac:dyDescent="0.25">
      <c r="A1316" s="70" t="s">
        <v>52</v>
      </c>
      <c r="B1316" s="70">
        <v>240083</v>
      </c>
      <c r="C1316" s="70" t="s">
        <v>57</v>
      </c>
      <c r="D1316" s="70" t="s">
        <v>3768</v>
      </c>
      <c r="E1316" s="70">
        <v>1</v>
      </c>
    </row>
    <row r="1317" spans="1:5" x14ac:dyDescent="0.25">
      <c r="A1317" s="70" t="s">
        <v>48</v>
      </c>
      <c r="B1317" s="70">
        <v>210010</v>
      </c>
      <c r="C1317" s="70" t="s">
        <v>53</v>
      </c>
      <c r="D1317" s="70" t="s">
        <v>754</v>
      </c>
      <c r="E1317" s="70">
        <v>1</v>
      </c>
    </row>
    <row r="1318" spans="1:5" x14ac:dyDescent="0.25">
      <c r="A1318" s="70" t="s">
        <v>48</v>
      </c>
      <c r="B1318" s="70">
        <v>210010</v>
      </c>
      <c r="C1318" s="70" t="s">
        <v>53</v>
      </c>
      <c r="D1318" s="70" t="s">
        <v>748</v>
      </c>
      <c r="E1318" s="70">
        <v>1</v>
      </c>
    </row>
    <row r="1319" spans="1:5" x14ac:dyDescent="0.25">
      <c r="A1319" s="70" t="s">
        <v>48</v>
      </c>
      <c r="B1319" s="70">
        <v>210010</v>
      </c>
      <c r="C1319" s="70" t="s">
        <v>53</v>
      </c>
      <c r="D1319" s="70" t="s">
        <v>747</v>
      </c>
      <c r="E1319" s="70">
        <v>1</v>
      </c>
    </row>
    <row r="1320" spans="1:5" x14ac:dyDescent="0.25">
      <c r="A1320" s="70" t="s">
        <v>48</v>
      </c>
      <c r="B1320" s="70">
        <v>210010</v>
      </c>
      <c r="C1320" s="70" t="s">
        <v>53</v>
      </c>
      <c r="D1320" s="70" t="s">
        <v>746</v>
      </c>
      <c r="E1320" s="70">
        <v>1</v>
      </c>
    </row>
    <row r="1321" spans="1:5" x14ac:dyDescent="0.25">
      <c r="A1321" s="70" t="s">
        <v>48</v>
      </c>
      <c r="B1321" s="70">
        <v>210010</v>
      </c>
      <c r="C1321" s="70" t="s">
        <v>53</v>
      </c>
      <c r="D1321" s="70" t="s">
        <v>717</v>
      </c>
      <c r="E1321" s="70">
        <v>1</v>
      </c>
    </row>
    <row r="1322" spans="1:5" x14ac:dyDescent="0.25">
      <c r="A1322" s="70" t="s">
        <v>48</v>
      </c>
      <c r="B1322" s="70">
        <v>210010</v>
      </c>
      <c r="C1322" s="70" t="s">
        <v>53</v>
      </c>
      <c r="D1322" s="70" t="s">
        <v>703</v>
      </c>
      <c r="E1322" s="70">
        <v>1</v>
      </c>
    </row>
    <row r="1323" spans="1:5" x14ac:dyDescent="0.25">
      <c r="A1323" s="70" t="s">
        <v>48</v>
      </c>
      <c r="B1323" s="70">
        <v>210010</v>
      </c>
      <c r="C1323" s="70" t="s">
        <v>53</v>
      </c>
      <c r="D1323" s="70" t="s">
        <v>695</v>
      </c>
      <c r="E1323" s="70">
        <v>1</v>
      </c>
    </row>
    <row r="1324" spans="1:5" x14ac:dyDescent="0.25">
      <c r="A1324" s="70" t="s">
        <v>48</v>
      </c>
      <c r="B1324" s="70">
        <v>210010</v>
      </c>
      <c r="C1324" s="70" t="s">
        <v>53</v>
      </c>
      <c r="D1324" s="70" t="s">
        <v>650</v>
      </c>
      <c r="E1324" s="70">
        <v>1</v>
      </c>
    </row>
    <row r="1325" spans="1:5" x14ac:dyDescent="0.25">
      <c r="A1325" s="70" t="s">
        <v>48</v>
      </c>
      <c r="B1325" s="70">
        <v>210010</v>
      </c>
      <c r="C1325" s="70" t="s">
        <v>53</v>
      </c>
      <c r="D1325" s="70" t="s">
        <v>3277</v>
      </c>
      <c r="E1325" s="70">
        <v>1</v>
      </c>
    </row>
    <row r="1326" spans="1:5" x14ac:dyDescent="0.25">
      <c r="A1326" s="70" t="s">
        <v>48</v>
      </c>
      <c r="B1326" s="70">
        <v>210010</v>
      </c>
      <c r="C1326" s="70" t="s">
        <v>53</v>
      </c>
      <c r="D1326" s="70" t="s">
        <v>3284</v>
      </c>
      <c r="E1326" s="70">
        <v>1</v>
      </c>
    </row>
    <row r="1327" spans="1:5" x14ac:dyDescent="0.25">
      <c r="A1327" s="70" t="s">
        <v>48</v>
      </c>
      <c r="B1327" s="70">
        <v>210010</v>
      </c>
      <c r="C1327" s="70" t="s">
        <v>53</v>
      </c>
      <c r="D1327" s="70" t="s">
        <v>3778</v>
      </c>
      <c r="E1327" s="70">
        <v>1</v>
      </c>
    </row>
    <row r="1328" spans="1:5" x14ac:dyDescent="0.25">
      <c r="A1328" s="70" t="s">
        <v>48</v>
      </c>
      <c r="B1328" s="70">
        <v>210010</v>
      </c>
      <c r="C1328" s="70" t="s">
        <v>53</v>
      </c>
      <c r="D1328" s="70" t="s">
        <v>3768</v>
      </c>
      <c r="E1328" s="70">
        <v>1</v>
      </c>
    </row>
    <row r="1329" spans="1:5" x14ac:dyDescent="0.25">
      <c r="A1329" s="70" t="s">
        <v>44</v>
      </c>
      <c r="B1329" s="70">
        <v>410012</v>
      </c>
      <c r="C1329" s="70" t="s">
        <v>49</v>
      </c>
      <c r="D1329" s="70" t="s">
        <v>754</v>
      </c>
      <c r="E1329" s="70">
        <v>1</v>
      </c>
    </row>
    <row r="1330" spans="1:5" x14ac:dyDescent="0.25">
      <c r="A1330" s="70" t="s">
        <v>44</v>
      </c>
      <c r="B1330" s="70">
        <v>410012</v>
      </c>
      <c r="C1330" s="70" t="s">
        <v>49</v>
      </c>
      <c r="D1330" s="70" t="s">
        <v>748</v>
      </c>
      <c r="E1330" s="70">
        <v>1</v>
      </c>
    </row>
    <row r="1331" spans="1:5" x14ac:dyDescent="0.25">
      <c r="A1331" s="70" t="s">
        <v>44</v>
      </c>
      <c r="B1331" s="70">
        <v>410012</v>
      </c>
      <c r="C1331" s="70" t="s">
        <v>49</v>
      </c>
      <c r="D1331" s="70" t="s">
        <v>746</v>
      </c>
      <c r="E1331" s="70">
        <v>1</v>
      </c>
    </row>
    <row r="1332" spans="1:5" x14ac:dyDescent="0.25">
      <c r="A1332" s="70" t="s">
        <v>44</v>
      </c>
      <c r="B1332" s="70">
        <v>410012</v>
      </c>
      <c r="C1332" s="70" t="s">
        <v>49</v>
      </c>
      <c r="D1332" s="70" t="s">
        <v>717</v>
      </c>
      <c r="E1332" s="70">
        <v>1</v>
      </c>
    </row>
    <row r="1333" spans="1:5" x14ac:dyDescent="0.25">
      <c r="A1333" s="70" t="s">
        <v>44</v>
      </c>
      <c r="B1333" s="70">
        <v>410012</v>
      </c>
      <c r="C1333" s="70" t="s">
        <v>49</v>
      </c>
      <c r="D1333" s="70" t="s">
        <v>703</v>
      </c>
      <c r="E1333" s="70">
        <v>1</v>
      </c>
    </row>
    <row r="1334" spans="1:5" x14ac:dyDescent="0.25">
      <c r="A1334" s="70" t="s">
        <v>44</v>
      </c>
      <c r="B1334" s="70">
        <v>410012</v>
      </c>
      <c r="C1334" s="70" t="s">
        <v>49</v>
      </c>
      <c r="D1334" s="70" t="s">
        <v>695</v>
      </c>
      <c r="E1334" s="70">
        <v>1</v>
      </c>
    </row>
    <row r="1335" spans="1:5" x14ac:dyDescent="0.25">
      <c r="A1335" s="70" t="s">
        <v>44</v>
      </c>
      <c r="B1335" s="70">
        <v>410012</v>
      </c>
      <c r="C1335" s="70" t="s">
        <v>49</v>
      </c>
      <c r="D1335" s="70" t="s">
        <v>650</v>
      </c>
      <c r="E1335" s="70">
        <v>1</v>
      </c>
    </row>
    <row r="1336" spans="1:5" x14ac:dyDescent="0.25">
      <c r="A1336" s="70" t="s">
        <v>44</v>
      </c>
      <c r="B1336" s="70">
        <v>410012</v>
      </c>
      <c r="C1336" s="70" t="s">
        <v>49</v>
      </c>
      <c r="D1336" s="70" t="s">
        <v>3277</v>
      </c>
      <c r="E1336" s="70">
        <v>1</v>
      </c>
    </row>
    <row r="1337" spans="1:5" x14ac:dyDescent="0.25">
      <c r="A1337" s="70" t="s">
        <v>44</v>
      </c>
      <c r="B1337" s="70">
        <v>410012</v>
      </c>
      <c r="C1337" s="70" t="s">
        <v>49</v>
      </c>
      <c r="D1337" s="70" t="s">
        <v>3284</v>
      </c>
      <c r="E1337" s="70">
        <v>1</v>
      </c>
    </row>
    <row r="1338" spans="1:5" x14ac:dyDescent="0.25">
      <c r="A1338" s="70" t="s">
        <v>44</v>
      </c>
      <c r="B1338" s="70">
        <v>410012</v>
      </c>
      <c r="C1338" s="70" t="s">
        <v>49</v>
      </c>
      <c r="D1338" s="70" t="s">
        <v>3778</v>
      </c>
      <c r="E1338" s="70">
        <v>1</v>
      </c>
    </row>
    <row r="1339" spans="1:5" x14ac:dyDescent="0.25">
      <c r="A1339" s="70" t="s">
        <v>44</v>
      </c>
      <c r="B1339" s="70">
        <v>410012</v>
      </c>
      <c r="C1339" s="70" t="s">
        <v>49</v>
      </c>
      <c r="D1339" s="70" t="s">
        <v>3768</v>
      </c>
      <c r="E1339" s="70">
        <v>1</v>
      </c>
    </row>
    <row r="1340" spans="1:5" x14ac:dyDescent="0.25">
      <c r="A1340" s="70" t="s">
        <v>40</v>
      </c>
      <c r="B1340" s="70">
        <v>210053</v>
      </c>
      <c r="C1340" s="70" t="s">
        <v>45</v>
      </c>
      <c r="D1340" s="70" t="s">
        <v>754</v>
      </c>
      <c r="E1340" s="70">
        <v>1</v>
      </c>
    </row>
    <row r="1341" spans="1:5" x14ac:dyDescent="0.25">
      <c r="A1341" s="70" t="s">
        <v>40</v>
      </c>
      <c r="B1341" s="70">
        <v>210053</v>
      </c>
      <c r="C1341" s="70" t="s">
        <v>45</v>
      </c>
      <c r="D1341" s="70" t="s">
        <v>748</v>
      </c>
      <c r="E1341" s="70">
        <v>1</v>
      </c>
    </row>
    <row r="1342" spans="1:5" x14ac:dyDescent="0.25">
      <c r="A1342" s="70" t="s">
        <v>40</v>
      </c>
      <c r="B1342" s="70">
        <v>210053</v>
      </c>
      <c r="C1342" s="70" t="s">
        <v>45</v>
      </c>
      <c r="D1342" s="70" t="s">
        <v>747</v>
      </c>
      <c r="E1342" s="70">
        <v>1</v>
      </c>
    </row>
    <row r="1343" spans="1:5" x14ac:dyDescent="0.25">
      <c r="A1343" s="70" t="s">
        <v>40</v>
      </c>
      <c r="B1343" s="70">
        <v>210053</v>
      </c>
      <c r="C1343" s="70" t="s">
        <v>45</v>
      </c>
      <c r="D1343" s="70" t="s">
        <v>746</v>
      </c>
      <c r="E1343" s="70">
        <v>1</v>
      </c>
    </row>
    <row r="1344" spans="1:5" x14ac:dyDescent="0.25">
      <c r="A1344" s="70" t="s">
        <v>40</v>
      </c>
      <c r="B1344" s="70">
        <v>210053</v>
      </c>
      <c r="C1344" s="70" t="s">
        <v>45</v>
      </c>
      <c r="D1344" s="70" t="s">
        <v>717</v>
      </c>
      <c r="E1344" s="70">
        <v>1</v>
      </c>
    </row>
    <row r="1345" spans="1:5" x14ac:dyDescent="0.25">
      <c r="A1345" s="70" t="s">
        <v>40</v>
      </c>
      <c r="B1345" s="70">
        <v>210053</v>
      </c>
      <c r="C1345" s="70" t="s">
        <v>45</v>
      </c>
      <c r="D1345" s="70" t="s">
        <v>703</v>
      </c>
      <c r="E1345" s="70">
        <v>1</v>
      </c>
    </row>
    <row r="1346" spans="1:5" x14ac:dyDescent="0.25">
      <c r="A1346" s="70" t="s">
        <v>40</v>
      </c>
      <c r="B1346" s="70">
        <v>210053</v>
      </c>
      <c r="C1346" s="70" t="s">
        <v>45</v>
      </c>
      <c r="D1346" s="70" t="s">
        <v>695</v>
      </c>
      <c r="E1346" s="70">
        <v>1</v>
      </c>
    </row>
    <row r="1347" spans="1:5" x14ac:dyDescent="0.25">
      <c r="A1347" s="70" t="s">
        <v>40</v>
      </c>
      <c r="B1347" s="70">
        <v>210053</v>
      </c>
      <c r="C1347" s="70" t="s">
        <v>45</v>
      </c>
      <c r="D1347" s="70" t="s">
        <v>650</v>
      </c>
      <c r="E1347" s="70">
        <v>1</v>
      </c>
    </row>
    <row r="1348" spans="1:5" x14ac:dyDescent="0.25">
      <c r="A1348" s="70" t="s">
        <v>40</v>
      </c>
      <c r="B1348" s="70">
        <v>210053</v>
      </c>
      <c r="C1348" s="70" t="s">
        <v>45</v>
      </c>
      <c r="D1348" s="70" t="s">
        <v>3277</v>
      </c>
      <c r="E1348" s="70">
        <v>1</v>
      </c>
    </row>
    <row r="1349" spans="1:5" x14ac:dyDescent="0.25">
      <c r="A1349" s="70" t="s">
        <v>40</v>
      </c>
      <c r="B1349" s="70">
        <v>210053</v>
      </c>
      <c r="C1349" s="70" t="s">
        <v>45</v>
      </c>
      <c r="D1349" s="70" t="s">
        <v>3284</v>
      </c>
      <c r="E1349" s="70">
        <v>1</v>
      </c>
    </row>
    <row r="1350" spans="1:5" x14ac:dyDescent="0.25">
      <c r="A1350" s="70" t="s">
        <v>40</v>
      </c>
      <c r="B1350" s="70">
        <v>210053</v>
      </c>
      <c r="C1350" s="70" t="s">
        <v>45</v>
      </c>
      <c r="D1350" s="70" t="s">
        <v>3778</v>
      </c>
      <c r="E1350" s="70">
        <v>1</v>
      </c>
    </row>
    <row r="1351" spans="1:5" x14ac:dyDescent="0.25">
      <c r="A1351" s="70" t="s">
        <v>40</v>
      </c>
      <c r="B1351" s="70">
        <v>210053</v>
      </c>
      <c r="C1351" s="70" t="s">
        <v>45</v>
      </c>
      <c r="D1351" s="70" t="s">
        <v>3768</v>
      </c>
      <c r="E1351" s="70">
        <v>1</v>
      </c>
    </row>
    <row r="1352" spans="1:5" x14ac:dyDescent="0.25">
      <c r="A1352" s="70" t="s">
        <v>36</v>
      </c>
      <c r="B1352" s="70">
        <v>440032</v>
      </c>
      <c r="C1352" s="70" t="s">
        <v>41</v>
      </c>
      <c r="D1352" s="70" t="s">
        <v>754</v>
      </c>
      <c r="E1352" s="70">
        <v>1</v>
      </c>
    </row>
    <row r="1353" spans="1:5" x14ac:dyDescent="0.25">
      <c r="A1353" s="70" t="s">
        <v>36</v>
      </c>
      <c r="B1353" s="70">
        <v>440032</v>
      </c>
      <c r="C1353" s="70" t="s">
        <v>41</v>
      </c>
      <c r="D1353" s="70" t="s">
        <v>748</v>
      </c>
      <c r="E1353" s="70">
        <v>1</v>
      </c>
    </row>
    <row r="1354" spans="1:5" x14ac:dyDescent="0.25">
      <c r="A1354" s="70" t="s">
        <v>36</v>
      </c>
      <c r="B1354" s="70">
        <v>440032</v>
      </c>
      <c r="C1354" s="70" t="s">
        <v>41</v>
      </c>
      <c r="D1354" s="70" t="s">
        <v>747</v>
      </c>
      <c r="E1354" s="70">
        <v>1</v>
      </c>
    </row>
    <row r="1355" spans="1:5" x14ac:dyDescent="0.25">
      <c r="A1355" s="70" t="s">
        <v>36</v>
      </c>
      <c r="B1355" s="70">
        <v>440032</v>
      </c>
      <c r="C1355" s="70" t="s">
        <v>41</v>
      </c>
      <c r="D1355" s="70" t="s">
        <v>746</v>
      </c>
      <c r="E1355" s="70">
        <v>1</v>
      </c>
    </row>
    <row r="1356" spans="1:5" x14ac:dyDescent="0.25">
      <c r="A1356" s="70" t="s">
        <v>36</v>
      </c>
      <c r="B1356" s="70">
        <v>440032</v>
      </c>
      <c r="C1356" s="70" t="s">
        <v>41</v>
      </c>
      <c r="D1356" s="70" t="s">
        <v>717</v>
      </c>
      <c r="E1356" s="70">
        <v>1</v>
      </c>
    </row>
    <row r="1357" spans="1:5" x14ac:dyDescent="0.25">
      <c r="A1357" s="70" t="s">
        <v>36</v>
      </c>
      <c r="B1357" s="70">
        <v>440032</v>
      </c>
      <c r="C1357" s="70" t="s">
        <v>41</v>
      </c>
      <c r="D1357" s="70" t="s">
        <v>703</v>
      </c>
      <c r="E1357" s="70">
        <v>1</v>
      </c>
    </row>
    <row r="1358" spans="1:5" x14ac:dyDescent="0.25">
      <c r="A1358" s="70" t="s">
        <v>36</v>
      </c>
      <c r="B1358" s="70">
        <v>440032</v>
      </c>
      <c r="C1358" s="70" t="s">
        <v>41</v>
      </c>
      <c r="D1358" s="70" t="s">
        <v>695</v>
      </c>
      <c r="E1358" s="70">
        <v>1</v>
      </c>
    </row>
    <row r="1359" spans="1:5" x14ac:dyDescent="0.25">
      <c r="A1359" s="70" t="s">
        <v>36</v>
      </c>
      <c r="B1359" s="70">
        <v>440032</v>
      </c>
      <c r="C1359" s="70" t="s">
        <v>41</v>
      </c>
      <c r="D1359" s="70" t="s">
        <v>650</v>
      </c>
      <c r="E1359" s="70">
        <v>1</v>
      </c>
    </row>
    <row r="1360" spans="1:5" x14ac:dyDescent="0.25">
      <c r="A1360" s="70" t="s">
        <v>36</v>
      </c>
      <c r="B1360" s="70">
        <v>440032</v>
      </c>
      <c r="C1360" s="70" t="s">
        <v>41</v>
      </c>
      <c r="D1360" s="70" t="s">
        <v>3277</v>
      </c>
      <c r="E1360" s="70">
        <v>1</v>
      </c>
    </row>
    <row r="1361" spans="1:5" x14ac:dyDescent="0.25">
      <c r="A1361" s="70" t="s">
        <v>36</v>
      </c>
      <c r="B1361" s="70">
        <v>440032</v>
      </c>
      <c r="C1361" s="70" t="s">
        <v>41</v>
      </c>
      <c r="D1361" s="70" t="s">
        <v>3284</v>
      </c>
      <c r="E1361" s="70">
        <v>1</v>
      </c>
    </row>
    <row r="1362" spans="1:5" x14ac:dyDescent="0.25">
      <c r="A1362" s="70" t="s">
        <v>36</v>
      </c>
      <c r="B1362" s="70">
        <v>440032</v>
      </c>
      <c r="C1362" s="70" t="s">
        <v>41</v>
      </c>
      <c r="D1362" s="70" t="s">
        <v>3778</v>
      </c>
      <c r="E1362" s="70">
        <v>1</v>
      </c>
    </row>
    <row r="1363" spans="1:5" x14ac:dyDescent="0.25">
      <c r="A1363" s="70" t="s">
        <v>36</v>
      </c>
      <c r="B1363" s="70">
        <v>440032</v>
      </c>
      <c r="C1363" s="70" t="s">
        <v>41</v>
      </c>
      <c r="D1363" s="70" t="s">
        <v>3768</v>
      </c>
      <c r="E1363" s="70">
        <v>1</v>
      </c>
    </row>
    <row r="1364" spans="1:5" x14ac:dyDescent="0.25">
      <c r="A1364" s="70" t="s">
        <v>31</v>
      </c>
      <c r="B1364" s="70">
        <v>240085</v>
      </c>
      <c r="C1364" s="70" t="s">
        <v>37</v>
      </c>
      <c r="D1364" s="70" t="s">
        <v>754</v>
      </c>
      <c r="E1364" s="70">
        <v>1</v>
      </c>
    </row>
    <row r="1365" spans="1:5" x14ac:dyDescent="0.25">
      <c r="A1365" s="70" t="s">
        <v>31</v>
      </c>
      <c r="B1365" s="70">
        <v>240085</v>
      </c>
      <c r="C1365" s="70" t="s">
        <v>37</v>
      </c>
      <c r="D1365" s="70" t="s">
        <v>748</v>
      </c>
      <c r="E1365" s="70">
        <v>1</v>
      </c>
    </row>
    <row r="1366" spans="1:5" x14ac:dyDescent="0.25">
      <c r="A1366" s="70" t="s">
        <v>31</v>
      </c>
      <c r="B1366" s="70">
        <v>240085</v>
      </c>
      <c r="C1366" s="70" t="s">
        <v>37</v>
      </c>
      <c r="D1366" s="70" t="s">
        <v>747</v>
      </c>
      <c r="E1366" s="70">
        <v>1</v>
      </c>
    </row>
    <row r="1367" spans="1:5" x14ac:dyDescent="0.25">
      <c r="A1367" s="70" t="s">
        <v>31</v>
      </c>
      <c r="B1367" s="70">
        <v>240085</v>
      </c>
      <c r="C1367" s="70" t="s">
        <v>37</v>
      </c>
      <c r="D1367" s="70" t="s">
        <v>746</v>
      </c>
      <c r="E1367" s="70">
        <v>1</v>
      </c>
    </row>
    <row r="1368" spans="1:5" x14ac:dyDescent="0.25">
      <c r="A1368" s="70" t="s">
        <v>31</v>
      </c>
      <c r="B1368" s="70">
        <v>240085</v>
      </c>
      <c r="C1368" s="70" t="s">
        <v>37</v>
      </c>
      <c r="D1368" s="70" t="s">
        <v>717</v>
      </c>
      <c r="E1368" s="70">
        <v>1</v>
      </c>
    </row>
    <row r="1369" spans="1:5" x14ac:dyDescent="0.25">
      <c r="A1369" s="70" t="s">
        <v>31</v>
      </c>
      <c r="B1369" s="70">
        <v>240085</v>
      </c>
      <c r="C1369" s="70" t="s">
        <v>37</v>
      </c>
      <c r="D1369" s="70" t="s">
        <v>703</v>
      </c>
      <c r="E1369" s="70">
        <v>1</v>
      </c>
    </row>
    <row r="1370" spans="1:5" x14ac:dyDescent="0.25">
      <c r="A1370" s="70" t="s">
        <v>31</v>
      </c>
      <c r="B1370" s="70">
        <v>240085</v>
      </c>
      <c r="C1370" s="70" t="s">
        <v>37</v>
      </c>
      <c r="D1370" s="70" t="s">
        <v>695</v>
      </c>
      <c r="E1370" s="70">
        <v>1</v>
      </c>
    </row>
    <row r="1371" spans="1:5" x14ac:dyDescent="0.25">
      <c r="A1371" s="70" t="s">
        <v>31</v>
      </c>
      <c r="B1371" s="70">
        <v>240085</v>
      </c>
      <c r="C1371" s="70" t="s">
        <v>37</v>
      </c>
      <c r="D1371" s="70" t="s">
        <v>650</v>
      </c>
      <c r="E1371" s="70">
        <v>1</v>
      </c>
    </row>
    <row r="1372" spans="1:5" x14ac:dyDescent="0.25">
      <c r="A1372" s="70" t="s">
        <v>31</v>
      </c>
      <c r="B1372" s="70">
        <v>240085</v>
      </c>
      <c r="C1372" s="70" t="s">
        <v>37</v>
      </c>
      <c r="D1372" s="70" t="s">
        <v>3277</v>
      </c>
      <c r="E1372" s="70">
        <v>1</v>
      </c>
    </row>
    <row r="1373" spans="1:5" x14ac:dyDescent="0.25">
      <c r="A1373" s="70" t="s">
        <v>31</v>
      </c>
      <c r="B1373" s="70">
        <v>240085</v>
      </c>
      <c r="C1373" s="70" t="s">
        <v>37</v>
      </c>
      <c r="D1373" s="70" t="s">
        <v>3284</v>
      </c>
      <c r="E1373" s="70">
        <v>1</v>
      </c>
    </row>
    <row r="1374" spans="1:5" x14ac:dyDescent="0.25">
      <c r="A1374" s="70" t="s">
        <v>31</v>
      </c>
      <c r="B1374" s="70">
        <v>240085</v>
      </c>
      <c r="C1374" s="70" t="s">
        <v>37</v>
      </c>
      <c r="D1374" s="70" t="s">
        <v>3778</v>
      </c>
      <c r="E1374" s="70">
        <v>1</v>
      </c>
    </row>
    <row r="1375" spans="1:5" x14ac:dyDescent="0.25">
      <c r="A1375" s="70" t="s">
        <v>31</v>
      </c>
      <c r="B1375" s="70">
        <v>240085</v>
      </c>
      <c r="C1375" s="70" t="s">
        <v>37</v>
      </c>
      <c r="D1375" s="70" t="s">
        <v>3768</v>
      </c>
      <c r="E1375" s="70">
        <v>1</v>
      </c>
    </row>
    <row r="1376" spans="1:5" x14ac:dyDescent="0.25">
      <c r="A1376" s="70" t="s">
        <v>27</v>
      </c>
      <c r="B1376" s="70">
        <v>240068</v>
      </c>
      <c r="C1376" s="70" t="s">
        <v>33</v>
      </c>
      <c r="D1376" s="70" t="s">
        <v>754</v>
      </c>
      <c r="E1376" s="70">
        <v>1</v>
      </c>
    </row>
    <row r="1377" spans="1:5" x14ac:dyDescent="0.25">
      <c r="A1377" s="70" t="s">
        <v>27</v>
      </c>
      <c r="B1377" s="70">
        <v>240068</v>
      </c>
      <c r="C1377" s="70" t="s">
        <v>33</v>
      </c>
      <c r="D1377" s="70" t="s">
        <v>748</v>
      </c>
      <c r="E1377" s="70">
        <v>1</v>
      </c>
    </row>
    <row r="1378" spans="1:5" x14ac:dyDescent="0.25">
      <c r="A1378" s="70" t="s">
        <v>27</v>
      </c>
      <c r="B1378" s="70">
        <v>240068</v>
      </c>
      <c r="C1378" s="70" t="s">
        <v>33</v>
      </c>
      <c r="D1378" s="70" t="s">
        <v>746</v>
      </c>
      <c r="E1378" s="70">
        <v>1</v>
      </c>
    </row>
    <row r="1379" spans="1:5" x14ac:dyDescent="0.25">
      <c r="A1379" s="70" t="s">
        <v>27</v>
      </c>
      <c r="B1379" s="70">
        <v>240068</v>
      </c>
      <c r="C1379" s="70" t="s">
        <v>33</v>
      </c>
      <c r="D1379" s="70" t="s">
        <v>717</v>
      </c>
      <c r="E1379" s="70">
        <v>1</v>
      </c>
    </row>
    <row r="1380" spans="1:5" x14ac:dyDescent="0.25">
      <c r="A1380" s="70" t="s">
        <v>27</v>
      </c>
      <c r="B1380" s="70">
        <v>240068</v>
      </c>
      <c r="C1380" s="70" t="s">
        <v>33</v>
      </c>
      <c r="D1380" s="70" t="s">
        <v>703</v>
      </c>
      <c r="E1380" s="70">
        <v>1</v>
      </c>
    </row>
    <row r="1381" spans="1:5" x14ac:dyDescent="0.25">
      <c r="A1381" s="70" t="s">
        <v>27</v>
      </c>
      <c r="B1381" s="70">
        <v>240068</v>
      </c>
      <c r="C1381" s="70" t="s">
        <v>33</v>
      </c>
      <c r="D1381" s="70" t="s">
        <v>695</v>
      </c>
      <c r="E1381" s="70">
        <v>1</v>
      </c>
    </row>
    <row r="1382" spans="1:5" x14ac:dyDescent="0.25">
      <c r="A1382" s="70" t="s">
        <v>27</v>
      </c>
      <c r="B1382" s="70">
        <v>240068</v>
      </c>
      <c r="C1382" s="70" t="s">
        <v>33</v>
      </c>
      <c r="D1382" s="70" t="s">
        <v>650</v>
      </c>
      <c r="E1382" s="70">
        <v>1</v>
      </c>
    </row>
    <row r="1383" spans="1:5" x14ac:dyDescent="0.25">
      <c r="A1383" s="70" t="s">
        <v>27</v>
      </c>
      <c r="B1383" s="70">
        <v>240068</v>
      </c>
      <c r="C1383" s="70" t="s">
        <v>33</v>
      </c>
      <c r="D1383" s="70" t="s">
        <v>3277</v>
      </c>
      <c r="E1383" s="70">
        <v>1</v>
      </c>
    </row>
    <row r="1384" spans="1:5" x14ac:dyDescent="0.25">
      <c r="A1384" s="70" t="s">
        <v>27</v>
      </c>
      <c r="B1384" s="70">
        <v>240068</v>
      </c>
      <c r="C1384" s="70" t="s">
        <v>33</v>
      </c>
      <c r="D1384" s="70" t="s">
        <v>3284</v>
      </c>
      <c r="E1384" s="70">
        <v>1</v>
      </c>
    </row>
    <row r="1385" spans="1:5" x14ac:dyDescent="0.25">
      <c r="A1385" s="70" t="s">
        <v>27</v>
      </c>
      <c r="B1385" s="70">
        <v>240068</v>
      </c>
      <c r="C1385" s="70" t="s">
        <v>33</v>
      </c>
      <c r="D1385" s="70" t="s">
        <v>3778</v>
      </c>
      <c r="E1385" s="70">
        <v>1</v>
      </c>
    </row>
    <row r="1386" spans="1:5" x14ac:dyDescent="0.25">
      <c r="A1386" s="70" t="s">
        <v>27</v>
      </c>
      <c r="B1386" s="70">
        <v>240068</v>
      </c>
      <c r="C1386" s="70" t="s">
        <v>33</v>
      </c>
      <c r="D1386" s="70" t="s">
        <v>3768</v>
      </c>
      <c r="E1386" s="70">
        <v>1</v>
      </c>
    </row>
    <row r="1387" spans="1:5" x14ac:dyDescent="0.25">
      <c r="A1387" s="70" t="s">
        <v>753</v>
      </c>
      <c r="B1387" s="70" t="s">
        <v>2992</v>
      </c>
      <c r="C1387" s="70" t="s">
        <v>3766</v>
      </c>
      <c r="D1387" s="70" t="s">
        <v>754</v>
      </c>
      <c r="E1387" s="70">
        <v>1</v>
      </c>
    </row>
    <row r="1388" spans="1:5" x14ac:dyDescent="0.25">
      <c r="A1388" s="70" t="s">
        <v>690</v>
      </c>
      <c r="B1388" s="70">
        <v>800002</v>
      </c>
      <c r="C1388" s="70" t="s">
        <v>691</v>
      </c>
      <c r="D1388" s="70" t="s">
        <v>747</v>
      </c>
      <c r="E1388" s="70">
        <v>1</v>
      </c>
    </row>
    <row r="1389" spans="1:5" x14ac:dyDescent="0.25">
      <c r="A1389" s="70" t="s">
        <v>690</v>
      </c>
      <c r="B1389" s="70">
        <v>800002</v>
      </c>
      <c r="C1389" s="70" t="s">
        <v>691</v>
      </c>
      <c r="D1389" s="70" t="s">
        <v>746</v>
      </c>
      <c r="E1389" s="70">
        <v>1</v>
      </c>
    </row>
    <row r="1390" spans="1:5" x14ac:dyDescent="0.25">
      <c r="A1390" s="70" t="s">
        <v>690</v>
      </c>
      <c r="B1390" s="70">
        <v>800002</v>
      </c>
      <c r="C1390" s="70" t="s">
        <v>691</v>
      </c>
      <c r="D1390" s="70" t="s">
        <v>717</v>
      </c>
      <c r="E1390" s="70">
        <v>1</v>
      </c>
    </row>
    <row r="1391" spans="1:5" x14ac:dyDescent="0.25">
      <c r="A1391" s="70" t="s">
        <v>690</v>
      </c>
      <c r="B1391" s="70">
        <v>800002</v>
      </c>
      <c r="C1391" s="70" t="s">
        <v>691</v>
      </c>
      <c r="D1391" s="70" t="s">
        <v>703</v>
      </c>
      <c r="E1391" s="70">
        <v>1</v>
      </c>
    </row>
    <row r="1392" spans="1:5" x14ac:dyDescent="0.25">
      <c r="A1392" s="70" t="s">
        <v>690</v>
      </c>
      <c r="B1392" s="70">
        <v>800002</v>
      </c>
      <c r="C1392" s="70" t="s">
        <v>691</v>
      </c>
      <c r="D1392" s="70" t="s">
        <v>695</v>
      </c>
      <c r="E1392" s="70">
        <v>1</v>
      </c>
    </row>
    <row r="1393" spans="1:5" x14ac:dyDescent="0.25">
      <c r="A1393" s="70" t="s">
        <v>690</v>
      </c>
      <c r="B1393" s="70">
        <v>800002</v>
      </c>
      <c r="C1393" s="70" t="s">
        <v>691</v>
      </c>
      <c r="D1393" s="70" t="s">
        <v>3277</v>
      </c>
      <c r="E1393" s="70">
        <v>1</v>
      </c>
    </row>
    <row r="1394" spans="1:5" x14ac:dyDescent="0.25">
      <c r="A1394" s="70" t="s">
        <v>690</v>
      </c>
      <c r="B1394" s="70">
        <v>800002</v>
      </c>
      <c r="C1394" s="70" t="s">
        <v>691</v>
      </c>
      <c r="D1394" s="70" t="s">
        <v>3778</v>
      </c>
      <c r="E1394" s="70">
        <v>1</v>
      </c>
    </row>
    <row r="1395" spans="1:5" x14ac:dyDescent="0.25">
      <c r="A1395" s="70" t="s">
        <v>690</v>
      </c>
      <c r="B1395" s="70">
        <v>800002</v>
      </c>
      <c r="C1395" s="70" t="s">
        <v>691</v>
      </c>
      <c r="D1395" s="70" t="s">
        <v>3768</v>
      </c>
      <c r="E1395" s="70">
        <v>1</v>
      </c>
    </row>
    <row r="1396" spans="1:5" x14ac:dyDescent="0.25">
      <c r="A1396" s="70" t="s">
        <v>521</v>
      </c>
      <c r="B1396" s="70">
        <v>800033</v>
      </c>
      <c r="C1396" s="70" t="s">
        <v>174</v>
      </c>
      <c r="D1396" s="70" t="s">
        <v>650</v>
      </c>
      <c r="E1396" s="70">
        <v>1</v>
      </c>
    </row>
    <row r="1397" spans="1:5" x14ac:dyDescent="0.25">
      <c r="A1397" s="70" t="s">
        <v>521</v>
      </c>
      <c r="B1397" s="70">
        <v>800033</v>
      </c>
      <c r="C1397" s="70" t="s">
        <v>174</v>
      </c>
      <c r="D1397" s="70" t="s">
        <v>3277</v>
      </c>
      <c r="E1397" s="70">
        <v>1</v>
      </c>
    </row>
    <row r="1398" spans="1:5" x14ac:dyDescent="0.25">
      <c r="A1398" s="70" t="s">
        <v>521</v>
      </c>
      <c r="B1398" s="70">
        <v>800033</v>
      </c>
      <c r="C1398" s="70" t="s">
        <v>174</v>
      </c>
      <c r="D1398" s="70" t="s">
        <v>3284</v>
      </c>
      <c r="E1398" s="70">
        <v>1</v>
      </c>
    </row>
    <row r="1399" spans="1:5" x14ac:dyDescent="0.25">
      <c r="A1399" s="70" t="s">
        <v>521</v>
      </c>
      <c r="B1399" s="70">
        <v>800033</v>
      </c>
      <c r="C1399" s="70" t="s">
        <v>174</v>
      </c>
      <c r="D1399" s="70" t="s">
        <v>3778</v>
      </c>
      <c r="E1399" s="70">
        <v>1</v>
      </c>
    </row>
    <row r="1400" spans="1:5" x14ac:dyDescent="0.25">
      <c r="A1400" s="70" t="s">
        <v>521</v>
      </c>
      <c r="B1400" s="70">
        <v>800033</v>
      </c>
      <c r="C1400" s="70" t="s">
        <v>174</v>
      </c>
      <c r="D1400" s="70" t="s">
        <v>3768</v>
      </c>
      <c r="E1400" s="70">
        <v>1</v>
      </c>
    </row>
    <row r="1401" spans="1:5" x14ac:dyDescent="0.25">
      <c r="A1401" s="70" t="s">
        <v>521</v>
      </c>
      <c r="B1401" s="70" t="s">
        <v>2992</v>
      </c>
      <c r="C1401" s="70" t="s">
        <v>3766</v>
      </c>
      <c r="D1401" s="70" t="s">
        <v>747</v>
      </c>
      <c r="E1401" s="70">
        <v>1</v>
      </c>
    </row>
    <row r="1402" spans="1:5" x14ac:dyDescent="0.25">
      <c r="A1402" s="70" t="s">
        <v>521</v>
      </c>
      <c r="B1402" s="70" t="s">
        <v>2992</v>
      </c>
      <c r="C1402" s="70" t="s">
        <v>3766</v>
      </c>
      <c r="D1402" s="70" t="s">
        <v>695</v>
      </c>
      <c r="E1402" s="70">
        <v>1</v>
      </c>
    </row>
    <row r="1403" spans="1:5" x14ac:dyDescent="0.25">
      <c r="A1403" s="70" t="s">
        <v>542</v>
      </c>
      <c r="B1403" s="70">
        <v>240028</v>
      </c>
      <c r="C1403" s="70" t="s">
        <v>95</v>
      </c>
      <c r="D1403" s="70" t="s">
        <v>650</v>
      </c>
      <c r="E1403" s="70">
        <v>1</v>
      </c>
    </row>
    <row r="1404" spans="1:5" x14ac:dyDescent="0.25">
      <c r="A1404" s="70" t="s">
        <v>542</v>
      </c>
      <c r="B1404" s="70">
        <v>240028</v>
      </c>
      <c r="C1404" s="70" t="s">
        <v>95</v>
      </c>
      <c r="D1404" s="70" t="s">
        <v>3277</v>
      </c>
      <c r="E1404" s="70">
        <v>1</v>
      </c>
    </row>
    <row r="1405" spans="1:5" x14ac:dyDescent="0.25">
      <c r="A1405" s="70" t="s">
        <v>542</v>
      </c>
      <c r="B1405" s="70">
        <v>240028</v>
      </c>
      <c r="C1405" s="70" t="s">
        <v>95</v>
      </c>
      <c r="D1405" s="70" t="s">
        <v>3284</v>
      </c>
      <c r="E1405" s="70">
        <v>1</v>
      </c>
    </row>
    <row r="1406" spans="1:5" x14ac:dyDescent="0.25">
      <c r="A1406" s="70" t="s">
        <v>542</v>
      </c>
      <c r="B1406" s="70">
        <v>240028</v>
      </c>
      <c r="C1406" s="70" t="s">
        <v>95</v>
      </c>
      <c r="D1406" s="70" t="s">
        <v>3778</v>
      </c>
      <c r="E1406" s="70">
        <v>1</v>
      </c>
    </row>
    <row r="1407" spans="1:5" x14ac:dyDescent="0.25">
      <c r="A1407" s="70" t="s">
        <v>542</v>
      </c>
      <c r="B1407" s="70">
        <v>240028</v>
      </c>
      <c r="C1407" s="70" t="s">
        <v>95</v>
      </c>
      <c r="D1407" s="70" t="s">
        <v>3768</v>
      </c>
      <c r="E1407" s="70">
        <v>1</v>
      </c>
    </row>
    <row r="1408" spans="1:5" x14ac:dyDescent="0.25">
      <c r="A1408" s="70" t="s">
        <v>532</v>
      </c>
      <c r="B1408" s="70">
        <v>800053</v>
      </c>
      <c r="C1408" s="70" t="s">
        <v>435</v>
      </c>
      <c r="D1408" s="70" t="s">
        <v>650</v>
      </c>
      <c r="E1408" s="70">
        <v>1</v>
      </c>
    </row>
    <row r="1409" spans="1:5" x14ac:dyDescent="0.25">
      <c r="A1409" s="70" t="s">
        <v>532</v>
      </c>
      <c r="B1409" s="70">
        <v>800053</v>
      </c>
      <c r="C1409" s="70" t="s">
        <v>435</v>
      </c>
      <c r="D1409" s="70" t="s">
        <v>3277</v>
      </c>
      <c r="E1409" s="70">
        <v>1</v>
      </c>
    </row>
    <row r="1410" spans="1:5" x14ac:dyDescent="0.25">
      <c r="A1410" s="70" t="s">
        <v>532</v>
      </c>
      <c r="B1410" s="70">
        <v>800053</v>
      </c>
      <c r="C1410" s="70" t="s">
        <v>435</v>
      </c>
      <c r="D1410" s="70" t="s">
        <v>3284</v>
      </c>
      <c r="E1410" s="70">
        <v>1</v>
      </c>
    </row>
    <row r="1411" spans="1:5" x14ac:dyDescent="0.25">
      <c r="A1411" s="70" t="s">
        <v>532</v>
      </c>
      <c r="B1411" s="70">
        <v>800053</v>
      </c>
      <c r="C1411" s="70" t="s">
        <v>435</v>
      </c>
      <c r="D1411" s="70" t="s">
        <v>3778</v>
      </c>
      <c r="E1411" s="70">
        <v>1</v>
      </c>
    </row>
    <row r="1412" spans="1:5" x14ac:dyDescent="0.25">
      <c r="A1412" s="70" t="s">
        <v>532</v>
      </c>
      <c r="B1412" s="70">
        <v>800053</v>
      </c>
      <c r="C1412" s="70" t="s">
        <v>435</v>
      </c>
      <c r="D1412" s="70" t="s">
        <v>3768</v>
      </c>
      <c r="E1412" s="70">
        <v>1</v>
      </c>
    </row>
    <row r="1413" spans="1:5" x14ac:dyDescent="0.25">
      <c r="A1413" s="70" t="s">
        <v>23</v>
      </c>
      <c r="B1413" s="70">
        <v>210041</v>
      </c>
      <c r="C1413" s="70" t="s">
        <v>473</v>
      </c>
      <c r="D1413" s="70" t="s">
        <v>747</v>
      </c>
      <c r="E1413" s="70">
        <v>1</v>
      </c>
    </row>
    <row r="1414" spans="1:5" x14ac:dyDescent="0.25">
      <c r="A1414" s="70" t="s">
        <v>23</v>
      </c>
      <c r="B1414" s="70">
        <v>210041</v>
      </c>
      <c r="C1414" s="70" t="s">
        <v>473</v>
      </c>
      <c r="D1414" s="70" t="s">
        <v>695</v>
      </c>
      <c r="E1414" s="70">
        <v>1</v>
      </c>
    </row>
    <row r="1415" spans="1:5" x14ac:dyDescent="0.25">
      <c r="A1415" s="70" t="s">
        <v>23</v>
      </c>
      <c r="B1415" s="70">
        <v>210041</v>
      </c>
      <c r="C1415" s="70" t="s">
        <v>473</v>
      </c>
      <c r="D1415" s="70" t="s">
        <v>650</v>
      </c>
      <c r="E1415" s="70">
        <v>1</v>
      </c>
    </row>
    <row r="1416" spans="1:5" x14ac:dyDescent="0.25">
      <c r="A1416" s="70" t="s">
        <v>23</v>
      </c>
      <c r="B1416" s="70">
        <v>210041</v>
      </c>
      <c r="C1416" s="70" t="s">
        <v>473</v>
      </c>
      <c r="D1416" s="70" t="s">
        <v>3277</v>
      </c>
      <c r="E1416" s="70">
        <v>1</v>
      </c>
    </row>
    <row r="1417" spans="1:5" x14ac:dyDescent="0.25">
      <c r="A1417" s="70" t="s">
        <v>23</v>
      </c>
      <c r="B1417" s="70">
        <v>210041</v>
      </c>
      <c r="C1417" s="70" t="s">
        <v>473</v>
      </c>
      <c r="D1417" s="70" t="s">
        <v>3284</v>
      </c>
      <c r="E1417" s="70">
        <v>1</v>
      </c>
    </row>
    <row r="1418" spans="1:5" x14ac:dyDescent="0.25">
      <c r="A1418" s="70" t="s">
        <v>23</v>
      </c>
      <c r="B1418" s="70">
        <v>210041</v>
      </c>
      <c r="C1418" s="70" t="s">
        <v>473</v>
      </c>
      <c r="D1418" s="70" t="s">
        <v>3778</v>
      </c>
      <c r="E1418" s="70">
        <v>1</v>
      </c>
    </row>
    <row r="1419" spans="1:5" x14ac:dyDescent="0.25">
      <c r="A1419" s="70" t="s">
        <v>23</v>
      </c>
      <c r="B1419" s="70">
        <v>210041</v>
      </c>
      <c r="C1419" s="70" t="s">
        <v>473</v>
      </c>
      <c r="D1419" s="70" t="s">
        <v>3768</v>
      </c>
      <c r="E1419" s="70">
        <v>1</v>
      </c>
    </row>
    <row r="1420" spans="1:5" x14ac:dyDescent="0.25">
      <c r="A1420" s="70" t="s">
        <v>23</v>
      </c>
      <c r="B1420" s="70">
        <v>240036</v>
      </c>
      <c r="C1420" s="70" t="s">
        <v>119</v>
      </c>
      <c r="D1420" s="70" t="s">
        <v>717</v>
      </c>
      <c r="E1420" s="70">
        <v>1</v>
      </c>
    </row>
    <row r="1421" spans="1:5" x14ac:dyDescent="0.25">
      <c r="A1421" s="70" t="s">
        <v>23</v>
      </c>
      <c r="B1421" s="70">
        <v>240036</v>
      </c>
      <c r="C1421" s="70" t="s">
        <v>119</v>
      </c>
      <c r="D1421" s="70" t="s">
        <v>703</v>
      </c>
      <c r="E1421" s="70">
        <v>1</v>
      </c>
    </row>
    <row r="1422" spans="1:5" x14ac:dyDescent="0.25">
      <c r="A1422" s="70" t="s">
        <v>23</v>
      </c>
      <c r="B1422" s="70">
        <v>240037</v>
      </c>
      <c r="C1422" s="70" t="s">
        <v>99</v>
      </c>
      <c r="D1422" s="70" t="s">
        <v>748</v>
      </c>
      <c r="E1422" s="70">
        <v>1</v>
      </c>
    </row>
    <row r="1423" spans="1:5" x14ac:dyDescent="0.25">
      <c r="A1423" s="70" t="s">
        <v>23</v>
      </c>
      <c r="B1423" s="70" t="s">
        <v>2992</v>
      </c>
      <c r="C1423" s="70" t="s">
        <v>3766</v>
      </c>
      <c r="D1423" s="70" t="s">
        <v>754</v>
      </c>
      <c r="E1423" s="70">
        <v>1</v>
      </c>
    </row>
    <row r="1424" spans="1:5" x14ac:dyDescent="0.25">
      <c r="A1424" s="70" t="s">
        <v>23</v>
      </c>
      <c r="B1424" s="70" t="s">
        <v>234</v>
      </c>
      <c r="C1424" s="70" t="s">
        <v>3766</v>
      </c>
      <c r="D1424" s="70" t="s">
        <v>746</v>
      </c>
      <c r="E1424" s="70">
        <v>1</v>
      </c>
    </row>
    <row r="1425" spans="1:5" x14ac:dyDescent="0.25">
      <c r="A1425" s="70" t="s">
        <v>16</v>
      </c>
      <c r="B1425" s="70">
        <v>240617</v>
      </c>
      <c r="C1425" s="70" t="s">
        <v>28</v>
      </c>
      <c r="D1425" s="70" t="s">
        <v>754</v>
      </c>
      <c r="E1425" s="70">
        <v>1</v>
      </c>
    </row>
    <row r="1426" spans="1:5" x14ac:dyDescent="0.25">
      <c r="A1426" s="70" t="s">
        <v>16</v>
      </c>
      <c r="B1426" s="70">
        <v>240617</v>
      </c>
      <c r="C1426" s="70" t="s">
        <v>28</v>
      </c>
      <c r="D1426" s="70" t="s">
        <v>748</v>
      </c>
      <c r="E1426" s="70">
        <v>1</v>
      </c>
    </row>
    <row r="1427" spans="1:5" x14ac:dyDescent="0.25">
      <c r="A1427" s="70" t="s">
        <v>16</v>
      </c>
      <c r="B1427" s="70">
        <v>240617</v>
      </c>
      <c r="C1427" s="70" t="s">
        <v>28</v>
      </c>
      <c r="D1427" s="70" t="s">
        <v>746</v>
      </c>
      <c r="E1427" s="70">
        <v>1</v>
      </c>
    </row>
    <row r="1428" spans="1:5" x14ac:dyDescent="0.25">
      <c r="A1428" s="70" t="s">
        <v>16</v>
      </c>
      <c r="B1428" s="70">
        <v>240617</v>
      </c>
      <c r="C1428" s="70" t="s">
        <v>28</v>
      </c>
      <c r="D1428" s="70" t="s">
        <v>717</v>
      </c>
      <c r="E1428" s="70">
        <v>1</v>
      </c>
    </row>
    <row r="1429" spans="1:5" x14ac:dyDescent="0.25">
      <c r="A1429" s="70" t="s">
        <v>16</v>
      </c>
      <c r="B1429" s="70">
        <v>240617</v>
      </c>
      <c r="C1429" s="70" t="s">
        <v>28</v>
      </c>
      <c r="D1429" s="70" t="s">
        <v>703</v>
      </c>
      <c r="E1429" s="70">
        <v>1</v>
      </c>
    </row>
    <row r="1430" spans="1:5" x14ac:dyDescent="0.25">
      <c r="A1430" s="70" t="s">
        <v>16</v>
      </c>
      <c r="B1430" s="70">
        <v>240617</v>
      </c>
      <c r="C1430" s="70" t="s">
        <v>28</v>
      </c>
      <c r="D1430" s="70" t="s">
        <v>695</v>
      </c>
      <c r="E1430" s="70">
        <v>1</v>
      </c>
    </row>
    <row r="1431" spans="1:5" x14ac:dyDescent="0.25">
      <c r="A1431" s="70" t="s">
        <v>16</v>
      </c>
      <c r="B1431" s="70">
        <v>240617</v>
      </c>
      <c r="C1431" s="70" t="s">
        <v>28</v>
      </c>
      <c r="D1431" s="70" t="s">
        <v>650</v>
      </c>
      <c r="E1431" s="70">
        <v>1</v>
      </c>
    </row>
    <row r="1432" spans="1:5" x14ac:dyDescent="0.25">
      <c r="A1432" s="70" t="s">
        <v>16</v>
      </c>
      <c r="B1432" s="70">
        <v>240617</v>
      </c>
      <c r="C1432" s="70" t="s">
        <v>28</v>
      </c>
      <c r="D1432" s="70" t="s">
        <v>3277</v>
      </c>
      <c r="E1432" s="70">
        <v>1</v>
      </c>
    </row>
    <row r="1433" spans="1:5" x14ac:dyDescent="0.25">
      <c r="A1433" s="70" t="s">
        <v>16</v>
      </c>
      <c r="B1433" s="70">
        <v>240617</v>
      </c>
      <c r="C1433" s="70" t="s">
        <v>28</v>
      </c>
      <c r="D1433" s="70" t="s">
        <v>3284</v>
      </c>
      <c r="E1433" s="70">
        <v>1</v>
      </c>
    </row>
    <row r="1434" spans="1:5" x14ac:dyDescent="0.25">
      <c r="A1434" s="70" t="s">
        <v>16</v>
      </c>
      <c r="B1434" s="70">
        <v>240617</v>
      </c>
      <c r="C1434" s="70" t="s">
        <v>28</v>
      </c>
      <c r="D1434" s="70" t="s">
        <v>3778</v>
      </c>
      <c r="E1434" s="70">
        <v>1</v>
      </c>
    </row>
    <row r="1435" spans="1:5" x14ac:dyDescent="0.25">
      <c r="A1435" s="70" t="s">
        <v>16</v>
      </c>
      <c r="B1435" s="70">
        <v>240617</v>
      </c>
      <c r="C1435" s="70" t="s">
        <v>28</v>
      </c>
      <c r="D1435" s="70" t="s">
        <v>3768</v>
      </c>
      <c r="E1435" s="70">
        <v>1</v>
      </c>
    </row>
    <row r="1436" spans="1:5" x14ac:dyDescent="0.25">
      <c r="A1436" s="70" t="s">
        <v>3</v>
      </c>
      <c r="B1436" s="70">
        <v>210077</v>
      </c>
      <c r="C1436" s="70" t="s">
        <v>694</v>
      </c>
      <c r="D1436" s="70" t="s">
        <v>747</v>
      </c>
      <c r="E1436" s="70">
        <v>1</v>
      </c>
    </row>
    <row r="1437" spans="1:5" x14ac:dyDescent="0.25">
      <c r="A1437" s="70" t="s">
        <v>3</v>
      </c>
      <c r="B1437" s="70">
        <v>210077</v>
      </c>
      <c r="C1437" s="70" t="s">
        <v>694</v>
      </c>
      <c r="D1437" s="70" t="s">
        <v>746</v>
      </c>
      <c r="E1437" s="70">
        <v>1</v>
      </c>
    </row>
    <row r="1438" spans="1:5" x14ac:dyDescent="0.25">
      <c r="A1438" s="70" t="s">
        <v>3</v>
      </c>
      <c r="B1438" s="70">
        <v>210077</v>
      </c>
      <c r="C1438" s="70" t="s">
        <v>694</v>
      </c>
      <c r="D1438" s="70" t="s">
        <v>717</v>
      </c>
      <c r="E1438" s="70">
        <v>1</v>
      </c>
    </row>
    <row r="1439" spans="1:5" x14ac:dyDescent="0.25">
      <c r="A1439" s="70" t="s">
        <v>3</v>
      </c>
      <c r="B1439" s="70">
        <v>210077</v>
      </c>
      <c r="C1439" s="70" t="s">
        <v>694</v>
      </c>
      <c r="D1439" s="70" t="s">
        <v>703</v>
      </c>
      <c r="E1439" s="70">
        <v>1</v>
      </c>
    </row>
    <row r="1440" spans="1:5" x14ac:dyDescent="0.25">
      <c r="A1440" s="70" t="s">
        <v>3</v>
      </c>
      <c r="B1440" s="70">
        <v>210077</v>
      </c>
      <c r="C1440" s="70" t="s">
        <v>694</v>
      </c>
      <c r="D1440" s="70" t="s">
        <v>695</v>
      </c>
      <c r="E1440" s="70">
        <v>1</v>
      </c>
    </row>
    <row r="1441" spans="1:5" x14ac:dyDescent="0.25">
      <c r="A1441" s="70" t="s">
        <v>3</v>
      </c>
      <c r="B1441" s="70">
        <v>210077</v>
      </c>
      <c r="C1441" s="70" t="s">
        <v>694</v>
      </c>
      <c r="D1441" s="70" t="s">
        <v>650</v>
      </c>
      <c r="E1441" s="70">
        <v>1</v>
      </c>
    </row>
    <row r="1442" spans="1:5" x14ac:dyDescent="0.25">
      <c r="A1442" s="70" t="s">
        <v>3</v>
      </c>
      <c r="B1442" s="70">
        <v>210077</v>
      </c>
      <c r="C1442" s="70" t="s">
        <v>694</v>
      </c>
      <c r="D1442" s="70" t="s">
        <v>3277</v>
      </c>
      <c r="E1442" s="70">
        <v>1</v>
      </c>
    </row>
    <row r="1443" spans="1:5" x14ac:dyDescent="0.25">
      <c r="A1443" s="70" t="s">
        <v>3</v>
      </c>
      <c r="B1443" s="70">
        <v>210077</v>
      </c>
      <c r="C1443" s="70" t="s">
        <v>694</v>
      </c>
      <c r="D1443" s="70" t="s">
        <v>3778</v>
      </c>
      <c r="E1443" s="70">
        <v>1</v>
      </c>
    </row>
    <row r="1444" spans="1:5" x14ac:dyDescent="0.25">
      <c r="A1444" s="70" t="s">
        <v>3</v>
      </c>
      <c r="B1444" s="70">
        <v>210077</v>
      </c>
      <c r="C1444" s="70" t="s">
        <v>694</v>
      </c>
      <c r="D1444" s="70" t="s">
        <v>3768</v>
      </c>
      <c r="E1444" s="70">
        <v>1</v>
      </c>
    </row>
    <row r="1445" spans="1:5" x14ac:dyDescent="0.25">
      <c r="A1445" s="70" t="s">
        <v>3</v>
      </c>
      <c r="B1445" s="70">
        <v>800002</v>
      </c>
      <c r="C1445" s="70" t="s">
        <v>691</v>
      </c>
      <c r="D1445" s="70" t="s">
        <v>748</v>
      </c>
      <c r="E1445" s="70">
        <v>1</v>
      </c>
    </row>
    <row r="1446" spans="1:5" x14ac:dyDescent="0.25">
      <c r="A1446" s="70" t="s">
        <v>3276</v>
      </c>
      <c r="B1446" s="70" t="s">
        <v>11</v>
      </c>
      <c r="C1446" s="70" t="s">
        <v>12</v>
      </c>
      <c r="D1446" s="70" t="s">
        <v>747</v>
      </c>
      <c r="E1446" s="70">
        <v>1</v>
      </c>
    </row>
    <row r="1447" spans="1:5" x14ac:dyDescent="0.25">
      <c r="A1447" s="70" t="s">
        <v>3276</v>
      </c>
      <c r="B1447" s="70" t="s">
        <v>11</v>
      </c>
      <c r="C1447" s="70" t="s">
        <v>12</v>
      </c>
      <c r="D1447" s="70" t="s">
        <v>3277</v>
      </c>
      <c r="E1447" s="70">
        <v>1</v>
      </c>
    </row>
    <row r="1448" spans="1:5" x14ac:dyDescent="0.25">
      <c r="A1448" s="70" t="s">
        <v>3276</v>
      </c>
      <c r="B1448" s="70" t="s">
        <v>11</v>
      </c>
      <c r="C1448" s="70" t="s">
        <v>12</v>
      </c>
      <c r="D1448" s="70" t="s">
        <v>3284</v>
      </c>
      <c r="E1448" s="70">
        <v>1</v>
      </c>
    </row>
    <row r="1449" spans="1:5" x14ac:dyDescent="0.25">
      <c r="A1449" s="70" t="s">
        <v>3276</v>
      </c>
      <c r="B1449" s="70" t="s">
        <v>11</v>
      </c>
      <c r="C1449" s="70" t="s">
        <v>12</v>
      </c>
      <c r="D1449" s="70" t="s">
        <v>3778</v>
      </c>
      <c r="E1449" s="70">
        <v>1</v>
      </c>
    </row>
    <row r="1450" spans="1:5" x14ac:dyDescent="0.25">
      <c r="A1450" s="70" t="s">
        <v>3276</v>
      </c>
      <c r="B1450" s="70" t="s">
        <v>11</v>
      </c>
      <c r="C1450" s="70" t="s">
        <v>12</v>
      </c>
      <c r="D1450" s="70" t="s">
        <v>3768</v>
      </c>
      <c r="E1450" s="70">
        <v>1</v>
      </c>
    </row>
    <row r="1451" spans="1:5" x14ac:dyDescent="0.25">
      <c r="A1451" s="70" t="s">
        <v>3282</v>
      </c>
      <c r="B1451" s="70">
        <v>210071</v>
      </c>
      <c r="C1451" s="70" t="s">
        <v>127</v>
      </c>
      <c r="D1451" s="70" t="s">
        <v>3284</v>
      </c>
      <c r="E1451" s="70">
        <v>1</v>
      </c>
    </row>
    <row r="1452" spans="1:5" x14ac:dyDescent="0.25">
      <c r="A1452" s="70" t="s">
        <v>3282</v>
      </c>
      <c r="B1452" s="70">
        <v>210071</v>
      </c>
      <c r="C1452" s="70" t="s">
        <v>127</v>
      </c>
      <c r="D1452" s="70" t="s">
        <v>3778</v>
      </c>
      <c r="E1452" s="70">
        <v>1</v>
      </c>
    </row>
    <row r="1453" spans="1:5" x14ac:dyDescent="0.25">
      <c r="A1453" s="70" t="s">
        <v>3282</v>
      </c>
      <c r="B1453" s="70">
        <v>210071</v>
      </c>
      <c r="C1453" s="70" t="s">
        <v>127</v>
      </c>
      <c r="D1453" s="70" t="s">
        <v>3768</v>
      </c>
      <c r="E1453" s="70">
        <v>1</v>
      </c>
    </row>
    <row r="1454" spans="1:5" x14ac:dyDescent="0.25">
      <c r="A1454" s="70" t="s">
        <v>3285</v>
      </c>
      <c r="B1454" s="70">
        <v>210084</v>
      </c>
      <c r="C1454" s="70" t="s">
        <v>680</v>
      </c>
      <c r="D1454" s="70" t="s">
        <v>747</v>
      </c>
      <c r="E1454" s="70">
        <v>1</v>
      </c>
    </row>
    <row r="1455" spans="1:5" x14ac:dyDescent="0.25">
      <c r="A1455" s="70" t="s">
        <v>3285</v>
      </c>
      <c r="B1455" s="70">
        <v>210084</v>
      </c>
      <c r="C1455" s="70" t="s">
        <v>680</v>
      </c>
      <c r="D1455" s="70" t="s">
        <v>3284</v>
      </c>
      <c r="E1455" s="70">
        <v>1</v>
      </c>
    </row>
    <row r="1456" spans="1:5" x14ac:dyDescent="0.25">
      <c r="A1456" s="70" t="s">
        <v>3285</v>
      </c>
      <c r="B1456" s="70">
        <v>210084</v>
      </c>
      <c r="C1456" s="70" t="s">
        <v>680</v>
      </c>
      <c r="D1456" s="70" t="s">
        <v>3778</v>
      </c>
      <c r="E1456" s="70">
        <v>1</v>
      </c>
    </row>
    <row r="1457" spans="1:5" x14ac:dyDescent="0.25">
      <c r="A1457" s="70" t="s">
        <v>3285</v>
      </c>
      <c r="B1457" s="70">
        <v>210084</v>
      </c>
      <c r="C1457" s="70" t="s">
        <v>680</v>
      </c>
      <c r="D1457" s="70" t="s">
        <v>3768</v>
      </c>
      <c r="E1457" s="70">
        <v>1</v>
      </c>
    </row>
    <row r="1458" spans="1:5" x14ac:dyDescent="0.25">
      <c r="A1458" s="70" t="s">
        <v>3286</v>
      </c>
      <c r="B1458" s="70" t="s">
        <v>3299</v>
      </c>
      <c r="C1458" s="70" t="s">
        <v>3766</v>
      </c>
      <c r="D1458" s="70" t="s">
        <v>3284</v>
      </c>
      <c r="E1458" s="70">
        <v>1</v>
      </c>
    </row>
    <row r="1459" spans="1:5" x14ac:dyDescent="0.25">
      <c r="A1459" s="70" t="s">
        <v>3286</v>
      </c>
      <c r="B1459" s="70" t="s">
        <v>3299</v>
      </c>
      <c r="C1459" s="70" t="s">
        <v>3766</v>
      </c>
      <c r="D1459" s="70" t="s">
        <v>3778</v>
      </c>
      <c r="E1459" s="70">
        <v>1</v>
      </c>
    </row>
    <row r="1460" spans="1:5" x14ac:dyDescent="0.25">
      <c r="A1460" s="70" t="s">
        <v>3286</v>
      </c>
      <c r="B1460" s="70" t="s">
        <v>3879</v>
      </c>
      <c r="C1460" s="70" t="s">
        <v>3766</v>
      </c>
      <c r="D1460" s="70" t="s">
        <v>3768</v>
      </c>
      <c r="E1460" s="70">
        <v>1</v>
      </c>
    </row>
    <row r="1461" spans="1:5" x14ac:dyDescent="0.25">
      <c r="A1461" s="70" t="s">
        <v>3287</v>
      </c>
      <c r="B1461" s="70" t="s">
        <v>3299</v>
      </c>
      <c r="C1461" s="70" t="s">
        <v>3766</v>
      </c>
      <c r="D1461" s="70" t="s">
        <v>3284</v>
      </c>
      <c r="E1461" s="70">
        <v>1</v>
      </c>
    </row>
    <row r="1462" spans="1:5" x14ac:dyDescent="0.25">
      <c r="A1462" s="70" t="s">
        <v>3287</v>
      </c>
      <c r="B1462" s="70" t="s">
        <v>3299</v>
      </c>
      <c r="C1462" s="70" t="s">
        <v>3766</v>
      </c>
      <c r="D1462" s="70" t="s">
        <v>3778</v>
      </c>
      <c r="E1462" s="70">
        <v>1</v>
      </c>
    </row>
    <row r="1463" spans="1:5" x14ac:dyDescent="0.25">
      <c r="A1463" s="70" t="s">
        <v>3287</v>
      </c>
      <c r="B1463" s="70" t="s">
        <v>3879</v>
      </c>
      <c r="C1463" s="70" t="s">
        <v>3766</v>
      </c>
      <c r="D1463" s="70" t="s">
        <v>3768</v>
      </c>
      <c r="E1463" s="70">
        <v>1</v>
      </c>
    </row>
    <row r="1464" spans="1:5" x14ac:dyDescent="0.25">
      <c r="A1464" s="70" t="s">
        <v>3288</v>
      </c>
      <c r="B1464" s="70">
        <v>800044</v>
      </c>
      <c r="C1464" s="70" t="s">
        <v>464</v>
      </c>
      <c r="D1464" s="70" t="s">
        <v>3284</v>
      </c>
      <c r="E1464" s="70">
        <v>1</v>
      </c>
    </row>
    <row r="1465" spans="1:5" x14ac:dyDescent="0.25">
      <c r="A1465" s="70" t="s">
        <v>3288</v>
      </c>
      <c r="B1465" s="70">
        <v>800044</v>
      </c>
      <c r="C1465" s="70" t="s">
        <v>464</v>
      </c>
      <c r="D1465" s="70" t="s">
        <v>3778</v>
      </c>
      <c r="E1465" s="70">
        <v>1</v>
      </c>
    </row>
    <row r="1466" spans="1:5" x14ac:dyDescent="0.25">
      <c r="A1466" s="70" t="s">
        <v>3288</v>
      </c>
      <c r="B1466" s="70">
        <v>800044</v>
      </c>
      <c r="C1466" s="70" t="s">
        <v>464</v>
      </c>
      <c r="D1466" s="70" t="s">
        <v>3768</v>
      </c>
      <c r="E1466" s="70">
        <v>1</v>
      </c>
    </row>
    <row r="1467" spans="1:5" x14ac:dyDescent="0.25">
      <c r="A1467" s="70" t="s">
        <v>3289</v>
      </c>
      <c r="B1467" s="70">
        <v>240005</v>
      </c>
      <c r="C1467" s="70" t="s">
        <v>190</v>
      </c>
      <c r="D1467" s="70" t="s">
        <v>3284</v>
      </c>
      <c r="E1467" s="70">
        <v>1</v>
      </c>
    </row>
    <row r="1468" spans="1:5" x14ac:dyDescent="0.25">
      <c r="A1468" s="70" t="s">
        <v>3289</v>
      </c>
      <c r="B1468" s="70">
        <v>240005</v>
      </c>
      <c r="C1468" s="70" t="s">
        <v>190</v>
      </c>
      <c r="D1468" s="70" t="s">
        <v>3778</v>
      </c>
      <c r="E1468" s="70">
        <v>1</v>
      </c>
    </row>
    <row r="1469" spans="1:5" x14ac:dyDescent="0.25">
      <c r="A1469" s="70" t="s">
        <v>3289</v>
      </c>
      <c r="B1469" s="70">
        <v>240005</v>
      </c>
      <c r="C1469" s="70" t="s">
        <v>190</v>
      </c>
      <c r="D1469" s="70" t="s">
        <v>3768</v>
      </c>
      <c r="E1469" s="70">
        <v>1</v>
      </c>
    </row>
    <row r="1470" spans="1:5" x14ac:dyDescent="0.25">
      <c r="A1470" s="70" t="s">
        <v>3290</v>
      </c>
      <c r="B1470" s="70">
        <v>440082</v>
      </c>
      <c r="C1470" s="70" t="s">
        <v>88</v>
      </c>
      <c r="D1470" s="70" t="s">
        <v>3284</v>
      </c>
      <c r="E1470" s="70">
        <v>1</v>
      </c>
    </row>
    <row r="1471" spans="1:5" x14ac:dyDescent="0.25">
      <c r="A1471" s="70" t="s">
        <v>3290</v>
      </c>
      <c r="B1471" s="70">
        <v>440082</v>
      </c>
      <c r="C1471" s="70" t="s">
        <v>88</v>
      </c>
      <c r="D1471" s="70" t="s">
        <v>3778</v>
      </c>
      <c r="E1471" s="70">
        <v>1</v>
      </c>
    </row>
    <row r="1472" spans="1:5" x14ac:dyDescent="0.25">
      <c r="A1472" s="70" t="s">
        <v>3290</v>
      </c>
      <c r="B1472" s="70">
        <v>440082</v>
      </c>
      <c r="C1472" s="70" t="s">
        <v>88</v>
      </c>
      <c r="D1472" s="70" t="s">
        <v>3768</v>
      </c>
      <c r="E1472" s="70">
        <v>1</v>
      </c>
    </row>
    <row r="1473" spans="1:5" x14ac:dyDescent="0.25">
      <c r="A1473" s="70" t="s">
        <v>3291</v>
      </c>
      <c r="B1473" s="70" t="s">
        <v>3299</v>
      </c>
      <c r="C1473" s="70" t="s">
        <v>3766</v>
      </c>
      <c r="D1473" s="70" t="s">
        <v>3284</v>
      </c>
      <c r="E1473" s="70">
        <v>1</v>
      </c>
    </row>
    <row r="1474" spans="1:5" x14ac:dyDescent="0.25">
      <c r="A1474" s="70" t="s">
        <v>3291</v>
      </c>
      <c r="B1474" s="70" t="s">
        <v>3299</v>
      </c>
      <c r="C1474" s="70" t="s">
        <v>3766</v>
      </c>
      <c r="D1474" s="70" t="s">
        <v>3778</v>
      </c>
      <c r="E1474" s="70">
        <v>1</v>
      </c>
    </row>
    <row r="1475" spans="1:5" x14ac:dyDescent="0.25">
      <c r="A1475" s="70" t="s">
        <v>3291</v>
      </c>
      <c r="B1475" s="70" t="s">
        <v>3879</v>
      </c>
      <c r="C1475" s="70" t="s">
        <v>3766</v>
      </c>
      <c r="D1475" s="70" t="s">
        <v>3768</v>
      </c>
      <c r="E1475" s="70">
        <v>1</v>
      </c>
    </row>
    <row r="1476" spans="1:5" x14ac:dyDescent="0.25">
      <c r="A1476" s="70" t="s">
        <v>3292</v>
      </c>
      <c r="B1476" s="70" t="s">
        <v>3299</v>
      </c>
      <c r="C1476" s="70" t="s">
        <v>3766</v>
      </c>
      <c r="D1476" s="70" t="s">
        <v>747</v>
      </c>
      <c r="E1476" s="70">
        <v>1</v>
      </c>
    </row>
    <row r="1477" spans="1:5" x14ac:dyDescent="0.25">
      <c r="A1477" s="70" t="s">
        <v>3292</v>
      </c>
      <c r="B1477" s="70" t="s">
        <v>3299</v>
      </c>
      <c r="C1477" s="70" t="s">
        <v>3766</v>
      </c>
      <c r="D1477" s="70" t="s">
        <v>3284</v>
      </c>
      <c r="E1477" s="70">
        <v>1</v>
      </c>
    </row>
    <row r="1478" spans="1:5" x14ac:dyDescent="0.25">
      <c r="A1478" s="70" t="s">
        <v>3292</v>
      </c>
      <c r="B1478" s="70" t="s">
        <v>3299</v>
      </c>
      <c r="C1478" s="70" t="s">
        <v>3766</v>
      </c>
      <c r="D1478" s="70" t="s">
        <v>3778</v>
      </c>
      <c r="E1478" s="70">
        <v>1</v>
      </c>
    </row>
    <row r="1479" spans="1:5" x14ac:dyDescent="0.25">
      <c r="A1479" s="70" t="s">
        <v>3292</v>
      </c>
      <c r="B1479" s="70" t="s">
        <v>3879</v>
      </c>
      <c r="C1479" s="70" t="s">
        <v>3766</v>
      </c>
      <c r="D1479" s="70" t="s">
        <v>3768</v>
      </c>
      <c r="E1479" s="70">
        <v>1</v>
      </c>
    </row>
    <row r="1480" spans="1:5" x14ac:dyDescent="0.25">
      <c r="A1480" s="70" t="s">
        <v>3144</v>
      </c>
      <c r="B1480" s="70"/>
      <c r="C1480" s="70"/>
      <c r="D1480" s="70"/>
      <c r="E1480" s="70">
        <v>1478</v>
      </c>
    </row>
  </sheetData>
  <mergeCells count="2">
    <mergeCell ref="I1:L1"/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9A74-7D7E-4C83-8E11-B7C756D2BA64}">
  <sheetPr codeName="Sheet4"/>
  <dimension ref="A1:V1479"/>
  <sheetViews>
    <sheetView topLeftCell="A3" workbookViewId="0">
      <selection activeCell="G3" sqref="G3"/>
    </sheetView>
  </sheetViews>
  <sheetFormatPr defaultRowHeight="15" x14ac:dyDescent="0.25"/>
  <cols>
    <col min="1" max="1" width="10.42578125" style="31" bestFit="1" customWidth="1"/>
    <col min="2" max="2" width="27.5703125" style="31" bestFit="1" customWidth="1"/>
    <col min="3" max="3" width="36" style="31" bestFit="1" customWidth="1"/>
    <col min="4" max="4" width="20.85546875" style="31" bestFit="1" customWidth="1"/>
    <col min="5" max="5" width="15" style="31" bestFit="1" customWidth="1"/>
    <col min="6" max="6" width="14.5703125" style="31" bestFit="1" customWidth="1"/>
    <col min="7" max="7" width="17" style="31" bestFit="1" customWidth="1"/>
    <col min="8" max="8" width="9.85546875" style="31" bestFit="1" customWidth="1"/>
    <col min="9" max="9" width="14" style="31" bestFit="1" customWidth="1"/>
    <col min="10" max="10" width="24.28515625" style="31" bestFit="1" customWidth="1"/>
    <col min="11" max="12" width="9.140625" style="31"/>
    <col min="13" max="13" width="10.42578125" style="31" bestFit="1" customWidth="1"/>
    <col min="14" max="14" width="27.5703125" style="31" bestFit="1" customWidth="1"/>
    <col min="15" max="15" width="36" style="31" bestFit="1" customWidth="1"/>
    <col min="16" max="16" width="14" style="31" bestFit="1" customWidth="1"/>
    <col min="17" max="17" width="6.5703125" style="31" bestFit="1" customWidth="1"/>
    <col min="18" max="18" width="16.140625" style="31" bestFit="1" customWidth="1"/>
    <col min="19" max="19" width="15" style="31" bestFit="1" customWidth="1"/>
    <col min="20" max="20" width="14.5703125" style="31" bestFit="1" customWidth="1"/>
    <col min="21" max="21" width="6.85546875" style="31" bestFit="1" customWidth="1"/>
    <col min="22" max="22" width="15.42578125" style="31" bestFit="1" customWidth="1"/>
    <col min="23" max="16384" width="9.140625" style="31"/>
  </cols>
  <sheetData>
    <row r="1" spans="1:22" x14ac:dyDescent="0.25">
      <c r="A1" s="159" t="s">
        <v>3759</v>
      </c>
      <c r="B1" s="159"/>
      <c r="C1" s="159"/>
      <c r="D1" s="159"/>
      <c r="E1" s="159"/>
      <c r="F1" s="159"/>
      <c r="G1" s="159"/>
      <c r="H1" s="159"/>
      <c r="I1" s="159"/>
      <c r="J1" s="159"/>
      <c r="M1" s="160" t="s">
        <v>3757</v>
      </c>
      <c r="N1" s="161"/>
      <c r="O1" s="161"/>
      <c r="P1" s="161"/>
      <c r="Q1" s="161"/>
      <c r="R1" s="161"/>
      <c r="S1" s="161"/>
      <c r="T1" s="161"/>
      <c r="U1" s="161"/>
    </row>
    <row r="2" spans="1:22" ht="28.5" customHeight="1" x14ac:dyDescent="0.25">
      <c r="A2" s="32" t="s">
        <v>486</v>
      </c>
      <c r="B2" s="33" t="s">
        <v>487</v>
      </c>
      <c r="C2" s="33" t="s">
        <v>488</v>
      </c>
      <c r="D2" s="33" t="s">
        <v>649</v>
      </c>
      <c r="E2" s="33" t="s">
        <v>3751</v>
      </c>
      <c r="F2" s="33" t="s">
        <v>3752</v>
      </c>
      <c r="G2" s="33" t="s">
        <v>3295</v>
      </c>
      <c r="H2" s="33" t="s">
        <v>3293</v>
      </c>
      <c r="I2" s="33" t="s">
        <v>3294</v>
      </c>
      <c r="J2" s="34" t="s">
        <v>3753</v>
      </c>
      <c r="M2" s="44" t="s">
        <v>486</v>
      </c>
      <c r="N2" s="45" t="s">
        <v>487</v>
      </c>
      <c r="O2" s="45" t="s">
        <v>488</v>
      </c>
      <c r="P2" s="48" t="s">
        <v>3762</v>
      </c>
      <c r="Q2" s="46" t="s">
        <v>3760</v>
      </c>
      <c r="R2" s="46" t="s">
        <v>3761</v>
      </c>
      <c r="S2" s="46" t="s">
        <v>3751</v>
      </c>
      <c r="T2" s="46" t="s">
        <v>3752</v>
      </c>
      <c r="U2" s="45" t="s">
        <v>3763</v>
      </c>
      <c r="V2" s="45" t="s">
        <v>3744</v>
      </c>
    </row>
    <row r="3" spans="1:22" x14ac:dyDescent="0.25">
      <c r="A3" s="28" t="s">
        <v>476</v>
      </c>
      <c r="B3" s="29">
        <v>210074</v>
      </c>
      <c r="C3" s="29" t="s">
        <v>477</v>
      </c>
      <c r="D3" s="29" t="s">
        <v>754</v>
      </c>
      <c r="E3" s="35">
        <f>IFERROR(VLOOKUP(Table5[[#This Row],[EMPLOYEE ID]],Table3[[EMP ID]:[DATE STARTED]],9,FALSE),"")</f>
        <v>45085</v>
      </c>
      <c r="F3" s="35" t="str">
        <f>IF(IFERROR(VLOOKUP(Table5[[#This Row],[EMPLOYEE ID]],ELIST!$A$1:$J$1864,8),"")="","",VLOOKUP(Table5[[#This Row],[EMPLOYEE ID]],ELIST!$A$1:$J$1864,8))</f>
        <v/>
      </c>
      <c r="G3" s="29">
        <v>1</v>
      </c>
      <c r="H3" s="29">
        <v>12</v>
      </c>
      <c r="I3" s="36">
        <f t="shared" ref="I3:I66" si="0">G3/H3</f>
        <v>8.3333333333333329E-2</v>
      </c>
      <c r="J3" s="52">
        <f t="shared" ref="J3:J66" si="1">IF(ISNUMBER(F3), ((G3 - 1 + (DAY(F3) / DAY(EOMONTH(F3, 0)))) / H3), (G3 / H3))</f>
        <v>8.3333333333333329E-2</v>
      </c>
      <c r="M3" s="28" t="s">
        <v>476</v>
      </c>
      <c r="N3" s="29">
        <v>210074</v>
      </c>
      <c r="O3" s="29" t="s">
        <v>477</v>
      </c>
      <c r="P3" s="54">
        <v>12</v>
      </c>
      <c r="Q3" s="42">
        <f>ROUND(Table8[[#This Row],['# MONTHS]]/Table8[[#Headers],[12]],2)</f>
        <v>1</v>
      </c>
      <c r="R3" s="42">
        <f>IF(ISNUMBER(T3), ((P3 - 1 + (DAY(T3) / DAY(EOMONTH(T3, 0)))) / Table8[[#Headers],[12]]), (P3 / Table8[[#Headers],[12]]))</f>
        <v>1</v>
      </c>
      <c r="S3" s="35">
        <f>IFERROR(VLOOKUP(Table8[[#This Row],[EMPLOYEE ID]],Table3[[EMP ID]:[DATE STARTED]],9,FALSE),"")</f>
        <v>45085</v>
      </c>
      <c r="T3" s="35" t="str">
        <f>IF(IFERROR(VLOOKUP(Table8[[#This Row],[EMPLOYEE ID]],ELIST!$A$1:$J$1864,8),"")="","",VLOOKUP(Table8[[#This Row],[EMPLOYEE ID]],ELIST!$A$1:$J$1864,8))</f>
        <v/>
      </c>
      <c r="U3" s="55">
        <f>Table8[[#This Row],[PRORATED %]]</f>
        <v>1</v>
      </c>
      <c r="V3" s="56"/>
    </row>
    <row r="4" spans="1:22" x14ac:dyDescent="0.25">
      <c r="A4" s="28" t="s">
        <v>476</v>
      </c>
      <c r="B4" s="29">
        <v>210074</v>
      </c>
      <c r="C4" s="29" t="s">
        <v>477</v>
      </c>
      <c r="D4" s="29" t="s">
        <v>748</v>
      </c>
      <c r="E4" s="35">
        <f>IFERROR(VLOOKUP(Table5[[#This Row],[EMPLOYEE ID]],Table3[[EMP ID]:[DATE STARTED]],9,FALSE),"")</f>
        <v>45085</v>
      </c>
      <c r="F4" s="35" t="str">
        <f>IF(IFERROR(VLOOKUP(Table5[[#This Row],[EMPLOYEE ID]],ELIST!$A$1:$J$1864,8),"")="","",VLOOKUP(Table5[[#This Row],[EMPLOYEE ID]],ELIST!$A$1:$J$1864,8))</f>
        <v/>
      </c>
      <c r="G4" s="29">
        <v>1</v>
      </c>
      <c r="H4" s="29">
        <v>12</v>
      </c>
      <c r="I4" s="36">
        <f t="shared" si="0"/>
        <v>8.3333333333333329E-2</v>
      </c>
      <c r="J4" s="52">
        <f t="shared" si="1"/>
        <v>8.3333333333333329E-2</v>
      </c>
      <c r="M4" s="28" t="s">
        <v>454</v>
      </c>
      <c r="N4" s="29">
        <v>210068</v>
      </c>
      <c r="O4" s="29" t="s">
        <v>455</v>
      </c>
      <c r="P4" s="54">
        <v>12</v>
      </c>
      <c r="Q4" s="42">
        <f>ROUND(Table8[[#This Row],['# MONTHS]]/Table8[[#Headers],[12]],2)</f>
        <v>1</v>
      </c>
      <c r="R4" s="42">
        <f>IF(ISNUMBER(T4), ((P4 - 1 + (DAY(T4) / DAY(EOMONTH(T4, 0)))) / Table8[[#Headers],[12]]), (P4 / Table8[[#Headers],[12]]))</f>
        <v>1</v>
      </c>
      <c r="S4" s="49">
        <f>IFERROR(VLOOKUP(Table8[[#This Row],[EMPLOYEE ID]],Table3[[EMP ID]:[DATE STARTED]],9,FALSE),"")</f>
        <v>45044</v>
      </c>
      <c r="T4" s="49" t="str">
        <f>IF(IFERROR(VLOOKUP(Table8[[#This Row],[EMPLOYEE ID]],ELIST!$A$1:$J$1864,8),"")="","",VLOOKUP(Table8[[#This Row],[EMPLOYEE ID]],ELIST!$A$1:$J$1864,8))</f>
        <v/>
      </c>
      <c r="U4" s="55">
        <f>Table8[[#This Row],[PRORATED %]]</f>
        <v>1</v>
      </c>
      <c r="V4" s="57"/>
    </row>
    <row r="5" spans="1:22" x14ac:dyDescent="0.25">
      <c r="A5" s="28" t="s">
        <v>476</v>
      </c>
      <c r="B5" s="29">
        <v>210074</v>
      </c>
      <c r="C5" s="29" t="s">
        <v>477</v>
      </c>
      <c r="D5" s="29" t="s">
        <v>747</v>
      </c>
      <c r="E5" s="35">
        <f>IFERROR(VLOOKUP(Table5[[#This Row],[EMPLOYEE ID]],Table3[[EMP ID]:[DATE STARTED]],9,FALSE),"")</f>
        <v>45085</v>
      </c>
      <c r="F5" s="35" t="str">
        <f>IF(IFERROR(VLOOKUP(Table5[[#This Row],[EMPLOYEE ID]],ELIST!$A$1:$J$1864,8),"")="","",VLOOKUP(Table5[[#This Row],[EMPLOYEE ID]],ELIST!$A$1:$J$1864,8))</f>
        <v/>
      </c>
      <c r="G5" s="29">
        <v>1</v>
      </c>
      <c r="H5" s="29">
        <v>12</v>
      </c>
      <c r="I5" s="36">
        <f t="shared" si="0"/>
        <v>8.3333333333333329E-2</v>
      </c>
      <c r="J5" s="52">
        <f t="shared" si="1"/>
        <v>8.3333333333333329E-2</v>
      </c>
      <c r="M5" s="28" t="s">
        <v>450</v>
      </c>
      <c r="N5" s="29">
        <v>210036</v>
      </c>
      <c r="O5" s="29" t="s">
        <v>451</v>
      </c>
      <c r="P5" s="54">
        <v>12</v>
      </c>
      <c r="Q5" s="42">
        <f>ROUND(Table8[[#This Row],['# MONTHS]]/Table8[[#Headers],[12]],2)</f>
        <v>1</v>
      </c>
      <c r="R5" s="42">
        <f>IF(ISNUMBER(T5), ((P5 - 1 + (DAY(T5) / DAY(EOMONTH(T5, 0)))) / Table8[[#Headers],[12]]), (P5 / Table8[[#Headers],[12]]))</f>
        <v>1</v>
      </c>
      <c r="S5" s="49">
        <f>IFERROR(VLOOKUP(Table8[[#This Row],[EMPLOYEE ID]],Table3[[EMP ID]:[DATE STARTED]],9,FALSE),"")</f>
        <v>44438</v>
      </c>
      <c r="T5" s="49" t="str">
        <f>IF(IFERROR(VLOOKUP(Table8[[#This Row],[EMPLOYEE ID]],ELIST!$A$1:$J$1864,8),"")="","",VLOOKUP(Table8[[#This Row],[EMPLOYEE ID]],ELIST!$A$1:$J$1864,8))</f>
        <v/>
      </c>
      <c r="U5" s="55">
        <f>Table8[[#This Row],[PRORATED %]]</f>
        <v>1</v>
      </c>
      <c r="V5" s="57"/>
    </row>
    <row r="6" spans="1:22" x14ac:dyDescent="0.25">
      <c r="A6" s="28" t="s">
        <v>476</v>
      </c>
      <c r="B6" s="29">
        <v>210074</v>
      </c>
      <c r="C6" s="29" t="s">
        <v>477</v>
      </c>
      <c r="D6" s="29" t="s">
        <v>746</v>
      </c>
      <c r="E6" s="35">
        <f>IFERROR(VLOOKUP(Table5[[#This Row],[EMPLOYEE ID]],Table3[[EMP ID]:[DATE STARTED]],9,FALSE),"")</f>
        <v>45085</v>
      </c>
      <c r="F6" s="35" t="str">
        <f>IF(IFERROR(VLOOKUP(Table5[[#This Row],[EMPLOYEE ID]],ELIST!$A$1:$J$1864,8),"")="","",VLOOKUP(Table5[[#This Row],[EMPLOYEE ID]],ELIST!$A$1:$J$1864,8))</f>
        <v/>
      </c>
      <c r="G6" s="29">
        <v>1</v>
      </c>
      <c r="H6" s="29">
        <v>12</v>
      </c>
      <c r="I6" s="36">
        <f t="shared" si="0"/>
        <v>8.3333333333333329E-2</v>
      </c>
      <c r="J6" s="30">
        <f t="shared" si="1"/>
        <v>8.3333333333333329E-2</v>
      </c>
      <c r="M6" s="28" t="s">
        <v>438</v>
      </c>
      <c r="N6" s="29">
        <v>210031</v>
      </c>
      <c r="O6" s="29" t="s">
        <v>439</v>
      </c>
      <c r="P6" s="54">
        <v>12</v>
      </c>
      <c r="Q6" s="42">
        <f>ROUND(Table8[[#This Row],['# MONTHS]]/Table8[[#Headers],[12]],2)</f>
        <v>1</v>
      </c>
      <c r="R6" s="42">
        <f>IF(ISNUMBER(T6), ((P6 - 1 + (DAY(T6) / DAY(EOMONTH(T6, 0)))) / Table8[[#Headers],[12]]), (P6 / Table8[[#Headers],[12]]))</f>
        <v>1</v>
      </c>
      <c r="S6" s="49">
        <f>IFERROR(VLOOKUP(Table8[[#This Row],[EMPLOYEE ID]],Table3[[EMP ID]:[DATE STARTED]],9,FALSE),"")</f>
        <v>44326</v>
      </c>
      <c r="T6" s="49" t="str">
        <f>IF(IFERROR(VLOOKUP(Table8[[#This Row],[EMPLOYEE ID]],ELIST!$A$1:$J$1864,8),"")="","",VLOOKUP(Table8[[#This Row],[EMPLOYEE ID]],ELIST!$A$1:$J$1864,8))</f>
        <v/>
      </c>
      <c r="U6" s="55">
        <f>Table8[[#This Row],[PRORATED %]]</f>
        <v>1</v>
      </c>
      <c r="V6" s="57"/>
    </row>
    <row r="7" spans="1:22" x14ac:dyDescent="0.25">
      <c r="A7" s="28" t="s">
        <v>476</v>
      </c>
      <c r="B7" s="29">
        <v>210074</v>
      </c>
      <c r="C7" s="29" t="s">
        <v>477</v>
      </c>
      <c r="D7" s="29" t="s">
        <v>717</v>
      </c>
      <c r="E7" s="35">
        <f>IFERROR(VLOOKUP(Table5[[#This Row],[EMPLOYEE ID]],Table3[[EMP ID]:[DATE STARTED]],9,FALSE),"")</f>
        <v>45085</v>
      </c>
      <c r="F7" s="35" t="str">
        <f>IF(IFERROR(VLOOKUP(Table5[[#This Row],[EMPLOYEE ID]],ELIST!$A$1:$J$1864,8),"")="","",VLOOKUP(Table5[[#This Row],[EMPLOYEE ID]],ELIST!$A$1:$J$1864,8))</f>
        <v/>
      </c>
      <c r="G7" s="29">
        <v>1</v>
      </c>
      <c r="H7" s="29">
        <v>12</v>
      </c>
      <c r="I7" s="36">
        <f t="shared" si="0"/>
        <v>8.3333333333333329E-2</v>
      </c>
      <c r="J7" s="30">
        <f t="shared" si="1"/>
        <v>8.3333333333333329E-2</v>
      </c>
      <c r="M7" s="28" t="s">
        <v>424</v>
      </c>
      <c r="N7" s="29">
        <v>240165</v>
      </c>
      <c r="O7" s="29" t="s">
        <v>423</v>
      </c>
      <c r="P7" s="54">
        <v>12</v>
      </c>
      <c r="Q7" s="42">
        <f>ROUND(Table8[[#This Row],['# MONTHS]]/Table8[[#Headers],[12]],2)</f>
        <v>1</v>
      </c>
      <c r="R7" s="42">
        <f>IF(ISNUMBER(T7), ((P7 - 1 + (DAY(T7) / DAY(EOMONTH(T7, 0)))) / Table8[[#Headers],[12]]), (P7 / Table8[[#Headers],[12]]))</f>
        <v>1</v>
      </c>
      <c r="S7" s="49">
        <f>IFERROR(VLOOKUP(Table8[[#This Row],[EMPLOYEE ID]],Table3[[EMP ID]:[DATE STARTED]],9,FALSE),"")</f>
        <v>43717</v>
      </c>
      <c r="T7" s="49" t="str">
        <f>IF(IFERROR(VLOOKUP(Table8[[#This Row],[EMPLOYEE ID]],ELIST!$A$1:$J$1864,8),"")="","",VLOOKUP(Table8[[#This Row],[EMPLOYEE ID]],ELIST!$A$1:$J$1864,8))</f>
        <v/>
      </c>
      <c r="U7" s="55">
        <f>Table8[[#This Row],[PRORATED %]]</f>
        <v>1</v>
      </c>
      <c r="V7" s="57"/>
    </row>
    <row r="8" spans="1:22" x14ac:dyDescent="0.25">
      <c r="A8" s="28" t="s">
        <v>476</v>
      </c>
      <c r="B8" s="29">
        <v>210074</v>
      </c>
      <c r="C8" s="29" t="s">
        <v>477</v>
      </c>
      <c r="D8" s="29" t="s">
        <v>703</v>
      </c>
      <c r="E8" s="35">
        <f>IFERROR(VLOOKUP(Table5[[#This Row],[EMPLOYEE ID]],Table3[[EMP ID]:[DATE STARTED]],9,FALSE),"")</f>
        <v>45085</v>
      </c>
      <c r="F8" s="35" t="str">
        <f>IF(IFERROR(VLOOKUP(Table5[[#This Row],[EMPLOYEE ID]],ELIST!$A$1:$J$1864,8),"")="","",VLOOKUP(Table5[[#This Row],[EMPLOYEE ID]],ELIST!$A$1:$J$1864,8))</f>
        <v/>
      </c>
      <c r="G8" s="29">
        <v>1</v>
      </c>
      <c r="H8" s="29">
        <v>12</v>
      </c>
      <c r="I8" s="36">
        <f t="shared" si="0"/>
        <v>8.3333333333333329E-2</v>
      </c>
      <c r="J8" s="30">
        <f t="shared" si="1"/>
        <v>8.3333333333333329E-2</v>
      </c>
      <c r="M8" s="28" t="s">
        <v>420</v>
      </c>
      <c r="N8" s="29">
        <v>820003</v>
      </c>
      <c r="O8" s="29" t="s">
        <v>419</v>
      </c>
      <c r="P8" s="54">
        <v>12</v>
      </c>
      <c r="Q8" s="42">
        <f>ROUND(Table8[[#This Row],['# MONTHS]]/Table8[[#Headers],[12]],2)</f>
        <v>1</v>
      </c>
      <c r="R8" s="42">
        <f>IF(ISNUMBER(T8), ((P8 - 1 + (DAY(T8) / DAY(EOMONTH(T8, 0)))) / Table8[[#Headers],[12]]), (P8 / Table8[[#Headers],[12]]))</f>
        <v>1</v>
      </c>
      <c r="S8" s="49">
        <f>IFERROR(VLOOKUP(Table8[[#This Row],[EMPLOYEE ID]],Table3[[EMP ID]:[DATE STARTED]],9,FALSE),"")</f>
        <v>44732</v>
      </c>
      <c r="T8" s="49" t="str">
        <f>IF(IFERROR(VLOOKUP(Table8[[#This Row],[EMPLOYEE ID]],ELIST!$A$1:$J$1864,8),"")="","",VLOOKUP(Table8[[#This Row],[EMPLOYEE ID]],ELIST!$A$1:$J$1864,8))</f>
        <v/>
      </c>
      <c r="U8" s="55">
        <f>Table8[[#This Row],[PRORATED %]]</f>
        <v>1</v>
      </c>
      <c r="V8" s="57"/>
    </row>
    <row r="9" spans="1:22" x14ac:dyDescent="0.25">
      <c r="A9" s="28" t="s">
        <v>476</v>
      </c>
      <c r="B9" s="29">
        <v>210074</v>
      </c>
      <c r="C9" s="29" t="s">
        <v>477</v>
      </c>
      <c r="D9" s="29" t="s">
        <v>695</v>
      </c>
      <c r="E9" s="35">
        <f>IFERROR(VLOOKUP(Table5[[#This Row],[EMPLOYEE ID]],Table3[[EMP ID]:[DATE STARTED]],9,FALSE),"")</f>
        <v>45085</v>
      </c>
      <c r="F9" s="35" t="str">
        <f>IF(IFERROR(VLOOKUP(Table5[[#This Row],[EMPLOYEE ID]],ELIST!$A$1:$J$1864,8),"")="","",VLOOKUP(Table5[[#This Row],[EMPLOYEE ID]],ELIST!$A$1:$J$1864,8))</f>
        <v/>
      </c>
      <c r="G9" s="29">
        <v>1</v>
      </c>
      <c r="H9" s="29">
        <v>12</v>
      </c>
      <c r="I9" s="36">
        <f t="shared" si="0"/>
        <v>8.3333333333333329E-2</v>
      </c>
      <c r="J9" s="30">
        <f t="shared" si="1"/>
        <v>8.3333333333333329E-2</v>
      </c>
      <c r="M9" s="28" t="s">
        <v>412</v>
      </c>
      <c r="N9" s="29">
        <v>240679</v>
      </c>
      <c r="O9" s="29" t="s">
        <v>411</v>
      </c>
      <c r="P9" s="54">
        <v>12</v>
      </c>
      <c r="Q9" s="42">
        <f>ROUND(Table8[[#This Row],['# MONTHS]]/Table8[[#Headers],[12]],2)</f>
        <v>1</v>
      </c>
      <c r="R9" s="42">
        <f>IF(ISNUMBER(T9), ((P9 - 1 + (DAY(T9) / DAY(EOMONTH(T9, 0)))) / Table8[[#Headers],[12]]), (P9 / Table8[[#Headers],[12]]))</f>
        <v>1</v>
      </c>
      <c r="S9" s="49">
        <f>IFERROR(VLOOKUP(Table8[[#This Row],[EMPLOYEE ID]],Table3[[EMP ID]:[DATE STARTED]],9,FALSE),"")</f>
        <v>45153</v>
      </c>
      <c r="T9" s="49" t="str">
        <f>IF(IFERROR(VLOOKUP(Table8[[#This Row],[EMPLOYEE ID]],ELIST!$A$1:$J$1864,8),"")="","",VLOOKUP(Table8[[#This Row],[EMPLOYEE ID]],ELIST!$A$1:$J$1864,8))</f>
        <v/>
      </c>
      <c r="U9" s="55">
        <f>Table8[[#This Row],[PRORATED %]]</f>
        <v>1</v>
      </c>
      <c r="V9" s="57"/>
    </row>
    <row r="10" spans="1:22" x14ac:dyDescent="0.25">
      <c r="A10" s="28" t="s">
        <v>476</v>
      </c>
      <c r="B10" s="29">
        <v>210074</v>
      </c>
      <c r="C10" s="29" t="s">
        <v>477</v>
      </c>
      <c r="D10" s="29" t="s">
        <v>650</v>
      </c>
      <c r="E10" s="35">
        <f>IFERROR(VLOOKUP(Table5[[#This Row],[EMPLOYEE ID]],Table3[[EMP ID]:[DATE STARTED]],9,FALSE),"")</f>
        <v>45085</v>
      </c>
      <c r="F10" s="35" t="str">
        <f>IF(IFERROR(VLOOKUP(Table5[[#This Row],[EMPLOYEE ID]],ELIST!$A$1:$J$1864,8),"")="","",VLOOKUP(Table5[[#This Row],[EMPLOYEE ID]],ELIST!$A$1:$J$1864,8))</f>
        <v/>
      </c>
      <c r="G10" s="29">
        <v>1</v>
      </c>
      <c r="H10" s="29">
        <v>12</v>
      </c>
      <c r="I10" s="36">
        <f t="shared" si="0"/>
        <v>8.3333333333333329E-2</v>
      </c>
      <c r="J10" s="30">
        <f t="shared" si="1"/>
        <v>8.3333333333333329E-2</v>
      </c>
      <c r="M10" s="28" t="s">
        <v>388</v>
      </c>
      <c r="N10" s="29">
        <v>240448</v>
      </c>
      <c r="O10" s="29" t="s">
        <v>387</v>
      </c>
      <c r="P10" s="54">
        <v>12</v>
      </c>
      <c r="Q10" s="42">
        <f>ROUND(Table8[[#This Row],['# MONTHS]]/Table8[[#Headers],[12]],2)</f>
        <v>1</v>
      </c>
      <c r="R10" s="42">
        <f>IF(ISNUMBER(T10), ((P10 - 1 + (DAY(T10) / DAY(EOMONTH(T10, 0)))) / Table8[[#Headers],[12]]), (P10 / Table8[[#Headers],[12]]))</f>
        <v>1</v>
      </c>
      <c r="S10" s="49">
        <f>IFERROR(VLOOKUP(Table8[[#This Row],[EMPLOYEE ID]],Table3[[EMP ID]:[DATE STARTED]],9,FALSE),"")</f>
        <v>44466</v>
      </c>
      <c r="T10" s="49" t="str">
        <f>IF(IFERROR(VLOOKUP(Table8[[#This Row],[EMPLOYEE ID]],ELIST!$A$1:$J$1864,8),"")="","",VLOOKUP(Table8[[#This Row],[EMPLOYEE ID]],ELIST!$A$1:$J$1864,8))</f>
        <v/>
      </c>
      <c r="U10" s="55">
        <f>Table8[[#This Row],[PRORATED %]]</f>
        <v>1</v>
      </c>
      <c r="V10" s="57"/>
    </row>
    <row r="11" spans="1:22" x14ac:dyDescent="0.25">
      <c r="A11" s="28" t="s">
        <v>476</v>
      </c>
      <c r="B11" s="29">
        <v>210074</v>
      </c>
      <c r="C11" s="29" t="s">
        <v>477</v>
      </c>
      <c r="D11" s="29" t="s">
        <v>3277</v>
      </c>
      <c r="E11" s="35">
        <f>IFERROR(VLOOKUP(Table5[[#This Row],[EMPLOYEE ID]],Table3[[EMP ID]:[DATE STARTED]],9,FALSE),"")</f>
        <v>45085</v>
      </c>
      <c r="F11" s="35" t="str">
        <f>IF(IFERROR(VLOOKUP(Table5[[#This Row],[EMPLOYEE ID]],ELIST!$A$1:$J$1864,8),"")="","",VLOOKUP(Table5[[#This Row],[EMPLOYEE ID]],ELIST!$A$1:$J$1864,8))</f>
        <v/>
      </c>
      <c r="G11" s="29">
        <v>1</v>
      </c>
      <c r="H11" s="29">
        <v>12</v>
      </c>
      <c r="I11" s="36">
        <f t="shared" si="0"/>
        <v>8.3333333333333329E-2</v>
      </c>
      <c r="J11" s="30">
        <f t="shared" si="1"/>
        <v>8.3333333333333329E-2</v>
      </c>
      <c r="M11" s="28" t="s">
        <v>286</v>
      </c>
      <c r="N11" s="29" t="s">
        <v>284</v>
      </c>
      <c r="O11" s="29" t="s">
        <v>285</v>
      </c>
      <c r="P11" s="54">
        <v>12</v>
      </c>
      <c r="Q11" s="42">
        <f>ROUND(Table8[[#This Row],['# MONTHS]]/Table8[[#Headers],[12]],2)</f>
        <v>1</v>
      </c>
      <c r="R11" s="42">
        <f>IF(ISNUMBER(T11), ((P11 - 1 + (DAY(T11) / DAY(EOMONTH(T11, 0)))) / Table8[[#Headers],[12]]), (P11 / Table8[[#Headers],[12]]))</f>
        <v>1</v>
      </c>
      <c r="S11" s="49">
        <f>IFERROR(VLOOKUP(Table8[[#This Row],[EMPLOYEE ID]],Table3[[EMP ID]:[DATE STARTED]],9,FALSE),"")</f>
        <v>44956</v>
      </c>
      <c r="T11" s="49" t="str">
        <f>IF(IFERROR(VLOOKUP(Table8[[#This Row],[EMPLOYEE ID]],ELIST!$A$1:$J$1864,8),"")="","",VLOOKUP(Table8[[#This Row],[EMPLOYEE ID]],ELIST!$A$1:$J$1864,8))</f>
        <v/>
      </c>
      <c r="U11" s="55">
        <f>Table8[[#This Row],[PRORATED %]]</f>
        <v>1</v>
      </c>
      <c r="V11" s="57"/>
    </row>
    <row r="12" spans="1:22" x14ac:dyDescent="0.25">
      <c r="A12" s="28" t="s">
        <v>476</v>
      </c>
      <c r="B12" s="29">
        <v>210074</v>
      </c>
      <c r="C12" s="29" t="s">
        <v>477</v>
      </c>
      <c r="D12" s="29" t="s">
        <v>3284</v>
      </c>
      <c r="E12" s="35">
        <f>IFERROR(VLOOKUP(Table5[[#This Row],[EMPLOYEE ID]],Table3[[EMP ID]:[DATE STARTED]],9,FALSE),"")</f>
        <v>45085</v>
      </c>
      <c r="F12" s="35" t="str">
        <f>IF(IFERROR(VLOOKUP(Table5[[#This Row],[EMPLOYEE ID]],ELIST!$A$1:$J$1864,8),"")="","",VLOOKUP(Table5[[#This Row],[EMPLOYEE ID]],ELIST!$A$1:$J$1864,8))</f>
        <v/>
      </c>
      <c r="G12" s="29">
        <v>1</v>
      </c>
      <c r="H12" s="29">
        <v>12</v>
      </c>
      <c r="I12" s="36">
        <f t="shared" si="0"/>
        <v>8.3333333333333329E-2</v>
      </c>
      <c r="J12" s="30">
        <f t="shared" si="1"/>
        <v>8.3333333333333329E-2</v>
      </c>
      <c r="M12" s="28" t="s">
        <v>270</v>
      </c>
      <c r="N12" s="29" t="s">
        <v>268</v>
      </c>
      <c r="O12" s="29" t="s">
        <v>271</v>
      </c>
      <c r="P12" s="54">
        <v>12</v>
      </c>
      <c r="Q12" s="42">
        <f>ROUND(Table8[[#This Row],['# MONTHS]]/Table8[[#Headers],[12]],2)</f>
        <v>1</v>
      </c>
      <c r="R12" s="42">
        <f>IF(ISNUMBER(T12), ((P12 - 1 + (DAY(T12) / DAY(EOMONTH(T12, 0)))) / Table8[[#Headers],[12]]), (P12 / Table8[[#Headers],[12]]))</f>
        <v>1</v>
      </c>
      <c r="S12" s="49">
        <f>IFERROR(VLOOKUP(Table8[[#This Row],[EMPLOYEE ID]],Table3[[EMP ID]:[DATE STARTED]],9,FALSE),"")</f>
        <v>45064</v>
      </c>
      <c r="T12" s="49" t="str">
        <f>IF(IFERROR(VLOOKUP(Table8[[#This Row],[EMPLOYEE ID]],ELIST!$A$1:$J$1864,8),"")="","",VLOOKUP(Table8[[#This Row],[EMPLOYEE ID]],ELIST!$A$1:$J$1864,8))</f>
        <v/>
      </c>
      <c r="U12" s="55">
        <f>Table8[[#This Row],[PRORATED %]]</f>
        <v>1</v>
      </c>
      <c r="V12" s="57"/>
    </row>
    <row r="13" spans="1:22" x14ac:dyDescent="0.25">
      <c r="A13" s="28" t="s">
        <v>476</v>
      </c>
      <c r="B13" s="29">
        <v>210074</v>
      </c>
      <c r="C13" s="29" t="s">
        <v>477</v>
      </c>
      <c r="D13" s="29" t="s">
        <v>3778</v>
      </c>
      <c r="E13" s="35">
        <f>IFERROR(VLOOKUP(Table5[[#This Row],[EMPLOYEE ID]],Table3[[EMP ID]:[DATE STARTED]],9,FALSE),"")</f>
        <v>45085</v>
      </c>
      <c r="F13" s="35" t="str">
        <f>IF(IFERROR(VLOOKUP(Table5[[#This Row],[EMPLOYEE ID]],ELIST!$A$1:$J$1864,8),"")="","",VLOOKUP(Table5[[#This Row],[EMPLOYEE ID]],ELIST!$A$1:$J$1864,8))</f>
        <v/>
      </c>
      <c r="G13" s="29">
        <v>1</v>
      </c>
      <c r="H13" s="29">
        <v>12</v>
      </c>
      <c r="I13" s="36">
        <f t="shared" si="0"/>
        <v>8.3333333333333329E-2</v>
      </c>
      <c r="J13" s="30">
        <f t="shared" si="1"/>
        <v>8.3333333333333329E-2</v>
      </c>
      <c r="M13" s="28" t="s">
        <v>194</v>
      </c>
      <c r="N13" s="29">
        <v>240164</v>
      </c>
      <c r="O13" s="29" t="s">
        <v>193</v>
      </c>
      <c r="P13" s="54">
        <v>12</v>
      </c>
      <c r="Q13" s="42">
        <f>ROUND(Table8[[#This Row],['# MONTHS]]/Table8[[#Headers],[12]],2)</f>
        <v>1</v>
      </c>
      <c r="R13" s="42">
        <f>IF(ISNUMBER(T13), ((P13 - 1 + (DAY(T13) / DAY(EOMONTH(T13, 0)))) / Table8[[#Headers],[12]]), (P13 / Table8[[#Headers],[12]]))</f>
        <v>1</v>
      </c>
      <c r="S13" s="49">
        <f>IFERROR(VLOOKUP(Table8[[#This Row],[EMPLOYEE ID]],Table3[[EMP ID]:[DATE STARTED]],9,FALSE),"")</f>
        <v>43710</v>
      </c>
      <c r="T13" s="49" t="str">
        <f>IF(IFERROR(VLOOKUP(Table8[[#This Row],[EMPLOYEE ID]],ELIST!$A$1:$J$1864,8),"")="","",VLOOKUP(Table8[[#This Row],[EMPLOYEE ID]],ELIST!$A$1:$J$1864,8))</f>
        <v/>
      </c>
      <c r="U13" s="55">
        <f>Table8[[#This Row],[PRORATED %]]</f>
        <v>1</v>
      </c>
      <c r="V13" s="57"/>
    </row>
    <row r="14" spans="1:22" x14ac:dyDescent="0.25">
      <c r="A14" s="28" t="s">
        <v>476</v>
      </c>
      <c r="B14" s="29">
        <v>210074</v>
      </c>
      <c r="C14" s="29" t="s">
        <v>477</v>
      </c>
      <c r="D14" s="29" t="s">
        <v>3768</v>
      </c>
      <c r="E14" s="35">
        <f>IFERROR(VLOOKUP(Table5[[#This Row],[EMPLOYEE ID]],Table3[[EMP ID]:[DATE STARTED]],9,FALSE),"")</f>
        <v>45085</v>
      </c>
      <c r="F14" s="35" t="str">
        <f>IF(IFERROR(VLOOKUP(Table5[[#This Row],[EMPLOYEE ID]],ELIST!$A$1:$J$1864,8),"")="","",VLOOKUP(Table5[[#This Row],[EMPLOYEE ID]],ELIST!$A$1:$J$1864,8))</f>
        <v/>
      </c>
      <c r="G14" s="29">
        <v>1</v>
      </c>
      <c r="H14" s="29">
        <v>12</v>
      </c>
      <c r="I14" s="36">
        <f t="shared" si="0"/>
        <v>8.3333333333333329E-2</v>
      </c>
      <c r="J14" s="30">
        <f t="shared" si="1"/>
        <v>8.3333333333333329E-2</v>
      </c>
      <c r="M14" s="28" t="s">
        <v>179</v>
      </c>
      <c r="N14" s="29">
        <v>240073</v>
      </c>
      <c r="O14" s="29" t="s">
        <v>178</v>
      </c>
      <c r="P14" s="54">
        <v>12</v>
      </c>
      <c r="Q14" s="42">
        <f>ROUND(Table8[[#This Row],['# MONTHS]]/Table8[[#Headers],[12]],2)</f>
        <v>1</v>
      </c>
      <c r="R14" s="42">
        <f>IF(ISNUMBER(T14), ((P14 - 1 + (DAY(T14) / DAY(EOMONTH(T14, 0)))) / Table8[[#Headers],[12]]), (P14 / Table8[[#Headers],[12]]))</f>
        <v>1</v>
      </c>
      <c r="S14" s="49">
        <f>IFERROR(VLOOKUP(Table8[[#This Row],[EMPLOYEE ID]],Table3[[EMP ID]:[DATE STARTED]],9,FALSE),"")</f>
        <v>43138</v>
      </c>
      <c r="T14" s="49" t="str">
        <f>IF(IFERROR(VLOOKUP(Table8[[#This Row],[EMPLOYEE ID]],ELIST!$A$1:$J$1864,8),"")="","",VLOOKUP(Table8[[#This Row],[EMPLOYEE ID]],ELIST!$A$1:$J$1864,8))</f>
        <v/>
      </c>
      <c r="U14" s="55">
        <f>Table8[[#This Row],[PRORATED %]]</f>
        <v>1</v>
      </c>
      <c r="V14" s="57"/>
    </row>
    <row r="15" spans="1:22" x14ac:dyDescent="0.25">
      <c r="A15" s="28" t="s">
        <v>472</v>
      </c>
      <c r="B15" s="29">
        <v>210037</v>
      </c>
      <c r="C15" s="29" t="s">
        <v>2978</v>
      </c>
      <c r="D15" s="29" t="s">
        <v>754</v>
      </c>
      <c r="E15" s="35">
        <f>IFERROR(VLOOKUP(Table5[[#This Row],[EMPLOYEE ID]],Table3[[EMP ID]:[DATE STARTED]],9,FALSE),"")</f>
        <v>44445</v>
      </c>
      <c r="F15" s="35">
        <f>IF(IFERROR(VLOOKUP(Table5[[#This Row],[EMPLOYEE ID]],ELIST!$A$1:$J$1864,8),"")="","",VLOOKUP(Table5[[#This Row],[EMPLOYEE ID]],ELIST!$A$1:$J$1864,8))</f>
        <v>45576</v>
      </c>
      <c r="G15" s="29">
        <v>1</v>
      </c>
      <c r="H15" s="29">
        <v>12</v>
      </c>
      <c r="I15" s="36">
        <f t="shared" si="0"/>
        <v>8.3333333333333329E-2</v>
      </c>
      <c r="J15" s="30">
        <f t="shared" si="1"/>
        <v>2.9569892473118281E-2</v>
      </c>
      <c r="M15" s="28" t="s">
        <v>118</v>
      </c>
      <c r="N15" s="29">
        <v>240019</v>
      </c>
      <c r="O15" s="29" t="s">
        <v>123</v>
      </c>
      <c r="P15" s="54">
        <v>12</v>
      </c>
      <c r="Q15" s="42">
        <f>ROUND(Table8[[#This Row],['# MONTHS]]/Table8[[#Headers],[12]],2)</f>
        <v>1</v>
      </c>
      <c r="R15" s="42">
        <f>IF(ISNUMBER(T15), ((P15 - 1 + (DAY(T15) / DAY(EOMONTH(T15, 0)))) / Table8[[#Headers],[12]]), (P15 / Table8[[#Headers],[12]]))</f>
        <v>1</v>
      </c>
      <c r="S15" s="49">
        <f>IFERROR(VLOOKUP(Table8[[#This Row],[EMPLOYEE ID]],Table3[[EMP ID]:[DATE STARTED]],9,FALSE),"")</f>
        <v>42902</v>
      </c>
      <c r="T15" s="49" t="str">
        <f>IF(IFERROR(VLOOKUP(Table8[[#This Row],[EMPLOYEE ID]],ELIST!$A$1:$J$1864,8),"")="","",VLOOKUP(Table8[[#This Row],[EMPLOYEE ID]],ELIST!$A$1:$J$1864,8))</f>
        <v/>
      </c>
      <c r="U15" s="55">
        <f>Table8[[#This Row],[PRORATED %]]</f>
        <v>1</v>
      </c>
      <c r="V15" s="57"/>
    </row>
    <row r="16" spans="1:22" x14ac:dyDescent="0.25">
      <c r="A16" s="28" t="s">
        <v>472</v>
      </c>
      <c r="B16" s="29">
        <v>210041</v>
      </c>
      <c r="C16" s="29" t="s">
        <v>473</v>
      </c>
      <c r="D16" s="29" t="s">
        <v>748</v>
      </c>
      <c r="E16" s="35">
        <f>IFERROR(VLOOKUP(Table5[[#This Row],[EMPLOYEE ID]],Table3[[EMP ID]:[DATE STARTED]],9,FALSE),"")</f>
        <v>44693</v>
      </c>
      <c r="F16" s="35" t="str">
        <f>IF(IFERROR(VLOOKUP(Table5[[#This Row],[EMPLOYEE ID]],ELIST!$A$1:$J$1864,8),"")="","",VLOOKUP(Table5[[#This Row],[EMPLOYEE ID]],ELIST!$A$1:$J$1864,8))</f>
        <v/>
      </c>
      <c r="G16" s="29">
        <v>1</v>
      </c>
      <c r="H16" s="29">
        <v>12</v>
      </c>
      <c r="I16" s="36">
        <f t="shared" si="0"/>
        <v>8.3333333333333329E-2</v>
      </c>
      <c r="J16" s="30">
        <f t="shared" si="1"/>
        <v>8.3333333333333329E-2</v>
      </c>
      <c r="M16" s="28" t="s">
        <v>114</v>
      </c>
      <c r="N16" s="29">
        <v>240036</v>
      </c>
      <c r="O16" s="29" t="s">
        <v>119</v>
      </c>
      <c r="P16" s="54">
        <v>12</v>
      </c>
      <c r="Q16" s="42">
        <f>ROUND(Table8[[#This Row],['# MONTHS]]/Table8[[#Headers],[12]],2)</f>
        <v>1</v>
      </c>
      <c r="R16" s="42">
        <f>IF(ISNUMBER(T16), ((P16 - 1 + (DAY(T16) / DAY(EOMONTH(T16, 0)))) / Table8[[#Headers],[12]]), (P16 / Table8[[#Headers],[12]]))</f>
        <v>1</v>
      </c>
      <c r="S16" s="49">
        <f>IFERROR(VLOOKUP(Table8[[#This Row],[EMPLOYEE ID]],Table3[[EMP ID]:[DATE STARTED]],9,FALSE),"")</f>
        <v>41473</v>
      </c>
      <c r="T16" s="49" t="str">
        <f>IF(IFERROR(VLOOKUP(Table8[[#This Row],[EMPLOYEE ID]],ELIST!$A$1:$J$1864,8),"")="","",VLOOKUP(Table8[[#This Row],[EMPLOYEE ID]],ELIST!$A$1:$J$1864,8))</f>
        <v/>
      </c>
      <c r="U16" s="55">
        <f>Table8[[#This Row],[PRORATED %]]</f>
        <v>1</v>
      </c>
      <c r="V16" s="57"/>
    </row>
    <row r="17" spans="1:22" x14ac:dyDescent="0.25">
      <c r="A17" s="28" t="s">
        <v>472</v>
      </c>
      <c r="B17" s="29">
        <v>210041</v>
      </c>
      <c r="C17" s="29" t="s">
        <v>473</v>
      </c>
      <c r="D17" s="29" t="s">
        <v>747</v>
      </c>
      <c r="E17" s="35">
        <f>IFERROR(VLOOKUP(Table5[[#This Row],[EMPLOYEE ID]],Table3[[EMP ID]:[DATE STARTED]],9,FALSE),"")</f>
        <v>44693</v>
      </c>
      <c r="F17" s="35" t="str">
        <f>IF(IFERROR(VLOOKUP(Table5[[#This Row],[EMPLOYEE ID]],ELIST!$A$1:$J$1864,8),"")="","",VLOOKUP(Table5[[#This Row],[EMPLOYEE ID]],ELIST!$A$1:$J$1864,8))</f>
        <v/>
      </c>
      <c r="G17" s="29">
        <v>1</v>
      </c>
      <c r="H17" s="29">
        <v>12</v>
      </c>
      <c r="I17" s="36">
        <f t="shared" si="0"/>
        <v>8.3333333333333329E-2</v>
      </c>
      <c r="J17" s="30">
        <f t="shared" si="1"/>
        <v>8.3333333333333329E-2</v>
      </c>
      <c r="M17" s="28" t="s">
        <v>102</v>
      </c>
      <c r="N17" s="29">
        <v>240054</v>
      </c>
      <c r="O17" s="29" t="s">
        <v>106</v>
      </c>
      <c r="P17" s="54">
        <v>12</v>
      </c>
      <c r="Q17" s="42">
        <f>ROUND(Table8[[#This Row],['# MONTHS]]/Table8[[#Headers],[12]],2)</f>
        <v>1</v>
      </c>
      <c r="R17" s="42">
        <f>IF(ISNUMBER(T17), ((P17 - 1 + (DAY(T17) / DAY(EOMONTH(T17, 0)))) / Table8[[#Headers],[12]]), (P17 / Table8[[#Headers],[12]]))</f>
        <v>1</v>
      </c>
      <c r="S17" s="49">
        <f>IFERROR(VLOOKUP(Table8[[#This Row],[EMPLOYEE ID]],Table3[[EMP ID]:[DATE STARTED]],9,FALSE),"")</f>
        <v>42816</v>
      </c>
      <c r="T17" s="49" t="str">
        <f>IF(IFERROR(VLOOKUP(Table8[[#This Row],[EMPLOYEE ID]],ELIST!$A$1:$J$1864,8),"")="","",VLOOKUP(Table8[[#This Row],[EMPLOYEE ID]],ELIST!$A$1:$J$1864,8))</f>
        <v/>
      </c>
      <c r="U17" s="55">
        <f>Table8[[#This Row],[PRORATED %]]</f>
        <v>1</v>
      </c>
      <c r="V17" s="57"/>
    </row>
    <row r="18" spans="1:22" x14ac:dyDescent="0.25">
      <c r="A18" s="28" t="s">
        <v>472</v>
      </c>
      <c r="B18" s="29">
        <v>210041</v>
      </c>
      <c r="C18" s="29" t="s">
        <v>473</v>
      </c>
      <c r="D18" s="29" t="s">
        <v>746</v>
      </c>
      <c r="E18" s="35">
        <f>IFERROR(VLOOKUP(Table5[[#This Row],[EMPLOYEE ID]],Table3[[EMP ID]:[DATE STARTED]],9,FALSE),"")</f>
        <v>44693</v>
      </c>
      <c r="F18" s="35" t="str">
        <f>IF(IFERROR(VLOOKUP(Table5[[#This Row],[EMPLOYEE ID]],ELIST!$A$1:$J$1864,8),"")="","",VLOOKUP(Table5[[#This Row],[EMPLOYEE ID]],ELIST!$A$1:$J$1864,8))</f>
        <v/>
      </c>
      <c r="G18" s="29">
        <v>1</v>
      </c>
      <c r="H18" s="29">
        <v>12</v>
      </c>
      <c r="I18" s="36">
        <f t="shared" si="0"/>
        <v>8.3333333333333329E-2</v>
      </c>
      <c r="J18" s="30">
        <f t="shared" si="1"/>
        <v>8.3333333333333329E-2</v>
      </c>
      <c r="M18" s="28" t="s">
        <v>98</v>
      </c>
      <c r="N18" s="29">
        <v>210012</v>
      </c>
      <c r="O18" s="29" t="s">
        <v>686</v>
      </c>
      <c r="P18" s="54">
        <v>12</v>
      </c>
      <c r="Q18" s="42">
        <f>ROUND(Table8[[#This Row],['# MONTHS]]/Table8[[#Headers],[12]],2)</f>
        <v>1</v>
      </c>
      <c r="R18" s="42">
        <f>IF(ISNUMBER(T18), ((P18 - 1 + (DAY(T18) / DAY(EOMONTH(T18, 0)))) / Table8[[#Headers],[12]]), (P18 / Table8[[#Headers],[12]]))</f>
        <v>1</v>
      </c>
      <c r="S18" s="49">
        <f>IFERROR(VLOOKUP(Table8[[#This Row],[EMPLOYEE ID]],Table3[[EMP ID]:[DATE STARTED]],9,FALSE),"")</f>
        <v>43402</v>
      </c>
      <c r="T18" s="49" t="str">
        <f>IF(IFERROR(VLOOKUP(Table8[[#This Row],[EMPLOYEE ID]],ELIST!$A$1:$J$1864,8),"")="","",VLOOKUP(Table8[[#This Row],[EMPLOYEE ID]],ELIST!$A$1:$J$1864,8))</f>
        <v/>
      </c>
      <c r="U18" s="55">
        <f>Table8[[#This Row],[PRORATED %]]</f>
        <v>1</v>
      </c>
      <c r="V18" s="57"/>
    </row>
    <row r="19" spans="1:22" x14ac:dyDescent="0.25">
      <c r="A19" s="28" t="s">
        <v>472</v>
      </c>
      <c r="B19" s="29">
        <v>210041</v>
      </c>
      <c r="C19" s="29" t="s">
        <v>473</v>
      </c>
      <c r="D19" s="29" t="s">
        <v>717</v>
      </c>
      <c r="E19" s="35">
        <f>IFERROR(VLOOKUP(Table5[[#This Row],[EMPLOYEE ID]],Table3[[EMP ID]:[DATE STARTED]],9,FALSE),"")</f>
        <v>44693</v>
      </c>
      <c r="F19" s="35" t="str">
        <f>IF(IFERROR(VLOOKUP(Table5[[#This Row],[EMPLOYEE ID]],ELIST!$A$1:$J$1864,8),"")="","",VLOOKUP(Table5[[#This Row],[EMPLOYEE ID]],ELIST!$A$1:$J$1864,8))</f>
        <v/>
      </c>
      <c r="G19" s="29">
        <v>1</v>
      </c>
      <c r="H19" s="29">
        <v>12</v>
      </c>
      <c r="I19" s="36">
        <f t="shared" si="0"/>
        <v>8.3333333333333329E-2</v>
      </c>
      <c r="J19" s="30">
        <f t="shared" si="1"/>
        <v>8.3333333333333329E-2</v>
      </c>
      <c r="M19" s="28" t="s">
        <v>94</v>
      </c>
      <c r="N19" s="29">
        <v>240037</v>
      </c>
      <c r="O19" s="29" t="s">
        <v>99</v>
      </c>
      <c r="P19" s="54">
        <v>12</v>
      </c>
      <c r="Q19" s="42">
        <f>ROUND(Table8[[#This Row],['# MONTHS]]/Table8[[#Headers],[12]],2)</f>
        <v>1</v>
      </c>
      <c r="R19" s="42">
        <f>IF(ISNUMBER(T19), ((P19 - 1 + (DAY(T19) / DAY(EOMONTH(T19, 0)))) / Table8[[#Headers],[12]]), (P19 / Table8[[#Headers],[12]]))</f>
        <v>1</v>
      </c>
      <c r="S19" s="49">
        <f>IFERROR(VLOOKUP(Table8[[#This Row],[EMPLOYEE ID]],Table3[[EMP ID]:[DATE STARTED]],9,FALSE),"")</f>
        <v>41540</v>
      </c>
      <c r="T19" s="49" t="str">
        <f>IF(IFERROR(VLOOKUP(Table8[[#This Row],[EMPLOYEE ID]],ELIST!$A$1:$J$1864,8),"")="","",VLOOKUP(Table8[[#This Row],[EMPLOYEE ID]],ELIST!$A$1:$J$1864,8))</f>
        <v/>
      </c>
      <c r="U19" s="55">
        <f>Table8[[#This Row],[PRORATED %]]</f>
        <v>1</v>
      </c>
      <c r="V19" s="57"/>
    </row>
    <row r="20" spans="1:22" x14ac:dyDescent="0.25">
      <c r="A20" s="28" t="s">
        <v>472</v>
      </c>
      <c r="B20" s="29">
        <v>210041</v>
      </c>
      <c r="C20" s="29" t="s">
        <v>473</v>
      </c>
      <c r="D20" s="29" t="s">
        <v>703</v>
      </c>
      <c r="E20" s="35">
        <f>IFERROR(VLOOKUP(Table5[[#This Row],[EMPLOYEE ID]],Table3[[EMP ID]:[DATE STARTED]],9,FALSE),"")</f>
        <v>44693</v>
      </c>
      <c r="F20" s="35" t="str">
        <f>IF(IFERROR(VLOOKUP(Table5[[#This Row],[EMPLOYEE ID]],ELIST!$A$1:$J$1864,8),"")="","",VLOOKUP(Table5[[#This Row],[EMPLOYEE ID]],ELIST!$A$1:$J$1864,8))</f>
        <v/>
      </c>
      <c r="G20" s="29">
        <v>1</v>
      </c>
      <c r="H20" s="29">
        <v>12</v>
      </c>
      <c r="I20" s="36">
        <f t="shared" si="0"/>
        <v>8.3333333333333329E-2</v>
      </c>
      <c r="J20" s="30">
        <f t="shared" si="1"/>
        <v>8.3333333333333329E-2</v>
      </c>
      <c r="M20" s="28" t="s">
        <v>87</v>
      </c>
      <c r="N20" s="29">
        <v>240051</v>
      </c>
      <c r="O20" s="29" t="s">
        <v>92</v>
      </c>
      <c r="P20" s="54">
        <v>12</v>
      </c>
      <c r="Q20" s="42">
        <f>ROUND(Table8[[#This Row],['# MONTHS]]/Table8[[#Headers],[12]],2)</f>
        <v>1</v>
      </c>
      <c r="R20" s="42">
        <f>IF(ISNUMBER(T20), ((P20 - 1 + (DAY(T20) / DAY(EOMONTH(T20, 0)))) / Table8[[#Headers],[12]]), (P20 / Table8[[#Headers],[12]]))</f>
        <v>1</v>
      </c>
      <c r="S20" s="49">
        <f>IFERROR(VLOOKUP(Table8[[#This Row],[EMPLOYEE ID]],Table3[[EMP ID]:[DATE STARTED]],9,FALSE),"")</f>
        <v>42816</v>
      </c>
      <c r="T20" s="49" t="str">
        <f>IF(IFERROR(VLOOKUP(Table8[[#This Row],[EMPLOYEE ID]],ELIST!$A$1:$J$1864,8),"")="","",VLOOKUP(Table8[[#This Row],[EMPLOYEE ID]],ELIST!$A$1:$J$1864,8))</f>
        <v/>
      </c>
      <c r="U20" s="55">
        <f>Table8[[#This Row],[PRORATED %]]</f>
        <v>1</v>
      </c>
      <c r="V20" s="57"/>
    </row>
    <row r="21" spans="1:22" x14ac:dyDescent="0.25">
      <c r="A21" s="28" t="s">
        <v>472</v>
      </c>
      <c r="B21" s="29">
        <v>210091</v>
      </c>
      <c r="C21" s="29" t="s">
        <v>2979</v>
      </c>
      <c r="D21" s="29" t="s">
        <v>650</v>
      </c>
      <c r="E21" s="35">
        <f>IFERROR(VLOOKUP(Table5[[#This Row],[EMPLOYEE ID]],Table3[[EMP ID]:[DATE STARTED]],9,FALSE),"")</f>
        <v>45518</v>
      </c>
      <c r="F21" s="35" t="str">
        <f>IF(IFERROR(VLOOKUP(Table5[[#This Row],[EMPLOYEE ID]],ELIST!$A$1:$J$1864,8),"")="","",VLOOKUP(Table5[[#This Row],[EMPLOYEE ID]],ELIST!$A$1:$J$1864,8))</f>
        <v/>
      </c>
      <c r="G21" s="29">
        <v>1</v>
      </c>
      <c r="H21" s="29">
        <v>12</v>
      </c>
      <c r="I21" s="36">
        <f t="shared" si="0"/>
        <v>8.3333333333333329E-2</v>
      </c>
      <c r="J21" s="30">
        <f t="shared" si="1"/>
        <v>8.3333333333333329E-2</v>
      </c>
      <c r="M21" s="28" t="s">
        <v>78</v>
      </c>
      <c r="N21" s="29">
        <v>410002</v>
      </c>
      <c r="O21" s="29" t="s">
        <v>84</v>
      </c>
      <c r="P21" s="54">
        <v>12</v>
      </c>
      <c r="Q21" s="42">
        <f>ROUND(Table8[[#This Row],['# MONTHS]]/Table8[[#Headers],[12]],2)</f>
        <v>1</v>
      </c>
      <c r="R21" s="42">
        <f>IF(ISNUMBER(T21), ((P21 - 1 + (DAY(T21) / DAY(EOMONTH(T21, 0)))) / Table8[[#Headers],[12]]), (P21 / Table8[[#Headers],[12]]))</f>
        <v>1</v>
      </c>
      <c r="S21" s="49">
        <f>IFERROR(VLOOKUP(Table8[[#This Row],[EMPLOYEE ID]],Table3[[EMP ID]:[DATE STARTED]],9,FALSE),"")</f>
        <v>42505</v>
      </c>
      <c r="T21" s="49" t="str">
        <f>IF(IFERROR(VLOOKUP(Table8[[#This Row],[EMPLOYEE ID]],ELIST!$A$1:$J$1864,8),"")="","",VLOOKUP(Table8[[#This Row],[EMPLOYEE ID]],ELIST!$A$1:$J$1864,8))</f>
        <v/>
      </c>
      <c r="U21" s="55">
        <f>Table8[[#This Row],[PRORATED %]]</f>
        <v>1</v>
      </c>
      <c r="V21" s="57"/>
    </row>
    <row r="22" spans="1:22" x14ac:dyDescent="0.25">
      <c r="A22" s="28" t="s">
        <v>472</v>
      </c>
      <c r="B22" s="29">
        <v>210091</v>
      </c>
      <c r="C22" s="29" t="s">
        <v>2979</v>
      </c>
      <c r="D22" s="29" t="s">
        <v>3277</v>
      </c>
      <c r="E22" s="35">
        <f>IFERROR(VLOOKUP(Table5[[#This Row],[EMPLOYEE ID]],Table3[[EMP ID]:[DATE STARTED]],9,FALSE),"")</f>
        <v>45518</v>
      </c>
      <c r="F22" s="35" t="str">
        <f>IF(IFERROR(VLOOKUP(Table5[[#This Row],[EMPLOYEE ID]],ELIST!$A$1:$J$1864,8),"")="","",VLOOKUP(Table5[[#This Row],[EMPLOYEE ID]],ELIST!$A$1:$J$1864,8))</f>
        <v/>
      </c>
      <c r="G22" s="29">
        <v>1</v>
      </c>
      <c r="H22" s="29">
        <v>12</v>
      </c>
      <c r="I22" s="36">
        <f t="shared" si="0"/>
        <v>8.3333333333333329E-2</v>
      </c>
      <c r="J22" s="30">
        <f t="shared" si="1"/>
        <v>8.3333333333333329E-2</v>
      </c>
      <c r="M22" s="28" t="s">
        <v>60</v>
      </c>
      <c r="N22" s="29">
        <v>230005</v>
      </c>
      <c r="O22" s="29" t="s">
        <v>66</v>
      </c>
      <c r="P22" s="54">
        <v>12</v>
      </c>
      <c r="Q22" s="42">
        <f>ROUND(Table8[[#This Row],['# MONTHS]]/Table8[[#Headers],[12]],2)</f>
        <v>1</v>
      </c>
      <c r="R22" s="42">
        <f>IF(ISNUMBER(T22), ((P22 - 1 + (DAY(T22) / DAY(EOMONTH(T22, 0)))) / Table8[[#Headers],[12]]), (P22 / Table8[[#Headers],[12]]))</f>
        <v>1</v>
      </c>
      <c r="S22" s="49">
        <f>IFERROR(VLOOKUP(Table8[[#This Row],[EMPLOYEE ID]],Table3[[EMP ID]:[DATE STARTED]],9,FALSE),"")</f>
        <v>43658</v>
      </c>
      <c r="T22" s="49" t="str">
        <f>IF(IFERROR(VLOOKUP(Table8[[#This Row],[EMPLOYEE ID]],ELIST!$A$1:$J$1864,8),"")="","",VLOOKUP(Table8[[#This Row],[EMPLOYEE ID]],ELIST!$A$1:$J$1864,8))</f>
        <v/>
      </c>
      <c r="U22" s="91">
        <f>Table8[[#This Row],[PRORATED %]]</f>
        <v>1</v>
      </c>
      <c r="V22" s="42"/>
    </row>
    <row r="23" spans="1:22" x14ac:dyDescent="0.25">
      <c r="A23" s="28" t="s">
        <v>472</v>
      </c>
      <c r="B23" s="29">
        <v>210091</v>
      </c>
      <c r="C23" s="29" t="s">
        <v>2979</v>
      </c>
      <c r="D23" s="29" t="s">
        <v>3284</v>
      </c>
      <c r="E23" s="35">
        <f>IFERROR(VLOOKUP(Table5[[#This Row],[EMPLOYEE ID]],Table3[[EMP ID]:[DATE STARTED]],9,FALSE),"")</f>
        <v>45518</v>
      </c>
      <c r="F23" s="35" t="str">
        <f>IF(IFERROR(VLOOKUP(Table5[[#This Row],[EMPLOYEE ID]],ELIST!$A$1:$J$1864,8),"")="","",VLOOKUP(Table5[[#This Row],[EMPLOYEE ID]],ELIST!$A$1:$J$1864,8))</f>
        <v/>
      </c>
      <c r="G23" s="29">
        <v>1</v>
      </c>
      <c r="H23" s="29">
        <v>12</v>
      </c>
      <c r="I23" s="36">
        <f t="shared" si="0"/>
        <v>8.3333333333333329E-2</v>
      </c>
      <c r="J23" s="30">
        <f t="shared" si="1"/>
        <v>8.3333333333333329E-2</v>
      </c>
      <c r="M23" s="28" t="s">
        <v>48</v>
      </c>
      <c r="N23" s="29">
        <v>210010</v>
      </c>
      <c r="O23" s="29" t="s">
        <v>53</v>
      </c>
      <c r="P23" s="54">
        <v>12</v>
      </c>
      <c r="Q23" s="42">
        <f>ROUND(Table8[[#This Row],['# MONTHS]]/Table8[[#Headers],[12]],2)</f>
        <v>1</v>
      </c>
      <c r="R23" s="42">
        <f>IF(ISNUMBER(T23), ((P23 - 1 + (DAY(T23) / DAY(EOMONTH(T23, 0)))) / Table8[[#Headers],[12]]), (P23 / Table8[[#Headers],[12]]))</f>
        <v>1</v>
      </c>
      <c r="S23" s="49">
        <f>IFERROR(VLOOKUP(Table8[[#This Row],[EMPLOYEE ID]],Table3[[EMP ID]:[DATE STARTED]],9,FALSE),"")</f>
        <v>42971</v>
      </c>
      <c r="T23" s="49" t="str">
        <f>IF(IFERROR(VLOOKUP(Table8[[#This Row],[EMPLOYEE ID]],ELIST!$A$1:$J$1864,8),"")="","",VLOOKUP(Table8[[#This Row],[EMPLOYEE ID]],ELIST!$A$1:$J$1864,8))</f>
        <v/>
      </c>
      <c r="U23" s="55">
        <f>Table8[[#This Row],[PRORATED %]]</f>
        <v>1</v>
      </c>
      <c r="V23" s="57"/>
    </row>
    <row r="24" spans="1:22" x14ac:dyDescent="0.25">
      <c r="A24" s="28" t="s">
        <v>472</v>
      </c>
      <c r="B24" s="29">
        <v>210091</v>
      </c>
      <c r="C24" s="29" t="s">
        <v>2979</v>
      </c>
      <c r="D24" s="29" t="s">
        <v>3778</v>
      </c>
      <c r="E24" s="35">
        <f>IFERROR(VLOOKUP(Table5[[#This Row],[EMPLOYEE ID]],Table3[[EMP ID]:[DATE STARTED]],9,FALSE),"")</f>
        <v>45518</v>
      </c>
      <c r="F24" s="35" t="str">
        <f>IF(IFERROR(VLOOKUP(Table5[[#This Row],[EMPLOYEE ID]],ELIST!$A$1:$J$1864,8),"")="","",VLOOKUP(Table5[[#This Row],[EMPLOYEE ID]],ELIST!$A$1:$J$1864,8))</f>
        <v/>
      </c>
      <c r="G24" s="29">
        <v>1</v>
      </c>
      <c r="H24" s="29">
        <v>12</v>
      </c>
      <c r="I24" s="36">
        <f t="shared" si="0"/>
        <v>8.3333333333333329E-2</v>
      </c>
      <c r="J24" s="30">
        <f t="shared" si="1"/>
        <v>8.3333333333333329E-2</v>
      </c>
      <c r="M24" s="28" t="s">
        <v>40</v>
      </c>
      <c r="N24" s="29">
        <v>210053</v>
      </c>
      <c r="O24" s="29" t="s">
        <v>45</v>
      </c>
      <c r="P24" s="54">
        <v>12</v>
      </c>
      <c r="Q24" s="42">
        <f>ROUND(Table8[[#This Row],['# MONTHS]]/Table8[[#Headers],[12]],2)</f>
        <v>1</v>
      </c>
      <c r="R24" s="42">
        <f>IF(ISNUMBER(T24), ((P24 - 1 + (DAY(T24) / DAY(EOMONTH(T24, 0)))) / Table8[[#Headers],[12]]), (P24 / Table8[[#Headers],[12]]))</f>
        <v>1</v>
      </c>
      <c r="S24" s="49">
        <f>IFERROR(VLOOKUP(Table8[[#This Row],[EMPLOYEE ID]],Table3[[EMP ID]:[DATE STARTED]],9,FALSE),"")</f>
        <v>44769</v>
      </c>
      <c r="T24" s="49" t="str">
        <f>IF(IFERROR(VLOOKUP(Table8[[#This Row],[EMPLOYEE ID]],ELIST!$A$1:$J$1864,8),"")="","",VLOOKUP(Table8[[#This Row],[EMPLOYEE ID]],ELIST!$A$1:$J$1864,8))</f>
        <v/>
      </c>
      <c r="U24" s="55">
        <f>Table8[[#This Row],[PRORATED %]]</f>
        <v>1</v>
      </c>
      <c r="V24" s="57"/>
    </row>
    <row r="25" spans="1:22" x14ac:dyDescent="0.25">
      <c r="A25" s="28" t="s">
        <v>472</v>
      </c>
      <c r="B25" s="29">
        <v>210091</v>
      </c>
      <c r="C25" s="29" t="s">
        <v>2979</v>
      </c>
      <c r="D25" s="29" t="s">
        <v>3768</v>
      </c>
      <c r="E25" s="35">
        <f>IFERROR(VLOOKUP(Table5[[#This Row],[EMPLOYEE ID]],Table3[[EMP ID]:[DATE STARTED]],9,FALSE),"")</f>
        <v>45518</v>
      </c>
      <c r="F25" s="35" t="str">
        <f>IF(IFERROR(VLOOKUP(Table5[[#This Row],[EMPLOYEE ID]],ELIST!$A$1:$J$1864,8),"")="","",VLOOKUP(Table5[[#This Row],[EMPLOYEE ID]],ELIST!$A$1:$J$1864,8))</f>
        <v/>
      </c>
      <c r="G25" s="29">
        <v>1</v>
      </c>
      <c r="H25" s="29">
        <v>12</v>
      </c>
      <c r="I25" s="36">
        <f t="shared" si="0"/>
        <v>8.3333333333333329E-2</v>
      </c>
      <c r="J25" s="30">
        <f t="shared" si="1"/>
        <v>8.3333333333333329E-2</v>
      </c>
      <c r="M25" s="28" t="s">
        <v>36</v>
      </c>
      <c r="N25" s="29">
        <v>440032</v>
      </c>
      <c r="O25" s="29" t="s">
        <v>41</v>
      </c>
      <c r="P25" s="54">
        <v>12</v>
      </c>
      <c r="Q25" s="42">
        <f>ROUND(Table8[[#This Row],['# MONTHS]]/Table8[[#Headers],[12]],2)</f>
        <v>1</v>
      </c>
      <c r="R25" s="42">
        <f>IF(ISNUMBER(T25), ((P25 - 1 + (DAY(T25) / DAY(EOMONTH(T25, 0)))) / Table8[[#Headers],[12]]), (P25 / Table8[[#Headers],[12]]))</f>
        <v>1</v>
      </c>
      <c r="S25" s="49">
        <f>IFERROR(VLOOKUP(Table8[[#This Row],[EMPLOYEE ID]],Table3[[EMP ID]:[DATE STARTED]],9,FALSE),"")</f>
        <v>43339</v>
      </c>
      <c r="T25" s="49" t="str">
        <f>IF(IFERROR(VLOOKUP(Table8[[#This Row],[EMPLOYEE ID]],ELIST!$A$1:$J$1864,8),"")="","",VLOOKUP(Table8[[#This Row],[EMPLOYEE ID]],ELIST!$A$1:$J$1864,8))</f>
        <v/>
      </c>
      <c r="U25" s="55">
        <f>Table8[[#This Row],[PRORATED %]]</f>
        <v>1</v>
      </c>
      <c r="V25" s="57"/>
    </row>
    <row r="26" spans="1:22" x14ac:dyDescent="0.25">
      <c r="A26" s="28" t="s">
        <v>472</v>
      </c>
      <c r="B26" s="29" t="s">
        <v>2992</v>
      </c>
      <c r="C26" s="29" t="s">
        <v>3766</v>
      </c>
      <c r="D26" s="29" t="s">
        <v>695</v>
      </c>
      <c r="E26" s="35" t="str">
        <f>IFERROR(VLOOKUP(Table5[[#This Row],[EMPLOYEE ID]],Table3[[EMP ID]:[DATE STARTED]],9,FALSE),"")</f>
        <v/>
      </c>
      <c r="F26" s="35" t="str">
        <f>IF(IFERROR(VLOOKUP(Table5[[#This Row],[EMPLOYEE ID]],ELIST!$A$1:$J$1864,8),"")="","",VLOOKUP(Table5[[#This Row],[EMPLOYEE ID]],ELIST!$A$1:$J$1864,8))</f>
        <v/>
      </c>
      <c r="G26" s="29">
        <v>1</v>
      </c>
      <c r="H26" s="29">
        <v>12</v>
      </c>
      <c r="I26" s="36">
        <f t="shared" si="0"/>
        <v>8.3333333333333329E-2</v>
      </c>
      <c r="J26" s="30">
        <f t="shared" si="1"/>
        <v>8.3333333333333329E-2</v>
      </c>
      <c r="M26" s="28" t="s">
        <v>31</v>
      </c>
      <c r="N26" s="29">
        <v>240085</v>
      </c>
      <c r="O26" s="29" t="s">
        <v>37</v>
      </c>
      <c r="P26" s="54">
        <v>12</v>
      </c>
      <c r="Q26" s="42">
        <f>ROUND(Table8[[#This Row],['# MONTHS]]/Table8[[#Headers],[12]],2)</f>
        <v>1</v>
      </c>
      <c r="R26" s="42">
        <f>IF(ISNUMBER(T26), ((P26 - 1 + (DAY(T26) / DAY(EOMONTH(T26, 0)))) / Table8[[#Headers],[12]]), (P26 / Table8[[#Headers],[12]]))</f>
        <v>1</v>
      </c>
      <c r="S26" s="49">
        <f>IFERROR(VLOOKUP(Table8[[#This Row],[EMPLOYEE ID]],Table3[[EMP ID]:[DATE STARTED]],9,FALSE),"")</f>
        <v>43052</v>
      </c>
      <c r="T26" s="49" t="str">
        <f>IF(IFERROR(VLOOKUP(Table8[[#This Row],[EMPLOYEE ID]],ELIST!$A$1:$J$1864,8),"")="","",VLOOKUP(Table8[[#This Row],[EMPLOYEE ID]],ELIST!$A$1:$J$1864,8))</f>
        <v/>
      </c>
      <c r="U26" s="55">
        <f>Table8[[#This Row],[PRORATED %]]</f>
        <v>1</v>
      </c>
      <c r="V26" s="57"/>
    </row>
    <row r="27" spans="1:22" x14ac:dyDescent="0.25">
      <c r="A27" s="28" t="s">
        <v>468</v>
      </c>
      <c r="B27" s="29">
        <v>410027</v>
      </c>
      <c r="C27" s="29" t="s">
        <v>469</v>
      </c>
      <c r="D27" s="29" t="s">
        <v>754</v>
      </c>
      <c r="E27" s="35">
        <f>IFERROR(VLOOKUP(Table5[[#This Row],[EMPLOYEE ID]],Table3[[EMP ID]:[DATE STARTED]],9,FALSE),"")</f>
        <v>45040</v>
      </c>
      <c r="F27" s="35">
        <f>IF(IFERROR(VLOOKUP(Table5[[#This Row],[EMPLOYEE ID]],ELIST!$A$1:$J$1864,8),"")="","",VLOOKUP(Table5[[#This Row],[EMPLOYEE ID]],ELIST!$A$1:$J$1864,8))</f>
        <v>45561</v>
      </c>
      <c r="G27" s="29">
        <v>1</v>
      </c>
      <c r="H27" s="29">
        <v>12</v>
      </c>
      <c r="I27" s="36">
        <f t="shared" si="0"/>
        <v>8.3333333333333329E-2</v>
      </c>
      <c r="J27" s="30">
        <f t="shared" si="1"/>
        <v>7.2222222222222229E-2</v>
      </c>
      <c r="M27" s="29" t="s">
        <v>408</v>
      </c>
      <c r="N27" s="29">
        <v>410028</v>
      </c>
      <c r="O27" s="29" t="s">
        <v>407</v>
      </c>
      <c r="P27" s="29">
        <v>11</v>
      </c>
      <c r="Q27" s="37">
        <f>ROUND(Table8[[#This Row],['# MONTHS]]/Table8[[#Headers],[12]],2)</f>
        <v>0.92</v>
      </c>
      <c r="R27" s="37">
        <f>IF(ISNUMBER(T27), ((P27 - 1 + (DAY(T27) / DAY(EOMONTH(T27, 0)))) / Table8[[#Headers],[12]]), (P27 / Table8[[#Headers],[12]]))</f>
        <v>0.91666666666666663</v>
      </c>
      <c r="S27" s="35">
        <f>IFERROR(VLOOKUP(Table8[[#This Row],[EMPLOYEE ID]],Table3[[EMP ID]:[DATE STARTED]],9,FALSE),"")</f>
        <v>45208</v>
      </c>
      <c r="T27" s="35" t="str">
        <f>IF(IFERROR(VLOOKUP(Table8[[#This Row],[EMPLOYEE ID]],ELIST!$A$1:$J$1864,8),"")="","",VLOOKUP(Table8[[#This Row],[EMPLOYEE ID]],ELIST!$A$1:$J$1864,8))</f>
        <v/>
      </c>
      <c r="U27" s="36">
        <f>Table8[[#This Row],[PRORATED %]]</f>
        <v>0.91666666666666663</v>
      </c>
      <c r="V27" s="59"/>
    </row>
    <row r="28" spans="1:22" x14ac:dyDescent="0.25">
      <c r="A28" s="28" t="s">
        <v>468</v>
      </c>
      <c r="B28" s="29">
        <v>410027</v>
      </c>
      <c r="C28" s="29" t="s">
        <v>469</v>
      </c>
      <c r="D28" s="29" t="s">
        <v>748</v>
      </c>
      <c r="E28" s="35">
        <f>IFERROR(VLOOKUP(Table5[[#This Row],[EMPLOYEE ID]],Table3[[EMP ID]:[DATE STARTED]],9,FALSE),"")</f>
        <v>45040</v>
      </c>
      <c r="F28" s="35">
        <f>IF(IFERROR(VLOOKUP(Table5[[#This Row],[EMPLOYEE ID]],ELIST!$A$1:$J$1864,8),"")="","",VLOOKUP(Table5[[#This Row],[EMPLOYEE ID]],ELIST!$A$1:$J$1864,8))</f>
        <v>45561</v>
      </c>
      <c r="G28" s="29">
        <v>1</v>
      </c>
      <c r="H28" s="29">
        <v>12</v>
      </c>
      <c r="I28" s="36">
        <f t="shared" si="0"/>
        <v>8.3333333333333329E-2</v>
      </c>
      <c r="J28" s="30">
        <f t="shared" si="1"/>
        <v>7.2222222222222229E-2</v>
      </c>
      <c r="M28" s="29" t="s">
        <v>396</v>
      </c>
      <c r="N28" s="29">
        <v>240072</v>
      </c>
      <c r="O28" s="29" t="s">
        <v>395</v>
      </c>
      <c r="P28" s="29">
        <v>11</v>
      </c>
      <c r="Q28" s="37">
        <f>ROUND(Table8[[#This Row],['# MONTHS]]/Table8[[#Headers],[12]],2)</f>
        <v>0.92</v>
      </c>
      <c r="R28" s="37">
        <f>IF(ISNUMBER(T28), ((P28 - 1 + (DAY(T28) / DAY(EOMONTH(T28, 0)))) / Table8[[#Headers],[12]]), (P28 / Table8[[#Headers],[12]]))</f>
        <v>0.91666666666666663</v>
      </c>
      <c r="S28" s="35">
        <f>IFERROR(VLOOKUP(Table8[[#This Row],[EMPLOYEE ID]],Table3[[EMP ID]:[DATE STARTED]],9,FALSE),"")</f>
        <v>41715</v>
      </c>
      <c r="T28" s="35" t="str">
        <f>IF(IFERROR(VLOOKUP(Table8[[#This Row],[EMPLOYEE ID]],ELIST!$A$1:$J$1864,8),"")="","",VLOOKUP(Table8[[#This Row],[EMPLOYEE ID]],ELIST!$A$1:$J$1864,8))</f>
        <v/>
      </c>
      <c r="U28" s="36">
        <f>Table8[[#This Row],[PRORATED %]]</f>
        <v>0.91666666666666663</v>
      </c>
      <c r="V28" s="59"/>
    </row>
    <row r="29" spans="1:22" x14ac:dyDescent="0.25">
      <c r="A29" s="28" t="s">
        <v>468</v>
      </c>
      <c r="B29" s="29">
        <v>410027</v>
      </c>
      <c r="C29" s="29" t="s">
        <v>469</v>
      </c>
      <c r="D29" s="29" t="s">
        <v>747</v>
      </c>
      <c r="E29" s="35">
        <f>IFERROR(VLOOKUP(Table5[[#This Row],[EMPLOYEE ID]],Table3[[EMP ID]:[DATE STARTED]],9,FALSE),"")</f>
        <v>45040</v>
      </c>
      <c r="F29" s="35">
        <f>IF(IFERROR(VLOOKUP(Table5[[#This Row],[EMPLOYEE ID]],ELIST!$A$1:$J$1864,8),"")="","",VLOOKUP(Table5[[#This Row],[EMPLOYEE ID]],ELIST!$A$1:$J$1864,8))</f>
        <v>45561</v>
      </c>
      <c r="G29" s="29">
        <v>1</v>
      </c>
      <c r="H29" s="29">
        <v>12</v>
      </c>
      <c r="I29" s="36">
        <f t="shared" si="0"/>
        <v>8.3333333333333329E-2</v>
      </c>
      <c r="J29" s="30">
        <f t="shared" si="1"/>
        <v>7.2222222222222229E-2</v>
      </c>
      <c r="M29" s="29" t="s">
        <v>392</v>
      </c>
      <c r="N29" s="29">
        <v>240696</v>
      </c>
      <c r="O29" s="29" t="s">
        <v>391</v>
      </c>
      <c r="P29" s="29">
        <v>11</v>
      </c>
      <c r="Q29" s="37">
        <f>ROUND(Table8[[#This Row],['# MONTHS]]/Table8[[#Headers],[12]],2)</f>
        <v>0.92</v>
      </c>
      <c r="R29" s="37">
        <f>IF(ISNUMBER(T29), ((P29 - 1 + (DAY(T29) / DAY(EOMONTH(T29, 0)))) / Table8[[#Headers],[12]]), (P29 / Table8[[#Headers],[12]]))</f>
        <v>0.91666666666666663</v>
      </c>
      <c r="S29" s="35">
        <f>IFERROR(VLOOKUP(Table8[[#This Row],[EMPLOYEE ID]],Table3[[EMP ID]:[DATE STARTED]],9,FALSE),"")</f>
        <v>45229</v>
      </c>
      <c r="T29" s="35" t="str">
        <f>IF(IFERROR(VLOOKUP(Table8[[#This Row],[EMPLOYEE ID]],ELIST!$A$1:$J$1864,8),"")="","",VLOOKUP(Table8[[#This Row],[EMPLOYEE ID]],ELIST!$A$1:$J$1864,8))</f>
        <v/>
      </c>
      <c r="U29" s="36">
        <f>Table8[[#This Row],[PRORATED %]]</f>
        <v>0.91666666666666663</v>
      </c>
      <c r="V29" s="59"/>
    </row>
    <row r="30" spans="1:22" x14ac:dyDescent="0.25">
      <c r="A30" s="28" t="s">
        <v>468</v>
      </c>
      <c r="B30" s="29">
        <v>410027</v>
      </c>
      <c r="C30" s="29" t="s">
        <v>469</v>
      </c>
      <c r="D30" s="29" t="s">
        <v>746</v>
      </c>
      <c r="E30" s="35">
        <f>IFERROR(VLOOKUP(Table5[[#This Row],[EMPLOYEE ID]],Table3[[EMP ID]:[DATE STARTED]],9,FALSE),"")</f>
        <v>45040</v>
      </c>
      <c r="F30" s="35">
        <f>IF(IFERROR(VLOOKUP(Table5[[#This Row],[EMPLOYEE ID]],ELIST!$A$1:$J$1864,8),"")="","",VLOOKUP(Table5[[#This Row],[EMPLOYEE ID]],ELIST!$A$1:$J$1864,8))</f>
        <v>45561</v>
      </c>
      <c r="G30" s="29">
        <v>1</v>
      </c>
      <c r="H30" s="29">
        <v>12</v>
      </c>
      <c r="I30" s="36">
        <f t="shared" si="0"/>
        <v>8.3333333333333329E-2</v>
      </c>
      <c r="J30" s="30">
        <f t="shared" si="1"/>
        <v>7.2222222222222229E-2</v>
      </c>
      <c r="M30" s="29" t="s">
        <v>371</v>
      </c>
      <c r="N30" s="29">
        <v>240624</v>
      </c>
      <c r="O30" s="29" t="s">
        <v>370</v>
      </c>
      <c r="P30" s="29">
        <v>11</v>
      </c>
      <c r="Q30" s="37">
        <f>ROUND(Table8[[#This Row],['# MONTHS]]/Table8[[#Headers],[12]],2)</f>
        <v>0.92</v>
      </c>
      <c r="R30" s="37">
        <f>IF(ISNUMBER(T30), ((P30 - 1 + (DAY(T30) / DAY(EOMONTH(T30, 0)))) / Table8[[#Headers],[12]]), (P30 / Table8[[#Headers],[12]]))</f>
        <v>0.91666666666666663</v>
      </c>
      <c r="S30" s="35">
        <f>IFERROR(VLOOKUP(Table8[[#This Row],[EMPLOYEE ID]],Table3[[EMP ID]:[DATE STARTED]],9,FALSE),"")</f>
        <v>45026</v>
      </c>
      <c r="T30" s="35" t="str">
        <f>IF(IFERROR(VLOOKUP(Table8[[#This Row],[EMPLOYEE ID]],ELIST!$A$1:$J$1864,8),"")="","",VLOOKUP(Table8[[#This Row],[EMPLOYEE ID]],ELIST!$A$1:$J$1864,8))</f>
        <v/>
      </c>
      <c r="U30" s="36">
        <f>Table8[[#This Row],[PRORATED %]]</f>
        <v>0.91666666666666663</v>
      </c>
      <c r="V30" s="59"/>
    </row>
    <row r="31" spans="1:22" x14ac:dyDescent="0.25">
      <c r="A31" s="28" t="s">
        <v>468</v>
      </c>
      <c r="B31" s="29">
        <v>410027</v>
      </c>
      <c r="C31" s="29" t="s">
        <v>469</v>
      </c>
      <c r="D31" s="29" t="s">
        <v>717</v>
      </c>
      <c r="E31" s="35">
        <f>IFERROR(VLOOKUP(Table5[[#This Row],[EMPLOYEE ID]],Table3[[EMP ID]:[DATE STARTED]],9,FALSE),"")</f>
        <v>45040</v>
      </c>
      <c r="F31" s="35">
        <f>IF(IFERROR(VLOOKUP(Table5[[#This Row],[EMPLOYEE ID]],ELIST!$A$1:$J$1864,8),"")="","",VLOOKUP(Table5[[#This Row],[EMPLOYEE ID]],ELIST!$A$1:$J$1864,8))</f>
        <v>45561</v>
      </c>
      <c r="G31" s="29">
        <v>1</v>
      </c>
      <c r="H31" s="29">
        <v>12</v>
      </c>
      <c r="I31" s="36">
        <f t="shared" si="0"/>
        <v>8.3333333333333329E-2</v>
      </c>
      <c r="J31" s="30">
        <f t="shared" si="1"/>
        <v>7.2222222222222229E-2</v>
      </c>
      <c r="M31" s="29" t="s">
        <v>367</v>
      </c>
      <c r="N31" s="29">
        <v>440061</v>
      </c>
      <c r="O31" s="29" t="s">
        <v>366</v>
      </c>
      <c r="P31" s="29">
        <v>11</v>
      </c>
      <c r="Q31" s="37">
        <f>ROUND(Table8[[#This Row],['# MONTHS]]/Table8[[#Headers],[12]],2)</f>
        <v>0.92</v>
      </c>
      <c r="R31" s="37">
        <f>IF(ISNUMBER(T31), ((P31 - 1 + (DAY(T31) / DAY(EOMONTH(T31, 0)))) / Table8[[#Headers],[12]]), (P31 / Table8[[#Headers],[12]]))</f>
        <v>0.91666666666666663</v>
      </c>
      <c r="S31" s="35">
        <f>IFERROR(VLOOKUP(Table8[[#This Row],[EMPLOYEE ID]],Table3[[EMP ID]:[DATE STARTED]],9,FALSE),"")</f>
        <v>43620</v>
      </c>
      <c r="T31" s="35" t="str">
        <f>IF(IFERROR(VLOOKUP(Table8[[#This Row],[EMPLOYEE ID]],ELIST!$A$1:$J$1864,8),"")="","",VLOOKUP(Table8[[#This Row],[EMPLOYEE ID]],ELIST!$A$1:$J$1864,8))</f>
        <v/>
      </c>
      <c r="U31" s="36">
        <f>Table8[[#This Row],[PRORATED %]]</f>
        <v>0.91666666666666663</v>
      </c>
      <c r="V31" s="59"/>
    </row>
    <row r="32" spans="1:22" x14ac:dyDescent="0.25">
      <c r="A32" s="28" t="s">
        <v>468</v>
      </c>
      <c r="B32" s="29">
        <v>410027</v>
      </c>
      <c r="C32" s="29" t="s">
        <v>469</v>
      </c>
      <c r="D32" s="29" t="s">
        <v>703</v>
      </c>
      <c r="E32" s="35">
        <f>IFERROR(VLOOKUP(Table5[[#This Row],[EMPLOYEE ID]],Table3[[EMP ID]:[DATE STARTED]],9,FALSE),"")</f>
        <v>45040</v>
      </c>
      <c r="F32" s="35">
        <f>IF(IFERROR(VLOOKUP(Table5[[#This Row],[EMPLOYEE ID]],ELIST!$A$1:$J$1864,8),"")="","",VLOOKUP(Table5[[#This Row],[EMPLOYEE ID]],ELIST!$A$1:$J$1864,8))</f>
        <v>45561</v>
      </c>
      <c r="G32" s="29">
        <v>1</v>
      </c>
      <c r="H32" s="29">
        <v>12</v>
      </c>
      <c r="I32" s="36">
        <f t="shared" si="0"/>
        <v>8.3333333333333329E-2</v>
      </c>
      <c r="J32" s="30">
        <f t="shared" si="1"/>
        <v>7.2222222222222229E-2</v>
      </c>
      <c r="M32" s="29" t="s">
        <v>361</v>
      </c>
      <c r="N32" s="29">
        <v>440273</v>
      </c>
      <c r="O32" s="29" t="s">
        <v>360</v>
      </c>
      <c r="P32" s="29">
        <v>11</v>
      </c>
      <c r="Q32" s="37">
        <f>ROUND(Table8[[#This Row],['# MONTHS]]/Table8[[#Headers],[12]],2)</f>
        <v>0.92</v>
      </c>
      <c r="R32" s="37">
        <f>IF(ISNUMBER(T32), ((P32 - 1 + (DAY(T32) / DAY(EOMONTH(T32, 0)))) / Table8[[#Headers],[12]]), (P32 / Table8[[#Headers],[12]]))</f>
        <v>0.91666666666666663</v>
      </c>
      <c r="S32" s="35">
        <f>IFERROR(VLOOKUP(Table8[[#This Row],[EMPLOYEE ID]],Table3[[EMP ID]:[DATE STARTED]],9,FALSE),"")</f>
        <v>44102</v>
      </c>
      <c r="T32" s="35" t="str">
        <f>IF(IFERROR(VLOOKUP(Table8[[#This Row],[EMPLOYEE ID]],ELIST!$A$1:$J$1864,8),"")="","",VLOOKUP(Table8[[#This Row],[EMPLOYEE ID]],ELIST!$A$1:$J$1864,8))</f>
        <v/>
      </c>
      <c r="U32" s="36">
        <f>Table8[[#This Row],[PRORATED %]]</f>
        <v>0.91666666666666663</v>
      </c>
      <c r="V32" s="59"/>
    </row>
    <row r="33" spans="1:22" x14ac:dyDescent="0.25">
      <c r="A33" s="28" t="s">
        <v>468</v>
      </c>
      <c r="B33" s="29">
        <v>410027</v>
      </c>
      <c r="C33" s="29" t="s">
        <v>469</v>
      </c>
      <c r="D33" s="29" t="s">
        <v>695</v>
      </c>
      <c r="E33" s="35">
        <f>IFERROR(VLOOKUP(Table5[[#This Row],[EMPLOYEE ID]],Table3[[EMP ID]:[DATE STARTED]],9,FALSE),"")</f>
        <v>45040</v>
      </c>
      <c r="F33" s="35">
        <f>IF(IFERROR(VLOOKUP(Table5[[#This Row],[EMPLOYEE ID]],ELIST!$A$1:$J$1864,8),"")="","",VLOOKUP(Table5[[#This Row],[EMPLOYEE ID]],ELIST!$A$1:$J$1864,8))</f>
        <v>45561</v>
      </c>
      <c r="G33" s="29">
        <v>1</v>
      </c>
      <c r="H33" s="29">
        <v>12</v>
      </c>
      <c r="I33" s="36">
        <f t="shared" si="0"/>
        <v>8.3333333333333329E-2</v>
      </c>
      <c r="J33" s="30">
        <f t="shared" si="1"/>
        <v>7.2222222222222229E-2</v>
      </c>
      <c r="M33" s="29" t="s">
        <v>348</v>
      </c>
      <c r="N33" s="29">
        <v>240348</v>
      </c>
      <c r="O33" s="29" t="s">
        <v>347</v>
      </c>
      <c r="P33" s="29">
        <v>11</v>
      </c>
      <c r="Q33" s="37">
        <f>ROUND(Table8[[#This Row],['# MONTHS]]/Table8[[#Headers],[12]],2)</f>
        <v>0.92</v>
      </c>
      <c r="R33" s="37">
        <f>IF(ISNUMBER(T33), ((P33 - 1 + (DAY(T33) / DAY(EOMONTH(T33, 0)))) / Table8[[#Headers],[12]]), (P33 / Table8[[#Headers],[12]]))</f>
        <v>0.91666666666666663</v>
      </c>
      <c r="S33" s="35">
        <f>IFERROR(VLOOKUP(Table8[[#This Row],[EMPLOYEE ID]],Table3[[EMP ID]:[DATE STARTED]],9,FALSE),"")</f>
        <v>44228</v>
      </c>
      <c r="T33" s="35" t="str">
        <f>IF(IFERROR(VLOOKUP(Table8[[#This Row],[EMPLOYEE ID]],ELIST!$A$1:$J$1864,8),"")="","",VLOOKUP(Table8[[#This Row],[EMPLOYEE ID]],ELIST!$A$1:$J$1864,8))</f>
        <v/>
      </c>
      <c r="U33" s="36">
        <f>Table8[[#This Row],[PRORATED %]]</f>
        <v>0.91666666666666663</v>
      </c>
      <c r="V33" s="59"/>
    </row>
    <row r="34" spans="1:22" x14ac:dyDescent="0.25">
      <c r="A34" s="28" t="s">
        <v>468</v>
      </c>
      <c r="B34" s="29">
        <v>410027</v>
      </c>
      <c r="C34" s="29" t="s">
        <v>469</v>
      </c>
      <c r="D34" s="29" t="s">
        <v>650</v>
      </c>
      <c r="E34" s="35">
        <f>IFERROR(VLOOKUP(Table5[[#This Row],[EMPLOYEE ID]],Table3[[EMP ID]:[DATE STARTED]],9,FALSE),"")</f>
        <v>45040</v>
      </c>
      <c r="F34" s="35">
        <f>IF(IFERROR(VLOOKUP(Table5[[#This Row],[EMPLOYEE ID]],ELIST!$A$1:$J$1864,8),"")="","",VLOOKUP(Table5[[#This Row],[EMPLOYEE ID]],ELIST!$A$1:$J$1864,8))</f>
        <v>45561</v>
      </c>
      <c r="G34" s="29">
        <v>1</v>
      </c>
      <c r="H34" s="29">
        <v>12</v>
      </c>
      <c r="I34" s="36">
        <f t="shared" si="0"/>
        <v>8.3333333333333329E-2</v>
      </c>
      <c r="J34" s="30">
        <f t="shared" si="1"/>
        <v>7.2222222222222229E-2</v>
      </c>
      <c r="M34" s="29" t="s">
        <v>324</v>
      </c>
      <c r="N34" s="29" t="s">
        <v>322</v>
      </c>
      <c r="O34" s="29" t="s">
        <v>325</v>
      </c>
      <c r="P34" s="29">
        <v>11</v>
      </c>
      <c r="Q34" s="37">
        <f>ROUND(Table8[[#This Row],['# MONTHS]]/Table8[[#Headers],[12]],2)</f>
        <v>0.92</v>
      </c>
      <c r="R34" s="37">
        <f>IF(ISNUMBER(T34), ((P34 - 1 + (DAY(T34) / DAY(EOMONTH(T34, 0)))) / Table8[[#Headers],[12]]), (P34 / Table8[[#Headers],[12]]))</f>
        <v>0.91666666666666663</v>
      </c>
      <c r="S34" s="35">
        <f>IFERROR(VLOOKUP(Table8[[#This Row],[EMPLOYEE ID]],Table3[[EMP ID]:[DATE STARTED]],9,FALSE),"")</f>
        <v>44970</v>
      </c>
      <c r="T34" s="35" t="str">
        <f>IF(IFERROR(VLOOKUP(Table8[[#This Row],[EMPLOYEE ID]],ELIST!$A$1:$J$1864,8),"")="","",VLOOKUP(Table8[[#This Row],[EMPLOYEE ID]],ELIST!$A$1:$J$1864,8))</f>
        <v/>
      </c>
      <c r="U34" s="36">
        <f>Table8[[#This Row],[PRORATED %]]</f>
        <v>0.91666666666666663</v>
      </c>
      <c r="V34" s="59"/>
    </row>
    <row r="35" spans="1:22" x14ac:dyDescent="0.25">
      <c r="A35" s="28" t="s">
        <v>468</v>
      </c>
      <c r="B35" s="29">
        <v>410032</v>
      </c>
      <c r="C35" s="29" t="s">
        <v>3745</v>
      </c>
      <c r="D35" s="29" t="s">
        <v>3284</v>
      </c>
      <c r="E35" s="35">
        <f>IFERROR(VLOOKUP(Table5[[#This Row],[EMPLOYEE ID]],Table3[[EMP ID]:[DATE STARTED]],9,FALSE),"")</f>
        <v>45581</v>
      </c>
      <c r="F35" s="35" t="str">
        <f>IF(IFERROR(VLOOKUP(Table5[[#This Row],[EMPLOYEE ID]],ELIST!$A$1:$J$1864,8),"")="","",VLOOKUP(Table5[[#This Row],[EMPLOYEE ID]],ELIST!$A$1:$J$1864,8))</f>
        <v/>
      </c>
      <c r="G35" s="29">
        <v>1</v>
      </c>
      <c r="H35" s="29">
        <v>12</v>
      </c>
      <c r="I35" s="36">
        <f t="shared" si="0"/>
        <v>8.3333333333333329E-2</v>
      </c>
      <c r="J35" s="30">
        <f t="shared" si="1"/>
        <v>8.3333333333333329E-2</v>
      </c>
      <c r="M35" s="29" t="s">
        <v>315</v>
      </c>
      <c r="N35" s="29" t="s">
        <v>313</v>
      </c>
      <c r="O35" s="29" t="s">
        <v>314</v>
      </c>
      <c r="P35" s="29">
        <v>11</v>
      </c>
      <c r="Q35" s="37">
        <f>ROUND(Table8[[#This Row],['# MONTHS]]/Table8[[#Headers],[12]],2)</f>
        <v>0.92</v>
      </c>
      <c r="R35" s="37">
        <f>IF(ISNUMBER(T35), ((P35 - 1 + (DAY(T35) / DAY(EOMONTH(T35, 0)))) / Table8[[#Headers],[12]]), (P35 / Table8[[#Headers],[12]]))</f>
        <v>0.91666666666666663</v>
      </c>
      <c r="S35" s="35">
        <f>IFERROR(VLOOKUP(Table8[[#This Row],[EMPLOYEE ID]],Table3[[EMP ID]:[DATE STARTED]],9,FALSE),"")</f>
        <v>44704</v>
      </c>
      <c r="T35" s="35" t="str">
        <f>IF(IFERROR(VLOOKUP(Table8[[#This Row],[EMPLOYEE ID]],ELIST!$A$1:$J$1864,8),"")="","",VLOOKUP(Table8[[#This Row],[EMPLOYEE ID]],ELIST!$A$1:$J$1864,8))</f>
        <v/>
      </c>
      <c r="U35" s="36">
        <f>Table8[[#This Row],[PRORATED %]]</f>
        <v>0.91666666666666663</v>
      </c>
      <c r="V35" s="59"/>
    </row>
    <row r="36" spans="1:22" x14ac:dyDescent="0.25">
      <c r="A36" s="28" t="s">
        <v>468</v>
      </c>
      <c r="B36" s="29">
        <v>410032</v>
      </c>
      <c r="C36" s="29" t="s">
        <v>3745</v>
      </c>
      <c r="D36" s="29" t="s">
        <v>3778</v>
      </c>
      <c r="E36" s="35">
        <f>IFERROR(VLOOKUP(Table5[[#This Row],[EMPLOYEE ID]],Table3[[EMP ID]:[DATE STARTED]],9,FALSE),"")</f>
        <v>45581</v>
      </c>
      <c r="F36" s="35" t="str">
        <f>IF(IFERROR(VLOOKUP(Table5[[#This Row],[EMPLOYEE ID]],ELIST!$A$1:$J$1864,8),"")="","",VLOOKUP(Table5[[#This Row],[EMPLOYEE ID]],ELIST!$A$1:$J$1864,8))</f>
        <v/>
      </c>
      <c r="G36" s="29">
        <v>1</v>
      </c>
      <c r="H36" s="29">
        <v>12</v>
      </c>
      <c r="I36" s="36">
        <f t="shared" si="0"/>
        <v>8.3333333333333329E-2</v>
      </c>
      <c r="J36" s="30">
        <f t="shared" si="1"/>
        <v>8.3333333333333329E-2</v>
      </c>
      <c r="M36" s="29" t="s">
        <v>219</v>
      </c>
      <c r="N36" s="29">
        <v>240538</v>
      </c>
      <c r="O36" s="29" t="s">
        <v>218</v>
      </c>
      <c r="P36" s="29">
        <v>11</v>
      </c>
      <c r="Q36" s="37">
        <f>ROUND(Table8[[#This Row],['# MONTHS]]/Table8[[#Headers],[12]],2)</f>
        <v>0.92</v>
      </c>
      <c r="R36" s="37">
        <f>IF(ISNUMBER(T36), ((P36 - 1 + (DAY(T36) / DAY(EOMONTH(T36, 0)))) / Table8[[#Headers],[12]]), (P36 / Table8[[#Headers],[12]]))</f>
        <v>0.91666666666666663</v>
      </c>
      <c r="S36" s="35">
        <f>IFERROR(VLOOKUP(Table8[[#This Row],[EMPLOYEE ID]],Table3[[EMP ID]:[DATE STARTED]],9,FALSE),"")</f>
        <v>44753</v>
      </c>
      <c r="T36" s="35" t="str">
        <f>IF(IFERROR(VLOOKUP(Table8[[#This Row],[EMPLOYEE ID]],ELIST!$A$1:$J$1864,8),"")="","",VLOOKUP(Table8[[#This Row],[EMPLOYEE ID]],ELIST!$A$1:$J$1864,8))</f>
        <v/>
      </c>
      <c r="U36" s="36">
        <f>Table8[[#This Row],[PRORATED %]]</f>
        <v>0.91666666666666663</v>
      </c>
      <c r="V36" s="59"/>
    </row>
    <row r="37" spans="1:22" x14ac:dyDescent="0.25">
      <c r="A37" s="28" t="s">
        <v>468</v>
      </c>
      <c r="B37" s="29">
        <v>410032</v>
      </c>
      <c r="C37" s="29" t="s">
        <v>3745</v>
      </c>
      <c r="D37" s="29" t="s">
        <v>3768</v>
      </c>
      <c r="E37" s="35">
        <f>IFERROR(VLOOKUP(Table5[[#This Row],[EMPLOYEE ID]],Table3[[EMP ID]:[DATE STARTED]],9,FALSE),"")</f>
        <v>45581</v>
      </c>
      <c r="F37" s="35" t="str">
        <f>IF(IFERROR(VLOOKUP(Table5[[#This Row],[EMPLOYEE ID]],ELIST!$A$1:$J$1864,8),"")="","",VLOOKUP(Table5[[#This Row],[EMPLOYEE ID]],ELIST!$A$1:$J$1864,8))</f>
        <v/>
      </c>
      <c r="G37" s="29">
        <v>1</v>
      </c>
      <c r="H37" s="29">
        <v>12</v>
      </c>
      <c r="I37" s="36">
        <f t="shared" si="0"/>
        <v>8.3333333333333329E-2</v>
      </c>
      <c r="J37" s="30">
        <f t="shared" si="1"/>
        <v>8.3333333333333329E-2</v>
      </c>
      <c r="M37" s="29" t="s">
        <v>214</v>
      </c>
      <c r="N37" s="29">
        <v>240494</v>
      </c>
      <c r="O37" s="29" t="s">
        <v>213</v>
      </c>
      <c r="P37" s="29">
        <v>11</v>
      </c>
      <c r="Q37" s="37">
        <f>ROUND(Table8[[#This Row],['# MONTHS]]/Table8[[#Headers],[12]],2)</f>
        <v>0.92</v>
      </c>
      <c r="R37" s="37">
        <f>IF(ISNUMBER(T37), ((P37 - 1 + (DAY(T37) / DAY(EOMONTH(T37, 0)))) / Table8[[#Headers],[12]]), (P37 / Table8[[#Headers],[12]]))</f>
        <v>0.91666666666666663</v>
      </c>
      <c r="S37" s="35">
        <f>IFERROR(VLOOKUP(Table8[[#This Row],[EMPLOYEE ID]],Table3[[EMP ID]:[DATE STARTED]],9,FALSE),"")</f>
        <v>44623</v>
      </c>
      <c r="T37" s="35" t="str">
        <f>IF(IFERROR(VLOOKUP(Table8[[#This Row],[EMPLOYEE ID]],ELIST!$A$1:$J$1864,8),"")="","",VLOOKUP(Table8[[#This Row],[EMPLOYEE ID]],ELIST!$A$1:$J$1864,8))</f>
        <v/>
      </c>
      <c r="U37" s="36">
        <f>Table8[[#This Row],[PRORATED %]]</f>
        <v>0.91666666666666663</v>
      </c>
      <c r="V37" s="59"/>
    </row>
    <row r="38" spans="1:22" x14ac:dyDescent="0.25">
      <c r="A38" s="28" t="s">
        <v>468</v>
      </c>
      <c r="B38" s="29" t="s">
        <v>3280</v>
      </c>
      <c r="C38" s="29" t="s">
        <v>3766</v>
      </c>
      <c r="D38" s="29" t="s">
        <v>3277</v>
      </c>
      <c r="E38" s="35" t="str">
        <f>IFERROR(VLOOKUP(Table5[[#This Row],[EMPLOYEE ID]],Table3[[EMP ID]:[DATE STARTED]],9,FALSE),"")</f>
        <v/>
      </c>
      <c r="F38" s="35" t="str">
        <f>IF(IFERROR(VLOOKUP(Table5[[#This Row],[EMPLOYEE ID]],ELIST!$A$1:$J$1864,8),"")="","",VLOOKUP(Table5[[#This Row],[EMPLOYEE ID]],ELIST!$A$1:$J$1864,8))</f>
        <v/>
      </c>
      <c r="G38" s="29">
        <v>1</v>
      </c>
      <c r="H38" s="29">
        <v>12</v>
      </c>
      <c r="I38" s="36">
        <f t="shared" si="0"/>
        <v>8.3333333333333329E-2</v>
      </c>
      <c r="J38" s="30">
        <f t="shared" si="1"/>
        <v>8.3333333333333329E-2</v>
      </c>
      <c r="M38" s="29" t="s">
        <v>156</v>
      </c>
      <c r="N38" s="29">
        <v>240066</v>
      </c>
      <c r="O38" s="29" t="s">
        <v>155</v>
      </c>
      <c r="P38" s="29">
        <v>11</v>
      </c>
      <c r="Q38" s="37">
        <f>ROUND(Table8[[#This Row],['# MONTHS]]/Table8[[#Headers],[12]],2)</f>
        <v>0.92</v>
      </c>
      <c r="R38" s="37">
        <f>IF(ISNUMBER(T38), ((P38 - 1 + (DAY(T38) / DAY(EOMONTH(T38, 0)))) / Table8[[#Headers],[12]]), (P38 / Table8[[#Headers],[12]]))</f>
        <v>0.91666666666666663</v>
      </c>
      <c r="S38" s="35">
        <f>IFERROR(VLOOKUP(Table8[[#This Row],[EMPLOYEE ID]],Table3[[EMP ID]:[DATE STARTED]],9,FALSE),"")</f>
        <v>44018</v>
      </c>
      <c r="T38" s="35" t="str">
        <f>IF(IFERROR(VLOOKUP(Table8[[#This Row],[EMPLOYEE ID]],ELIST!$A$1:$J$1864,8),"")="","",VLOOKUP(Table8[[#This Row],[EMPLOYEE ID]],ELIST!$A$1:$J$1864,8))</f>
        <v/>
      </c>
      <c r="U38" s="36">
        <f>Table8[[#This Row],[PRORATED %]]</f>
        <v>0.91666666666666663</v>
      </c>
      <c r="V38" s="59"/>
    </row>
    <row r="39" spans="1:22" x14ac:dyDescent="0.25">
      <c r="A39" s="28" t="s">
        <v>465</v>
      </c>
      <c r="B39" s="29">
        <v>240054</v>
      </c>
      <c r="C39" s="29" t="s">
        <v>106</v>
      </c>
      <c r="D39" s="29" t="s">
        <v>747</v>
      </c>
      <c r="E39" s="35">
        <f>IFERROR(VLOOKUP(Table5[[#This Row],[EMPLOYEE ID]],Table3[[EMP ID]:[DATE STARTED]],9,FALSE),"")</f>
        <v>42816</v>
      </c>
      <c r="F39" s="35" t="str">
        <f>IF(IFERROR(VLOOKUP(Table5[[#This Row],[EMPLOYEE ID]],ELIST!$A$1:$J$1864,8),"")="","",VLOOKUP(Table5[[#This Row],[EMPLOYEE ID]],ELIST!$A$1:$J$1864,8))</f>
        <v/>
      </c>
      <c r="G39" s="29">
        <v>1</v>
      </c>
      <c r="H39" s="29">
        <v>12</v>
      </c>
      <c r="I39" s="36">
        <f t="shared" si="0"/>
        <v>8.3333333333333329E-2</v>
      </c>
      <c r="J39" s="30">
        <f t="shared" si="1"/>
        <v>8.3333333333333329E-2</v>
      </c>
      <c r="M39" s="29" t="s">
        <v>109</v>
      </c>
      <c r="N39" s="29">
        <v>240263</v>
      </c>
      <c r="O39" s="29" t="s">
        <v>115</v>
      </c>
      <c r="P39" s="29">
        <v>11</v>
      </c>
      <c r="Q39" s="37">
        <f>ROUND(Table8[[#This Row],['# MONTHS]]/Table8[[#Headers],[12]],2)</f>
        <v>0.92</v>
      </c>
      <c r="R39" s="37">
        <f>IF(ISNUMBER(T39), ((P39 - 1 + (DAY(T39) / DAY(EOMONTH(T39, 0)))) / Table8[[#Headers],[12]]), (P39 / Table8[[#Headers],[12]]))</f>
        <v>0.91666666666666663</v>
      </c>
      <c r="S39" s="35">
        <f>IFERROR(VLOOKUP(Table8[[#This Row],[EMPLOYEE ID]],Table3[[EMP ID]:[DATE STARTED]],9,FALSE),"")</f>
        <v>44013</v>
      </c>
      <c r="T39" s="35" t="str">
        <f>IF(IFERROR(VLOOKUP(Table8[[#This Row],[EMPLOYEE ID]],ELIST!$A$1:$J$1864,8),"")="","",VLOOKUP(Table8[[#This Row],[EMPLOYEE ID]],ELIST!$A$1:$J$1864,8))</f>
        <v/>
      </c>
      <c r="U39" s="37">
        <f>Table8[[#This Row],[PRORATED %]]</f>
        <v>0.91666666666666663</v>
      </c>
      <c r="V39" s="37"/>
    </row>
    <row r="40" spans="1:22" x14ac:dyDescent="0.25">
      <c r="A40" s="28" t="s">
        <v>465</v>
      </c>
      <c r="B40" s="29">
        <v>240054</v>
      </c>
      <c r="C40" s="29" t="s">
        <v>106</v>
      </c>
      <c r="D40" s="29" t="s">
        <v>703</v>
      </c>
      <c r="E40" s="35">
        <f>IFERROR(VLOOKUP(Table5[[#This Row],[EMPLOYEE ID]],Table3[[EMP ID]:[DATE STARTED]],9,FALSE),"")</f>
        <v>42816</v>
      </c>
      <c r="F40" s="35" t="str">
        <f>IF(IFERROR(VLOOKUP(Table5[[#This Row],[EMPLOYEE ID]],ELIST!$A$1:$J$1864,8),"")="","",VLOOKUP(Table5[[#This Row],[EMPLOYEE ID]],ELIST!$A$1:$J$1864,8))</f>
        <v/>
      </c>
      <c r="G40" s="29">
        <v>1</v>
      </c>
      <c r="H40" s="29">
        <v>12</v>
      </c>
      <c r="I40" s="36">
        <f t="shared" si="0"/>
        <v>8.3333333333333329E-2</v>
      </c>
      <c r="J40" s="30">
        <f t="shared" si="1"/>
        <v>8.3333333333333329E-2</v>
      </c>
      <c r="M40" s="29" t="s">
        <v>69</v>
      </c>
      <c r="N40" s="29">
        <v>240441</v>
      </c>
      <c r="O40" s="29" t="s">
        <v>75</v>
      </c>
      <c r="P40" s="29">
        <v>11</v>
      </c>
      <c r="Q40" s="37">
        <f>ROUND(Table8[[#This Row],['# MONTHS]]/Table8[[#Headers],[12]],2)</f>
        <v>0.92</v>
      </c>
      <c r="R40" s="37">
        <f>IF(ISNUMBER(T40), ((P40 - 1 + (DAY(T40) / DAY(EOMONTH(T40, 0)))) / Table8[[#Headers],[12]]), (P40 / Table8[[#Headers],[12]]))</f>
        <v>0.91666666666666663</v>
      </c>
      <c r="S40" s="35">
        <f>IFERROR(VLOOKUP(Table8[[#This Row],[EMPLOYEE ID]],Table3[[EMP ID]:[DATE STARTED]],9,FALSE),"")</f>
        <v>44452</v>
      </c>
      <c r="T40" s="35" t="str">
        <f>IF(IFERROR(VLOOKUP(Table8[[#This Row],[EMPLOYEE ID]],ELIST!$A$1:$J$1864,8),"")="","",VLOOKUP(Table8[[#This Row],[EMPLOYEE ID]],ELIST!$A$1:$J$1864,8))</f>
        <v/>
      </c>
      <c r="U40" s="36">
        <f>Table8[[#This Row],[PRORATED %]]</f>
        <v>0.91666666666666663</v>
      </c>
      <c r="V40" s="59"/>
    </row>
    <row r="41" spans="1:22" x14ac:dyDescent="0.25">
      <c r="A41" s="28" t="s">
        <v>465</v>
      </c>
      <c r="B41" s="29">
        <v>240054</v>
      </c>
      <c r="C41" s="29" t="s">
        <v>106</v>
      </c>
      <c r="D41" s="29" t="s">
        <v>695</v>
      </c>
      <c r="E41" s="35">
        <f>IFERROR(VLOOKUP(Table5[[#This Row],[EMPLOYEE ID]],Table3[[EMP ID]:[DATE STARTED]],9,FALSE),"")</f>
        <v>42816</v>
      </c>
      <c r="F41" s="35" t="str">
        <f>IF(IFERROR(VLOOKUP(Table5[[#This Row],[EMPLOYEE ID]],ELIST!$A$1:$J$1864,8),"")="","",VLOOKUP(Table5[[#This Row],[EMPLOYEE ID]],ELIST!$A$1:$J$1864,8))</f>
        <v/>
      </c>
      <c r="G41" s="29">
        <v>1</v>
      </c>
      <c r="H41" s="29">
        <v>12</v>
      </c>
      <c r="I41" s="36">
        <f t="shared" si="0"/>
        <v>8.3333333333333329E-2</v>
      </c>
      <c r="J41" s="30">
        <f t="shared" si="1"/>
        <v>8.3333333333333329E-2</v>
      </c>
      <c r="M41" s="29" t="s">
        <v>56</v>
      </c>
      <c r="N41" s="29">
        <v>210050</v>
      </c>
      <c r="O41" s="29" t="s">
        <v>61</v>
      </c>
      <c r="P41" s="29">
        <v>11</v>
      </c>
      <c r="Q41" s="37">
        <f>ROUND(Table8[[#This Row],['# MONTHS]]/Table8[[#Headers],[12]],2)</f>
        <v>0.92</v>
      </c>
      <c r="R41" s="37">
        <f>IF(ISNUMBER(T41), ((P41 - 1 + (DAY(T41) / DAY(EOMONTH(T41, 0)))) / Table8[[#Headers],[12]]), (P41 / Table8[[#Headers],[12]]))</f>
        <v>0.91666666666666663</v>
      </c>
      <c r="S41" s="35">
        <f>IFERROR(VLOOKUP(Table8[[#This Row],[EMPLOYEE ID]],Table3[[EMP ID]:[DATE STARTED]],9,FALSE),"")</f>
        <v>44734</v>
      </c>
      <c r="T41" s="35" t="str">
        <f>IF(IFERROR(VLOOKUP(Table8[[#This Row],[EMPLOYEE ID]],ELIST!$A$1:$J$1864,8),"")="","",VLOOKUP(Table8[[#This Row],[EMPLOYEE ID]],ELIST!$A$1:$J$1864,8))</f>
        <v/>
      </c>
      <c r="U41" s="36">
        <f>Table8[[#This Row],[PRORATED %]]</f>
        <v>0.91666666666666663</v>
      </c>
      <c r="V41" s="59"/>
    </row>
    <row r="42" spans="1:22" x14ac:dyDescent="0.25">
      <c r="A42" s="28" t="s">
        <v>465</v>
      </c>
      <c r="B42" s="29">
        <v>240054</v>
      </c>
      <c r="C42" s="29" t="s">
        <v>106</v>
      </c>
      <c r="D42" s="29" t="s">
        <v>650</v>
      </c>
      <c r="E42" s="35">
        <f>IFERROR(VLOOKUP(Table5[[#This Row],[EMPLOYEE ID]],Table3[[EMP ID]:[DATE STARTED]],9,FALSE),"")</f>
        <v>42816</v>
      </c>
      <c r="F42" s="35" t="str">
        <f>IF(IFERROR(VLOOKUP(Table5[[#This Row],[EMPLOYEE ID]],ELIST!$A$1:$J$1864,8),"")="","",VLOOKUP(Table5[[#This Row],[EMPLOYEE ID]],ELIST!$A$1:$J$1864,8))</f>
        <v/>
      </c>
      <c r="G42" s="29">
        <v>1</v>
      </c>
      <c r="H42" s="29">
        <v>12</v>
      </c>
      <c r="I42" s="36">
        <f t="shared" si="0"/>
        <v>8.3333333333333329E-2</v>
      </c>
      <c r="J42" s="30">
        <f t="shared" si="1"/>
        <v>8.3333333333333329E-2</v>
      </c>
      <c r="M42" s="29" t="s">
        <v>52</v>
      </c>
      <c r="N42" s="29">
        <v>240083</v>
      </c>
      <c r="O42" s="29" t="s">
        <v>57</v>
      </c>
      <c r="P42" s="29">
        <v>11</v>
      </c>
      <c r="Q42" s="37">
        <f>ROUND(Table8[[#This Row],['# MONTHS]]/Table8[[#Headers],[12]],2)</f>
        <v>0.92</v>
      </c>
      <c r="R42" s="37">
        <f>IF(ISNUMBER(T42), ((P42 - 1 + (DAY(T42) / DAY(EOMONTH(T42, 0)))) / Table8[[#Headers],[12]]), (P42 / Table8[[#Headers],[12]]))</f>
        <v>0.91666666666666663</v>
      </c>
      <c r="S42" s="35">
        <f>IFERROR(VLOOKUP(Table8[[#This Row],[EMPLOYEE ID]],Table3[[EMP ID]:[DATE STARTED]],9,FALSE),"")</f>
        <v>43118</v>
      </c>
      <c r="T42" s="35" t="str">
        <f>IF(IFERROR(VLOOKUP(Table8[[#This Row],[EMPLOYEE ID]],ELIST!$A$1:$J$1864,8),"")="","",VLOOKUP(Table8[[#This Row],[EMPLOYEE ID]],ELIST!$A$1:$J$1864,8))</f>
        <v/>
      </c>
      <c r="U42" s="36">
        <f>Table8[[#This Row],[PRORATED %]]</f>
        <v>0.91666666666666663</v>
      </c>
      <c r="V42" s="59"/>
    </row>
    <row r="43" spans="1:22" x14ac:dyDescent="0.25">
      <c r="A43" s="28" t="s">
        <v>465</v>
      </c>
      <c r="B43" s="29">
        <v>240054</v>
      </c>
      <c r="C43" s="29" t="s">
        <v>106</v>
      </c>
      <c r="D43" s="29" t="s">
        <v>3277</v>
      </c>
      <c r="E43" s="35">
        <f>IFERROR(VLOOKUP(Table5[[#This Row],[EMPLOYEE ID]],Table3[[EMP ID]:[DATE STARTED]],9,FALSE),"")</f>
        <v>42816</v>
      </c>
      <c r="F43" s="35" t="str">
        <f>IF(IFERROR(VLOOKUP(Table5[[#This Row],[EMPLOYEE ID]],ELIST!$A$1:$J$1864,8),"")="","",VLOOKUP(Table5[[#This Row],[EMPLOYEE ID]],ELIST!$A$1:$J$1864,8))</f>
        <v/>
      </c>
      <c r="G43" s="29">
        <v>1</v>
      </c>
      <c r="H43" s="29">
        <v>12</v>
      </c>
      <c r="I43" s="36">
        <f t="shared" si="0"/>
        <v>8.3333333333333329E-2</v>
      </c>
      <c r="J43" s="30">
        <f t="shared" si="1"/>
        <v>8.3333333333333329E-2</v>
      </c>
      <c r="M43" s="29" t="s">
        <v>44</v>
      </c>
      <c r="N43" s="29">
        <v>410012</v>
      </c>
      <c r="O43" s="29" t="s">
        <v>49</v>
      </c>
      <c r="P43" s="29">
        <v>11</v>
      </c>
      <c r="Q43" s="37">
        <f>ROUND(Table8[[#This Row],['# MONTHS]]/Table8[[#Headers],[12]],2)</f>
        <v>0.92</v>
      </c>
      <c r="R43" s="37">
        <f>IF(ISNUMBER(T43), ((P43 - 1 + (DAY(T43) / DAY(EOMONTH(T43, 0)))) / Table8[[#Headers],[12]]), (P43 / Table8[[#Headers],[12]]))</f>
        <v>0.91666666666666663</v>
      </c>
      <c r="S43" s="35">
        <f>IFERROR(VLOOKUP(Table8[[#This Row],[EMPLOYEE ID]],Table3[[EMP ID]:[DATE STARTED]],9,FALSE),"")</f>
        <v>43913</v>
      </c>
      <c r="T43" s="35" t="str">
        <f>IF(IFERROR(VLOOKUP(Table8[[#This Row],[EMPLOYEE ID]],ELIST!$A$1:$J$1864,8),"")="","",VLOOKUP(Table8[[#This Row],[EMPLOYEE ID]],ELIST!$A$1:$J$1864,8))</f>
        <v/>
      </c>
      <c r="U43" s="36">
        <f>Table8[[#This Row],[PRORATED %]]</f>
        <v>0.91666666666666663</v>
      </c>
      <c r="V43" s="59"/>
    </row>
    <row r="44" spans="1:22" x14ac:dyDescent="0.25">
      <c r="A44" s="28" t="s">
        <v>465</v>
      </c>
      <c r="B44" s="29">
        <v>240054</v>
      </c>
      <c r="C44" s="29" t="s">
        <v>106</v>
      </c>
      <c r="D44" s="29" t="s">
        <v>3284</v>
      </c>
      <c r="E44" s="35">
        <f>IFERROR(VLOOKUP(Table5[[#This Row],[EMPLOYEE ID]],Table3[[EMP ID]:[DATE STARTED]],9,FALSE),"")</f>
        <v>42816</v>
      </c>
      <c r="F44" s="35" t="str">
        <f>IF(IFERROR(VLOOKUP(Table5[[#This Row],[EMPLOYEE ID]],ELIST!$A$1:$J$1864,8),"")="","",VLOOKUP(Table5[[#This Row],[EMPLOYEE ID]],ELIST!$A$1:$J$1864,8))</f>
        <v/>
      </c>
      <c r="G44" s="29">
        <v>1</v>
      </c>
      <c r="H44" s="29">
        <v>12</v>
      </c>
      <c r="I44" s="36">
        <f t="shared" si="0"/>
        <v>8.3333333333333329E-2</v>
      </c>
      <c r="J44" s="30">
        <f t="shared" si="1"/>
        <v>8.3333333333333329E-2</v>
      </c>
      <c r="M44" s="29" t="s">
        <v>27</v>
      </c>
      <c r="N44" s="29">
        <v>240068</v>
      </c>
      <c r="O44" s="29" t="s">
        <v>33</v>
      </c>
      <c r="P44" s="29">
        <v>11</v>
      </c>
      <c r="Q44" s="37">
        <f>ROUND(Table8[[#This Row],['# MONTHS]]/Table8[[#Headers],[12]],2)</f>
        <v>0.92</v>
      </c>
      <c r="R44" s="37">
        <f>IF(ISNUMBER(T44), ((P44 - 1 + (DAY(T44) / DAY(EOMONTH(T44, 0)))) / Table8[[#Headers],[12]]), (P44 / Table8[[#Headers],[12]]))</f>
        <v>0.91666666666666663</v>
      </c>
      <c r="S44" s="35">
        <f>IFERROR(VLOOKUP(Table8[[#This Row],[EMPLOYEE ID]],Table3[[EMP ID]:[DATE STARTED]],9,FALSE),"")</f>
        <v>43007</v>
      </c>
      <c r="T44" s="35" t="str">
        <f>IF(IFERROR(VLOOKUP(Table8[[#This Row],[EMPLOYEE ID]],ELIST!$A$1:$J$1864,8),"")="","",VLOOKUP(Table8[[#This Row],[EMPLOYEE ID]],ELIST!$A$1:$J$1864,8))</f>
        <v/>
      </c>
      <c r="U44" s="36">
        <f>Table8[[#This Row],[PRORATED %]]</f>
        <v>0.91666666666666663</v>
      </c>
      <c r="V44" s="59"/>
    </row>
    <row r="45" spans="1:22" x14ac:dyDescent="0.25">
      <c r="A45" s="28" t="s">
        <v>465</v>
      </c>
      <c r="B45" s="29">
        <v>240054</v>
      </c>
      <c r="C45" s="29" t="s">
        <v>106</v>
      </c>
      <c r="D45" s="29" t="s">
        <v>3778</v>
      </c>
      <c r="E45" s="35">
        <f>IFERROR(VLOOKUP(Table5[[#This Row],[EMPLOYEE ID]],Table3[[EMP ID]:[DATE STARTED]],9,FALSE),"")</f>
        <v>42816</v>
      </c>
      <c r="F45" s="35" t="str">
        <f>IF(IFERROR(VLOOKUP(Table5[[#This Row],[EMPLOYEE ID]],ELIST!$A$1:$J$1864,8),"")="","",VLOOKUP(Table5[[#This Row],[EMPLOYEE ID]],ELIST!$A$1:$J$1864,8))</f>
        <v/>
      </c>
      <c r="G45" s="29">
        <v>1</v>
      </c>
      <c r="H45" s="29">
        <v>12</v>
      </c>
      <c r="I45" s="36">
        <f t="shared" si="0"/>
        <v>8.3333333333333329E-2</v>
      </c>
      <c r="J45" s="30">
        <f t="shared" si="1"/>
        <v>8.3333333333333329E-2</v>
      </c>
      <c r="M45" s="29" t="s">
        <v>16</v>
      </c>
      <c r="N45" s="29">
        <v>240617</v>
      </c>
      <c r="O45" s="29" t="s">
        <v>28</v>
      </c>
      <c r="P45" s="29">
        <v>11</v>
      </c>
      <c r="Q45" s="37">
        <f>ROUND(Table8[[#This Row],['# MONTHS]]/Table8[[#Headers],[12]],2)</f>
        <v>0.92</v>
      </c>
      <c r="R45" s="37">
        <f>IF(ISNUMBER(T45), ((P45 - 1 + (DAY(T45) / DAY(EOMONTH(T45, 0)))) / Table8[[#Headers],[12]]), (P45 / Table8[[#Headers],[12]]))</f>
        <v>0.91666666666666663</v>
      </c>
      <c r="S45" s="35">
        <f>IFERROR(VLOOKUP(Table8[[#This Row],[EMPLOYEE ID]],Table3[[EMP ID]:[DATE STARTED]],9,FALSE),"")</f>
        <v>45012</v>
      </c>
      <c r="T45" s="35" t="str">
        <f>IF(IFERROR(VLOOKUP(Table8[[#This Row],[EMPLOYEE ID]],ELIST!$A$1:$J$1864,8),"")="","",VLOOKUP(Table8[[#This Row],[EMPLOYEE ID]],ELIST!$A$1:$J$1864,8))</f>
        <v/>
      </c>
      <c r="U45" s="36">
        <f>Table8[[#This Row],[PRORATED %]]</f>
        <v>0.91666666666666663</v>
      </c>
      <c r="V45" s="59"/>
    </row>
    <row r="46" spans="1:22" x14ac:dyDescent="0.25">
      <c r="A46" s="28" t="s">
        <v>465</v>
      </c>
      <c r="B46" s="29">
        <v>240054</v>
      </c>
      <c r="C46" s="29" t="s">
        <v>106</v>
      </c>
      <c r="D46" s="29" t="s">
        <v>3768</v>
      </c>
      <c r="E46" s="35">
        <f>IFERROR(VLOOKUP(Table5[[#This Row],[EMPLOYEE ID]],Table3[[EMP ID]:[DATE STARTED]],9,FALSE),"")</f>
        <v>42816</v>
      </c>
      <c r="F46" s="35" t="str">
        <f>IF(IFERROR(VLOOKUP(Table5[[#This Row],[EMPLOYEE ID]],ELIST!$A$1:$J$1864,8),"")="","",VLOOKUP(Table5[[#This Row],[EMPLOYEE ID]],ELIST!$A$1:$J$1864,8))</f>
        <v/>
      </c>
      <c r="G46" s="29">
        <v>1</v>
      </c>
      <c r="H46" s="29">
        <v>12</v>
      </c>
      <c r="I46" s="36">
        <f t="shared" si="0"/>
        <v>8.3333333333333329E-2</v>
      </c>
      <c r="J46" s="30">
        <f t="shared" si="1"/>
        <v>8.3333333333333329E-2</v>
      </c>
      <c r="M46" s="29" t="s">
        <v>416</v>
      </c>
      <c r="N46" s="29">
        <v>800057</v>
      </c>
      <c r="O46" s="29" t="s">
        <v>415</v>
      </c>
      <c r="P46" s="29">
        <v>10</v>
      </c>
      <c r="Q46" s="37">
        <f>ROUND(Table8[[#This Row],['# MONTHS]]/Table8[[#Headers],[12]],2)</f>
        <v>0.83</v>
      </c>
      <c r="R46" s="37">
        <f>IF(ISNUMBER(T46), ((P46 - 1 + (DAY(T46) / DAY(EOMONTH(T46, 0)))) / Table8[[#Headers],[12]]), (P46 / Table8[[#Headers],[12]]))</f>
        <v>0.83333333333333337</v>
      </c>
      <c r="S46" s="35">
        <f>IFERROR(VLOOKUP(Table8[[#This Row],[EMPLOYEE ID]],Table3[[EMP ID]:[DATE STARTED]],9,FALSE),"")</f>
        <v>45358</v>
      </c>
      <c r="T46" s="35" t="str">
        <f>IF(IFERROR(VLOOKUP(Table8[[#This Row],[EMPLOYEE ID]],ELIST!$A$1:$J$1864,8),"")="","",VLOOKUP(Table8[[#This Row],[EMPLOYEE ID]],ELIST!$A$1:$J$1864,8))</f>
        <v/>
      </c>
      <c r="U46" s="36">
        <f>Table8[[#This Row],[PRORATED %]]</f>
        <v>0.83333333333333337</v>
      </c>
      <c r="V46" s="59"/>
    </row>
    <row r="47" spans="1:22" x14ac:dyDescent="0.25">
      <c r="A47" s="28" t="s">
        <v>465</v>
      </c>
      <c r="B47" s="29">
        <v>440415</v>
      </c>
      <c r="C47" s="29" t="s">
        <v>2987</v>
      </c>
      <c r="D47" s="29" t="s">
        <v>754</v>
      </c>
      <c r="E47" s="35">
        <f>IFERROR(VLOOKUP(Table5[[#This Row],[EMPLOYEE ID]],Table3[[EMP ID]:[DATE STARTED]],9,FALSE),"")</f>
        <v>44683</v>
      </c>
      <c r="F47" s="35">
        <f>IF(IFERROR(VLOOKUP(Table5[[#This Row],[EMPLOYEE ID]],ELIST!$A$1:$J$1864,8),"")="","",VLOOKUP(Table5[[#This Row],[EMPLOYEE ID]],ELIST!$A$1:$J$1864,8))</f>
        <v>45331</v>
      </c>
      <c r="G47" s="29">
        <v>1</v>
      </c>
      <c r="H47" s="29">
        <v>12</v>
      </c>
      <c r="I47" s="36">
        <f t="shared" si="0"/>
        <v>8.3333333333333329E-2</v>
      </c>
      <c r="J47" s="30">
        <f t="shared" si="1"/>
        <v>2.5862068965517241E-2</v>
      </c>
      <c r="M47" s="29" t="s">
        <v>385</v>
      </c>
      <c r="N47" s="29">
        <v>240075</v>
      </c>
      <c r="O47" s="29" t="s">
        <v>384</v>
      </c>
      <c r="P47" s="29">
        <v>10</v>
      </c>
      <c r="Q47" s="37">
        <f>ROUND(Table8[[#This Row],['# MONTHS]]/Table8[[#Headers],[12]],2)</f>
        <v>0.83</v>
      </c>
      <c r="R47" s="37">
        <f>IF(ISNUMBER(T47), ((P47 - 1 + (DAY(T47) / DAY(EOMONTH(T47, 0)))) / Table8[[#Headers],[12]]), (P47 / Table8[[#Headers],[12]]))</f>
        <v>0.83333333333333337</v>
      </c>
      <c r="S47" s="35">
        <f>IFERROR(VLOOKUP(Table8[[#This Row],[EMPLOYEE ID]],Table3[[EMP ID]:[DATE STARTED]],9,FALSE),"")</f>
        <v>42590</v>
      </c>
      <c r="T47" s="35" t="str">
        <f>IF(IFERROR(VLOOKUP(Table8[[#This Row],[EMPLOYEE ID]],ELIST!$A$1:$J$1864,8),"")="","",VLOOKUP(Table8[[#This Row],[EMPLOYEE ID]],ELIST!$A$1:$J$1864,8))</f>
        <v/>
      </c>
      <c r="U47" s="36">
        <f>Table8[[#This Row],[PRORATED %]]</f>
        <v>0.83333333333333337</v>
      </c>
      <c r="V47" s="59"/>
    </row>
    <row r="48" spans="1:22" x14ac:dyDescent="0.25">
      <c r="A48" s="28" t="s">
        <v>465</v>
      </c>
      <c r="B48" s="29" t="s">
        <v>718</v>
      </c>
      <c r="C48" s="29" t="s">
        <v>3766</v>
      </c>
      <c r="D48" s="29" t="s">
        <v>748</v>
      </c>
      <c r="E48" s="35" t="str">
        <f>IFERROR(VLOOKUP(Table5[[#This Row],[EMPLOYEE ID]],Table3[[EMP ID]:[DATE STARTED]],9,FALSE),"")</f>
        <v/>
      </c>
      <c r="F48" s="35" t="str">
        <f>IF(IFERROR(VLOOKUP(Table5[[#This Row],[EMPLOYEE ID]],ELIST!$A$1:$J$1864,8),"")="","",VLOOKUP(Table5[[#This Row],[EMPLOYEE ID]],ELIST!$A$1:$J$1864,8))</f>
        <v/>
      </c>
      <c r="G48" s="29">
        <v>1</v>
      </c>
      <c r="H48" s="29">
        <v>12</v>
      </c>
      <c r="I48" s="36">
        <f t="shared" si="0"/>
        <v>8.3333333333333329E-2</v>
      </c>
      <c r="J48" s="30">
        <f t="shared" si="1"/>
        <v>8.3333333333333329E-2</v>
      </c>
      <c r="M48" s="29" t="s">
        <v>381</v>
      </c>
      <c r="N48" s="29">
        <v>240442</v>
      </c>
      <c r="O48" s="29" t="s">
        <v>380</v>
      </c>
      <c r="P48" s="29">
        <v>10</v>
      </c>
      <c r="Q48" s="37">
        <f>ROUND(Table8[[#This Row],['# MONTHS]]/Table8[[#Headers],[12]],2)</f>
        <v>0.83</v>
      </c>
      <c r="R48" s="37">
        <f>IF(ISNUMBER(T48), ((P48 - 1 + (DAY(T48) / DAY(EOMONTH(T48, 0)))) / Table8[[#Headers],[12]]), (P48 / Table8[[#Headers],[12]]))</f>
        <v>0.83333333333333337</v>
      </c>
      <c r="S48" s="35">
        <f>IFERROR(VLOOKUP(Table8[[#This Row],[EMPLOYEE ID]],Table3[[EMP ID]:[DATE STARTED]],9,FALSE),"")</f>
        <v>44452</v>
      </c>
      <c r="T48" s="35" t="str">
        <f>IF(IFERROR(VLOOKUP(Table8[[#This Row],[EMPLOYEE ID]],ELIST!$A$1:$J$1864,8),"")="","",VLOOKUP(Table8[[#This Row],[EMPLOYEE ID]],ELIST!$A$1:$J$1864,8))</f>
        <v/>
      </c>
      <c r="U48" s="36">
        <f>Table8[[#This Row],[PRORATED %]]</f>
        <v>0.83333333333333337</v>
      </c>
      <c r="V48" s="59"/>
    </row>
    <row r="49" spans="1:22" x14ac:dyDescent="0.25">
      <c r="A49" s="28" t="s">
        <v>465</v>
      </c>
      <c r="B49" s="29" t="s">
        <v>718</v>
      </c>
      <c r="C49" s="29" t="s">
        <v>3766</v>
      </c>
      <c r="D49" s="29" t="s">
        <v>746</v>
      </c>
      <c r="E49" s="35" t="str">
        <f>IFERROR(VLOOKUP(Table5[[#This Row],[EMPLOYEE ID]],Table3[[EMP ID]:[DATE STARTED]],9,FALSE),"")</f>
        <v/>
      </c>
      <c r="F49" s="35" t="str">
        <f>IF(IFERROR(VLOOKUP(Table5[[#This Row],[EMPLOYEE ID]],ELIST!$A$1:$J$1864,8),"")="","",VLOOKUP(Table5[[#This Row],[EMPLOYEE ID]],ELIST!$A$1:$J$1864,8))</f>
        <v/>
      </c>
      <c r="G49" s="29">
        <v>1</v>
      </c>
      <c r="H49" s="29">
        <v>12</v>
      </c>
      <c r="I49" s="36">
        <f t="shared" si="0"/>
        <v>8.3333333333333329E-2</v>
      </c>
      <c r="J49" s="30">
        <f t="shared" si="1"/>
        <v>8.3333333333333329E-2</v>
      </c>
      <c r="M49" s="29" t="s">
        <v>372</v>
      </c>
      <c r="N49" s="29">
        <v>240080</v>
      </c>
      <c r="O49" s="29" t="s">
        <v>209</v>
      </c>
      <c r="P49" s="29">
        <v>10</v>
      </c>
      <c r="Q49" s="37">
        <f>ROUND(Table8[[#This Row],['# MONTHS]]/Table8[[#Headers],[12]],2)</f>
        <v>0.83</v>
      </c>
      <c r="R49" s="37">
        <f>IF(ISNUMBER(T49), ((P49 - 1 + (DAY(T49) / DAY(EOMONTH(T49, 0)))) / Table8[[#Headers],[12]]), (P49 / Table8[[#Headers],[12]]))</f>
        <v>0.83333333333333337</v>
      </c>
      <c r="S49" s="35">
        <f>IFERROR(VLOOKUP(Table8[[#This Row],[EMPLOYEE ID]],Table3[[EMP ID]:[DATE STARTED]],9,FALSE),"")</f>
        <v>43003</v>
      </c>
      <c r="T49" s="35" t="str">
        <f>IF(IFERROR(VLOOKUP(Table8[[#This Row],[EMPLOYEE ID]],ELIST!$A$1:$J$1864,8),"")="","",VLOOKUP(Table8[[#This Row],[EMPLOYEE ID]],ELIST!$A$1:$J$1864,8))</f>
        <v/>
      </c>
      <c r="U49" s="36">
        <f>Table8[[#This Row],[PRORATED %]]</f>
        <v>0.83333333333333337</v>
      </c>
      <c r="V49" s="59"/>
    </row>
    <row r="50" spans="1:22" x14ac:dyDescent="0.25">
      <c r="A50" s="28" t="s">
        <v>465</v>
      </c>
      <c r="B50" s="29" t="s">
        <v>718</v>
      </c>
      <c r="C50" s="29" t="s">
        <v>3766</v>
      </c>
      <c r="D50" s="29" t="s">
        <v>717</v>
      </c>
      <c r="E50" s="35" t="str">
        <f>IFERROR(VLOOKUP(Table5[[#This Row],[EMPLOYEE ID]],Table3[[EMP ID]:[DATE STARTED]],9,FALSE),"")</f>
        <v/>
      </c>
      <c r="F50" s="35" t="str">
        <f>IF(IFERROR(VLOOKUP(Table5[[#This Row],[EMPLOYEE ID]],ELIST!$A$1:$J$1864,8),"")="","",VLOOKUP(Table5[[#This Row],[EMPLOYEE ID]],ELIST!$A$1:$J$1864,8))</f>
        <v/>
      </c>
      <c r="G50" s="29">
        <v>1</v>
      </c>
      <c r="H50" s="29">
        <v>12</v>
      </c>
      <c r="I50" s="36">
        <f t="shared" si="0"/>
        <v>8.3333333333333329E-2</v>
      </c>
      <c r="J50" s="30">
        <f t="shared" si="1"/>
        <v>8.3333333333333329E-2</v>
      </c>
      <c r="M50" s="29" t="s">
        <v>363</v>
      </c>
      <c r="N50" s="29">
        <v>240049</v>
      </c>
      <c r="O50" s="29" t="s">
        <v>142</v>
      </c>
      <c r="P50" s="29">
        <v>10</v>
      </c>
      <c r="Q50" s="37">
        <f>ROUND(Table8[[#This Row],['# MONTHS]]/Table8[[#Headers],[12]],2)</f>
        <v>0.83</v>
      </c>
      <c r="R50" s="37">
        <f>IF(ISNUMBER(T50), ((P50 - 1 + (DAY(T50) / DAY(EOMONTH(T50, 0)))) / Table8[[#Headers],[12]]), (P50 / Table8[[#Headers],[12]]))</f>
        <v>0.83333333333333337</v>
      </c>
      <c r="S50" s="35">
        <f>IFERROR(VLOOKUP(Table8[[#This Row],[EMPLOYEE ID]],Table3[[EMP ID]:[DATE STARTED]],9,FALSE),"")</f>
        <v>43006</v>
      </c>
      <c r="T50" s="35" t="str">
        <f>IF(IFERROR(VLOOKUP(Table8[[#This Row],[EMPLOYEE ID]],ELIST!$A$1:$J$1864,8),"")="","",VLOOKUP(Table8[[#This Row],[EMPLOYEE ID]],ELIST!$A$1:$J$1864,8))</f>
        <v/>
      </c>
      <c r="U50" s="36">
        <f>Table8[[#This Row],[PRORATED %]]</f>
        <v>0.83333333333333337</v>
      </c>
      <c r="V50" s="59"/>
    </row>
    <row r="51" spans="1:22" x14ac:dyDescent="0.25">
      <c r="A51" s="28" t="s">
        <v>463</v>
      </c>
      <c r="B51" s="29">
        <v>800044</v>
      </c>
      <c r="C51" s="29" t="s">
        <v>464</v>
      </c>
      <c r="D51" s="29" t="s">
        <v>754</v>
      </c>
      <c r="E51" s="35">
        <f>IFERROR(VLOOKUP(Table5[[#This Row],[EMPLOYEE ID]],Table3[[EMP ID]:[DATE STARTED]],9,FALSE),"")</f>
        <v>45019</v>
      </c>
      <c r="F51" s="35" t="str">
        <f>IF(IFERROR(VLOOKUP(Table5[[#This Row],[EMPLOYEE ID]],ELIST!$A$1:$J$1864,8),"")="","",VLOOKUP(Table5[[#This Row],[EMPLOYEE ID]],ELIST!$A$1:$J$1864,8))</f>
        <v/>
      </c>
      <c r="G51" s="29">
        <v>1</v>
      </c>
      <c r="H51" s="29">
        <v>12</v>
      </c>
      <c r="I51" s="36">
        <f t="shared" si="0"/>
        <v>8.3333333333333329E-2</v>
      </c>
      <c r="J51" s="30">
        <f t="shared" si="1"/>
        <v>8.3333333333333329E-2</v>
      </c>
      <c r="M51" s="29" t="s">
        <v>353</v>
      </c>
      <c r="N51" s="29">
        <v>440072</v>
      </c>
      <c r="O51" s="29" t="s">
        <v>352</v>
      </c>
      <c r="P51" s="29">
        <v>10</v>
      </c>
      <c r="Q51" s="37">
        <f>ROUND(Table8[[#This Row],['# MONTHS]]/Table8[[#Headers],[12]],2)</f>
        <v>0.83</v>
      </c>
      <c r="R51" s="37">
        <f>IF(ISNUMBER(T51), ((P51 - 1 + (DAY(T51) / DAY(EOMONTH(T51, 0)))) / Table8[[#Headers],[12]]), (P51 / Table8[[#Headers],[12]]))</f>
        <v>0.83333333333333337</v>
      </c>
      <c r="S51" s="35">
        <f>IFERROR(VLOOKUP(Table8[[#This Row],[EMPLOYEE ID]],Table3[[EMP ID]:[DATE STARTED]],9,FALSE),"")</f>
        <v>43692</v>
      </c>
      <c r="T51" s="35" t="str">
        <f>IF(IFERROR(VLOOKUP(Table8[[#This Row],[EMPLOYEE ID]],ELIST!$A$1:$J$1864,8),"")="","",VLOOKUP(Table8[[#This Row],[EMPLOYEE ID]],ELIST!$A$1:$J$1864,8))</f>
        <v/>
      </c>
      <c r="U51" s="36">
        <f>Table8[[#This Row],[PRORATED %]]</f>
        <v>0.83333333333333337</v>
      </c>
      <c r="V51" s="59"/>
    </row>
    <row r="52" spans="1:22" x14ac:dyDescent="0.25">
      <c r="A52" s="28" t="s">
        <v>463</v>
      </c>
      <c r="B52" s="29">
        <v>800044</v>
      </c>
      <c r="C52" s="29" t="s">
        <v>464</v>
      </c>
      <c r="D52" s="29" t="s">
        <v>748</v>
      </c>
      <c r="E52" s="35">
        <f>IFERROR(VLOOKUP(Table5[[#This Row],[EMPLOYEE ID]],Table3[[EMP ID]:[DATE STARTED]],9,FALSE),"")</f>
        <v>45019</v>
      </c>
      <c r="F52" s="35" t="str">
        <f>IF(IFERROR(VLOOKUP(Table5[[#This Row],[EMPLOYEE ID]],ELIST!$A$1:$J$1864,8),"")="","",VLOOKUP(Table5[[#This Row],[EMPLOYEE ID]],ELIST!$A$1:$J$1864,8))</f>
        <v/>
      </c>
      <c r="G52" s="29">
        <v>1</v>
      </c>
      <c r="H52" s="29">
        <v>12</v>
      </c>
      <c r="I52" s="36">
        <f t="shared" si="0"/>
        <v>8.3333333333333329E-2</v>
      </c>
      <c r="J52" s="30">
        <f t="shared" si="1"/>
        <v>8.3333333333333329E-2</v>
      </c>
      <c r="M52" s="29" t="s">
        <v>514</v>
      </c>
      <c r="N52" s="29">
        <v>210078</v>
      </c>
      <c r="O52" s="29" t="s">
        <v>658</v>
      </c>
      <c r="P52" s="29">
        <v>10</v>
      </c>
      <c r="Q52" s="37">
        <f>ROUND(Table8[[#This Row],['# MONTHS]]/Table8[[#Headers],[12]],2)</f>
        <v>0.83</v>
      </c>
      <c r="R52" s="37">
        <f>IF(ISNUMBER(T52), ((P52 - 1 + (DAY(T52) / DAY(EOMONTH(T52, 0)))) / Table8[[#Headers],[12]]), (P52 / Table8[[#Headers],[12]]))</f>
        <v>0.83333333333333337</v>
      </c>
      <c r="S52" s="35">
        <f>IFERROR(VLOOKUP(Table8[[#This Row],[EMPLOYEE ID]],Table3[[EMP ID]:[DATE STARTED]],9,FALSE),"")</f>
        <v>45385</v>
      </c>
      <c r="T52" s="35" t="str">
        <f>IF(IFERROR(VLOOKUP(Table8[[#This Row],[EMPLOYEE ID]],ELIST!$A$1:$J$1864,8),"")="","",VLOOKUP(Table8[[#This Row],[EMPLOYEE ID]],ELIST!$A$1:$J$1864,8))</f>
        <v/>
      </c>
      <c r="U52" s="36">
        <f>Table8[[#This Row],[PRORATED %]]</f>
        <v>0.83333333333333337</v>
      </c>
      <c r="V52" s="59"/>
    </row>
    <row r="53" spans="1:22" x14ac:dyDescent="0.25">
      <c r="A53" s="28" t="s">
        <v>463</v>
      </c>
      <c r="B53" s="29">
        <v>800044</v>
      </c>
      <c r="C53" s="29" t="s">
        <v>464</v>
      </c>
      <c r="D53" s="29" t="s">
        <v>746</v>
      </c>
      <c r="E53" s="35">
        <f>IFERROR(VLOOKUP(Table5[[#This Row],[EMPLOYEE ID]],Table3[[EMP ID]:[DATE STARTED]],9,FALSE),"")</f>
        <v>45019</v>
      </c>
      <c r="F53" s="35" t="str">
        <f>IF(IFERROR(VLOOKUP(Table5[[#This Row],[EMPLOYEE ID]],ELIST!$A$1:$J$1864,8),"")="","",VLOOKUP(Table5[[#This Row],[EMPLOYEE ID]],ELIST!$A$1:$J$1864,8))</f>
        <v/>
      </c>
      <c r="G53" s="29">
        <v>1</v>
      </c>
      <c r="H53" s="29">
        <v>12</v>
      </c>
      <c r="I53" s="36">
        <f t="shared" si="0"/>
        <v>8.3333333333333329E-2</v>
      </c>
      <c r="J53" s="30">
        <f t="shared" si="1"/>
        <v>8.3333333333333329E-2</v>
      </c>
      <c r="M53" s="29" t="s">
        <v>362</v>
      </c>
      <c r="N53" s="29">
        <v>230017</v>
      </c>
      <c r="O53" s="29" t="s">
        <v>661</v>
      </c>
      <c r="P53" s="29">
        <v>10</v>
      </c>
      <c r="Q53" s="37">
        <f>ROUND(Table8[[#This Row],['# MONTHS]]/Table8[[#Headers],[12]],2)</f>
        <v>0.83</v>
      </c>
      <c r="R53" s="37">
        <f>IF(ISNUMBER(T53), ((P53 - 1 + (DAY(T53) / DAY(EOMONTH(T53, 0)))) / Table8[[#Headers],[12]]), (P53 / Table8[[#Headers],[12]]))</f>
        <v>0.83333333333333337</v>
      </c>
      <c r="S53" s="35">
        <f>IFERROR(VLOOKUP(Table8[[#This Row],[EMPLOYEE ID]],Table3[[EMP ID]:[DATE STARTED]],9,FALSE),"")</f>
        <v>45376</v>
      </c>
      <c r="T53" s="35" t="str">
        <f>IF(IFERROR(VLOOKUP(Table8[[#This Row],[EMPLOYEE ID]],ELIST!$A$1:$J$1864,8),"")="","",VLOOKUP(Table8[[#This Row],[EMPLOYEE ID]],ELIST!$A$1:$J$1864,8))</f>
        <v/>
      </c>
      <c r="U53" s="36">
        <f>Table8[[#This Row],[PRORATED %]]</f>
        <v>0.83333333333333337</v>
      </c>
      <c r="V53" s="59"/>
    </row>
    <row r="54" spans="1:22" x14ac:dyDescent="0.25">
      <c r="A54" s="28" t="s">
        <v>463</v>
      </c>
      <c r="B54" s="29">
        <v>800044</v>
      </c>
      <c r="C54" s="29" t="s">
        <v>464</v>
      </c>
      <c r="D54" s="29" t="s">
        <v>717</v>
      </c>
      <c r="E54" s="35">
        <f>IFERROR(VLOOKUP(Table5[[#This Row],[EMPLOYEE ID]],Table3[[EMP ID]:[DATE STARTED]],9,FALSE),"")</f>
        <v>45019</v>
      </c>
      <c r="F54" s="35" t="str">
        <f>IF(IFERROR(VLOOKUP(Table5[[#This Row],[EMPLOYEE ID]],ELIST!$A$1:$J$1864,8),"")="","",VLOOKUP(Table5[[#This Row],[EMPLOYEE ID]],ELIST!$A$1:$J$1864,8))</f>
        <v/>
      </c>
      <c r="G54" s="29">
        <v>1</v>
      </c>
      <c r="H54" s="29">
        <v>12</v>
      </c>
      <c r="I54" s="36">
        <f t="shared" si="0"/>
        <v>8.3333333333333329E-2</v>
      </c>
      <c r="J54" s="30">
        <f t="shared" si="1"/>
        <v>8.3333333333333329E-2</v>
      </c>
      <c r="M54" s="29" t="s">
        <v>13</v>
      </c>
      <c r="N54" s="29" t="s">
        <v>18</v>
      </c>
      <c r="O54" s="29" t="s">
        <v>19</v>
      </c>
      <c r="P54" s="29">
        <v>10</v>
      </c>
      <c r="Q54" s="37">
        <f>ROUND(Table8[[#This Row],['# MONTHS]]/Table8[[#Headers],[12]],2)</f>
        <v>0.83</v>
      </c>
      <c r="R54" s="37">
        <f>IF(ISNUMBER(T54), ((P54 - 1 + (DAY(T54) / DAY(EOMONTH(T54, 0)))) / Table8[[#Headers],[12]]), (P54 / Table8[[#Headers],[12]]))</f>
        <v>0.83333333333333337</v>
      </c>
      <c r="S54" s="35">
        <f>IFERROR(VLOOKUP(Table8[[#This Row],[EMPLOYEE ID]],Table3[[EMP ID]:[DATE STARTED]],9,FALSE),"")</f>
        <v>44998</v>
      </c>
      <c r="T54" s="35" t="str">
        <f>IF(IFERROR(VLOOKUP(Table8[[#This Row],[EMPLOYEE ID]],ELIST!$A$1:$J$1864,8),"")="","",VLOOKUP(Table8[[#This Row],[EMPLOYEE ID]],ELIST!$A$1:$J$1864,8))</f>
        <v/>
      </c>
      <c r="U54" s="36">
        <f>Table8[[#This Row],[PRORATED %]]</f>
        <v>0.83333333333333337</v>
      </c>
      <c r="V54" s="59"/>
    </row>
    <row r="55" spans="1:22" x14ac:dyDescent="0.25">
      <c r="A55" s="28" t="s">
        <v>463</v>
      </c>
      <c r="B55" s="29">
        <v>800044</v>
      </c>
      <c r="C55" s="29" t="s">
        <v>464</v>
      </c>
      <c r="D55" s="29" t="s">
        <v>703</v>
      </c>
      <c r="E55" s="35">
        <f>IFERROR(VLOOKUP(Table5[[#This Row],[EMPLOYEE ID]],Table3[[EMP ID]:[DATE STARTED]],9,FALSE),"")</f>
        <v>45019</v>
      </c>
      <c r="F55" s="35" t="str">
        <f>IF(IFERROR(VLOOKUP(Table5[[#This Row],[EMPLOYEE ID]],ELIST!$A$1:$J$1864,8),"")="","",VLOOKUP(Table5[[#This Row],[EMPLOYEE ID]],ELIST!$A$1:$J$1864,8))</f>
        <v/>
      </c>
      <c r="G55" s="29">
        <v>1</v>
      </c>
      <c r="H55" s="29">
        <v>12</v>
      </c>
      <c r="I55" s="36">
        <f t="shared" si="0"/>
        <v>8.3333333333333329E-2</v>
      </c>
      <c r="J55" s="30">
        <f t="shared" si="1"/>
        <v>8.3333333333333329E-2</v>
      </c>
      <c r="M55" s="29" t="s">
        <v>187</v>
      </c>
      <c r="N55" s="29">
        <v>240131</v>
      </c>
      <c r="O55" s="29" t="s">
        <v>160</v>
      </c>
      <c r="P55" s="29">
        <v>10</v>
      </c>
      <c r="Q55" s="37">
        <f>ROUND(Table8[[#This Row],['# MONTHS]]/Table8[[#Headers],[12]],2)</f>
        <v>0.83</v>
      </c>
      <c r="R55" s="37">
        <f>IF(ISNUMBER(T55), ((P55 - 1 + (DAY(T55) / DAY(EOMONTH(T55, 0)))) / Table8[[#Headers],[12]]), (P55 / Table8[[#Headers],[12]]))</f>
        <v>0.83333333333333337</v>
      </c>
      <c r="S55" s="35">
        <f>IFERROR(VLOOKUP(Table8[[#This Row],[EMPLOYEE ID]],Table3[[EMP ID]:[DATE STARTED]],9,FALSE),"")</f>
        <v>43598</v>
      </c>
      <c r="T55" s="35" t="str">
        <f>IF(IFERROR(VLOOKUP(Table8[[#This Row],[EMPLOYEE ID]],ELIST!$A$1:$J$1864,8),"")="","",VLOOKUP(Table8[[#This Row],[EMPLOYEE ID]],ELIST!$A$1:$J$1864,8))</f>
        <v/>
      </c>
      <c r="U55" s="36">
        <f>Table8[[#This Row],[PRORATED %]]</f>
        <v>0.83333333333333337</v>
      </c>
      <c r="V55" s="59"/>
    </row>
    <row r="56" spans="1:22" x14ac:dyDescent="0.25">
      <c r="A56" s="28" t="s">
        <v>463</v>
      </c>
      <c r="B56" s="29">
        <v>800044</v>
      </c>
      <c r="C56" s="29" t="s">
        <v>464</v>
      </c>
      <c r="D56" s="29" t="s">
        <v>695</v>
      </c>
      <c r="E56" s="35">
        <f>IFERROR(VLOOKUP(Table5[[#This Row],[EMPLOYEE ID]],Table3[[EMP ID]:[DATE STARTED]],9,FALSE),"")</f>
        <v>45019</v>
      </c>
      <c r="F56" s="35" t="str">
        <f>IF(IFERROR(VLOOKUP(Table5[[#This Row],[EMPLOYEE ID]],ELIST!$A$1:$J$1864,8),"")="","",VLOOKUP(Table5[[#This Row],[EMPLOYEE ID]],ELIST!$A$1:$J$1864,8))</f>
        <v/>
      </c>
      <c r="G56" s="29">
        <v>1</v>
      </c>
      <c r="H56" s="29">
        <v>12</v>
      </c>
      <c r="I56" s="36">
        <f t="shared" si="0"/>
        <v>8.3333333333333329E-2</v>
      </c>
      <c r="J56" s="30">
        <f t="shared" si="1"/>
        <v>8.3333333333333329E-2</v>
      </c>
      <c r="M56" s="29" t="s">
        <v>139</v>
      </c>
      <c r="N56" s="29">
        <v>240005</v>
      </c>
      <c r="O56" s="29" t="s">
        <v>190</v>
      </c>
      <c r="P56" s="29">
        <v>10</v>
      </c>
      <c r="Q56" s="37">
        <f>ROUND(Table8[[#This Row],['# MONTHS]]/Table8[[#Headers],[12]],2)</f>
        <v>0.83</v>
      </c>
      <c r="R56" s="37">
        <f>IF(ISNUMBER(T56), ((P56 - 1 + (DAY(T56) / DAY(EOMONTH(T56, 0)))) / Table8[[#Headers],[12]]), (P56 / Table8[[#Headers],[12]]))</f>
        <v>0.83333333333333337</v>
      </c>
      <c r="S56" s="35">
        <f>IFERROR(VLOOKUP(Table8[[#This Row],[EMPLOYEE ID]],Table3[[EMP ID]:[DATE STARTED]],9,FALSE),"")</f>
        <v>43382</v>
      </c>
      <c r="T56" s="35" t="str">
        <f>IF(IFERROR(VLOOKUP(Table8[[#This Row],[EMPLOYEE ID]],ELIST!$A$1:$J$1864,8),"")="","",VLOOKUP(Table8[[#This Row],[EMPLOYEE ID]],ELIST!$A$1:$J$1864,8))</f>
        <v/>
      </c>
      <c r="U56" s="36">
        <f>Table8[[#This Row],[PRORATED %]]</f>
        <v>0.83333333333333337</v>
      </c>
      <c r="V56" s="59"/>
    </row>
    <row r="57" spans="1:22" x14ac:dyDescent="0.25">
      <c r="A57" s="28" t="s">
        <v>463</v>
      </c>
      <c r="B57" s="29">
        <v>800044</v>
      </c>
      <c r="C57" s="29" t="s">
        <v>464</v>
      </c>
      <c r="D57" s="29" t="s">
        <v>650</v>
      </c>
      <c r="E57" s="35">
        <f>IFERROR(VLOOKUP(Table5[[#This Row],[EMPLOYEE ID]],Table3[[EMP ID]:[DATE STARTED]],9,FALSE),"")</f>
        <v>45019</v>
      </c>
      <c r="F57" s="35" t="str">
        <f>IF(IFERROR(VLOOKUP(Table5[[#This Row],[EMPLOYEE ID]],ELIST!$A$1:$J$1864,8),"")="","",VLOOKUP(Table5[[#This Row],[EMPLOYEE ID]],ELIST!$A$1:$J$1864,8))</f>
        <v/>
      </c>
      <c r="G57" s="29">
        <v>1</v>
      </c>
      <c r="H57" s="29">
        <v>12</v>
      </c>
      <c r="I57" s="36">
        <f t="shared" si="0"/>
        <v>8.3333333333333329E-2</v>
      </c>
      <c r="J57" s="30">
        <f t="shared" si="1"/>
        <v>8.3333333333333329E-2</v>
      </c>
      <c r="M57" s="29" t="s">
        <v>83</v>
      </c>
      <c r="N57" s="29">
        <v>440082</v>
      </c>
      <c r="O57" s="29" t="s">
        <v>88</v>
      </c>
      <c r="P57" s="29">
        <v>10</v>
      </c>
      <c r="Q57" s="37">
        <f>ROUND(Table8[[#This Row],['# MONTHS]]/Table8[[#Headers],[12]],2)</f>
        <v>0.83</v>
      </c>
      <c r="R57" s="37">
        <f>IF(ISNUMBER(T57), ((P57 - 1 + (DAY(T57) / DAY(EOMONTH(T57, 0)))) / Table8[[#Headers],[12]]), (P57 / Table8[[#Headers],[12]]))</f>
        <v>0.83333333333333337</v>
      </c>
      <c r="S57" s="35">
        <f>IFERROR(VLOOKUP(Table8[[#This Row],[EMPLOYEE ID]],Table3[[EMP ID]:[DATE STARTED]],9,FALSE),"")</f>
        <v>43710</v>
      </c>
      <c r="T57" s="35" t="str">
        <f>IF(IFERROR(VLOOKUP(Table8[[#This Row],[EMPLOYEE ID]],ELIST!$A$1:$J$1864,8),"")="","",VLOOKUP(Table8[[#This Row],[EMPLOYEE ID]],ELIST!$A$1:$J$1864,8))</f>
        <v/>
      </c>
      <c r="U57" s="36">
        <f>Table8[[#This Row],[PRORATED %]]</f>
        <v>0.83333333333333337</v>
      </c>
      <c r="V57" s="59"/>
    </row>
    <row r="58" spans="1:22" x14ac:dyDescent="0.25">
      <c r="A58" s="28" t="s">
        <v>463</v>
      </c>
      <c r="B58" s="29">
        <v>800044</v>
      </c>
      <c r="C58" s="29" t="s">
        <v>464</v>
      </c>
      <c r="D58" s="29" t="s">
        <v>3284</v>
      </c>
      <c r="E58" s="35">
        <f>IFERROR(VLOOKUP(Table5[[#This Row],[EMPLOYEE ID]],Table3[[EMP ID]:[DATE STARTED]],9,FALSE),"")</f>
        <v>45019</v>
      </c>
      <c r="F58" s="35" t="str">
        <f>IF(IFERROR(VLOOKUP(Table5[[#This Row],[EMPLOYEE ID]],ELIST!$A$1:$J$1864,8),"")="","",VLOOKUP(Table5[[#This Row],[EMPLOYEE ID]],ELIST!$A$1:$J$1864,8))</f>
        <v/>
      </c>
      <c r="G58" s="29">
        <v>1</v>
      </c>
      <c r="H58" s="29">
        <v>12</v>
      </c>
      <c r="I58" s="36">
        <f t="shared" si="0"/>
        <v>8.3333333333333329E-2</v>
      </c>
      <c r="J58" s="30">
        <f t="shared" si="1"/>
        <v>8.3333333333333329E-2</v>
      </c>
      <c r="M58" s="29" t="s">
        <v>463</v>
      </c>
      <c r="N58" s="29">
        <v>800044</v>
      </c>
      <c r="O58" s="29" t="s">
        <v>464</v>
      </c>
      <c r="P58" s="29">
        <v>9</v>
      </c>
      <c r="Q58" s="37">
        <f>ROUND(Table8[[#This Row],['# MONTHS]]/Table8[[#Headers],[12]],2)</f>
        <v>0.75</v>
      </c>
      <c r="R58" s="37">
        <f>IF(ISNUMBER(T58), ((P58 - 1 + (DAY(T58) / DAY(EOMONTH(T58, 0)))) / Table8[[#Headers],[12]]), (P58 / Table8[[#Headers],[12]]))</f>
        <v>0.75</v>
      </c>
      <c r="S58" s="35">
        <f>IFERROR(VLOOKUP(Table8[[#This Row],[EMPLOYEE ID]],Table3[[EMP ID]:[DATE STARTED]],9,FALSE),"")</f>
        <v>45019</v>
      </c>
      <c r="T58" s="35" t="str">
        <f>IF(IFERROR(VLOOKUP(Table8[[#This Row],[EMPLOYEE ID]],ELIST!$A$1:$J$1864,8),"")="","",VLOOKUP(Table8[[#This Row],[EMPLOYEE ID]],ELIST!$A$1:$J$1864,8))</f>
        <v/>
      </c>
      <c r="U58" s="36">
        <f>Table8[[#This Row],[PRORATED %]]</f>
        <v>0.75</v>
      </c>
      <c r="V58" s="59"/>
    </row>
    <row r="59" spans="1:22" x14ac:dyDescent="0.25">
      <c r="A59" s="28" t="s">
        <v>463</v>
      </c>
      <c r="B59" s="29">
        <v>800044</v>
      </c>
      <c r="C59" s="29" t="s">
        <v>464</v>
      </c>
      <c r="D59" s="29" t="s">
        <v>3778</v>
      </c>
      <c r="E59" s="35">
        <f>IFERROR(VLOOKUP(Table5[[#This Row],[EMPLOYEE ID]],Table3[[EMP ID]:[DATE STARTED]],9,FALSE),"")</f>
        <v>45019</v>
      </c>
      <c r="F59" s="35" t="str">
        <f>IF(IFERROR(VLOOKUP(Table5[[#This Row],[EMPLOYEE ID]],ELIST!$A$1:$J$1864,8),"")="","",VLOOKUP(Table5[[#This Row],[EMPLOYEE ID]],ELIST!$A$1:$J$1864,8))</f>
        <v/>
      </c>
      <c r="G59" s="29">
        <v>1</v>
      </c>
      <c r="H59" s="29">
        <v>12</v>
      </c>
      <c r="I59" s="36">
        <f t="shared" si="0"/>
        <v>8.3333333333333329E-2</v>
      </c>
      <c r="J59" s="30">
        <f t="shared" si="1"/>
        <v>8.3333333333333329E-2</v>
      </c>
      <c r="M59" s="29" t="s">
        <v>374</v>
      </c>
      <c r="N59" s="29">
        <v>240067</v>
      </c>
      <c r="O59" s="29" t="s">
        <v>111</v>
      </c>
      <c r="P59" s="29">
        <v>9</v>
      </c>
      <c r="Q59" s="37">
        <f>ROUND(Table8[[#This Row],['# MONTHS]]/Table8[[#Headers],[12]],2)</f>
        <v>0.75</v>
      </c>
      <c r="R59" s="37">
        <f>IF(ISNUMBER(T59), ((P59 - 1 + (DAY(T59) / DAY(EOMONTH(T59, 0)))) / Table8[[#Headers],[12]]), (P59 / Table8[[#Headers],[12]]))</f>
        <v>0.75</v>
      </c>
      <c r="S59" s="35">
        <f>IFERROR(VLOOKUP(Table8[[#This Row],[EMPLOYEE ID]],Table3[[EMP ID]:[DATE STARTED]],9,FALSE),"")</f>
        <v>41946</v>
      </c>
      <c r="T59" s="35" t="str">
        <f>IF(IFERROR(VLOOKUP(Table8[[#This Row],[EMPLOYEE ID]],ELIST!$A$1:$J$1864,8),"")="","",VLOOKUP(Table8[[#This Row],[EMPLOYEE ID]],ELIST!$A$1:$J$1864,8))</f>
        <v/>
      </c>
      <c r="U59" s="36">
        <f>Table8[[#This Row],[PRORATED %]]</f>
        <v>0.75</v>
      </c>
      <c r="V59" s="59"/>
    </row>
    <row r="60" spans="1:22" x14ac:dyDescent="0.25">
      <c r="A60" s="28" t="s">
        <v>463</v>
      </c>
      <c r="B60" s="29" t="s">
        <v>3747</v>
      </c>
      <c r="C60" s="29" t="s">
        <v>3766</v>
      </c>
      <c r="D60" s="29" t="s">
        <v>3277</v>
      </c>
      <c r="E60" s="35" t="str">
        <f>IFERROR(VLOOKUP(Table5[[#This Row],[EMPLOYEE ID]],Table3[[EMP ID]:[DATE STARTED]],9,FALSE),"")</f>
        <v/>
      </c>
      <c r="F60" s="35">
        <f>IF(IFERROR(VLOOKUP(Table5[[#This Row],[EMPLOYEE ID]],ELIST!$A$1:$J$1864,8),"")="","",VLOOKUP(Table5[[#This Row],[EMPLOYEE ID]],ELIST!$A$1:$J$1864,8))</f>
        <v>44232</v>
      </c>
      <c r="G60" s="29">
        <v>1</v>
      </c>
      <c r="H60" s="29">
        <v>12</v>
      </c>
      <c r="I60" s="36">
        <f t="shared" si="0"/>
        <v>8.3333333333333329E-2</v>
      </c>
      <c r="J60" s="30">
        <f t="shared" si="1"/>
        <v>1.4880952380952382E-2</v>
      </c>
      <c r="M60" s="29" t="s">
        <v>358</v>
      </c>
      <c r="N60" s="29">
        <v>240050</v>
      </c>
      <c r="O60" s="29" t="s">
        <v>357</v>
      </c>
      <c r="P60" s="29">
        <v>9</v>
      </c>
      <c r="Q60" s="37">
        <f>ROUND(Table8[[#This Row],['# MONTHS]]/Table8[[#Headers],[12]],2)</f>
        <v>0.75</v>
      </c>
      <c r="R60" s="37">
        <f>IF(ISNUMBER(T60), ((P60 - 1 + (DAY(T60) / DAY(EOMONTH(T60, 0)))) / Table8[[#Headers],[12]]), (P60 / Table8[[#Headers],[12]]))</f>
        <v>0.75</v>
      </c>
      <c r="S60" s="35">
        <f>IFERROR(VLOOKUP(Table8[[#This Row],[EMPLOYEE ID]],Table3[[EMP ID]:[DATE STARTED]],9,FALSE),"")</f>
        <v>42494</v>
      </c>
      <c r="T60" s="35" t="str">
        <f>IF(IFERROR(VLOOKUP(Table8[[#This Row],[EMPLOYEE ID]],ELIST!$A$1:$J$1864,8),"")="","",VLOOKUP(Table8[[#This Row],[EMPLOYEE ID]],ELIST!$A$1:$J$1864,8))</f>
        <v/>
      </c>
      <c r="U60" s="36">
        <f>Table8[[#This Row],[PRORATED %]]</f>
        <v>0.75</v>
      </c>
      <c r="V60" s="59"/>
    </row>
    <row r="61" spans="1:22" x14ac:dyDescent="0.25">
      <c r="A61" s="28" t="s">
        <v>463</v>
      </c>
      <c r="B61" s="29" t="s">
        <v>3879</v>
      </c>
      <c r="C61" s="29" t="s">
        <v>3766</v>
      </c>
      <c r="D61" s="29" t="s">
        <v>3768</v>
      </c>
      <c r="E61" s="35" t="str">
        <f>IFERROR(VLOOKUP(Table5[[#This Row],[EMPLOYEE ID]],Table3[[EMP ID]:[DATE STARTED]],9,FALSE),"")</f>
        <v/>
      </c>
      <c r="F61" s="35" t="str">
        <f>IF(IFERROR(VLOOKUP(Table5[[#This Row],[EMPLOYEE ID]],ELIST!$A$1:$J$1864,8),"")="","",VLOOKUP(Table5[[#This Row],[EMPLOYEE ID]],ELIST!$A$1:$J$1864,8))</f>
        <v/>
      </c>
      <c r="G61" s="29">
        <v>1</v>
      </c>
      <c r="H61" s="29">
        <v>12</v>
      </c>
      <c r="I61" s="36">
        <f t="shared" si="0"/>
        <v>8.3333333333333329E-2</v>
      </c>
      <c r="J61" s="30">
        <f t="shared" si="1"/>
        <v>8.3333333333333329E-2</v>
      </c>
      <c r="M61" s="29" t="s">
        <v>567</v>
      </c>
      <c r="N61" s="29">
        <v>210069</v>
      </c>
      <c r="O61" s="29" t="s">
        <v>165</v>
      </c>
      <c r="P61" s="29">
        <v>9</v>
      </c>
      <c r="Q61" s="37">
        <f>ROUND(Table8[[#This Row],['# MONTHS]]/Table8[[#Headers],[12]],2)</f>
        <v>0.75</v>
      </c>
      <c r="R61" s="37">
        <f>IF(ISNUMBER(T61), ((P61 - 1 + (DAY(T61) / DAY(EOMONTH(T61, 0)))) / Table8[[#Headers],[12]]), (P61 / Table8[[#Headers],[12]]))</f>
        <v>0.75</v>
      </c>
      <c r="S61" s="35">
        <f>IFERROR(VLOOKUP(Table8[[#This Row],[EMPLOYEE ID]],Table3[[EMP ID]:[DATE STARTED]],9,FALSE),"")</f>
        <v>45055</v>
      </c>
      <c r="T61" s="35" t="str">
        <f>IF(IFERROR(VLOOKUP(Table8[[#This Row],[EMPLOYEE ID]],ELIST!$A$1:$J$1864,8),"")="","",VLOOKUP(Table8[[#This Row],[EMPLOYEE ID]],ELIST!$A$1:$J$1864,8))</f>
        <v/>
      </c>
      <c r="U61" s="36">
        <f>Table8[[#This Row],[PRORATED %]]</f>
        <v>0.75</v>
      </c>
      <c r="V61" s="59"/>
    </row>
    <row r="62" spans="1:22" x14ac:dyDescent="0.25">
      <c r="A62" s="28" t="s">
        <v>460</v>
      </c>
      <c r="B62" s="29">
        <v>240131</v>
      </c>
      <c r="C62" s="29" t="s">
        <v>160</v>
      </c>
      <c r="D62" s="29" t="s">
        <v>754</v>
      </c>
      <c r="E62" s="35">
        <f>IFERROR(VLOOKUP(Table5[[#This Row],[EMPLOYEE ID]],Table3[[EMP ID]:[DATE STARTED]],9,FALSE),"")</f>
        <v>43598</v>
      </c>
      <c r="F62" s="35" t="str">
        <f>IF(IFERROR(VLOOKUP(Table5[[#This Row],[EMPLOYEE ID]],ELIST!$A$1:$J$1864,8),"")="","",VLOOKUP(Table5[[#This Row],[EMPLOYEE ID]],ELIST!$A$1:$J$1864,8))</f>
        <v/>
      </c>
      <c r="G62" s="29">
        <v>1</v>
      </c>
      <c r="H62" s="29">
        <v>12</v>
      </c>
      <c r="I62" s="36">
        <f t="shared" si="0"/>
        <v>8.3333333333333329E-2</v>
      </c>
      <c r="J62" s="30">
        <f t="shared" si="1"/>
        <v>8.3333333333333329E-2</v>
      </c>
      <c r="M62" s="29" t="s">
        <v>320</v>
      </c>
      <c r="N62" s="29" t="s">
        <v>318</v>
      </c>
      <c r="O62" s="29" t="s">
        <v>319</v>
      </c>
      <c r="P62" s="29">
        <v>9</v>
      </c>
      <c r="Q62" s="37">
        <f>ROUND(Table8[[#This Row],['# MONTHS]]/Table8[[#Headers],[12]],2)</f>
        <v>0.75</v>
      </c>
      <c r="R62" s="37">
        <f>IF(ISNUMBER(T62), ((P62 - 1 + (DAY(T62) / DAY(EOMONTH(T62, 0)))) / Table8[[#Headers],[12]]), (P62 / Table8[[#Headers],[12]]))</f>
        <v>0.75</v>
      </c>
      <c r="S62" s="35">
        <f>IFERROR(VLOOKUP(Table8[[#This Row],[EMPLOYEE ID]],Table3[[EMP ID]:[DATE STARTED]],9,FALSE),"")</f>
        <v>41897</v>
      </c>
      <c r="T62" s="35" t="str">
        <f>IF(IFERROR(VLOOKUP(Table8[[#This Row],[EMPLOYEE ID]],ELIST!$A$1:$J$1864,8),"")="","",VLOOKUP(Table8[[#This Row],[EMPLOYEE ID]],ELIST!$A$1:$J$1864,8))</f>
        <v/>
      </c>
      <c r="U62" s="36">
        <f>Table8[[#This Row],[PRORATED %]]</f>
        <v>0.75</v>
      </c>
      <c r="V62" s="59"/>
    </row>
    <row r="63" spans="1:22" x14ac:dyDescent="0.25">
      <c r="A63" s="28" t="s">
        <v>460</v>
      </c>
      <c r="B63" s="29">
        <v>240131</v>
      </c>
      <c r="C63" s="29" t="s">
        <v>160</v>
      </c>
      <c r="D63" s="29" t="s">
        <v>748</v>
      </c>
      <c r="E63" s="35">
        <f>IFERROR(VLOOKUP(Table5[[#This Row],[EMPLOYEE ID]],Table3[[EMP ID]:[DATE STARTED]],9,FALSE),"")</f>
        <v>43598</v>
      </c>
      <c r="F63" s="35" t="str">
        <f>IF(IFERROR(VLOOKUP(Table5[[#This Row],[EMPLOYEE ID]],ELIST!$A$1:$J$1864,8),"")="","",VLOOKUP(Table5[[#This Row],[EMPLOYEE ID]],ELIST!$A$1:$J$1864,8))</f>
        <v/>
      </c>
      <c r="G63" s="29">
        <v>1</v>
      </c>
      <c r="H63" s="29">
        <v>12</v>
      </c>
      <c r="I63" s="36">
        <f t="shared" si="0"/>
        <v>8.3333333333333329E-2</v>
      </c>
      <c r="J63" s="30">
        <f t="shared" si="1"/>
        <v>8.3333333333333329E-2</v>
      </c>
      <c r="M63" s="29" t="s">
        <v>309</v>
      </c>
      <c r="N63" s="29">
        <v>210051</v>
      </c>
      <c r="O63" s="29" t="s">
        <v>308</v>
      </c>
      <c r="P63" s="29">
        <v>9</v>
      </c>
      <c r="Q63" s="37">
        <f>ROUND(Table8[[#This Row],['# MONTHS]]/Table8[[#Headers],[12]],2)</f>
        <v>0.75</v>
      </c>
      <c r="R63" s="37">
        <f>IF(ISNUMBER(T63), ((P63 - 1 + (DAY(T63) / DAY(EOMONTH(T63, 0)))) / Table8[[#Headers],[12]]), (P63 / Table8[[#Headers],[12]]))</f>
        <v>0.75</v>
      </c>
      <c r="S63" s="35">
        <f>IFERROR(VLOOKUP(Table8[[#This Row],[EMPLOYEE ID]],Table3[[EMP ID]:[DATE STARTED]],9,FALSE),"")</f>
        <v>44754</v>
      </c>
      <c r="T63" s="35" t="str">
        <f>IF(IFERROR(VLOOKUP(Table8[[#This Row],[EMPLOYEE ID]],ELIST!$A$1:$J$1864,8),"")="","",VLOOKUP(Table8[[#This Row],[EMPLOYEE ID]],ELIST!$A$1:$J$1864,8))</f>
        <v/>
      </c>
      <c r="U63" s="36">
        <f>Table8[[#This Row],[PRORATED %]]</f>
        <v>0.75</v>
      </c>
      <c r="V63" s="59"/>
    </row>
    <row r="64" spans="1:22" x14ac:dyDescent="0.25">
      <c r="A64" s="28" t="s">
        <v>460</v>
      </c>
      <c r="B64" s="29">
        <v>240131</v>
      </c>
      <c r="C64" s="29" t="s">
        <v>160</v>
      </c>
      <c r="D64" s="29" t="s">
        <v>746</v>
      </c>
      <c r="E64" s="35">
        <f>IFERROR(VLOOKUP(Table5[[#This Row],[EMPLOYEE ID]],Table3[[EMP ID]:[DATE STARTED]],9,FALSE),"")</f>
        <v>43598</v>
      </c>
      <c r="F64" s="35" t="str">
        <f>IF(IFERROR(VLOOKUP(Table5[[#This Row],[EMPLOYEE ID]],ELIST!$A$1:$J$1864,8),"")="","",VLOOKUP(Table5[[#This Row],[EMPLOYEE ID]],ELIST!$A$1:$J$1864,8))</f>
        <v/>
      </c>
      <c r="G64" s="29">
        <v>1</v>
      </c>
      <c r="H64" s="29">
        <v>12</v>
      </c>
      <c r="I64" s="36">
        <f t="shared" si="0"/>
        <v>8.3333333333333329E-2</v>
      </c>
      <c r="J64" s="30">
        <f t="shared" si="1"/>
        <v>8.3333333333333329E-2</v>
      </c>
      <c r="M64" s="29" t="s">
        <v>276</v>
      </c>
      <c r="N64" s="29" t="s">
        <v>278</v>
      </c>
      <c r="O64" s="29" t="s">
        <v>669</v>
      </c>
      <c r="P64" s="29">
        <v>9</v>
      </c>
      <c r="Q64" s="37">
        <f>ROUND(Table8[[#This Row],['# MONTHS]]/Table8[[#Headers],[12]],2)</f>
        <v>0.75</v>
      </c>
      <c r="R64" s="37">
        <f>IF(ISNUMBER(T64), ((P64 - 1 + (DAY(T64) / DAY(EOMONTH(T64, 0)))) / Table8[[#Headers],[12]]), (P64 / Table8[[#Headers],[12]]))</f>
        <v>0.75</v>
      </c>
      <c r="S64" s="35">
        <f>IFERROR(VLOOKUP(Table8[[#This Row],[EMPLOYEE ID]],Table3[[EMP ID]:[DATE STARTED]],9,FALSE),"")</f>
        <v>45377</v>
      </c>
      <c r="T64" s="35" t="str">
        <f>IF(IFERROR(VLOOKUP(Table8[[#This Row],[EMPLOYEE ID]],ELIST!$A$1:$J$1864,8),"")="","",VLOOKUP(Table8[[#This Row],[EMPLOYEE ID]],ELIST!$A$1:$J$1864,8))</f>
        <v/>
      </c>
      <c r="U64" s="36">
        <f>Table8[[#This Row],[PRORATED %]]</f>
        <v>0.75</v>
      </c>
      <c r="V64" s="59"/>
    </row>
    <row r="65" spans="1:22" x14ac:dyDescent="0.25">
      <c r="A65" s="28" t="s">
        <v>460</v>
      </c>
      <c r="B65" s="29">
        <v>310008</v>
      </c>
      <c r="C65" s="29" t="s">
        <v>131</v>
      </c>
      <c r="D65" s="29" t="s">
        <v>717</v>
      </c>
      <c r="E65" s="35">
        <f>IFERROR(VLOOKUP(Table5[[#This Row],[EMPLOYEE ID]],Table3[[EMP ID]:[DATE STARTED]],9,FALSE),"")</f>
        <v>45264</v>
      </c>
      <c r="F65" s="35" t="str">
        <f>IF(IFERROR(VLOOKUP(Table5[[#This Row],[EMPLOYEE ID]],ELIST!$A$1:$J$1864,8),"")="","",VLOOKUP(Table5[[#This Row],[EMPLOYEE ID]],ELIST!$A$1:$J$1864,8))</f>
        <v/>
      </c>
      <c r="G65" s="29">
        <v>1</v>
      </c>
      <c r="H65" s="29">
        <v>12</v>
      </c>
      <c r="I65" s="36">
        <f t="shared" si="0"/>
        <v>8.3333333333333329E-2</v>
      </c>
      <c r="J65" s="30">
        <f t="shared" si="1"/>
        <v>8.3333333333333329E-2</v>
      </c>
      <c r="M65" s="29" t="s">
        <v>260</v>
      </c>
      <c r="N65" s="29">
        <v>240109</v>
      </c>
      <c r="O65" s="29" t="s">
        <v>237</v>
      </c>
      <c r="P65" s="29">
        <v>9</v>
      </c>
      <c r="Q65" s="37">
        <f>ROUND(Table8[[#This Row],['# MONTHS]]/Table8[[#Headers],[12]],2)</f>
        <v>0.75</v>
      </c>
      <c r="R65" s="37">
        <f>IF(ISNUMBER(T65), ((P65 - 1 + (DAY(T65) / DAY(EOMONTH(T65, 0)))) / Table8[[#Headers],[12]]), (P65 / Table8[[#Headers],[12]]))</f>
        <v>0.75</v>
      </c>
      <c r="S65" s="35">
        <f>IFERROR(VLOOKUP(Table8[[#This Row],[EMPLOYEE ID]],Table3[[EMP ID]:[DATE STARTED]],9,FALSE),"")</f>
        <v>43514</v>
      </c>
      <c r="T65" s="35" t="str">
        <f>IF(IFERROR(VLOOKUP(Table8[[#This Row],[EMPLOYEE ID]],ELIST!$A$1:$J$1864,8),"")="","",VLOOKUP(Table8[[#This Row],[EMPLOYEE ID]],ELIST!$A$1:$J$1864,8))</f>
        <v/>
      </c>
      <c r="U65" s="36">
        <f>Table8[[#This Row],[PRORATED %]]</f>
        <v>0.75</v>
      </c>
      <c r="V65" s="59"/>
    </row>
    <row r="66" spans="1:22" x14ac:dyDescent="0.25">
      <c r="A66" s="28" t="s">
        <v>460</v>
      </c>
      <c r="B66" s="29">
        <v>310008</v>
      </c>
      <c r="C66" s="29" t="s">
        <v>131</v>
      </c>
      <c r="D66" s="29" t="s">
        <v>703</v>
      </c>
      <c r="E66" s="35">
        <f>IFERROR(VLOOKUP(Table5[[#This Row],[EMPLOYEE ID]],Table3[[EMP ID]:[DATE STARTED]],9,FALSE),"")</f>
        <v>45264</v>
      </c>
      <c r="F66" s="35" t="str">
        <f>IF(IFERROR(VLOOKUP(Table5[[#This Row],[EMPLOYEE ID]],ELIST!$A$1:$J$1864,8),"")="","",VLOOKUP(Table5[[#This Row],[EMPLOYEE ID]],ELIST!$A$1:$J$1864,8))</f>
        <v/>
      </c>
      <c r="G66" s="29">
        <v>1</v>
      </c>
      <c r="H66" s="29">
        <v>12</v>
      </c>
      <c r="I66" s="36">
        <f t="shared" si="0"/>
        <v>8.3333333333333329E-2</v>
      </c>
      <c r="J66" s="30">
        <f t="shared" si="1"/>
        <v>8.3333333333333329E-2</v>
      </c>
      <c r="M66" s="29" t="s">
        <v>248</v>
      </c>
      <c r="N66" s="29">
        <v>210040</v>
      </c>
      <c r="O66" s="29" t="s">
        <v>247</v>
      </c>
      <c r="P66" s="29">
        <v>9</v>
      </c>
      <c r="Q66" s="37">
        <f>ROUND(Table8[[#This Row],['# MONTHS]]/Table8[[#Headers],[12]],2)</f>
        <v>0.75</v>
      </c>
      <c r="R66" s="37">
        <f>IF(ISNUMBER(T66), ((P66 - 1 + (DAY(T66) / DAY(EOMONTH(T66, 0)))) / Table8[[#Headers],[12]]), (P66 / Table8[[#Headers],[12]]))</f>
        <v>0.70277777777777783</v>
      </c>
      <c r="S66" s="35">
        <f>IFERROR(VLOOKUP(Table8[[#This Row],[EMPLOYEE ID]],Table3[[EMP ID]:[DATE STARTED]],9,FALSE),"")</f>
        <v>44648</v>
      </c>
      <c r="T66" s="35">
        <f>IF(IFERROR(VLOOKUP(Table8[[#This Row],[EMPLOYEE ID]],ELIST!$A$1:$J$1864,8),"")="","",VLOOKUP(Table8[[#This Row],[EMPLOYEE ID]],ELIST!$A$1:$J$1864,8))</f>
        <v>45548</v>
      </c>
      <c r="U66" s="36">
        <f>Table8[[#This Row],[PRORATED %]]</f>
        <v>0.70277777777777783</v>
      </c>
      <c r="V66" s="59"/>
    </row>
    <row r="67" spans="1:22" x14ac:dyDescent="0.25">
      <c r="A67" s="28" t="s">
        <v>460</v>
      </c>
      <c r="B67" s="29">
        <v>310008</v>
      </c>
      <c r="C67" s="29" t="s">
        <v>131</v>
      </c>
      <c r="D67" s="29" t="s">
        <v>695</v>
      </c>
      <c r="E67" s="35">
        <f>IFERROR(VLOOKUP(Table5[[#This Row],[EMPLOYEE ID]],Table3[[EMP ID]:[DATE STARTED]],9,FALSE),"")</f>
        <v>45264</v>
      </c>
      <c r="F67" s="35" t="str">
        <f>IF(IFERROR(VLOOKUP(Table5[[#This Row],[EMPLOYEE ID]],ELIST!$A$1:$J$1864,8),"")="","",VLOOKUP(Table5[[#This Row],[EMPLOYEE ID]],ELIST!$A$1:$J$1864,8))</f>
        <v/>
      </c>
      <c r="G67" s="29">
        <v>1</v>
      </c>
      <c r="H67" s="29">
        <v>12</v>
      </c>
      <c r="I67" s="36">
        <f t="shared" ref="I67:I130" si="2">G67/H67</f>
        <v>8.3333333333333329E-2</v>
      </c>
      <c r="J67" s="30">
        <f t="shared" ref="J67:J130" si="3">IF(ISNUMBER(F67), ((G67 - 1 + (DAY(F67) / DAY(EOMONTH(F67, 0)))) / H67), (G67 / H67))</f>
        <v>8.3333333333333329E-2</v>
      </c>
      <c r="M67" s="29" t="s">
        <v>244</v>
      </c>
      <c r="N67" s="29">
        <v>240255</v>
      </c>
      <c r="O67" s="29" t="s">
        <v>222</v>
      </c>
      <c r="P67" s="29">
        <v>9</v>
      </c>
      <c r="Q67" s="37">
        <f>ROUND(Table8[[#This Row],['# MONTHS]]/Table8[[#Headers],[12]],2)</f>
        <v>0.75</v>
      </c>
      <c r="R67" s="37">
        <f>IF(ISNUMBER(T67), ((P67 - 1 + (DAY(T67) / DAY(EOMONTH(T67, 0)))) / Table8[[#Headers],[12]]), (P67 / Table8[[#Headers],[12]]))</f>
        <v>0.75</v>
      </c>
      <c r="S67" s="35">
        <f>IFERROR(VLOOKUP(Table8[[#This Row],[EMPLOYEE ID]],Table3[[EMP ID]:[DATE STARTED]],9,FALSE),"")</f>
        <v>43987</v>
      </c>
      <c r="T67" s="35" t="str">
        <f>IF(IFERROR(VLOOKUP(Table8[[#This Row],[EMPLOYEE ID]],ELIST!$A$1:$J$1864,8),"")="","",VLOOKUP(Table8[[#This Row],[EMPLOYEE ID]],ELIST!$A$1:$J$1864,8))</f>
        <v/>
      </c>
      <c r="U67" s="36">
        <f>Table8[[#This Row],[PRORATED %]]</f>
        <v>0.75</v>
      </c>
      <c r="V67" s="59"/>
    </row>
    <row r="68" spans="1:22" x14ac:dyDescent="0.25">
      <c r="A68" s="28" t="s">
        <v>460</v>
      </c>
      <c r="B68" s="29">
        <v>310008</v>
      </c>
      <c r="C68" s="29" t="s">
        <v>131</v>
      </c>
      <c r="D68" s="29" t="s">
        <v>650</v>
      </c>
      <c r="E68" s="35">
        <f>IFERROR(VLOOKUP(Table5[[#This Row],[EMPLOYEE ID]],Table3[[EMP ID]:[DATE STARTED]],9,FALSE),"")</f>
        <v>45264</v>
      </c>
      <c r="F68" s="35" t="str">
        <f>IF(IFERROR(VLOOKUP(Table5[[#This Row],[EMPLOYEE ID]],ELIST!$A$1:$J$1864,8),"")="","",VLOOKUP(Table5[[#This Row],[EMPLOYEE ID]],ELIST!$A$1:$J$1864,8))</f>
        <v/>
      </c>
      <c r="G68" s="29">
        <v>1</v>
      </c>
      <c r="H68" s="29">
        <v>12</v>
      </c>
      <c r="I68" s="36">
        <f t="shared" si="2"/>
        <v>8.3333333333333329E-2</v>
      </c>
      <c r="J68" s="30">
        <f t="shared" si="3"/>
        <v>8.3333333333333329E-2</v>
      </c>
      <c r="M68" s="29" t="s">
        <v>238</v>
      </c>
      <c r="N68" s="29">
        <v>240259</v>
      </c>
      <c r="O68" s="29" t="s">
        <v>675</v>
      </c>
      <c r="P68" s="29">
        <v>9</v>
      </c>
      <c r="Q68" s="37">
        <f>ROUND(Table8[[#This Row],['# MONTHS]]/Table8[[#Headers],[12]],2)</f>
        <v>0.75</v>
      </c>
      <c r="R68" s="37">
        <f>IF(ISNUMBER(T68), ((P68 - 1 + (DAY(T68) / DAY(EOMONTH(T68, 0)))) / Table8[[#Headers],[12]]), (P68 / Table8[[#Headers],[12]]))</f>
        <v>0.75</v>
      </c>
      <c r="S68" s="35">
        <f>IFERROR(VLOOKUP(Table8[[#This Row],[EMPLOYEE ID]],Table3[[EMP ID]:[DATE STARTED]],9,FALSE),"")</f>
        <v>43997</v>
      </c>
      <c r="T68" s="35" t="str">
        <f>IF(IFERROR(VLOOKUP(Table8[[#This Row],[EMPLOYEE ID]],ELIST!$A$1:$J$1864,8),"")="","",VLOOKUP(Table8[[#This Row],[EMPLOYEE ID]],ELIST!$A$1:$J$1864,8))</f>
        <v/>
      </c>
      <c r="U68" s="36">
        <f>Table8[[#This Row],[PRORATED %]]</f>
        <v>0.75</v>
      </c>
      <c r="V68" s="59"/>
    </row>
    <row r="69" spans="1:22" x14ac:dyDescent="0.25">
      <c r="A69" s="28" t="s">
        <v>460</v>
      </c>
      <c r="B69" s="29">
        <v>310008</v>
      </c>
      <c r="C69" s="29" t="s">
        <v>131</v>
      </c>
      <c r="D69" s="29" t="s">
        <v>3277</v>
      </c>
      <c r="E69" s="35">
        <f>IFERROR(VLOOKUP(Table5[[#This Row],[EMPLOYEE ID]],Table3[[EMP ID]:[DATE STARTED]],9,FALSE),"")</f>
        <v>45264</v>
      </c>
      <c r="F69" s="35" t="str">
        <f>IF(IFERROR(VLOOKUP(Table5[[#This Row],[EMPLOYEE ID]],ELIST!$A$1:$J$1864,8),"")="","",VLOOKUP(Table5[[#This Row],[EMPLOYEE ID]],ELIST!$A$1:$J$1864,8))</f>
        <v/>
      </c>
      <c r="G69" s="29">
        <v>1</v>
      </c>
      <c r="H69" s="29">
        <v>12</v>
      </c>
      <c r="I69" s="36">
        <f t="shared" si="2"/>
        <v>8.3333333333333329E-2</v>
      </c>
      <c r="J69" s="30">
        <f t="shared" si="3"/>
        <v>8.3333333333333329E-2</v>
      </c>
      <c r="M69" s="29" t="s">
        <v>228</v>
      </c>
      <c r="N69" s="29" t="s">
        <v>226</v>
      </c>
      <c r="O69" s="29" t="s">
        <v>227</v>
      </c>
      <c r="P69" s="29">
        <v>9</v>
      </c>
      <c r="Q69" s="37">
        <f>ROUND(Table8[[#This Row],['# MONTHS]]/Table8[[#Headers],[12]],2)</f>
        <v>0.75</v>
      </c>
      <c r="R69" s="37">
        <f>IF(ISNUMBER(T69), ((P69 - 1 + (DAY(T69) / DAY(EOMONTH(T69, 0)))) / Table8[[#Headers],[12]]), (P69 / Table8[[#Headers],[12]]))</f>
        <v>0.75</v>
      </c>
      <c r="S69" s="35">
        <f>IFERROR(VLOOKUP(Table8[[#This Row],[EMPLOYEE ID]],Table3[[EMP ID]:[DATE STARTED]],9,FALSE),"")</f>
        <v>42795</v>
      </c>
      <c r="T69" s="35" t="str">
        <f>IF(IFERROR(VLOOKUP(Table8[[#This Row],[EMPLOYEE ID]],ELIST!$A$1:$J$1864,8),"")="","",VLOOKUP(Table8[[#This Row],[EMPLOYEE ID]],ELIST!$A$1:$J$1864,8))</f>
        <v/>
      </c>
      <c r="U69" s="36">
        <f>Table8[[#This Row],[PRORATED %]]</f>
        <v>0.75</v>
      </c>
      <c r="V69" s="59"/>
    </row>
    <row r="70" spans="1:22" x14ac:dyDescent="0.25">
      <c r="A70" s="28" t="s">
        <v>460</v>
      </c>
      <c r="B70" s="29">
        <v>310008</v>
      </c>
      <c r="C70" s="29" t="s">
        <v>131</v>
      </c>
      <c r="D70" s="29" t="s">
        <v>3284</v>
      </c>
      <c r="E70" s="35">
        <f>IFERROR(VLOOKUP(Table5[[#This Row],[EMPLOYEE ID]],Table3[[EMP ID]:[DATE STARTED]],9,FALSE),"")</f>
        <v>45264</v>
      </c>
      <c r="F70" s="35" t="str">
        <f>IF(IFERROR(VLOOKUP(Table5[[#This Row],[EMPLOYEE ID]],ELIST!$A$1:$J$1864,8),"")="","",VLOOKUP(Table5[[#This Row],[EMPLOYEE ID]],ELIST!$A$1:$J$1864,8))</f>
        <v/>
      </c>
      <c r="G70" s="29">
        <v>1</v>
      </c>
      <c r="H70" s="29">
        <v>12</v>
      </c>
      <c r="I70" s="36">
        <f t="shared" si="2"/>
        <v>8.3333333333333329E-2</v>
      </c>
      <c r="J70" s="30">
        <f t="shared" si="3"/>
        <v>8.3333333333333329E-2</v>
      </c>
      <c r="M70" s="29" t="s">
        <v>183</v>
      </c>
      <c r="N70" s="29">
        <v>240122</v>
      </c>
      <c r="O70" s="29" t="s">
        <v>182</v>
      </c>
      <c r="P70" s="29">
        <v>9</v>
      </c>
      <c r="Q70" s="37">
        <f>ROUND(Table8[[#This Row],['# MONTHS]]/Table8[[#Headers],[12]],2)</f>
        <v>0.75</v>
      </c>
      <c r="R70" s="37">
        <f>IF(ISNUMBER(T70), ((P70 - 1 + (DAY(T70) / DAY(EOMONTH(T70, 0)))) / Table8[[#Headers],[12]]), (P70 / Table8[[#Headers],[12]]))</f>
        <v>0.75</v>
      </c>
      <c r="S70" s="35">
        <f>IFERROR(VLOOKUP(Table8[[#This Row],[EMPLOYEE ID]],Table3[[EMP ID]:[DATE STARTED]],9,FALSE),"")</f>
        <v>44046</v>
      </c>
      <c r="T70" s="35" t="str">
        <f>IF(IFERROR(VLOOKUP(Table8[[#This Row],[EMPLOYEE ID]],ELIST!$A$1:$J$1864,8),"")="","",VLOOKUP(Table8[[#This Row],[EMPLOYEE ID]],ELIST!$A$1:$J$1864,8))</f>
        <v/>
      </c>
      <c r="U70" s="36">
        <f>Table8[[#This Row],[PRORATED %]]</f>
        <v>0.75</v>
      </c>
      <c r="V70" s="59"/>
    </row>
    <row r="71" spans="1:22" x14ac:dyDescent="0.25">
      <c r="A71" s="28" t="s">
        <v>460</v>
      </c>
      <c r="B71" s="29">
        <v>310008</v>
      </c>
      <c r="C71" s="29" t="s">
        <v>131</v>
      </c>
      <c r="D71" s="29" t="s">
        <v>3778</v>
      </c>
      <c r="E71" s="35">
        <f>IFERROR(VLOOKUP(Table5[[#This Row],[EMPLOYEE ID]],Table3[[EMP ID]:[DATE STARTED]],9,FALSE),"")</f>
        <v>45264</v>
      </c>
      <c r="F71" s="35" t="str">
        <f>IF(IFERROR(VLOOKUP(Table5[[#This Row],[EMPLOYEE ID]],ELIST!$A$1:$J$1864,8),"")="","",VLOOKUP(Table5[[#This Row],[EMPLOYEE ID]],ELIST!$A$1:$J$1864,8))</f>
        <v/>
      </c>
      <c r="G71" s="29">
        <v>1</v>
      </c>
      <c r="H71" s="29">
        <v>12</v>
      </c>
      <c r="I71" s="36">
        <f t="shared" si="2"/>
        <v>8.3333333333333329E-2</v>
      </c>
      <c r="J71" s="30">
        <f t="shared" si="3"/>
        <v>8.3333333333333329E-2</v>
      </c>
      <c r="M71" s="29" t="s">
        <v>126</v>
      </c>
      <c r="N71" s="29">
        <v>210071</v>
      </c>
      <c r="O71" s="29" t="s">
        <v>127</v>
      </c>
      <c r="P71" s="29">
        <v>9</v>
      </c>
      <c r="Q71" s="37">
        <f>ROUND(Table8[[#This Row],['# MONTHS]]/Table8[[#Headers],[12]],2)</f>
        <v>0.75</v>
      </c>
      <c r="R71" s="37">
        <f>IF(ISNUMBER(T71), ((P71 - 1 + (DAY(T71) / DAY(EOMONTH(T71, 0)))) / Table8[[#Headers],[12]]), (P71 / Table8[[#Headers],[12]]))</f>
        <v>0.75</v>
      </c>
      <c r="S71" s="35">
        <f>IFERROR(VLOOKUP(Table8[[#This Row],[EMPLOYEE ID]],Table3[[EMP ID]:[DATE STARTED]],9,FALSE),"")</f>
        <v>45070</v>
      </c>
      <c r="T71" s="35" t="str">
        <f>IF(IFERROR(VLOOKUP(Table8[[#This Row],[EMPLOYEE ID]],ELIST!$A$1:$J$1864,8),"")="","",VLOOKUP(Table8[[#This Row],[EMPLOYEE ID]],ELIST!$A$1:$J$1864,8))</f>
        <v/>
      </c>
      <c r="U71" s="36">
        <f>Table8[[#This Row],[PRORATED %]]</f>
        <v>0.75</v>
      </c>
      <c r="V71" s="59"/>
    </row>
    <row r="72" spans="1:22" x14ac:dyDescent="0.25">
      <c r="A72" s="28" t="s">
        <v>460</v>
      </c>
      <c r="B72" s="29">
        <v>310008</v>
      </c>
      <c r="C72" s="29" t="s">
        <v>131</v>
      </c>
      <c r="D72" s="29" t="s">
        <v>3768</v>
      </c>
      <c r="E72" s="35">
        <f>IFERROR(VLOOKUP(Table5[[#This Row],[EMPLOYEE ID]],Table3[[EMP ID]:[DATE STARTED]],9,FALSE),"")</f>
        <v>45264</v>
      </c>
      <c r="F72" s="35" t="str">
        <f>IF(IFERROR(VLOOKUP(Table5[[#This Row],[EMPLOYEE ID]],ELIST!$A$1:$J$1864,8),"")="","",VLOOKUP(Table5[[#This Row],[EMPLOYEE ID]],ELIST!$A$1:$J$1864,8))</f>
        <v/>
      </c>
      <c r="G72" s="29">
        <v>1</v>
      </c>
      <c r="H72" s="29">
        <v>12</v>
      </c>
      <c r="I72" s="36">
        <f t="shared" si="2"/>
        <v>8.3333333333333329E-2</v>
      </c>
      <c r="J72" s="30">
        <f t="shared" si="3"/>
        <v>8.3333333333333329E-2</v>
      </c>
      <c r="M72" s="29" t="s">
        <v>3</v>
      </c>
      <c r="N72" s="29">
        <v>210077</v>
      </c>
      <c r="O72" s="29" t="s">
        <v>694</v>
      </c>
      <c r="P72" s="29">
        <v>9</v>
      </c>
      <c r="Q72" s="37">
        <f>ROUND(Table8[[#This Row],['# MONTHS]]/Table8[[#Headers],[12]],2)</f>
        <v>0.75</v>
      </c>
      <c r="R72" s="37">
        <f>IF(ISNUMBER(T72), ((P72 - 1 + (DAY(T72) / DAY(EOMONTH(T72, 0)))) / Table8[[#Headers],[12]]), (P72 / Table8[[#Headers],[12]]))</f>
        <v>0.75</v>
      </c>
      <c r="S72" s="35">
        <f>IFERROR(VLOOKUP(Table8[[#This Row],[EMPLOYEE ID]],Table3[[EMP ID]:[DATE STARTED]],9,FALSE),"")</f>
        <v>45383</v>
      </c>
      <c r="T72" s="35" t="str">
        <f>IF(IFERROR(VLOOKUP(Table8[[#This Row],[EMPLOYEE ID]],ELIST!$A$1:$J$1864,8),"")="","",VLOOKUP(Table8[[#This Row],[EMPLOYEE ID]],ELIST!$A$1:$J$1864,8))</f>
        <v/>
      </c>
      <c r="U72" s="36">
        <f>Table8[[#This Row],[PRORATED %]]</f>
        <v>0.75</v>
      </c>
      <c r="V72" s="59"/>
    </row>
    <row r="73" spans="1:22" x14ac:dyDescent="0.25">
      <c r="A73" s="28" t="s">
        <v>458</v>
      </c>
      <c r="B73" s="29">
        <v>210064</v>
      </c>
      <c r="C73" s="29" t="s">
        <v>459</v>
      </c>
      <c r="D73" s="29" t="s">
        <v>754</v>
      </c>
      <c r="E73" s="35">
        <f>IFERROR(VLOOKUP(Table5[[#This Row],[EMPLOYEE ID]],Table3[[EMP ID]:[DATE STARTED]],9,FALSE),"")</f>
        <v>45019</v>
      </c>
      <c r="F73" s="35" t="str">
        <f>IF(IFERROR(VLOOKUP(Table5[[#This Row],[EMPLOYEE ID]],ELIST!$A$1:$J$1864,8),"")="","",VLOOKUP(Table5[[#This Row],[EMPLOYEE ID]],ELIST!$A$1:$J$1864,8))</f>
        <v/>
      </c>
      <c r="G73" s="29">
        <v>1</v>
      </c>
      <c r="H73" s="29">
        <v>12</v>
      </c>
      <c r="I73" s="36">
        <f t="shared" si="2"/>
        <v>8.3333333333333329E-2</v>
      </c>
      <c r="J73" s="30">
        <f t="shared" si="3"/>
        <v>8.3333333333333329E-2</v>
      </c>
      <c r="M73" s="29" t="s">
        <v>468</v>
      </c>
      <c r="N73" s="29">
        <v>410027</v>
      </c>
      <c r="O73" s="29" t="s">
        <v>469</v>
      </c>
      <c r="P73" s="29">
        <v>8</v>
      </c>
      <c r="Q73" s="37">
        <f>ROUND(Table8[[#This Row],['# MONTHS]]/Table8[[#Headers],[12]],2)</f>
        <v>0.67</v>
      </c>
      <c r="R73" s="37">
        <f>IF(ISNUMBER(T73), ((P73 - 1 + (DAY(T73) / DAY(EOMONTH(T73, 0)))) / Table8[[#Headers],[12]]), (P73 / Table8[[#Headers],[12]]))</f>
        <v>0.65555555555555556</v>
      </c>
      <c r="S73" s="35">
        <f>IFERROR(VLOOKUP(Table8[[#This Row],[EMPLOYEE ID]],Table3[[EMP ID]:[DATE STARTED]],9,FALSE),"")</f>
        <v>45040</v>
      </c>
      <c r="T73" s="35">
        <f>IF(IFERROR(VLOOKUP(Table8[[#This Row],[EMPLOYEE ID]],ELIST!$A$1:$J$1864,8),"")="","",VLOOKUP(Table8[[#This Row],[EMPLOYEE ID]],ELIST!$A$1:$J$1864,8))</f>
        <v>45561</v>
      </c>
      <c r="U73" s="36">
        <f>Table8[[#This Row],[PRORATED %]]</f>
        <v>0.65555555555555556</v>
      </c>
      <c r="V73" s="59"/>
    </row>
    <row r="74" spans="1:22" x14ac:dyDescent="0.25">
      <c r="A74" s="28" t="s">
        <v>458</v>
      </c>
      <c r="B74" s="29">
        <v>210064</v>
      </c>
      <c r="C74" s="29" t="s">
        <v>459</v>
      </c>
      <c r="D74" s="29" t="s">
        <v>748</v>
      </c>
      <c r="E74" s="35">
        <f>IFERROR(VLOOKUP(Table5[[#This Row],[EMPLOYEE ID]],Table3[[EMP ID]:[DATE STARTED]],9,FALSE),"")</f>
        <v>45019</v>
      </c>
      <c r="F74" s="35" t="str">
        <f>IF(IFERROR(VLOOKUP(Table5[[#This Row],[EMPLOYEE ID]],ELIST!$A$1:$J$1864,8),"")="","",VLOOKUP(Table5[[#This Row],[EMPLOYEE ID]],ELIST!$A$1:$J$1864,8))</f>
        <v/>
      </c>
      <c r="G74" s="29">
        <v>1</v>
      </c>
      <c r="H74" s="29">
        <v>12</v>
      </c>
      <c r="I74" s="36">
        <f t="shared" si="2"/>
        <v>8.3333333333333329E-2</v>
      </c>
      <c r="J74" s="30">
        <f t="shared" si="3"/>
        <v>8.3333333333333329E-2</v>
      </c>
      <c r="M74" s="29" t="s">
        <v>465</v>
      </c>
      <c r="N74" s="29">
        <v>240054</v>
      </c>
      <c r="O74" s="29" t="s">
        <v>106</v>
      </c>
      <c r="P74" s="29">
        <v>8</v>
      </c>
      <c r="Q74" s="37">
        <f>ROUND(Table8[[#This Row],['# MONTHS]]/Table8[[#Headers],[12]],2)</f>
        <v>0.67</v>
      </c>
      <c r="R74" s="37">
        <f>IF(ISNUMBER(T74), ((P74 - 1 + (DAY(T74) / DAY(EOMONTH(T74, 0)))) / Table8[[#Headers],[12]]), (P74 / Table8[[#Headers],[12]]))</f>
        <v>0.66666666666666663</v>
      </c>
      <c r="S74" s="35">
        <f>IFERROR(VLOOKUP(Table8[[#This Row],[EMPLOYEE ID]],Table3[[EMP ID]:[DATE STARTED]],9,FALSE),"")</f>
        <v>42816</v>
      </c>
      <c r="T74" s="35" t="str">
        <f>IF(IFERROR(VLOOKUP(Table8[[#This Row],[EMPLOYEE ID]],ELIST!$A$1:$J$1864,8),"")="","",VLOOKUP(Table8[[#This Row],[EMPLOYEE ID]],ELIST!$A$1:$J$1864,8))</f>
        <v/>
      </c>
      <c r="U74" s="37">
        <f>Table8[[#This Row],[PRORATED %]]</f>
        <v>0.66666666666666663</v>
      </c>
      <c r="V74" s="37"/>
    </row>
    <row r="75" spans="1:22" x14ac:dyDescent="0.25">
      <c r="A75" s="28" t="s">
        <v>458</v>
      </c>
      <c r="B75" s="29">
        <v>210064</v>
      </c>
      <c r="C75" s="29" t="s">
        <v>459</v>
      </c>
      <c r="D75" s="29" t="s">
        <v>746</v>
      </c>
      <c r="E75" s="35">
        <f>IFERROR(VLOOKUP(Table5[[#This Row],[EMPLOYEE ID]],Table3[[EMP ID]:[DATE STARTED]],9,FALSE),"")</f>
        <v>45019</v>
      </c>
      <c r="F75" s="35" t="str">
        <f>IF(IFERROR(VLOOKUP(Table5[[#This Row],[EMPLOYEE ID]],ELIST!$A$1:$J$1864,8),"")="","",VLOOKUP(Table5[[#This Row],[EMPLOYEE ID]],ELIST!$A$1:$J$1864,8))</f>
        <v/>
      </c>
      <c r="G75" s="29">
        <v>1</v>
      </c>
      <c r="H75" s="29">
        <v>12</v>
      </c>
      <c r="I75" s="36">
        <f t="shared" si="2"/>
        <v>8.3333333333333329E-2</v>
      </c>
      <c r="J75" s="30">
        <f t="shared" si="3"/>
        <v>8.3333333333333329E-2</v>
      </c>
      <c r="M75" s="29" t="s">
        <v>460</v>
      </c>
      <c r="N75" s="29">
        <v>310008</v>
      </c>
      <c r="O75" s="29" t="s">
        <v>131</v>
      </c>
      <c r="P75" s="29">
        <v>8</v>
      </c>
      <c r="Q75" s="37">
        <f>ROUND(Table8[[#This Row],['# MONTHS]]/Table8[[#Headers],[12]],2)</f>
        <v>0.67</v>
      </c>
      <c r="R75" s="37">
        <f>IF(ISNUMBER(T75), ((P75 - 1 + (DAY(T75) / DAY(EOMONTH(T75, 0)))) / Table8[[#Headers],[12]]), (P75 / Table8[[#Headers],[12]]))</f>
        <v>0.66666666666666663</v>
      </c>
      <c r="S75" s="35">
        <f>IFERROR(VLOOKUP(Table8[[#This Row],[EMPLOYEE ID]],Table3[[EMP ID]:[DATE STARTED]],9,FALSE),"")</f>
        <v>45264</v>
      </c>
      <c r="T75" s="35" t="str">
        <f>IF(IFERROR(VLOOKUP(Table8[[#This Row],[EMPLOYEE ID]],ELIST!$A$1:$J$1864,8),"")="","",VLOOKUP(Table8[[#This Row],[EMPLOYEE ID]],ELIST!$A$1:$J$1864,8))</f>
        <v/>
      </c>
      <c r="U75" s="36">
        <f>Table8[[#This Row],[PRORATED %]]</f>
        <v>0.66666666666666663</v>
      </c>
      <c r="V75" s="59"/>
    </row>
    <row r="76" spans="1:22" x14ac:dyDescent="0.25">
      <c r="A76" s="28" t="s">
        <v>458</v>
      </c>
      <c r="B76" s="29">
        <v>210064</v>
      </c>
      <c r="C76" s="29" t="s">
        <v>459</v>
      </c>
      <c r="D76" s="29" t="s">
        <v>717</v>
      </c>
      <c r="E76" s="35">
        <f>IFERROR(VLOOKUP(Table5[[#This Row],[EMPLOYEE ID]],Table3[[EMP ID]:[DATE STARTED]],9,FALSE),"")</f>
        <v>45019</v>
      </c>
      <c r="F76" s="35" t="str">
        <f>IF(IFERROR(VLOOKUP(Table5[[#This Row],[EMPLOYEE ID]],ELIST!$A$1:$J$1864,8),"")="","",VLOOKUP(Table5[[#This Row],[EMPLOYEE ID]],ELIST!$A$1:$J$1864,8))</f>
        <v/>
      </c>
      <c r="G76" s="29">
        <v>1</v>
      </c>
      <c r="H76" s="29">
        <v>12</v>
      </c>
      <c r="I76" s="36">
        <f t="shared" si="2"/>
        <v>8.3333333333333329E-2</v>
      </c>
      <c r="J76" s="30">
        <f t="shared" si="3"/>
        <v>8.3333333333333329E-2</v>
      </c>
      <c r="M76" s="29" t="s">
        <v>458</v>
      </c>
      <c r="N76" s="29">
        <v>210090</v>
      </c>
      <c r="O76" s="29" t="s">
        <v>540</v>
      </c>
      <c r="P76" s="29">
        <v>8</v>
      </c>
      <c r="Q76" s="37">
        <f>ROUND(Table8[[#This Row],['# MONTHS]]/Table8[[#Headers],[12]],2)</f>
        <v>0.67</v>
      </c>
      <c r="R76" s="37">
        <f>IF(ISNUMBER(T76), ((P76 - 1 + (DAY(T76) / DAY(EOMONTH(T76, 0)))) / Table8[[#Headers],[12]]), (P76 / Table8[[#Headers],[12]]))</f>
        <v>0.66666666666666663</v>
      </c>
      <c r="S76" s="35">
        <f>IFERROR(VLOOKUP(Table8[[#This Row],[EMPLOYEE ID]],Table3[[EMP ID]:[DATE STARTED]],9,FALSE),"")</f>
        <v>45492</v>
      </c>
      <c r="T76" s="35" t="str">
        <f>IF(IFERROR(VLOOKUP(Table8[[#This Row],[EMPLOYEE ID]],ELIST!$A$1:$J$1864,8),"")="","",VLOOKUP(Table8[[#This Row],[EMPLOYEE ID]],ELIST!$A$1:$J$1864,8))</f>
        <v/>
      </c>
      <c r="U76" s="36">
        <f>Table8[[#This Row],[PRORATED %]]</f>
        <v>0.66666666666666663</v>
      </c>
      <c r="V76" s="59"/>
    </row>
    <row r="77" spans="1:22" x14ac:dyDescent="0.25">
      <c r="A77" s="28" t="s">
        <v>458</v>
      </c>
      <c r="B77" s="29">
        <v>210064</v>
      </c>
      <c r="C77" s="29" t="s">
        <v>459</v>
      </c>
      <c r="D77" s="29" t="s">
        <v>703</v>
      </c>
      <c r="E77" s="35">
        <f>IFERROR(VLOOKUP(Table5[[#This Row],[EMPLOYEE ID]],Table3[[EMP ID]:[DATE STARTED]],9,FALSE),"")</f>
        <v>45019</v>
      </c>
      <c r="F77" s="35" t="str">
        <f>IF(IFERROR(VLOOKUP(Table5[[#This Row],[EMPLOYEE ID]],ELIST!$A$1:$J$1864,8),"")="","",VLOOKUP(Table5[[#This Row],[EMPLOYEE ID]],ELIST!$A$1:$J$1864,8))</f>
        <v/>
      </c>
      <c r="G77" s="29">
        <v>1</v>
      </c>
      <c r="H77" s="29">
        <v>12</v>
      </c>
      <c r="I77" s="36">
        <f t="shared" si="2"/>
        <v>8.3333333333333329E-2</v>
      </c>
      <c r="J77" s="30">
        <f t="shared" si="3"/>
        <v>8.3333333333333329E-2</v>
      </c>
      <c r="M77" s="29" t="s">
        <v>431</v>
      </c>
      <c r="N77" s="29">
        <v>210076</v>
      </c>
      <c r="O77" s="29" t="s">
        <v>655</v>
      </c>
      <c r="P77" s="29">
        <v>8</v>
      </c>
      <c r="Q77" s="37">
        <f>ROUND(Table8[[#This Row],['# MONTHS]]/Table8[[#Headers],[12]],2)</f>
        <v>0.67</v>
      </c>
      <c r="R77" s="37">
        <f>IF(ISNUMBER(T77), ((P77 - 1 + (DAY(T77) / DAY(EOMONTH(T77, 0)))) / Table8[[#Headers],[12]]), (P77 / Table8[[#Headers],[12]]))</f>
        <v>0.66666666666666663</v>
      </c>
      <c r="S77" s="35">
        <f>IFERROR(VLOOKUP(Table8[[#This Row],[EMPLOYEE ID]],Table3[[EMP ID]:[DATE STARTED]],9,FALSE),"")</f>
        <v>45275</v>
      </c>
      <c r="T77" s="35" t="str">
        <f>IF(IFERROR(VLOOKUP(Table8[[#This Row],[EMPLOYEE ID]],ELIST!$A$1:$J$1864,8),"")="","",VLOOKUP(Table8[[#This Row],[EMPLOYEE ID]],ELIST!$A$1:$J$1864,8))</f>
        <v/>
      </c>
      <c r="U77" s="36">
        <f>Table8[[#This Row],[PRORATED %]]</f>
        <v>0.66666666666666663</v>
      </c>
      <c r="V77" s="59"/>
    </row>
    <row r="78" spans="1:22" x14ac:dyDescent="0.25">
      <c r="A78" s="28" t="s">
        <v>458</v>
      </c>
      <c r="B78" s="29">
        <v>210090</v>
      </c>
      <c r="C78" s="29" t="s">
        <v>540</v>
      </c>
      <c r="D78" s="29" t="s">
        <v>747</v>
      </c>
      <c r="E78" s="35">
        <f>IFERROR(VLOOKUP(Table5[[#This Row],[EMPLOYEE ID]],Table3[[EMP ID]:[DATE STARTED]],9,FALSE),"")</f>
        <v>45492</v>
      </c>
      <c r="F78" s="35" t="str">
        <f>IF(IFERROR(VLOOKUP(Table5[[#This Row],[EMPLOYEE ID]],ELIST!$A$1:$J$1864,8),"")="","",VLOOKUP(Table5[[#This Row],[EMPLOYEE ID]],ELIST!$A$1:$J$1864,8))</f>
        <v/>
      </c>
      <c r="G78" s="29">
        <v>2</v>
      </c>
      <c r="H78" s="29">
        <v>12</v>
      </c>
      <c r="I78" s="36">
        <f t="shared" si="2"/>
        <v>0.16666666666666666</v>
      </c>
      <c r="J78" s="30">
        <f t="shared" si="3"/>
        <v>0.16666666666666666</v>
      </c>
      <c r="M78" s="29" t="s">
        <v>377</v>
      </c>
      <c r="N78" s="29">
        <v>240607</v>
      </c>
      <c r="O78" s="29" t="s">
        <v>136</v>
      </c>
      <c r="P78" s="29">
        <v>8</v>
      </c>
      <c r="Q78" s="37">
        <f>ROUND(Table8[[#This Row],['# MONTHS]]/Table8[[#Headers],[12]],2)</f>
        <v>0.67</v>
      </c>
      <c r="R78" s="37">
        <f>IF(ISNUMBER(T78), ((P78 - 1 + (DAY(T78) / DAY(EOMONTH(T78, 0)))) / Table8[[#Headers],[12]]), (P78 / Table8[[#Headers],[12]]))</f>
        <v>0.66666666666666663</v>
      </c>
      <c r="S78" s="35">
        <f>IFERROR(VLOOKUP(Table8[[#This Row],[EMPLOYEE ID]],Table3[[EMP ID]:[DATE STARTED]],9,FALSE),"")</f>
        <v>44949</v>
      </c>
      <c r="T78" s="35" t="str">
        <f>IF(IFERROR(VLOOKUP(Table8[[#This Row],[EMPLOYEE ID]],ELIST!$A$1:$J$1864,8),"")="","",VLOOKUP(Table8[[#This Row],[EMPLOYEE ID]],ELIST!$A$1:$J$1864,8))</f>
        <v/>
      </c>
      <c r="U78" s="36">
        <f>Table8[[#This Row],[PRORATED %]]</f>
        <v>0.66666666666666663</v>
      </c>
      <c r="V78" s="59"/>
    </row>
    <row r="79" spans="1:22" x14ac:dyDescent="0.25">
      <c r="A79" s="28" t="s">
        <v>458</v>
      </c>
      <c r="B79" s="29">
        <v>210090</v>
      </c>
      <c r="C79" s="29" t="s">
        <v>540</v>
      </c>
      <c r="D79" s="29" t="s">
        <v>695</v>
      </c>
      <c r="E79" s="35">
        <f>IFERROR(VLOOKUP(Table5[[#This Row],[EMPLOYEE ID]],Table3[[EMP ID]:[DATE STARTED]],9,FALSE),"")</f>
        <v>45492</v>
      </c>
      <c r="F79" s="35" t="str">
        <f>IF(IFERROR(VLOOKUP(Table5[[#This Row],[EMPLOYEE ID]],ELIST!$A$1:$J$1864,8),"")="","",VLOOKUP(Table5[[#This Row],[EMPLOYEE ID]],ELIST!$A$1:$J$1864,8))</f>
        <v/>
      </c>
      <c r="G79" s="29">
        <v>1</v>
      </c>
      <c r="H79" s="29">
        <v>12</v>
      </c>
      <c r="I79" s="36">
        <f t="shared" si="2"/>
        <v>8.3333333333333329E-2</v>
      </c>
      <c r="J79" s="30">
        <f t="shared" si="3"/>
        <v>8.3333333333333329E-2</v>
      </c>
      <c r="M79" s="29" t="s">
        <v>490</v>
      </c>
      <c r="N79" s="29">
        <v>210087</v>
      </c>
      <c r="O79" s="29" t="s">
        <v>659</v>
      </c>
      <c r="P79" s="29">
        <v>8</v>
      </c>
      <c r="Q79" s="37">
        <f>ROUND(Table8[[#This Row],['# MONTHS]]/Table8[[#Headers],[12]],2)</f>
        <v>0.67</v>
      </c>
      <c r="R79" s="37">
        <f>IF(ISNUMBER(T79), ((P79 - 1 + (DAY(T79) / DAY(EOMONTH(T79, 0)))) / Table8[[#Headers],[12]]), (P79 / Table8[[#Headers],[12]]))</f>
        <v>0.65053763440860213</v>
      </c>
      <c r="S79" s="35">
        <f>IFERROR(VLOOKUP(Table8[[#This Row],[EMPLOYEE ID]],Table3[[EMP ID]:[DATE STARTED]],9,FALSE),"")</f>
        <v>45435</v>
      </c>
      <c r="T79" s="35">
        <f>IF(IFERROR(VLOOKUP(Table8[[#This Row],[EMPLOYEE ID]],ELIST!$A$1:$J$1864,8),"")="","",VLOOKUP(Table8[[#This Row],[EMPLOYEE ID]],ELIST!$A$1:$J$1864,8))</f>
        <v>45590</v>
      </c>
      <c r="U79" s="36">
        <f>Table8[[#This Row],[PRORATED %]]</f>
        <v>0.65053763440860213</v>
      </c>
      <c r="V79" s="59"/>
    </row>
    <row r="80" spans="1:22" x14ac:dyDescent="0.25">
      <c r="A80" s="28" t="s">
        <v>458</v>
      </c>
      <c r="B80" s="29">
        <v>210090</v>
      </c>
      <c r="C80" s="29" t="s">
        <v>540</v>
      </c>
      <c r="D80" s="29" t="s">
        <v>650</v>
      </c>
      <c r="E80" s="35">
        <f>IFERROR(VLOOKUP(Table5[[#This Row],[EMPLOYEE ID]],Table3[[EMP ID]:[DATE STARTED]],9,FALSE),"")</f>
        <v>45492</v>
      </c>
      <c r="F80" s="35" t="str">
        <f>IF(IFERROR(VLOOKUP(Table5[[#This Row],[EMPLOYEE ID]],ELIST!$A$1:$J$1864,8),"")="","",VLOOKUP(Table5[[#This Row],[EMPLOYEE ID]],ELIST!$A$1:$J$1864,8))</f>
        <v/>
      </c>
      <c r="G80" s="29">
        <v>1</v>
      </c>
      <c r="H80" s="29">
        <v>12</v>
      </c>
      <c r="I80" s="36">
        <f t="shared" si="2"/>
        <v>8.3333333333333329E-2</v>
      </c>
      <c r="J80" s="30">
        <f t="shared" si="3"/>
        <v>8.3333333333333329E-2</v>
      </c>
      <c r="M80" s="29" t="s">
        <v>534</v>
      </c>
      <c r="N80" s="29">
        <v>210088</v>
      </c>
      <c r="O80" s="29" t="s">
        <v>660</v>
      </c>
      <c r="P80" s="29">
        <v>8</v>
      </c>
      <c r="Q80" s="37">
        <f>ROUND(Table8[[#This Row],['# MONTHS]]/Table8[[#Headers],[12]],2)</f>
        <v>0.67</v>
      </c>
      <c r="R80" s="37">
        <f>IF(ISNUMBER(T80), ((P80 - 1 + (DAY(T80) / DAY(EOMONTH(T80, 0)))) / Table8[[#Headers],[12]]), (P80 / Table8[[#Headers],[12]]))</f>
        <v>0.66666666666666663</v>
      </c>
      <c r="S80" s="35">
        <f>IFERROR(VLOOKUP(Table8[[#This Row],[EMPLOYEE ID]],Table3[[EMP ID]:[DATE STARTED]],9,FALSE),"")</f>
        <v>45447</v>
      </c>
      <c r="T80" s="35" t="str">
        <f>IF(IFERROR(VLOOKUP(Table8[[#This Row],[EMPLOYEE ID]],ELIST!$A$1:$J$1864,8),"")="","",VLOOKUP(Table8[[#This Row],[EMPLOYEE ID]],ELIST!$A$1:$J$1864,8))</f>
        <v/>
      </c>
      <c r="U80" s="36">
        <f>Table8[[#This Row],[PRORATED %]]</f>
        <v>0.66666666666666663</v>
      </c>
      <c r="V80" s="59"/>
    </row>
    <row r="81" spans="1:22" x14ac:dyDescent="0.25">
      <c r="A81" s="28" t="s">
        <v>458</v>
      </c>
      <c r="B81" s="29">
        <v>210090</v>
      </c>
      <c r="C81" s="29" t="s">
        <v>540</v>
      </c>
      <c r="D81" s="29" t="s">
        <v>3277</v>
      </c>
      <c r="E81" s="35">
        <f>IFERROR(VLOOKUP(Table5[[#This Row],[EMPLOYEE ID]],Table3[[EMP ID]:[DATE STARTED]],9,FALSE),"")</f>
        <v>45492</v>
      </c>
      <c r="F81" s="35" t="str">
        <f>IF(IFERROR(VLOOKUP(Table5[[#This Row],[EMPLOYEE ID]],ELIST!$A$1:$J$1864,8),"")="","",VLOOKUP(Table5[[#This Row],[EMPLOYEE ID]],ELIST!$A$1:$J$1864,8))</f>
        <v/>
      </c>
      <c r="G81" s="29">
        <v>1</v>
      </c>
      <c r="H81" s="29">
        <v>12</v>
      </c>
      <c r="I81" s="36">
        <f t="shared" si="2"/>
        <v>8.3333333333333329E-2</v>
      </c>
      <c r="J81" s="30">
        <f t="shared" si="3"/>
        <v>8.3333333333333329E-2</v>
      </c>
      <c r="M81" s="29" t="s">
        <v>336</v>
      </c>
      <c r="N81" s="29" t="s">
        <v>334</v>
      </c>
      <c r="O81" s="29" t="s">
        <v>335</v>
      </c>
      <c r="P81" s="29">
        <v>8</v>
      </c>
      <c r="Q81" s="37">
        <f>ROUND(Table8[[#This Row],['# MONTHS]]/Table8[[#Headers],[12]],2)</f>
        <v>0.67</v>
      </c>
      <c r="R81" s="37">
        <f>IF(ISNUMBER(T81), ((P81 - 1 + (DAY(T81) / DAY(EOMONTH(T81, 0)))) / Table8[[#Headers],[12]]), (P81 / Table8[[#Headers],[12]]))</f>
        <v>0.66666666666666663</v>
      </c>
      <c r="S81" s="35">
        <f>IFERROR(VLOOKUP(Table8[[#This Row],[EMPLOYEE ID]],Table3[[EMP ID]:[DATE STARTED]],9,FALSE),"")</f>
        <v>44392</v>
      </c>
      <c r="T81" s="35" t="str">
        <f>IF(IFERROR(VLOOKUP(Table8[[#This Row],[EMPLOYEE ID]],ELIST!$A$1:$J$1864,8),"")="","",VLOOKUP(Table8[[#This Row],[EMPLOYEE ID]],ELIST!$A$1:$J$1864,8))</f>
        <v/>
      </c>
      <c r="U81" s="36">
        <f>Table8[[#This Row],[PRORATED %]]</f>
        <v>0.66666666666666663</v>
      </c>
      <c r="V81" s="59"/>
    </row>
    <row r="82" spans="1:22" x14ac:dyDescent="0.25">
      <c r="A82" s="28" t="s">
        <v>458</v>
      </c>
      <c r="B82" s="29">
        <v>210090</v>
      </c>
      <c r="C82" s="29" t="s">
        <v>540</v>
      </c>
      <c r="D82" s="29" t="s">
        <v>3284</v>
      </c>
      <c r="E82" s="35">
        <f>IFERROR(VLOOKUP(Table5[[#This Row],[EMPLOYEE ID]],Table3[[EMP ID]:[DATE STARTED]],9,FALSE),"")</f>
        <v>45492</v>
      </c>
      <c r="F82" s="35" t="str">
        <f>IF(IFERROR(VLOOKUP(Table5[[#This Row],[EMPLOYEE ID]],ELIST!$A$1:$J$1864,8),"")="","",VLOOKUP(Table5[[#This Row],[EMPLOYEE ID]],ELIST!$A$1:$J$1864,8))</f>
        <v/>
      </c>
      <c r="G82" s="29">
        <v>1</v>
      </c>
      <c r="H82" s="29">
        <v>12</v>
      </c>
      <c r="I82" s="36">
        <f t="shared" si="2"/>
        <v>8.3333333333333329E-2</v>
      </c>
      <c r="J82" s="30">
        <f t="shared" si="3"/>
        <v>8.3333333333333329E-2</v>
      </c>
      <c r="M82" s="29" t="s">
        <v>304</v>
      </c>
      <c r="N82" s="29">
        <v>800047</v>
      </c>
      <c r="O82" s="29" t="s">
        <v>303</v>
      </c>
      <c r="P82" s="29">
        <v>8</v>
      </c>
      <c r="Q82" s="37">
        <f>ROUND(Table8[[#This Row],['# MONTHS]]/Table8[[#Headers],[12]],2)</f>
        <v>0.67</v>
      </c>
      <c r="R82" s="37">
        <f>IF(ISNUMBER(T82), ((P82 - 1 + (DAY(T82) / DAY(EOMONTH(T82, 0)))) / Table8[[#Headers],[12]]), (P82 / Table8[[#Headers],[12]]))</f>
        <v>0.66666666666666663</v>
      </c>
      <c r="S82" s="35">
        <f>IFERROR(VLOOKUP(Table8[[#This Row],[EMPLOYEE ID]],Table3[[EMP ID]:[DATE STARTED]],9,FALSE),"")</f>
        <v>45033</v>
      </c>
      <c r="T82" s="35" t="str">
        <f>IF(IFERROR(VLOOKUP(Table8[[#This Row],[EMPLOYEE ID]],ELIST!$A$1:$J$1864,8),"")="","",VLOOKUP(Table8[[#This Row],[EMPLOYEE ID]],ELIST!$A$1:$J$1864,8))</f>
        <v/>
      </c>
      <c r="U82" s="36">
        <f>Table8[[#This Row],[PRORATED %]]</f>
        <v>0.66666666666666663</v>
      </c>
      <c r="V82" s="59"/>
    </row>
    <row r="83" spans="1:22" x14ac:dyDescent="0.25">
      <c r="A83" s="28" t="s">
        <v>458</v>
      </c>
      <c r="B83" s="29">
        <v>210090</v>
      </c>
      <c r="C83" s="29" t="s">
        <v>540</v>
      </c>
      <c r="D83" s="29" t="s">
        <v>3778</v>
      </c>
      <c r="E83" s="35">
        <f>IFERROR(VLOOKUP(Table5[[#This Row],[EMPLOYEE ID]],Table3[[EMP ID]:[DATE STARTED]],9,FALSE),"")</f>
        <v>45492</v>
      </c>
      <c r="F83" s="35" t="str">
        <f>IF(IFERROR(VLOOKUP(Table5[[#This Row],[EMPLOYEE ID]],ELIST!$A$1:$J$1864,8),"")="","",VLOOKUP(Table5[[#This Row],[EMPLOYEE ID]],ELIST!$A$1:$J$1864,8))</f>
        <v/>
      </c>
      <c r="G83" s="29">
        <v>1</v>
      </c>
      <c r="H83" s="29">
        <v>12</v>
      </c>
      <c r="I83" s="36">
        <f t="shared" si="2"/>
        <v>8.3333333333333329E-2</v>
      </c>
      <c r="J83" s="30">
        <f t="shared" si="3"/>
        <v>8.3333333333333329E-2</v>
      </c>
      <c r="M83" s="29" t="s">
        <v>257</v>
      </c>
      <c r="N83" s="29">
        <v>440086</v>
      </c>
      <c r="O83" s="29" t="s">
        <v>673</v>
      </c>
      <c r="P83" s="29">
        <v>8</v>
      </c>
      <c r="Q83" s="37">
        <f>ROUND(Table8[[#This Row],['# MONTHS]]/Table8[[#Headers],[12]],2)</f>
        <v>0.67</v>
      </c>
      <c r="R83" s="37">
        <f>IF(ISNUMBER(T83), ((P83 - 1 + (DAY(T83) / DAY(EOMONTH(T83, 0)))) / Table8[[#Headers],[12]]), (P83 / Table8[[#Headers],[12]]))</f>
        <v>0.66666666666666663</v>
      </c>
      <c r="S83" s="35">
        <f>IFERROR(VLOOKUP(Table8[[#This Row],[EMPLOYEE ID]],Table3[[EMP ID]:[DATE STARTED]],9,FALSE),"")</f>
        <v>43710</v>
      </c>
      <c r="T83" s="35" t="str">
        <f>IF(IFERROR(VLOOKUP(Table8[[#This Row],[EMPLOYEE ID]],ELIST!$A$1:$J$1864,8),"")="","",VLOOKUP(Table8[[#This Row],[EMPLOYEE ID]],ELIST!$A$1:$J$1864,8))</f>
        <v/>
      </c>
      <c r="U83" s="36">
        <f>Table8[[#This Row],[PRORATED %]]</f>
        <v>0.66666666666666663</v>
      </c>
      <c r="V83" s="59"/>
    </row>
    <row r="84" spans="1:22" x14ac:dyDescent="0.25">
      <c r="A84" s="28" t="s">
        <v>458</v>
      </c>
      <c r="B84" s="29">
        <v>210090</v>
      </c>
      <c r="C84" s="29" t="s">
        <v>540</v>
      </c>
      <c r="D84" s="29" t="s">
        <v>3768</v>
      </c>
      <c r="E84" s="35">
        <f>IFERROR(VLOOKUP(Table5[[#This Row],[EMPLOYEE ID]],Table3[[EMP ID]:[DATE STARTED]],9,FALSE),"")</f>
        <v>45492</v>
      </c>
      <c r="F84" s="35" t="str">
        <f>IF(IFERROR(VLOOKUP(Table5[[#This Row],[EMPLOYEE ID]],ELIST!$A$1:$J$1864,8),"")="","",VLOOKUP(Table5[[#This Row],[EMPLOYEE ID]],ELIST!$A$1:$J$1864,8))</f>
        <v/>
      </c>
      <c r="G84" s="29">
        <v>1</v>
      </c>
      <c r="H84" s="29">
        <v>12</v>
      </c>
      <c r="I84" s="36">
        <f t="shared" si="2"/>
        <v>8.3333333333333329E-2</v>
      </c>
      <c r="J84" s="30">
        <f t="shared" si="3"/>
        <v>8.3333333333333329E-2</v>
      </c>
      <c r="M84" s="29" t="s">
        <v>254</v>
      </c>
      <c r="N84" s="29">
        <v>340052</v>
      </c>
      <c r="O84" s="29" t="s">
        <v>674</v>
      </c>
      <c r="P84" s="29">
        <v>8</v>
      </c>
      <c r="Q84" s="37">
        <f>ROUND(Table8[[#This Row],['# MONTHS]]/Table8[[#Headers],[12]],2)</f>
        <v>0.67</v>
      </c>
      <c r="R84" s="37">
        <f>IF(ISNUMBER(T84), ((P84 - 1 + (DAY(T84) / DAY(EOMONTH(T84, 0)))) / Table8[[#Headers],[12]]), (P84 / Table8[[#Headers],[12]]))</f>
        <v>0.66666666666666663</v>
      </c>
      <c r="S84" s="35">
        <f>IFERROR(VLOOKUP(Table8[[#This Row],[EMPLOYEE ID]],Table3[[EMP ID]:[DATE STARTED]],9,FALSE),"")</f>
        <v>45224</v>
      </c>
      <c r="T84" s="35" t="str">
        <f>IF(IFERROR(VLOOKUP(Table8[[#This Row],[EMPLOYEE ID]],ELIST!$A$1:$J$1864,8),"")="","",VLOOKUP(Table8[[#This Row],[EMPLOYEE ID]],ELIST!$A$1:$J$1864,8))</f>
        <v/>
      </c>
      <c r="U84" s="36">
        <f>Table8[[#This Row],[PRORATED %]]</f>
        <v>0.66666666666666663</v>
      </c>
      <c r="V84" s="59"/>
    </row>
    <row r="85" spans="1:22" x14ac:dyDescent="0.25">
      <c r="A85" s="28" t="s">
        <v>454</v>
      </c>
      <c r="B85" s="29">
        <v>210068</v>
      </c>
      <c r="C85" s="29" t="s">
        <v>455</v>
      </c>
      <c r="D85" s="29" t="s">
        <v>754</v>
      </c>
      <c r="E85" s="35">
        <f>IFERROR(VLOOKUP(Table5[[#This Row],[EMPLOYEE ID]],Table3[[EMP ID]:[DATE STARTED]],9,FALSE),"")</f>
        <v>45044</v>
      </c>
      <c r="F85" s="35" t="str">
        <f>IF(IFERROR(VLOOKUP(Table5[[#This Row],[EMPLOYEE ID]],ELIST!$A$1:$J$1864,8),"")="","",VLOOKUP(Table5[[#This Row],[EMPLOYEE ID]],ELIST!$A$1:$J$1864,8))</f>
        <v/>
      </c>
      <c r="G85" s="29">
        <v>1</v>
      </c>
      <c r="H85" s="29">
        <v>12</v>
      </c>
      <c r="I85" s="36">
        <f t="shared" si="2"/>
        <v>8.3333333333333329E-2</v>
      </c>
      <c r="J85" s="30">
        <f t="shared" si="3"/>
        <v>8.3333333333333329E-2</v>
      </c>
      <c r="M85" s="29" t="s">
        <v>105</v>
      </c>
      <c r="N85" s="29">
        <v>230018</v>
      </c>
      <c r="O85" s="29" t="s">
        <v>685</v>
      </c>
      <c r="P85" s="29">
        <v>8</v>
      </c>
      <c r="Q85" s="37">
        <f>ROUND(Table8[[#This Row],['# MONTHS]]/Table8[[#Headers],[12]],2)</f>
        <v>0.67</v>
      </c>
      <c r="R85" s="37">
        <f>IF(ISNUMBER(T85), ((P85 - 1 + (DAY(T85) / DAY(EOMONTH(T85, 0)))) / Table8[[#Headers],[12]]), (P85 / Table8[[#Headers],[12]]))</f>
        <v>0.66666666666666663</v>
      </c>
      <c r="S85" s="35">
        <f>IFERROR(VLOOKUP(Table8[[#This Row],[EMPLOYEE ID]],Table3[[EMP ID]:[DATE STARTED]],9,FALSE),"")</f>
        <v>45433</v>
      </c>
      <c r="T85" s="35" t="str">
        <f>IF(IFERROR(VLOOKUP(Table8[[#This Row],[EMPLOYEE ID]],ELIST!$A$1:$J$1864,8),"")="","",VLOOKUP(Table8[[#This Row],[EMPLOYEE ID]],ELIST!$A$1:$J$1864,8))</f>
        <v/>
      </c>
      <c r="U85" s="37">
        <f>Table8[[#This Row],[PRORATED %]]</f>
        <v>0.66666666666666663</v>
      </c>
      <c r="V85" s="37"/>
    </row>
    <row r="86" spans="1:22" x14ac:dyDescent="0.25">
      <c r="A86" s="28" t="s">
        <v>454</v>
      </c>
      <c r="B86" s="29">
        <v>210068</v>
      </c>
      <c r="C86" s="29" t="s">
        <v>455</v>
      </c>
      <c r="D86" s="29" t="s">
        <v>748</v>
      </c>
      <c r="E86" s="35">
        <f>IFERROR(VLOOKUP(Table5[[#This Row],[EMPLOYEE ID]],Table3[[EMP ID]:[DATE STARTED]],9,FALSE),"")</f>
        <v>45044</v>
      </c>
      <c r="F86" s="35" t="str">
        <f>IF(IFERROR(VLOOKUP(Table5[[#This Row],[EMPLOYEE ID]],ELIST!$A$1:$J$1864,8),"")="","",VLOOKUP(Table5[[#This Row],[EMPLOYEE ID]],ELIST!$A$1:$J$1864,8))</f>
        <v/>
      </c>
      <c r="G86" s="29">
        <v>1</v>
      </c>
      <c r="H86" s="29">
        <v>12</v>
      </c>
      <c r="I86" s="36">
        <f t="shared" si="2"/>
        <v>8.3333333333333329E-2</v>
      </c>
      <c r="J86" s="30">
        <f t="shared" si="3"/>
        <v>8.3333333333333329E-2</v>
      </c>
      <c r="M86" s="29" t="s">
        <v>73</v>
      </c>
      <c r="N86" s="29">
        <v>440259</v>
      </c>
      <c r="O86" s="29" t="s">
        <v>151</v>
      </c>
      <c r="P86" s="29">
        <v>8</v>
      </c>
      <c r="Q86" s="37">
        <f>ROUND(Table8[[#This Row],['# MONTHS]]/Table8[[#Headers],[12]],2)</f>
        <v>0.67</v>
      </c>
      <c r="R86" s="37">
        <f>IF(ISNUMBER(T86), ((P86 - 1 + (DAY(T86) / DAY(EOMONTH(T86, 0)))) / Table8[[#Headers],[12]]), (P86 / Table8[[#Headers],[12]]))</f>
        <v>0.66666666666666663</v>
      </c>
      <c r="S86" s="35">
        <f>IFERROR(VLOOKUP(Table8[[#This Row],[EMPLOYEE ID]],Table3[[EMP ID]:[DATE STARTED]],9,FALSE),"")</f>
        <v>44041</v>
      </c>
      <c r="T86" s="35" t="str">
        <f>IF(IFERROR(VLOOKUP(Table8[[#This Row],[EMPLOYEE ID]],ELIST!$A$1:$J$1864,8),"")="","",VLOOKUP(Table8[[#This Row],[EMPLOYEE ID]],ELIST!$A$1:$J$1864,8))</f>
        <v/>
      </c>
      <c r="U86" s="36">
        <f>Table8[[#This Row],[PRORATED %]]</f>
        <v>0.66666666666666663</v>
      </c>
      <c r="V86" s="59"/>
    </row>
    <row r="87" spans="1:22" x14ac:dyDescent="0.25">
      <c r="A87" s="28" t="s">
        <v>454</v>
      </c>
      <c r="B87" s="29">
        <v>210068</v>
      </c>
      <c r="C87" s="29" t="s">
        <v>455</v>
      </c>
      <c r="D87" s="29" t="s">
        <v>747</v>
      </c>
      <c r="E87" s="35">
        <f>IFERROR(VLOOKUP(Table5[[#This Row],[EMPLOYEE ID]],Table3[[EMP ID]:[DATE STARTED]],9,FALSE),"")</f>
        <v>45044</v>
      </c>
      <c r="F87" s="35" t="str">
        <f>IF(IFERROR(VLOOKUP(Table5[[#This Row],[EMPLOYEE ID]],ELIST!$A$1:$J$1864,8),"")="","",VLOOKUP(Table5[[#This Row],[EMPLOYEE ID]],ELIST!$A$1:$J$1864,8))</f>
        <v/>
      </c>
      <c r="G87" s="29">
        <v>1</v>
      </c>
      <c r="H87" s="29">
        <v>12</v>
      </c>
      <c r="I87" s="36">
        <f t="shared" si="2"/>
        <v>8.3333333333333329E-2</v>
      </c>
      <c r="J87" s="30">
        <f t="shared" si="3"/>
        <v>8.3333333333333329E-2</v>
      </c>
      <c r="M87" s="29" t="s">
        <v>690</v>
      </c>
      <c r="N87" s="29">
        <v>800002</v>
      </c>
      <c r="O87" s="29" t="s">
        <v>691</v>
      </c>
      <c r="P87" s="29">
        <v>8</v>
      </c>
      <c r="Q87" s="37">
        <f>ROUND(Table8[[#This Row],['# MONTHS]]/Table8[[#Headers],[12]],2)</f>
        <v>0.67</v>
      </c>
      <c r="R87" s="37">
        <f>IF(ISNUMBER(T87), ((P87 - 1 + (DAY(T87) / DAY(EOMONTH(T87, 0)))) / Table8[[#Headers],[12]]), (P87 / Table8[[#Headers],[12]]))</f>
        <v>0.66666666666666663</v>
      </c>
      <c r="S87" s="35">
        <f>IFERROR(VLOOKUP(Table8[[#This Row],[EMPLOYEE ID]],Table3[[EMP ID]:[DATE STARTED]],9,FALSE),"")</f>
        <v>43220</v>
      </c>
      <c r="T87" s="35" t="str">
        <f>IF(IFERROR(VLOOKUP(Table8[[#This Row],[EMPLOYEE ID]],ELIST!$A$1:$J$1864,8),"")="","",VLOOKUP(Table8[[#This Row],[EMPLOYEE ID]],ELIST!$A$1:$J$1864,8))</f>
        <v/>
      </c>
      <c r="U87" s="36">
        <f>Table8[[#This Row],[PRORATED %]]</f>
        <v>0.66666666666666663</v>
      </c>
      <c r="V87" s="59"/>
    </row>
    <row r="88" spans="1:22" x14ac:dyDescent="0.25">
      <c r="A88" s="28" t="s">
        <v>454</v>
      </c>
      <c r="B88" s="29">
        <v>210068</v>
      </c>
      <c r="C88" s="29" t="s">
        <v>455</v>
      </c>
      <c r="D88" s="29" t="s">
        <v>746</v>
      </c>
      <c r="E88" s="35">
        <f>IFERROR(VLOOKUP(Table5[[#This Row],[EMPLOYEE ID]],Table3[[EMP ID]:[DATE STARTED]],9,FALSE),"")</f>
        <v>45044</v>
      </c>
      <c r="F88" s="35" t="str">
        <f>IF(IFERROR(VLOOKUP(Table5[[#This Row],[EMPLOYEE ID]],ELIST!$A$1:$J$1864,8),"")="","",VLOOKUP(Table5[[#This Row],[EMPLOYEE ID]],ELIST!$A$1:$J$1864,8))</f>
        <v/>
      </c>
      <c r="G88" s="29">
        <v>1</v>
      </c>
      <c r="H88" s="29">
        <v>12</v>
      </c>
      <c r="I88" s="36">
        <f t="shared" si="2"/>
        <v>8.3333333333333329E-2</v>
      </c>
      <c r="J88" s="30">
        <f t="shared" si="3"/>
        <v>8.3333333333333329E-2</v>
      </c>
      <c r="M88" s="29" t="s">
        <v>400</v>
      </c>
      <c r="N88" s="29">
        <v>240455</v>
      </c>
      <c r="O88" s="29" t="s">
        <v>657</v>
      </c>
      <c r="P88" s="29">
        <v>7</v>
      </c>
      <c r="Q88" s="37">
        <f>ROUND(Table8[[#This Row],['# MONTHS]]/Table8[[#Headers],[12]],2)</f>
        <v>0.57999999999999996</v>
      </c>
      <c r="R88" s="37">
        <f>IF(ISNUMBER(T88), ((P88 - 1 + (DAY(T88) / DAY(EOMONTH(T88, 0)))) / Table8[[#Headers],[12]]), (P88 / Table8[[#Headers],[12]]))</f>
        <v>0.58333333333333337</v>
      </c>
      <c r="S88" s="35">
        <f>IFERROR(VLOOKUP(Table8[[#This Row],[EMPLOYEE ID]],Table3[[EMP ID]:[DATE STARTED]],9,FALSE),"")</f>
        <v>44496</v>
      </c>
      <c r="T88" s="35" t="str">
        <f>IF(IFERROR(VLOOKUP(Table8[[#This Row],[EMPLOYEE ID]],ELIST!$A$1:$J$1864,8),"")="","",VLOOKUP(Table8[[#This Row],[EMPLOYEE ID]],ELIST!$A$1:$J$1864,8))</f>
        <v/>
      </c>
      <c r="U88" s="36">
        <f>Table8[[#This Row],[PRORATED %]]</f>
        <v>0.58333333333333337</v>
      </c>
      <c r="V88" s="59"/>
    </row>
    <row r="89" spans="1:22" x14ac:dyDescent="0.25">
      <c r="A89" s="28" t="s">
        <v>454</v>
      </c>
      <c r="B89" s="29">
        <v>210068</v>
      </c>
      <c r="C89" s="29" t="s">
        <v>455</v>
      </c>
      <c r="D89" s="29" t="s">
        <v>717</v>
      </c>
      <c r="E89" s="35">
        <f>IFERROR(VLOOKUP(Table5[[#This Row],[EMPLOYEE ID]],Table3[[EMP ID]:[DATE STARTED]],9,FALSE),"")</f>
        <v>45044</v>
      </c>
      <c r="F89" s="35" t="str">
        <f>IF(IFERROR(VLOOKUP(Table5[[#This Row],[EMPLOYEE ID]],ELIST!$A$1:$J$1864,8),"")="","",VLOOKUP(Table5[[#This Row],[EMPLOYEE ID]],ELIST!$A$1:$J$1864,8))</f>
        <v/>
      </c>
      <c r="G89" s="29">
        <v>1</v>
      </c>
      <c r="H89" s="29">
        <v>12</v>
      </c>
      <c r="I89" s="36">
        <f t="shared" si="2"/>
        <v>8.3333333333333329E-2</v>
      </c>
      <c r="J89" s="30">
        <f t="shared" si="3"/>
        <v>8.3333333333333329E-2</v>
      </c>
      <c r="M89" s="29" t="s">
        <v>572</v>
      </c>
      <c r="N89" s="29">
        <v>210048</v>
      </c>
      <c r="O89" s="29" t="s">
        <v>443</v>
      </c>
      <c r="P89" s="29">
        <v>7</v>
      </c>
      <c r="Q89" s="37">
        <f>ROUND(Table8[[#This Row],['# MONTHS]]/Table8[[#Headers],[12]],2)</f>
        <v>0.57999999999999996</v>
      </c>
      <c r="R89" s="37">
        <f>IF(ISNUMBER(T89), ((P89 - 1 + (DAY(T89) / DAY(EOMONTH(T89, 0)))) / Table8[[#Headers],[12]]), (P89 / Table8[[#Headers],[12]]))</f>
        <v>0.58333333333333337</v>
      </c>
      <c r="S89" s="35">
        <f>IFERROR(VLOOKUP(Table8[[#This Row],[EMPLOYEE ID]],Table3[[EMP ID]:[DATE STARTED]],9,FALSE),"")</f>
        <v>44697</v>
      </c>
      <c r="T89" s="35" t="str">
        <f>IF(IFERROR(VLOOKUP(Table8[[#This Row],[EMPLOYEE ID]],ELIST!$A$1:$J$1864,8),"")="","",VLOOKUP(Table8[[#This Row],[EMPLOYEE ID]],ELIST!$A$1:$J$1864,8))</f>
        <v/>
      </c>
      <c r="U89" s="36">
        <f>Table8[[#This Row],[PRORATED %]]</f>
        <v>0.58333333333333337</v>
      </c>
      <c r="V89" s="59"/>
    </row>
    <row r="90" spans="1:22" x14ac:dyDescent="0.25">
      <c r="A90" s="28" t="s">
        <v>454</v>
      </c>
      <c r="B90" s="29">
        <v>210068</v>
      </c>
      <c r="C90" s="29" t="s">
        <v>455</v>
      </c>
      <c r="D90" s="29" t="s">
        <v>703</v>
      </c>
      <c r="E90" s="35">
        <f>IFERROR(VLOOKUP(Table5[[#This Row],[EMPLOYEE ID]],Table3[[EMP ID]:[DATE STARTED]],9,FALSE),"")</f>
        <v>45044</v>
      </c>
      <c r="F90" s="35" t="str">
        <f>IF(IFERROR(VLOOKUP(Table5[[#This Row],[EMPLOYEE ID]],ELIST!$A$1:$J$1864,8),"")="","",VLOOKUP(Table5[[#This Row],[EMPLOYEE ID]],ELIST!$A$1:$J$1864,8))</f>
        <v/>
      </c>
      <c r="G90" s="29">
        <v>1</v>
      </c>
      <c r="H90" s="29">
        <v>12</v>
      </c>
      <c r="I90" s="36">
        <f t="shared" si="2"/>
        <v>8.3333333333333329E-2</v>
      </c>
      <c r="J90" s="30">
        <f t="shared" si="3"/>
        <v>8.3333333333333329E-2</v>
      </c>
      <c r="M90" s="29" t="s">
        <v>344</v>
      </c>
      <c r="N90" s="29">
        <v>230019</v>
      </c>
      <c r="O90" s="29" t="s">
        <v>662</v>
      </c>
      <c r="P90" s="29">
        <v>7</v>
      </c>
      <c r="Q90" s="37">
        <f>ROUND(Table8[[#This Row],['# MONTHS]]/Table8[[#Headers],[12]],2)</f>
        <v>0.57999999999999996</v>
      </c>
      <c r="R90" s="37">
        <f>IF(ISNUMBER(T90), ((P90 - 1 + (DAY(T90) / DAY(EOMONTH(T90, 0)))) / Table8[[#Headers],[12]]), (P90 / Table8[[#Headers],[12]]))</f>
        <v>0.58333333333333337</v>
      </c>
      <c r="S90" s="35">
        <f>IFERROR(VLOOKUP(Table8[[#This Row],[EMPLOYEE ID]],Table3[[EMP ID]:[DATE STARTED]],9,FALSE),"")</f>
        <v>45441</v>
      </c>
      <c r="T90" s="35" t="str">
        <f>IF(IFERROR(VLOOKUP(Table8[[#This Row],[EMPLOYEE ID]],ELIST!$A$1:$J$1864,8),"")="","",VLOOKUP(Table8[[#This Row],[EMPLOYEE ID]],ELIST!$A$1:$J$1864,8))</f>
        <v/>
      </c>
      <c r="U90" s="36">
        <f>Table8[[#This Row],[PRORATED %]]</f>
        <v>0.58333333333333337</v>
      </c>
      <c r="V90" s="59"/>
    </row>
    <row r="91" spans="1:22" x14ac:dyDescent="0.25">
      <c r="A91" s="28" t="s">
        <v>454</v>
      </c>
      <c r="B91" s="29">
        <v>210068</v>
      </c>
      <c r="C91" s="29" t="s">
        <v>455</v>
      </c>
      <c r="D91" s="29" t="s">
        <v>695</v>
      </c>
      <c r="E91" s="35">
        <f>IFERROR(VLOOKUP(Table5[[#This Row],[EMPLOYEE ID]],Table3[[EMP ID]:[DATE STARTED]],9,FALSE),"")</f>
        <v>45044</v>
      </c>
      <c r="F91" s="35" t="str">
        <f>IF(IFERROR(VLOOKUP(Table5[[#This Row],[EMPLOYEE ID]],ELIST!$A$1:$J$1864,8),"")="","",VLOOKUP(Table5[[#This Row],[EMPLOYEE ID]],ELIST!$A$1:$J$1864,8))</f>
        <v/>
      </c>
      <c r="G91" s="29">
        <v>1</v>
      </c>
      <c r="H91" s="29">
        <v>12</v>
      </c>
      <c r="I91" s="36">
        <f t="shared" si="2"/>
        <v>8.3333333333333329E-2</v>
      </c>
      <c r="J91" s="30">
        <f t="shared" si="3"/>
        <v>8.3333333333333329E-2</v>
      </c>
      <c r="M91" s="29" t="s">
        <v>340</v>
      </c>
      <c r="N91" s="29">
        <v>230016</v>
      </c>
      <c r="O91" s="29" t="s">
        <v>339</v>
      </c>
      <c r="P91" s="29">
        <v>7</v>
      </c>
      <c r="Q91" s="37">
        <f>ROUND(Table8[[#This Row],['# MONTHS]]/Table8[[#Headers],[12]],2)</f>
        <v>0.57999999999999996</v>
      </c>
      <c r="R91" s="37">
        <f>IF(ISNUMBER(T91), ((P91 - 1 + (DAY(T91) / DAY(EOMONTH(T91, 0)))) / Table8[[#Headers],[12]]), (P91 / Table8[[#Headers],[12]]))</f>
        <v>0.55645161290322587</v>
      </c>
      <c r="S91" s="35">
        <f>IFERROR(VLOOKUP(Table8[[#This Row],[EMPLOYEE ID]],Table3[[EMP ID]:[DATE STARTED]],9,FALSE),"")</f>
        <v>45358</v>
      </c>
      <c r="T91" s="35">
        <f>IF(IFERROR(VLOOKUP(Table8[[#This Row],[EMPLOYEE ID]],ELIST!$A$1:$J$1864,8),"")="","",VLOOKUP(Table8[[#This Row],[EMPLOYEE ID]],ELIST!$A$1:$J$1864,8))</f>
        <v>45586</v>
      </c>
      <c r="U91" s="36">
        <f>Table8[[#This Row],[PRORATED %]]</f>
        <v>0.55645161290322587</v>
      </c>
      <c r="V91" s="59"/>
    </row>
    <row r="92" spans="1:22" x14ac:dyDescent="0.25">
      <c r="A92" s="28" t="s">
        <v>454</v>
      </c>
      <c r="B92" s="29">
        <v>210068</v>
      </c>
      <c r="C92" s="29" t="s">
        <v>455</v>
      </c>
      <c r="D92" s="29" t="s">
        <v>650</v>
      </c>
      <c r="E92" s="35">
        <f>IFERROR(VLOOKUP(Table5[[#This Row],[EMPLOYEE ID]],Table3[[EMP ID]:[DATE STARTED]],9,FALSE),"")</f>
        <v>45044</v>
      </c>
      <c r="F92" s="35" t="str">
        <f>IF(IFERROR(VLOOKUP(Table5[[#This Row],[EMPLOYEE ID]],ELIST!$A$1:$J$1864,8),"")="","",VLOOKUP(Table5[[#This Row],[EMPLOYEE ID]],ELIST!$A$1:$J$1864,8))</f>
        <v/>
      </c>
      <c r="G92" s="29">
        <v>1</v>
      </c>
      <c r="H92" s="29">
        <v>12</v>
      </c>
      <c r="I92" s="36">
        <f t="shared" si="2"/>
        <v>8.3333333333333329E-2</v>
      </c>
      <c r="J92" s="30">
        <f t="shared" si="3"/>
        <v>8.3333333333333329E-2</v>
      </c>
      <c r="M92" s="29" t="s">
        <v>546</v>
      </c>
      <c r="N92" s="29">
        <v>230015</v>
      </c>
      <c r="O92" s="29" t="s">
        <v>296</v>
      </c>
      <c r="P92" s="29">
        <v>7</v>
      </c>
      <c r="Q92" s="37">
        <f>ROUND(Table8[[#This Row],['# MONTHS]]/Table8[[#Headers],[12]],2)</f>
        <v>0.57999999999999996</v>
      </c>
      <c r="R92" s="37">
        <f>IF(ISNUMBER(T92), ((P92 - 1 + (DAY(T92) / DAY(EOMONTH(T92, 0)))) / Table8[[#Headers],[12]]), (P92 / Table8[[#Headers],[12]]))</f>
        <v>0.58333333333333337</v>
      </c>
      <c r="S92" s="35">
        <f>IFERROR(VLOOKUP(Table8[[#This Row],[EMPLOYEE ID]],Table3[[EMP ID]:[DATE STARTED]],9,FALSE),"")</f>
        <v>45119</v>
      </c>
      <c r="T92" s="35" t="str">
        <f>IF(IFERROR(VLOOKUP(Table8[[#This Row],[EMPLOYEE ID]],ELIST!$A$1:$J$1864,8),"")="","",VLOOKUP(Table8[[#This Row],[EMPLOYEE ID]],ELIST!$A$1:$J$1864,8))</f>
        <v/>
      </c>
      <c r="U92" s="36">
        <f>Table8[[#This Row],[PRORATED %]]</f>
        <v>0.58333333333333337</v>
      </c>
      <c r="V92" s="59"/>
    </row>
    <row r="93" spans="1:22" x14ac:dyDescent="0.25">
      <c r="A93" s="28" t="s">
        <v>454</v>
      </c>
      <c r="B93" s="29">
        <v>210068</v>
      </c>
      <c r="C93" s="29" t="s">
        <v>455</v>
      </c>
      <c r="D93" s="29" t="s">
        <v>3277</v>
      </c>
      <c r="E93" s="35">
        <f>IFERROR(VLOOKUP(Table5[[#This Row],[EMPLOYEE ID]],Table3[[EMP ID]:[DATE STARTED]],9,FALSE),"")</f>
        <v>45044</v>
      </c>
      <c r="F93" s="35" t="str">
        <f>IF(IFERROR(VLOOKUP(Table5[[#This Row],[EMPLOYEE ID]],ELIST!$A$1:$J$1864,8),"")="","",VLOOKUP(Table5[[#This Row],[EMPLOYEE ID]],ELIST!$A$1:$J$1864,8))</f>
        <v/>
      </c>
      <c r="G93" s="29">
        <v>1</v>
      </c>
      <c r="H93" s="29">
        <v>12</v>
      </c>
      <c r="I93" s="36">
        <f t="shared" si="2"/>
        <v>8.3333333333333329E-2</v>
      </c>
      <c r="J93" s="30">
        <f t="shared" si="3"/>
        <v>8.3333333333333329E-2</v>
      </c>
      <c r="M93" s="29" t="s">
        <v>266</v>
      </c>
      <c r="N93" s="29" t="s">
        <v>11</v>
      </c>
      <c r="O93" s="29" t="s">
        <v>12</v>
      </c>
      <c r="P93" s="29">
        <v>7</v>
      </c>
      <c r="Q93" s="37">
        <f>ROUND(Table8[[#This Row],['# MONTHS]]/Table8[[#Headers],[12]],2)</f>
        <v>0.57999999999999996</v>
      </c>
      <c r="R93" s="37">
        <f>IF(ISNUMBER(T93), ((P93 - 1 + (DAY(T93) / DAY(EOMONTH(T93, 0)))) / Table8[[#Headers],[12]]), (P93 / Table8[[#Headers],[12]]))</f>
        <v>0.58333333333333337</v>
      </c>
      <c r="S93" s="35">
        <f>IFERROR(VLOOKUP(Table8[[#This Row],[EMPLOYEE ID]],Table3[[EMP ID]:[DATE STARTED]],9,FALSE),"")</f>
        <v>44627</v>
      </c>
      <c r="T93" s="35" t="str">
        <f>IF(IFERROR(VLOOKUP(Table8[[#This Row],[EMPLOYEE ID]],ELIST!$A$1:$J$1864,8),"")="","",VLOOKUP(Table8[[#This Row],[EMPLOYEE ID]],ELIST!$A$1:$J$1864,8))</f>
        <v/>
      </c>
      <c r="U93" s="36">
        <f>Table8[[#This Row],[PRORATED %]]</f>
        <v>0.58333333333333337</v>
      </c>
      <c r="V93" s="59"/>
    </row>
    <row r="94" spans="1:22" x14ac:dyDescent="0.25">
      <c r="A94" s="28" t="s">
        <v>454</v>
      </c>
      <c r="B94" s="29">
        <v>210068</v>
      </c>
      <c r="C94" s="29" t="s">
        <v>455</v>
      </c>
      <c r="D94" s="29" t="s">
        <v>3284</v>
      </c>
      <c r="E94" s="35">
        <f>IFERROR(VLOOKUP(Table5[[#This Row],[EMPLOYEE ID]],Table3[[EMP ID]:[DATE STARTED]],9,FALSE),"")</f>
        <v>45044</v>
      </c>
      <c r="F94" s="35" t="str">
        <f>IF(IFERROR(VLOOKUP(Table5[[#This Row],[EMPLOYEE ID]],ELIST!$A$1:$J$1864,8),"")="","",VLOOKUP(Table5[[#This Row],[EMPLOYEE ID]],ELIST!$A$1:$J$1864,8))</f>
        <v/>
      </c>
      <c r="G94" s="29">
        <v>1</v>
      </c>
      <c r="H94" s="29">
        <v>12</v>
      </c>
      <c r="I94" s="36">
        <f t="shared" si="2"/>
        <v>8.3333333333333329E-2</v>
      </c>
      <c r="J94" s="30">
        <f t="shared" si="3"/>
        <v>8.3333333333333329E-2</v>
      </c>
      <c r="M94" s="29" t="s">
        <v>233</v>
      </c>
      <c r="N94" s="29">
        <v>240091</v>
      </c>
      <c r="O94" s="29" t="s">
        <v>232</v>
      </c>
      <c r="P94" s="29">
        <v>7</v>
      </c>
      <c r="Q94" s="37">
        <f>ROUND(Table8[[#This Row],['# MONTHS]]/Table8[[#Headers],[12]],2)</f>
        <v>0.57999999999999996</v>
      </c>
      <c r="R94" s="37">
        <f>IF(ISNUMBER(T94), ((P94 - 1 + (DAY(T94) / DAY(EOMONTH(T94, 0)))) / Table8[[#Headers],[12]]), (P94 / Table8[[#Headers],[12]]))</f>
        <v>0.5053763440860215</v>
      </c>
      <c r="S94" s="35">
        <f>IFERROR(VLOOKUP(Table8[[#This Row],[EMPLOYEE ID]],Table3[[EMP ID]:[DATE STARTED]],9,FALSE),"")</f>
        <v>43102</v>
      </c>
      <c r="T94" s="35">
        <f>IF(IFERROR(VLOOKUP(Table8[[#This Row],[EMPLOYEE ID]],ELIST!$A$1:$J$1864,8),"")="","",VLOOKUP(Table8[[#This Row],[EMPLOYEE ID]],ELIST!$A$1:$J$1864,8))</f>
        <v>45567</v>
      </c>
      <c r="U94" s="36">
        <f>Table8[[#This Row],[PRORATED %]]</f>
        <v>0.5053763440860215</v>
      </c>
      <c r="V94" s="59"/>
    </row>
    <row r="95" spans="1:22" x14ac:dyDescent="0.25">
      <c r="A95" s="28" t="s">
        <v>454</v>
      </c>
      <c r="B95" s="29">
        <v>210068</v>
      </c>
      <c r="C95" s="29" t="s">
        <v>455</v>
      </c>
      <c r="D95" s="29" t="s">
        <v>3778</v>
      </c>
      <c r="E95" s="35">
        <f>IFERROR(VLOOKUP(Table5[[#This Row],[EMPLOYEE ID]],Table3[[EMP ID]:[DATE STARTED]],9,FALSE),"")</f>
        <v>45044</v>
      </c>
      <c r="F95" s="35" t="str">
        <f>IF(IFERROR(VLOOKUP(Table5[[#This Row],[EMPLOYEE ID]],ELIST!$A$1:$J$1864,8),"")="","",VLOOKUP(Table5[[#This Row],[EMPLOYEE ID]],ELIST!$A$1:$J$1864,8))</f>
        <v/>
      </c>
      <c r="G95" s="29">
        <v>1</v>
      </c>
      <c r="H95" s="29">
        <v>12</v>
      </c>
      <c r="I95" s="36">
        <f t="shared" si="2"/>
        <v>8.3333333333333329E-2</v>
      </c>
      <c r="J95" s="30">
        <f t="shared" si="3"/>
        <v>8.3333333333333329E-2</v>
      </c>
      <c r="M95" s="29" t="s">
        <v>204</v>
      </c>
      <c r="N95" s="29">
        <v>240254</v>
      </c>
      <c r="O95" s="29" t="s">
        <v>263</v>
      </c>
      <c r="P95" s="29">
        <v>7</v>
      </c>
      <c r="Q95" s="37">
        <f>ROUND(Table8[[#This Row],['# MONTHS]]/Table8[[#Headers],[12]],2)</f>
        <v>0.57999999999999996</v>
      </c>
      <c r="R95" s="37">
        <f>IF(ISNUMBER(T95), ((P95 - 1 + (DAY(T95) / DAY(EOMONTH(T95, 0)))) / Table8[[#Headers],[12]]), (P95 / Table8[[#Headers],[12]]))</f>
        <v>0.58333333333333337</v>
      </c>
      <c r="S95" s="35">
        <f>IFERROR(VLOOKUP(Table8[[#This Row],[EMPLOYEE ID]],Table3[[EMP ID]:[DATE STARTED]],9,FALSE),"")</f>
        <v>43987</v>
      </c>
      <c r="T95" s="35" t="str">
        <f>IF(IFERROR(VLOOKUP(Table8[[#This Row],[EMPLOYEE ID]],ELIST!$A$1:$J$1864,8),"")="","",VLOOKUP(Table8[[#This Row],[EMPLOYEE ID]],ELIST!$A$1:$J$1864,8))</f>
        <v/>
      </c>
      <c r="U95" s="36">
        <f>Table8[[#This Row],[PRORATED %]]</f>
        <v>0.58333333333333337</v>
      </c>
      <c r="V95" s="59"/>
    </row>
    <row r="96" spans="1:22" x14ac:dyDescent="0.25">
      <c r="A96" s="28" t="s">
        <v>454</v>
      </c>
      <c r="B96" s="29">
        <v>210068</v>
      </c>
      <c r="C96" s="29" t="s">
        <v>455</v>
      </c>
      <c r="D96" s="29" t="s">
        <v>3768</v>
      </c>
      <c r="E96" s="35">
        <f>IFERROR(VLOOKUP(Table5[[#This Row],[EMPLOYEE ID]],Table3[[EMP ID]:[DATE STARTED]],9,FALSE),"")</f>
        <v>45044</v>
      </c>
      <c r="F96" s="35" t="str">
        <f>IF(IFERROR(VLOOKUP(Table5[[#This Row],[EMPLOYEE ID]],ELIST!$A$1:$J$1864,8),"")="","",VLOOKUP(Table5[[#This Row],[EMPLOYEE ID]],ELIST!$A$1:$J$1864,8))</f>
        <v/>
      </c>
      <c r="G96" s="29">
        <v>1</v>
      </c>
      <c r="H96" s="29">
        <v>12</v>
      </c>
      <c r="I96" s="36">
        <f t="shared" si="2"/>
        <v>8.3333333333333329E-2</v>
      </c>
      <c r="J96" s="30">
        <f t="shared" si="3"/>
        <v>8.3333333333333329E-2</v>
      </c>
      <c r="M96" s="29" t="s">
        <v>191</v>
      </c>
      <c r="N96" s="29">
        <v>240444</v>
      </c>
      <c r="O96" s="29" t="s">
        <v>676</v>
      </c>
      <c r="P96" s="29">
        <v>7</v>
      </c>
      <c r="Q96" s="37">
        <f>ROUND(Table8[[#This Row],['# MONTHS]]/Table8[[#Headers],[12]],2)</f>
        <v>0.57999999999999996</v>
      </c>
      <c r="R96" s="37">
        <f>IF(ISNUMBER(T96), ((P96 - 1 + (DAY(T96) / DAY(EOMONTH(T96, 0)))) / Table8[[#Headers],[12]]), (P96 / Table8[[#Headers],[12]]))</f>
        <v>0.58333333333333337</v>
      </c>
      <c r="S96" s="35">
        <f>IFERROR(VLOOKUP(Table8[[#This Row],[EMPLOYEE ID]],Table3[[EMP ID]:[DATE STARTED]],9,FALSE),"")</f>
        <v>44452</v>
      </c>
      <c r="T96" s="35" t="str">
        <f>IF(IFERROR(VLOOKUP(Table8[[#This Row],[EMPLOYEE ID]],ELIST!$A$1:$J$1864,8),"")="","",VLOOKUP(Table8[[#This Row],[EMPLOYEE ID]],ELIST!$A$1:$J$1864,8))</f>
        <v/>
      </c>
      <c r="U96" s="36">
        <f>Table8[[#This Row],[PRORATED %]]</f>
        <v>0.58333333333333337</v>
      </c>
      <c r="V96" s="59"/>
    </row>
    <row r="97" spans="1:22" x14ac:dyDescent="0.25">
      <c r="A97" s="28" t="s">
        <v>450</v>
      </c>
      <c r="B97" s="29">
        <v>210036</v>
      </c>
      <c r="C97" s="29" t="s">
        <v>451</v>
      </c>
      <c r="D97" s="29" t="s">
        <v>754</v>
      </c>
      <c r="E97" s="35">
        <f>IFERROR(VLOOKUP(Table5[[#This Row],[EMPLOYEE ID]],Table3[[EMP ID]:[DATE STARTED]],9,FALSE),"")</f>
        <v>44438</v>
      </c>
      <c r="F97" s="35" t="str">
        <f>IF(IFERROR(VLOOKUP(Table5[[#This Row],[EMPLOYEE ID]],ELIST!$A$1:$J$1864,8),"")="","",VLOOKUP(Table5[[#This Row],[EMPLOYEE ID]],ELIST!$A$1:$J$1864,8))</f>
        <v/>
      </c>
      <c r="G97" s="29">
        <v>1</v>
      </c>
      <c r="H97" s="29">
        <v>12</v>
      </c>
      <c r="I97" s="36">
        <f t="shared" si="2"/>
        <v>8.3333333333333329E-2</v>
      </c>
      <c r="J97" s="30">
        <f t="shared" si="3"/>
        <v>8.3333333333333329E-2</v>
      </c>
      <c r="M97" s="29" t="s">
        <v>175</v>
      </c>
      <c r="N97" s="29">
        <v>800033</v>
      </c>
      <c r="O97" s="29" t="s">
        <v>174</v>
      </c>
      <c r="P97" s="29">
        <v>7</v>
      </c>
      <c r="Q97" s="37">
        <f>ROUND(Table8[[#This Row],['# MONTHS]]/Table8[[#Headers],[12]],2)</f>
        <v>0.57999999999999996</v>
      </c>
      <c r="R97" s="37">
        <f>IF(ISNUMBER(T97), ((P97 - 1 + (DAY(T97) / DAY(EOMONTH(T97, 0)))) / Table8[[#Headers],[12]]), (P97 / Table8[[#Headers],[12]]))</f>
        <v>0.58333333333333337</v>
      </c>
      <c r="S97" s="35">
        <f>IFERROR(VLOOKUP(Table8[[#This Row],[EMPLOYEE ID]],Table3[[EMP ID]:[DATE STARTED]],9,FALSE),"")</f>
        <v>44837</v>
      </c>
      <c r="T97" s="35" t="str">
        <f>IF(IFERROR(VLOOKUP(Table8[[#This Row],[EMPLOYEE ID]],ELIST!$A$1:$J$1864,8),"")="","",VLOOKUP(Table8[[#This Row],[EMPLOYEE ID]],ELIST!$A$1:$J$1864,8))</f>
        <v/>
      </c>
      <c r="U97" s="36">
        <f>Table8[[#This Row],[PRORATED %]]</f>
        <v>0.58333333333333337</v>
      </c>
      <c r="V97" s="59"/>
    </row>
    <row r="98" spans="1:22" x14ac:dyDescent="0.25">
      <c r="A98" s="28" t="s">
        <v>450</v>
      </c>
      <c r="B98" s="29">
        <v>210036</v>
      </c>
      <c r="C98" s="29" t="s">
        <v>451</v>
      </c>
      <c r="D98" s="29" t="s">
        <v>748</v>
      </c>
      <c r="E98" s="35">
        <f>IFERROR(VLOOKUP(Table5[[#This Row],[EMPLOYEE ID]],Table3[[EMP ID]:[DATE STARTED]],9,FALSE),"")</f>
        <v>44438</v>
      </c>
      <c r="F98" s="35" t="str">
        <f>IF(IFERROR(VLOOKUP(Table5[[#This Row],[EMPLOYEE ID]],ELIST!$A$1:$J$1864,8),"")="","",VLOOKUP(Table5[[#This Row],[EMPLOYEE ID]],ELIST!$A$1:$J$1864,8))</f>
        <v/>
      </c>
      <c r="G98" s="29">
        <v>1</v>
      </c>
      <c r="H98" s="29">
        <v>12</v>
      </c>
      <c r="I98" s="36">
        <f t="shared" si="2"/>
        <v>8.3333333333333329E-2</v>
      </c>
      <c r="J98" s="30">
        <f t="shared" si="3"/>
        <v>8.3333333333333329E-2</v>
      </c>
      <c r="M98" s="29" t="s">
        <v>170</v>
      </c>
      <c r="N98" s="29">
        <v>440364</v>
      </c>
      <c r="O98" s="29" t="s">
        <v>169</v>
      </c>
      <c r="P98" s="29">
        <v>7</v>
      </c>
      <c r="Q98" s="37">
        <f>ROUND(Table8[[#This Row],['# MONTHS]]/Table8[[#Headers],[12]],2)</f>
        <v>0.57999999999999996</v>
      </c>
      <c r="R98" s="37">
        <f>IF(ISNUMBER(T98), ((P98 - 1 + (DAY(T98) / DAY(EOMONTH(T98, 0)))) / Table8[[#Headers],[12]]), (P98 / Table8[[#Headers],[12]]))</f>
        <v>0.58333333333333337</v>
      </c>
      <c r="S98" s="35">
        <f>IFERROR(VLOOKUP(Table8[[#This Row],[EMPLOYEE ID]],Table3[[EMP ID]:[DATE STARTED]],9,FALSE),"")</f>
        <v>44398</v>
      </c>
      <c r="T98" s="35" t="str">
        <f>IF(IFERROR(VLOOKUP(Table8[[#This Row],[EMPLOYEE ID]],ELIST!$A$1:$J$1864,8),"")="","",VLOOKUP(Table8[[#This Row],[EMPLOYEE ID]],ELIST!$A$1:$J$1864,8))</f>
        <v/>
      </c>
      <c r="U98" s="36">
        <f>Table8[[#This Row],[PRORATED %]]</f>
        <v>0.58333333333333337</v>
      </c>
      <c r="V98" s="59"/>
    </row>
    <row r="99" spans="1:22" x14ac:dyDescent="0.25">
      <c r="A99" s="28" t="s">
        <v>450</v>
      </c>
      <c r="B99" s="29">
        <v>210036</v>
      </c>
      <c r="C99" s="29" t="s">
        <v>451</v>
      </c>
      <c r="D99" s="29" t="s">
        <v>747</v>
      </c>
      <c r="E99" s="35">
        <f>IFERROR(VLOOKUP(Table5[[#This Row],[EMPLOYEE ID]],Table3[[EMP ID]:[DATE STARTED]],9,FALSE),"")</f>
        <v>44438</v>
      </c>
      <c r="F99" s="35" t="str">
        <f>IF(IFERROR(VLOOKUP(Table5[[#This Row],[EMPLOYEE ID]],ELIST!$A$1:$J$1864,8),"")="","",VLOOKUP(Table5[[#This Row],[EMPLOYEE ID]],ELIST!$A$1:$J$1864,8))</f>
        <v/>
      </c>
      <c r="G99" s="29">
        <v>1</v>
      </c>
      <c r="H99" s="29">
        <v>12</v>
      </c>
      <c r="I99" s="36">
        <f t="shared" si="2"/>
        <v>8.3333333333333329E-2</v>
      </c>
      <c r="J99" s="30">
        <f t="shared" si="3"/>
        <v>8.3333333333333329E-2</v>
      </c>
      <c r="M99" s="29" t="s">
        <v>64</v>
      </c>
      <c r="N99" s="29">
        <v>210064</v>
      </c>
      <c r="O99" s="29" t="s">
        <v>459</v>
      </c>
      <c r="P99" s="29">
        <v>7</v>
      </c>
      <c r="Q99" s="37">
        <f>ROUND(Table8[[#This Row],['# MONTHS]]/Table8[[#Headers],[12]],2)</f>
        <v>0.57999999999999996</v>
      </c>
      <c r="R99" s="37">
        <f>IF(ISNUMBER(T99), ((P99 - 1 + (DAY(T99) / DAY(EOMONTH(T99, 0)))) / Table8[[#Headers],[12]]), (P99 / Table8[[#Headers],[12]]))</f>
        <v>0.58333333333333337</v>
      </c>
      <c r="S99" s="35">
        <f>IFERROR(VLOOKUP(Table8[[#This Row],[EMPLOYEE ID]],Table3[[EMP ID]:[DATE STARTED]],9,FALSE),"")</f>
        <v>45019</v>
      </c>
      <c r="T99" s="35" t="str">
        <f>IF(IFERROR(VLOOKUP(Table8[[#This Row],[EMPLOYEE ID]],ELIST!$A$1:$J$1864,8),"")="","",VLOOKUP(Table8[[#This Row],[EMPLOYEE ID]],ELIST!$A$1:$J$1864,8))</f>
        <v/>
      </c>
      <c r="U99" s="36">
        <f>Table8[[#This Row],[PRORATED %]]</f>
        <v>0.58333333333333337</v>
      </c>
      <c r="V99" s="59"/>
    </row>
    <row r="100" spans="1:22" x14ac:dyDescent="0.25">
      <c r="A100" s="28" t="s">
        <v>450</v>
      </c>
      <c r="B100" s="29">
        <v>210036</v>
      </c>
      <c r="C100" s="29" t="s">
        <v>451</v>
      </c>
      <c r="D100" s="29" t="s">
        <v>746</v>
      </c>
      <c r="E100" s="35">
        <f>IFERROR(VLOOKUP(Table5[[#This Row],[EMPLOYEE ID]],Table3[[EMP ID]:[DATE STARTED]],9,FALSE),"")</f>
        <v>44438</v>
      </c>
      <c r="F100" s="35" t="str">
        <f>IF(IFERROR(VLOOKUP(Table5[[#This Row],[EMPLOYEE ID]],ELIST!$A$1:$J$1864,8),"")="","",VLOOKUP(Table5[[#This Row],[EMPLOYEE ID]],ELIST!$A$1:$J$1864,8))</f>
        <v/>
      </c>
      <c r="G100" s="29">
        <v>1</v>
      </c>
      <c r="H100" s="29">
        <v>12</v>
      </c>
      <c r="I100" s="36">
        <f t="shared" si="2"/>
        <v>8.3333333333333329E-2</v>
      </c>
      <c r="J100" s="30">
        <f t="shared" si="3"/>
        <v>8.3333333333333329E-2</v>
      </c>
      <c r="M100" s="29" t="s">
        <v>23</v>
      </c>
      <c r="N100" s="29">
        <v>210041</v>
      </c>
      <c r="O100" s="29" t="s">
        <v>473</v>
      </c>
      <c r="P100" s="29">
        <v>7</v>
      </c>
      <c r="Q100" s="37">
        <f>ROUND(Table8[[#This Row],['# MONTHS]]/Table8[[#Headers],[12]],2)</f>
        <v>0.57999999999999996</v>
      </c>
      <c r="R100" s="37">
        <f>IF(ISNUMBER(T100), ((P100 - 1 + (DAY(T100) / DAY(EOMONTH(T100, 0)))) / Table8[[#Headers],[12]]), (P100 / Table8[[#Headers],[12]]))</f>
        <v>0.58333333333333337</v>
      </c>
      <c r="S100" s="35">
        <f>IFERROR(VLOOKUP(Table8[[#This Row],[EMPLOYEE ID]],Table3[[EMP ID]:[DATE STARTED]],9,FALSE),"")</f>
        <v>44693</v>
      </c>
      <c r="T100" s="35" t="str">
        <f>IF(IFERROR(VLOOKUP(Table8[[#This Row],[EMPLOYEE ID]],ELIST!$A$1:$J$1864,8),"")="","",VLOOKUP(Table8[[#This Row],[EMPLOYEE ID]],ELIST!$A$1:$J$1864,8))</f>
        <v/>
      </c>
      <c r="U100" s="36">
        <f>Table8[[#This Row],[PRORATED %]]</f>
        <v>0.58333333333333337</v>
      </c>
      <c r="V100" s="59"/>
    </row>
    <row r="101" spans="1:22" x14ac:dyDescent="0.25">
      <c r="A101" s="28" t="s">
        <v>450</v>
      </c>
      <c r="B101" s="29">
        <v>210036</v>
      </c>
      <c r="C101" s="29" t="s">
        <v>451</v>
      </c>
      <c r="D101" s="29" t="s">
        <v>717</v>
      </c>
      <c r="E101" s="35">
        <f>IFERROR(VLOOKUP(Table5[[#This Row],[EMPLOYEE ID]],Table3[[EMP ID]:[DATE STARTED]],9,FALSE),"")</f>
        <v>44438</v>
      </c>
      <c r="F101" s="35" t="str">
        <f>IF(IFERROR(VLOOKUP(Table5[[#This Row],[EMPLOYEE ID]],ELIST!$A$1:$J$1864,8),"")="","",VLOOKUP(Table5[[#This Row],[EMPLOYEE ID]],ELIST!$A$1:$J$1864,8))</f>
        <v/>
      </c>
      <c r="G101" s="29">
        <v>1</v>
      </c>
      <c r="H101" s="29">
        <v>12</v>
      </c>
      <c r="I101" s="36">
        <f t="shared" si="2"/>
        <v>8.3333333333333329E-2</v>
      </c>
      <c r="J101" s="30">
        <f t="shared" si="3"/>
        <v>8.3333333333333329E-2</v>
      </c>
      <c r="M101" s="29" t="s">
        <v>442</v>
      </c>
      <c r="N101" s="29">
        <v>210089</v>
      </c>
      <c r="O101" s="29" t="s">
        <v>653</v>
      </c>
      <c r="P101" s="29">
        <v>6</v>
      </c>
      <c r="Q101" s="37">
        <f>ROUND(Table8[[#This Row],['# MONTHS]]/Table8[[#Headers],[12]],2)</f>
        <v>0.5</v>
      </c>
      <c r="R101" s="37">
        <f>IF(ISNUMBER(T101), ((P101 - 1 + (DAY(T101) / DAY(EOMONTH(T101, 0)))) / Table8[[#Headers],[12]]), (P101 / Table8[[#Headers],[12]]))</f>
        <v>0.5</v>
      </c>
      <c r="S101" s="35">
        <f>IFERROR(VLOOKUP(Table8[[#This Row],[EMPLOYEE ID]],Table3[[EMP ID]:[DATE STARTED]],9,FALSE),"")</f>
        <v>45471</v>
      </c>
      <c r="T101" s="35" t="str">
        <f>IF(IFERROR(VLOOKUP(Table8[[#This Row],[EMPLOYEE ID]],ELIST!$A$1:$J$1864,8),"")="","",VLOOKUP(Table8[[#This Row],[EMPLOYEE ID]],ELIST!$A$1:$J$1864,8))</f>
        <v/>
      </c>
      <c r="U101" s="36">
        <f>Table8[[#This Row],[PRORATED %]]</f>
        <v>0.5</v>
      </c>
      <c r="V101" s="59"/>
    </row>
    <row r="102" spans="1:22" x14ac:dyDescent="0.25">
      <c r="A102" s="28" t="s">
        <v>450</v>
      </c>
      <c r="B102" s="29">
        <v>210036</v>
      </c>
      <c r="C102" s="29" t="s">
        <v>451</v>
      </c>
      <c r="D102" s="29" t="s">
        <v>703</v>
      </c>
      <c r="E102" s="35">
        <f>IFERROR(VLOOKUP(Table5[[#This Row],[EMPLOYEE ID]],Table3[[EMP ID]:[DATE STARTED]],9,FALSE),"")</f>
        <v>44438</v>
      </c>
      <c r="F102" s="35" t="str">
        <f>IF(IFERROR(VLOOKUP(Table5[[#This Row],[EMPLOYEE ID]],ELIST!$A$1:$J$1864,8),"")="","",VLOOKUP(Table5[[#This Row],[EMPLOYEE ID]],ELIST!$A$1:$J$1864,8))</f>
        <v/>
      </c>
      <c r="G102" s="29">
        <v>1</v>
      </c>
      <c r="H102" s="29">
        <v>12</v>
      </c>
      <c r="I102" s="36">
        <f t="shared" si="2"/>
        <v>8.3333333333333329E-2</v>
      </c>
      <c r="J102" s="30">
        <f t="shared" si="3"/>
        <v>8.3333333333333329E-2</v>
      </c>
      <c r="M102" s="29" t="s">
        <v>434</v>
      </c>
      <c r="N102" s="29">
        <v>800053</v>
      </c>
      <c r="O102" s="29" t="s">
        <v>435</v>
      </c>
      <c r="P102" s="29">
        <v>6</v>
      </c>
      <c r="Q102" s="37">
        <f>ROUND(Table8[[#This Row],['# MONTHS]]/Table8[[#Headers],[12]],2)</f>
        <v>0.5</v>
      </c>
      <c r="R102" s="37">
        <f>IF(ISNUMBER(T102), ((P102 - 1 + (DAY(T102) / DAY(EOMONTH(T102, 0)))) / Table8[[#Headers],[12]]), (P102 / Table8[[#Headers],[12]]))</f>
        <v>0.5</v>
      </c>
      <c r="S102" s="35">
        <f>IFERROR(VLOOKUP(Table8[[#This Row],[EMPLOYEE ID]],Table3[[EMP ID]:[DATE STARTED]],9,FALSE),"")</f>
        <v>45266</v>
      </c>
      <c r="T102" s="35" t="str">
        <f>IF(IFERROR(VLOOKUP(Table8[[#This Row],[EMPLOYEE ID]],ELIST!$A$1:$J$1864,8),"")="","",VLOOKUP(Table8[[#This Row],[EMPLOYEE ID]],ELIST!$A$1:$J$1864,8))</f>
        <v/>
      </c>
      <c r="U102" s="36">
        <f>Table8[[#This Row],[PRORATED %]]</f>
        <v>0.5</v>
      </c>
      <c r="V102" s="59"/>
    </row>
    <row r="103" spans="1:22" x14ac:dyDescent="0.25">
      <c r="A103" s="28" t="s">
        <v>450</v>
      </c>
      <c r="B103" s="29">
        <v>210036</v>
      </c>
      <c r="C103" s="29" t="s">
        <v>451</v>
      </c>
      <c r="D103" s="29" t="s">
        <v>695</v>
      </c>
      <c r="E103" s="35">
        <f>IFERROR(VLOOKUP(Table5[[#This Row],[EMPLOYEE ID]],Table3[[EMP ID]:[DATE STARTED]],9,FALSE),"")</f>
        <v>44438</v>
      </c>
      <c r="F103" s="35" t="str">
        <f>IF(IFERROR(VLOOKUP(Table5[[#This Row],[EMPLOYEE ID]],ELIST!$A$1:$J$1864,8),"")="","",VLOOKUP(Table5[[#This Row],[EMPLOYEE ID]],ELIST!$A$1:$J$1864,8))</f>
        <v/>
      </c>
      <c r="G103" s="29">
        <v>1</v>
      </c>
      <c r="H103" s="29">
        <v>12</v>
      </c>
      <c r="I103" s="36">
        <f t="shared" si="2"/>
        <v>8.3333333333333329E-2</v>
      </c>
      <c r="J103" s="30">
        <f t="shared" si="3"/>
        <v>8.3333333333333329E-2</v>
      </c>
      <c r="M103" s="29" t="s">
        <v>427</v>
      </c>
      <c r="N103" s="29">
        <v>210085</v>
      </c>
      <c r="O103" s="29" t="s">
        <v>656</v>
      </c>
      <c r="P103" s="29">
        <v>6</v>
      </c>
      <c r="Q103" s="37">
        <f>ROUND(Table8[[#This Row],['# MONTHS]]/Table8[[#Headers],[12]],2)</f>
        <v>0.5</v>
      </c>
      <c r="R103" s="37">
        <f>IF(ISNUMBER(T103), ((P103 - 1 + (DAY(T103) / DAY(EOMONTH(T103, 0)))) / Table8[[#Headers],[12]]), (P103 / Table8[[#Headers],[12]]))</f>
        <v>0.5</v>
      </c>
      <c r="S103" s="35">
        <f>IFERROR(VLOOKUP(Table8[[#This Row],[EMPLOYEE ID]],Table3[[EMP ID]:[DATE STARTED]],9,FALSE),"")</f>
        <v>45425</v>
      </c>
      <c r="T103" s="35" t="str">
        <f>IF(IFERROR(VLOOKUP(Table8[[#This Row],[EMPLOYEE ID]],ELIST!$A$1:$J$1864,8),"")="","",VLOOKUP(Table8[[#This Row],[EMPLOYEE ID]],ELIST!$A$1:$J$1864,8))</f>
        <v/>
      </c>
      <c r="U103" s="36">
        <f>Table8[[#This Row],[PRORATED %]]</f>
        <v>0.5</v>
      </c>
      <c r="V103" s="59"/>
    </row>
    <row r="104" spans="1:22" x14ac:dyDescent="0.25">
      <c r="A104" s="28" t="s">
        <v>450</v>
      </c>
      <c r="B104" s="29">
        <v>210036</v>
      </c>
      <c r="C104" s="29" t="s">
        <v>451</v>
      </c>
      <c r="D104" s="29" t="s">
        <v>650</v>
      </c>
      <c r="E104" s="35">
        <f>IFERROR(VLOOKUP(Table5[[#This Row],[EMPLOYEE ID]],Table3[[EMP ID]:[DATE STARTED]],9,FALSE),"")</f>
        <v>44438</v>
      </c>
      <c r="F104" s="35" t="str">
        <f>IF(IFERROR(VLOOKUP(Table5[[#This Row],[EMPLOYEE ID]],ELIST!$A$1:$J$1864,8),"")="","",VLOOKUP(Table5[[#This Row],[EMPLOYEE ID]],ELIST!$A$1:$J$1864,8))</f>
        <v/>
      </c>
      <c r="G104" s="29">
        <v>1</v>
      </c>
      <c r="H104" s="29">
        <v>12</v>
      </c>
      <c r="I104" s="36">
        <f t="shared" si="2"/>
        <v>8.3333333333333329E-2</v>
      </c>
      <c r="J104" s="30">
        <f t="shared" si="3"/>
        <v>8.3333333333333329E-2</v>
      </c>
      <c r="M104" s="29" t="s">
        <v>297</v>
      </c>
      <c r="N104" s="29">
        <v>230015</v>
      </c>
      <c r="O104" s="29" t="s">
        <v>296</v>
      </c>
      <c r="P104" s="29">
        <v>6</v>
      </c>
      <c r="Q104" s="37">
        <f>ROUND(Table8[[#This Row],['# MONTHS]]/Table8[[#Headers],[12]],2)</f>
        <v>0.5</v>
      </c>
      <c r="R104" s="37">
        <f>IF(ISNUMBER(T104), ((P104 - 1 + (DAY(T104) / DAY(EOMONTH(T104, 0)))) / Table8[[#Headers],[12]]), (P104 / Table8[[#Headers],[12]]))</f>
        <v>0.5</v>
      </c>
      <c r="S104" s="35">
        <f>IFERROR(VLOOKUP(Table8[[#This Row],[EMPLOYEE ID]],Table3[[EMP ID]:[DATE STARTED]],9,FALSE),"")</f>
        <v>45119</v>
      </c>
      <c r="T104" s="35" t="str">
        <f>IF(IFERROR(VLOOKUP(Table8[[#This Row],[EMPLOYEE ID]],ELIST!$A$1:$J$1864,8),"")="","",VLOOKUP(Table8[[#This Row],[EMPLOYEE ID]],ELIST!$A$1:$J$1864,8))</f>
        <v/>
      </c>
      <c r="U104" s="36">
        <f>Table8[[#This Row],[PRORATED %]]</f>
        <v>0.5</v>
      </c>
      <c r="V104" s="59"/>
    </row>
    <row r="105" spans="1:22" x14ac:dyDescent="0.25">
      <c r="A105" s="28" t="s">
        <v>450</v>
      </c>
      <c r="B105" s="29">
        <v>210036</v>
      </c>
      <c r="C105" s="29" t="s">
        <v>451</v>
      </c>
      <c r="D105" s="29" t="s">
        <v>3277</v>
      </c>
      <c r="E105" s="35">
        <f>IFERROR(VLOOKUP(Table5[[#This Row],[EMPLOYEE ID]],Table3[[EMP ID]:[DATE STARTED]],9,FALSE),"")</f>
        <v>44438</v>
      </c>
      <c r="F105" s="35" t="str">
        <f>IF(IFERROR(VLOOKUP(Table5[[#This Row],[EMPLOYEE ID]],ELIST!$A$1:$J$1864,8),"")="","",VLOOKUP(Table5[[#This Row],[EMPLOYEE ID]],ELIST!$A$1:$J$1864,8))</f>
        <v/>
      </c>
      <c r="G105" s="29">
        <v>1</v>
      </c>
      <c r="H105" s="29">
        <v>12</v>
      </c>
      <c r="I105" s="36">
        <f t="shared" si="2"/>
        <v>8.3333333333333329E-2</v>
      </c>
      <c r="J105" s="30">
        <f t="shared" si="3"/>
        <v>8.3333333333333329E-2</v>
      </c>
      <c r="M105" s="29" t="s">
        <v>264</v>
      </c>
      <c r="N105" s="29">
        <v>240254</v>
      </c>
      <c r="O105" s="29" t="s">
        <v>263</v>
      </c>
      <c r="P105" s="29">
        <v>6</v>
      </c>
      <c r="Q105" s="37">
        <f>ROUND(Table8[[#This Row],['# MONTHS]]/Table8[[#Headers],[12]],2)</f>
        <v>0.5</v>
      </c>
      <c r="R105" s="37">
        <f>IF(ISNUMBER(T105), ((P105 - 1 + (DAY(T105) / DAY(EOMONTH(T105, 0)))) / Table8[[#Headers],[12]]), (P105 / Table8[[#Headers],[12]]))</f>
        <v>0.5</v>
      </c>
      <c r="S105" s="35">
        <f>IFERROR(VLOOKUP(Table8[[#This Row],[EMPLOYEE ID]],Table3[[EMP ID]:[DATE STARTED]],9,FALSE),"")</f>
        <v>43987</v>
      </c>
      <c r="T105" s="35" t="str">
        <f>IF(IFERROR(VLOOKUP(Table8[[#This Row],[EMPLOYEE ID]],ELIST!$A$1:$J$1864,8),"")="","",VLOOKUP(Table8[[#This Row],[EMPLOYEE ID]],ELIST!$A$1:$J$1864,8))</f>
        <v/>
      </c>
      <c r="U105" s="36">
        <f>Table8[[#This Row],[PRORATED %]]</f>
        <v>0.5</v>
      </c>
      <c r="V105" s="59"/>
    </row>
    <row r="106" spans="1:22" x14ac:dyDescent="0.25">
      <c r="A106" s="28" t="s">
        <v>450</v>
      </c>
      <c r="B106" s="29">
        <v>210036</v>
      </c>
      <c r="C106" s="29" t="s">
        <v>451</v>
      </c>
      <c r="D106" s="29" t="s">
        <v>3284</v>
      </c>
      <c r="E106" s="35">
        <f>IFERROR(VLOOKUP(Table5[[#This Row],[EMPLOYEE ID]],Table3[[EMP ID]:[DATE STARTED]],9,FALSE),"")</f>
        <v>44438</v>
      </c>
      <c r="F106" s="35" t="str">
        <f>IF(IFERROR(VLOOKUP(Table5[[#This Row],[EMPLOYEE ID]],ELIST!$A$1:$J$1864,8),"")="","",VLOOKUP(Table5[[#This Row],[EMPLOYEE ID]],ELIST!$A$1:$J$1864,8))</f>
        <v/>
      </c>
      <c r="G106" s="29">
        <v>1</v>
      </c>
      <c r="H106" s="29">
        <v>12</v>
      </c>
      <c r="I106" s="36">
        <f t="shared" si="2"/>
        <v>8.3333333333333329E-2</v>
      </c>
      <c r="J106" s="30">
        <f t="shared" si="3"/>
        <v>8.3333333333333329E-2</v>
      </c>
      <c r="M106" s="29" t="s">
        <v>516</v>
      </c>
      <c r="N106" s="29" t="s">
        <v>242</v>
      </c>
      <c r="O106" s="29" t="s">
        <v>243</v>
      </c>
      <c r="P106" s="29">
        <v>6</v>
      </c>
      <c r="Q106" s="37">
        <f>ROUND(Table8[[#This Row],['# MONTHS]]/Table8[[#Headers],[12]],2)</f>
        <v>0.5</v>
      </c>
      <c r="R106" s="37">
        <f>IF(ISNUMBER(T106), ((P106 - 1 + (DAY(T106) / DAY(EOMONTH(T106, 0)))) / Table8[[#Headers],[12]]), (P106 / Table8[[#Headers],[12]]))</f>
        <v>0.44086021505376344</v>
      </c>
      <c r="S106" s="35">
        <f>IFERROR(VLOOKUP(Table8[[#This Row],[EMPLOYEE ID]],Table3[[EMP ID]:[DATE STARTED]],9,FALSE),"")</f>
        <v>44581</v>
      </c>
      <c r="T106" s="35">
        <f>IF(IFERROR(VLOOKUP(Table8[[#This Row],[EMPLOYEE ID]],ELIST!$A$1:$J$1864,8),"")="","",VLOOKUP(Table8[[#This Row],[EMPLOYEE ID]],ELIST!$A$1:$J$1864,8))</f>
        <v>45574</v>
      </c>
      <c r="U106" s="36">
        <f>Table8[[#This Row],[PRORATED %]]</f>
        <v>0.44086021505376344</v>
      </c>
      <c r="V106" s="59"/>
    </row>
    <row r="107" spans="1:22" x14ac:dyDescent="0.25">
      <c r="A107" s="28" t="s">
        <v>450</v>
      </c>
      <c r="B107" s="29">
        <v>210036</v>
      </c>
      <c r="C107" s="29" t="s">
        <v>451</v>
      </c>
      <c r="D107" s="29" t="s">
        <v>3778</v>
      </c>
      <c r="E107" s="35">
        <f>IFERROR(VLOOKUP(Table5[[#This Row],[EMPLOYEE ID]],Table3[[EMP ID]:[DATE STARTED]],9,FALSE),"")</f>
        <v>44438</v>
      </c>
      <c r="F107" s="35" t="str">
        <f>IF(IFERROR(VLOOKUP(Table5[[#This Row],[EMPLOYEE ID]],ELIST!$A$1:$J$1864,8),"")="","",VLOOKUP(Table5[[#This Row],[EMPLOYEE ID]],ELIST!$A$1:$J$1864,8))</f>
        <v/>
      </c>
      <c r="G107" s="29">
        <v>1</v>
      </c>
      <c r="H107" s="29">
        <v>12</v>
      </c>
      <c r="I107" s="36">
        <f t="shared" si="2"/>
        <v>8.3333333333333329E-2</v>
      </c>
      <c r="J107" s="30">
        <f t="shared" si="3"/>
        <v>8.3333333333333329E-2</v>
      </c>
      <c r="M107" s="29" t="s">
        <v>507</v>
      </c>
      <c r="N107" s="29" t="s">
        <v>508</v>
      </c>
      <c r="O107" s="29" t="s">
        <v>2989</v>
      </c>
      <c r="P107" s="29">
        <v>6</v>
      </c>
      <c r="Q107" s="37">
        <f>ROUND(Table8[[#This Row],['# MONTHS]]/Table8[[#Headers],[12]],2)</f>
        <v>0.5</v>
      </c>
      <c r="R107" s="37">
        <f>IF(ISNUMBER(T107), ((P107 - 1 + (DAY(T107) / DAY(EOMONTH(T107, 0)))) / Table8[[#Headers],[12]]), (P107 / Table8[[#Headers],[12]]))</f>
        <v>0.5</v>
      </c>
      <c r="S107" s="35">
        <f>IFERROR(VLOOKUP(Table8[[#This Row],[EMPLOYEE ID]],Table3[[EMP ID]:[DATE STARTED]],9,FALSE),"")</f>
        <v>45426</v>
      </c>
      <c r="T107" s="35" t="str">
        <f>IF(IFERROR(VLOOKUP(Table8[[#This Row],[EMPLOYEE ID]],ELIST!$A$1:$J$1864,8),"")="","",VLOOKUP(Table8[[#This Row],[EMPLOYEE ID]],ELIST!$A$1:$J$1864,8))</f>
        <v/>
      </c>
      <c r="U107" s="36">
        <f>Table8[[#This Row],[PRORATED %]]</f>
        <v>0.5</v>
      </c>
      <c r="V107" s="59"/>
    </row>
    <row r="108" spans="1:22" x14ac:dyDescent="0.25">
      <c r="A108" s="28" t="s">
        <v>450</v>
      </c>
      <c r="B108" s="29">
        <v>210036</v>
      </c>
      <c r="C108" s="29" t="s">
        <v>451</v>
      </c>
      <c r="D108" s="29" t="s">
        <v>3768</v>
      </c>
      <c r="E108" s="35">
        <f>IFERROR(VLOOKUP(Table5[[#This Row],[EMPLOYEE ID]],Table3[[EMP ID]:[DATE STARTED]],9,FALSE),"")</f>
        <v>44438</v>
      </c>
      <c r="F108" s="35" t="str">
        <f>IF(IFERROR(VLOOKUP(Table5[[#This Row],[EMPLOYEE ID]],ELIST!$A$1:$J$1864,8),"")="","",VLOOKUP(Table5[[#This Row],[EMPLOYEE ID]],ELIST!$A$1:$J$1864,8))</f>
        <v/>
      </c>
      <c r="G108" s="29">
        <v>1</v>
      </c>
      <c r="H108" s="29">
        <v>12</v>
      </c>
      <c r="I108" s="36">
        <f t="shared" si="2"/>
        <v>8.3333333333333329E-2</v>
      </c>
      <c r="J108" s="30">
        <f t="shared" si="3"/>
        <v>8.3333333333333329E-2</v>
      </c>
      <c r="M108" s="29" t="s">
        <v>134</v>
      </c>
      <c r="N108" s="29">
        <v>240767</v>
      </c>
      <c r="O108" s="29" t="s">
        <v>2982</v>
      </c>
      <c r="P108" s="29">
        <v>6</v>
      </c>
      <c r="Q108" s="37">
        <f>ROUND(Table8[[#This Row],['# MONTHS]]/Table8[[#Headers],[12]],2)</f>
        <v>0.5</v>
      </c>
      <c r="R108" s="37">
        <f>IF(ISNUMBER(T108), ((P108 - 1 + (DAY(T108) / DAY(EOMONTH(T108, 0)))) / Table8[[#Headers],[12]]), (P108 / Table8[[#Headers],[12]]))</f>
        <v>0.5</v>
      </c>
      <c r="S108" s="35">
        <f>IFERROR(VLOOKUP(Table8[[#This Row],[EMPLOYEE ID]],Table3[[EMP ID]:[DATE STARTED]],9,FALSE),"")</f>
        <v>45530</v>
      </c>
      <c r="T108" s="35" t="str">
        <f>IF(IFERROR(VLOOKUP(Table8[[#This Row],[EMPLOYEE ID]],ELIST!$A$1:$J$1864,8),"")="","",VLOOKUP(Table8[[#This Row],[EMPLOYEE ID]],ELIST!$A$1:$J$1864,8))</f>
        <v/>
      </c>
      <c r="U108" s="36">
        <f>Table8[[#This Row],[PRORATED %]]</f>
        <v>0.5</v>
      </c>
      <c r="V108" s="59"/>
    </row>
    <row r="109" spans="1:22" x14ac:dyDescent="0.25">
      <c r="A109" s="28" t="s">
        <v>446</v>
      </c>
      <c r="B109" s="29">
        <v>210030</v>
      </c>
      <c r="C109" s="29" t="s">
        <v>447</v>
      </c>
      <c r="D109" s="29" t="s">
        <v>754</v>
      </c>
      <c r="E109" s="35">
        <f>IFERROR(VLOOKUP(Table5[[#This Row],[EMPLOYEE ID]],Table3[[EMP ID]:[DATE STARTED]],9,FALSE),"")</f>
        <v>44326</v>
      </c>
      <c r="F109" s="35">
        <f>IF(IFERROR(VLOOKUP(Table5[[#This Row],[EMPLOYEE ID]],ELIST!$A$1:$J$1864,8),"")="","",VLOOKUP(Table5[[#This Row],[EMPLOYEE ID]],ELIST!$A$1:$J$1864,8))</f>
        <v>45458</v>
      </c>
      <c r="G109" s="29">
        <v>1</v>
      </c>
      <c r="H109" s="29">
        <v>12</v>
      </c>
      <c r="I109" s="36">
        <f t="shared" si="2"/>
        <v>8.3333333333333329E-2</v>
      </c>
      <c r="J109" s="30">
        <f t="shared" si="3"/>
        <v>4.1666666666666664E-2</v>
      </c>
      <c r="M109" s="29" t="s">
        <v>122</v>
      </c>
      <c r="N109" s="29">
        <v>240743</v>
      </c>
      <c r="O109" s="29" t="s">
        <v>684</v>
      </c>
      <c r="P109" s="29">
        <v>6</v>
      </c>
      <c r="Q109" s="37">
        <f>ROUND(Table8[[#This Row],['# MONTHS]]/Table8[[#Headers],[12]],2)</f>
        <v>0.5</v>
      </c>
      <c r="R109" s="37">
        <f>IF(ISNUMBER(T109), ((P109 - 1 + (DAY(T109) / DAY(EOMONTH(T109, 0)))) / Table8[[#Headers],[12]]), (P109 / Table8[[#Headers],[12]]))</f>
        <v>0.5</v>
      </c>
      <c r="S109" s="35">
        <f>IFERROR(VLOOKUP(Table8[[#This Row],[EMPLOYEE ID]],Table3[[EMP ID]:[DATE STARTED]],9,FALSE),"")</f>
        <v>45483</v>
      </c>
      <c r="T109" s="35" t="str">
        <f>IF(IFERROR(VLOOKUP(Table8[[#This Row],[EMPLOYEE ID]],ELIST!$A$1:$J$1864,8),"")="","",VLOOKUP(Table8[[#This Row],[EMPLOYEE ID]],ELIST!$A$1:$J$1864,8))</f>
        <v/>
      </c>
      <c r="U109" s="36">
        <f>Table8[[#This Row],[PRORATED %]]</f>
        <v>0.5</v>
      </c>
      <c r="V109" s="59"/>
    </row>
    <row r="110" spans="1:22" x14ac:dyDescent="0.25">
      <c r="A110" s="28" t="s">
        <v>446</v>
      </c>
      <c r="B110" s="29">
        <v>210030</v>
      </c>
      <c r="C110" s="29" t="s">
        <v>447</v>
      </c>
      <c r="D110" s="29" t="s">
        <v>748</v>
      </c>
      <c r="E110" s="35">
        <f>IFERROR(VLOOKUP(Table5[[#This Row],[EMPLOYEE ID]],Table3[[EMP ID]:[DATE STARTED]],9,FALSE),"")</f>
        <v>44326</v>
      </c>
      <c r="F110" s="35">
        <f>IF(IFERROR(VLOOKUP(Table5[[#This Row],[EMPLOYEE ID]],ELIST!$A$1:$J$1864,8),"")="","",VLOOKUP(Table5[[#This Row],[EMPLOYEE ID]],ELIST!$A$1:$J$1864,8))</f>
        <v>45458</v>
      </c>
      <c r="G110" s="29">
        <v>1</v>
      </c>
      <c r="H110" s="29">
        <v>12</v>
      </c>
      <c r="I110" s="36">
        <f t="shared" si="2"/>
        <v>8.3333333333333329E-2</v>
      </c>
      <c r="J110" s="30">
        <f t="shared" si="3"/>
        <v>4.1666666666666664E-2</v>
      </c>
      <c r="M110" s="29" t="s">
        <v>91</v>
      </c>
      <c r="N110" s="29">
        <v>240028</v>
      </c>
      <c r="O110" s="29" t="s">
        <v>95</v>
      </c>
      <c r="P110" s="29">
        <v>6</v>
      </c>
      <c r="Q110" s="37">
        <f>ROUND(Table8[[#This Row],['# MONTHS]]/Table8[[#Headers],[12]],2)</f>
        <v>0.5</v>
      </c>
      <c r="R110" s="37">
        <f>IF(ISNUMBER(T110), ((P110 - 1 + (DAY(T110) / DAY(EOMONTH(T110, 0)))) / Table8[[#Headers],[12]]), (P110 / Table8[[#Headers],[12]]))</f>
        <v>0.5</v>
      </c>
      <c r="S110" s="35">
        <f>IFERROR(VLOOKUP(Table8[[#This Row],[EMPLOYEE ID]],Table3[[EMP ID]:[DATE STARTED]],9,FALSE),"")</f>
        <v>42030</v>
      </c>
      <c r="T110" s="35" t="str">
        <f>IF(IFERROR(VLOOKUP(Table8[[#This Row],[EMPLOYEE ID]],ELIST!$A$1:$J$1864,8),"")="","",VLOOKUP(Table8[[#This Row],[EMPLOYEE ID]],ELIST!$A$1:$J$1864,8))</f>
        <v/>
      </c>
      <c r="U110" s="36">
        <f>Table8[[#This Row],[PRORATED %]]</f>
        <v>0.5</v>
      </c>
      <c r="V110" s="59"/>
    </row>
    <row r="111" spans="1:22" x14ac:dyDescent="0.25">
      <c r="A111" s="28" t="s">
        <v>446</v>
      </c>
      <c r="B111" s="29">
        <v>210030</v>
      </c>
      <c r="C111" s="29" t="s">
        <v>447</v>
      </c>
      <c r="D111" s="29" t="s">
        <v>746</v>
      </c>
      <c r="E111" s="35">
        <f>IFERROR(VLOOKUP(Table5[[#This Row],[EMPLOYEE ID]],Table3[[EMP ID]:[DATE STARTED]],9,FALSE),"")</f>
        <v>44326</v>
      </c>
      <c r="F111" s="35">
        <v>45614</v>
      </c>
      <c r="G111" s="29">
        <v>1</v>
      </c>
      <c r="H111" s="29">
        <v>12</v>
      </c>
      <c r="I111" s="36">
        <f t="shared" si="2"/>
        <v>8.3333333333333329E-2</v>
      </c>
      <c r="J111" s="30">
        <f t="shared" si="3"/>
        <v>4.9999999999999996E-2</v>
      </c>
      <c r="M111" s="29" t="s">
        <v>472</v>
      </c>
      <c r="N111" s="29">
        <v>210041</v>
      </c>
      <c r="O111" s="29" t="s">
        <v>473</v>
      </c>
      <c r="P111" s="29">
        <v>5</v>
      </c>
      <c r="Q111" s="37">
        <f>ROUND(Table8[[#This Row],['# MONTHS]]/Table8[[#Headers],[12]],2)</f>
        <v>0.42</v>
      </c>
      <c r="R111" s="37">
        <f>IF(ISNUMBER(T111), ((P111 - 1 + (DAY(T111) / DAY(EOMONTH(T111, 0)))) / Table8[[#Headers],[12]]), (P111 / Table8[[#Headers],[12]]))</f>
        <v>0.41666666666666669</v>
      </c>
      <c r="S111" s="35">
        <f>IFERROR(VLOOKUP(Table8[[#This Row],[EMPLOYEE ID]],Table3[[EMP ID]:[DATE STARTED]],9,FALSE),"")</f>
        <v>44693</v>
      </c>
      <c r="T111" s="35" t="str">
        <f>IF(IFERROR(VLOOKUP(Table8[[#This Row],[EMPLOYEE ID]],ELIST!$A$1:$J$1864,8),"")="","",VLOOKUP(Table8[[#This Row],[EMPLOYEE ID]],ELIST!$A$1:$J$1864,8))</f>
        <v/>
      </c>
      <c r="U111" s="36">
        <f>Table8[[#This Row],[PRORATED %]]</f>
        <v>0.41666666666666669</v>
      </c>
      <c r="V111" s="59"/>
    </row>
    <row r="112" spans="1:22" x14ac:dyDescent="0.25">
      <c r="A112" s="28" t="s">
        <v>446</v>
      </c>
      <c r="B112" s="29">
        <v>210030</v>
      </c>
      <c r="C112" s="29" t="s">
        <v>447</v>
      </c>
      <c r="D112" s="29" t="s">
        <v>717</v>
      </c>
      <c r="E112" s="35">
        <f>IFERROR(VLOOKUP(Table5[[#This Row],[EMPLOYEE ID]],Table3[[EMP ID]:[DATE STARTED]],9,FALSE),"")</f>
        <v>44326</v>
      </c>
      <c r="F112" s="35">
        <f>IF(IFERROR(VLOOKUP(Table5[[#This Row],[EMPLOYEE ID]],ELIST!$A$1:$J$1864,8),"")="","",VLOOKUP(Table5[[#This Row],[EMPLOYEE ID]],ELIST!$A$1:$J$1864,8))</f>
        <v>45458</v>
      </c>
      <c r="G112" s="29">
        <v>1</v>
      </c>
      <c r="H112" s="29">
        <v>12</v>
      </c>
      <c r="I112" s="36">
        <f t="shared" si="2"/>
        <v>8.3333333333333329E-2</v>
      </c>
      <c r="J112" s="30">
        <f t="shared" si="3"/>
        <v>4.1666666666666664E-2</v>
      </c>
      <c r="M112" s="29" t="s">
        <v>472</v>
      </c>
      <c r="N112" s="29">
        <v>210091</v>
      </c>
      <c r="O112" s="29" t="s">
        <v>2979</v>
      </c>
      <c r="P112" s="29">
        <v>5</v>
      </c>
      <c r="Q112" s="37">
        <f>ROUND(Table8[[#This Row],['# MONTHS]]/Table8[[#Headers],[12]],2)</f>
        <v>0.42</v>
      </c>
      <c r="R112" s="37">
        <f>IF(ISNUMBER(T112), ((P112 - 1 + (DAY(T112) / DAY(EOMONTH(T112, 0)))) / Table8[[#Headers],[12]]), (P112 / Table8[[#Headers],[12]]))</f>
        <v>0.41666666666666669</v>
      </c>
      <c r="S112" s="35">
        <f>IFERROR(VLOOKUP(Table8[[#This Row],[EMPLOYEE ID]],Table3[[EMP ID]:[DATE STARTED]],9,FALSE),"")</f>
        <v>45518</v>
      </c>
      <c r="T112" s="35" t="str">
        <f>IF(IFERROR(VLOOKUP(Table8[[#This Row],[EMPLOYEE ID]],ELIST!$A$1:$J$1864,8),"")="","",VLOOKUP(Table8[[#This Row],[EMPLOYEE ID]],ELIST!$A$1:$J$1864,8))</f>
        <v/>
      </c>
      <c r="U112" s="36">
        <f>Table8[[#This Row],[PRORATED %]]</f>
        <v>0.41666666666666669</v>
      </c>
      <c r="V112" s="59"/>
    </row>
    <row r="113" spans="1:22" x14ac:dyDescent="0.25">
      <c r="A113" s="28" t="s">
        <v>446</v>
      </c>
      <c r="B113" s="29">
        <v>210030</v>
      </c>
      <c r="C113" s="29" t="s">
        <v>447</v>
      </c>
      <c r="D113" s="29" t="s">
        <v>703</v>
      </c>
      <c r="E113" s="35">
        <f>IFERROR(VLOOKUP(Table5[[#This Row],[EMPLOYEE ID]],Table3[[EMP ID]:[DATE STARTED]],9,FALSE),"")</f>
        <v>44326</v>
      </c>
      <c r="F113" s="35">
        <f>IF(IFERROR(VLOOKUP(Table5[[#This Row],[EMPLOYEE ID]],ELIST!$A$1:$J$1864,8),"")="","",VLOOKUP(Table5[[#This Row],[EMPLOYEE ID]],ELIST!$A$1:$J$1864,8))</f>
        <v>45458</v>
      </c>
      <c r="G113" s="29">
        <v>1</v>
      </c>
      <c r="H113" s="29">
        <v>12</v>
      </c>
      <c r="I113" s="36">
        <f t="shared" si="2"/>
        <v>8.3333333333333329E-2</v>
      </c>
      <c r="J113" s="30">
        <f t="shared" si="3"/>
        <v>4.1666666666666664E-2</v>
      </c>
      <c r="M113" s="29" t="s">
        <v>458</v>
      </c>
      <c r="N113" s="29">
        <v>210064</v>
      </c>
      <c r="O113" s="29" t="s">
        <v>459</v>
      </c>
      <c r="P113" s="29">
        <v>5</v>
      </c>
      <c r="Q113" s="37">
        <f>ROUND(Table8[[#This Row],['# MONTHS]]/Table8[[#Headers],[12]],2)</f>
        <v>0.42</v>
      </c>
      <c r="R113" s="37">
        <f>IF(ISNUMBER(T113), ((P113 - 1 + (DAY(T113) / DAY(EOMONTH(T113, 0)))) / Table8[[#Headers],[12]]), (P113 / Table8[[#Headers],[12]]))</f>
        <v>0.41666666666666669</v>
      </c>
      <c r="S113" s="35">
        <f>IFERROR(VLOOKUP(Table8[[#This Row],[EMPLOYEE ID]],Table3[[EMP ID]:[DATE STARTED]],9,FALSE),"")</f>
        <v>45019</v>
      </c>
      <c r="T113" s="35" t="str">
        <f>IF(IFERROR(VLOOKUP(Table8[[#This Row],[EMPLOYEE ID]],ELIST!$A$1:$J$1864,8),"")="","",VLOOKUP(Table8[[#This Row],[EMPLOYEE ID]],ELIST!$A$1:$J$1864,8))</f>
        <v/>
      </c>
      <c r="U113" s="36">
        <f>Table8[[#This Row],[PRORATED %]]</f>
        <v>0.41666666666666669</v>
      </c>
      <c r="V113" s="59"/>
    </row>
    <row r="114" spans="1:22" x14ac:dyDescent="0.25">
      <c r="A114" s="28" t="s">
        <v>446</v>
      </c>
      <c r="B114" s="29">
        <v>410031</v>
      </c>
      <c r="C114" s="29" t="s">
        <v>2984</v>
      </c>
      <c r="D114" s="29" t="s">
        <v>747</v>
      </c>
      <c r="E114" s="35">
        <f>IFERROR(VLOOKUP(Table5[[#This Row],[EMPLOYEE ID]],Table3[[EMP ID]:[DATE STARTED]],9,FALSE),"")</f>
        <v>45527</v>
      </c>
      <c r="F114" s="35">
        <f>IF(IFERROR(VLOOKUP(Table5[[#This Row],[EMPLOYEE ID]],ELIST!$A$1:$J$1864,8),"")="","",VLOOKUP(Table5[[#This Row],[EMPLOYEE ID]],ELIST!$A$1:$J$1864,8))</f>
        <v>45616</v>
      </c>
      <c r="G114" s="29">
        <v>1</v>
      </c>
      <c r="H114" s="29">
        <v>12</v>
      </c>
      <c r="I114" s="36">
        <f t="shared" si="2"/>
        <v>8.3333333333333329E-2</v>
      </c>
      <c r="J114" s="30">
        <f t="shared" si="3"/>
        <v>5.5555555555555552E-2</v>
      </c>
      <c r="M114" s="29" t="s">
        <v>446</v>
      </c>
      <c r="N114" s="29">
        <v>210030</v>
      </c>
      <c r="O114" s="29" t="s">
        <v>447</v>
      </c>
      <c r="P114" s="29">
        <v>5</v>
      </c>
      <c r="Q114" s="37">
        <f>ROUND(Table8[[#This Row],['# MONTHS]]/Table8[[#Headers],[12]],2)</f>
        <v>0.42</v>
      </c>
      <c r="R114" s="37">
        <f>IF(ISNUMBER(T114), ((P114 - 1 + (DAY(T114) / DAY(EOMONTH(T114, 0)))) / Table8[[#Headers],[12]]), (P114 / Table8[[#Headers],[12]]))</f>
        <v>0.375</v>
      </c>
      <c r="S114" s="35">
        <f>IFERROR(VLOOKUP(Table8[[#This Row],[EMPLOYEE ID]],Table3[[EMP ID]:[DATE STARTED]],9,FALSE),"")</f>
        <v>44326</v>
      </c>
      <c r="T114" s="35">
        <f>IF(IFERROR(VLOOKUP(Table8[[#This Row],[EMPLOYEE ID]],ELIST!$A$1:$J$1864,8),"")="","",VLOOKUP(Table8[[#This Row],[EMPLOYEE ID]],ELIST!$A$1:$J$1864,8))</f>
        <v>45458</v>
      </c>
      <c r="U114" s="36">
        <f>Table8[[#This Row],[PRORATED %]]</f>
        <v>0.375</v>
      </c>
      <c r="V114" s="59"/>
    </row>
    <row r="115" spans="1:22" x14ac:dyDescent="0.25">
      <c r="A115" s="28" t="s">
        <v>446</v>
      </c>
      <c r="B115" s="29">
        <v>410031</v>
      </c>
      <c r="C115" s="29" t="s">
        <v>2984</v>
      </c>
      <c r="D115" s="29" t="s">
        <v>650</v>
      </c>
      <c r="E115" s="35">
        <f>IFERROR(VLOOKUP(Table5[[#This Row],[EMPLOYEE ID]],Table3[[EMP ID]:[DATE STARTED]],9,FALSE),"")</f>
        <v>45527</v>
      </c>
      <c r="F115" s="35">
        <f>IF(IFERROR(VLOOKUP(Table5[[#This Row],[EMPLOYEE ID]],ELIST!$A$1:$J$1864,8),"")="","",VLOOKUP(Table5[[#This Row],[EMPLOYEE ID]],ELIST!$A$1:$J$1864,8))</f>
        <v>45616</v>
      </c>
      <c r="G115" s="29">
        <v>1</v>
      </c>
      <c r="H115" s="29">
        <v>12</v>
      </c>
      <c r="I115" s="36">
        <f t="shared" si="2"/>
        <v>8.3333333333333329E-2</v>
      </c>
      <c r="J115" s="30">
        <f t="shared" si="3"/>
        <v>5.5555555555555552E-2</v>
      </c>
      <c r="M115" s="29" t="s">
        <v>446</v>
      </c>
      <c r="N115" s="29">
        <v>410031</v>
      </c>
      <c r="O115" s="29" t="s">
        <v>2984</v>
      </c>
      <c r="P115" s="29">
        <v>5</v>
      </c>
      <c r="Q115" s="37">
        <f>ROUND(Table8[[#This Row],['# MONTHS]]/Table8[[#Headers],[12]],2)</f>
        <v>0.42</v>
      </c>
      <c r="R115" s="37">
        <f>IF(ISNUMBER(T115), ((P115 - 1 + (DAY(T115) / DAY(EOMONTH(T115, 0)))) / Table8[[#Headers],[12]]), (P115 / Table8[[#Headers],[12]]))</f>
        <v>0.3888888888888889</v>
      </c>
      <c r="S115" s="35">
        <f>IFERROR(VLOOKUP(Table8[[#This Row],[EMPLOYEE ID]],Table3[[EMP ID]:[DATE STARTED]],9,FALSE),"")</f>
        <v>45527</v>
      </c>
      <c r="T115" s="35">
        <f>IF(IFERROR(VLOOKUP(Table8[[#This Row],[EMPLOYEE ID]],ELIST!$A$1:$J$1864,8),"")="","",VLOOKUP(Table8[[#This Row],[EMPLOYEE ID]],ELIST!$A$1:$J$1864,8))</f>
        <v>45616</v>
      </c>
      <c r="U115" s="36">
        <f>Table8[[#This Row],[PRORATED %]]</f>
        <v>0.3888888888888889</v>
      </c>
      <c r="V115" s="59"/>
    </row>
    <row r="116" spans="1:22" x14ac:dyDescent="0.25">
      <c r="A116" s="28" t="s">
        <v>446</v>
      </c>
      <c r="B116" s="29">
        <v>410031</v>
      </c>
      <c r="C116" s="29" t="s">
        <v>2984</v>
      </c>
      <c r="D116" s="29" t="s">
        <v>3277</v>
      </c>
      <c r="E116" s="35">
        <f>IFERROR(VLOOKUP(Table5[[#This Row],[EMPLOYEE ID]],Table3[[EMP ID]:[DATE STARTED]],9,FALSE),"")</f>
        <v>45527</v>
      </c>
      <c r="F116" s="35">
        <f>IF(IFERROR(VLOOKUP(Table5[[#This Row],[EMPLOYEE ID]],ELIST!$A$1:$J$1864,8),"")="","",VLOOKUP(Table5[[#This Row],[EMPLOYEE ID]],ELIST!$A$1:$J$1864,8))</f>
        <v>45616</v>
      </c>
      <c r="G116" s="29">
        <v>1</v>
      </c>
      <c r="H116" s="29">
        <v>12</v>
      </c>
      <c r="I116" s="36">
        <f t="shared" si="2"/>
        <v>8.3333333333333329E-2</v>
      </c>
      <c r="J116" s="30">
        <f t="shared" si="3"/>
        <v>5.5555555555555552E-2</v>
      </c>
      <c r="M116" s="29" t="s">
        <v>442</v>
      </c>
      <c r="N116" s="29">
        <v>210048</v>
      </c>
      <c r="O116" s="29" t="s">
        <v>443</v>
      </c>
      <c r="P116" s="29">
        <v>5</v>
      </c>
      <c r="Q116" s="37">
        <f>ROUND(Table8[[#This Row],['# MONTHS]]/Table8[[#Headers],[12]],2)</f>
        <v>0.42</v>
      </c>
      <c r="R116" s="37">
        <f>IF(ISNUMBER(T116), ((P116 - 1 + (DAY(T116) / DAY(EOMONTH(T116, 0)))) / Table8[[#Headers],[12]]), (P116 / Table8[[#Headers],[12]]))</f>
        <v>0.41666666666666669</v>
      </c>
      <c r="S116" s="35">
        <f>IFERROR(VLOOKUP(Table8[[#This Row],[EMPLOYEE ID]],Table3[[EMP ID]:[DATE STARTED]],9,FALSE),"")</f>
        <v>44697</v>
      </c>
      <c r="T116" s="35" t="str">
        <f>IF(IFERROR(VLOOKUP(Table8[[#This Row],[EMPLOYEE ID]],ELIST!$A$1:$J$1864,8),"")="","",VLOOKUP(Table8[[#This Row],[EMPLOYEE ID]],ELIST!$A$1:$J$1864,8))</f>
        <v/>
      </c>
      <c r="U116" s="36">
        <f>Table8[[#This Row],[PRORATED %]]</f>
        <v>0.41666666666666669</v>
      </c>
      <c r="V116" s="59"/>
    </row>
    <row r="117" spans="1:22" x14ac:dyDescent="0.25">
      <c r="A117" s="28" t="s">
        <v>446</v>
      </c>
      <c r="B117" s="29">
        <v>410031</v>
      </c>
      <c r="C117" s="29" t="s">
        <v>2984</v>
      </c>
      <c r="D117" s="29" t="s">
        <v>3284</v>
      </c>
      <c r="E117" s="35">
        <f>IFERROR(VLOOKUP(Table5[[#This Row],[EMPLOYEE ID]],Table3[[EMP ID]:[DATE STARTED]],9,FALSE),"")</f>
        <v>45527</v>
      </c>
      <c r="F117" s="35">
        <f>IF(IFERROR(VLOOKUP(Table5[[#This Row],[EMPLOYEE ID]],ELIST!$A$1:$J$1864,8),"")="","",VLOOKUP(Table5[[#This Row],[EMPLOYEE ID]],ELIST!$A$1:$J$1864,8))</f>
        <v>45616</v>
      </c>
      <c r="G117" s="29">
        <v>1</v>
      </c>
      <c r="H117" s="29">
        <v>12</v>
      </c>
      <c r="I117" s="36">
        <f t="shared" si="2"/>
        <v>8.3333333333333329E-2</v>
      </c>
      <c r="J117" s="30">
        <f t="shared" si="3"/>
        <v>5.5555555555555552E-2</v>
      </c>
      <c r="M117" s="29" t="s">
        <v>404</v>
      </c>
      <c r="N117" s="29">
        <v>800062</v>
      </c>
      <c r="O117" s="29" t="s">
        <v>2988</v>
      </c>
      <c r="P117" s="29">
        <v>5</v>
      </c>
      <c r="Q117" s="37">
        <f>ROUND(Table8[[#This Row],['# MONTHS]]/Table8[[#Headers],[12]],2)</f>
        <v>0.42</v>
      </c>
      <c r="R117" s="37">
        <f>IF(ISNUMBER(T117), ((P117 - 1 + (DAY(T117) / DAY(EOMONTH(T117, 0)))) / Table8[[#Headers],[12]]), (P117 / Table8[[#Headers],[12]]))</f>
        <v>0.41666666666666669</v>
      </c>
      <c r="S117" s="35">
        <f>IFERROR(VLOOKUP(Table8[[#This Row],[EMPLOYEE ID]],Table3[[EMP ID]:[DATE STARTED]],9,FALSE),"")</f>
        <v>45533</v>
      </c>
      <c r="T117" s="35" t="str">
        <f>IF(IFERROR(VLOOKUP(Table8[[#This Row],[EMPLOYEE ID]],ELIST!$A$1:$J$1864,8),"")="","",VLOOKUP(Table8[[#This Row],[EMPLOYEE ID]],ELIST!$A$1:$J$1864,8))</f>
        <v/>
      </c>
      <c r="U117" s="36">
        <f>Table8[[#This Row],[PRORATED %]]</f>
        <v>0.41666666666666669</v>
      </c>
      <c r="V117" s="59"/>
    </row>
    <row r="118" spans="1:22" x14ac:dyDescent="0.25">
      <c r="A118" s="28" t="s">
        <v>446</v>
      </c>
      <c r="B118" s="29">
        <v>410031</v>
      </c>
      <c r="C118" s="29" t="s">
        <v>2984</v>
      </c>
      <c r="D118" s="29" t="s">
        <v>3778</v>
      </c>
      <c r="E118" s="35">
        <f>IFERROR(VLOOKUP(Table5[[#This Row],[EMPLOYEE ID]],Table3[[EMP ID]:[DATE STARTED]],9,FALSE),"")</f>
        <v>45527</v>
      </c>
      <c r="F118" s="35">
        <f>IF(IFERROR(VLOOKUP(Table5[[#This Row],[EMPLOYEE ID]],ELIST!$A$1:$J$1864,8),"")="","",VLOOKUP(Table5[[#This Row],[EMPLOYEE ID]],ELIST!$A$1:$J$1864,8))</f>
        <v>45616</v>
      </c>
      <c r="G118" s="29">
        <v>1</v>
      </c>
      <c r="H118" s="29">
        <v>12</v>
      </c>
      <c r="I118" s="36">
        <f t="shared" si="2"/>
        <v>8.3333333333333329E-2</v>
      </c>
      <c r="J118" s="30">
        <f t="shared" si="3"/>
        <v>5.5555555555555552E-2</v>
      </c>
      <c r="M118" s="29" t="s">
        <v>331</v>
      </c>
      <c r="N118" s="29" t="s">
        <v>329</v>
      </c>
      <c r="O118" s="29" t="s">
        <v>330</v>
      </c>
      <c r="P118" s="29">
        <v>5</v>
      </c>
      <c r="Q118" s="37">
        <f>ROUND(Table8[[#This Row],['# MONTHS]]/Table8[[#Headers],[12]],2)</f>
        <v>0.42</v>
      </c>
      <c r="R118" s="37">
        <f>IF(ISNUMBER(T118), ((P118 - 1 + (DAY(T118) / DAY(EOMONTH(T118, 0)))) / Table8[[#Headers],[12]]), (P118 / Table8[[#Headers],[12]]))</f>
        <v>0.35555555555555557</v>
      </c>
      <c r="S118" s="35">
        <f>IFERROR(VLOOKUP(Table8[[#This Row],[EMPLOYEE ID]],Table3[[EMP ID]:[DATE STARTED]],9,FALSE),"")</f>
        <v>44476</v>
      </c>
      <c r="T118" s="35">
        <f>IF(IFERROR(VLOOKUP(Table8[[#This Row],[EMPLOYEE ID]],ELIST!$A$1:$J$1864,8),"")="","",VLOOKUP(Table8[[#This Row],[EMPLOYEE ID]],ELIST!$A$1:$J$1864,8))</f>
        <v>45390</v>
      </c>
      <c r="U118" s="36">
        <f>Table8[[#This Row],[PRORATED %]]</f>
        <v>0.35555555555555557</v>
      </c>
      <c r="V118" s="59"/>
    </row>
    <row r="119" spans="1:22" x14ac:dyDescent="0.25">
      <c r="A119" s="28" t="s">
        <v>446</v>
      </c>
      <c r="B119" s="29" t="s">
        <v>2992</v>
      </c>
      <c r="C119" s="29" t="s">
        <v>3766</v>
      </c>
      <c r="D119" s="29" t="s">
        <v>695</v>
      </c>
      <c r="E119" s="35" t="str">
        <f>IFERROR(VLOOKUP(Table5[[#This Row],[EMPLOYEE ID]],Table3[[EMP ID]:[DATE STARTED]],9,FALSE),"")</f>
        <v/>
      </c>
      <c r="F119" s="35" t="str">
        <f>IF(IFERROR(VLOOKUP(Table5[[#This Row],[EMPLOYEE ID]],ELIST!$A$1:$J$1864,8),"")="","",VLOOKUP(Table5[[#This Row],[EMPLOYEE ID]],ELIST!$A$1:$J$1864,8))</f>
        <v/>
      </c>
      <c r="G119" s="29">
        <v>1</v>
      </c>
      <c r="H119" s="29">
        <v>12</v>
      </c>
      <c r="I119" s="36">
        <f t="shared" si="2"/>
        <v>8.3333333333333329E-2</v>
      </c>
      <c r="J119" s="30">
        <f t="shared" si="3"/>
        <v>8.3333333333333329E-2</v>
      </c>
      <c r="M119" s="29" t="s">
        <v>607</v>
      </c>
      <c r="N119" s="29" t="s">
        <v>671</v>
      </c>
      <c r="O119" s="29" t="s">
        <v>672</v>
      </c>
      <c r="P119" s="29">
        <v>5</v>
      </c>
      <c r="Q119" s="37">
        <f>ROUND(Table8[[#This Row],['# MONTHS]]/Table8[[#Headers],[12]],2)</f>
        <v>0.42</v>
      </c>
      <c r="R119" s="37">
        <f>IF(ISNUMBER(T119), ((P119 - 1 + (DAY(T119) / DAY(EOMONTH(T119, 0)))) / Table8[[#Headers],[12]]), (P119 / Table8[[#Headers],[12]]))</f>
        <v>0.35215053763440857</v>
      </c>
      <c r="S119" s="35">
        <f>IFERROR(VLOOKUP(Table8[[#This Row],[EMPLOYEE ID]],Table3[[EMP ID]:[DATE STARTED]],9,FALSE),"")</f>
        <v>42929</v>
      </c>
      <c r="T119" s="35">
        <f>IF(IFERROR(VLOOKUP(Table8[[#This Row],[EMPLOYEE ID]],ELIST!$A$1:$J$1864,8),"")="","",VLOOKUP(Table8[[#This Row],[EMPLOYEE ID]],ELIST!$A$1:$J$1864,8))</f>
        <v>45511</v>
      </c>
      <c r="U119" s="37">
        <f>Table8[[#This Row],[PRORATED %]]</f>
        <v>0.35215053763440857</v>
      </c>
      <c r="V119" s="37"/>
    </row>
    <row r="120" spans="1:22" x14ac:dyDescent="0.25">
      <c r="A120" s="28" t="s">
        <v>446</v>
      </c>
      <c r="B120" s="29" t="s">
        <v>3879</v>
      </c>
      <c r="C120" s="29" t="s">
        <v>3766</v>
      </c>
      <c r="D120" s="29" t="s">
        <v>3768</v>
      </c>
      <c r="E120" s="35" t="str">
        <f>IFERROR(VLOOKUP(Table5[[#This Row],[EMPLOYEE ID]],Table3[[EMP ID]:[DATE STARTED]],9,FALSE),"")</f>
        <v/>
      </c>
      <c r="F120" s="35" t="str">
        <f>IF(IFERROR(VLOOKUP(Table5[[#This Row],[EMPLOYEE ID]],ELIST!$A$1:$J$1864,8),"")="","",VLOOKUP(Table5[[#This Row],[EMPLOYEE ID]],ELIST!$A$1:$J$1864,8))</f>
        <v/>
      </c>
      <c r="G120" s="29">
        <v>1</v>
      </c>
      <c r="H120" s="29">
        <v>12</v>
      </c>
      <c r="I120" s="36">
        <f t="shared" si="2"/>
        <v>8.3333333333333329E-2</v>
      </c>
      <c r="J120" s="30">
        <f t="shared" si="3"/>
        <v>8.3333333333333329E-2</v>
      </c>
      <c r="M120" s="29" t="s">
        <v>607</v>
      </c>
      <c r="N120" s="29" t="s">
        <v>334</v>
      </c>
      <c r="O120" s="29" t="s">
        <v>335</v>
      </c>
      <c r="P120" s="29">
        <v>5</v>
      </c>
      <c r="Q120" s="37">
        <f>ROUND(Table8[[#This Row],['# MONTHS]]/Table8[[#Headers],[12]],2)</f>
        <v>0.42</v>
      </c>
      <c r="R120" s="37">
        <f>IF(ISNUMBER(T120), ((P120 - 1 + (DAY(T120) / DAY(EOMONTH(T120, 0)))) / Table8[[#Headers],[12]]), (P120 / Table8[[#Headers],[12]]))</f>
        <v>0.41666666666666669</v>
      </c>
      <c r="S120" s="35">
        <f>IFERROR(VLOOKUP(Table8[[#This Row],[EMPLOYEE ID]],Table3[[EMP ID]:[DATE STARTED]],9,FALSE),"")</f>
        <v>44392</v>
      </c>
      <c r="T120" s="35" t="str">
        <f>IF(IFERROR(VLOOKUP(Table8[[#This Row],[EMPLOYEE ID]],ELIST!$A$1:$J$1864,8),"")="","",VLOOKUP(Table8[[#This Row],[EMPLOYEE ID]],ELIST!$A$1:$J$1864,8))</f>
        <v/>
      </c>
      <c r="U120" s="36">
        <f>Table8[[#This Row],[PRORATED %]]</f>
        <v>0.41666666666666669</v>
      </c>
      <c r="V120" s="59"/>
    </row>
    <row r="121" spans="1:22" x14ac:dyDescent="0.25">
      <c r="A121" s="28" t="s">
        <v>442</v>
      </c>
      <c r="B121" s="29">
        <v>210048</v>
      </c>
      <c r="C121" s="29" t="s">
        <v>443</v>
      </c>
      <c r="D121" s="29" t="s">
        <v>754</v>
      </c>
      <c r="E121" s="35">
        <f>IFERROR(VLOOKUP(Table5[[#This Row],[EMPLOYEE ID]],Table3[[EMP ID]:[DATE STARTED]],9,FALSE),"")</f>
        <v>44697</v>
      </c>
      <c r="F121" s="35" t="str">
        <f>IF(IFERROR(VLOOKUP(Table5[[#This Row],[EMPLOYEE ID]],ELIST!$A$1:$J$1864,8),"")="","",VLOOKUP(Table5[[#This Row],[EMPLOYEE ID]],ELIST!$A$1:$J$1864,8))</f>
        <v/>
      </c>
      <c r="G121" s="29">
        <v>1</v>
      </c>
      <c r="H121" s="29">
        <v>12</v>
      </c>
      <c r="I121" s="36">
        <f t="shared" si="2"/>
        <v>8.3333333333333329E-2</v>
      </c>
      <c r="J121" s="30">
        <f t="shared" si="3"/>
        <v>8.3333333333333329E-2</v>
      </c>
      <c r="M121" s="29" t="s">
        <v>230</v>
      </c>
      <c r="N121" s="29">
        <v>210056</v>
      </c>
      <c r="O121" s="29" t="s">
        <v>203</v>
      </c>
      <c r="P121" s="29">
        <v>5</v>
      </c>
      <c r="Q121" s="37">
        <f>ROUND(Table8[[#This Row],['# MONTHS]]/Table8[[#Headers],[12]],2)</f>
        <v>0.42</v>
      </c>
      <c r="R121" s="37">
        <f>IF(ISNUMBER(T121), ((P121 - 1 + (DAY(T121) / DAY(EOMONTH(T121, 0)))) / Table8[[#Headers],[12]]), (P121 / Table8[[#Headers],[12]]))</f>
        <v>0.3888888888888889</v>
      </c>
      <c r="S121" s="35">
        <f>IFERROR(VLOOKUP(Table8[[#This Row],[EMPLOYEE ID]],Table3[[EMP ID]:[DATE STARTED]],9,FALSE),"")</f>
        <v>44907</v>
      </c>
      <c r="T121" s="35">
        <f>IF(IFERROR(VLOOKUP(Table8[[#This Row],[EMPLOYEE ID]],ELIST!$A$1:$J$1864,8),"")="","",VLOOKUP(Table8[[#This Row],[EMPLOYEE ID]],ELIST!$A$1:$J$1864,8))</f>
        <v>45463</v>
      </c>
      <c r="U121" s="36">
        <f>Table8[[#This Row],[PRORATED %]]</f>
        <v>0.3888888888888889</v>
      </c>
      <c r="V121" s="59"/>
    </row>
    <row r="122" spans="1:22" x14ac:dyDescent="0.25">
      <c r="A122" s="28" t="s">
        <v>442</v>
      </c>
      <c r="B122" s="29">
        <v>210048</v>
      </c>
      <c r="C122" s="29" t="s">
        <v>443</v>
      </c>
      <c r="D122" s="29" t="s">
        <v>748</v>
      </c>
      <c r="E122" s="35">
        <f>IFERROR(VLOOKUP(Table5[[#This Row],[EMPLOYEE ID]],Table3[[EMP ID]:[DATE STARTED]],9,FALSE),"")</f>
        <v>44697</v>
      </c>
      <c r="F122" s="35" t="str">
        <f>IF(IFERROR(VLOOKUP(Table5[[#This Row],[EMPLOYEE ID]],ELIST!$A$1:$J$1864,8),"")="","",VLOOKUP(Table5[[#This Row],[EMPLOYEE ID]],ELIST!$A$1:$J$1864,8))</f>
        <v/>
      </c>
      <c r="G122" s="29">
        <v>1</v>
      </c>
      <c r="H122" s="29">
        <v>12</v>
      </c>
      <c r="I122" s="36">
        <f t="shared" si="2"/>
        <v>8.3333333333333329E-2</v>
      </c>
      <c r="J122" s="30">
        <f t="shared" si="3"/>
        <v>8.3333333333333329E-2</v>
      </c>
      <c r="M122" s="29" t="s">
        <v>197</v>
      </c>
      <c r="N122" s="29">
        <v>240057</v>
      </c>
      <c r="O122" s="29" t="s">
        <v>2981</v>
      </c>
      <c r="P122" s="29">
        <v>5</v>
      </c>
      <c r="Q122" s="37">
        <f>ROUND(Table8[[#This Row],['# MONTHS]]/Table8[[#Headers],[12]],2)</f>
        <v>0.42</v>
      </c>
      <c r="R122" s="37">
        <f>IF(ISNUMBER(T122), ((P122 - 1 + (DAY(T122) / DAY(EOMONTH(T122, 0)))) / Table8[[#Headers],[12]]), (P122 / Table8[[#Headers],[12]]))</f>
        <v>0.41666666666666669</v>
      </c>
      <c r="S122" s="35">
        <f>IFERROR(VLOOKUP(Table8[[#This Row],[EMPLOYEE ID]],Table3[[EMP ID]:[DATE STARTED]],9,FALSE),"")</f>
        <v>43836</v>
      </c>
      <c r="T122" s="35" t="str">
        <f>IF(IFERROR(VLOOKUP(Table8[[#This Row],[EMPLOYEE ID]],ELIST!$A$1:$J$1864,8),"")="","",VLOOKUP(Table8[[#This Row],[EMPLOYEE ID]],ELIST!$A$1:$J$1864,8))</f>
        <v/>
      </c>
      <c r="U122" s="36">
        <f>Table8[[#This Row],[PRORATED %]]</f>
        <v>0.41666666666666669</v>
      </c>
      <c r="V122" s="59"/>
    </row>
    <row r="123" spans="1:22" x14ac:dyDescent="0.25">
      <c r="A123" s="28" t="s">
        <v>442</v>
      </c>
      <c r="B123" s="29">
        <v>210048</v>
      </c>
      <c r="C123" s="29" t="s">
        <v>443</v>
      </c>
      <c r="D123" s="29" t="s">
        <v>746</v>
      </c>
      <c r="E123" s="35">
        <f>IFERROR(VLOOKUP(Table5[[#This Row],[EMPLOYEE ID]],Table3[[EMP ID]:[DATE STARTED]],9,FALSE),"")</f>
        <v>44697</v>
      </c>
      <c r="F123" s="35" t="str">
        <f>IF(IFERROR(VLOOKUP(Table5[[#This Row],[EMPLOYEE ID]],ELIST!$A$1:$J$1864,8),"")="","",VLOOKUP(Table5[[#This Row],[EMPLOYEE ID]],ELIST!$A$1:$J$1864,8))</f>
        <v/>
      </c>
      <c r="G123" s="29">
        <v>1</v>
      </c>
      <c r="H123" s="29">
        <v>12</v>
      </c>
      <c r="I123" s="36">
        <f t="shared" si="2"/>
        <v>8.3333333333333329E-2</v>
      </c>
      <c r="J123" s="30">
        <f t="shared" si="3"/>
        <v>8.3333333333333329E-2</v>
      </c>
      <c r="M123" s="29" t="s">
        <v>152</v>
      </c>
      <c r="N123" s="29">
        <v>440259</v>
      </c>
      <c r="O123" s="29" t="s">
        <v>151</v>
      </c>
      <c r="P123" s="29">
        <v>5</v>
      </c>
      <c r="Q123" s="37">
        <f>ROUND(Table8[[#This Row],['# MONTHS]]/Table8[[#Headers],[12]],2)</f>
        <v>0.42</v>
      </c>
      <c r="R123" s="37">
        <f>IF(ISNUMBER(T123), ((P123 - 1 + (DAY(T123) / DAY(EOMONTH(T123, 0)))) / Table8[[#Headers],[12]]), (P123 / Table8[[#Headers],[12]]))</f>
        <v>0.41666666666666669</v>
      </c>
      <c r="S123" s="35">
        <f>IFERROR(VLOOKUP(Table8[[#This Row],[EMPLOYEE ID]],Table3[[EMP ID]:[DATE STARTED]],9,FALSE),"")</f>
        <v>44041</v>
      </c>
      <c r="T123" s="35" t="str">
        <f>IF(IFERROR(VLOOKUP(Table8[[#This Row],[EMPLOYEE ID]],ELIST!$A$1:$J$1864,8),"")="","",VLOOKUP(Table8[[#This Row],[EMPLOYEE ID]],ELIST!$A$1:$J$1864,8))</f>
        <v/>
      </c>
      <c r="U123" s="36">
        <f>Table8[[#This Row],[PRORATED %]]</f>
        <v>0.41666666666666669</v>
      </c>
      <c r="V123" s="59"/>
    </row>
    <row r="124" spans="1:22" x14ac:dyDescent="0.25">
      <c r="A124" s="28" t="s">
        <v>442</v>
      </c>
      <c r="B124" s="29">
        <v>210048</v>
      </c>
      <c r="C124" s="29" t="s">
        <v>443</v>
      </c>
      <c r="D124" s="29" t="s">
        <v>717</v>
      </c>
      <c r="E124" s="35">
        <f>IFERROR(VLOOKUP(Table5[[#This Row],[EMPLOYEE ID]],Table3[[EMP ID]:[DATE STARTED]],9,FALSE),"")</f>
        <v>44697</v>
      </c>
      <c r="F124" s="35" t="str">
        <f>IF(IFERROR(VLOOKUP(Table5[[#This Row],[EMPLOYEE ID]],ELIST!$A$1:$J$1864,8),"")="","",VLOOKUP(Table5[[#This Row],[EMPLOYEE ID]],ELIST!$A$1:$J$1864,8))</f>
        <v/>
      </c>
      <c r="G124" s="29">
        <v>1</v>
      </c>
      <c r="H124" s="29">
        <v>12</v>
      </c>
      <c r="I124" s="36">
        <f t="shared" si="2"/>
        <v>8.3333333333333329E-2</v>
      </c>
      <c r="J124" s="30">
        <f t="shared" si="3"/>
        <v>8.3333333333333329E-2</v>
      </c>
      <c r="M124" s="29" t="s">
        <v>510</v>
      </c>
      <c r="N124" s="29" t="s">
        <v>597</v>
      </c>
      <c r="O124" s="29" t="s">
        <v>678</v>
      </c>
      <c r="P124" s="29">
        <v>5</v>
      </c>
      <c r="Q124" s="37">
        <f>ROUND(Table8[[#This Row],['# MONTHS]]/Table8[[#Headers],[12]],2)</f>
        <v>0.42</v>
      </c>
      <c r="R124" s="37">
        <f>IF(ISNUMBER(T124), ((P124 - 1 + (DAY(T124) / DAY(EOMONTH(T124, 0)))) / Table8[[#Headers],[12]]), (P124 / Table8[[#Headers],[12]]))</f>
        <v>0.41666666666666669</v>
      </c>
      <c r="S124" s="35">
        <f>IFERROR(VLOOKUP(Table8[[#This Row],[EMPLOYEE ID]],Table3[[EMP ID]:[DATE STARTED]],9,FALSE),"")</f>
        <v>44404</v>
      </c>
      <c r="T124" s="35" t="str">
        <f>IF(IFERROR(VLOOKUP(Table8[[#This Row],[EMPLOYEE ID]],ELIST!$A$1:$J$1864,8),"")="","",VLOOKUP(Table8[[#This Row],[EMPLOYEE ID]],ELIST!$A$1:$J$1864,8))</f>
        <v/>
      </c>
      <c r="U124" s="36">
        <f>Table8[[#This Row],[PRORATED %]]</f>
        <v>0.41666666666666669</v>
      </c>
      <c r="V124" s="59"/>
    </row>
    <row r="125" spans="1:22" x14ac:dyDescent="0.25">
      <c r="A125" s="28" t="s">
        <v>442</v>
      </c>
      <c r="B125" s="29">
        <v>210048</v>
      </c>
      <c r="C125" s="29" t="s">
        <v>443</v>
      </c>
      <c r="D125" s="29" t="s">
        <v>703</v>
      </c>
      <c r="E125" s="35">
        <f>IFERROR(VLOOKUP(Table5[[#This Row],[EMPLOYEE ID]],Table3[[EMP ID]:[DATE STARTED]],9,FALSE),"")</f>
        <v>44697</v>
      </c>
      <c r="F125" s="35" t="str">
        <f>IF(IFERROR(VLOOKUP(Table5[[#This Row],[EMPLOYEE ID]],ELIST!$A$1:$J$1864,8),"")="","",VLOOKUP(Table5[[#This Row],[EMPLOYEE ID]],ELIST!$A$1:$J$1864,8))</f>
        <v/>
      </c>
      <c r="G125" s="29">
        <v>1</v>
      </c>
      <c r="H125" s="29">
        <v>12</v>
      </c>
      <c r="I125" s="36">
        <f t="shared" si="2"/>
        <v>8.3333333333333329E-2</v>
      </c>
      <c r="J125" s="30">
        <f t="shared" si="3"/>
        <v>8.3333333333333329E-2</v>
      </c>
      <c r="M125" s="29" t="s">
        <v>521</v>
      </c>
      <c r="N125" s="29">
        <v>800033</v>
      </c>
      <c r="O125" s="29" t="s">
        <v>174</v>
      </c>
      <c r="P125" s="29">
        <v>5</v>
      </c>
      <c r="Q125" s="37">
        <f>ROUND(Table8[[#This Row],['# MONTHS]]/Table8[[#Headers],[12]],2)</f>
        <v>0.42</v>
      </c>
      <c r="R125" s="37">
        <f>IF(ISNUMBER(T125), ((P125 - 1 + (DAY(T125) / DAY(EOMONTH(T125, 0)))) / Table8[[#Headers],[12]]), (P125 / Table8[[#Headers],[12]]))</f>
        <v>0.41666666666666669</v>
      </c>
      <c r="S125" s="35">
        <f>IFERROR(VLOOKUP(Table8[[#This Row],[EMPLOYEE ID]],Table3[[EMP ID]:[DATE STARTED]],9,FALSE),"")</f>
        <v>44837</v>
      </c>
      <c r="T125" s="35" t="str">
        <f>IF(IFERROR(VLOOKUP(Table8[[#This Row],[EMPLOYEE ID]],ELIST!$A$1:$J$1864,8),"")="","",VLOOKUP(Table8[[#This Row],[EMPLOYEE ID]],ELIST!$A$1:$J$1864,8))</f>
        <v/>
      </c>
      <c r="U125" s="36">
        <f>Table8[[#This Row],[PRORATED %]]</f>
        <v>0.41666666666666669</v>
      </c>
      <c r="V125" s="59"/>
    </row>
    <row r="126" spans="1:22" x14ac:dyDescent="0.25">
      <c r="A126" s="28" t="s">
        <v>442</v>
      </c>
      <c r="B126" s="29">
        <v>210089</v>
      </c>
      <c r="C126" s="29" t="s">
        <v>653</v>
      </c>
      <c r="D126" s="29" t="s">
        <v>695</v>
      </c>
      <c r="E126" s="35">
        <f>IFERROR(VLOOKUP(Table5[[#This Row],[EMPLOYEE ID]],Table3[[EMP ID]:[DATE STARTED]],9,FALSE),"")</f>
        <v>45471</v>
      </c>
      <c r="F126" s="35" t="str">
        <f>IF(IFERROR(VLOOKUP(Table5[[#This Row],[EMPLOYEE ID]],ELIST!$A$1:$J$1864,8),"")="","",VLOOKUP(Table5[[#This Row],[EMPLOYEE ID]],ELIST!$A$1:$J$1864,8))</f>
        <v/>
      </c>
      <c r="G126" s="29">
        <v>1</v>
      </c>
      <c r="H126" s="29">
        <v>12</v>
      </c>
      <c r="I126" s="36">
        <f t="shared" si="2"/>
        <v>8.3333333333333329E-2</v>
      </c>
      <c r="J126" s="30">
        <f t="shared" si="3"/>
        <v>8.3333333333333329E-2</v>
      </c>
      <c r="M126" s="29" t="s">
        <v>542</v>
      </c>
      <c r="N126" s="29">
        <v>240028</v>
      </c>
      <c r="O126" s="29" t="s">
        <v>95</v>
      </c>
      <c r="P126" s="29">
        <v>5</v>
      </c>
      <c r="Q126" s="37">
        <f>ROUND(Table8[[#This Row],['# MONTHS]]/Table8[[#Headers],[12]],2)</f>
        <v>0.42</v>
      </c>
      <c r="R126" s="37">
        <f>IF(ISNUMBER(T126), ((P126 - 1 + (DAY(T126) / DAY(EOMONTH(T126, 0)))) / Table8[[#Headers],[12]]), (P126 / Table8[[#Headers],[12]]))</f>
        <v>0.41666666666666669</v>
      </c>
      <c r="S126" s="35">
        <f>IFERROR(VLOOKUP(Table8[[#This Row],[EMPLOYEE ID]],Table3[[EMP ID]:[DATE STARTED]],9,FALSE),"")</f>
        <v>42030</v>
      </c>
      <c r="T126" s="35" t="str">
        <f>IF(IFERROR(VLOOKUP(Table8[[#This Row],[EMPLOYEE ID]],ELIST!$A$1:$J$1864,8),"")="","",VLOOKUP(Table8[[#This Row],[EMPLOYEE ID]],ELIST!$A$1:$J$1864,8))</f>
        <v/>
      </c>
      <c r="U126" s="36">
        <f>Table8[[#This Row],[PRORATED %]]</f>
        <v>0.41666666666666669</v>
      </c>
      <c r="V126" s="59"/>
    </row>
    <row r="127" spans="1:22" x14ac:dyDescent="0.25">
      <c r="A127" s="28" t="s">
        <v>442</v>
      </c>
      <c r="B127" s="29">
        <v>210089</v>
      </c>
      <c r="C127" s="29" t="s">
        <v>653</v>
      </c>
      <c r="D127" s="29" t="s">
        <v>650</v>
      </c>
      <c r="E127" s="35">
        <f>IFERROR(VLOOKUP(Table5[[#This Row],[EMPLOYEE ID]],Table3[[EMP ID]:[DATE STARTED]],9,FALSE),"")</f>
        <v>45471</v>
      </c>
      <c r="F127" s="35" t="str">
        <f>IF(IFERROR(VLOOKUP(Table5[[#This Row],[EMPLOYEE ID]],ELIST!$A$1:$J$1864,8),"")="","",VLOOKUP(Table5[[#This Row],[EMPLOYEE ID]],ELIST!$A$1:$J$1864,8))</f>
        <v/>
      </c>
      <c r="G127" s="29">
        <v>1</v>
      </c>
      <c r="H127" s="29">
        <v>12</v>
      </c>
      <c r="I127" s="36">
        <f t="shared" si="2"/>
        <v>8.3333333333333329E-2</v>
      </c>
      <c r="J127" s="30">
        <f t="shared" si="3"/>
        <v>8.3333333333333329E-2</v>
      </c>
      <c r="M127" s="29" t="s">
        <v>532</v>
      </c>
      <c r="N127" s="29">
        <v>800053</v>
      </c>
      <c r="O127" s="29" t="s">
        <v>435</v>
      </c>
      <c r="P127" s="29">
        <v>5</v>
      </c>
      <c r="Q127" s="37">
        <f>ROUND(Table8[[#This Row],['# MONTHS]]/Table8[[#Headers],[12]],2)</f>
        <v>0.42</v>
      </c>
      <c r="R127" s="37">
        <f>IF(ISNUMBER(T127), ((P127 - 1 + (DAY(T127) / DAY(EOMONTH(T127, 0)))) / Table8[[#Headers],[12]]), (P127 / Table8[[#Headers],[12]]))</f>
        <v>0.41666666666666669</v>
      </c>
      <c r="S127" s="35">
        <f>IFERROR(VLOOKUP(Table8[[#This Row],[EMPLOYEE ID]],Table3[[EMP ID]:[DATE STARTED]],9,FALSE),"")</f>
        <v>45266</v>
      </c>
      <c r="T127" s="35" t="str">
        <f>IF(IFERROR(VLOOKUP(Table8[[#This Row],[EMPLOYEE ID]],ELIST!$A$1:$J$1864,8),"")="","",VLOOKUP(Table8[[#This Row],[EMPLOYEE ID]],ELIST!$A$1:$J$1864,8))</f>
        <v/>
      </c>
      <c r="U127" s="36">
        <f>Table8[[#This Row],[PRORATED %]]</f>
        <v>0.41666666666666669</v>
      </c>
      <c r="V127" s="59"/>
    </row>
    <row r="128" spans="1:22" x14ac:dyDescent="0.25">
      <c r="A128" s="28" t="s">
        <v>442</v>
      </c>
      <c r="B128" s="29">
        <v>210089</v>
      </c>
      <c r="C128" s="29" t="s">
        <v>653</v>
      </c>
      <c r="D128" s="29" t="s">
        <v>3277</v>
      </c>
      <c r="E128" s="35">
        <f>IFERROR(VLOOKUP(Table5[[#This Row],[EMPLOYEE ID]],Table3[[EMP ID]:[DATE STARTED]],9,FALSE),"")</f>
        <v>45471</v>
      </c>
      <c r="F128" s="35" t="str">
        <f>IF(IFERROR(VLOOKUP(Table5[[#This Row],[EMPLOYEE ID]],ELIST!$A$1:$J$1864,8),"")="","",VLOOKUP(Table5[[#This Row],[EMPLOYEE ID]],ELIST!$A$1:$J$1864,8))</f>
        <v/>
      </c>
      <c r="G128" s="29">
        <v>1</v>
      </c>
      <c r="H128" s="29">
        <v>12</v>
      </c>
      <c r="I128" s="36">
        <f t="shared" si="2"/>
        <v>8.3333333333333329E-2</v>
      </c>
      <c r="J128" s="30">
        <f t="shared" si="3"/>
        <v>8.3333333333333329E-2</v>
      </c>
      <c r="M128" s="29" t="s">
        <v>3276</v>
      </c>
      <c r="N128" s="29" t="s">
        <v>11</v>
      </c>
      <c r="O128" s="29" t="s">
        <v>12</v>
      </c>
      <c r="P128" s="29">
        <v>5</v>
      </c>
      <c r="Q128" s="37">
        <f>ROUND(Table8[[#This Row],['# MONTHS]]/Table8[[#Headers],[12]],2)</f>
        <v>0.42</v>
      </c>
      <c r="R128" s="37">
        <f>IF(ISNUMBER(T128), ((P128 - 1 + (DAY(T128) / DAY(EOMONTH(T128, 0)))) / Table8[[#Headers],[12]]), (P128 / Table8[[#Headers],[12]]))</f>
        <v>0.41666666666666669</v>
      </c>
      <c r="S128" s="35">
        <f>IFERROR(VLOOKUP(Table8[[#This Row],[EMPLOYEE ID]],Table3[[EMP ID]:[DATE STARTED]],9,FALSE),"")</f>
        <v>44627</v>
      </c>
      <c r="T128" s="35" t="str">
        <f>IF(IFERROR(VLOOKUP(Table8[[#This Row],[EMPLOYEE ID]],ELIST!$A$1:$J$1864,8),"")="","",VLOOKUP(Table8[[#This Row],[EMPLOYEE ID]],ELIST!$A$1:$J$1864,8))</f>
        <v/>
      </c>
      <c r="U128" s="36">
        <f>Table8[[#This Row],[PRORATED %]]</f>
        <v>0.41666666666666669</v>
      </c>
      <c r="V128" s="59"/>
    </row>
    <row r="129" spans="1:22" x14ac:dyDescent="0.25">
      <c r="A129" s="28" t="s">
        <v>442</v>
      </c>
      <c r="B129" s="29">
        <v>210089</v>
      </c>
      <c r="C129" s="29" t="s">
        <v>653</v>
      </c>
      <c r="D129" s="29" t="s">
        <v>3284</v>
      </c>
      <c r="E129" s="35">
        <f>IFERROR(VLOOKUP(Table5[[#This Row],[EMPLOYEE ID]],Table3[[EMP ID]:[DATE STARTED]],9,FALSE),"")</f>
        <v>45471</v>
      </c>
      <c r="F129" s="35" t="str">
        <f>IF(IFERROR(VLOOKUP(Table5[[#This Row],[EMPLOYEE ID]],ELIST!$A$1:$J$1864,8),"")="","",VLOOKUP(Table5[[#This Row],[EMPLOYEE ID]],ELIST!$A$1:$J$1864,8))</f>
        <v/>
      </c>
      <c r="G129" s="29">
        <v>1</v>
      </c>
      <c r="H129" s="29">
        <v>12</v>
      </c>
      <c r="I129" s="36">
        <f t="shared" si="2"/>
        <v>8.3333333333333329E-2</v>
      </c>
      <c r="J129" s="30">
        <f t="shared" si="3"/>
        <v>8.3333333333333329E-2</v>
      </c>
      <c r="M129" s="29" t="s">
        <v>434</v>
      </c>
      <c r="N129" s="29" t="s">
        <v>602</v>
      </c>
      <c r="O129" s="29" t="s">
        <v>3766</v>
      </c>
      <c r="P129" s="29">
        <v>4</v>
      </c>
      <c r="Q129" s="37">
        <f>ROUND(Table8[[#This Row],['# MONTHS]]/Table8[[#Headers],[12]],2)</f>
        <v>0.33</v>
      </c>
      <c r="R129" s="37">
        <f>IF(ISNUMBER(T129), ((P129 - 1 + (DAY(T129) / DAY(EOMONTH(T129, 0)))) / Table8[[#Headers],[12]]), (P129 / Table8[[#Headers],[12]]))</f>
        <v>0.30913978494623656</v>
      </c>
      <c r="S129" s="35" t="str">
        <f>IFERROR(VLOOKUP(Table8[[#This Row],[EMPLOYEE ID]],Table3[[EMP ID]:[DATE STARTED]],9,FALSE),"")</f>
        <v/>
      </c>
      <c r="T129" s="35">
        <f>IF(IFERROR(VLOOKUP(Table8[[#This Row],[EMPLOYEE ID]],ELIST!$A$1:$J$1864,8),"")="","",VLOOKUP(Table8[[#This Row],[EMPLOYEE ID]],ELIST!$A$1:$J$1864,8))</f>
        <v>44795</v>
      </c>
      <c r="U129" s="36">
        <f>Table8[[#This Row],[PRORATED %]]</f>
        <v>0.30913978494623656</v>
      </c>
      <c r="V129" s="59"/>
    </row>
    <row r="130" spans="1:22" x14ac:dyDescent="0.25">
      <c r="A130" s="28" t="s">
        <v>442</v>
      </c>
      <c r="B130" s="29">
        <v>210089</v>
      </c>
      <c r="C130" s="29" t="s">
        <v>653</v>
      </c>
      <c r="D130" s="29" t="s">
        <v>3778</v>
      </c>
      <c r="E130" s="35">
        <f>IFERROR(VLOOKUP(Table5[[#This Row],[EMPLOYEE ID]],Table3[[EMP ID]:[DATE STARTED]],9,FALSE),"")</f>
        <v>45471</v>
      </c>
      <c r="F130" s="35" t="str">
        <f>IF(IFERROR(VLOOKUP(Table5[[#This Row],[EMPLOYEE ID]],ELIST!$A$1:$J$1864,8),"")="","",VLOOKUP(Table5[[#This Row],[EMPLOYEE ID]],ELIST!$A$1:$J$1864,8))</f>
        <v/>
      </c>
      <c r="G130" s="29">
        <v>1</v>
      </c>
      <c r="H130" s="29">
        <v>12</v>
      </c>
      <c r="I130" s="36">
        <f t="shared" si="2"/>
        <v>8.3333333333333329E-2</v>
      </c>
      <c r="J130" s="30">
        <f t="shared" si="3"/>
        <v>8.3333333333333329E-2</v>
      </c>
      <c r="M130" s="29" t="s">
        <v>404</v>
      </c>
      <c r="N130" s="29">
        <v>210013</v>
      </c>
      <c r="O130" s="29" t="s">
        <v>403</v>
      </c>
      <c r="P130" s="29">
        <v>4</v>
      </c>
      <c r="Q130" s="37">
        <f>ROUND(Table8[[#This Row],['# MONTHS]]/Table8[[#Headers],[12]],2)</f>
        <v>0.33</v>
      </c>
      <c r="R130" s="37">
        <f>IF(ISNUMBER(T130), ((P130 - 1 + (DAY(T130) / DAY(EOMONTH(T130, 0)))) / Table8[[#Headers],[12]]), (P130 / Table8[[#Headers],[12]]))</f>
        <v>0.33333333333333331</v>
      </c>
      <c r="S130" s="35">
        <f>IFERROR(VLOOKUP(Table8[[#This Row],[EMPLOYEE ID]],Table3[[EMP ID]:[DATE STARTED]],9,FALSE),"")</f>
        <v>42590</v>
      </c>
      <c r="T130" s="35" t="str">
        <f>IF(IFERROR(VLOOKUP(Table8[[#This Row],[EMPLOYEE ID]],ELIST!$A$1:$J$1864,8),"")="","",VLOOKUP(Table8[[#This Row],[EMPLOYEE ID]],ELIST!$A$1:$J$1864,8))</f>
        <v/>
      </c>
      <c r="U130" s="36">
        <f>Table8[[#This Row],[PRORATED %]]</f>
        <v>0.33333333333333331</v>
      </c>
      <c r="V130" s="59"/>
    </row>
    <row r="131" spans="1:22" x14ac:dyDescent="0.25">
      <c r="A131" s="28" t="s">
        <v>442</v>
      </c>
      <c r="B131" s="29">
        <v>210089</v>
      </c>
      <c r="C131" s="29" t="s">
        <v>653</v>
      </c>
      <c r="D131" s="29" t="s">
        <v>3768</v>
      </c>
      <c r="E131" s="35">
        <f>IFERROR(VLOOKUP(Table5[[#This Row],[EMPLOYEE ID]],Table3[[EMP ID]:[DATE STARTED]],9,FALSE),"")</f>
        <v>45471</v>
      </c>
      <c r="F131" s="35" t="str">
        <f>IF(IFERROR(VLOOKUP(Table5[[#This Row],[EMPLOYEE ID]],ELIST!$A$1:$J$1864,8),"")="","",VLOOKUP(Table5[[#This Row],[EMPLOYEE ID]],ELIST!$A$1:$J$1864,8))</f>
        <v/>
      </c>
      <c r="G131" s="29">
        <v>1</v>
      </c>
      <c r="H131" s="29">
        <v>12</v>
      </c>
      <c r="I131" s="36">
        <f t="shared" ref="I131:I194" si="4">G131/H131</f>
        <v>8.3333333333333329E-2</v>
      </c>
      <c r="J131" s="30">
        <f t="shared" ref="J131:J194" si="5">IF(ISNUMBER(F131), ((G131 - 1 + (DAY(F131) / DAY(EOMONTH(F131, 0)))) / H131), (G131 / H131))</f>
        <v>8.3333333333333329E-2</v>
      </c>
      <c r="M131" s="29" t="s">
        <v>223</v>
      </c>
      <c r="N131" s="29">
        <v>240255</v>
      </c>
      <c r="O131" s="29" t="s">
        <v>222</v>
      </c>
      <c r="P131" s="29">
        <v>4</v>
      </c>
      <c r="Q131" s="37">
        <f>ROUND(Table8[[#This Row],['# MONTHS]]/Table8[[#Headers],[12]],2)</f>
        <v>0.33</v>
      </c>
      <c r="R131" s="37">
        <f>IF(ISNUMBER(T131), ((P131 - 1 + (DAY(T131) / DAY(EOMONTH(T131, 0)))) / Table8[[#Headers],[12]]), (P131 / Table8[[#Headers],[12]]))</f>
        <v>0.33333333333333331</v>
      </c>
      <c r="S131" s="35">
        <f>IFERROR(VLOOKUP(Table8[[#This Row],[EMPLOYEE ID]],Table3[[EMP ID]:[DATE STARTED]],9,FALSE),"")</f>
        <v>43987</v>
      </c>
      <c r="T131" s="35" t="str">
        <f>IF(IFERROR(VLOOKUP(Table8[[#This Row],[EMPLOYEE ID]],ELIST!$A$1:$J$1864,8),"")="","",VLOOKUP(Table8[[#This Row],[EMPLOYEE ID]],ELIST!$A$1:$J$1864,8))</f>
        <v/>
      </c>
      <c r="U131" s="36">
        <f>Table8[[#This Row],[PRORATED %]]</f>
        <v>0.33333333333333331</v>
      </c>
      <c r="V131" s="59"/>
    </row>
    <row r="132" spans="1:22" x14ac:dyDescent="0.25">
      <c r="A132" s="28" t="s">
        <v>438</v>
      </c>
      <c r="B132" s="29">
        <v>210031</v>
      </c>
      <c r="C132" s="29" t="s">
        <v>439</v>
      </c>
      <c r="D132" s="29" t="s">
        <v>754</v>
      </c>
      <c r="E132" s="35">
        <f>IFERROR(VLOOKUP(Table5[[#This Row],[EMPLOYEE ID]],Table3[[EMP ID]:[DATE STARTED]],9,FALSE),"")</f>
        <v>44326</v>
      </c>
      <c r="F132" s="35" t="str">
        <f>IF(IFERROR(VLOOKUP(Table5[[#This Row],[EMPLOYEE ID]],ELIST!$A$1:$J$1864,8),"")="","",VLOOKUP(Table5[[#This Row],[EMPLOYEE ID]],ELIST!$A$1:$J$1864,8))</f>
        <v/>
      </c>
      <c r="G132" s="29">
        <v>1</v>
      </c>
      <c r="H132" s="29">
        <v>12</v>
      </c>
      <c r="I132" s="36">
        <f t="shared" si="4"/>
        <v>8.3333333333333329E-2</v>
      </c>
      <c r="J132" s="30">
        <f t="shared" si="5"/>
        <v>8.3333333333333329E-2</v>
      </c>
      <c r="M132" s="29" t="s">
        <v>207</v>
      </c>
      <c r="N132" s="29" t="s">
        <v>642</v>
      </c>
      <c r="O132" s="29" t="s">
        <v>3766</v>
      </c>
      <c r="P132" s="29">
        <v>4</v>
      </c>
      <c r="Q132" s="37">
        <f>ROUND(Table8[[#This Row],['# MONTHS]]/Table8[[#Headers],[12]],2)</f>
        <v>0.33</v>
      </c>
      <c r="R132" s="37">
        <f>IF(ISNUMBER(T132), ((P132 - 1 + (DAY(T132) / DAY(EOMONTH(T132, 0)))) / Table8[[#Headers],[12]]), (P132 / Table8[[#Headers],[12]]))</f>
        <v>0.25555555555555559</v>
      </c>
      <c r="S132" s="35" t="str">
        <f>IFERROR(VLOOKUP(Table8[[#This Row],[EMPLOYEE ID]],Table3[[EMP ID]:[DATE STARTED]],9,FALSE),"")</f>
        <v/>
      </c>
      <c r="T132" s="35">
        <f>IF(IFERROR(VLOOKUP(Table8[[#This Row],[EMPLOYEE ID]],ELIST!$A$1:$J$1864,8),"")="","",VLOOKUP(Table8[[#This Row],[EMPLOYEE ID]],ELIST!$A$1:$J$1864,8))</f>
        <v>43923</v>
      </c>
      <c r="U132" s="36">
        <f>Table8[[#This Row],[PRORATED %]]</f>
        <v>0.25555555555555559</v>
      </c>
      <c r="V132" s="59"/>
    </row>
    <row r="133" spans="1:22" x14ac:dyDescent="0.25">
      <c r="A133" s="28" t="s">
        <v>438</v>
      </c>
      <c r="B133" s="29">
        <v>210031</v>
      </c>
      <c r="C133" s="29" t="s">
        <v>439</v>
      </c>
      <c r="D133" s="29" t="s">
        <v>748</v>
      </c>
      <c r="E133" s="35">
        <f>IFERROR(VLOOKUP(Table5[[#This Row],[EMPLOYEE ID]],Table3[[EMP ID]:[DATE STARTED]],9,FALSE),"")</f>
        <v>44326</v>
      </c>
      <c r="F133" s="35" t="str">
        <f>IF(IFERROR(VLOOKUP(Table5[[#This Row],[EMPLOYEE ID]],ELIST!$A$1:$J$1864,8),"")="","",VLOOKUP(Table5[[#This Row],[EMPLOYEE ID]],ELIST!$A$1:$J$1864,8))</f>
        <v/>
      </c>
      <c r="G133" s="29">
        <v>1</v>
      </c>
      <c r="H133" s="29">
        <v>12</v>
      </c>
      <c r="I133" s="36">
        <f t="shared" si="4"/>
        <v>8.3333333333333329E-2</v>
      </c>
      <c r="J133" s="30">
        <f t="shared" si="5"/>
        <v>8.3333333333333329E-2</v>
      </c>
      <c r="M133" s="29" t="s">
        <v>596</v>
      </c>
      <c r="N133" s="29" t="s">
        <v>597</v>
      </c>
      <c r="O133" s="29" t="s">
        <v>678</v>
      </c>
      <c r="P133" s="29">
        <v>4</v>
      </c>
      <c r="Q133" s="37">
        <f>ROUND(Table8[[#This Row],['# MONTHS]]/Table8[[#Headers],[12]],2)</f>
        <v>0.33</v>
      </c>
      <c r="R133" s="37">
        <f>IF(ISNUMBER(T133), ((P133 - 1 + (DAY(T133) / DAY(EOMONTH(T133, 0)))) / Table8[[#Headers],[12]]), (P133 / Table8[[#Headers],[12]]))</f>
        <v>0.33333333333333331</v>
      </c>
      <c r="S133" s="35">
        <f>IFERROR(VLOOKUP(Table8[[#This Row],[EMPLOYEE ID]],Table3[[EMP ID]:[DATE STARTED]],9,FALSE),"")</f>
        <v>44404</v>
      </c>
      <c r="T133" s="35" t="str">
        <f>IF(IFERROR(VLOOKUP(Table8[[#This Row],[EMPLOYEE ID]],ELIST!$A$1:$J$1864,8),"")="","",VLOOKUP(Table8[[#This Row],[EMPLOYEE ID]],ELIST!$A$1:$J$1864,8))</f>
        <v/>
      </c>
      <c r="U133" s="36">
        <f>Table8[[#This Row],[PRORATED %]]</f>
        <v>0.33333333333333331</v>
      </c>
      <c r="V133" s="59"/>
    </row>
    <row r="134" spans="1:22" x14ac:dyDescent="0.25">
      <c r="A134" s="28" t="s">
        <v>438</v>
      </c>
      <c r="B134" s="29">
        <v>210031</v>
      </c>
      <c r="C134" s="29" t="s">
        <v>439</v>
      </c>
      <c r="D134" s="29" t="s">
        <v>747</v>
      </c>
      <c r="E134" s="35">
        <f>IFERROR(VLOOKUP(Table5[[#This Row],[EMPLOYEE ID]],Table3[[EMP ID]:[DATE STARTED]],9,FALSE),"")</f>
        <v>44326</v>
      </c>
      <c r="F134" s="35" t="str">
        <f>IF(IFERROR(VLOOKUP(Table5[[#This Row],[EMPLOYEE ID]],ELIST!$A$1:$J$1864,8),"")="","",VLOOKUP(Table5[[#This Row],[EMPLOYEE ID]],ELIST!$A$1:$J$1864,8))</f>
        <v/>
      </c>
      <c r="G134" s="29">
        <v>1</v>
      </c>
      <c r="H134" s="29">
        <v>12</v>
      </c>
      <c r="I134" s="36">
        <f t="shared" si="4"/>
        <v>8.3333333333333329E-2</v>
      </c>
      <c r="J134" s="30">
        <f t="shared" si="5"/>
        <v>8.3333333333333329E-2</v>
      </c>
      <c r="M134" s="29" t="s">
        <v>170</v>
      </c>
      <c r="N134" s="29">
        <v>440187</v>
      </c>
      <c r="O134" s="29" t="s">
        <v>667</v>
      </c>
      <c r="P134" s="29">
        <v>4</v>
      </c>
      <c r="Q134" s="37">
        <f>ROUND(Table8[[#This Row],['# MONTHS]]/Table8[[#Headers],[12]],2)</f>
        <v>0.33</v>
      </c>
      <c r="R134" s="37">
        <f>IF(ISNUMBER(T134), ((P134 - 1 + (DAY(T134) / DAY(EOMONTH(T134, 0)))) / Table8[[#Headers],[12]]), (P134 / Table8[[#Headers],[12]]))</f>
        <v>0.32795698924731181</v>
      </c>
      <c r="S134" s="35">
        <f>IFERROR(VLOOKUP(Table8[[#This Row],[EMPLOYEE ID]],Table3[[EMP ID]:[DATE STARTED]],9,FALSE),"")</f>
        <v>43946</v>
      </c>
      <c r="T134" s="35">
        <f>IF(IFERROR(VLOOKUP(Table8[[#This Row],[EMPLOYEE ID]],ELIST!$A$1:$J$1864,8),"")="","",VLOOKUP(Table8[[#This Row],[EMPLOYEE ID]],ELIST!$A$1:$J$1864,8))</f>
        <v>45594</v>
      </c>
      <c r="U134" s="36">
        <f>Table8[[#This Row],[PRORATED %]]</f>
        <v>0.32795698924731181</v>
      </c>
      <c r="V134" s="59"/>
    </row>
    <row r="135" spans="1:22" x14ac:dyDescent="0.25">
      <c r="A135" s="28" t="s">
        <v>438</v>
      </c>
      <c r="B135" s="29">
        <v>210031</v>
      </c>
      <c r="C135" s="29" t="s">
        <v>439</v>
      </c>
      <c r="D135" s="29" t="s">
        <v>746</v>
      </c>
      <c r="E135" s="35">
        <f>IFERROR(VLOOKUP(Table5[[#This Row],[EMPLOYEE ID]],Table3[[EMP ID]:[DATE STARTED]],9,FALSE),"")</f>
        <v>44326</v>
      </c>
      <c r="F135" s="35" t="str">
        <f>IF(IFERROR(VLOOKUP(Table5[[#This Row],[EMPLOYEE ID]],ELIST!$A$1:$J$1864,8),"")="","",VLOOKUP(Table5[[#This Row],[EMPLOYEE ID]],ELIST!$A$1:$J$1864,8))</f>
        <v/>
      </c>
      <c r="G135" s="29">
        <v>1</v>
      </c>
      <c r="H135" s="29">
        <v>12</v>
      </c>
      <c r="I135" s="36">
        <f t="shared" si="4"/>
        <v>8.3333333333333329E-2</v>
      </c>
      <c r="J135" s="30">
        <f t="shared" si="5"/>
        <v>8.3333333333333329E-2</v>
      </c>
      <c r="M135" s="29" t="s">
        <v>166</v>
      </c>
      <c r="N135" s="29">
        <v>210069</v>
      </c>
      <c r="O135" s="29" t="s">
        <v>165</v>
      </c>
      <c r="P135" s="29">
        <v>4</v>
      </c>
      <c r="Q135" s="37">
        <f>ROUND(Table8[[#This Row],['# MONTHS]]/Table8[[#Headers],[12]],2)</f>
        <v>0.33</v>
      </c>
      <c r="R135" s="37">
        <f>IF(ISNUMBER(T135), ((P135 - 1 + (DAY(T135) / DAY(EOMONTH(T135, 0)))) / Table8[[#Headers],[12]]), (P135 / Table8[[#Headers],[12]]))</f>
        <v>0.33333333333333331</v>
      </c>
      <c r="S135" s="35">
        <f>IFERROR(VLOOKUP(Table8[[#This Row],[EMPLOYEE ID]],Table3[[EMP ID]:[DATE STARTED]],9,FALSE),"")</f>
        <v>45055</v>
      </c>
      <c r="T135" s="35" t="str">
        <f>IF(IFERROR(VLOOKUP(Table8[[#This Row],[EMPLOYEE ID]],ELIST!$A$1:$J$1864,8),"")="","",VLOOKUP(Table8[[#This Row],[EMPLOYEE ID]],ELIST!$A$1:$J$1864,8))</f>
        <v/>
      </c>
      <c r="U135" s="36">
        <f>Table8[[#This Row],[PRORATED %]]</f>
        <v>0.33333333333333331</v>
      </c>
      <c r="V135" s="59"/>
    </row>
    <row r="136" spans="1:22" x14ac:dyDescent="0.25">
      <c r="A136" s="28" t="s">
        <v>438</v>
      </c>
      <c r="B136" s="29">
        <v>210031</v>
      </c>
      <c r="C136" s="29" t="s">
        <v>439</v>
      </c>
      <c r="D136" s="29" t="s">
        <v>717</v>
      </c>
      <c r="E136" s="35">
        <f>IFERROR(VLOOKUP(Table5[[#This Row],[EMPLOYEE ID]],Table3[[EMP ID]:[DATE STARTED]],9,FALSE),"")</f>
        <v>44326</v>
      </c>
      <c r="F136" s="35" t="str">
        <f>IF(IFERROR(VLOOKUP(Table5[[#This Row],[EMPLOYEE ID]],ELIST!$A$1:$J$1864,8),"")="","",VLOOKUP(Table5[[#This Row],[EMPLOYEE ID]],ELIST!$A$1:$J$1864,8))</f>
        <v/>
      </c>
      <c r="G136" s="29">
        <v>1</v>
      </c>
      <c r="H136" s="29">
        <v>12</v>
      </c>
      <c r="I136" s="36">
        <f t="shared" si="4"/>
        <v>8.3333333333333329E-2</v>
      </c>
      <c r="J136" s="30">
        <f t="shared" si="5"/>
        <v>8.3333333333333329E-2</v>
      </c>
      <c r="M136" s="29" t="s">
        <v>166</v>
      </c>
      <c r="N136" s="29">
        <v>210084</v>
      </c>
      <c r="O136" s="29" t="s">
        <v>680</v>
      </c>
      <c r="P136" s="29">
        <v>4</v>
      </c>
      <c r="Q136" s="37">
        <f>ROUND(Table8[[#This Row],['# MONTHS]]/Table8[[#Headers],[12]],2)</f>
        <v>0.33</v>
      </c>
      <c r="R136" s="37">
        <f>IF(ISNUMBER(T136), ((P136 - 1 + (DAY(T136) / DAY(EOMONTH(T136, 0)))) / Table8[[#Headers],[12]]), (P136 / Table8[[#Headers],[12]]))</f>
        <v>0.33333333333333331</v>
      </c>
      <c r="S136" s="35">
        <f>IFERROR(VLOOKUP(Table8[[#This Row],[EMPLOYEE ID]],Table3[[EMP ID]:[DATE STARTED]],9,FALSE),"")</f>
        <v>45425</v>
      </c>
      <c r="T136" s="35" t="str">
        <f>IF(IFERROR(VLOOKUP(Table8[[#This Row],[EMPLOYEE ID]],ELIST!$A$1:$J$1864,8),"")="","",VLOOKUP(Table8[[#This Row],[EMPLOYEE ID]],ELIST!$A$1:$J$1864,8))</f>
        <v/>
      </c>
      <c r="U136" s="36">
        <f>Table8[[#This Row],[PRORATED %]]</f>
        <v>0.33333333333333331</v>
      </c>
      <c r="V136" s="59"/>
    </row>
    <row r="137" spans="1:22" x14ac:dyDescent="0.25">
      <c r="A137" s="28" t="s">
        <v>438</v>
      </c>
      <c r="B137" s="29">
        <v>210031</v>
      </c>
      <c r="C137" s="29" t="s">
        <v>439</v>
      </c>
      <c r="D137" s="29" t="s">
        <v>703</v>
      </c>
      <c r="E137" s="35">
        <f>IFERROR(VLOOKUP(Table5[[#This Row],[EMPLOYEE ID]],Table3[[EMP ID]:[DATE STARTED]],9,FALSE),"")</f>
        <v>44326</v>
      </c>
      <c r="F137" s="35" t="str">
        <f>IF(IFERROR(VLOOKUP(Table5[[#This Row],[EMPLOYEE ID]],ELIST!$A$1:$J$1864,8),"")="","",VLOOKUP(Table5[[#This Row],[EMPLOYEE ID]],ELIST!$A$1:$J$1864,8))</f>
        <v/>
      </c>
      <c r="G137" s="29">
        <v>1</v>
      </c>
      <c r="H137" s="29">
        <v>12</v>
      </c>
      <c r="I137" s="36">
        <f t="shared" si="4"/>
        <v>8.3333333333333329E-2</v>
      </c>
      <c r="J137" s="30">
        <f t="shared" si="5"/>
        <v>8.3333333333333329E-2</v>
      </c>
      <c r="M137" s="29" t="s">
        <v>152</v>
      </c>
      <c r="N137" s="29">
        <v>440040</v>
      </c>
      <c r="O137" s="29" t="s">
        <v>2985</v>
      </c>
      <c r="P137" s="29">
        <v>4</v>
      </c>
      <c r="Q137" s="37">
        <f>ROUND(Table8[[#This Row],['# MONTHS]]/Table8[[#Headers],[12]],2)</f>
        <v>0.33</v>
      </c>
      <c r="R137" s="37">
        <f>IF(ISNUMBER(T137), ((P137 - 1 + (DAY(T137) / DAY(EOMONTH(T137, 0)))) / Table8[[#Headers],[12]]), (P137 / Table8[[#Headers],[12]]))</f>
        <v>0.33333333333333331</v>
      </c>
      <c r="S137" s="35">
        <f>IFERROR(VLOOKUP(Table8[[#This Row],[EMPLOYEE ID]],Table3[[EMP ID]:[DATE STARTED]],9,FALSE),"")</f>
        <v>43250</v>
      </c>
      <c r="T137" s="35" t="str">
        <f>IF(IFERROR(VLOOKUP(Table8[[#This Row],[EMPLOYEE ID]],ELIST!$A$1:$J$1864,8),"")="","",VLOOKUP(Table8[[#This Row],[EMPLOYEE ID]],ELIST!$A$1:$J$1864,8))</f>
        <v/>
      </c>
      <c r="U137" s="36">
        <f>Table8[[#This Row],[PRORATED %]]</f>
        <v>0.33333333333333331</v>
      </c>
      <c r="V137" s="59"/>
    </row>
    <row r="138" spans="1:22" x14ac:dyDescent="0.25">
      <c r="A138" s="28" t="s">
        <v>438</v>
      </c>
      <c r="B138" s="29">
        <v>210031</v>
      </c>
      <c r="C138" s="29" t="s">
        <v>439</v>
      </c>
      <c r="D138" s="29" t="s">
        <v>695</v>
      </c>
      <c r="E138" s="35">
        <f>IFERROR(VLOOKUP(Table5[[#This Row],[EMPLOYEE ID]],Table3[[EMP ID]:[DATE STARTED]],9,FALSE),"")</f>
        <v>44326</v>
      </c>
      <c r="F138" s="35" t="str">
        <f>IF(IFERROR(VLOOKUP(Table5[[#This Row],[EMPLOYEE ID]],ELIST!$A$1:$J$1864,8),"")="","",VLOOKUP(Table5[[#This Row],[EMPLOYEE ID]],ELIST!$A$1:$J$1864,8))</f>
        <v/>
      </c>
      <c r="G138" s="29">
        <v>1</v>
      </c>
      <c r="H138" s="29">
        <v>12</v>
      </c>
      <c r="I138" s="36">
        <f t="shared" si="4"/>
        <v>8.3333333333333329E-2</v>
      </c>
      <c r="J138" s="30">
        <f t="shared" si="5"/>
        <v>8.3333333333333329E-2</v>
      </c>
      <c r="M138" s="29" t="s">
        <v>91</v>
      </c>
      <c r="N138" s="29">
        <v>240019</v>
      </c>
      <c r="O138" s="29" t="s">
        <v>123</v>
      </c>
      <c r="P138" s="29">
        <v>4</v>
      </c>
      <c r="Q138" s="37">
        <f>ROUND(Table8[[#This Row],['# MONTHS]]/Table8[[#Headers],[12]],2)</f>
        <v>0.33</v>
      </c>
      <c r="R138" s="37">
        <f>IF(ISNUMBER(T138), ((P138 - 1 + (DAY(T138) / DAY(EOMONTH(T138, 0)))) / Table8[[#Headers],[12]]), (P138 / Table8[[#Headers],[12]]))</f>
        <v>0.33333333333333331</v>
      </c>
      <c r="S138" s="35">
        <f>IFERROR(VLOOKUP(Table8[[#This Row],[EMPLOYEE ID]],Table3[[EMP ID]:[DATE STARTED]],9,FALSE),"")</f>
        <v>42902</v>
      </c>
      <c r="T138" s="35" t="str">
        <f>IF(IFERROR(VLOOKUP(Table8[[#This Row],[EMPLOYEE ID]],ELIST!$A$1:$J$1864,8),"")="","",VLOOKUP(Table8[[#This Row],[EMPLOYEE ID]],ELIST!$A$1:$J$1864,8))</f>
        <v/>
      </c>
      <c r="U138" s="36">
        <f>Table8[[#This Row],[PRORATED %]]</f>
        <v>0.33333333333333331</v>
      </c>
      <c r="V138" s="59"/>
    </row>
    <row r="139" spans="1:22" x14ac:dyDescent="0.25">
      <c r="A139" s="28" t="s">
        <v>438</v>
      </c>
      <c r="B139" s="29">
        <v>210031</v>
      </c>
      <c r="C139" s="29" t="s">
        <v>439</v>
      </c>
      <c r="D139" s="29" t="s">
        <v>650</v>
      </c>
      <c r="E139" s="35">
        <f>IFERROR(VLOOKUP(Table5[[#This Row],[EMPLOYEE ID]],Table3[[EMP ID]:[DATE STARTED]],9,FALSE),"")</f>
        <v>44326</v>
      </c>
      <c r="F139" s="35" t="str">
        <f>IF(IFERROR(VLOOKUP(Table5[[#This Row],[EMPLOYEE ID]],ELIST!$A$1:$J$1864,8),"")="","",VLOOKUP(Table5[[#This Row],[EMPLOYEE ID]],ELIST!$A$1:$J$1864,8))</f>
        <v/>
      </c>
      <c r="G139" s="29">
        <v>1</v>
      </c>
      <c r="H139" s="29">
        <v>12</v>
      </c>
      <c r="I139" s="36">
        <f t="shared" si="4"/>
        <v>8.3333333333333329E-2</v>
      </c>
      <c r="J139" s="30">
        <f t="shared" si="5"/>
        <v>8.3333333333333329E-2</v>
      </c>
      <c r="M139" s="29" t="s">
        <v>3285</v>
      </c>
      <c r="N139" s="29">
        <v>210084</v>
      </c>
      <c r="O139" s="29" t="s">
        <v>680</v>
      </c>
      <c r="P139" s="29">
        <v>4</v>
      </c>
      <c r="Q139" s="37">
        <f>ROUND(Table8[[#This Row],['# MONTHS]]/Table8[[#Headers],[12]],2)</f>
        <v>0.33</v>
      </c>
      <c r="R139" s="37">
        <f>IF(ISNUMBER(T139), ((P139 - 1 + (DAY(T139) / DAY(EOMONTH(T139, 0)))) / Table8[[#Headers],[12]]), (P139 / Table8[[#Headers],[12]]))</f>
        <v>0.33333333333333331</v>
      </c>
      <c r="S139" s="35">
        <f>IFERROR(VLOOKUP(Table8[[#This Row],[EMPLOYEE ID]],Table3[[EMP ID]:[DATE STARTED]],9,FALSE),"")</f>
        <v>45425</v>
      </c>
      <c r="T139" s="35" t="str">
        <f>IF(IFERROR(VLOOKUP(Table8[[#This Row],[EMPLOYEE ID]],ELIST!$A$1:$J$1864,8),"")="","",VLOOKUP(Table8[[#This Row],[EMPLOYEE ID]],ELIST!$A$1:$J$1864,8))</f>
        <v/>
      </c>
      <c r="U139" s="36">
        <f>Table8[[#This Row],[PRORATED %]]</f>
        <v>0.33333333333333331</v>
      </c>
      <c r="V139" s="59"/>
    </row>
    <row r="140" spans="1:22" x14ac:dyDescent="0.25">
      <c r="A140" s="28" t="s">
        <v>438</v>
      </c>
      <c r="B140" s="29">
        <v>210031</v>
      </c>
      <c r="C140" s="29" t="s">
        <v>439</v>
      </c>
      <c r="D140" s="29" t="s">
        <v>3277</v>
      </c>
      <c r="E140" s="35">
        <f>IFERROR(VLOOKUP(Table5[[#This Row],[EMPLOYEE ID]],Table3[[EMP ID]:[DATE STARTED]],9,FALSE),"")</f>
        <v>44326</v>
      </c>
      <c r="F140" s="35" t="str">
        <f>IF(IFERROR(VLOOKUP(Table5[[#This Row],[EMPLOYEE ID]],ELIST!$A$1:$J$1864,8),"")="","",VLOOKUP(Table5[[#This Row],[EMPLOYEE ID]],ELIST!$A$1:$J$1864,8))</f>
        <v/>
      </c>
      <c r="G140" s="29">
        <v>1</v>
      </c>
      <c r="H140" s="29">
        <v>12</v>
      </c>
      <c r="I140" s="36">
        <f t="shared" si="4"/>
        <v>8.3333333333333329E-2</v>
      </c>
      <c r="J140" s="30">
        <f t="shared" si="5"/>
        <v>8.3333333333333329E-2</v>
      </c>
      <c r="M140" s="29" t="s">
        <v>468</v>
      </c>
      <c r="N140" s="29">
        <v>410032</v>
      </c>
      <c r="O140" s="29" t="s">
        <v>3745</v>
      </c>
      <c r="P140" s="29">
        <v>3</v>
      </c>
      <c r="Q140" s="37">
        <f>ROUND(Table8[[#This Row],['# MONTHS]]/Table8[[#Headers],[12]],2)</f>
        <v>0.25</v>
      </c>
      <c r="R140" s="37">
        <f>IF(ISNUMBER(T140), ((P140 - 1 + (DAY(T140) / DAY(EOMONTH(T140, 0)))) / Table8[[#Headers],[12]]), (P140 / Table8[[#Headers],[12]]))</f>
        <v>0.25</v>
      </c>
      <c r="S140" s="35">
        <f>IFERROR(VLOOKUP(Table8[[#This Row],[EMPLOYEE ID]],Table3[[EMP ID]:[DATE STARTED]],9,FALSE),"")</f>
        <v>45581</v>
      </c>
      <c r="T140" s="35" t="str">
        <f>IF(IFERROR(VLOOKUP(Table8[[#This Row],[EMPLOYEE ID]],ELIST!$A$1:$J$1864,8),"")="","",VLOOKUP(Table8[[#This Row],[EMPLOYEE ID]],ELIST!$A$1:$J$1864,8))</f>
        <v/>
      </c>
      <c r="U140" s="36">
        <f>Table8[[#This Row],[PRORATED %]]</f>
        <v>0.25</v>
      </c>
      <c r="V140" s="59"/>
    </row>
    <row r="141" spans="1:22" x14ac:dyDescent="0.25">
      <c r="A141" s="28" t="s">
        <v>438</v>
      </c>
      <c r="B141" s="29">
        <v>210031</v>
      </c>
      <c r="C141" s="29" t="s">
        <v>439</v>
      </c>
      <c r="D141" s="29" t="s">
        <v>3284</v>
      </c>
      <c r="E141" s="35">
        <f>IFERROR(VLOOKUP(Table5[[#This Row],[EMPLOYEE ID]],Table3[[EMP ID]:[DATE STARTED]],9,FALSE),"")</f>
        <v>44326</v>
      </c>
      <c r="F141" s="35" t="str">
        <f>IF(IFERROR(VLOOKUP(Table5[[#This Row],[EMPLOYEE ID]],ELIST!$A$1:$J$1864,8),"")="","",VLOOKUP(Table5[[#This Row],[EMPLOYEE ID]],ELIST!$A$1:$J$1864,8))</f>
        <v/>
      </c>
      <c r="G141" s="29">
        <v>1</v>
      </c>
      <c r="H141" s="29">
        <v>12</v>
      </c>
      <c r="I141" s="36">
        <f t="shared" si="4"/>
        <v>8.3333333333333329E-2</v>
      </c>
      <c r="J141" s="30">
        <f t="shared" si="5"/>
        <v>8.3333333333333329E-2</v>
      </c>
      <c r="M141" s="29" t="s">
        <v>465</v>
      </c>
      <c r="N141" s="29" t="s">
        <v>718</v>
      </c>
      <c r="O141" s="29" t="s">
        <v>3766</v>
      </c>
      <c r="P141" s="29">
        <v>3</v>
      </c>
      <c r="Q141" s="37">
        <f>ROUND(Table8[[#This Row],['# MONTHS]]/Table8[[#Headers],[12]],2)</f>
        <v>0.25</v>
      </c>
      <c r="R141" s="37">
        <f>IF(ISNUMBER(T141), ((P141 - 1 + (DAY(T141) / DAY(EOMONTH(T141, 0)))) / Table8[[#Headers],[12]]), (P141 / Table8[[#Headers],[12]]))</f>
        <v>0.25</v>
      </c>
      <c r="S141" s="35" t="str">
        <f>IFERROR(VLOOKUP(Table8[[#This Row],[EMPLOYEE ID]],Table3[[EMP ID]:[DATE STARTED]],9,FALSE),"")</f>
        <v/>
      </c>
      <c r="T141" s="35" t="str">
        <f>IF(IFERROR(VLOOKUP(Table8[[#This Row],[EMPLOYEE ID]],ELIST!$A$1:$J$1864,8),"")="","",VLOOKUP(Table8[[#This Row],[EMPLOYEE ID]],ELIST!$A$1:$J$1864,8))</f>
        <v/>
      </c>
      <c r="U141" s="36">
        <f>Table8[[#This Row],[PRORATED %]]</f>
        <v>0.25</v>
      </c>
      <c r="V141" s="59"/>
    </row>
    <row r="142" spans="1:22" x14ac:dyDescent="0.25">
      <c r="A142" s="28" t="s">
        <v>438</v>
      </c>
      <c r="B142" s="29">
        <v>210031</v>
      </c>
      <c r="C142" s="29" t="s">
        <v>439</v>
      </c>
      <c r="D142" s="29" t="s">
        <v>3778</v>
      </c>
      <c r="E142" s="35">
        <f>IFERROR(VLOOKUP(Table5[[#This Row],[EMPLOYEE ID]],Table3[[EMP ID]:[DATE STARTED]],9,FALSE),"")</f>
        <v>44326</v>
      </c>
      <c r="F142" s="35" t="str">
        <f>IF(IFERROR(VLOOKUP(Table5[[#This Row],[EMPLOYEE ID]],ELIST!$A$1:$J$1864,8),"")="","",VLOOKUP(Table5[[#This Row],[EMPLOYEE ID]],ELIST!$A$1:$J$1864,8))</f>
        <v/>
      </c>
      <c r="G142" s="29">
        <v>1</v>
      </c>
      <c r="H142" s="29">
        <v>12</v>
      </c>
      <c r="I142" s="36">
        <f t="shared" si="4"/>
        <v>8.3333333333333329E-2</v>
      </c>
      <c r="J142" s="30">
        <f t="shared" si="5"/>
        <v>8.3333333333333329E-2</v>
      </c>
      <c r="M142" s="29" t="s">
        <v>460</v>
      </c>
      <c r="N142" s="29">
        <v>240131</v>
      </c>
      <c r="O142" s="29" t="s">
        <v>160</v>
      </c>
      <c r="P142" s="29">
        <v>3</v>
      </c>
      <c r="Q142" s="37">
        <f>ROUND(Table8[[#This Row],['# MONTHS]]/Table8[[#Headers],[12]],2)</f>
        <v>0.25</v>
      </c>
      <c r="R142" s="37">
        <f>IF(ISNUMBER(T142), ((P142 - 1 + (DAY(T142) / DAY(EOMONTH(T142, 0)))) / Table8[[#Headers],[12]]), (P142 / Table8[[#Headers],[12]]))</f>
        <v>0.25</v>
      </c>
      <c r="S142" s="35">
        <f>IFERROR(VLOOKUP(Table8[[#This Row],[EMPLOYEE ID]],Table3[[EMP ID]:[DATE STARTED]],9,FALSE),"")</f>
        <v>43598</v>
      </c>
      <c r="T142" s="35" t="str">
        <f>IF(IFERROR(VLOOKUP(Table8[[#This Row],[EMPLOYEE ID]],ELIST!$A$1:$J$1864,8),"")="","",VLOOKUP(Table8[[#This Row],[EMPLOYEE ID]],ELIST!$A$1:$J$1864,8))</f>
        <v/>
      </c>
      <c r="U142" s="36">
        <f>Table8[[#This Row],[PRORATED %]]</f>
        <v>0.25</v>
      </c>
      <c r="V142" s="59"/>
    </row>
    <row r="143" spans="1:22" x14ac:dyDescent="0.25">
      <c r="A143" s="28" t="s">
        <v>438</v>
      </c>
      <c r="B143" s="29">
        <v>210031</v>
      </c>
      <c r="C143" s="29" t="s">
        <v>439</v>
      </c>
      <c r="D143" s="29" t="s">
        <v>3768</v>
      </c>
      <c r="E143" s="35">
        <f>IFERROR(VLOOKUP(Table5[[#This Row],[EMPLOYEE ID]],Table3[[EMP ID]:[DATE STARTED]],9,FALSE),"")</f>
        <v>44326</v>
      </c>
      <c r="F143" s="35" t="str">
        <f>IF(IFERROR(VLOOKUP(Table5[[#This Row],[EMPLOYEE ID]],ELIST!$A$1:$J$1864,8),"")="","",VLOOKUP(Table5[[#This Row],[EMPLOYEE ID]],ELIST!$A$1:$J$1864,8))</f>
        <v/>
      </c>
      <c r="G143" s="29">
        <v>1</v>
      </c>
      <c r="H143" s="29">
        <v>12</v>
      </c>
      <c r="I143" s="36">
        <f t="shared" si="4"/>
        <v>8.3333333333333329E-2</v>
      </c>
      <c r="J143" s="30">
        <f t="shared" si="5"/>
        <v>8.3333333333333329E-2</v>
      </c>
      <c r="M143" s="29" t="s">
        <v>427</v>
      </c>
      <c r="N143" s="29">
        <v>210051</v>
      </c>
      <c r="O143" s="29" t="s">
        <v>308</v>
      </c>
      <c r="P143" s="29">
        <v>3</v>
      </c>
      <c r="Q143" s="37">
        <f>ROUND(Table8[[#This Row],['# MONTHS]]/Table8[[#Headers],[12]],2)</f>
        <v>0.25</v>
      </c>
      <c r="R143" s="37">
        <f>IF(ISNUMBER(T143), ((P143 - 1 + (DAY(T143) / DAY(EOMONTH(T143, 0)))) / Table8[[#Headers],[12]]), (P143 / Table8[[#Headers],[12]]))</f>
        <v>0.25</v>
      </c>
      <c r="S143" s="35">
        <f>IFERROR(VLOOKUP(Table8[[#This Row],[EMPLOYEE ID]],Table3[[EMP ID]:[DATE STARTED]],9,FALSE),"")</f>
        <v>44754</v>
      </c>
      <c r="T143" s="35" t="str">
        <f>IF(IFERROR(VLOOKUP(Table8[[#This Row],[EMPLOYEE ID]],ELIST!$A$1:$J$1864,8),"")="","",VLOOKUP(Table8[[#This Row],[EMPLOYEE ID]],ELIST!$A$1:$J$1864,8))</f>
        <v/>
      </c>
      <c r="U143" s="36">
        <f>Table8[[#This Row],[PRORATED %]]</f>
        <v>0.25</v>
      </c>
      <c r="V143" s="59"/>
    </row>
    <row r="144" spans="1:22" x14ac:dyDescent="0.25">
      <c r="A144" s="28" t="s">
        <v>434</v>
      </c>
      <c r="B144" s="29">
        <v>240005</v>
      </c>
      <c r="C144" s="29" t="s">
        <v>190</v>
      </c>
      <c r="D144" s="29" t="s">
        <v>3277</v>
      </c>
      <c r="E144" s="35">
        <f>IFERROR(VLOOKUP(Table5[[#This Row],[EMPLOYEE ID]],Table3[[EMP ID]:[DATE STARTED]],9,FALSE),"")</f>
        <v>43382</v>
      </c>
      <c r="F144" s="35" t="str">
        <f>IF(IFERROR(VLOOKUP(Table5[[#This Row],[EMPLOYEE ID]],ELIST!$A$1:$J$1864,8),"")="","",VLOOKUP(Table5[[#This Row],[EMPLOYEE ID]],ELIST!$A$1:$J$1864,8))</f>
        <v/>
      </c>
      <c r="G144" s="29">
        <v>1</v>
      </c>
      <c r="H144" s="29">
        <v>12</v>
      </c>
      <c r="I144" s="36">
        <f t="shared" si="4"/>
        <v>8.3333333333333329E-2</v>
      </c>
      <c r="J144" s="30">
        <f t="shared" si="5"/>
        <v>8.3333333333333329E-2</v>
      </c>
      <c r="M144" s="29" t="s">
        <v>528</v>
      </c>
      <c r="N144" s="29">
        <v>210041</v>
      </c>
      <c r="O144" s="29" t="s">
        <v>473</v>
      </c>
      <c r="P144" s="29">
        <v>3</v>
      </c>
      <c r="Q144" s="37">
        <f>ROUND(Table8[[#This Row],['# MONTHS]]/Table8[[#Headers],[12]],2)</f>
        <v>0.25</v>
      </c>
      <c r="R144" s="37">
        <f>IF(ISNUMBER(T144), ((P144 - 1 + (DAY(T144) / DAY(EOMONTH(T144, 0)))) / Table8[[#Headers],[12]]), (P144 / Table8[[#Headers],[12]]))</f>
        <v>0.25</v>
      </c>
      <c r="S144" s="35">
        <f>IFERROR(VLOOKUP(Table8[[#This Row],[EMPLOYEE ID]],Table3[[EMP ID]:[DATE STARTED]],9,FALSE),"")</f>
        <v>44693</v>
      </c>
      <c r="T144" s="35" t="str">
        <f>IF(IFERROR(VLOOKUP(Table8[[#This Row],[EMPLOYEE ID]],ELIST!$A$1:$J$1864,8),"")="","",VLOOKUP(Table8[[#This Row],[EMPLOYEE ID]],ELIST!$A$1:$J$1864,8))</f>
        <v/>
      </c>
      <c r="U144" s="36">
        <f>Table8[[#This Row],[PRORATED %]]</f>
        <v>0.25</v>
      </c>
      <c r="V144" s="59"/>
    </row>
    <row r="145" spans="1:22" x14ac:dyDescent="0.25">
      <c r="A145" s="28" t="s">
        <v>434</v>
      </c>
      <c r="B145" s="29">
        <v>800053</v>
      </c>
      <c r="C145" s="29" t="s">
        <v>435</v>
      </c>
      <c r="D145" s="29" t="s">
        <v>754</v>
      </c>
      <c r="E145" s="35">
        <f>IFERROR(VLOOKUP(Table5[[#This Row],[EMPLOYEE ID]],Table3[[EMP ID]:[DATE STARTED]],9,FALSE),"")</f>
        <v>45266</v>
      </c>
      <c r="F145" s="35" t="str">
        <f>IF(IFERROR(VLOOKUP(Table5[[#This Row],[EMPLOYEE ID]],ELIST!$A$1:$J$1864,8),"")="","",VLOOKUP(Table5[[#This Row],[EMPLOYEE ID]],ELIST!$A$1:$J$1864,8))</f>
        <v/>
      </c>
      <c r="G145" s="29">
        <v>1</v>
      </c>
      <c r="H145" s="29">
        <v>12</v>
      </c>
      <c r="I145" s="36">
        <f t="shared" si="4"/>
        <v>8.3333333333333329E-2</v>
      </c>
      <c r="J145" s="30">
        <f t="shared" si="5"/>
        <v>8.3333333333333329E-2</v>
      </c>
      <c r="M145" s="29" t="s">
        <v>344</v>
      </c>
      <c r="N145" s="29">
        <v>230013</v>
      </c>
      <c r="O145" s="29" t="s">
        <v>343</v>
      </c>
      <c r="P145" s="29">
        <v>3</v>
      </c>
      <c r="Q145" s="37">
        <f>ROUND(Table8[[#This Row],['# MONTHS]]/Table8[[#Headers],[12]],2)</f>
        <v>0.25</v>
      </c>
      <c r="R145" s="37">
        <f>IF(ISNUMBER(T145), ((P145 - 1 + (DAY(T145) / DAY(EOMONTH(T145, 0)))) / Table8[[#Headers],[12]]), (P145 / Table8[[#Headers],[12]]))</f>
        <v>0.17473118279569891</v>
      </c>
      <c r="S145" s="35">
        <f>IFERROR(VLOOKUP(Table8[[#This Row],[EMPLOYEE ID]],Table3[[EMP ID]:[DATE STARTED]],9,FALSE),"")</f>
        <v>44763</v>
      </c>
      <c r="T145" s="35">
        <f>IF(IFERROR(VLOOKUP(Table8[[#This Row],[EMPLOYEE ID]],ELIST!$A$1:$J$1864,8),"")="","",VLOOKUP(Table8[[#This Row],[EMPLOYEE ID]],ELIST!$A$1:$J$1864,8))</f>
        <v>45415</v>
      </c>
      <c r="U145" s="36">
        <f>Table8[[#This Row],[PRORATED %]]</f>
        <v>0.17473118279569891</v>
      </c>
      <c r="V145" s="59"/>
    </row>
    <row r="146" spans="1:22" x14ac:dyDescent="0.25">
      <c r="A146" s="28" t="s">
        <v>434</v>
      </c>
      <c r="B146" s="29">
        <v>800053</v>
      </c>
      <c r="C146" s="29" t="s">
        <v>435</v>
      </c>
      <c r="D146" s="29" t="s">
        <v>748</v>
      </c>
      <c r="E146" s="35">
        <f>IFERROR(VLOOKUP(Table5[[#This Row],[EMPLOYEE ID]],Table3[[EMP ID]:[DATE STARTED]],9,FALSE),"")</f>
        <v>45266</v>
      </c>
      <c r="F146" s="35" t="str">
        <f>IF(IFERROR(VLOOKUP(Table5[[#This Row],[EMPLOYEE ID]],ELIST!$A$1:$J$1864,8),"")="","",VLOOKUP(Table5[[#This Row],[EMPLOYEE ID]],ELIST!$A$1:$J$1864,8))</f>
        <v/>
      </c>
      <c r="G146" s="29">
        <v>1</v>
      </c>
      <c r="H146" s="29">
        <v>12</v>
      </c>
      <c r="I146" s="36">
        <f t="shared" si="4"/>
        <v>8.3333333333333329E-2</v>
      </c>
      <c r="J146" s="30">
        <f t="shared" si="5"/>
        <v>8.3333333333333329E-2</v>
      </c>
      <c r="M146" s="29" t="s">
        <v>340</v>
      </c>
      <c r="N146" s="29">
        <v>230020</v>
      </c>
      <c r="O146" s="29" t="s">
        <v>3746</v>
      </c>
      <c r="P146" s="29">
        <v>3</v>
      </c>
      <c r="Q146" s="37">
        <f>ROUND(Table8[[#This Row],['# MONTHS]]/Table8[[#Headers],[12]],2)</f>
        <v>0.25</v>
      </c>
      <c r="R146" s="37">
        <f>IF(ISNUMBER(T146), ((P146 - 1 + (DAY(T146) / DAY(EOMONTH(T146, 0)))) / Table8[[#Headers],[12]]), (P146 / Table8[[#Headers],[12]]))</f>
        <v>0.25</v>
      </c>
      <c r="S146" s="35">
        <f>IFERROR(VLOOKUP(Table8[[#This Row],[EMPLOYEE ID]],Table3[[EMP ID]:[DATE STARTED]],9,FALSE),"")</f>
        <v>45582</v>
      </c>
      <c r="T146" s="35" t="str">
        <f>IF(IFERROR(VLOOKUP(Table8[[#This Row],[EMPLOYEE ID]],ELIST!$A$1:$J$1864,8),"")="","",VLOOKUP(Table8[[#This Row],[EMPLOYEE ID]],ELIST!$A$1:$J$1864,8))</f>
        <v/>
      </c>
      <c r="U146" s="36">
        <f>Table8[[#This Row],[PRORATED %]]</f>
        <v>0.25</v>
      </c>
      <c r="V146" s="59"/>
    </row>
    <row r="147" spans="1:22" x14ac:dyDescent="0.25">
      <c r="A147" s="28" t="s">
        <v>434</v>
      </c>
      <c r="B147" s="29">
        <v>800053</v>
      </c>
      <c r="C147" s="29" t="s">
        <v>435</v>
      </c>
      <c r="D147" s="29" t="s">
        <v>746</v>
      </c>
      <c r="E147" s="35">
        <f>IFERROR(VLOOKUP(Table5[[#This Row],[EMPLOYEE ID]],Table3[[EMP ID]:[DATE STARTED]],9,FALSE),"")</f>
        <v>45266</v>
      </c>
      <c r="F147" s="35" t="str">
        <f>IF(IFERROR(VLOOKUP(Table5[[#This Row],[EMPLOYEE ID]],ELIST!$A$1:$J$1864,8),"")="","",VLOOKUP(Table5[[#This Row],[EMPLOYEE ID]],ELIST!$A$1:$J$1864,8))</f>
        <v/>
      </c>
      <c r="G147" s="29">
        <v>1</v>
      </c>
      <c r="H147" s="29">
        <v>12</v>
      </c>
      <c r="I147" s="36">
        <f t="shared" si="4"/>
        <v>8.3333333333333329E-2</v>
      </c>
      <c r="J147" s="30">
        <f t="shared" si="5"/>
        <v>8.3333333333333329E-2</v>
      </c>
      <c r="M147" s="29" t="s">
        <v>332</v>
      </c>
      <c r="N147" s="29" t="s">
        <v>242</v>
      </c>
      <c r="O147" s="29" t="s">
        <v>243</v>
      </c>
      <c r="P147" s="29">
        <v>3</v>
      </c>
      <c r="Q147" s="37">
        <f>ROUND(Table8[[#This Row],['# MONTHS]]/Table8[[#Headers],[12]],2)</f>
        <v>0.25</v>
      </c>
      <c r="R147" s="37">
        <f>IF(ISNUMBER(T147), ((P147 - 1 + (DAY(T147) / DAY(EOMONTH(T147, 0)))) / Table8[[#Headers],[12]]), (P147 / Table8[[#Headers],[12]]))</f>
        <v>0.19086021505376347</v>
      </c>
      <c r="S147" s="35">
        <f>IFERROR(VLOOKUP(Table8[[#This Row],[EMPLOYEE ID]],Table3[[EMP ID]:[DATE STARTED]],9,FALSE),"")</f>
        <v>44581</v>
      </c>
      <c r="T147" s="35">
        <f>IF(IFERROR(VLOOKUP(Table8[[#This Row],[EMPLOYEE ID]],ELIST!$A$1:$J$1864,8),"")="","",VLOOKUP(Table8[[#This Row],[EMPLOYEE ID]],ELIST!$A$1:$J$1864,8))</f>
        <v>45574</v>
      </c>
      <c r="U147" s="36">
        <f>Table8[[#This Row],[PRORATED %]]</f>
        <v>0.19086021505376347</v>
      </c>
      <c r="V147" s="59"/>
    </row>
    <row r="148" spans="1:22" x14ac:dyDescent="0.25">
      <c r="A148" s="28" t="s">
        <v>434</v>
      </c>
      <c r="B148" s="29">
        <v>800053</v>
      </c>
      <c r="C148" s="29" t="s">
        <v>435</v>
      </c>
      <c r="D148" s="29" t="s">
        <v>717</v>
      </c>
      <c r="E148" s="35">
        <f>IFERROR(VLOOKUP(Table5[[#This Row],[EMPLOYEE ID]],Table3[[EMP ID]:[DATE STARTED]],9,FALSE),"")</f>
        <v>45266</v>
      </c>
      <c r="F148" s="35" t="str">
        <f>IF(IFERROR(VLOOKUP(Table5[[#This Row],[EMPLOYEE ID]],ELIST!$A$1:$J$1864,8),"")="","",VLOOKUP(Table5[[#This Row],[EMPLOYEE ID]],ELIST!$A$1:$J$1864,8))</f>
        <v/>
      </c>
      <c r="G148" s="29">
        <v>1</v>
      </c>
      <c r="H148" s="29">
        <v>12</v>
      </c>
      <c r="I148" s="36">
        <f t="shared" si="4"/>
        <v>8.3333333333333329E-2</v>
      </c>
      <c r="J148" s="30">
        <f t="shared" si="5"/>
        <v>8.3333333333333329E-2</v>
      </c>
      <c r="M148" s="29" t="s">
        <v>327</v>
      </c>
      <c r="N148" s="29" t="s">
        <v>226</v>
      </c>
      <c r="O148" s="29" t="s">
        <v>227</v>
      </c>
      <c r="P148" s="29">
        <v>3</v>
      </c>
      <c r="Q148" s="37">
        <f>ROUND(Table8[[#This Row],['# MONTHS]]/Table8[[#Headers],[12]],2)</f>
        <v>0.25</v>
      </c>
      <c r="R148" s="37">
        <f>IF(ISNUMBER(T148), ((P148 - 1 + (DAY(T148) / DAY(EOMONTH(T148, 0)))) / Table8[[#Headers],[12]]), (P148 / Table8[[#Headers],[12]]))</f>
        <v>0.25</v>
      </c>
      <c r="S148" s="35">
        <f>IFERROR(VLOOKUP(Table8[[#This Row],[EMPLOYEE ID]],Table3[[EMP ID]:[DATE STARTED]],9,FALSE),"")</f>
        <v>42795</v>
      </c>
      <c r="T148" s="35" t="str">
        <f>IF(IFERROR(VLOOKUP(Table8[[#This Row],[EMPLOYEE ID]],ELIST!$A$1:$J$1864,8),"")="","",VLOOKUP(Table8[[#This Row],[EMPLOYEE ID]],ELIST!$A$1:$J$1864,8))</f>
        <v/>
      </c>
      <c r="U148" s="36">
        <f>Table8[[#This Row],[PRORATED %]]</f>
        <v>0.25</v>
      </c>
      <c r="V148" s="59"/>
    </row>
    <row r="149" spans="1:22" x14ac:dyDescent="0.25">
      <c r="A149" s="28" t="s">
        <v>434</v>
      </c>
      <c r="B149" s="29">
        <v>800053</v>
      </c>
      <c r="C149" s="29" t="s">
        <v>435</v>
      </c>
      <c r="D149" s="29" t="s">
        <v>703</v>
      </c>
      <c r="E149" s="35">
        <f>IFERROR(VLOOKUP(Table5[[#This Row],[EMPLOYEE ID]],Table3[[EMP ID]:[DATE STARTED]],9,FALSE),"")</f>
        <v>45266</v>
      </c>
      <c r="F149" s="35" t="str">
        <f>IF(IFERROR(VLOOKUP(Table5[[#This Row],[EMPLOYEE ID]],ELIST!$A$1:$J$1864,8),"")="","",VLOOKUP(Table5[[#This Row],[EMPLOYEE ID]],ELIST!$A$1:$J$1864,8))</f>
        <v/>
      </c>
      <c r="G149" s="29">
        <v>1</v>
      </c>
      <c r="H149" s="29">
        <v>12</v>
      </c>
      <c r="I149" s="36">
        <f t="shared" si="4"/>
        <v>8.3333333333333329E-2</v>
      </c>
      <c r="J149" s="30">
        <f t="shared" si="5"/>
        <v>8.3333333333333329E-2</v>
      </c>
      <c r="M149" s="29" t="s">
        <v>301</v>
      </c>
      <c r="N149" s="29">
        <v>440187</v>
      </c>
      <c r="O149" s="29" t="s">
        <v>667</v>
      </c>
      <c r="P149" s="29">
        <v>3</v>
      </c>
      <c r="Q149" s="37">
        <f>ROUND(Table8[[#This Row],['# MONTHS]]/Table8[[#Headers],[12]],2)</f>
        <v>0.25</v>
      </c>
      <c r="R149" s="37">
        <f>IF(ISNUMBER(T149), ((P149 - 1 + (DAY(T149) / DAY(EOMONTH(T149, 0)))) / Table8[[#Headers],[12]]), (P149 / Table8[[#Headers],[12]]))</f>
        <v>0.2446236559139785</v>
      </c>
      <c r="S149" s="35">
        <f>IFERROR(VLOOKUP(Table8[[#This Row],[EMPLOYEE ID]],Table3[[EMP ID]:[DATE STARTED]],9,FALSE),"")</f>
        <v>43946</v>
      </c>
      <c r="T149" s="35">
        <f>IF(IFERROR(VLOOKUP(Table8[[#This Row],[EMPLOYEE ID]],ELIST!$A$1:$J$1864,8),"")="","",VLOOKUP(Table8[[#This Row],[EMPLOYEE ID]],ELIST!$A$1:$J$1864,8))</f>
        <v>45594</v>
      </c>
      <c r="U149" s="37">
        <f>Table8[[#This Row],[PRORATED %]]</f>
        <v>0.2446236559139785</v>
      </c>
      <c r="V149" s="37"/>
    </row>
    <row r="150" spans="1:22" x14ac:dyDescent="0.25">
      <c r="A150" s="28" t="s">
        <v>434</v>
      </c>
      <c r="B150" s="29">
        <v>800053</v>
      </c>
      <c r="C150" s="29" t="s">
        <v>435</v>
      </c>
      <c r="D150" s="29" t="s">
        <v>695</v>
      </c>
      <c r="E150" s="35">
        <f>IFERROR(VLOOKUP(Table5[[#This Row],[EMPLOYEE ID]],Table3[[EMP ID]:[DATE STARTED]],9,FALSE),"")</f>
        <v>45266</v>
      </c>
      <c r="F150" s="35" t="str">
        <f>IF(IFERROR(VLOOKUP(Table5[[#This Row],[EMPLOYEE ID]],ELIST!$A$1:$J$1864,8),"")="","",VLOOKUP(Table5[[#This Row],[EMPLOYEE ID]],ELIST!$A$1:$J$1864,8))</f>
        <v/>
      </c>
      <c r="G150" s="29">
        <v>1</v>
      </c>
      <c r="H150" s="29">
        <v>12</v>
      </c>
      <c r="I150" s="36">
        <f t="shared" si="4"/>
        <v>8.3333333333333329E-2</v>
      </c>
      <c r="J150" s="30">
        <f t="shared" si="5"/>
        <v>8.3333333333333329E-2</v>
      </c>
      <c r="M150" s="29" t="s">
        <v>297</v>
      </c>
      <c r="N150" s="29" t="s">
        <v>638</v>
      </c>
      <c r="O150" s="29" t="s">
        <v>3766</v>
      </c>
      <c r="P150" s="29">
        <v>3</v>
      </c>
      <c r="Q150" s="37">
        <f>ROUND(Table8[[#This Row],['# MONTHS]]/Table8[[#Headers],[12]],2)</f>
        <v>0.25</v>
      </c>
      <c r="R150" s="37">
        <f>IF(ISNUMBER(T150), ((P150 - 1 + (DAY(T150) / DAY(EOMONTH(T150, 0)))) / Table8[[#Headers],[12]]), (P150 / Table8[[#Headers],[12]]))</f>
        <v>0.17204301075268816</v>
      </c>
      <c r="S150" s="35" t="str">
        <f>IFERROR(VLOOKUP(Table8[[#This Row],[EMPLOYEE ID]],Table3[[EMP ID]:[DATE STARTED]],9,FALSE),"")</f>
        <v/>
      </c>
      <c r="T150" s="35">
        <f>IF(IFERROR(VLOOKUP(Table8[[#This Row],[EMPLOYEE ID]],ELIST!$A$1:$J$1864,8),"")="","",VLOOKUP(Table8[[#This Row],[EMPLOYEE ID]],ELIST!$A$1:$J$1864,8))</f>
        <v>44379</v>
      </c>
      <c r="U150" s="36">
        <f>Table8[[#This Row],[PRORATED %]]</f>
        <v>0.17204301075268816</v>
      </c>
      <c r="V150" s="59"/>
    </row>
    <row r="151" spans="1:22" x14ac:dyDescent="0.25">
      <c r="A151" s="28" t="s">
        <v>434</v>
      </c>
      <c r="B151" s="29" t="s">
        <v>602</v>
      </c>
      <c r="C151" s="29" t="s">
        <v>3766</v>
      </c>
      <c r="D151" s="29" t="s">
        <v>747</v>
      </c>
      <c r="E151" s="35" t="str">
        <f>IFERROR(VLOOKUP(Table5[[#This Row],[EMPLOYEE ID]],Table3[[EMP ID]:[DATE STARTED]],9,FALSE),"")</f>
        <v/>
      </c>
      <c r="F151" s="35">
        <f>IF(IFERROR(VLOOKUP(Table5[[#This Row],[EMPLOYEE ID]],ELIST!$A$1:$J$1864,8),"")="","",VLOOKUP(Table5[[#This Row],[EMPLOYEE ID]],ELIST!$A$1:$J$1864,8))</f>
        <v>44795</v>
      </c>
      <c r="G151" s="29">
        <v>1</v>
      </c>
      <c r="H151" s="29">
        <v>12</v>
      </c>
      <c r="I151" s="36">
        <f t="shared" si="4"/>
        <v>8.3333333333333329E-2</v>
      </c>
      <c r="J151" s="30">
        <f t="shared" si="5"/>
        <v>5.9139784946236562E-2</v>
      </c>
      <c r="M151" s="29" t="s">
        <v>282</v>
      </c>
      <c r="N151" s="29" t="s">
        <v>2992</v>
      </c>
      <c r="O151" s="29" t="s">
        <v>3766</v>
      </c>
      <c r="P151" s="29">
        <v>3</v>
      </c>
      <c r="Q151" s="37">
        <f>ROUND(Table8[[#This Row],['# MONTHS]]/Table8[[#Headers],[12]],2)</f>
        <v>0.25</v>
      </c>
      <c r="R151" s="37">
        <f>IF(ISNUMBER(T151), ((P151 - 1 + (DAY(T151) / DAY(EOMONTH(T151, 0)))) / Table8[[#Headers],[12]]), (P151 / Table8[[#Headers],[12]]))</f>
        <v>0.25</v>
      </c>
      <c r="S151" s="35" t="str">
        <f>IFERROR(VLOOKUP(Table8[[#This Row],[EMPLOYEE ID]],Table3[[EMP ID]:[DATE STARTED]],9,FALSE),"")</f>
        <v/>
      </c>
      <c r="T151" s="35" t="str">
        <f>IF(IFERROR(VLOOKUP(Table8[[#This Row],[EMPLOYEE ID]],ELIST!$A$1:$J$1864,8),"")="","",VLOOKUP(Table8[[#This Row],[EMPLOYEE ID]],ELIST!$A$1:$J$1864,8))</f>
        <v/>
      </c>
      <c r="U151" s="36">
        <f>Table8[[#This Row],[PRORATED %]]</f>
        <v>0.25</v>
      </c>
      <c r="V151" s="59"/>
    </row>
    <row r="152" spans="1:22" x14ac:dyDescent="0.25">
      <c r="A152" s="28" t="s">
        <v>434</v>
      </c>
      <c r="B152" s="29" t="s">
        <v>602</v>
      </c>
      <c r="C152" s="29" t="s">
        <v>3766</v>
      </c>
      <c r="D152" s="29" t="s">
        <v>650</v>
      </c>
      <c r="E152" s="35" t="str">
        <f>IFERROR(VLOOKUP(Table5[[#This Row],[EMPLOYEE ID]],Table3[[EMP ID]:[DATE STARTED]],9,FALSE),"")</f>
        <v/>
      </c>
      <c r="F152" s="35">
        <f>IF(IFERROR(VLOOKUP(Table5[[#This Row],[EMPLOYEE ID]],ELIST!$A$1:$J$1864,8),"")="","",VLOOKUP(Table5[[#This Row],[EMPLOYEE ID]],ELIST!$A$1:$J$1864,8))</f>
        <v>44795</v>
      </c>
      <c r="G152" s="29">
        <v>1</v>
      </c>
      <c r="H152" s="29">
        <v>12</v>
      </c>
      <c r="I152" s="36">
        <f t="shared" si="4"/>
        <v>8.3333333333333329E-2</v>
      </c>
      <c r="J152" s="30">
        <f t="shared" si="5"/>
        <v>5.9139784946236562E-2</v>
      </c>
      <c r="M152" s="29" t="s">
        <v>280</v>
      </c>
      <c r="N152" s="29" t="s">
        <v>718</v>
      </c>
      <c r="O152" s="29" t="s">
        <v>3766</v>
      </c>
      <c r="P152" s="29">
        <v>3</v>
      </c>
      <c r="Q152" s="37">
        <f>ROUND(Table8[[#This Row],['# MONTHS]]/Table8[[#Headers],[12]],2)</f>
        <v>0.25</v>
      </c>
      <c r="R152" s="37">
        <f>IF(ISNUMBER(T152), ((P152 - 1 + (DAY(T152) / DAY(EOMONTH(T152, 0)))) / Table8[[#Headers],[12]]), (P152 / Table8[[#Headers],[12]]))</f>
        <v>0.25</v>
      </c>
      <c r="S152" s="35" t="str">
        <f>IFERROR(VLOOKUP(Table8[[#This Row],[EMPLOYEE ID]],Table3[[EMP ID]:[DATE STARTED]],9,FALSE),"")</f>
        <v/>
      </c>
      <c r="T152" s="35" t="str">
        <f>IF(IFERROR(VLOOKUP(Table8[[#This Row],[EMPLOYEE ID]],ELIST!$A$1:$J$1864,8),"")="","",VLOOKUP(Table8[[#This Row],[EMPLOYEE ID]],ELIST!$A$1:$J$1864,8))</f>
        <v/>
      </c>
      <c r="U152" s="36">
        <f>Table8[[#This Row],[PRORATED %]]</f>
        <v>0.25</v>
      </c>
      <c r="V152" s="59"/>
    </row>
    <row r="153" spans="1:22" x14ac:dyDescent="0.25">
      <c r="A153" s="28" t="s">
        <v>434</v>
      </c>
      <c r="B153" s="29" t="s">
        <v>602</v>
      </c>
      <c r="C153" s="29" t="s">
        <v>3766</v>
      </c>
      <c r="D153" s="29" t="s">
        <v>3284</v>
      </c>
      <c r="E153" s="35" t="str">
        <f>IFERROR(VLOOKUP(Table5[[#This Row],[EMPLOYEE ID]],Table3[[EMP ID]:[DATE STARTED]],9,FALSE),"")</f>
        <v/>
      </c>
      <c r="F153" s="35">
        <f>IF(IFERROR(VLOOKUP(Table5[[#This Row],[EMPLOYEE ID]],ELIST!$A$1:$J$1864,8),"")="","",VLOOKUP(Table5[[#This Row],[EMPLOYEE ID]],ELIST!$A$1:$J$1864,8))</f>
        <v>44795</v>
      </c>
      <c r="G153" s="29">
        <v>1</v>
      </c>
      <c r="H153" s="29">
        <v>12</v>
      </c>
      <c r="I153" s="36">
        <f t="shared" si="4"/>
        <v>8.3333333333333329E-2</v>
      </c>
      <c r="J153" s="30">
        <f t="shared" si="5"/>
        <v>5.9139784946236562E-2</v>
      </c>
      <c r="M153" s="29" t="s">
        <v>280</v>
      </c>
      <c r="N153" s="29" t="s">
        <v>616</v>
      </c>
      <c r="O153" s="29" t="s">
        <v>3766</v>
      </c>
      <c r="P153" s="29">
        <v>3</v>
      </c>
      <c r="Q153" s="37">
        <f>ROUND(Table8[[#This Row],['# MONTHS]]/Table8[[#Headers],[12]],2)</f>
        <v>0.25</v>
      </c>
      <c r="R153" s="37">
        <f>IF(ISNUMBER(T153), ((P153 - 1 + (DAY(T153) / DAY(EOMONTH(T153, 0)))) / Table8[[#Headers],[12]]), (P153 / Table8[[#Headers],[12]]))</f>
        <v>0.21236559139784947</v>
      </c>
      <c r="S153" s="35" t="str">
        <f>IFERROR(VLOOKUP(Table8[[#This Row],[EMPLOYEE ID]],Table3[[EMP ID]:[DATE STARTED]],9,FALSE),"")</f>
        <v/>
      </c>
      <c r="T153" s="35">
        <f>IF(IFERROR(VLOOKUP(Table8[[#This Row],[EMPLOYEE ID]],ELIST!$A$1:$J$1864,8),"")="","",VLOOKUP(Table8[[#This Row],[EMPLOYEE ID]],ELIST!$A$1:$J$1864,8))</f>
        <v>44060</v>
      </c>
      <c r="U153" s="36">
        <f>Table8[[#This Row],[PRORATED %]]</f>
        <v>0.21236559139784947</v>
      </c>
      <c r="V153" s="59"/>
    </row>
    <row r="154" spans="1:22" x14ac:dyDescent="0.25">
      <c r="A154" s="28" t="s">
        <v>434</v>
      </c>
      <c r="B154" s="29" t="s">
        <v>602</v>
      </c>
      <c r="C154" s="29" t="s">
        <v>3766</v>
      </c>
      <c r="D154" s="29" t="s">
        <v>3778</v>
      </c>
      <c r="E154" s="35" t="str">
        <f>IFERROR(VLOOKUP(Table5[[#This Row],[EMPLOYEE ID]],Table3[[EMP ID]:[DATE STARTED]],9,FALSE),"")</f>
        <v/>
      </c>
      <c r="F154" s="35">
        <f>IF(IFERROR(VLOOKUP(Table5[[#This Row],[EMPLOYEE ID]],ELIST!$A$1:$J$1864,8),"")="","",VLOOKUP(Table5[[#This Row],[EMPLOYEE ID]],ELIST!$A$1:$J$1864,8))</f>
        <v>44795</v>
      </c>
      <c r="G154" s="29">
        <v>1</v>
      </c>
      <c r="H154" s="29">
        <v>12</v>
      </c>
      <c r="I154" s="36">
        <f t="shared" si="4"/>
        <v>8.3333333333333329E-2</v>
      </c>
      <c r="J154" s="30">
        <f t="shared" si="5"/>
        <v>5.9139784946236562E-2</v>
      </c>
      <c r="M154" s="29" t="s">
        <v>264</v>
      </c>
      <c r="N154" s="29" t="s">
        <v>606</v>
      </c>
      <c r="O154" s="29" t="s">
        <v>3766</v>
      </c>
      <c r="P154" s="29">
        <v>3</v>
      </c>
      <c r="Q154" s="37">
        <f>ROUND(Table8[[#This Row],['# MONTHS]]/Table8[[#Headers],[12]],2)</f>
        <v>0.25</v>
      </c>
      <c r="R154" s="37">
        <f>IF(ISNUMBER(T154), ((P154 - 1 + (DAY(T154) / DAY(EOMONTH(T154, 0)))) / Table8[[#Headers],[12]]), (P154 / Table8[[#Headers],[12]]))</f>
        <v>0.17222222222222225</v>
      </c>
      <c r="S154" s="35" t="str">
        <f>IFERROR(VLOOKUP(Table8[[#This Row],[EMPLOYEE ID]],Table3[[EMP ID]:[DATE STARTED]],9,FALSE),"")</f>
        <v/>
      </c>
      <c r="T154" s="35">
        <f>IF(IFERROR(VLOOKUP(Table8[[#This Row],[EMPLOYEE ID]],ELIST!$A$1:$J$1864,8),"")="","",VLOOKUP(Table8[[#This Row],[EMPLOYEE ID]],ELIST!$A$1:$J$1864,8))</f>
        <v>43923</v>
      </c>
      <c r="U154" s="36">
        <f>Table8[[#This Row],[PRORATED %]]</f>
        <v>0.17222222222222225</v>
      </c>
      <c r="V154" s="59"/>
    </row>
    <row r="155" spans="1:22" x14ac:dyDescent="0.25">
      <c r="A155" s="28" t="s">
        <v>434</v>
      </c>
      <c r="B155" s="29" t="s">
        <v>3879</v>
      </c>
      <c r="C155" s="29" t="s">
        <v>3766</v>
      </c>
      <c r="D155" s="29" t="s">
        <v>3768</v>
      </c>
      <c r="E155" s="35" t="str">
        <f>IFERROR(VLOOKUP(Table5[[#This Row],[EMPLOYEE ID]],Table3[[EMP ID]:[DATE STARTED]],9,FALSE),"")</f>
        <v/>
      </c>
      <c r="F155" s="35" t="str">
        <f>IF(IFERROR(VLOOKUP(Table5[[#This Row],[EMPLOYEE ID]],ELIST!$A$1:$J$1864,8),"")="","",VLOOKUP(Table5[[#This Row],[EMPLOYEE ID]],ELIST!$A$1:$J$1864,8))</f>
        <v/>
      </c>
      <c r="G155" s="29">
        <v>1</v>
      </c>
      <c r="H155" s="29">
        <v>12</v>
      </c>
      <c r="I155" s="36">
        <f t="shared" si="4"/>
        <v>8.3333333333333329E-2</v>
      </c>
      <c r="J155" s="30">
        <f t="shared" si="5"/>
        <v>8.3333333333333329E-2</v>
      </c>
      <c r="M155" s="29" t="s">
        <v>251</v>
      </c>
      <c r="N155" s="29">
        <v>240091</v>
      </c>
      <c r="O155" s="29" t="s">
        <v>232</v>
      </c>
      <c r="P155" s="29">
        <v>3</v>
      </c>
      <c r="Q155" s="37">
        <f>ROUND(Table8[[#This Row],['# MONTHS]]/Table8[[#Headers],[12]],2)</f>
        <v>0.25</v>
      </c>
      <c r="R155" s="37">
        <f>IF(ISNUMBER(T155), ((P155 - 1 + (DAY(T155) / DAY(EOMONTH(T155, 0)))) / Table8[[#Headers],[12]]), (P155 / Table8[[#Headers],[12]]))</f>
        <v>0.17204301075268816</v>
      </c>
      <c r="S155" s="35">
        <f>IFERROR(VLOOKUP(Table8[[#This Row],[EMPLOYEE ID]],Table3[[EMP ID]:[DATE STARTED]],9,FALSE),"")</f>
        <v>43102</v>
      </c>
      <c r="T155" s="35">
        <f>IF(IFERROR(VLOOKUP(Table8[[#This Row],[EMPLOYEE ID]],ELIST!$A$1:$J$1864,8),"")="","",VLOOKUP(Table8[[#This Row],[EMPLOYEE ID]],ELIST!$A$1:$J$1864,8))</f>
        <v>45567</v>
      </c>
      <c r="U155" s="36">
        <f>Table8[[#This Row],[PRORATED %]]</f>
        <v>0.17204301075268816</v>
      </c>
      <c r="V155" s="59"/>
    </row>
    <row r="156" spans="1:22" x14ac:dyDescent="0.25">
      <c r="A156" s="28" t="s">
        <v>431</v>
      </c>
      <c r="B156" s="29">
        <v>210076</v>
      </c>
      <c r="C156" s="29" t="s">
        <v>655</v>
      </c>
      <c r="D156" s="29" t="s">
        <v>717</v>
      </c>
      <c r="E156" s="35">
        <f>IFERROR(VLOOKUP(Table5[[#This Row],[EMPLOYEE ID]],Table3[[EMP ID]:[DATE STARTED]],9,FALSE),"")</f>
        <v>45275</v>
      </c>
      <c r="F156" s="35" t="str">
        <f>IF(IFERROR(VLOOKUP(Table5[[#This Row],[EMPLOYEE ID]],ELIST!$A$1:$J$1864,8),"")="","",VLOOKUP(Table5[[#This Row],[EMPLOYEE ID]],ELIST!$A$1:$J$1864,8))</f>
        <v/>
      </c>
      <c r="G156" s="29">
        <v>1</v>
      </c>
      <c r="H156" s="29">
        <v>12</v>
      </c>
      <c r="I156" s="36">
        <f t="shared" si="4"/>
        <v>8.3333333333333329E-2</v>
      </c>
      <c r="J156" s="30">
        <f t="shared" si="5"/>
        <v>8.3333333333333329E-2</v>
      </c>
      <c r="M156" s="29" t="s">
        <v>244</v>
      </c>
      <c r="N156" s="29" t="s">
        <v>242</v>
      </c>
      <c r="O156" s="29" t="s">
        <v>243</v>
      </c>
      <c r="P156" s="29">
        <v>3</v>
      </c>
      <c r="Q156" s="37">
        <f>ROUND(Table8[[#This Row],['# MONTHS]]/Table8[[#Headers],[12]],2)</f>
        <v>0.25</v>
      </c>
      <c r="R156" s="37">
        <f>IF(ISNUMBER(T156), ((P156 - 1 + (DAY(T156) / DAY(EOMONTH(T156, 0)))) / Table8[[#Headers],[12]]), (P156 / Table8[[#Headers],[12]]))</f>
        <v>0.19086021505376347</v>
      </c>
      <c r="S156" s="35">
        <f>IFERROR(VLOOKUP(Table8[[#This Row],[EMPLOYEE ID]],Table3[[EMP ID]:[DATE STARTED]],9,FALSE),"")</f>
        <v>44581</v>
      </c>
      <c r="T156" s="35">
        <f>IF(IFERROR(VLOOKUP(Table8[[#This Row],[EMPLOYEE ID]],ELIST!$A$1:$J$1864,8),"")="","",VLOOKUP(Table8[[#This Row],[EMPLOYEE ID]],ELIST!$A$1:$J$1864,8))</f>
        <v>45574</v>
      </c>
      <c r="U156" s="36">
        <f>Table8[[#This Row],[PRORATED %]]</f>
        <v>0.19086021505376347</v>
      </c>
      <c r="V156" s="59"/>
    </row>
    <row r="157" spans="1:22" x14ac:dyDescent="0.25">
      <c r="A157" s="28" t="s">
        <v>431</v>
      </c>
      <c r="B157" s="29">
        <v>210076</v>
      </c>
      <c r="C157" s="29" t="s">
        <v>655</v>
      </c>
      <c r="D157" s="29" t="s">
        <v>703</v>
      </c>
      <c r="E157" s="35">
        <f>IFERROR(VLOOKUP(Table5[[#This Row],[EMPLOYEE ID]],Table3[[EMP ID]:[DATE STARTED]],9,FALSE),"")</f>
        <v>45275</v>
      </c>
      <c r="F157" s="35" t="str">
        <f>IF(IFERROR(VLOOKUP(Table5[[#This Row],[EMPLOYEE ID]],ELIST!$A$1:$J$1864,8),"")="","",VLOOKUP(Table5[[#This Row],[EMPLOYEE ID]],ELIST!$A$1:$J$1864,8))</f>
        <v/>
      </c>
      <c r="G157" s="29">
        <v>1</v>
      </c>
      <c r="H157" s="29">
        <v>12</v>
      </c>
      <c r="I157" s="36">
        <f t="shared" si="4"/>
        <v>8.3333333333333329E-2</v>
      </c>
      <c r="J157" s="30">
        <f t="shared" si="5"/>
        <v>8.3333333333333329E-2</v>
      </c>
      <c r="M157" s="29" t="s">
        <v>238</v>
      </c>
      <c r="N157" s="29">
        <v>240109</v>
      </c>
      <c r="O157" s="29" t="s">
        <v>237</v>
      </c>
      <c r="P157" s="29">
        <v>3</v>
      </c>
      <c r="Q157" s="37">
        <f>ROUND(Table8[[#This Row],['# MONTHS]]/Table8[[#Headers],[12]],2)</f>
        <v>0.25</v>
      </c>
      <c r="R157" s="37">
        <f>IF(ISNUMBER(T157), ((P157 - 1 + (DAY(T157) / DAY(EOMONTH(T157, 0)))) / Table8[[#Headers],[12]]), (P157 / Table8[[#Headers],[12]]))</f>
        <v>0.25</v>
      </c>
      <c r="S157" s="35">
        <f>IFERROR(VLOOKUP(Table8[[#This Row],[EMPLOYEE ID]],Table3[[EMP ID]:[DATE STARTED]],9,FALSE),"")</f>
        <v>43514</v>
      </c>
      <c r="T157" s="35" t="str">
        <f>IF(IFERROR(VLOOKUP(Table8[[#This Row],[EMPLOYEE ID]],ELIST!$A$1:$J$1864,8),"")="","",VLOOKUP(Table8[[#This Row],[EMPLOYEE ID]],ELIST!$A$1:$J$1864,8))</f>
        <v/>
      </c>
      <c r="U157" s="36">
        <f>Table8[[#This Row],[PRORATED %]]</f>
        <v>0.25</v>
      </c>
      <c r="V157" s="59"/>
    </row>
    <row r="158" spans="1:22" x14ac:dyDescent="0.25">
      <c r="A158" s="28" t="s">
        <v>431</v>
      </c>
      <c r="B158" s="29">
        <v>210076</v>
      </c>
      <c r="C158" s="29" t="s">
        <v>655</v>
      </c>
      <c r="D158" s="29" t="s">
        <v>695</v>
      </c>
      <c r="E158" s="35">
        <f>IFERROR(VLOOKUP(Table5[[#This Row],[EMPLOYEE ID]],Table3[[EMP ID]:[DATE STARTED]],9,FALSE),"")</f>
        <v>45275</v>
      </c>
      <c r="F158" s="35" t="str">
        <f>IF(IFERROR(VLOOKUP(Table5[[#This Row],[EMPLOYEE ID]],ELIST!$A$1:$J$1864,8),"")="","",VLOOKUP(Table5[[#This Row],[EMPLOYEE ID]],ELIST!$A$1:$J$1864,8))</f>
        <v/>
      </c>
      <c r="G158" s="29">
        <v>1</v>
      </c>
      <c r="H158" s="29">
        <v>12</v>
      </c>
      <c r="I158" s="36">
        <f t="shared" si="4"/>
        <v>8.3333333333333329E-2</v>
      </c>
      <c r="J158" s="30">
        <f t="shared" si="5"/>
        <v>8.3333333333333329E-2</v>
      </c>
      <c r="M158" s="29" t="s">
        <v>204</v>
      </c>
      <c r="N158" s="29" t="s">
        <v>2992</v>
      </c>
      <c r="O158" s="29" t="s">
        <v>3766</v>
      </c>
      <c r="P158" s="29">
        <v>3</v>
      </c>
      <c r="Q158" s="37">
        <f>ROUND(Table8[[#This Row],['# MONTHS]]/Table8[[#Headers],[12]],2)</f>
        <v>0.25</v>
      </c>
      <c r="R158" s="37">
        <f>IF(ISNUMBER(T158), ((P158 - 1 + (DAY(T158) / DAY(EOMONTH(T158, 0)))) / Table8[[#Headers],[12]]), (P158 / Table8[[#Headers],[12]]))</f>
        <v>0.25</v>
      </c>
      <c r="S158" s="35" t="str">
        <f>IFERROR(VLOOKUP(Table8[[#This Row],[EMPLOYEE ID]],Table3[[EMP ID]:[DATE STARTED]],9,FALSE),"")</f>
        <v/>
      </c>
      <c r="T158" s="35" t="str">
        <f>IF(IFERROR(VLOOKUP(Table8[[#This Row],[EMPLOYEE ID]],ELIST!$A$1:$J$1864,8),"")="","",VLOOKUP(Table8[[#This Row],[EMPLOYEE ID]],ELIST!$A$1:$J$1864,8))</f>
        <v/>
      </c>
      <c r="U158" s="36">
        <f>Table8[[#This Row],[PRORATED %]]</f>
        <v>0.25</v>
      </c>
      <c r="V158" s="59"/>
    </row>
    <row r="159" spans="1:22" x14ac:dyDescent="0.25">
      <c r="A159" s="28" t="s">
        <v>431</v>
      </c>
      <c r="B159" s="29">
        <v>210076</v>
      </c>
      <c r="C159" s="29" t="s">
        <v>655</v>
      </c>
      <c r="D159" s="29" t="s">
        <v>650</v>
      </c>
      <c r="E159" s="35">
        <f>IFERROR(VLOOKUP(Table5[[#This Row],[EMPLOYEE ID]],Table3[[EMP ID]:[DATE STARTED]],9,FALSE),"")</f>
        <v>45275</v>
      </c>
      <c r="F159" s="35" t="str">
        <f>IF(IFERROR(VLOOKUP(Table5[[#This Row],[EMPLOYEE ID]],ELIST!$A$1:$J$1864,8),"")="","",VLOOKUP(Table5[[#This Row],[EMPLOYEE ID]],ELIST!$A$1:$J$1864,8))</f>
        <v/>
      </c>
      <c r="G159" s="29">
        <v>1</v>
      </c>
      <c r="H159" s="29">
        <v>12</v>
      </c>
      <c r="I159" s="36">
        <f t="shared" si="4"/>
        <v>8.3333333333333329E-2</v>
      </c>
      <c r="J159" s="30">
        <f t="shared" si="5"/>
        <v>8.3333333333333329E-2</v>
      </c>
      <c r="M159" s="29" t="s">
        <v>191</v>
      </c>
      <c r="N159" s="29">
        <v>240005</v>
      </c>
      <c r="O159" s="29" t="s">
        <v>190</v>
      </c>
      <c r="P159" s="29">
        <v>3</v>
      </c>
      <c r="Q159" s="37">
        <f>ROUND(Table8[[#This Row],['# MONTHS]]/Table8[[#Headers],[12]],2)</f>
        <v>0.25</v>
      </c>
      <c r="R159" s="37">
        <f>IF(ISNUMBER(T159), ((P159 - 1 + (DAY(T159) / DAY(EOMONTH(T159, 0)))) / Table8[[#Headers],[12]]), (P159 / Table8[[#Headers],[12]]))</f>
        <v>0.25</v>
      </c>
      <c r="S159" s="35">
        <f>IFERROR(VLOOKUP(Table8[[#This Row],[EMPLOYEE ID]],Table3[[EMP ID]:[DATE STARTED]],9,FALSE),"")</f>
        <v>43382</v>
      </c>
      <c r="T159" s="35" t="str">
        <f>IF(IFERROR(VLOOKUP(Table8[[#This Row],[EMPLOYEE ID]],ELIST!$A$1:$J$1864,8),"")="","",VLOOKUP(Table8[[#This Row],[EMPLOYEE ID]],ELIST!$A$1:$J$1864,8))</f>
        <v/>
      </c>
      <c r="U159" s="36">
        <f>Table8[[#This Row],[PRORATED %]]</f>
        <v>0.25</v>
      </c>
      <c r="V159" s="59"/>
    </row>
    <row r="160" spans="1:22" x14ac:dyDescent="0.25">
      <c r="A160" s="28" t="s">
        <v>431</v>
      </c>
      <c r="B160" s="29">
        <v>210076</v>
      </c>
      <c r="C160" s="29" t="s">
        <v>655</v>
      </c>
      <c r="D160" s="29" t="s">
        <v>3277</v>
      </c>
      <c r="E160" s="35">
        <f>IFERROR(VLOOKUP(Table5[[#This Row],[EMPLOYEE ID]],Table3[[EMP ID]:[DATE STARTED]],9,FALSE),"")</f>
        <v>45275</v>
      </c>
      <c r="F160" s="35" t="str">
        <f>IF(IFERROR(VLOOKUP(Table5[[#This Row],[EMPLOYEE ID]],ELIST!$A$1:$J$1864,8),"")="","",VLOOKUP(Table5[[#This Row],[EMPLOYEE ID]],ELIST!$A$1:$J$1864,8))</f>
        <v/>
      </c>
      <c r="G160" s="29">
        <v>1</v>
      </c>
      <c r="H160" s="29">
        <v>12</v>
      </c>
      <c r="I160" s="36">
        <f t="shared" si="4"/>
        <v>8.3333333333333329E-2</v>
      </c>
      <c r="J160" s="30">
        <f t="shared" si="5"/>
        <v>8.3333333333333329E-2</v>
      </c>
      <c r="M160" s="29" t="s">
        <v>148</v>
      </c>
      <c r="N160" s="29">
        <v>340036</v>
      </c>
      <c r="O160" s="29" t="s">
        <v>147</v>
      </c>
      <c r="P160" s="29">
        <v>3</v>
      </c>
      <c r="Q160" s="37">
        <f>ROUND(Table8[[#This Row],['# MONTHS]]/Table8[[#Headers],[12]],2)</f>
        <v>0.25</v>
      </c>
      <c r="R160" s="37">
        <f>IF(ISNUMBER(T160), ((P160 - 1 + (DAY(T160) / DAY(EOMONTH(T160, 0)))) / Table8[[#Headers],[12]]), (P160 / Table8[[#Headers],[12]]))</f>
        <v>0.19354838709677422</v>
      </c>
      <c r="S160" s="35">
        <f>IFERROR(VLOOKUP(Table8[[#This Row],[EMPLOYEE ID]],Table3[[EMP ID]:[DATE STARTED]],9,FALSE),"")</f>
        <v>44683</v>
      </c>
      <c r="T160" s="35">
        <f>IF(IFERROR(VLOOKUP(Table8[[#This Row],[EMPLOYEE ID]],ELIST!$A$1:$J$1864,8),"")="","",VLOOKUP(Table8[[#This Row],[EMPLOYEE ID]],ELIST!$A$1:$J$1864,8))</f>
        <v>45422</v>
      </c>
      <c r="U160" s="36">
        <f>Table8[[#This Row],[PRORATED %]]</f>
        <v>0.19354838709677422</v>
      </c>
      <c r="V160" s="59"/>
    </row>
    <row r="161" spans="1:22" x14ac:dyDescent="0.25">
      <c r="A161" s="28" t="s">
        <v>431</v>
      </c>
      <c r="B161" s="29">
        <v>210076</v>
      </c>
      <c r="C161" s="29" t="s">
        <v>655</v>
      </c>
      <c r="D161" s="29" t="s">
        <v>3284</v>
      </c>
      <c r="E161" s="35">
        <f>IFERROR(VLOOKUP(Table5[[#This Row],[EMPLOYEE ID]],Table3[[EMP ID]:[DATE STARTED]],9,FALSE),"")</f>
        <v>45275</v>
      </c>
      <c r="F161" s="35" t="str">
        <f>IF(IFERROR(VLOOKUP(Table5[[#This Row],[EMPLOYEE ID]],ELIST!$A$1:$J$1864,8),"")="","",VLOOKUP(Table5[[#This Row],[EMPLOYEE ID]],ELIST!$A$1:$J$1864,8))</f>
        <v/>
      </c>
      <c r="G161" s="29">
        <v>1</v>
      </c>
      <c r="H161" s="29">
        <v>12</v>
      </c>
      <c r="I161" s="36">
        <f t="shared" si="4"/>
        <v>8.3333333333333329E-2</v>
      </c>
      <c r="J161" s="30">
        <f t="shared" si="5"/>
        <v>8.3333333333333329E-2</v>
      </c>
      <c r="M161" s="29" t="s">
        <v>134</v>
      </c>
      <c r="N161" s="29">
        <v>240607</v>
      </c>
      <c r="O161" s="29" t="s">
        <v>136</v>
      </c>
      <c r="P161" s="29">
        <v>3</v>
      </c>
      <c r="Q161" s="37">
        <f>ROUND(Table8[[#This Row],['# MONTHS]]/Table8[[#Headers],[12]],2)</f>
        <v>0.25</v>
      </c>
      <c r="R161" s="37">
        <f>IF(ISNUMBER(T161), ((P161 - 1 + (DAY(T161) / DAY(EOMONTH(T161, 0)))) / Table8[[#Headers],[12]]), (P161 / Table8[[#Headers],[12]]))</f>
        <v>0.25</v>
      </c>
      <c r="S161" s="35">
        <f>IFERROR(VLOOKUP(Table8[[#This Row],[EMPLOYEE ID]],Table3[[EMP ID]:[DATE STARTED]],9,FALSE),"")</f>
        <v>44949</v>
      </c>
      <c r="T161" s="35" t="str">
        <f>IF(IFERROR(VLOOKUP(Table8[[#This Row],[EMPLOYEE ID]],ELIST!$A$1:$J$1864,8),"")="","",VLOOKUP(Table8[[#This Row],[EMPLOYEE ID]],ELIST!$A$1:$J$1864,8))</f>
        <v/>
      </c>
      <c r="U161" s="36">
        <f>Table8[[#This Row],[PRORATED %]]</f>
        <v>0.25</v>
      </c>
      <c r="V161" s="59"/>
    </row>
    <row r="162" spans="1:22" x14ac:dyDescent="0.25">
      <c r="A162" s="28" t="s">
        <v>431</v>
      </c>
      <c r="B162" s="29">
        <v>210076</v>
      </c>
      <c r="C162" s="29" t="s">
        <v>655</v>
      </c>
      <c r="D162" s="29" t="s">
        <v>3778</v>
      </c>
      <c r="E162" s="35">
        <f>IFERROR(VLOOKUP(Table5[[#This Row],[EMPLOYEE ID]],Table3[[EMP ID]:[DATE STARTED]],9,FALSE),"")</f>
        <v>45275</v>
      </c>
      <c r="F162" s="35" t="str">
        <f>IF(IFERROR(VLOOKUP(Table5[[#This Row],[EMPLOYEE ID]],ELIST!$A$1:$J$1864,8),"")="","",VLOOKUP(Table5[[#This Row],[EMPLOYEE ID]],ELIST!$A$1:$J$1864,8))</f>
        <v/>
      </c>
      <c r="G162" s="29">
        <v>1</v>
      </c>
      <c r="H162" s="29">
        <v>12</v>
      </c>
      <c r="I162" s="36">
        <f t="shared" si="4"/>
        <v>8.3333333333333329E-2</v>
      </c>
      <c r="J162" s="30">
        <f t="shared" si="5"/>
        <v>8.3333333333333329E-2</v>
      </c>
      <c r="M162" s="29" t="s">
        <v>130</v>
      </c>
      <c r="N162" s="29">
        <v>310008</v>
      </c>
      <c r="O162" s="29" t="s">
        <v>131</v>
      </c>
      <c r="P162" s="29">
        <v>3</v>
      </c>
      <c r="Q162" s="37">
        <f>ROUND(Table8[[#This Row],['# MONTHS]]/Table8[[#Headers],[12]],2)</f>
        <v>0.25</v>
      </c>
      <c r="R162" s="37">
        <f>IF(ISNUMBER(T162), ((P162 - 1 + (DAY(T162) / DAY(EOMONTH(T162, 0)))) / Table8[[#Headers],[12]]), (P162 / Table8[[#Headers],[12]]))</f>
        <v>0.25</v>
      </c>
      <c r="S162" s="35">
        <f>IFERROR(VLOOKUP(Table8[[#This Row],[EMPLOYEE ID]],Table3[[EMP ID]:[DATE STARTED]],9,FALSE),"")</f>
        <v>45264</v>
      </c>
      <c r="T162" s="35" t="str">
        <f>IF(IFERROR(VLOOKUP(Table8[[#This Row],[EMPLOYEE ID]],ELIST!$A$1:$J$1864,8),"")="","",VLOOKUP(Table8[[#This Row],[EMPLOYEE ID]],ELIST!$A$1:$J$1864,8))</f>
        <v/>
      </c>
      <c r="U162" s="36">
        <f>Table8[[#This Row],[PRORATED %]]</f>
        <v>0.25</v>
      </c>
      <c r="V162" s="59"/>
    </row>
    <row r="163" spans="1:22" x14ac:dyDescent="0.25">
      <c r="A163" s="28" t="s">
        <v>431</v>
      </c>
      <c r="B163" s="29">
        <v>210076</v>
      </c>
      <c r="C163" s="29" t="s">
        <v>655</v>
      </c>
      <c r="D163" s="29" t="s">
        <v>3768</v>
      </c>
      <c r="E163" s="35">
        <f>IFERROR(VLOOKUP(Table5[[#This Row],[EMPLOYEE ID]],Table3[[EMP ID]:[DATE STARTED]],9,FALSE),"")</f>
        <v>45275</v>
      </c>
      <c r="F163" s="35" t="str">
        <f>IF(IFERROR(VLOOKUP(Table5[[#This Row],[EMPLOYEE ID]],ELIST!$A$1:$J$1864,8),"")="","",VLOOKUP(Table5[[#This Row],[EMPLOYEE ID]],ELIST!$A$1:$J$1864,8))</f>
        <v/>
      </c>
      <c r="G163" s="29">
        <v>1</v>
      </c>
      <c r="H163" s="29">
        <v>12</v>
      </c>
      <c r="I163" s="36">
        <f t="shared" si="4"/>
        <v>8.3333333333333329E-2</v>
      </c>
      <c r="J163" s="30">
        <f t="shared" si="5"/>
        <v>8.3333333333333329E-2</v>
      </c>
      <c r="M163" s="29" t="s">
        <v>122</v>
      </c>
      <c r="N163" s="29">
        <v>240005</v>
      </c>
      <c r="O163" s="29" t="s">
        <v>190</v>
      </c>
      <c r="P163" s="29">
        <v>3</v>
      </c>
      <c r="Q163" s="37">
        <f>ROUND(Table8[[#This Row],['# MONTHS]]/Table8[[#Headers],[12]],2)</f>
        <v>0.25</v>
      </c>
      <c r="R163" s="37">
        <f>IF(ISNUMBER(T163), ((P163 - 1 + (DAY(T163) / DAY(EOMONTH(T163, 0)))) / Table8[[#Headers],[12]]), (P163 / Table8[[#Headers],[12]]))</f>
        <v>0.25</v>
      </c>
      <c r="S163" s="35">
        <f>IFERROR(VLOOKUP(Table8[[#This Row],[EMPLOYEE ID]],Table3[[EMP ID]:[DATE STARTED]],9,FALSE),"")</f>
        <v>43382</v>
      </c>
      <c r="T163" s="35" t="str">
        <f>IF(IFERROR(VLOOKUP(Table8[[#This Row],[EMPLOYEE ID]],ELIST!$A$1:$J$1864,8),"")="","",VLOOKUP(Table8[[#This Row],[EMPLOYEE ID]],ELIST!$A$1:$J$1864,8))</f>
        <v/>
      </c>
      <c r="U163" s="36">
        <f>Table8[[#This Row],[PRORATED %]]</f>
        <v>0.25</v>
      </c>
      <c r="V163" s="59"/>
    </row>
    <row r="164" spans="1:22" x14ac:dyDescent="0.25">
      <c r="A164" s="28" t="s">
        <v>431</v>
      </c>
      <c r="B164" s="29">
        <v>240259</v>
      </c>
      <c r="C164" s="29" t="s">
        <v>675</v>
      </c>
      <c r="D164" s="29" t="s">
        <v>746</v>
      </c>
      <c r="E164" s="35">
        <f>IFERROR(VLOOKUP(Table5[[#This Row],[EMPLOYEE ID]],Table3[[EMP ID]:[DATE STARTED]],9,FALSE),"")</f>
        <v>43997</v>
      </c>
      <c r="F164" s="35" t="str">
        <f>IF(IFERROR(VLOOKUP(Table5[[#This Row],[EMPLOYEE ID]],ELIST!$A$1:$J$1864,8),"")="","",VLOOKUP(Table5[[#This Row],[EMPLOYEE ID]],ELIST!$A$1:$J$1864,8))</f>
        <v/>
      </c>
      <c r="G164" s="29">
        <v>1</v>
      </c>
      <c r="H164" s="29">
        <v>12</v>
      </c>
      <c r="I164" s="36">
        <f t="shared" si="4"/>
        <v>8.3333333333333329E-2</v>
      </c>
      <c r="J164" s="30">
        <f t="shared" si="5"/>
        <v>8.3333333333333329E-2</v>
      </c>
      <c r="M164" s="29" t="s">
        <v>73</v>
      </c>
      <c r="N164" s="29">
        <v>240671</v>
      </c>
      <c r="O164" s="29" t="s">
        <v>80</v>
      </c>
      <c r="P164" s="29">
        <v>3</v>
      </c>
      <c r="Q164" s="37">
        <f>ROUND(Table8[[#This Row],['# MONTHS]]/Table8[[#Headers],[12]],2)</f>
        <v>0.25</v>
      </c>
      <c r="R164" s="37">
        <f>IF(ISNUMBER(T164), ((P164 - 1 + (DAY(T164) / DAY(EOMONTH(T164, 0)))) / Table8[[#Headers],[12]]), (P164 / Table8[[#Headers],[12]]))</f>
        <v>0.17473118279569891</v>
      </c>
      <c r="S164" s="35">
        <f>IFERROR(VLOOKUP(Table8[[#This Row],[EMPLOYEE ID]],Table3[[EMP ID]:[DATE STARTED]],9,FALSE),"")</f>
        <v>45100</v>
      </c>
      <c r="T164" s="35">
        <f>IF(IFERROR(VLOOKUP(Table8[[#This Row],[EMPLOYEE ID]],ELIST!$A$1:$J$1864,8),"")="","",VLOOKUP(Table8[[#This Row],[EMPLOYEE ID]],ELIST!$A$1:$J$1864,8))</f>
        <v>45415</v>
      </c>
      <c r="U164" s="36">
        <f>Table8[[#This Row],[PRORATED %]]</f>
        <v>0.17473118279569891</v>
      </c>
      <c r="V164" s="59"/>
    </row>
    <row r="165" spans="1:22" x14ac:dyDescent="0.25">
      <c r="A165" s="28" t="s">
        <v>431</v>
      </c>
      <c r="B165" s="29" t="s">
        <v>2992</v>
      </c>
      <c r="C165" s="29" t="s">
        <v>3766</v>
      </c>
      <c r="D165" s="29" t="s">
        <v>754</v>
      </c>
      <c r="E165" s="35" t="str">
        <f>IFERROR(VLOOKUP(Table5[[#This Row],[EMPLOYEE ID]],Table3[[EMP ID]:[DATE STARTED]],9,FALSE),"")</f>
        <v/>
      </c>
      <c r="F165" s="35" t="str">
        <f>IF(IFERROR(VLOOKUP(Table5[[#This Row],[EMPLOYEE ID]],ELIST!$A$1:$J$1864,8),"")="","",VLOOKUP(Table5[[#This Row],[EMPLOYEE ID]],ELIST!$A$1:$J$1864,8))</f>
        <v/>
      </c>
      <c r="G165" s="29">
        <v>1</v>
      </c>
      <c r="H165" s="29">
        <v>12</v>
      </c>
      <c r="I165" s="36">
        <f t="shared" si="4"/>
        <v>8.3333333333333329E-2</v>
      </c>
      <c r="J165" s="30">
        <f t="shared" si="5"/>
        <v>8.3333333333333329E-2</v>
      </c>
      <c r="M165" s="29" t="s">
        <v>3282</v>
      </c>
      <c r="N165" s="29">
        <v>210071</v>
      </c>
      <c r="O165" s="29" t="s">
        <v>127</v>
      </c>
      <c r="P165" s="29">
        <v>3</v>
      </c>
      <c r="Q165" s="37">
        <f>ROUND(Table8[[#This Row],['# MONTHS]]/Table8[[#Headers],[12]],2)</f>
        <v>0.25</v>
      </c>
      <c r="R165" s="37">
        <f>IF(ISNUMBER(T165), ((P165 - 1 + (DAY(T165) / DAY(EOMONTH(T165, 0)))) / Table8[[#Headers],[12]]), (P165 / Table8[[#Headers],[12]]))</f>
        <v>0.25</v>
      </c>
      <c r="S165" s="35">
        <f>IFERROR(VLOOKUP(Table8[[#This Row],[EMPLOYEE ID]],Table3[[EMP ID]:[DATE STARTED]],9,FALSE),"")</f>
        <v>45070</v>
      </c>
      <c r="T165" s="35" t="str">
        <f>IF(IFERROR(VLOOKUP(Table8[[#This Row],[EMPLOYEE ID]],ELIST!$A$1:$J$1864,8),"")="","",VLOOKUP(Table8[[#This Row],[EMPLOYEE ID]],ELIST!$A$1:$J$1864,8))</f>
        <v/>
      </c>
      <c r="U165" s="36">
        <f>Table8[[#This Row],[PRORATED %]]</f>
        <v>0.25</v>
      </c>
      <c r="V165" s="59"/>
    </row>
    <row r="166" spans="1:22" x14ac:dyDescent="0.25">
      <c r="A166" s="28" t="s">
        <v>427</v>
      </c>
      <c r="B166" s="29">
        <v>210051</v>
      </c>
      <c r="C166" s="29" t="s">
        <v>308</v>
      </c>
      <c r="D166" s="29" t="s">
        <v>754</v>
      </c>
      <c r="E166" s="35">
        <f>IFERROR(VLOOKUP(Table5[[#This Row],[EMPLOYEE ID]],Table3[[EMP ID]:[DATE STARTED]],9,FALSE),"")</f>
        <v>44754</v>
      </c>
      <c r="F166" s="35" t="str">
        <f>IF(IFERROR(VLOOKUP(Table5[[#This Row],[EMPLOYEE ID]],ELIST!$A$1:$J$1864,8),"")="","",VLOOKUP(Table5[[#This Row],[EMPLOYEE ID]],ELIST!$A$1:$J$1864,8))</f>
        <v/>
      </c>
      <c r="G166" s="29">
        <v>1</v>
      </c>
      <c r="H166" s="29">
        <v>12</v>
      </c>
      <c r="I166" s="36">
        <f t="shared" si="4"/>
        <v>8.3333333333333329E-2</v>
      </c>
      <c r="J166" s="30">
        <f t="shared" si="5"/>
        <v>8.3333333333333329E-2</v>
      </c>
      <c r="M166" s="29" t="s">
        <v>3288</v>
      </c>
      <c r="N166" s="29">
        <v>800044</v>
      </c>
      <c r="O166" s="29" t="s">
        <v>464</v>
      </c>
      <c r="P166" s="29">
        <v>3</v>
      </c>
      <c r="Q166" s="37">
        <f>ROUND(Table8[[#This Row],['# MONTHS]]/Table8[[#Headers],[12]],2)</f>
        <v>0.25</v>
      </c>
      <c r="R166" s="37">
        <f>IF(ISNUMBER(T166), ((P166 - 1 + (DAY(T166) / DAY(EOMONTH(T166, 0)))) / Table8[[#Headers],[12]]), (P166 / Table8[[#Headers],[12]]))</f>
        <v>0.25</v>
      </c>
      <c r="S166" s="35">
        <f>IFERROR(VLOOKUP(Table8[[#This Row],[EMPLOYEE ID]],Table3[[EMP ID]:[DATE STARTED]],9,FALSE),"")</f>
        <v>45019</v>
      </c>
      <c r="T166" s="35" t="str">
        <f>IF(IFERROR(VLOOKUP(Table8[[#This Row],[EMPLOYEE ID]],ELIST!$A$1:$J$1864,8),"")="","",VLOOKUP(Table8[[#This Row],[EMPLOYEE ID]],ELIST!$A$1:$J$1864,8))</f>
        <v/>
      </c>
      <c r="U166" s="36">
        <f>Table8[[#This Row],[PRORATED %]]</f>
        <v>0.25</v>
      </c>
      <c r="V166" s="59"/>
    </row>
    <row r="167" spans="1:22" x14ac:dyDescent="0.25">
      <c r="A167" s="28" t="s">
        <v>427</v>
      </c>
      <c r="B167" s="29">
        <v>210051</v>
      </c>
      <c r="C167" s="29" t="s">
        <v>308</v>
      </c>
      <c r="D167" s="29" t="s">
        <v>748</v>
      </c>
      <c r="E167" s="35">
        <f>IFERROR(VLOOKUP(Table5[[#This Row],[EMPLOYEE ID]],Table3[[EMP ID]:[DATE STARTED]],9,FALSE),"")</f>
        <v>44754</v>
      </c>
      <c r="F167" s="35" t="str">
        <f>IF(IFERROR(VLOOKUP(Table5[[#This Row],[EMPLOYEE ID]],ELIST!$A$1:$J$1864,8),"")="","",VLOOKUP(Table5[[#This Row],[EMPLOYEE ID]],ELIST!$A$1:$J$1864,8))</f>
        <v/>
      </c>
      <c r="G167" s="29">
        <v>1</v>
      </c>
      <c r="H167" s="29">
        <v>12</v>
      </c>
      <c r="I167" s="36">
        <f t="shared" si="4"/>
        <v>8.3333333333333329E-2</v>
      </c>
      <c r="J167" s="30">
        <f t="shared" si="5"/>
        <v>8.3333333333333329E-2</v>
      </c>
      <c r="M167" s="29" t="s">
        <v>3289</v>
      </c>
      <c r="N167" s="29">
        <v>240005</v>
      </c>
      <c r="O167" s="29" t="s">
        <v>190</v>
      </c>
      <c r="P167" s="29">
        <v>3</v>
      </c>
      <c r="Q167" s="37">
        <f>ROUND(Table8[[#This Row],['# MONTHS]]/Table8[[#Headers],[12]],2)</f>
        <v>0.25</v>
      </c>
      <c r="R167" s="37">
        <f>IF(ISNUMBER(T167), ((P167 - 1 + (DAY(T167) / DAY(EOMONTH(T167, 0)))) / Table8[[#Headers],[12]]), (P167 / Table8[[#Headers],[12]]))</f>
        <v>0.25</v>
      </c>
      <c r="S167" s="35">
        <f>IFERROR(VLOOKUP(Table8[[#This Row],[EMPLOYEE ID]],Table3[[EMP ID]:[DATE STARTED]],9,FALSE),"")</f>
        <v>43382</v>
      </c>
      <c r="T167" s="35" t="str">
        <f>IF(IFERROR(VLOOKUP(Table8[[#This Row],[EMPLOYEE ID]],ELIST!$A$1:$J$1864,8),"")="","",VLOOKUP(Table8[[#This Row],[EMPLOYEE ID]],ELIST!$A$1:$J$1864,8))</f>
        <v/>
      </c>
      <c r="U167" s="36">
        <f>Table8[[#This Row],[PRORATED %]]</f>
        <v>0.25</v>
      </c>
      <c r="V167" s="59"/>
    </row>
    <row r="168" spans="1:22" x14ac:dyDescent="0.25">
      <c r="A168" s="28" t="s">
        <v>427</v>
      </c>
      <c r="B168" s="29">
        <v>210051</v>
      </c>
      <c r="C168" s="29" t="s">
        <v>308</v>
      </c>
      <c r="D168" s="29" t="s">
        <v>747</v>
      </c>
      <c r="E168" s="35">
        <f>IFERROR(VLOOKUP(Table5[[#This Row],[EMPLOYEE ID]],Table3[[EMP ID]:[DATE STARTED]],9,FALSE),"")</f>
        <v>44754</v>
      </c>
      <c r="F168" s="35" t="str">
        <f>IF(IFERROR(VLOOKUP(Table5[[#This Row],[EMPLOYEE ID]],ELIST!$A$1:$J$1864,8),"")="","",VLOOKUP(Table5[[#This Row],[EMPLOYEE ID]],ELIST!$A$1:$J$1864,8))</f>
        <v/>
      </c>
      <c r="G168" s="29">
        <v>1</v>
      </c>
      <c r="H168" s="29">
        <v>12</v>
      </c>
      <c r="I168" s="36">
        <f t="shared" si="4"/>
        <v>8.3333333333333329E-2</v>
      </c>
      <c r="J168" s="30">
        <f t="shared" si="5"/>
        <v>8.3333333333333329E-2</v>
      </c>
      <c r="M168" s="29" t="s">
        <v>3290</v>
      </c>
      <c r="N168" s="29">
        <v>440082</v>
      </c>
      <c r="O168" s="29" t="s">
        <v>88</v>
      </c>
      <c r="P168" s="29">
        <v>3</v>
      </c>
      <c r="Q168" s="37">
        <f>ROUND(Table8[[#This Row],['# MONTHS]]/Table8[[#Headers],[12]],2)</f>
        <v>0.25</v>
      </c>
      <c r="R168" s="37">
        <f>IF(ISNUMBER(T168), ((P168 - 1 + (DAY(T168) / DAY(EOMONTH(T168, 0)))) / Table8[[#Headers],[12]]), (P168 / Table8[[#Headers],[12]]))</f>
        <v>0.25</v>
      </c>
      <c r="S168" s="35">
        <f>IFERROR(VLOOKUP(Table8[[#This Row],[EMPLOYEE ID]],Table3[[EMP ID]:[DATE STARTED]],9,FALSE),"")</f>
        <v>43710</v>
      </c>
      <c r="T168" s="35" t="str">
        <f>IF(IFERROR(VLOOKUP(Table8[[#This Row],[EMPLOYEE ID]],ELIST!$A$1:$J$1864,8),"")="","",VLOOKUP(Table8[[#This Row],[EMPLOYEE ID]],ELIST!$A$1:$J$1864,8))</f>
        <v/>
      </c>
      <c r="U168" s="36">
        <f>Table8[[#This Row],[PRORATED %]]</f>
        <v>0.25</v>
      </c>
      <c r="V168" s="59"/>
    </row>
    <row r="169" spans="1:22" x14ac:dyDescent="0.25">
      <c r="A169" s="28" t="s">
        <v>427</v>
      </c>
      <c r="B169" s="29">
        <v>210085</v>
      </c>
      <c r="C169" s="29" t="s">
        <v>656</v>
      </c>
      <c r="D169" s="29" t="s">
        <v>717</v>
      </c>
      <c r="E169" s="35">
        <f>IFERROR(VLOOKUP(Table5[[#This Row],[EMPLOYEE ID]],Table3[[EMP ID]:[DATE STARTED]],9,FALSE),"")</f>
        <v>45425</v>
      </c>
      <c r="F169" s="35" t="str">
        <f>IF(IFERROR(VLOOKUP(Table5[[#This Row],[EMPLOYEE ID]],ELIST!$A$1:$J$1864,8),"")="","",VLOOKUP(Table5[[#This Row],[EMPLOYEE ID]],ELIST!$A$1:$J$1864,8))</f>
        <v/>
      </c>
      <c r="G169" s="29">
        <v>1</v>
      </c>
      <c r="H169" s="29">
        <v>12</v>
      </c>
      <c r="I169" s="36">
        <f t="shared" si="4"/>
        <v>8.3333333333333329E-2</v>
      </c>
      <c r="J169" s="30">
        <f t="shared" si="5"/>
        <v>8.3333333333333329E-2</v>
      </c>
      <c r="M169" s="29" t="s">
        <v>3292</v>
      </c>
      <c r="N169" s="29" t="s">
        <v>3299</v>
      </c>
      <c r="O169" s="29" t="s">
        <v>3766</v>
      </c>
      <c r="P169" s="29">
        <v>3</v>
      </c>
      <c r="Q169" s="37">
        <f>ROUND(Table8[[#This Row],['# MONTHS]]/Table8[[#Headers],[12]],2)</f>
        <v>0.25</v>
      </c>
      <c r="R169" s="37">
        <f>IF(ISNUMBER(T169), ((P169 - 1 + (DAY(T169) / DAY(EOMONTH(T169, 0)))) / Table8[[#Headers],[12]]), (P169 / Table8[[#Headers],[12]]))</f>
        <v>0.22580645161290325</v>
      </c>
      <c r="S169" s="35" t="str">
        <f>IFERROR(VLOOKUP(Table8[[#This Row],[EMPLOYEE ID]],Table3[[EMP ID]:[DATE STARTED]],9,FALSE),"")</f>
        <v/>
      </c>
      <c r="T169" s="35">
        <f>IF(IFERROR(VLOOKUP(Table8[[#This Row],[EMPLOYEE ID]],ELIST!$A$1:$J$1864,8),"")="","",VLOOKUP(Table8[[#This Row],[EMPLOYEE ID]],ELIST!$A$1:$J$1864,8))</f>
        <v>44795</v>
      </c>
      <c r="U169" s="37">
        <f>Table8[[#This Row],[PRORATED %]]</f>
        <v>0.22580645161290325</v>
      </c>
      <c r="V169" s="37"/>
    </row>
    <row r="170" spans="1:22" x14ac:dyDescent="0.25">
      <c r="A170" s="28" t="s">
        <v>427</v>
      </c>
      <c r="B170" s="29">
        <v>210085</v>
      </c>
      <c r="C170" s="29" t="s">
        <v>656</v>
      </c>
      <c r="D170" s="29" t="s">
        <v>703</v>
      </c>
      <c r="E170" s="35">
        <f>IFERROR(VLOOKUP(Table5[[#This Row],[EMPLOYEE ID]],Table3[[EMP ID]:[DATE STARTED]],9,FALSE),"")</f>
        <v>45425</v>
      </c>
      <c r="F170" s="35" t="str">
        <f>IF(IFERROR(VLOOKUP(Table5[[#This Row],[EMPLOYEE ID]],ELIST!$A$1:$J$1864,8),"")="","",VLOOKUP(Table5[[#This Row],[EMPLOYEE ID]],ELIST!$A$1:$J$1864,8))</f>
        <v/>
      </c>
      <c r="G170" s="29">
        <v>1</v>
      </c>
      <c r="H170" s="29">
        <v>12</v>
      </c>
      <c r="I170" s="36">
        <f t="shared" si="4"/>
        <v>8.3333333333333329E-2</v>
      </c>
      <c r="J170" s="30">
        <f t="shared" si="5"/>
        <v>8.3333333333333329E-2</v>
      </c>
      <c r="M170" s="29" t="s">
        <v>416</v>
      </c>
      <c r="N170" s="29" t="s">
        <v>2992</v>
      </c>
      <c r="O170" s="29" t="s">
        <v>3766</v>
      </c>
      <c r="P170" s="29">
        <v>2</v>
      </c>
      <c r="Q170" s="37">
        <f>ROUND(Table8[[#This Row],['# MONTHS]]/Table8[[#Headers],[12]],2)</f>
        <v>0.17</v>
      </c>
      <c r="R170" s="37">
        <f>IF(ISNUMBER(T170), ((P170 - 1 + (DAY(T170) / DAY(EOMONTH(T170, 0)))) / Table8[[#Headers],[12]]), (P170 / Table8[[#Headers],[12]]))</f>
        <v>0.16666666666666666</v>
      </c>
      <c r="S170" s="35" t="str">
        <f>IFERROR(VLOOKUP(Table8[[#This Row],[EMPLOYEE ID]],Table3[[EMP ID]:[DATE STARTED]],9,FALSE),"")</f>
        <v/>
      </c>
      <c r="T170" s="35" t="str">
        <f>IF(IFERROR(VLOOKUP(Table8[[#This Row],[EMPLOYEE ID]],ELIST!$A$1:$J$1864,8),"")="","",VLOOKUP(Table8[[#This Row],[EMPLOYEE ID]],ELIST!$A$1:$J$1864,8))</f>
        <v/>
      </c>
      <c r="U170" s="36">
        <f>Table8[[#This Row],[PRORATED %]]</f>
        <v>0.16666666666666666</v>
      </c>
      <c r="V170" s="59"/>
    </row>
    <row r="171" spans="1:22" x14ac:dyDescent="0.25">
      <c r="A171" s="28" t="s">
        <v>427</v>
      </c>
      <c r="B171" s="29">
        <v>210085</v>
      </c>
      <c r="C171" s="29" t="s">
        <v>656</v>
      </c>
      <c r="D171" s="29" t="s">
        <v>695</v>
      </c>
      <c r="E171" s="35">
        <f>IFERROR(VLOOKUP(Table5[[#This Row],[EMPLOYEE ID]],Table3[[EMP ID]:[DATE STARTED]],9,FALSE),"")</f>
        <v>45425</v>
      </c>
      <c r="F171" s="35" t="str">
        <f>IF(IFERROR(VLOOKUP(Table5[[#This Row],[EMPLOYEE ID]],ELIST!$A$1:$J$1864,8),"")="","",VLOOKUP(Table5[[#This Row],[EMPLOYEE ID]],ELIST!$A$1:$J$1864,8))</f>
        <v/>
      </c>
      <c r="G171" s="29">
        <v>1</v>
      </c>
      <c r="H171" s="29">
        <v>12</v>
      </c>
      <c r="I171" s="36">
        <f t="shared" si="4"/>
        <v>8.3333333333333329E-2</v>
      </c>
      <c r="J171" s="30">
        <f t="shared" si="5"/>
        <v>8.3333333333333329E-2</v>
      </c>
      <c r="M171" s="29" t="s">
        <v>404</v>
      </c>
      <c r="N171" s="29" t="s">
        <v>2992</v>
      </c>
      <c r="O171" s="29" t="s">
        <v>3766</v>
      </c>
      <c r="P171" s="29">
        <v>2</v>
      </c>
      <c r="Q171" s="37">
        <f>ROUND(Table8[[#This Row],['# MONTHS]]/Table8[[#Headers],[12]],2)</f>
        <v>0.17</v>
      </c>
      <c r="R171" s="37">
        <f>IF(ISNUMBER(T171), ((P171 - 1 + (DAY(T171) / DAY(EOMONTH(T171, 0)))) / Table8[[#Headers],[12]]), (P171 / Table8[[#Headers],[12]]))</f>
        <v>0.16666666666666666</v>
      </c>
      <c r="S171" s="35" t="str">
        <f>IFERROR(VLOOKUP(Table8[[#This Row],[EMPLOYEE ID]],Table3[[EMP ID]:[DATE STARTED]],9,FALSE),"")</f>
        <v/>
      </c>
      <c r="T171" s="35" t="str">
        <f>IF(IFERROR(VLOOKUP(Table8[[#This Row],[EMPLOYEE ID]],ELIST!$A$1:$J$1864,8),"")="","",VLOOKUP(Table8[[#This Row],[EMPLOYEE ID]],ELIST!$A$1:$J$1864,8))</f>
        <v/>
      </c>
      <c r="U171" s="36">
        <f>Table8[[#This Row],[PRORATED %]]</f>
        <v>0.16666666666666666</v>
      </c>
      <c r="V171" s="59"/>
    </row>
    <row r="172" spans="1:22" x14ac:dyDescent="0.25">
      <c r="A172" s="28" t="s">
        <v>427</v>
      </c>
      <c r="B172" s="29">
        <v>210085</v>
      </c>
      <c r="C172" s="29" t="s">
        <v>656</v>
      </c>
      <c r="D172" s="29" t="s">
        <v>650</v>
      </c>
      <c r="E172" s="35">
        <f>IFERROR(VLOOKUP(Table5[[#This Row],[EMPLOYEE ID]],Table3[[EMP ID]:[DATE STARTED]],9,FALSE),"")</f>
        <v>45425</v>
      </c>
      <c r="F172" s="35" t="str">
        <f>IF(IFERROR(VLOOKUP(Table5[[#This Row],[EMPLOYEE ID]],ELIST!$A$1:$J$1864,8),"")="","",VLOOKUP(Table5[[#This Row],[EMPLOYEE ID]],ELIST!$A$1:$J$1864,8))</f>
        <v/>
      </c>
      <c r="G172" s="29">
        <v>1</v>
      </c>
      <c r="H172" s="29">
        <v>12</v>
      </c>
      <c r="I172" s="36">
        <f t="shared" si="4"/>
        <v>8.3333333333333329E-2</v>
      </c>
      <c r="J172" s="30">
        <f t="shared" si="5"/>
        <v>8.3333333333333329E-2</v>
      </c>
      <c r="M172" s="29" t="s">
        <v>400</v>
      </c>
      <c r="N172" s="29">
        <v>240637</v>
      </c>
      <c r="O172" s="29" t="s">
        <v>399</v>
      </c>
      <c r="P172" s="29">
        <v>2</v>
      </c>
      <c r="Q172" s="37">
        <f>ROUND(Table8[[#This Row],['# MONTHS]]/Table8[[#Headers],[12]],2)</f>
        <v>0.17</v>
      </c>
      <c r="R172" s="37">
        <f>IF(ISNUMBER(T172), ((P172 - 1 + (DAY(T172) / DAY(EOMONTH(T172, 0)))) / Table8[[#Headers],[12]]), (P172 / Table8[[#Headers],[12]]))</f>
        <v>0.12365591397849462</v>
      </c>
      <c r="S172" s="35">
        <f>IFERROR(VLOOKUP(Table8[[#This Row],[EMPLOYEE ID]],Table3[[EMP ID]:[DATE STARTED]],9,FALSE),"")</f>
        <v>45030</v>
      </c>
      <c r="T172" s="35">
        <f>IF(IFERROR(VLOOKUP(Table8[[#This Row],[EMPLOYEE ID]],ELIST!$A$1:$J$1864,8),"")="","",VLOOKUP(Table8[[#This Row],[EMPLOYEE ID]],ELIST!$A$1:$J$1864,8))</f>
        <v>45366</v>
      </c>
      <c r="U172" s="36">
        <f>Table8[[#This Row],[PRORATED %]]</f>
        <v>0.12365591397849462</v>
      </c>
      <c r="V172" s="59"/>
    </row>
    <row r="173" spans="1:22" x14ac:dyDescent="0.25">
      <c r="A173" s="28" t="s">
        <v>427</v>
      </c>
      <c r="B173" s="29">
        <v>210085</v>
      </c>
      <c r="C173" s="29" t="s">
        <v>656</v>
      </c>
      <c r="D173" s="29" t="s">
        <v>3277</v>
      </c>
      <c r="E173" s="35">
        <f>IFERROR(VLOOKUP(Table5[[#This Row],[EMPLOYEE ID]],Table3[[EMP ID]:[DATE STARTED]],9,FALSE),"")</f>
        <v>45425</v>
      </c>
      <c r="F173" s="35" t="str">
        <f>IF(IFERROR(VLOOKUP(Table5[[#This Row],[EMPLOYEE ID]],ELIST!$A$1:$J$1864,8),"")="","",VLOOKUP(Table5[[#This Row],[EMPLOYEE ID]],ELIST!$A$1:$J$1864,8))</f>
        <v/>
      </c>
      <c r="G173" s="29">
        <v>1</v>
      </c>
      <c r="H173" s="29">
        <v>12</v>
      </c>
      <c r="I173" s="36">
        <f t="shared" si="4"/>
        <v>8.3333333333333329E-2</v>
      </c>
      <c r="J173" s="30">
        <f t="shared" si="5"/>
        <v>8.3333333333333329E-2</v>
      </c>
      <c r="M173" s="29" t="s">
        <v>377</v>
      </c>
      <c r="N173" s="29">
        <v>340010</v>
      </c>
      <c r="O173" s="29" t="s">
        <v>376</v>
      </c>
      <c r="P173" s="29">
        <v>2</v>
      </c>
      <c r="Q173" s="37">
        <f>ROUND(Table8[[#This Row],['# MONTHS]]/Table8[[#Headers],[12]],2)</f>
        <v>0.17</v>
      </c>
      <c r="R173" s="37">
        <f>IF(ISNUMBER(T173), ((P173 - 1 + (DAY(T173) / DAY(EOMONTH(T173, 0)))) / Table8[[#Headers],[12]]), (P173 / Table8[[#Headers],[12]]))</f>
        <v>0.11290322580645162</v>
      </c>
      <c r="S173" s="35">
        <f>IFERROR(VLOOKUP(Table8[[#This Row],[EMPLOYEE ID]],Table3[[EMP ID]:[DATE STARTED]],9,FALSE),"")</f>
        <v>44319</v>
      </c>
      <c r="T173" s="35">
        <f>IF(IFERROR(VLOOKUP(Table8[[#This Row],[EMPLOYEE ID]],ELIST!$A$1:$J$1864,8),"")="","",VLOOKUP(Table8[[#This Row],[EMPLOYEE ID]],ELIST!$A$1:$J$1864,8))</f>
        <v>45423</v>
      </c>
      <c r="U173" s="36">
        <f>Table8[[#This Row],[PRORATED %]]</f>
        <v>0.11290322580645162</v>
      </c>
      <c r="V173" s="59"/>
    </row>
    <row r="174" spans="1:22" x14ac:dyDescent="0.25">
      <c r="A174" s="28" t="s">
        <v>427</v>
      </c>
      <c r="B174" s="29">
        <v>210085</v>
      </c>
      <c r="C174" s="29" t="s">
        <v>656</v>
      </c>
      <c r="D174" s="29" t="s">
        <v>3284</v>
      </c>
      <c r="E174" s="35">
        <f>IFERROR(VLOOKUP(Table5[[#This Row],[EMPLOYEE ID]],Table3[[EMP ID]:[DATE STARTED]],9,FALSE),"")</f>
        <v>45425</v>
      </c>
      <c r="F174" s="35" t="str">
        <f>IF(IFERROR(VLOOKUP(Table5[[#This Row],[EMPLOYEE ID]],ELIST!$A$1:$J$1864,8),"")="","",VLOOKUP(Table5[[#This Row],[EMPLOYEE ID]],ELIST!$A$1:$J$1864,8))</f>
        <v/>
      </c>
      <c r="G174" s="29">
        <v>1</v>
      </c>
      <c r="H174" s="29">
        <v>12</v>
      </c>
      <c r="I174" s="36">
        <f t="shared" si="4"/>
        <v>8.3333333333333329E-2</v>
      </c>
      <c r="J174" s="30">
        <f t="shared" si="5"/>
        <v>8.3333333333333329E-2</v>
      </c>
      <c r="M174" s="29" t="s">
        <v>528</v>
      </c>
      <c r="N174" s="29">
        <v>210037</v>
      </c>
      <c r="O174" s="29" t="s">
        <v>2978</v>
      </c>
      <c r="P174" s="29">
        <v>2</v>
      </c>
      <c r="Q174" s="37">
        <f>ROUND(Table8[[#This Row],['# MONTHS]]/Table8[[#Headers],[12]],2)</f>
        <v>0.17</v>
      </c>
      <c r="R174" s="37">
        <f>IF(ISNUMBER(T174), ((P174 - 1 + (DAY(T174) / DAY(EOMONTH(T174, 0)))) / Table8[[#Headers],[12]]), (P174 / Table8[[#Headers],[12]]))</f>
        <v>0.11290322580645162</v>
      </c>
      <c r="S174" s="35">
        <f>IFERROR(VLOOKUP(Table8[[#This Row],[EMPLOYEE ID]],Table3[[EMP ID]:[DATE STARTED]],9,FALSE),"")</f>
        <v>44445</v>
      </c>
      <c r="T174" s="35">
        <f>IF(IFERROR(VLOOKUP(Table8[[#This Row],[EMPLOYEE ID]],ELIST!$A$1:$J$1864,8),"")="","",VLOOKUP(Table8[[#This Row],[EMPLOYEE ID]],ELIST!$A$1:$J$1864,8))</f>
        <v>45576</v>
      </c>
      <c r="U174" s="36">
        <f>Table8[[#This Row],[PRORATED %]]</f>
        <v>0.11290322580645162</v>
      </c>
      <c r="V174" s="59"/>
    </row>
    <row r="175" spans="1:22" x14ac:dyDescent="0.25">
      <c r="A175" s="28" t="s">
        <v>427</v>
      </c>
      <c r="B175" s="29" t="s">
        <v>234</v>
      </c>
      <c r="C175" s="29" t="s">
        <v>3766</v>
      </c>
      <c r="D175" s="29" t="s">
        <v>746</v>
      </c>
      <c r="E175" s="35" t="str">
        <f>IFERROR(VLOOKUP(Table5[[#This Row],[EMPLOYEE ID]],Table3[[EMP ID]:[DATE STARTED]],9,FALSE),"")</f>
        <v/>
      </c>
      <c r="F175" s="35">
        <f>IF(IFERROR(VLOOKUP(Table5[[#This Row],[EMPLOYEE ID]],ELIST!$A$1:$J$1864,8),"")="","",VLOOKUP(Table5[[#This Row],[EMPLOYEE ID]],ELIST!$A$1:$J$1864,8))</f>
        <v>44232</v>
      </c>
      <c r="G175" s="29">
        <v>1</v>
      </c>
      <c r="H175" s="29">
        <v>12</v>
      </c>
      <c r="I175" s="36">
        <f t="shared" si="4"/>
        <v>8.3333333333333329E-2</v>
      </c>
      <c r="J175" s="30">
        <f t="shared" si="5"/>
        <v>1.4880952380952382E-2</v>
      </c>
      <c r="M175" s="29" t="s">
        <v>356</v>
      </c>
      <c r="N175" s="29" t="s">
        <v>2992</v>
      </c>
      <c r="O175" s="29" t="s">
        <v>3766</v>
      </c>
      <c r="P175" s="29">
        <v>2</v>
      </c>
      <c r="Q175" s="37">
        <f>ROUND(Table8[[#This Row],['# MONTHS]]/Table8[[#Headers],[12]],2)</f>
        <v>0.17</v>
      </c>
      <c r="R175" s="37">
        <f>IF(ISNUMBER(T175), ((P175 - 1 + (DAY(T175) / DAY(EOMONTH(T175, 0)))) / Table8[[#Headers],[12]]), (P175 / Table8[[#Headers],[12]]))</f>
        <v>0.16666666666666666</v>
      </c>
      <c r="S175" s="35" t="str">
        <f>IFERROR(VLOOKUP(Table8[[#This Row],[EMPLOYEE ID]],Table3[[EMP ID]:[DATE STARTED]],9,FALSE),"")</f>
        <v/>
      </c>
      <c r="T175" s="35" t="str">
        <f>IF(IFERROR(VLOOKUP(Table8[[#This Row],[EMPLOYEE ID]],ELIST!$A$1:$J$1864,8),"")="","",VLOOKUP(Table8[[#This Row],[EMPLOYEE ID]],ELIST!$A$1:$J$1864,8))</f>
        <v/>
      </c>
      <c r="U175" s="36">
        <f>Table8[[#This Row],[PRORATED %]]</f>
        <v>0.16666666666666666</v>
      </c>
      <c r="V175" s="59"/>
    </row>
    <row r="176" spans="1:22" x14ac:dyDescent="0.25">
      <c r="A176" s="28" t="s">
        <v>427</v>
      </c>
      <c r="B176" s="29" t="s">
        <v>749</v>
      </c>
      <c r="C176" s="29" t="s">
        <v>3766</v>
      </c>
      <c r="D176" s="29" t="s">
        <v>3778</v>
      </c>
      <c r="E176" s="35" t="str">
        <f>IFERROR(VLOOKUP(Table5[[#This Row],[EMPLOYEE ID]],Table3[[EMP ID]:[DATE STARTED]],9,FALSE),"")</f>
        <v/>
      </c>
      <c r="F176" s="35">
        <f>IF(IFERROR(VLOOKUP(Table5[[#This Row],[EMPLOYEE ID]],ELIST!$A$1:$J$1864,8),"")="","",VLOOKUP(Table5[[#This Row],[EMPLOYEE ID]],ELIST!$A$1:$J$1864,8))</f>
        <v>44232</v>
      </c>
      <c r="G176" s="29">
        <v>1</v>
      </c>
      <c r="H176" s="29">
        <v>12</v>
      </c>
      <c r="I176" s="36">
        <f t="shared" si="4"/>
        <v>8.3333333333333329E-2</v>
      </c>
      <c r="J176" s="30">
        <f t="shared" si="5"/>
        <v>1.4880952380952382E-2</v>
      </c>
      <c r="M176" s="29" t="s">
        <v>336</v>
      </c>
      <c r="N176" s="29" t="s">
        <v>3296</v>
      </c>
      <c r="O176" s="29" t="s">
        <v>3766</v>
      </c>
      <c r="P176" s="29">
        <v>2</v>
      </c>
      <c r="Q176" s="37">
        <f>ROUND(Table8[[#This Row],['# MONTHS]]/Table8[[#Headers],[12]],2)</f>
        <v>0.17</v>
      </c>
      <c r="R176" s="37">
        <f>IF(ISNUMBER(T176), ((P176 - 1 + (DAY(T176) / DAY(EOMONTH(T176, 0)))) / Table8[[#Headers],[12]]), (P176 / Table8[[#Headers],[12]]))</f>
        <v>9.8214285714285712E-2</v>
      </c>
      <c r="S176" s="35" t="str">
        <f>IFERROR(VLOOKUP(Table8[[#This Row],[EMPLOYEE ID]],Table3[[EMP ID]:[DATE STARTED]],9,FALSE),"")</f>
        <v/>
      </c>
      <c r="T176" s="35">
        <f>IF(IFERROR(VLOOKUP(Table8[[#This Row],[EMPLOYEE ID]],ELIST!$A$1:$J$1864,8),"")="","",VLOOKUP(Table8[[#This Row],[EMPLOYEE ID]],ELIST!$A$1:$J$1864,8))</f>
        <v>44232</v>
      </c>
      <c r="U176" s="36">
        <f>Table8[[#This Row],[PRORATED %]]</f>
        <v>9.8214285714285712E-2</v>
      </c>
      <c r="V176" s="59"/>
    </row>
    <row r="177" spans="1:22" x14ac:dyDescent="0.25">
      <c r="A177" s="28" t="s">
        <v>427</v>
      </c>
      <c r="B177" s="29" t="s">
        <v>3879</v>
      </c>
      <c r="C177" s="29" t="s">
        <v>3766</v>
      </c>
      <c r="D177" s="29" t="s">
        <v>3768</v>
      </c>
      <c r="E177" s="35" t="str">
        <f>IFERROR(VLOOKUP(Table5[[#This Row],[EMPLOYEE ID]],Table3[[EMP ID]:[DATE STARTED]],9,FALSE),"")</f>
        <v/>
      </c>
      <c r="F177" s="35" t="str">
        <f>IF(IFERROR(VLOOKUP(Table5[[#This Row],[EMPLOYEE ID]],ELIST!$A$1:$J$1864,8),"")="","",VLOOKUP(Table5[[#This Row],[EMPLOYEE ID]],ELIST!$A$1:$J$1864,8))</f>
        <v/>
      </c>
      <c r="G177" s="29">
        <v>1</v>
      </c>
      <c r="H177" s="29">
        <v>12</v>
      </c>
      <c r="I177" s="36">
        <f t="shared" si="4"/>
        <v>8.3333333333333329E-2</v>
      </c>
      <c r="J177" s="30">
        <f t="shared" si="5"/>
        <v>8.3333333333333329E-2</v>
      </c>
      <c r="M177" s="29" t="s">
        <v>341</v>
      </c>
      <c r="N177" s="29" t="s">
        <v>226</v>
      </c>
      <c r="O177" s="29" t="s">
        <v>227</v>
      </c>
      <c r="P177" s="29">
        <v>2</v>
      </c>
      <c r="Q177" s="37">
        <f>ROUND(Table8[[#This Row],['# MONTHS]]/Table8[[#Headers],[12]],2)</f>
        <v>0.17</v>
      </c>
      <c r="R177" s="37">
        <f>IF(ISNUMBER(T177), ((P177 - 1 + (DAY(T177) / DAY(EOMONTH(T177, 0)))) / Table8[[#Headers],[12]]), (P177 / Table8[[#Headers],[12]]))</f>
        <v>0.16666666666666666</v>
      </c>
      <c r="S177" s="35">
        <f>IFERROR(VLOOKUP(Table8[[#This Row],[EMPLOYEE ID]],Table3[[EMP ID]:[DATE STARTED]],9,FALSE),"")</f>
        <v>42795</v>
      </c>
      <c r="T177" s="35" t="str">
        <f>IF(IFERROR(VLOOKUP(Table8[[#This Row],[EMPLOYEE ID]],ELIST!$A$1:$J$1864,8),"")="","",VLOOKUP(Table8[[#This Row],[EMPLOYEE ID]],ELIST!$A$1:$J$1864,8))</f>
        <v/>
      </c>
      <c r="U177" s="36">
        <f>Table8[[#This Row],[PRORATED %]]</f>
        <v>0.16666666666666666</v>
      </c>
      <c r="V177" s="59"/>
    </row>
    <row r="178" spans="1:22" x14ac:dyDescent="0.25">
      <c r="A178" s="28" t="s">
        <v>424</v>
      </c>
      <c r="B178" s="29">
        <v>240165</v>
      </c>
      <c r="C178" s="29" t="s">
        <v>423</v>
      </c>
      <c r="D178" s="29" t="s">
        <v>754</v>
      </c>
      <c r="E178" s="35">
        <f>IFERROR(VLOOKUP(Table5[[#This Row],[EMPLOYEE ID]],Table3[[EMP ID]:[DATE STARTED]],9,FALSE),"")</f>
        <v>43717</v>
      </c>
      <c r="F178" s="35" t="str">
        <f>IF(IFERROR(VLOOKUP(Table5[[#This Row],[EMPLOYEE ID]],ELIST!$A$1:$J$1864,8),"")="","",VLOOKUP(Table5[[#This Row],[EMPLOYEE ID]],ELIST!$A$1:$J$1864,8))</f>
        <v/>
      </c>
      <c r="G178" s="29">
        <v>1</v>
      </c>
      <c r="H178" s="29">
        <v>12</v>
      </c>
      <c r="I178" s="36">
        <f t="shared" si="4"/>
        <v>8.3333333333333329E-2</v>
      </c>
      <c r="J178" s="30">
        <f t="shared" si="5"/>
        <v>8.3333333333333329E-2</v>
      </c>
      <c r="M178" s="29" t="s">
        <v>327</v>
      </c>
      <c r="N178" s="29" t="s">
        <v>2525</v>
      </c>
      <c r="O178" s="29" t="s">
        <v>3766</v>
      </c>
      <c r="P178" s="29">
        <v>2</v>
      </c>
      <c r="Q178" s="37">
        <f>ROUND(Table8[[#This Row],['# MONTHS]]/Table8[[#Headers],[12]],2)</f>
        <v>0.17</v>
      </c>
      <c r="R178" s="37">
        <f>IF(ISNUMBER(T178), ((P178 - 1 + (DAY(T178) / DAY(EOMONTH(T178, 0)))) / Table8[[#Headers],[12]]), (P178 / Table8[[#Headers],[12]]))</f>
        <v>0.16666666666666666</v>
      </c>
      <c r="S178" s="35" t="str">
        <f>IFERROR(VLOOKUP(Table8[[#This Row],[EMPLOYEE ID]],Table3[[EMP ID]:[DATE STARTED]],9,FALSE),"")</f>
        <v/>
      </c>
      <c r="T178" s="35" t="str">
        <f>IF(IFERROR(VLOOKUP(Table8[[#This Row],[EMPLOYEE ID]],ELIST!$A$1:$J$1864,8),"")="","",VLOOKUP(Table8[[#This Row],[EMPLOYEE ID]],ELIST!$A$1:$J$1864,8))</f>
        <v/>
      </c>
      <c r="U178" s="36">
        <f>Table8[[#This Row],[PRORATED %]]</f>
        <v>0.16666666666666666</v>
      </c>
      <c r="V178" s="59"/>
    </row>
    <row r="179" spans="1:22" x14ac:dyDescent="0.25">
      <c r="A179" s="28" t="s">
        <v>424</v>
      </c>
      <c r="B179" s="29">
        <v>240165</v>
      </c>
      <c r="C179" s="29" t="s">
        <v>423</v>
      </c>
      <c r="D179" s="29" t="s">
        <v>748</v>
      </c>
      <c r="E179" s="35">
        <f>IFERROR(VLOOKUP(Table5[[#This Row],[EMPLOYEE ID]],Table3[[EMP ID]:[DATE STARTED]],9,FALSE),"")</f>
        <v>43717</v>
      </c>
      <c r="F179" s="35" t="str">
        <f>IF(IFERROR(VLOOKUP(Table5[[#This Row],[EMPLOYEE ID]],ELIST!$A$1:$J$1864,8),"")="","",VLOOKUP(Table5[[#This Row],[EMPLOYEE ID]],ELIST!$A$1:$J$1864,8))</f>
        <v/>
      </c>
      <c r="G179" s="29">
        <v>1</v>
      </c>
      <c r="H179" s="29">
        <v>12</v>
      </c>
      <c r="I179" s="36">
        <f t="shared" si="4"/>
        <v>8.3333333333333329E-2</v>
      </c>
      <c r="J179" s="30">
        <f t="shared" si="5"/>
        <v>8.3333333333333329E-2</v>
      </c>
      <c r="M179" s="29" t="s">
        <v>327</v>
      </c>
      <c r="N179" s="29" t="s">
        <v>3296</v>
      </c>
      <c r="O179" s="29" t="s">
        <v>3766</v>
      </c>
      <c r="P179" s="29">
        <v>2</v>
      </c>
      <c r="Q179" s="37">
        <f>ROUND(Table8[[#This Row],['# MONTHS]]/Table8[[#Headers],[12]],2)</f>
        <v>0.17</v>
      </c>
      <c r="R179" s="37">
        <f>IF(ISNUMBER(T179), ((P179 - 1 + (DAY(T179) / DAY(EOMONTH(T179, 0)))) / Table8[[#Headers],[12]]), (P179 / Table8[[#Headers],[12]]))</f>
        <v>9.8214285714285712E-2</v>
      </c>
      <c r="S179" s="35" t="str">
        <f>IFERROR(VLOOKUP(Table8[[#This Row],[EMPLOYEE ID]],Table3[[EMP ID]:[DATE STARTED]],9,FALSE),"")</f>
        <v/>
      </c>
      <c r="T179" s="35">
        <f>IF(IFERROR(VLOOKUP(Table8[[#This Row],[EMPLOYEE ID]],ELIST!$A$1:$J$1864,8),"")="","",VLOOKUP(Table8[[#This Row],[EMPLOYEE ID]],ELIST!$A$1:$J$1864,8))</f>
        <v>44232</v>
      </c>
      <c r="U179" s="36">
        <f>Table8[[#This Row],[PRORATED %]]</f>
        <v>9.8214285714285712E-2</v>
      </c>
      <c r="V179" s="59"/>
    </row>
    <row r="180" spans="1:22" x14ac:dyDescent="0.25">
      <c r="A180" s="28" t="s">
        <v>424</v>
      </c>
      <c r="B180" s="29">
        <v>240165</v>
      </c>
      <c r="C180" s="29" t="s">
        <v>423</v>
      </c>
      <c r="D180" s="29" t="s">
        <v>747</v>
      </c>
      <c r="E180" s="35">
        <f>IFERROR(VLOOKUP(Table5[[#This Row],[EMPLOYEE ID]],Table3[[EMP ID]:[DATE STARTED]],9,FALSE),"")</f>
        <v>43717</v>
      </c>
      <c r="F180" s="35" t="str">
        <f>IF(IFERROR(VLOOKUP(Table5[[#This Row],[EMPLOYEE ID]],ELIST!$A$1:$J$1864,8),"")="","",VLOOKUP(Table5[[#This Row],[EMPLOYEE ID]],ELIST!$A$1:$J$1864,8))</f>
        <v/>
      </c>
      <c r="G180" s="29">
        <v>1</v>
      </c>
      <c r="H180" s="29">
        <v>12</v>
      </c>
      <c r="I180" s="36">
        <f t="shared" si="4"/>
        <v>8.3333333333333329E-2</v>
      </c>
      <c r="J180" s="30">
        <f t="shared" si="5"/>
        <v>8.3333333333333329E-2</v>
      </c>
      <c r="M180" s="29" t="s">
        <v>327</v>
      </c>
      <c r="N180" s="29" t="s">
        <v>511</v>
      </c>
      <c r="O180" s="29" t="s">
        <v>3766</v>
      </c>
      <c r="P180" s="29">
        <v>2</v>
      </c>
      <c r="Q180" s="37">
        <f>ROUND(Table8[[#This Row],['# MONTHS]]/Table8[[#Headers],[12]],2)</f>
        <v>0.17</v>
      </c>
      <c r="R180" s="37">
        <f>IF(ISNUMBER(T180), ((P180 - 1 + (DAY(T180) / DAY(EOMONTH(T180, 0)))) / Table8[[#Headers],[12]]), (P180 / Table8[[#Headers],[12]]))</f>
        <v>0.12365591397849462</v>
      </c>
      <c r="S180" s="35" t="str">
        <f>IFERROR(VLOOKUP(Table8[[#This Row],[EMPLOYEE ID]],Table3[[EMP ID]:[DATE STARTED]],9,FALSE),"")</f>
        <v/>
      </c>
      <c r="T180" s="35">
        <f>IF(IFERROR(VLOOKUP(Table8[[#This Row],[EMPLOYEE ID]],ELIST!$A$1:$J$1864,8),"")="","",VLOOKUP(Table8[[#This Row],[EMPLOYEE ID]],ELIST!$A$1:$J$1864,8))</f>
        <v>44484</v>
      </c>
      <c r="U180" s="36">
        <f>Table8[[#This Row],[PRORATED %]]</f>
        <v>0.12365591397849462</v>
      </c>
      <c r="V180" s="59"/>
    </row>
    <row r="181" spans="1:22" x14ac:dyDescent="0.25">
      <c r="A181" s="28" t="s">
        <v>424</v>
      </c>
      <c r="B181" s="29">
        <v>240165</v>
      </c>
      <c r="C181" s="29" t="s">
        <v>423</v>
      </c>
      <c r="D181" s="29" t="s">
        <v>746</v>
      </c>
      <c r="E181" s="35">
        <f>IFERROR(VLOOKUP(Table5[[#This Row],[EMPLOYEE ID]],Table3[[EMP ID]:[DATE STARTED]],9,FALSE),"")</f>
        <v>43717</v>
      </c>
      <c r="F181" s="35" t="str">
        <f>IF(IFERROR(VLOOKUP(Table5[[#This Row],[EMPLOYEE ID]],ELIST!$A$1:$J$1864,8),"")="","",VLOOKUP(Table5[[#This Row],[EMPLOYEE ID]],ELIST!$A$1:$J$1864,8))</f>
        <v/>
      </c>
      <c r="G181" s="29">
        <v>1</v>
      </c>
      <c r="H181" s="29">
        <v>12</v>
      </c>
      <c r="I181" s="36">
        <f t="shared" si="4"/>
        <v>8.3333333333333329E-2</v>
      </c>
      <c r="J181" s="30">
        <f t="shared" si="5"/>
        <v>8.3333333333333329E-2</v>
      </c>
      <c r="M181" s="29" t="s">
        <v>309</v>
      </c>
      <c r="N181" s="29">
        <v>240455</v>
      </c>
      <c r="O181" s="29" t="s">
        <v>657</v>
      </c>
      <c r="P181" s="29">
        <v>2</v>
      </c>
      <c r="Q181" s="37">
        <f>ROUND(Table8[[#This Row],['# MONTHS]]/Table8[[#Headers],[12]],2)</f>
        <v>0.17</v>
      </c>
      <c r="R181" s="37">
        <f>IF(ISNUMBER(T181), ((P181 - 1 + (DAY(T181) / DAY(EOMONTH(T181, 0)))) / Table8[[#Headers],[12]]), (P181 / Table8[[#Headers],[12]]))</f>
        <v>0.16666666666666666</v>
      </c>
      <c r="S181" s="35">
        <f>IFERROR(VLOOKUP(Table8[[#This Row],[EMPLOYEE ID]],Table3[[EMP ID]:[DATE STARTED]],9,FALSE),"")</f>
        <v>44496</v>
      </c>
      <c r="T181" s="35" t="str">
        <f>IF(IFERROR(VLOOKUP(Table8[[#This Row],[EMPLOYEE ID]],ELIST!$A$1:$J$1864,8),"")="","",VLOOKUP(Table8[[#This Row],[EMPLOYEE ID]],ELIST!$A$1:$J$1864,8))</f>
        <v/>
      </c>
      <c r="U181" s="36">
        <f>Table8[[#This Row],[PRORATED %]]</f>
        <v>0.16666666666666666</v>
      </c>
      <c r="V181" s="59"/>
    </row>
    <row r="182" spans="1:22" x14ac:dyDescent="0.25">
      <c r="A182" s="28" t="s">
        <v>424</v>
      </c>
      <c r="B182" s="29">
        <v>240165</v>
      </c>
      <c r="C182" s="29" t="s">
        <v>423</v>
      </c>
      <c r="D182" s="29" t="s">
        <v>717</v>
      </c>
      <c r="E182" s="35">
        <f>IFERROR(VLOOKUP(Table5[[#This Row],[EMPLOYEE ID]],Table3[[EMP ID]:[DATE STARTED]],9,FALSE),"")</f>
        <v>43717</v>
      </c>
      <c r="F182" s="35" t="str">
        <f>IF(IFERROR(VLOOKUP(Table5[[#This Row],[EMPLOYEE ID]],ELIST!$A$1:$J$1864,8),"")="","",VLOOKUP(Table5[[#This Row],[EMPLOYEE ID]],ELIST!$A$1:$J$1864,8))</f>
        <v/>
      </c>
      <c r="G182" s="29">
        <v>1</v>
      </c>
      <c r="H182" s="29">
        <v>12</v>
      </c>
      <c r="I182" s="36">
        <f t="shared" si="4"/>
        <v>8.3333333333333329E-2</v>
      </c>
      <c r="J182" s="30">
        <f t="shared" si="5"/>
        <v>8.3333333333333329E-2</v>
      </c>
      <c r="M182" s="29" t="s">
        <v>304</v>
      </c>
      <c r="N182" s="29" t="s">
        <v>725</v>
      </c>
      <c r="O182" s="29" t="s">
        <v>3766</v>
      </c>
      <c r="P182" s="29">
        <v>2</v>
      </c>
      <c r="Q182" s="37">
        <f>ROUND(Table8[[#This Row],['# MONTHS]]/Table8[[#Headers],[12]],2)</f>
        <v>0.17</v>
      </c>
      <c r="R182" s="37">
        <f>IF(ISNUMBER(T182), ((P182 - 1 + (DAY(T182) / DAY(EOMONTH(T182, 0)))) / Table8[[#Headers],[12]]), (P182 / Table8[[#Headers],[12]]))</f>
        <v>9.9462365591397858E-2</v>
      </c>
      <c r="S182" s="35" t="str">
        <f>IFERROR(VLOOKUP(Table8[[#This Row],[EMPLOYEE ID]],Table3[[EMP ID]:[DATE STARTED]],9,FALSE),"")</f>
        <v/>
      </c>
      <c r="T182" s="35">
        <f>IF(IFERROR(VLOOKUP(Table8[[#This Row],[EMPLOYEE ID]],ELIST!$A$1:$J$1864,8),"")="","",VLOOKUP(Table8[[#This Row],[EMPLOYEE ID]],ELIST!$A$1:$J$1864,8))</f>
        <v>44383</v>
      </c>
      <c r="U182" s="36">
        <f>Table8[[#This Row],[PRORATED %]]</f>
        <v>9.9462365591397858E-2</v>
      </c>
      <c r="V182" s="59"/>
    </row>
    <row r="183" spans="1:22" x14ac:dyDescent="0.25">
      <c r="A183" s="28" t="s">
        <v>424</v>
      </c>
      <c r="B183" s="29">
        <v>240165</v>
      </c>
      <c r="C183" s="29" t="s">
        <v>423</v>
      </c>
      <c r="D183" s="29" t="s">
        <v>703</v>
      </c>
      <c r="E183" s="35">
        <f>IFERROR(VLOOKUP(Table5[[#This Row],[EMPLOYEE ID]],Table3[[EMP ID]:[DATE STARTED]],9,FALSE),"")</f>
        <v>43717</v>
      </c>
      <c r="F183" s="35" t="str">
        <f>IF(IFERROR(VLOOKUP(Table5[[#This Row],[EMPLOYEE ID]],ELIST!$A$1:$J$1864,8),"")="","",VLOOKUP(Table5[[#This Row],[EMPLOYEE ID]],ELIST!$A$1:$J$1864,8))</f>
        <v/>
      </c>
      <c r="G183" s="29">
        <v>1</v>
      </c>
      <c r="H183" s="29">
        <v>12</v>
      </c>
      <c r="I183" s="36">
        <f t="shared" si="4"/>
        <v>8.3333333333333329E-2</v>
      </c>
      <c r="J183" s="30">
        <f t="shared" si="5"/>
        <v>8.3333333333333329E-2</v>
      </c>
      <c r="M183" s="29" t="s">
        <v>301</v>
      </c>
      <c r="N183" s="29" t="s">
        <v>729</v>
      </c>
      <c r="O183" s="29" t="s">
        <v>3766</v>
      </c>
      <c r="P183" s="29">
        <v>2</v>
      </c>
      <c r="Q183" s="37">
        <f>ROUND(Table8[[#This Row],['# MONTHS]]/Table8[[#Headers],[12]],2)</f>
        <v>0.17</v>
      </c>
      <c r="R183" s="37">
        <f>IF(ISNUMBER(T183), ((P183 - 1 + (DAY(T183) / DAY(EOMONTH(T183, 0)))) / Table8[[#Headers],[12]]), (P183 / Table8[[#Headers],[12]]))</f>
        <v>0.16666666666666666</v>
      </c>
      <c r="S183" s="35" t="str">
        <f>IFERROR(VLOOKUP(Table8[[#This Row],[EMPLOYEE ID]],Table3[[EMP ID]:[DATE STARTED]],9,FALSE),"")</f>
        <v/>
      </c>
      <c r="T183" s="35" t="str">
        <f>IF(IFERROR(VLOOKUP(Table8[[#This Row],[EMPLOYEE ID]],ELIST!$A$1:$J$1864,8),"")="","",VLOOKUP(Table8[[#This Row],[EMPLOYEE ID]],ELIST!$A$1:$J$1864,8))</f>
        <v/>
      </c>
      <c r="U183" s="36">
        <f>Table8[[#This Row],[PRORATED %]]</f>
        <v>0.16666666666666666</v>
      </c>
      <c r="V183" s="59"/>
    </row>
    <row r="184" spans="1:22" x14ac:dyDescent="0.25">
      <c r="A184" s="28" t="s">
        <v>424</v>
      </c>
      <c r="B184" s="29">
        <v>240165</v>
      </c>
      <c r="C184" s="29" t="s">
        <v>423</v>
      </c>
      <c r="D184" s="29" t="s">
        <v>695</v>
      </c>
      <c r="E184" s="35">
        <f>IFERROR(VLOOKUP(Table5[[#This Row],[EMPLOYEE ID]],Table3[[EMP ID]:[DATE STARTED]],9,FALSE),"")</f>
        <v>43717</v>
      </c>
      <c r="F184" s="35" t="str">
        <f>IF(IFERROR(VLOOKUP(Table5[[#This Row],[EMPLOYEE ID]],ELIST!$A$1:$J$1864,8),"")="","",VLOOKUP(Table5[[#This Row],[EMPLOYEE ID]],ELIST!$A$1:$J$1864,8))</f>
        <v/>
      </c>
      <c r="G184" s="29">
        <v>1</v>
      </c>
      <c r="H184" s="29">
        <v>12</v>
      </c>
      <c r="I184" s="36">
        <f t="shared" si="4"/>
        <v>8.3333333333333329E-2</v>
      </c>
      <c r="J184" s="30">
        <f t="shared" si="5"/>
        <v>8.3333333333333329E-2</v>
      </c>
      <c r="M184" s="29" t="s">
        <v>301</v>
      </c>
      <c r="N184" s="29" t="s">
        <v>604</v>
      </c>
      <c r="O184" s="29" t="s">
        <v>3766</v>
      </c>
      <c r="P184" s="29">
        <v>2</v>
      </c>
      <c r="Q184" s="37">
        <f>ROUND(Table8[[#This Row],['# MONTHS]]/Table8[[#Headers],[12]],2)</f>
        <v>0.17</v>
      </c>
      <c r="R184" s="37">
        <f>IF(ISNUMBER(T184), ((P184 - 1 + (DAY(T184) / DAY(EOMONTH(T184, 0)))) / Table8[[#Headers],[12]]), (P184 / Table8[[#Headers],[12]]))</f>
        <v>8.8709677419354829E-2</v>
      </c>
      <c r="S184" s="35" t="str">
        <f>IFERROR(VLOOKUP(Table8[[#This Row],[EMPLOYEE ID]],Table3[[EMP ID]:[DATE STARTED]],9,FALSE),"")</f>
        <v/>
      </c>
      <c r="T184" s="35">
        <f>IF(IFERROR(VLOOKUP(Table8[[#This Row],[EMPLOYEE ID]],ELIST!$A$1:$J$1864,8),"")="","",VLOOKUP(Table8[[#This Row],[EMPLOYEE ID]],ELIST!$A$1:$J$1864,8))</f>
        <v>43161</v>
      </c>
      <c r="U184" s="36">
        <f>Table8[[#This Row],[PRORATED %]]</f>
        <v>8.8709677419354829E-2</v>
      </c>
      <c r="V184" s="59"/>
    </row>
    <row r="185" spans="1:22" x14ac:dyDescent="0.25">
      <c r="A185" s="28" t="s">
        <v>424</v>
      </c>
      <c r="B185" s="29">
        <v>240165</v>
      </c>
      <c r="C185" s="29" t="s">
        <v>423</v>
      </c>
      <c r="D185" s="29" t="s">
        <v>650</v>
      </c>
      <c r="E185" s="35">
        <f>IFERROR(VLOOKUP(Table5[[#This Row],[EMPLOYEE ID]],Table3[[EMP ID]:[DATE STARTED]],9,FALSE),"")</f>
        <v>43717</v>
      </c>
      <c r="F185" s="35" t="str">
        <f>IF(IFERROR(VLOOKUP(Table5[[#This Row],[EMPLOYEE ID]],ELIST!$A$1:$J$1864,8),"")="","",VLOOKUP(Table5[[#This Row],[EMPLOYEE ID]],ELIST!$A$1:$J$1864,8))</f>
        <v/>
      </c>
      <c r="G185" s="29">
        <v>1</v>
      </c>
      <c r="H185" s="29">
        <v>12</v>
      </c>
      <c r="I185" s="36">
        <f t="shared" si="4"/>
        <v>8.3333333333333329E-2</v>
      </c>
      <c r="J185" s="30">
        <f t="shared" si="5"/>
        <v>8.3333333333333329E-2</v>
      </c>
      <c r="M185" s="29" t="s">
        <v>13</v>
      </c>
      <c r="N185" s="29" t="s">
        <v>11</v>
      </c>
      <c r="O185" s="29" t="s">
        <v>12</v>
      </c>
      <c r="P185" s="29">
        <v>2</v>
      </c>
      <c r="Q185" s="37">
        <f>ROUND(Table8[[#This Row],['# MONTHS]]/Table8[[#Headers],[12]],2)</f>
        <v>0.17</v>
      </c>
      <c r="R185" s="37">
        <f>IF(ISNUMBER(T185), ((P185 - 1 + (DAY(T185) / DAY(EOMONTH(T185, 0)))) / Table8[[#Headers],[12]]), (P185 / Table8[[#Headers],[12]]))</f>
        <v>0.16666666666666666</v>
      </c>
      <c r="S185" s="35">
        <f>IFERROR(VLOOKUP(Table8[[#This Row],[EMPLOYEE ID]],Table3[[EMP ID]:[DATE STARTED]],9,FALSE),"")</f>
        <v>44627</v>
      </c>
      <c r="T185" s="35" t="str">
        <f>IF(IFERROR(VLOOKUP(Table8[[#This Row],[EMPLOYEE ID]],ELIST!$A$1:$J$1864,8),"")="","",VLOOKUP(Table8[[#This Row],[EMPLOYEE ID]],ELIST!$A$1:$J$1864,8))</f>
        <v/>
      </c>
      <c r="U185" s="36">
        <f>Table8[[#This Row],[PRORATED %]]</f>
        <v>0.16666666666666666</v>
      </c>
      <c r="V185" s="59"/>
    </row>
    <row r="186" spans="1:22" x14ac:dyDescent="0.25">
      <c r="A186" s="28" t="s">
        <v>424</v>
      </c>
      <c r="B186" s="29">
        <v>240165</v>
      </c>
      <c r="C186" s="29" t="s">
        <v>423</v>
      </c>
      <c r="D186" s="29" t="s">
        <v>3277</v>
      </c>
      <c r="E186" s="35">
        <f>IFERROR(VLOOKUP(Table5[[#This Row],[EMPLOYEE ID]],Table3[[EMP ID]:[DATE STARTED]],9,FALSE),"")</f>
        <v>43717</v>
      </c>
      <c r="F186" s="35" t="str">
        <f>IF(IFERROR(VLOOKUP(Table5[[#This Row],[EMPLOYEE ID]],ELIST!$A$1:$J$1864,8),"")="","",VLOOKUP(Table5[[#This Row],[EMPLOYEE ID]],ELIST!$A$1:$J$1864,8))</f>
        <v/>
      </c>
      <c r="G186" s="29">
        <v>1</v>
      </c>
      <c r="H186" s="29">
        <v>12</v>
      </c>
      <c r="I186" s="36">
        <f t="shared" si="4"/>
        <v>8.3333333333333329E-2</v>
      </c>
      <c r="J186" s="30">
        <f t="shared" si="5"/>
        <v>8.3333333333333329E-2</v>
      </c>
      <c r="M186" s="29" t="s">
        <v>294</v>
      </c>
      <c r="N186" s="29">
        <v>240005</v>
      </c>
      <c r="O186" s="29" t="s">
        <v>190</v>
      </c>
      <c r="P186" s="29">
        <v>2</v>
      </c>
      <c r="Q186" s="37">
        <f>ROUND(Table8[[#This Row],['# MONTHS]]/Table8[[#Headers],[12]],2)</f>
        <v>0.17</v>
      </c>
      <c r="R186" s="37">
        <f>IF(ISNUMBER(T186), ((P186 - 1 + (DAY(T186) / DAY(EOMONTH(T186, 0)))) / Table8[[#Headers],[12]]), (P186 / Table8[[#Headers],[12]]))</f>
        <v>0.16666666666666666</v>
      </c>
      <c r="S186" s="35">
        <f>IFERROR(VLOOKUP(Table8[[#This Row],[EMPLOYEE ID]],Table3[[EMP ID]:[DATE STARTED]],9,FALSE),"")</f>
        <v>43382</v>
      </c>
      <c r="T186" s="35" t="str">
        <f>IF(IFERROR(VLOOKUP(Table8[[#This Row],[EMPLOYEE ID]],ELIST!$A$1:$J$1864,8),"")="","",VLOOKUP(Table8[[#This Row],[EMPLOYEE ID]],ELIST!$A$1:$J$1864,8))</f>
        <v/>
      </c>
      <c r="U186" s="36">
        <f>Table8[[#This Row],[PRORATED %]]</f>
        <v>0.16666666666666666</v>
      </c>
      <c r="V186" s="59"/>
    </row>
    <row r="187" spans="1:22" x14ac:dyDescent="0.25">
      <c r="A187" s="28" t="s">
        <v>424</v>
      </c>
      <c r="B187" s="29">
        <v>240165</v>
      </c>
      <c r="C187" s="29" t="s">
        <v>423</v>
      </c>
      <c r="D187" s="29" t="s">
        <v>3284</v>
      </c>
      <c r="E187" s="35">
        <f>IFERROR(VLOOKUP(Table5[[#This Row],[EMPLOYEE ID]],Table3[[EMP ID]:[DATE STARTED]],9,FALSE),"")</f>
        <v>43717</v>
      </c>
      <c r="F187" s="35" t="str">
        <f>IF(IFERROR(VLOOKUP(Table5[[#This Row],[EMPLOYEE ID]],ELIST!$A$1:$J$1864,8),"")="","",VLOOKUP(Table5[[#This Row],[EMPLOYEE ID]],ELIST!$A$1:$J$1864,8))</f>
        <v/>
      </c>
      <c r="G187" s="29">
        <v>1</v>
      </c>
      <c r="H187" s="29">
        <v>12</v>
      </c>
      <c r="I187" s="36">
        <f t="shared" si="4"/>
        <v>8.3333333333333329E-2</v>
      </c>
      <c r="J187" s="30">
        <f t="shared" si="5"/>
        <v>8.3333333333333329E-2</v>
      </c>
      <c r="M187" s="29" t="s">
        <v>289</v>
      </c>
      <c r="N187" s="29">
        <v>440435</v>
      </c>
      <c r="O187" s="29" t="s">
        <v>259</v>
      </c>
      <c r="P187" s="29">
        <v>2</v>
      </c>
      <c r="Q187" s="37">
        <f>ROUND(Table8[[#This Row],['# MONTHS]]/Table8[[#Headers],[12]],2)</f>
        <v>0.17</v>
      </c>
      <c r="R187" s="37">
        <f>IF(ISNUMBER(T187), ((P187 - 1 + (DAY(T187) / DAY(EOMONTH(T187, 0)))) / Table8[[#Headers],[12]]), (P187 / Table8[[#Headers],[12]]))</f>
        <v>0.11827956989247312</v>
      </c>
      <c r="S187" s="35">
        <f>IFERROR(VLOOKUP(Table8[[#This Row],[EMPLOYEE ID]],Table3[[EMP ID]:[DATE STARTED]],9,FALSE),"")</f>
        <v>45098</v>
      </c>
      <c r="T187" s="35">
        <f>IF(IFERROR(VLOOKUP(Table8[[#This Row],[EMPLOYEE ID]],ELIST!$A$1:$J$1864,8),"")="","",VLOOKUP(Table8[[#This Row],[EMPLOYEE ID]],ELIST!$A$1:$J$1864,8))</f>
        <v>45425</v>
      </c>
      <c r="U187" s="36">
        <f>Table8[[#This Row],[PRORATED %]]</f>
        <v>0.11827956989247312</v>
      </c>
      <c r="V187" s="59"/>
    </row>
    <row r="188" spans="1:22" x14ac:dyDescent="0.25">
      <c r="A188" s="28" t="s">
        <v>424</v>
      </c>
      <c r="B188" s="29">
        <v>240165</v>
      </c>
      <c r="C188" s="29" t="s">
        <v>423</v>
      </c>
      <c r="D188" s="29" t="s">
        <v>3778</v>
      </c>
      <c r="E188" s="35">
        <f>IFERROR(VLOOKUP(Table5[[#This Row],[EMPLOYEE ID]],Table3[[EMP ID]:[DATE STARTED]],9,FALSE),"")</f>
        <v>43717</v>
      </c>
      <c r="F188" s="35" t="str">
        <f>IF(IFERROR(VLOOKUP(Table5[[#This Row],[EMPLOYEE ID]],ELIST!$A$1:$J$1864,8),"")="","",VLOOKUP(Table5[[#This Row],[EMPLOYEE ID]],ELIST!$A$1:$J$1864,8))</f>
        <v/>
      </c>
      <c r="G188" s="29">
        <v>1</v>
      </c>
      <c r="H188" s="29">
        <v>12</v>
      </c>
      <c r="I188" s="36">
        <f t="shared" si="4"/>
        <v>8.3333333333333329E-2</v>
      </c>
      <c r="J188" s="30">
        <f t="shared" si="5"/>
        <v>8.3333333333333329E-2</v>
      </c>
      <c r="M188" s="29" t="s">
        <v>282</v>
      </c>
      <c r="N188" s="29" t="s">
        <v>697</v>
      </c>
      <c r="O188" s="29" t="s">
        <v>3766</v>
      </c>
      <c r="P188" s="29">
        <v>2</v>
      </c>
      <c r="Q188" s="37">
        <f>ROUND(Table8[[#This Row],['# MONTHS]]/Table8[[#Headers],[12]],2)</f>
        <v>0.17</v>
      </c>
      <c r="R188" s="37">
        <f>IF(ISNUMBER(T188), ((P188 - 1 + (DAY(T188) / DAY(EOMONTH(T188, 0)))) / Table8[[#Headers],[12]]), (P188 / Table8[[#Headers],[12]]))</f>
        <v>0.16666666666666666</v>
      </c>
      <c r="S188" s="35" t="str">
        <f>IFERROR(VLOOKUP(Table8[[#This Row],[EMPLOYEE ID]],Table3[[EMP ID]:[DATE STARTED]],9,FALSE),"")</f>
        <v/>
      </c>
      <c r="T188" s="35" t="str">
        <f>IF(IFERROR(VLOOKUP(Table8[[#This Row],[EMPLOYEE ID]],ELIST!$A$1:$J$1864,8),"")="","",VLOOKUP(Table8[[#This Row],[EMPLOYEE ID]],ELIST!$A$1:$J$1864,8))</f>
        <v/>
      </c>
      <c r="U188" s="36">
        <f>Table8[[#This Row],[PRORATED %]]</f>
        <v>0.16666666666666666</v>
      </c>
      <c r="V188" s="59"/>
    </row>
    <row r="189" spans="1:22" x14ac:dyDescent="0.25">
      <c r="A189" s="28" t="s">
        <v>424</v>
      </c>
      <c r="B189" s="29">
        <v>240165</v>
      </c>
      <c r="C189" s="29" t="s">
        <v>423</v>
      </c>
      <c r="D189" s="29" t="s">
        <v>3768</v>
      </c>
      <c r="E189" s="35">
        <f>IFERROR(VLOOKUP(Table5[[#This Row],[EMPLOYEE ID]],Table3[[EMP ID]:[DATE STARTED]],9,FALSE),"")</f>
        <v>43717</v>
      </c>
      <c r="F189" s="35" t="str">
        <f>IF(IFERROR(VLOOKUP(Table5[[#This Row],[EMPLOYEE ID]],ELIST!$A$1:$J$1864,8),"")="","",VLOOKUP(Table5[[#This Row],[EMPLOYEE ID]],ELIST!$A$1:$J$1864,8))</f>
        <v/>
      </c>
      <c r="G189" s="29">
        <v>1</v>
      </c>
      <c r="H189" s="29">
        <v>12</v>
      </c>
      <c r="I189" s="36">
        <f t="shared" si="4"/>
        <v>8.3333333333333329E-2</v>
      </c>
      <c r="J189" s="30">
        <f t="shared" si="5"/>
        <v>8.3333333333333329E-2</v>
      </c>
      <c r="M189" s="29" t="s">
        <v>276</v>
      </c>
      <c r="N189" s="29" t="s">
        <v>226</v>
      </c>
      <c r="O189" s="29" t="s">
        <v>227</v>
      </c>
      <c r="P189" s="29">
        <v>2</v>
      </c>
      <c r="Q189" s="37">
        <f>ROUND(Table8[[#This Row],['# MONTHS]]/Table8[[#Headers],[12]],2)</f>
        <v>0.17</v>
      </c>
      <c r="R189" s="37">
        <f>IF(ISNUMBER(T189), ((P189 - 1 + (DAY(T189) / DAY(EOMONTH(T189, 0)))) / Table8[[#Headers],[12]]), (P189 / Table8[[#Headers],[12]]))</f>
        <v>0.16666666666666666</v>
      </c>
      <c r="S189" s="35">
        <f>IFERROR(VLOOKUP(Table8[[#This Row],[EMPLOYEE ID]],Table3[[EMP ID]:[DATE STARTED]],9,FALSE),"")</f>
        <v>42795</v>
      </c>
      <c r="T189" s="35" t="str">
        <f>IF(IFERROR(VLOOKUP(Table8[[#This Row],[EMPLOYEE ID]],ELIST!$A$1:$J$1864,8),"")="","",VLOOKUP(Table8[[#This Row],[EMPLOYEE ID]],ELIST!$A$1:$J$1864,8))</f>
        <v/>
      </c>
      <c r="U189" s="36">
        <f>Table8[[#This Row],[PRORATED %]]</f>
        <v>0.16666666666666666</v>
      </c>
      <c r="V189" s="59"/>
    </row>
    <row r="190" spans="1:22" x14ac:dyDescent="0.25">
      <c r="A190" s="28" t="s">
        <v>420</v>
      </c>
      <c r="B190" s="29">
        <v>820003</v>
      </c>
      <c r="C190" s="29" t="s">
        <v>419</v>
      </c>
      <c r="D190" s="29" t="s">
        <v>754</v>
      </c>
      <c r="E190" s="35">
        <f>IFERROR(VLOOKUP(Table5[[#This Row],[EMPLOYEE ID]],Table3[[EMP ID]:[DATE STARTED]],9,FALSE),"")</f>
        <v>44732</v>
      </c>
      <c r="F190" s="35" t="str">
        <f>IF(IFERROR(VLOOKUP(Table5[[#This Row],[EMPLOYEE ID]],ELIST!$A$1:$J$1864,8),"")="","",VLOOKUP(Table5[[#This Row],[EMPLOYEE ID]],ELIST!$A$1:$J$1864,8))</f>
        <v/>
      </c>
      <c r="G190" s="29">
        <v>1</v>
      </c>
      <c r="H190" s="29">
        <v>12</v>
      </c>
      <c r="I190" s="36">
        <f t="shared" si="4"/>
        <v>8.3333333333333329E-2</v>
      </c>
      <c r="J190" s="30">
        <f t="shared" si="5"/>
        <v>8.3333333333333329E-2</v>
      </c>
      <c r="M190" s="29" t="s">
        <v>274</v>
      </c>
      <c r="N190" s="29">
        <v>230008</v>
      </c>
      <c r="O190" s="29" t="s">
        <v>2980</v>
      </c>
      <c r="P190" s="29">
        <v>2</v>
      </c>
      <c r="Q190" s="37">
        <f>ROUND(Table8[[#This Row],['# MONTHS]]/Table8[[#Headers],[12]],2)</f>
        <v>0.17</v>
      </c>
      <c r="R190" s="37">
        <f>IF(ISNUMBER(T190), ((P190 - 1 + (DAY(T190) / DAY(EOMONTH(T190, 0)))) / Table8[[#Headers],[12]]), (P190 / Table8[[#Headers],[12]]))</f>
        <v>0.14942528735632185</v>
      </c>
      <c r="S190" s="35">
        <f>IFERROR(VLOOKUP(Table8[[#This Row],[EMPLOYEE ID]],Table3[[EMP ID]:[DATE STARTED]],9,FALSE),"")</f>
        <v>44077</v>
      </c>
      <c r="T190" s="35">
        <f>IF(IFERROR(VLOOKUP(Table8[[#This Row],[EMPLOYEE ID]],ELIST!$A$1:$J$1864,8),"")="","",VLOOKUP(Table8[[#This Row],[EMPLOYEE ID]],ELIST!$A$1:$J$1864,8))</f>
        <v>45345</v>
      </c>
      <c r="U190" s="36">
        <f>Table8[[#This Row],[PRORATED %]]</f>
        <v>0.14942528735632185</v>
      </c>
      <c r="V190" s="59"/>
    </row>
    <row r="191" spans="1:22" x14ac:dyDescent="0.25">
      <c r="A191" s="28" t="s">
        <v>420</v>
      </c>
      <c r="B191" s="29">
        <v>820003</v>
      </c>
      <c r="C191" s="29" t="s">
        <v>419</v>
      </c>
      <c r="D191" s="29" t="s">
        <v>748</v>
      </c>
      <c r="E191" s="35">
        <f>IFERROR(VLOOKUP(Table5[[#This Row],[EMPLOYEE ID]],Table3[[EMP ID]:[DATE STARTED]],9,FALSE),"")</f>
        <v>44732</v>
      </c>
      <c r="F191" s="35" t="str">
        <f>IF(IFERROR(VLOOKUP(Table5[[#This Row],[EMPLOYEE ID]],ELIST!$A$1:$J$1864,8),"")="","",VLOOKUP(Table5[[#This Row],[EMPLOYEE ID]],ELIST!$A$1:$J$1864,8))</f>
        <v/>
      </c>
      <c r="G191" s="29">
        <v>1</v>
      </c>
      <c r="H191" s="29">
        <v>12</v>
      </c>
      <c r="I191" s="36">
        <f t="shared" si="4"/>
        <v>8.3333333333333329E-2</v>
      </c>
      <c r="J191" s="30">
        <f t="shared" si="5"/>
        <v>8.3333333333333329E-2</v>
      </c>
      <c r="M191" s="29" t="s">
        <v>751</v>
      </c>
      <c r="N191" s="29">
        <v>240348</v>
      </c>
      <c r="O191" s="29" t="s">
        <v>347</v>
      </c>
      <c r="P191" s="29">
        <v>2</v>
      </c>
      <c r="Q191" s="37">
        <f>ROUND(Table8[[#This Row],['# MONTHS]]/Table8[[#Headers],[12]],2)</f>
        <v>0.17</v>
      </c>
      <c r="R191" s="37">
        <f>IF(ISNUMBER(T191), ((P191 - 1 + (DAY(T191) / DAY(EOMONTH(T191, 0)))) / Table8[[#Headers],[12]]), (P191 / Table8[[#Headers],[12]]))</f>
        <v>0.16666666666666666</v>
      </c>
      <c r="S191" s="35">
        <f>IFERROR(VLOOKUP(Table8[[#This Row],[EMPLOYEE ID]],Table3[[EMP ID]:[DATE STARTED]],9,FALSE),"")</f>
        <v>44228</v>
      </c>
      <c r="T191" s="35" t="str">
        <f>IF(IFERROR(VLOOKUP(Table8[[#This Row],[EMPLOYEE ID]],ELIST!$A$1:$J$1864,8),"")="","",VLOOKUP(Table8[[#This Row],[EMPLOYEE ID]],ELIST!$A$1:$J$1864,8))</f>
        <v/>
      </c>
      <c r="U191" s="36">
        <f>Table8[[#This Row],[PRORATED %]]</f>
        <v>0.16666666666666666</v>
      </c>
      <c r="V191" s="59"/>
    </row>
    <row r="192" spans="1:22" x14ac:dyDescent="0.25">
      <c r="A192" s="28" t="s">
        <v>420</v>
      </c>
      <c r="B192" s="29">
        <v>820003</v>
      </c>
      <c r="C192" s="29" t="s">
        <v>419</v>
      </c>
      <c r="D192" s="29" t="s">
        <v>747</v>
      </c>
      <c r="E192" s="35">
        <f>IFERROR(VLOOKUP(Table5[[#This Row],[EMPLOYEE ID]],Table3[[EMP ID]:[DATE STARTED]],9,FALSE),"")</f>
        <v>44732</v>
      </c>
      <c r="F192" s="35" t="str">
        <f>IF(IFERROR(VLOOKUP(Table5[[#This Row],[EMPLOYEE ID]],ELIST!$A$1:$J$1864,8),"")="","",VLOOKUP(Table5[[#This Row],[EMPLOYEE ID]],ELIST!$A$1:$J$1864,8))</f>
        <v/>
      </c>
      <c r="G192" s="29">
        <v>1</v>
      </c>
      <c r="H192" s="29">
        <v>12</v>
      </c>
      <c r="I192" s="36">
        <f t="shared" si="4"/>
        <v>8.3333333333333329E-2</v>
      </c>
      <c r="J192" s="30">
        <f t="shared" si="5"/>
        <v>8.3333333333333329E-2</v>
      </c>
      <c r="M192" s="29" t="s">
        <v>266</v>
      </c>
      <c r="N192" s="29" t="s">
        <v>2937</v>
      </c>
      <c r="O192" s="29" t="s">
        <v>2990</v>
      </c>
      <c r="P192" s="29">
        <v>2</v>
      </c>
      <c r="Q192" s="37">
        <f>ROUND(Table8[[#This Row],['# MONTHS]]/Table8[[#Headers],[12]],2)</f>
        <v>0.17</v>
      </c>
      <c r="R192" s="37">
        <f>IF(ISNUMBER(T192), ((P192 - 1 + (DAY(T192) / DAY(EOMONTH(T192, 0)))) / Table8[[#Headers],[12]]), (P192 / Table8[[#Headers],[12]]))</f>
        <v>0.16666666666666666</v>
      </c>
      <c r="S192" s="35">
        <f>IFERROR(VLOOKUP(Table8[[#This Row],[EMPLOYEE ID]],Table3[[EMP ID]:[DATE STARTED]],9,FALSE),"")</f>
        <v>45551</v>
      </c>
      <c r="T192" s="35" t="str">
        <f>IF(IFERROR(VLOOKUP(Table8[[#This Row],[EMPLOYEE ID]],ELIST!$A$1:$J$1864,8),"")="","",VLOOKUP(Table8[[#This Row],[EMPLOYEE ID]],ELIST!$A$1:$J$1864,8))</f>
        <v/>
      </c>
      <c r="U192" s="36">
        <f>Table8[[#This Row],[PRORATED %]]</f>
        <v>0.16666666666666666</v>
      </c>
      <c r="V192" s="59"/>
    </row>
    <row r="193" spans="1:22" x14ac:dyDescent="0.25">
      <c r="A193" s="28" t="s">
        <v>420</v>
      </c>
      <c r="B193" s="29">
        <v>820003</v>
      </c>
      <c r="C193" s="29" t="s">
        <v>419</v>
      </c>
      <c r="D193" s="29" t="s">
        <v>746</v>
      </c>
      <c r="E193" s="35">
        <f>IFERROR(VLOOKUP(Table5[[#This Row],[EMPLOYEE ID]],Table3[[EMP ID]:[DATE STARTED]],9,FALSE),"")</f>
        <v>44732</v>
      </c>
      <c r="F193" s="35" t="str">
        <f>IF(IFERROR(VLOOKUP(Table5[[#This Row],[EMPLOYEE ID]],ELIST!$A$1:$J$1864,8),"")="","",VLOOKUP(Table5[[#This Row],[EMPLOYEE ID]],ELIST!$A$1:$J$1864,8))</f>
        <v/>
      </c>
      <c r="G193" s="29">
        <v>1</v>
      </c>
      <c r="H193" s="29">
        <v>12</v>
      </c>
      <c r="I193" s="36">
        <f t="shared" si="4"/>
        <v>8.3333333333333329E-2</v>
      </c>
      <c r="J193" s="30">
        <f t="shared" si="5"/>
        <v>8.3333333333333329E-2</v>
      </c>
      <c r="M193" s="29" t="s">
        <v>233</v>
      </c>
      <c r="N193" s="29">
        <v>210085</v>
      </c>
      <c r="O193" s="29" t="s">
        <v>656</v>
      </c>
      <c r="P193" s="29">
        <v>2</v>
      </c>
      <c r="Q193" s="37">
        <f>ROUND(Table8[[#This Row],['# MONTHS]]/Table8[[#Headers],[12]],2)</f>
        <v>0.17</v>
      </c>
      <c r="R193" s="37">
        <f>IF(ISNUMBER(T193), ((P193 - 1 + (DAY(T193) / DAY(EOMONTH(T193, 0)))) / Table8[[#Headers],[12]]), (P193 / Table8[[#Headers],[12]]))</f>
        <v>0.16666666666666666</v>
      </c>
      <c r="S193" s="35">
        <f>IFERROR(VLOOKUP(Table8[[#This Row],[EMPLOYEE ID]],Table3[[EMP ID]:[DATE STARTED]],9,FALSE),"")</f>
        <v>45425</v>
      </c>
      <c r="T193" s="35" t="str">
        <f>IF(IFERROR(VLOOKUP(Table8[[#This Row],[EMPLOYEE ID]],ELIST!$A$1:$J$1864,8),"")="","",VLOOKUP(Table8[[#This Row],[EMPLOYEE ID]],ELIST!$A$1:$J$1864,8))</f>
        <v/>
      </c>
      <c r="U193" s="36">
        <f>Table8[[#This Row],[PRORATED %]]</f>
        <v>0.16666666666666666</v>
      </c>
      <c r="V193" s="59"/>
    </row>
    <row r="194" spans="1:22" x14ac:dyDescent="0.25">
      <c r="A194" s="28" t="s">
        <v>420</v>
      </c>
      <c r="B194" s="29">
        <v>820003</v>
      </c>
      <c r="C194" s="29" t="s">
        <v>419</v>
      </c>
      <c r="D194" s="29" t="s">
        <v>717</v>
      </c>
      <c r="E194" s="35">
        <f>IFERROR(VLOOKUP(Table5[[#This Row],[EMPLOYEE ID]],Table3[[EMP ID]:[DATE STARTED]],9,FALSE),"")</f>
        <v>44732</v>
      </c>
      <c r="F194" s="35" t="str">
        <f>IF(IFERROR(VLOOKUP(Table5[[#This Row],[EMPLOYEE ID]],ELIST!$A$1:$J$1864,8),"")="","",VLOOKUP(Table5[[#This Row],[EMPLOYEE ID]],ELIST!$A$1:$J$1864,8))</f>
        <v/>
      </c>
      <c r="G194" s="29">
        <v>1</v>
      </c>
      <c r="H194" s="29">
        <v>12</v>
      </c>
      <c r="I194" s="36">
        <f t="shared" si="4"/>
        <v>8.3333333333333329E-2</v>
      </c>
      <c r="J194" s="30">
        <f t="shared" si="5"/>
        <v>8.3333333333333329E-2</v>
      </c>
      <c r="M194" s="29" t="s">
        <v>233</v>
      </c>
      <c r="N194" s="29" t="s">
        <v>3280</v>
      </c>
      <c r="O194" s="29" t="s">
        <v>3766</v>
      </c>
      <c r="P194" s="29">
        <v>2</v>
      </c>
      <c r="Q194" s="37">
        <f>ROUND(Table8[[#This Row],['# MONTHS]]/Table8[[#Headers],[12]],2)</f>
        <v>0.17</v>
      </c>
      <c r="R194" s="37">
        <f>IF(ISNUMBER(T194), ((P194 - 1 + (DAY(T194) / DAY(EOMONTH(T194, 0)))) / Table8[[#Headers],[12]]), (P194 / Table8[[#Headers],[12]]))</f>
        <v>0.16666666666666666</v>
      </c>
      <c r="S194" s="35" t="str">
        <f>IFERROR(VLOOKUP(Table8[[#This Row],[EMPLOYEE ID]],Table3[[EMP ID]:[DATE STARTED]],9,FALSE),"")</f>
        <v/>
      </c>
      <c r="T194" s="35" t="str">
        <f>IF(IFERROR(VLOOKUP(Table8[[#This Row],[EMPLOYEE ID]],ELIST!$A$1:$J$1864,8),"")="","",VLOOKUP(Table8[[#This Row],[EMPLOYEE ID]],ELIST!$A$1:$J$1864,8))</f>
        <v/>
      </c>
      <c r="U194" s="36">
        <f>Table8[[#This Row],[PRORATED %]]</f>
        <v>0.16666666666666666</v>
      </c>
      <c r="V194" s="59"/>
    </row>
    <row r="195" spans="1:22" x14ac:dyDescent="0.25">
      <c r="A195" s="28" t="s">
        <v>420</v>
      </c>
      <c r="B195" s="29">
        <v>820003</v>
      </c>
      <c r="C195" s="29" t="s">
        <v>419</v>
      </c>
      <c r="D195" s="29" t="s">
        <v>703</v>
      </c>
      <c r="E195" s="35">
        <f>IFERROR(VLOOKUP(Table5[[#This Row],[EMPLOYEE ID]],Table3[[EMP ID]:[DATE STARTED]],9,FALSE),"")</f>
        <v>44732</v>
      </c>
      <c r="F195" s="35" t="str">
        <f>IF(IFERROR(VLOOKUP(Table5[[#This Row],[EMPLOYEE ID]],ELIST!$A$1:$J$1864,8),"")="","",VLOOKUP(Table5[[#This Row],[EMPLOYEE ID]],ELIST!$A$1:$J$1864,8))</f>
        <v/>
      </c>
      <c r="G195" s="29">
        <v>1</v>
      </c>
      <c r="H195" s="29">
        <v>12</v>
      </c>
      <c r="I195" s="36">
        <f t="shared" ref="I195:I258" si="6">G195/H195</f>
        <v>8.3333333333333329E-2</v>
      </c>
      <c r="J195" s="30">
        <f t="shared" ref="J195:J258" si="7">IF(ISNUMBER(F195), ((G195 - 1 + (DAY(F195) / DAY(EOMONTH(F195, 0)))) / H195), (G195 / H195))</f>
        <v>8.3333333333333329E-2</v>
      </c>
      <c r="M195" s="29" t="s">
        <v>230</v>
      </c>
      <c r="N195" s="29">
        <v>240037</v>
      </c>
      <c r="O195" s="29" t="s">
        <v>99</v>
      </c>
      <c r="P195" s="29">
        <v>2</v>
      </c>
      <c r="Q195" s="37">
        <f>ROUND(Table8[[#This Row],['# MONTHS]]/Table8[[#Headers],[12]],2)</f>
        <v>0.17</v>
      </c>
      <c r="R195" s="37">
        <f>IF(ISNUMBER(T195), ((P195 - 1 + (DAY(T195) / DAY(EOMONTH(T195, 0)))) / Table8[[#Headers],[12]]), (P195 / Table8[[#Headers],[12]]))</f>
        <v>0.16666666666666666</v>
      </c>
      <c r="S195" s="35">
        <f>IFERROR(VLOOKUP(Table8[[#This Row],[EMPLOYEE ID]],Table3[[EMP ID]:[DATE STARTED]],9,FALSE),"")</f>
        <v>41540</v>
      </c>
      <c r="T195" s="35" t="str">
        <f>IF(IFERROR(VLOOKUP(Table8[[#This Row],[EMPLOYEE ID]],ELIST!$A$1:$J$1864,8),"")="","",VLOOKUP(Table8[[#This Row],[EMPLOYEE ID]],ELIST!$A$1:$J$1864,8))</f>
        <v/>
      </c>
      <c r="U195" s="36">
        <f>Table8[[#This Row],[PRORATED %]]</f>
        <v>0.16666666666666666</v>
      </c>
      <c r="V195" s="59"/>
    </row>
    <row r="196" spans="1:22" x14ac:dyDescent="0.25">
      <c r="A196" s="28" t="s">
        <v>420</v>
      </c>
      <c r="B196" s="29">
        <v>820003</v>
      </c>
      <c r="C196" s="29" t="s">
        <v>419</v>
      </c>
      <c r="D196" s="29" t="s">
        <v>695</v>
      </c>
      <c r="E196" s="35">
        <f>IFERROR(VLOOKUP(Table5[[#This Row],[EMPLOYEE ID]],Table3[[EMP ID]:[DATE STARTED]],9,FALSE),"")</f>
        <v>44732</v>
      </c>
      <c r="F196" s="35" t="str">
        <f>IF(IFERROR(VLOOKUP(Table5[[#This Row],[EMPLOYEE ID]],ELIST!$A$1:$J$1864,8),"")="","",VLOOKUP(Table5[[#This Row],[EMPLOYEE ID]],ELIST!$A$1:$J$1864,8))</f>
        <v/>
      </c>
      <c r="G196" s="29">
        <v>1</v>
      </c>
      <c r="H196" s="29">
        <v>12</v>
      </c>
      <c r="I196" s="36">
        <f t="shared" si="6"/>
        <v>8.3333333333333329E-2</v>
      </c>
      <c r="J196" s="30">
        <f t="shared" si="7"/>
        <v>8.3333333333333329E-2</v>
      </c>
      <c r="M196" s="29" t="s">
        <v>204</v>
      </c>
      <c r="N196" s="29" t="s">
        <v>215</v>
      </c>
      <c r="O196" s="29" t="s">
        <v>3766</v>
      </c>
      <c r="P196" s="29">
        <v>2</v>
      </c>
      <c r="Q196" s="37">
        <f>ROUND(Table8[[#This Row],['# MONTHS]]/Table8[[#Headers],[12]],2)</f>
        <v>0.17</v>
      </c>
      <c r="R196" s="37">
        <f>IF(ISNUMBER(T196), ((P196 - 1 + (DAY(T196) / DAY(EOMONTH(T196, 0)))) / Table8[[#Headers],[12]]), (P196 / Table8[[#Headers],[12]]))</f>
        <v>0.11290322580645162</v>
      </c>
      <c r="S196" s="35" t="str">
        <f>IFERROR(VLOOKUP(Table8[[#This Row],[EMPLOYEE ID]],Table3[[EMP ID]:[DATE STARTED]],9,FALSE),"")</f>
        <v/>
      </c>
      <c r="T196" s="35">
        <f>IF(IFERROR(VLOOKUP(Table8[[#This Row],[EMPLOYEE ID]],ELIST!$A$1:$J$1864,8),"")="","",VLOOKUP(Table8[[#This Row],[EMPLOYEE ID]],ELIST!$A$1:$J$1864,8))</f>
        <v>44266</v>
      </c>
      <c r="U196" s="36">
        <f>Table8[[#This Row],[PRORATED %]]</f>
        <v>0.11290322580645162</v>
      </c>
      <c r="V196" s="59"/>
    </row>
    <row r="197" spans="1:22" x14ac:dyDescent="0.25">
      <c r="A197" s="28" t="s">
        <v>420</v>
      </c>
      <c r="B197" s="29">
        <v>820003</v>
      </c>
      <c r="C197" s="29" t="s">
        <v>419</v>
      </c>
      <c r="D197" s="29" t="s">
        <v>650</v>
      </c>
      <c r="E197" s="35">
        <f>IFERROR(VLOOKUP(Table5[[#This Row],[EMPLOYEE ID]],Table3[[EMP ID]:[DATE STARTED]],9,FALSE),"")</f>
        <v>44732</v>
      </c>
      <c r="F197" s="35" t="str">
        <f>IF(IFERROR(VLOOKUP(Table5[[#This Row],[EMPLOYEE ID]],ELIST!$A$1:$J$1864,8),"")="","",VLOOKUP(Table5[[#This Row],[EMPLOYEE ID]],ELIST!$A$1:$J$1864,8))</f>
        <v/>
      </c>
      <c r="G197" s="29">
        <v>1</v>
      </c>
      <c r="H197" s="29">
        <v>12</v>
      </c>
      <c r="I197" s="36">
        <f t="shared" si="6"/>
        <v>8.3333333333333329E-2</v>
      </c>
      <c r="J197" s="30">
        <f t="shared" si="7"/>
        <v>8.3333333333333329E-2</v>
      </c>
      <c r="M197" s="29" t="s">
        <v>199</v>
      </c>
      <c r="N197" s="29">
        <v>240263</v>
      </c>
      <c r="O197" s="29" t="s">
        <v>115</v>
      </c>
      <c r="P197" s="29">
        <v>2</v>
      </c>
      <c r="Q197" s="37">
        <f>ROUND(Table8[[#This Row],['# MONTHS]]/Table8[[#Headers],[12]],2)</f>
        <v>0.17</v>
      </c>
      <c r="R197" s="37">
        <f>IF(ISNUMBER(T197), ((P197 - 1 + (DAY(T197) / DAY(EOMONTH(T197, 0)))) / Table8[[#Headers],[12]]), (P197 / Table8[[#Headers],[12]]))</f>
        <v>0.16666666666666666</v>
      </c>
      <c r="S197" s="35">
        <f>IFERROR(VLOOKUP(Table8[[#This Row],[EMPLOYEE ID]],Table3[[EMP ID]:[DATE STARTED]],9,FALSE),"")</f>
        <v>44013</v>
      </c>
      <c r="T197" s="35" t="str">
        <f>IF(IFERROR(VLOOKUP(Table8[[#This Row],[EMPLOYEE ID]],ELIST!$A$1:$J$1864,8),"")="","",VLOOKUP(Table8[[#This Row],[EMPLOYEE ID]],ELIST!$A$1:$J$1864,8))</f>
        <v/>
      </c>
      <c r="U197" s="36">
        <f>Table8[[#This Row],[PRORATED %]]</f>
        <v>0.16666666666666666</v>
      </c>
      <c r="V197" s="59"/>
    </row>
    <row r="198" spans="1:22" x14ac:dyDescent="0.25">
      <c r="A198" s="28" t="s">
        <v>420</v>
      </c>
      <c r="B198" s="29">
        <v>820003</v>
      </c>
      <c r="C198" s="29" t="s">
        <v>419</v>
      </c>
      <c r="D198" s="29" t="s">
        <v>3277</v>
      </c>
      <c r="E198" s="35">
        <f>IFERROR(VLOOKUP(Table5[[#This Row],[EMPLOYEE ID]],Table3[[EMP ID]:[DATE STARTED]],9,FALSE),"")</f>
        <v>44732</v>
      </c>
      <c r="F198" s="35" t="str">
        <f>IF(IFERROR(VLOOKUP(Table5[[#This Row],[EMPLOYEE ID]],ELIST!$A$1:$J$1864,8),"")="","",VLOOKUP(Table5[[#This Row],[EMPLOYEE ID]],ELIST!$A$1:$J$1864,8))</f>
        <v/>
      </c>
      <c r="G198" s="29">
        <v>1</v>
      </c>
      <c r="H198" s="29">
        <v>12</v>
      </c>
      <c r="I198" s="36">
        <f t="shared" si="6"/>
        <v>8.3333333333333329E-2</v>
      </c>
      <c r="J198" s="30">
        <f t="shared" si="7"/>
        <v>8.3333333333333329E-2</v>
      </c>
      <c r="M198" s="29" t="s">
        <v>516</v>
      </c>
      <c r="N198" s="29" t="s">
        <v>3296</v>
      </c>
      <c r="O198" s="29" t="s">
        <v>3766</v>
      </c>
      <c r="P198" s="29">
        <v>2</v>
      </c>
      <c r="Q198" s="37">
        <f>ROUND(Table8[[#This Row],['# MONTHS]]/Table8[[#Headers],[12]],2)</f>
        <v>0.17</v>
      </c>
      <c r="R198" s="37">
        <f>IF(ISNUMBER(T198), ((P198 - 1 + (DAY(T198) / DAY(EOMONTH(T198, 0)))) / Table8[[#Headers],[12]]), (P198 / Table8[[#Headers],[12]]))</f>
        <v>9.8214285714285712E-2</v>
      </c>
      <c r="S198" s="35" t="str">
        <f>IFERROR(VLOOKUP(Table8[[#This Row],[EMPLOYEE ID]],Table3[[EMP ID]:[DATE STARTED]],9,FALSE),"")</f>
        <v/>
      </c>
      <c r="T198" s="35">
        <f>IF(IFERROR(VLOOKUP(Table8[[#This Row],[EMPLOYEE ID]],ELIST!$A$1:$J$1864,8),"")="","",VLOOKUP(Table8[[#This Row],[EMPLOYEE ID]],ELIST!$A$1:$J$1864,8))</f>
        <v>44232</v>
      </c>
      <c r="U198" s="36">
        <f>Table8[[#This Row],[PRORATED %]]</f>
        <v>9.8214285714285712E-2</v>
      </c>
      <c r="V198" s="59"/>
    </row>
    <row r="199" spans="1:22" x14ac:dyDescent="0.25">
      <c r="A199" s="28" t="s">
        <v>420</v>
      </c>
      <c r="B199" s="29">
        <v>820003</v>
      </c>
      <c r="C199" s="29" t="s">
        <v>419</v>
      </c>
      <c r="D199" s="29" t="s">
        <v>3284</v>
      </c>
      <c r="E199" s="35">
        <f>IFERROR(VLOOKUP(Table5[[#This Row],[EMPLOYEE ID]],Table3[[EMP ID]:[DATE STARTED]],9,FALSE),"")</f>
        <v>44732</v>
      </c>
      <c r="F199" s="35" t="str">
        <f>IF(IFERROR(VLOOKUP(Table5[[#This Row],[EMPLOYEE ID]],ELIST!$A$1:$J$1864,8),"")="","",VLOOKUP(Table5[[#This Row],[EMPLOYEE ID]],ELIST!$A$1:$J$1864,8))</f>
        <v/>
      </c>
      <c r="G199" s="29">
        <v>1</v>
      </c>
      <c r="H199" s="29">
        <v>12</v>
      </c>
      <c r="I199" s="36">
        <f t="shared" si="6"/>
        <v>8.3333333333333329E-2</v>
      </c>
      <c r="J199" s="30">
        <f t="shared" si="7"/>
        <v>8.3333333333333329E-2</v>
      </c>
      <c r="M199" s="29" t="s">
        <v>197</v>
      </c>
      <c r="N199" s="29">
        <v>230005</v>
      </c>
      <c r="O199" s="29" t="s">
        <v>66</v>
      </c>
      <c r="P199" s="29">
        <v>2</v>
      </c>
      <c r="Q199" s="37">
        <f>ROUND(Table8[[#This Row],['# MONTHS]]/Table8[[#Headers],[12]],2)</f>
        <v>0.17</v>
      </c>
      <c r="R199" s="37">
        <f>IF(ISNUMBER(T199), ((P199 - 1 + (DAY(T199) / DAY(EOMONTH(T199, 0)))) / Table8[[#Headers],[12]]), (P199 / Table8[[#Headers],[12]]))</f>
        <v>0.16666666666666666</v>
      </c>
      <c r="S199" s="35">
        <f>IFERROR(VLOOKUP(Table8[[#This Row],[EMPLOYEE ID]],Table3[[EMP ID]:[DATE STARTED]],9,FALSE),"")</f>
        <v>43658</v>
      </c>
      <c r="T199" s="35" t="str">
        <f>IF(IFERROR(VLOOKUP(Table8[[#This Row],[EMPLOYEE ID]],ELIST!$A$1:$J$1864,8),"")="","",VLOOKUP(Table8[[#This Row],[EMPLOYEE ID]],ELIST!$A$1:$J$1864,8))</f>
        <v/>
      </c>
      <c r="U199" s="36">
        <f>Table8[[#This Row],[PRORATED %]]</f>
        <v>0.16666666666666666</v>
      </c>
      <c r="V199" s="59"/>
    </row>
    <row r="200" spans="1:22" x14ac:dyDescent="0.25">
      <c r="A200" s="28" t="s">
        <v>420</v>
      </c>
      <c r="B200" s="29">
        <v>820003</v>
      </c>
      <c r="C200" s="29" t="s">
        <v>419</v>
      </c>
      <c r="D200" s="29" t="s">
        <v>3778</v>
      </c>
      <c r="E200" s="35">
        <f>IFERROR(VLOOKUP(Table5[[#This Row],[EMPLOYEE ID]],Table3[[EMP ID]:[DATE STARTED]],9,FALSE),"")</f>
        <v>44732</v>
      </c>
      <c r="F200" s="35" t="str">
        <f>IF(IFERROR(VLOOKUP(Table5[[#This Row],[EMPLOYEE ID]],ELIST!$A$1:$J$1864,8),"")="","",VLOOKUP(Table5[[#This Row],[EMPLOYEE ID]],ELIST!$A$1:$J$1864,8))</f>
        <v/>
      </c>
      <c r="G200" s="29">
        <v>1</v>
      </c>
      <c r="H200" s="29">
        <v>12</v>
      </c>
      <c r="I200" s="36">
        <f t="shared" si="6"/>
        <v>8.3333333333333329E-2</v>
      </c>
      <c r="J200" s="30">
        <f t="shared" si="7"/>
        <v>8.3333333333333329E-2</v>
      </c>
      <c r="M200" s="29" t="s">
        <v>197</v>
      </c>
      <c r="N200" s="29">
        <v>440273</v>
      </c>
      <c r="O200" s="29" t="s">
        <v>360</v>
      </c>
      <c r="P200" s="29">
        <v>2</v>
      </c>
      <c r="Q200" s="37">
        <f>ROUND(Table8[[#This Row],['# MONTHS]]/Table8[[#Headers],[12]],2)</f>
        <v>0.17</v>
      </c>
      <c r="R200" s="37">
        <f>IF(ISNUMBER(T200), ((P200 - 1 + (DAY(T200) / DAY(EOMONTH(T200, 0)))) / Table8[[#Headers],[12]]), (P200 / Table8[[#Headers],[12]]))</f>
        <v>0.16666666666666666</v>
      </c>
      <c r="S200" s="35">
        <f>IFERROR(VLOOKUP(Table8[[#This Row],[EMPLOYEE ID]],Table3[[EMP ID]:[DATE STARTED]],9,FALSE),"")</f>
        <v>44102</v>
      </c>
      <c r="T200" s="35" t="str">
        <f>IF(IFERROR(VLOOKUP(Table8[[#This Row],[EMPLOYEE ID]],ELIST!$A$1:$J$1864,8),"")="","",VLOOKUP(Table8[[#This Row],[EMPLOYEE ID]],ELIST!$A$1:$J$1864,8))</f>
        <v/>
      </c>
      <c r="U200" s="36">
        <f>Table8[[#This Row],[PRORATED %]]</f>
        <v>0.16666666666666666</v>
      </c>
      <c r="V200" s="59"/>
    </row>
    <row r="201" spans="1:22" x14ac:dyDescent="0.25">
      <c r="A201" s="28" t="s">
        <v>420</v>
      </c>
      <c r="B201" s="29">
        <v>820003</v>
      </c>
      <c r="C201" s="29" t="s">
        <v>419</v>
      </c>
      <c r="D201" s="29" t="s">
        <v>3768</v>
      </c>
      <c r="E201" s="35">
        <f>IFERROR(VLOOKUP(Table5[[#This Row],[EMPLOYEE ID]],Table3[[EMP ID]:[DATE STARTED]],9,FALSE),"")</f>
        <v>44732</v>
      </c>
      <c r="F201" s="35" t="str">
        <f>IF(IFERROR(VLOOKUP(Table5[[#This Row],[EMPLOYEE ID]],ELIST!$A$1:$J$1864,8),"")="","",VLOOKUP(Table5[[#This Row],[EMPLOYEE ID]],ELIST!$A$1:$J$1864,8))</f>
        <v/>
      </c>
      <c r="G201" s="29">
        <v>1</v>
      </c>
      <c r="H201" s="29">
        <v>12</v>
      </c>
      <c r="I201" s="36">
        <f t="shared" si="6"/>
        <v>8.3333333333333329E-2</v>
      </c>
      <c r="J201" s="30">
        <f t="shared" si="7"/>
        <v>8.3333333333333329E-2</v>
      </c>
      <c r="M201" s="29" t="s">
        <v>191</v>
      </c>
      <c r="N201" s="29">
        <v>210056</v>
      </c>
      <c r="O201" s="29" t="s">
        <v>203</v>
      </c>
      <c r="P201" s="29">
        <v>2</v>
      </c>
      <c r="Q201" s="37">
        <f>ROUND(Table8[[#This Row],['# MONTHS]]/Table8[[#Headers],[12]],2)</f>
        <v>0.17</v>
      </c>
      <c r="R201" s="37">
        <f>IF(ISNUMBER(T201), ((P201 - 1 + (DAY(T201) / DAY(EOMONTH(T201, 0)))) / Table8[[#Headers],[12]]), (P201 / Table8[[#Headers],[12]]))</f>
        <v>0.13888888888888887</v>
      </c>
      <c r="S201" s="35">
        <f>IFERROR(VLOOKUP(Table8[[#This Row],[EMPLOYEE ID]],Table3[[EMP ID]:[DATE STARTED]],9,FALSE),"")</f>
        <v>44907</v>
      </c>
      <c r="T201" s="35">
        <f>IF(IFERROR(VLOOKUP(Table8[[#This Row],[EMPLOYEE ID]],ELIST!$A$1:$J$1864,8),"")="","",VLOOKUP(Table8[[#This Row],[EMPLOYEE ID]],ELIST!$A$1:$J$1864,8))</f>
        <v>45463</v>
      </c>
      <c r="U201" s="36">
        <f>Table8[[#This Row],[PRORATED %]]</f>
        <v>0.13888888888888887</v>
      </c>
      <c r="V201" s="59"/>
    </row>
    <row r="202" spans="1:22" x14ac:dyDescent="0.25">
      <c r="A202" s="28" t="s">
        <v>416</v>
      </c>
      <c r="B202" s="29">
        <v>800057</v>
      </c>
      <c r="C202" s="29" t="s">
        <v>415</v>
      </c>
      <c r="D202" s="29" t="s">
        <v>747</v>
      </c>
      <c r="E202" s="35">
        <f>IFERROR(VLOOKUP(Table5[[#This Row],[EMPLOYEE ID]],Table3[[EMP ID]:[DATE STARTED]],9,FALSE),"")</f>
        <v>45358</v>
      </c>
      <c r="F202" s="35" t="str">
        <f>IF(IFERROR(VLOOKUP(Table5[[#This Row],[EMPLOYEE ID]],ELIST!$A$1:$J$1864,8),"")="","",VLOOKUP(Table5[[#This Row],[EMPLOYEE ID]],ELIST!$A$1:$J$1864,8))</f>
        <v/>
      </c>
      <c r="G202" s="29">
        <v>1</v>
      </c>
      <c r="H202" s="29">
        <v>12</v>
      </c>
      <c r="I202" s="36">
        <f t="shared" si="6"/>
        <v>8.3333333333333329E-2</v>
      </c>
      <c r="J202" s="30">
        <f t="shared" si="7"/>
        <v>8.3333333333333329E-2</v>
      </c>
      <c r="M202" s="29" t="s">
        <v>187</v>
      </c>
      <c r="N202" s="29">
        <v>340001</v>
      </c>
      <c r="O202" s="29" t="s">
        <v>2983</v>
      </c>
      <c r="P202" s="29">
        <v>2</v>
      </c>
      <c r="Q202" s="37">
        <f>ROUND(Table8[[#This Row],['# MONTHS]]/Table8[[#Headers],[12]],2)</f>
        <v>0.17</v>
      </c>
      <c r="R202" s="37">
        <f>IF(ISNUMBER(T202), ((P202 - 1 + (DAY(T202) / DAY(EOMONTH(T202, 0)))) / Table8[[#Headers],[12]]), (P202 / Table8[[#Headers],[12]]))</f>
        <v>0.13218390804597702</v>
      </c>
      <c r="S202" s="35">
        <f>IFERROR(VLOOKUP(Table8[[#This Row],[EMPLOYEE ID]],Table3[[EMP ID]:[DATE STARTED]],9,FALSE),"")</f>
        <v>44207</v>
      </c>
      <c r="T202" s="35">
        <f>IF(IFERROR(VLOOKUP(Table8[[#This Row],[EMPLOYEE ID]],ELIST!$A$1:$J$1864,8),"")="","",VLOOKUP(Table8[[#This Row],[EMPLOYEE ID]],ELIST!$A$1:$J$1864,8))</f>
        <v>45339</v>
      </c>
      <c r="U202" s="36">
        <f>Table8[[#This Row],[PRORATED %]]</f>
        <v>0.13218390804597702</v>
      </c>
      <c r="V202" s="59"/>
    </row>
    <row r="203" spans="1:22" x14ac:dyDescent="0.25">
      <c r="A203" s="28" t="s">
        <v>416</v>
      </c>
      <c r="B203" s="29">
        <v>800057</v>
      </c>
      <c r="C203" s="29" t="s">
        <v>415</v>
      </c>
      <c r="D203" s="29" t="s">
        <v>746</v>
      </c>
      <c r="E203" s="35">
        <f>IFERROR(VLOOKUP(Table5[[#This Row],[EMPLOYEE ID]],Table3[[EMP ID]:[DATE STARTED]],9,FALSE),"")</f>
        <v>45358</v>
      </c>
      <c r="F203" s="35" t="str">
        <f>IF(IFERROR(VLOOKUP(Table5[[#This Row],[EMPLOYEE ID]],ELIST!$A$1:$J$1864,8),"")="","",VLOOKUP(Table5[[#This Row],[EMPLOYEE ID]],ELIST!$A$1:$J$1864,8))</f>
        <v/>
      </c>
      <c r="G203" s="29">
        <v>1</v>
      </c>
      <c r="H203" s="29">
        <v>12</v>
      </c>
      <c r="I203" s="36">
        <f t="shared" si="6"/>
        <v>8.3333333333333329E-2</v>
      </c>
      <c r="J203" s="30">
        <f t="shared" si="7"/>
        <v>8.3333333333333329E-2</v>
      </c>
      <c r="M203" s="29" t="s">
        <v>183</v>
      </c>
      <c r="N203" s="29" t="s">
        <v>2992</v>
      </c>
      <c r="O203" s="29" t="s">
        <v>3766</v>
      </c>
      <c r="P203" s="29">
        <v>2</v>
      </c>
      <c r="Q203" s="37">
        <f>ROUND(Table8[[#This Row],['# MONTHS]]/Table8[[#Headers],[12]],2)</f>
        <v>0.17</v>
      </c>
      <c r="R203" s="37">
        <f>IF(ISNUMBER(T203), ((P203 - 1 + (DAY(T203) / DAY(EOMONTH(T203, 0)))) / Table8[[#Headers],[12]]), (P203 / Table8[[#Headers],[12]]))</f>
        <v>0.16666666666666666</v>
      </c>
      <c r="S203" s="35" t="str">
        <f>IFERROR(VLOOKUP(Table8[[#This Row],[EMPLOYEE ID]],Table3[[EMP ID]:[DATE STARTED]],9,FALSE),"")</f>
        <v/>
      </c>
      <c r="T203" s="35" t="str">
        <f>IF(IFERROR(VLOOKUP(Table8[[#This Row],[EMPLOYEE ID]],ELIST!$A$1:$J$1864,8),"")="","",VLOOKUP(Table8[[#This Row],[EMPLOYEE ID]],ELIST!$A$1:$J$1864,8))</f>
        <v/>
      </c>
      <c r="U203" s="36">
        <f>Table8[[#This Row],[PRORATED %]]</f>
        <v>0.16666666666666666</v>
      </c>
      <c r="V203" s="59"/>
    </row>
    <row r="204" spans="1:22" x14ac:dyDescent="0.25">
      <c r="A204" s="28" t="s">
        <v>416</v>
      </c>
      <c r="B204" s="29">
        <v>800057</v>
      </c>
      <c r="C204" s="29" t="s">
        <v>415</v>
      </c>
      <c r="D204" s="29" t="s">
        <v>717</v>
      </c>
      <c r="E204" s="35">
        <f>IFERROR(VLOOKUP(Table5[[#This Row],[EMPLOYEE ID]],Table3[[EMP ID]:[DATE STARTED]],9,FALSE),"")</f>
        <v>45358</v>
      </c>
      <c r="F204" s="35" t="str">
        <f>IF(IFERROR(VLOOKUP(Table5[[#This Row],[EMPLOYEE ID]],ELIST!$A$1:$J$1864,8),"")="","",VLOOKUP(Table5[[#This Row],[EMPLOYEE ID]],ELIST!$A$1:$J$1864,8))</f>
        <v/>
      </c>
      <c r="G204" s="29">
        <v>1</v>
      </c>
      <c r="H204" s="29">
        <v>12</v>
      </c>
      <c r="I204" s="36">
        <f t="shared" si="6"/>
        <v>8.3333333333333329E-2</v>
      </c>
      <c r="J204" s="30">
        <f t="shared" si="7"/>
        <v>8.3333333333333329E-2</v>
      </c>
      <c r="M204" s="29" t="s">
        <v>596</v>
      </c>
      <c r="N204" s="29" t="s">
        <v>3278</v>
      </c>
      <c r="O204" s="29" t="s">
        <v>3766</v>
      </c>
      <c r="P204" s="29">
        <v>2</v>
      </c>
      <c r="Q204" s="37">
        <f>ROUND(Table8[[#This Row],['# MONTHS]]/Table8[[#Headers],[12]],2)</f>
        <v>0.17</v>
      </c>
      <c r="R204" s="37">
        <f>IF(ISNUMBER(T204), ((P204 - 1 + (DAY(T204) / DAY(EOMONTH(T204, 0)))) / Table8[[#Headers],[12]]), (P204 / Table8[[#Headers],[12]]))</f>
        <v>0.15555555555555556</v>
      </c>
      <c r="S204" s="35" t="str">
        <f>IFERROR(VLOOKUP(Table8[[#This Row],[EMPLOYEE ID]],Table3[[EMP ID]:[DATE STARTED]],9,FALSE),"")</f>
        <v/>
      </c>
      <c r="T204" s="35">
        <f>IF(IFERROR(VLOOKUP(Table8[[#This Row],[EMPLOYEE ID]],ELIST!$A$1:$J$1864,8),"")="","",VLOOKUP(Table8[[#This Row],[EMPLOYEE ID]],ELIST!$A$1:$J$1864,8))</f>
        <v>44100</v>
      </c>
      <c r="U204" s="36">
        <f>Table8[[#This Row],[PRORATED %]]</f>
        <v>0.15555555555555556</v>
      </c>
      <c r="V204" s="59"/>
    </row>
    <row r="205" spans="1:22" x14ac:dyDescent="0.25">
      <c r="A205" s="28" t="s">
        <v>416</v>
      </c>
      <c r="B205" s="29">
        <v>800057</v>
      </c>
      <c r="C205" s="29" t="s">
        <v>415</v>
      </c>
      <c r="D205" s="29" t="s">
        <v>703</v>
      </c>
      <c r="E205" s="35">
        <f>IFERROR(VLOOKUP(Table5[[#This Row],[EMPLOYEE ID]],Table3[[EMP ID]:[DATE STARTED]],9,FALSE),"")</f>
        <v>45358</v>
      </c>
      <c r="F205" s="35" t="str">
        <f>IF(IFERROR(VLOOKUP(Table5[[#This Row],[EMPLOYEE ID]],ELIST!$A$1:$J$1864,8),"")="","",VLOOKUP(Table5[[#This Row],[EMPLOYEE ID]],ELIST!$A$1:$J$1864,8))</f>
        <v/>
      </c>
      <c r="G205" s="29">
        <v>1</v>
      </c>
      <c r="H205" s="29">
        <v>12</v>
      </c>
      <c r="I205" s="36">
        <f t="shared" si="6"/>
        <v>8.3333333333333329E-2</v>
      </c>
      <c r="J205" s="30">
        <f t="shared" si="7"/>
        <v>8.3333333333333329E-2</v>
      </c>
      <c r="M205" s="29" t="s">
        <v>161</v>
      </c>
      <c r="N205" s="29">
        <v>800047</v>
      </c>
      <c r="O205" s="29" t="s">
        <v>303</v>
      </c>
      <c r="P205" s="29">
        <v>2</v>
      </c>
      <c r="Q205" s="37">
        <f>ROUND(Table8[[#This Row],['# MONTHS]]/Table8[[#Headers],[12]],2)</f>
        <v>0.17</v>
      </c>
      <c r="R205" s="37">
        <f>IF(ISNUMBER(T205), ((P205 - 1 + (DAY(T205) / DAY(EOMONTH(T205, 0)))) / Table8[[#Headers],[12]]), (P205 / Table8[[#Headers],[12]]))</f>
        <v>0.16666666666666666</v>
      </c>
      <c r="S205" s="35">
        <f>IFERROR(VLOOKUP(Table8[[#This Row],[EMPLOYEE ID]],Table3[[EMP ID]:[DATE STARTED]],9,FALSE),"")</f>
        <v>45033</v>
      </c>
      <c r="T205" s="35" t="str">
        <f>IF(IFERROR(VLOOKUP(Table8[[#This Row],[EMPLOYEE ID]],ELIST!$A$1:$J$1864,8),"")="","",VLOOKUP(Table8[[#This Row],[EMPLOYEE ID]],ELIST!$A$1:$J$1864,8))</f>
        <v/>
      </c>
      <c r="U205" s="36">
        <f>Table8[[#This Row],[PRORATED %]]</f>
        <v>0.16666666666666666</v>
      </c>
      <c r="V205" s="59"/>
    </row>
    <row r="206" spans="1:22" x14ac:dyDescent="0.25">
      <c r="A206" s="28" t="s">
        <v>416</v>
      </c>
      <c r="B206" s="29">
        <v>800057</v>
      </c>
      <c r="C206" s="29" t="s">
        <v>415</v>
      </c>
      <c r="D206" s="29" t="s">
        <v>695</v>
      </c>
      <c r="E206" s="35">
        <f>IFERROR(VLOOKUP(Table5[[#This Row],[EMPLOYEE ID]],Table3[[EMP ID]:[DATE STARTED]],9,FALSE),"")</f>
        <v>45358</v>
      </c>
      <c r="F206" s="35" t="str">
        <f>IF(IFERROR(VLOOKUP(Table5[[#This Row],[EMPLOYEE ID]],ELIST!$A$1:$J$1864,8),"")="","",VLOOKUP(Table5[[#This Row],[EMPLOYEE ID]],ELIST!$A$1:$J$1864,8))</f>
        <v/>
      </c>
      <c r="G206" s="29">
        <v>1</v>
      </c>
      <c r="H206" s="29">
        <v>12</v>
      </c>
      <c r="I206" s="36">
        <f t="shared" si="6"/>
        <v>8.3333333333333329E-2</v>
      </c>
      <c r="J206" s="30">
        <f t="shared" si="7"/>
        <v>8.3333333333333329E-2</v>
      </c>
      <c r="M206" s="29" t="s">
        <v>161</v>
      </c>
      <c r="N206" s="29" t="s">
        <v>741</v>
      </c>
      <c r="O206" s="29" t="s">
        <v>3766</v>
      </c>
      <c r="P206" s="29">
        <v>2</v>
      </c>
      <c r="Q206" s="37">
        <f>ROUND(Table8[[#This Row],['# MONTHS]]/Table8[[#Headers],[12]],2)</f>
        <v>0.17</v>
      </c>
      <c r="R206" s="37">
        <f>IF(ISNUMBER(T206), ((P206 - 1 + (DAY(T206) / DAY(EOMONTH(T206, 0)))) / Table8[[#Headers],[12]]), (P206 / Table8[[#Headers],[12]]))</f>
        <v>0.16666666666666666</v>
      </c>
      <c r="S206" s="35" t="str">
        <f>IFERROR(VLOOKUP(Table8[[#This Row],[EMPLOYEE ID]],Table3[[EMP ID]:[DATE STARTED]],9,FALSE),"")</f>
        <v/>
      </c>
      <c r="T206" s="35" t="str">
        <f>IF(IFERROR(VLOOKUP(Table8[[#This Row],[EMPLOYEE ID]],ELIST!$A$1:$J$1864,8),"")="","",VLOOKUP(Table8[[#This Row],[EMPLOYEE ID]],ELIST!$A$1:$J$1864,8))</f>
        <v/>
      </c>
      <c r="U206" s="36">
        <f>Table8[[#This Row],[PRORATED %]]</f>
        <v>0.16666666666666666</v>
      </c>
      <c r="V206" s="59"/>
    </row>
    <row r="207" spans="1:22" x14ac:dyDescent="0.25">
      <c r="A207" s="28" t="s">
        <v>416</v>
      </c>
      <c r="B207" s="29">
        <v>800057</v>
      </c>
      <c r="C207" s="29" t="s">
        <v>415</v>
      </c>
      <c r="D207" s="29" t="s">
        <v>650</v>
      </c>
      <c r="E207" s="35">
        <f>IFERROR(VLOOKUP(Table5[[#This Row],[EMPLOYEE ID]],Table3[[EMP ID]:[DATE STARTED]],9,FALSE),"")</f>
        <v>45358</v>
      </c>
      <c r="F207" s="35" t="str">
        <f>IF(IFERROR(VLOOKUP(Table5[[#This Row],[EMPLOYEE ID]],ELIST!$A$1:$J$1864,8),"")="","",VLOOKUP(Table5[[#This Row],[EMPLOYEE ID]],ELIST!$A$1:$J$1864,8))</f>
        <v/>
      </c>
      <c r="G207" s="29">
        <v>1</v>
      </c>
      <c r="H207" s="29">
        <v>12</v>
      </c>
      <c r="I207" s="36">
        <f t="shared" si="6"/>
        <v>8.3333333333333329E-2</v>
      </c>
      <c r="J207" s="30">
        <f t="shared" si="7"/>
        <v>8.3333333333333329E-2</v>
      </c>
      <c r="M207" s="29" t="s">
        <v>161</v>
      </c>
      <c r="N207" s="29" t="s">
        <v>2992</v>
      </c>
      <c r="O207" s="29" t="s">
        <v>3766</v>
      </c>
      <c r="P207" s="29">
        <v>2</v>
      </c>
      <c r="Q207" s="37">
        <f>ROUND(Table8[[#This Row],['# MONTHS]]/Table8[[#Headers],[12]],2)</f>
        <v>0.17</v>
      </c>
      <c r="R207" s="37">
        <f>IF(ISNUMBER(T207), ((P207 - 1 + (DAY(T207) / DAY(EOMONTH(T207, 0)))) / Table8[[#Headers],[12]]), (P207 / Table8[[#Headers],[12]]))</f>
        <v>0.16666666666666666</v>
      </c>
      <c r="S207" s="35" t="str">
        <f>IFERROR(VLOOKUP(Table8[[#This Row],[EMPLOYEE ID]],Table3[[EMP ID]:[DATE STARTED]],9,FALSE),"")</f>
        <v/>
      </c>
      <c r="T207" s="35" t="str">
        <f>IF(IFERROR(VLOOKUP(Table8[[#This Row],[EMPLOYEE ID]],ELIST!$A$1:$J$1864,8),"")="","",VLOOKUP(Table8[[#This Row],[EMPLOYEE ID]],ELIST!$A$1:$J$1864,8))</f>
        <v/>
      </c>
      <c r="U207" s="36">
        <f>Table8[[#This Row],[PRORATED %]]</f>
        <v>0.16666666666666666</v>
      </c>
      <c r="V207" s="59"/>
    </row>
    <row r="208" spans="1:22" x14ac:dyDescent="0.25">
      <c r="A208" s="28" t="s">
        <v>416</v>
      </c>
      <c r="B208" s="29">
        <v>800057</v>
      </c>
      <c r="C208" s="29" t="s">
        <v>415</v>
      </c>
      <c r="D208" s="29" t="s">
        <v>3277</v>
      </c>
      <c r="E208" s="35">
        <f>IFERROR(VLOOKUP(Table5[[#This Row],[EMPLOYEE ID]],Table3[[EMP ID]:[DATE STARTED]],9,FALSE),"")</f>
        <v>45358</v>
      </c>
      <c r="F208" s="35" t="str">
        <f>IF(IFERROR(VLOOKUP(Table5[[#This Row],[EMPLOYEE ID]],ELIST!$A$1:$J$1864,8),"")="","",VLOOKUP(Table5[[#This Row],[EMPLOYEE ID]],ELIST!$A$1:$J$1864,8))</f>
        <v/>
      </c>
      <c r="G208" s="29">
        <v>1</v>
      </c>
      <c r="H208" s="29">
        <v>12</v>
      </c>
      <c r="I208" s="36">
        <f t="shared" si="6"/>
        <v>8.3333333333333329E-2</v>
      </c>
      <c r="J208" s="30">
        <f t="shared" si="7"/>
        <v>8.3333333333333329E-2</v>
      </c>
      <c r="M208" s="29" t="s">
        <v>152</v>
      </c>
      <c r="N208" s="29" t="s">
        <v>2992</v>
      </c>
      <c r="O208" s="29" t="s">
        <v>3766</v>
      </c>
      <c r="P208" s="29">
        <v>2</v>
      </c>
      <c r="Q208" s="37">
        <f>ROUND(Table8[[#This Row],['# MONTHS]]/Table8[[#Headers],[12]],2)</f>
        <v>0.17</v>
      </c>
      <c r="R208" s="37">
        <f>IF(ISNUMBER(T208), ((P208 - 1 + (DAY(T208) / DAY(EOMONTH(T208, 0)))) / Table8[[#Headers],[12]]), (P208 / Table8[[#Headers],[12]]))</f>
        <v>0.16666666666666666</v>
      </c>
      <c r="S208" s="35" t="str">
        <f>IFERROR(VLOOKUP(Table8[[#This Row],[EMPLOYEE ID]],Table3[[EMP ID]:[DATE STARTED]],9,FALSE),"")</f>
        <v/>
      </c>
      <c r="T208" s="35" t="str">
        <f>IF(IFERROR(VLOOKUP(Table8[[#This Row],[EMPLOYEE ID]],ELIST!$A$1:$J$1864,8),"")="","",VLOOKUP(Table8[[#This Row],[EMPLOYEE ID]],ELIST!$A$1:$J$1864,8))</f>
        <v/>
      </c>
      <c r="U208" s="36">
        <f>Table8[[#This Row],[PRORATED %]]</f>
        <v>0.16666666666666666</v>
      </c>
      <c r="V208" s="59"/>
    </row>
    <row r="209" spans="1:22" x14ac:dyDescent="0.25">
      <c r="A209" s="28" t="s">
        <v>416</v>
      </c>
      <c r="B209" s="29">
        <v>800057</v>
      </c>
      <c r="C209" s="29" t="s">
        <v>415</v>
      </c>
      <c r="D209" s="29" t="s">
        <v>3284</v>
      </c>
      <c r="E209" s="35">
        <f>IFERROR(VLOOKUP(Table5[[#This Row],[EMPLOYEE ID]],Table3[[EMP ID]:[DATE STARTED]],9,FALSE),"")</f>
        <v>45358</v>
      </c>
      <c r="F209" s="35" t="str">
        <f>IF(IFERROR(VLOOKUP(Table5[[#This Row],[EMPLOYEE ID]],ELIST!$A$1:$J$1864,8),"")="","",VLOOKUP(Table5[[#This Row],[EMPLOYEE ID]],ELIST!$A$1:$J$1864,8))</f>
        <v/>
      </c>
      <c r="G209" s="29">
        <v>1</v>
      </c>
      <c r="H209" s="29">
        <v>12</v>
      </c>
      <c r="I209" s="36">
        <f t="shared" si="6"/>
        <v>8.3333333333333329E-2</v>
      </c>
      <c r="J209" s="30">
        <f t="shared" si="7"/>
        <v>8.3333333333333329E-2</v>
      </c>
      <c r="M209" s="29" t="s">
        <v>148</v>
      </c>
      <c r="N209" s="29">
        <v>240131</v>
      </c>
      <c r="O209" s="29" t="s">
        <v>160</v>
      </c>
      <c r="P209" s="29">
        <v>2</v>
      </c>
      <c r="Q209" s="37">
        <f>ROUND(Table8[[#This Row],['# MONTHS]]/Table8[[#Headers],[12]],2)</f>
        <v>0.17</v>
      </c>
      <c r="R209" s="37">
        <f>IF(ISNUMBER(T209), ((P209 - 1 + (DAY(T209) / DAY(EOMONTH(T209, 0)))) / Table8[[#Headers],[12]]), (P209 / Table8[[#Headers],[12]]))</f>
        <v>0.16666666666666666</v>
      </c>
      <c r="S209" s="35">
        <f>IFERROR(VLOOKUP(Table8[[#This Row],[EMPLOYEE ID]],Table3[[EMP ID]:[DATE STARTED]],9,FALSE),"")</f>
        <v>43598</v>
      </c>
      <c r="T209" s="35" t="str">
        <f>IF(IFERROR(VLOOKUP(Table8[[#This Row],[EMPLOYEE ID]],ELIST!$A$1:$J$1864,8),"")="","",VLOOKUP(Table8[[#This Row],[EMPLOYEE ID]],ELIST!$A$1:$J$1864,8))</f>
        <v/>
      </c>
      <c r="U209" s="36">
        <f>Table8[[#This Row],[PRORATED %]]</f>
        <v>0.16666666666666666</v>
      </c>
      <c r="V209" s="59"/>
    </row>
    <row r="210" spans="1:22" x14ac:dyDescent="0.25">
      <c r="A210" s="28" t="s">
        <v>416</v>
      </c>
      <c r="B210" s="29">
        <v>800057</v>
      </c>
      <c r="C210" s="29" t="s">
        <v>415</v>
      </c>
      <c r="D210" s="29" t="s">
        <v>3778</v>
      </c>
      <c r="E210" s="35">
        <f>IFERROR(VLOOKUP(Table5[[#This Row],[EMPLOYEE ID]],Table3[[EMP ID]:[DATE STARTED]],9,FALSE),"")</f>
        <v>45358</v>
      </c>
      <c r="F210" s="35" t="str">
        <f>IF(IFERROR(VLOOKUP(Table5[[#This Row],[EMPLOYEE ID]],ELIST!$A$1:$J$1864,8),"")="","",VLOOKUP(Table5[[#This Row],[EMPLOYEE ID]],ELIST!$A$1:$J$1864,8))</f>
        <v/>
      </c>
      <c r="G210" s="29">
        <v>1</v>
      </c>
      <c r="H210" s="29">
        <v>12</v>
      </c>
      <c r="I210" s="36">
        <f t="shared" si="6"/>
        <v>8.3333333333333329E-2</v>
      </c>
      <c r="J210" s="30">
        <f t="shared" si="7"/>
        <v>8.3333333333333329E-2</v>
      </c>
      <c r="M210" s="29" t="s">
        <v>148</v>
      </c>
      <c r="N210" s="29" t="s">
        <v>553</v>
      </c>
      <c r="O210" s="29" t="s">
        <v>3766</v>
      </c>
      <c r="P210" s="29">
        <v>2</v>
      </c>
      <c r="Q210" s="37">
        <f>ROUND(Table8[[#This Row],['# MONTHS]]/Table8[[#Headers],[12]],2)</f>
        <v>0.17</v>
      </c>
      <c r="R210" s="37">
        <f>IF(ISNUMBER(T210), ((P210 - 1 + (DAY(T210) / DAY(EOMONTH(T210, 0)))) / Table8[[#Headers],[12]]), (P210 / Table8[[#Headers],[12]]))</f>
        <v>0.15555555555555556</v>
      </c>
      <c r="S210" s="35" t="str">
        <f>IFERROR(VLOOKUP(Table8[[#This Row],[EMPLOYEE ID]],Table3[[EMP ID]:[DATE STARTED]],9,FALSE),"")</f>
        <v/>
      </c>
      <c r="T210" s="35">
        <f>IF(IFERROR(VLOOKUP(Table8[[#This Row],[EMPLOYEE ID]],ELIST!$A$1:$J$1864,8),"")="","",VLOOKUP(Table8[[#This Row],[EMPLOYEE ID]],ELIST!$A$1:$J$1864,8))</f>
        <v>44100</v>
      </c>
      <c r="U210" s="36">
        <f>Table8[[#This Row],[PRORATED %]]</f>
        <v>0.15555555555555556</v>
      </c>
      <c r="V210" s="59"/>
    </row>
    <row r="211" spans="1:22" x14ac:dyDescent="0.25">
      <c r="A211" s="28" t="s">
        <v>416</v>
      </c>
      <c r="B211" s="29">
        <v>800057</v>
      </c>
      <c r="C211" s="29" t="s">
        <v>415</v>
      </c>
      <c r="D211" s="29" t="s">
        <v>3768</v>
      </c>
      <c r="E211" s="35">
        <f>IFERROR(VLOOKUP(Table5[[#This Row],[EMPLOYEE ID]],Table3[[EMP ID]:[DATE STARTED]],9,FALSE),"")</f>
        <v>45358</v>
      </c>
      <c r="F211" s="35" t="str">
        <f>IF(IFERROR(VLOOKUP(Table5[[#This Row],[EMPLOYEE ID]],ELIST!$A$1:$J$1864,8),"")="","",VLOOKUP(Table5[[#This Row],[EMPLOYEE ID]],ELIST!$A$1:$J$1864,8))</f>
        <v/>
      </c>
      <c r="G211" s="29">
        <v>1</v>
      </c>
      <c r="H211" s="29">
        <v>12</v>
      </c>
      <c r="I211" s="36">
        <f t="shared" si="6"/>
        <v>8.3333333333333329E-2</v>
      </c>
      <c r="J211" s="30">
        <f t="shared" si="7"/>
        <v>8.3333333333333329E-2</v>
      </c>
      <c r="M211" s="29" t="s">
        <v>507</v>
      </c>
      <c r="N211" s="29" t="s">
        <v>2992</v>
      </c>
      <c r="O211" s="29" t="s">
        <v>3766</v>
      </c>
      <c r="P211" s="29">
        <v>2</v>
      </c>
      <c r="Q211" s="37">
        <f>ROUND(Table8[[#This Row],['# MONTHS]]/Table8[[#Headers],[12]],2)</f>
        <v>0.17</v>
      </c>
      <c r="R211" s="37">
        <f>IF(ISNUMBER(T211), ((P211 - 1 + (DAY(T211) / DAY(EOMONTH(T211, 0)))) / Table8[[#Headers],[12]]), (P211 / Table8[[#Headers],[12]]))</f>
        <v>0.16666666666666666</v>
      </c>
      <c r="S211" s="35" t="str">
        <f>IFERROR(VLOOKUP(Table8[[#This Row],[EMPLOYEE ID]],Table3[[EMP ID]:[DATE STARTED]],9,FALSE),"")</f>
        <v/>
      </c>
      <c r="T211" s="35" t="str">
        <f>IF(IFERROR(VLOOKUP(Table8[[#This Row],[EMPLOYEE ID]],ELIST!$A$1:$J$1864,8),"")="","",VLOOKUP(Table8[[#This Row],[EMPLOYEE ID]],ELIST!$A$1:$J$1864,8))</f>
        <v/>
      </c>
      <c r="U211" s="36">
        <f>Table8[[#This Row],[PRORATED %]]</f>
        <v>0.16666666666666666</v>
      </c>
      <c r="V211" s="59"/>
    </row>
    <row r="212" spans="1:22" x14ac:dyDescent="0.25">
      <c r="A212" s="28" t="s">
        <v>416</v>
      </c>
      <c r="B212" s="29" t="s">
        <v>2992</v>
      </c>
      <c r="C212" s="29" t="s">
        <v>3766</v>
      </c>
      <c r="D212" s="29" t="s">
        <v>754</v>
      </c>
      <c r="E212" s="35" t="str">
        <f>IFERROR(VLOOKUP(Table5[[#This Row],[EMPLOYEE ID]],Table3[[EMP ID]:[DATE STARTED]],9,FALSE),"")</f>
        <v/>
      </c>
      <c r="F212" s="35" t="str">
        <f>IF(IFERROR(VLOOKUP(Table5[[#This Row],[EMPLOYEE ID]],ELIST!$A$1:$J$1864,8),"")="","",VLOOKUP(Table5[[#This Row],[EMPLOYEE ID]],ELIST!$A$1:$J$1864,8))</f>
        <v/>
      </c>
      <c r="G212" s="29">
        <v>1</v>
      </c>
      <c r="H212" s="29">
        <v>12</v>
      </c>
      <c r="I212" s="36">
        <f t="shared" si="6"/>
        <v>8.3333333333333329E-2</v>
      </c>
      <c r="J212" s="30">
        <f t="shared" si="7"/>
        <v>8.3333333333333329E-2</v>
      </c>
      <c r="M212" s="29" t="s">
        <v>143</v>
      </c>
      <c r="N212" s="29">
        <v>240049</v>
      </c>
      <c r="O212" s="29" t="s">
        <v>142</v>
      </c>
      <c r="P212" s="29">
        <v>2</v>
      </c>
      <c r="Q212" s="37">
        <f>ROUND(Table8[[#This Row],['# MONTHS]]/Table8[[#Headers],[12]],2)</f>
        <v>0.17</v>
      </c>
      <c r="R212" s="37">
        <f>IF(ISNUMBER(T212), ((P212 - 1 + (DAY(T212) / DAY(EOMONTH(T212, 0)))) / Table8[[#Headers],[12]]), (P212 / Table8[[#Headers],[12]]))</f>
        <v>0.16666666666666666</v>
      </c>
      <c r="S212" s="35">
        <f>IFERROR(VLOOKUP(Table8[[#This Row],[EMPLOYEE ID]],Table3[[EMP ID]:[DATE STARTED]],9,FALSE),"")</f>
        <v>43006</v>
      </c>
      <c r="T212" s="35" t="str">
        <f>IF(IFERROR(VLOOKUP(Table8[[#This Row],[EMPLOYEE ID]],ELIST!$A$1:$J$1864,8),"")="","",VLOOKUP(Table8[[#This Row],[EMPLOYEE ID]],ELIST!$A$1:$J$1864,8))</f>
        <v/>
      </c>
      <c r="U212" s="36">
        <f>Table8[[#This Row],[PRORATED %]]</f>
        <v>0.16666666666666666</v>
      </c>
      <c r="V212" s="59"/>
    </row>
    <row r="213" spans="1:22" x14ac:dyDescent="0.25">
      <c r="A213" s="28" t="s">
        <v>416</v>
      </c>
      <c r="B213" s="29" t="s">
        <v>2992</v>
      </c>
      <c r="C213" s="29" t="s">
        <v>3766</v>
      </c>
      <c r="D213" s="29" t="s">
        <v>748</v>
      </c>
      <c r="E213" s="35" t="str">
        <f>IFERROR(VLOOKUP(Table5[[#This Row],[EMPLOYEE ID]],Table3[[EMP ID]:[DATE STARTED]],9,FALSE),"")</f>
        <v/>
      </c>
      <c r="F213" s="35" t="str">
        <f>IF(IFERROR(VLOOKUP(Table5[[#This Row],[EMPLOYEE ID]],ELIST!$A$1:$J$1864,8),"")="","",VLOOKUP(Table5[[#This Row],[EMPLOYEE ID]],ELIST!$A$1:$J$1864,8))</f>
        <v/>
      </c>
      <c r="G213" s="29">
        <v>1</v>
      </c>
      <c r="H213" s="29">
        <v>12</v>
      </c>
      <c r="I213" s="36">
        <f t="shared" si="6"/>
        <v>8.3333333333333329E-2</v>
      </c>
      <c r="J213" s="30">
        <f t="shared" si="7"/>
        <v>8.3333333333333329E-2</v>
      </c>
      <c r="M213" s="29" t="s">
        <v>134</v>
      </c>
      <c r="N213" s="29">
        <v>340010</v>
      </c>
      <c r="O213" s="29" t="s">
        <v>376</v>
      </c>
      <c r="P213" s="29">
        <v>2</v>
      </c>
      <c r="Q213" s="37">
        <f>ROUND(Table8[[#This Row],['# MONTHS]]/Table8[[#Headers],[12]],2)</f>
        <v>0.17</v>
      </c>
      <c r="R213" s="37">
        <f>IF(ISNUMBER(T213), ((P213 - 1 + (DAY(T213) / DAY(EOMONTH(T213, 0)))) / Table8[[#Headers],[12]]), (P213 / Table8[[#Headers],[12]]))</f>
        <v>0.11290322580645162</v>
      </c>
      <c r="S213" s="35">
        <f>IFERROR(VLOOKUP(Table8[[#This Row],[EMPLOYEE ID]],Table3[[EMP ID]:[DATE STARTED]],9,FALSE),"")</f>
        <v>44319</v>
      </c>
      <c r="T213" s="35">
        <f>IF(IFERROR(VLOOKUP(Table8[[#This Row],[EMPLOYEE ID]],ELIST!$A$1:$J$1864,8),"")="","",VLOOKUP(Table8[[#This Row],[EMPLOYEE ID]],ELIST!$A$1:$J$1864,8))</f>
        <v>45423</v>
      </c>
      <c r="U213" s="36">
        <f>Table8[[#This Row],[PRORATED %]]</f>
        <v>0.11290322580645162</v>
      </c>
      <c r="V213" s="59"/>
    </row>
    <row r="214" spans="1:22" x14ac:dyDescent="0.25">
      <c r="A214" s="28" t="s">
        <v>412</v>
      </c>
      <c r="B214" s="29">
        <v>240679</v>
      </c>
      <c r="C214" s="29" t="s">
        <v>411</v>
      </c>
      <c r="D214" s="29" t="s">
        <v>754</v>
      </c>
      <c r="E214" s="35">
        <f>IFERROR(VLOOKUP(Table5[[#This Row],[EMPLOYEE ID]],Table3[[EMP ID]:[DATE STARTED]],9,FALSE),"")</f>
        <v>45153</v>
      </c>
      <c r="F214" s="35" t="str">
        <f>IF(IFERROR(VLOOKUP(Table5[[#This Row],[EMPLOYEE ID]],ELIST!$A$1:$J$1864,8),"")="","",VLOOKUP(Table5[[#This Row],[EMPLOYEE ID]],ELIST!$A$1:$J$1864,8))</f>
        <v/>
      </c>
      <c r="G214" s="29">
        <v>1</v>
      </c>
      <c r="H214" s="29">
        <v>12</v>
      </c>
      <c r="I214" s="36">
        <f t="shared" si="6"/>
        <v>8.3333333333333329E-2</v>
      </c>
      <c r="J214" s="30">
        <f t="shared" si="7"/>
        <v>8.3333333333333329E-2</v>
      </c>
      <c r="M214" s="29" t="s">
        <v>130</v>
      </c>
      <c r="N214" s="29">
        <v>240131</v>
      </c>
      <c r="O214" s="29" t="s">
        <v>160</v>
      </c>
      <c r="P214" s="29">
        <v>2</v>
      </c>
      <c r="Q214" s="37">
        <f>ROUND(Table8[[#This Row],['# MONTHS]]/Table8[[#Headers],[12]],2)</f>
        <v>0.17</v>
      </c>
      <c r="R214" s="37">
        <f>IF(ISNUMBER(T214), ((P214 - 1 + (DAY(T214) / DAY(EOMONTH(T214, 0)))) / Table8[[#Headers],[12]]), (P214 / Table8[[#Headers],[12]]))</f>
        <v>0.16666666666666666</v>
      </c>
      <c r="S214" s="35">
        <f>IFERROR(VLOOKUP(Table8[[#This Row],[EMPLOYEE ID]],Table3[[EMP ID]:[DATE STARTED]],9,FALSE),"")</f>
        <v>43598</v>
      </c>
      <c r="T214" s="35" t="str">
        <f>IF(IFERROR(VLOOKUP(Table8[[#This Row],[EMPLOYEE ID]],ELIST!$A$1:$J$1864,8),"")="","",VLOOKUP(Table8[[#This Row],[EMPLOYEE ID]],ELIST!$A$1:$J$1864,8))</f>
        <v/>
      </c>
      <c r="U214" s="36">
        <f>Table8[[#This Row],[PRORATED %]]</f>
        <v>0.16666666666666666</v>
      </c>
      <c r="V214" s="59"/>
    </row>
    <row r="215" spans="1:22" x14ac:dyDescent="0.25">
      <c r="A215" s="28" t="s">
        <v>412</v>
      </c>
      <c r="B215" s="29">
        <v>240679</v>
      </c>
      <c r="C215" s="29" t="s">
        <v>411</v>
      </c>
      <c r="D215" s="29" t="s">
        <v>748</v>
      </c>
      <c r="E215" s="35">
        <f>IFERROR(VLOOKUP(Table5[[#This Row],[EMPLOYEE ID]],Table3[[EMP ID]:[DATE STARTED]],9,FALSE),"")</f>
        <v>45153</v>
      </c>
      <c r="F215" s="35" t="str">
        <f>IF(IFERROR(VLOOKUP(Table5[[#This Row],[EMPLOYEE ID]],ELIST!$A$1:$J$1864,8),"")="","",VLOOKUP(Table5[[#This Row],[EMPLOYEE ID]],ELIST!$A$1:$J$1864,8))</f>
        <v/>
      </c>
      <c r="G215" s="29">
        <v>1</v>
      </c>
      <c r="H215" s="29">
        <v>12</v>
      </c>
      <c r="I215" s="36">
        <f t="shared" si="6"/>
        <v>8.3333333333333329E-2</v>
      </c>
      <c r="J215" s="30">
        <f t="shared" si="7"/>
        <v>8.3333333333333329E-2</v>
      </c>
      <c r="M215" s="29" t="s">
        <v>122</v>
      </c>
      <c r="N215" s="29">
        <v>240050</v>
      </c>
      <c r="O215" s="29" t="s">
        <v>357</v>
      </c>
      <c r="P215" s="29">
        <v>2</v>
      </c>
      <c r="Q215" s="37">
        <f>ROUND(Table8[[#This Row],['# MONTHS]]/Table8[[#Headers],[12]],2)</f>
        <v>0.17</v>
      </c>
      <c r="R215" s="37">
        <f>IF(ISNUMBER(T215), ((P215 - 1 + (DAY(T215) / DAY(EOMONTH(T215, 0)))) / Table8[[#Headers],[12]]), (P215 / Table8[[#Headers],[12]]))</f>
        <v>0.16666666666666666</v>
      </c>
      <c r="S215" s="35">
        <f>IFERROR(VLOOKUP(Table8[[#This Row],[EMPLOYEE ID]],Table3[[EMP ID]:[DATE STARTED]],9,FALSE),"")</f>
        <v>42494</v>
      </c>
      <c r="T215" s="35" t="str">
        <f>IF(IFERROR(VLOOKUP(Table8[[#This Row],[EMPLOYEE ID]],ELIST!$A$1:$J$1864,8),"")="","",VLOOKUP(Table8[[#This Row],[EMPLOYEE ID]],ELIST!$A$1:$J$1864,8))</f>
        <v/>
      </c>
      <c r="U215" s="36">
        <f>Table8[[#This Row],[PRORATED %]]</f>
        <v>0.16666666666666666</v>
      </c>
      <c r="V215" s="59"/>
    </row>
    <row r="216" spans="1:22" x14ac:dyDescent="0.25">
      <c r="A216" s="28" t="s">
        <v>412</v>
      </c>
      <c r="B216" s="29">
        <v>240679</v>
      </c>
      <c r="C216" s="29" t="s">
        <v>411</v>
      </c>
      <c r="D216" s="29" t="s">
        <v>747</v>
      </c>
      <c r="E216" s="35">
        <f>IFERROR(VLOOKUP(Table5[[#This Row],[EMPLOYEE ID]],Table3[[EMP ID]:[DATE STARTED]],9,FALSE),"")</f>
        <v>45153</v>
      </c>
      <c r="F216" s="35" t="str">
        <f>IF(IFERROR(VLOOKUP(Table5[[#This Row],[EMPLOYEE ID]],ELIST!$A$1:$J$1864,8),"")="","",VLOOKUP(Table5[[#This Row],[EMPLOYEE ID]],ELIST!$A$1:$J$1864,8))</f>
        <v/>
      </c>
      <c r="G216" s="29">
        <v>1</v>
      </c>
      <c r="H216" s="29">
        <v>12</v>
      </c>
      <c r="I216" s="36">
        <f t="shared" si="6"/>
        <v>8.3333333333333329E-2</v>
      </c>
      <c r="J216" s="30">
        <f t="shared" si="7"/>
        <v>8.3333333333333329E-2</v>
      </c>
      <c r="M216" s="29" t="s">
        <v>105</v>
      </c>
      <c r="N216" s="29">
        <v>240067</v>
      </c>
      <c r="O216" s="29" t="s">
        <v>111</v>
      </c>
      <c r="P216" s="29">
        <v>2</v>
      </c>
      <c r="Q216" s="37">
        <f>ROUND(Table8[[#This Row],['# MONTHS]]/Table8[[#Headers],[12]],2)</f>
        <v>0.17</v>
      </c>
      <c r="R216" s="37">
        <f>IF(ISNUMBER(T216), ((P216 - 1 + (DAY(T216) / DAY(EOMONTH(T216, 0)))) / Table8[[#Headers],[12]]), (P216 / Table8[[#Headers],[12]]))</f>
        <v>0.16666666666666666</v>
      </c>
      <c r="S216" s="35">
        <f>IFERROR(VLOOKUP(Table8[[#This Row],[EMPLOYEE ID]],Table3[[EMP ID]:[DATE STARTED]],9,FALSE),"")</f>
        <v>41946</v>
      </c>
      <c r="T216" s="35" t="str">
        <f>IF(IFERROR(VLOOKUP(Table8[[#This Row],[EMPLOYEE ID]],ELIST!$A$1:$J$1864,8),"")="","",VLOOKUP(Table8[[#This Row],[EMPLOYEE ID]],ELIST!$A$1:$J$1864,8))</f>
        <v/>
      </c>
      <c r="U216" s="36">
        <f>Table8[[#This Row],[PRORATED %]]</f>
        <v>0.16666666666666666</v>
      </c>
      <c r="V216" s="59"/>
    </row>
    <row r="217" spans="1:22" x14ac:dyDescent="0.25">
      <c r="A217" s="28" t="s">
        <v>412</v>
      </c>
      <c r="B217" s="29">
        <v>240679</v>
      </c>
      <c r="C217" s="29" t="s">
        <v>411</v>
      </c>
      <c r="D217" s="29" t="s">
        <v>746</v>
      </c>
      <c r="E217" s="35">
        <f>IFERROR(VLOOKUP(Table5[[#This Row],[EMPLOYEE ID]],Table3[[EMP ID]:[DATE STARTED]],9,FALSE),"")</f>
        <v>45153</v>
      </c>
      <c r="F217" s="35" t="str">
        <f>IF(IFERROR(VLOOKUP(Table5[[#This Row],[EMPLOYEE ID]],ELIST!$A$1:$J$1864,8),"")="","",VLOOKUP(Table5[[#This Row],[EMPLOYEE ID]],ELIST!$A$1:$J$1864,8))</f>
        <v/>
      </c>
      <c r="G217" s="29">
        <v>1</v>
      </c>
      <c r="H217" s="29">
        <v>12</v>
      </c>
      <c r="I217" s="36">
        <f t="shared" si="6"/>
        <v>8.3333333333333329E-2</v>
      </c>
      <c r="J217" s="30">
        <f t="shared" si="7"/>
        <v>8.3333333333333329E-2</v>
      </c>
      <c r="M217" s="29" t="s">
        <v>621</v>
      </c>
      <c r="N217" s="29" t="s">
        <v>3298</v>
      </c>
      <c r="O217" s="29" t="s">
        <v>3766</v>
      </c>
      <c r="P217" s="29">
        <v>2</v>
      </c>
      <c r="Q217" s="37">
        <f>ROUND(Table8[[#This Row],['# MONTHS]]/Table8[[#Headers],[12]],2)</f>
        <v>0.17</v>
      </c>
      <c r="R217" s="37">
        <f>IF(ISNUMBER(T217), ((P217 - 1 + (DAY(T217) / DAY(EOMONTH(T217, 0)))) / Table8[[#Headers],[12]]), (P217 / Table8[[#Headers],[12]]))</f>
        <v>0.13709677419354838</v>
      </c>
      <c r="S217" s="35" t="str">
        <f>IFERROR(VLOOKUP(Table8[[#This Row],[EMPLOYEE ID]],Table3[[EMP ID]:[DATE STARTED]],9,FALSE),"")</f>
        <v/>
      </c>
      <c r="T217" s="35">
        <f>IF(IFERROR(VLOOKUP(Table8[[#This Row],[EMPLOYEE ID]],ELIST!$A$1:$J$1864,8),"")="","",VLOOKUP(Table8[[#This Row],[EMPLOYEE ID]],ELIST!$A$1:$J$1864,8))</f>
        <v>44701</v>
      </c>
      <c r="U217" s="36">
        <f>Table8[[#This Row],[PRORATED %]]</f>
        <v>0.13709677419354838</v>
      </c>
      <c r="V217" s="59"/>
    </row>
    <row r="218" spans="1:22" x14ac:dyDescent="0.25">
      <c r="A218" s="28" t="s">
        <v>412</v>
      </c>
      <c r="B218" s="29">
        <v>240679</v>
      </c>
      <c r="C218" s="29" t="s">
        <v>411</v>
      </c>
      <c r="D218" s="29" t="s">
        <v>717</v>
      </c>
      <c r="E218" s="35">
        <f>IFERROR(VLOOKUP(Table5[[#This Row],[EMPLOYEE ID]],Table3[[EMP ID]:[DATE STARTED]],9,FALSE),"")</f>
        <v>45153</v>
      </c>
      <c r="F218" s="35" t="str">
        <f>IF(IFERROR(VLOOKUP(Table5[[#This Row],[EMPLOYEE ID]],ELIST!$A$1:$J$1864,8),"")="","",VLOOKUP(Table5[[#This Row],[EMPLOYEE ID]],ELIST!$A$1:$J$1864,8))</f>
        <v/>
      </c>
      <c r="G218" s="29">
        <v>1</v>
      </c>
      <c r="H218" s="29">
        <v>12</v>
      </c>
      <c r="I218" s="36">
        <f t="shared" si="6"/>
        <v>8.3333333333333329E-2</v>
      </c>
      <c r="J218" s="30">
        <f t="shared" si="7"/>
        <v>8.3333333333333329E-2</v>
      </c>
      <c r="M218" s="29" t="s">
        <v>83</v>
      </c>
      <c r="N218" s="29">
        <v>440086</v>
      </c>
      <c r="O218" s="29" t="s">
        <v>673</v>
      </c>
      <c r="P218" s="29">
        <v>2</v>
      </c>
      <c r="Q218" s="37">
        <f>ROUND(Table8[[#This Row],['# MONTHS]]/Table8[[#Headers],[12]],2)</f>
        <v>0.17</v>
      </c>
      <c r="R218" s="37">
        <f>IF(ISNUMBER(T218), ((P218 - 1 + (DAY(T218) / DAY(EOMONTH(T218, 0)))) / Table8[[#Headers],[12]]), (P218 / Table8[[#Headers],[12]]))</f>
        <v>0.16666666666666666</v>
      </c>
      <c r="S218" s="35">
        <f>IFERROR(VLOOKUP(Table8[[#This Row],[EMPLOYEE ID]],Table3[[EMP ID]:[DATE STARTED]],9,FALSE),"")</f>
        <v>43710</v>
      </c>
      <c r="T218" s="35" t="str">
        <f>IF(IFERROR(VLOOKUP(Table8[[#This Row],[EMPLOYEE ID]],ELIST!$A$1:$J$1864,8),"")="","",VLOOKUP(Table8[[#This Row],[EMPLOYEE ID]],ELIST!$A$1:$J$1864,8))</f>
        <v/>
      </c>
      <c r="U218" s="36">
        <f>Table8[[#This Row],[PRORATED %]]</f>
        <v>0.16666666666666666</v>
      </c>
      <c r="V218" s="59"/>
    </row>
    <row r="219" spans="1:22" x14ac:dyDescent="0.25">
      <c r="A219" s="28" t="s">
        <v>412</v>
      </c>
      <c r="B219" s="29">
        <v>240679</v>
      </c>
      <c r="C219" s="29" t="s">
        <v>411</v>
      </c>
      <c r="D219" s="29" t="s">
        <v>703</v>
      </c>
      <c r="E219" s="35">
        <f>IFERROR(VLOOKUP(Table5[[#This Row],[EMPLOYEE ID]],Table3[[EMP ID]:[DATE STARTED]],9,FALSE),"")</f>
        <v>45153</v>
      </c>
      <c r="F219" s="35" t="str">
        <f>IF(IFERROR(VLOOKUP(Table5[[#This Row],[EMPLOYEE ID]],ELIST!$A$1:$J$1864,8),"")="","",VLOOKUP(Table5[[#This Row],[EMPLOYEE ID]],ELIST!$A$1:$J$1864,8))</f>
        <v/>
      </c>
      <c r="G219" s="29">
        <v>1</v>
      </c>
      <c r="H219" s="29">
        <v>12</v>
      </c>
      <c r="I219" s="36">
        <f t="shared" si="6"/>
        <v>8.3333333333333329E-2</v>
      </c>
      <c r="J219" s="30">
        <f t="shared" si="7"/>
        <v>8.3333333333333329E-2</v>
      </c>
      <c r="M219" s="29" t="s">
        <v>64</v>
      </c>
      <c r="N219" s="29">
        <v>240409</v>
      </c>
      <c r="O219" s="29" t="s">
        <v>70</v>
      </c>
      <c r="P219" s="29">
        <v>2</v>
      </c>
      <c r="Q219" s="37">
        <f>ROUND(Table8[[#This Row],['# MONTHS]]/Table8[[#Headers],[12]],2)</f>
        <v>0.17</v>
      </c>
      <c r="R219" s="37">
        <f>IF(ISNUMBER(T219), ((P219 - 1 + (DAY(T219) / DAY(EOMONTH(T219, 0)))) / Table8[[#Headers],[12]]), (P219 / Table8[[#Headers],[12]]))</f>
        <v>0.13333333333333333</v>
      </c>
      <c r="S219" s="35">
        <f>IFERROR(VLOOKUP(Table8[[#This Row],[EMPLOYEE ID]],Table3[[EMP ID]:[DATE STARTED]],9,FALSE),"")</f>
        <v>44396</v>
      </c>
      <c r="T219" s="35">
        <f>IF(IFERROR(VLOOKUP(Table8[[#This Row],[EMPLOYEE ID]],ELIST!$A$1:$J$1864,8),"")="","",VLOOKUP(Table8[[#This Row],[EMPLOYEE ID]],ELIST!$A$1:$J$1864,8))</f>
        <v>45400</v>
      </c>
      <c r="U219" s="36">
        <f>Table8[[#This Row],[PRORATED %]]</f>
        <v>0.13333333333333333</v>
      </c>
      <c r="V219" s="59"/>
    </row>
    <row r="220" spans="1:22" x14ac:dyDescent="0.25">
      <c r="A220" s="28" t="s">
        <v>412</v>
      </c>
      <c r="B220" s="29">
        <v>240679</v>
      </c>
      <c r="C220" s="29" t="s">
        <v>411</v>
      </c>
      <c r="D220" s="29" t="s">
        <v>695</v>
      </c>
      <c r="E220" s="35">
        <f>IFERROR(VLOOKUP(Table5[[#This Row],[EMPLOYEE ID]],Table3[[EMP ID]:[DATE STARTED]],9,FALSE),"")</f>
        <v>45153</v>
      </c>
      <c r="F220" s="35" t="str">
        <f>IF(IFERROR(VLOOKUP(Table5[[#This Row],[EMPLOYEE ID]],ELIST!$A$1:$J$1864,8),"")="","",VLOOKUP(Table5[[#This Row],[EMPLOYEE ID]],ELIST!$A$1:$J$1864,8))</f>
        <v/>
      </c>
      <c r="G220" s="29">
        <v>1</v>
      </c>
      <c r="H220" s="29">
        <v>12</v>
      </c>
      <c r="I220" s="36">
        <f t="shared" si="6"/>
        <v>8.3333333333333329E-2</v>
      </c>
      <c r="J220" s="30">
        <f t="shared" si="7"/>
        <v>8.3333333333333329E-2</v>
      </c>
      <c r="M220" s="29" t="s">
        <v>521</v>
      </c>
      <c r="N220" s="29" t="s">
        <v>2992</v>
      </c>
      <c r="O220" s="29" t="s">
        <v>3766</v>
      </c>
      <c r="P220" s="29">
        <v>2</v>
      </c>
      <c r="Q220" s="37">
        <f>ROUND(Table8[[#This Row],['# MONTHS]]/Table8[[#Headers],[12]],2)</f>
        <v>0.17</v>
      </c>
      <c r="R220" s="37">
        <f>IF(ISNUMBER(T220), ((P220 - 1 + (DAY(T220) / DAY(EOMONTH(T220, 0)))) / Table8[[#Headers],[12]]), (P220 / Table8[[#Headers],[12]]))</f>
        <v>0.16666666666666666</v>
      </c>
      <c r="S220" s="35" t="str">
        <f>IFERROR(VLOOKUP(Table8[[#This Row],[EMPLOYEE ID]],Table3[[EMP ID]:[DATE STARTED]],9,FALSE),"")</f>
        <v/>
      </c>
      <c r="T220" s="35" t="str">
        <f>IF(IFERROR(VLOOKUP(Table8[[#This Row],[EMPLOYEE ID]],ELIST!$A$1:$J$1864,8),"")="","",VLOOKUP(Table8[[#This Row],[EMPLOYEE ID]],ELIST!$A$1:$J$1864,8))</f>
        <v/>
      </c>
      <c r="U220" s="36">
        <f>Table8[[#This Row],[PRORATED %]]</f>
        <v>0.16666666666666666</v>
      </c>
      <c r="V220" s="59"/>
    </row>
    <row r="221" spans="1:22" x14ac:dyDescent="0.25">
      <c r="A221" s="28" t="s">
        <v>412</v>
      </c>
      <c r="B221" s="29">
        <v>240679</v>
      </c>
      <c r="C221" s="29" t="s">
        <v>411</v>
      </c>
      <c r="D221" s="29" t="s">
        <v>650</v>
      </c>
      <c r="E221" s="35">
        <f>IFERROR(VLOOKUP(Table5[[#This Row],[EMPLOYEE ID]],Table3[[EMP ID]:[DATE STARTED]],9,FALSE),"")</f>
        <v>45153</v>
      </c>
      <c r="F221" s="35" t="str">
        <f>IF(IFERROR(VLOOKUP(Table5[[#This Row],[EMPLOYEE ID]],ELIST!$A$1:$J$1864,8),"")="","",VLOOKUP(Table5[[#This Row],[EMPLOYEE ID]],ELIST!$A$1:$J$1864,8))</f>
        <v/>
      </c>
      <c r="G221" s="29">
        <v>1</v>
      </c>
      <c r="H221" s="29">
        <v>12</v>
      </c>
      <c r="I221" s="36">
        <f t="shared" si="6"/>
        <v>8.3333333333333329E-2</v>
      </c>
      <c r="J221" s="30">
        <f t="shared" si="7"/>
        <v>8.3333333333333329E-2</v>
      </c>
      <c r="M221" s="29" t="s">
        <v>23</v>
      </c>
      <c r="N221" s="29">
        <v>240036</v>
      </c>
      <c r="O221" s="29" t="s">
        <v>119</v>
      </c>
      <c r="P221" s="29">
        <v>2</v>
      </c>
      <c r="Q221" s="37">
        <f>ROUND(Table8[[#This Row],['# MONTHS]]/Table8[[#Headers],[12]],2)</f>
        <v>0.17</v>
      </c>
      <c r="R221" s="37">
        <f>IF(ISNUMBER(T221), ((P221 - 1 + (DAY(T221) / DAY(EOMONTH(T221, 0)))) / Table8[[#Headers],[12]]), (P221 / Table8[[#Headers],[12]]))</f>
        <v>0.16666666666666666</v>
      </c>
      <c r="S221" s="35">
        <f>IFERROR(VLOOKUP(Table8[[#This Row],[EMPLOYEE ID]],Table3[[EMP ID]:[DATE STARTED]],9,FALSE),"")</f>
        <v>41473</v>
      </c>
      <c r="T221" s="35" t="str">
        <f>IF(IFERROR(VLOOKUP(Table8[[#This Row],[EMPLOYEE ID]],ELIST!$A$1:$J$1864,8),"")="","",VLOOKUP(Table8[[#This Row],[EMPLOYEE ID]],ELIST!$A$1:$J$1864,8))</f>
        <v/>
      </c>
      <c r="U221" s="36">
        <f>Table8[[#This Row],[PRORATED %]]</f>
        <v>0.16666666666666666</v>
      </c>
      <c r="V221" s="59"/>
    </row>
    <row r="222" spans="1:22" x14ac:dyDescent="0.25">
      <c r="A222" s="28" t="s">
        <v>412</v>
      </c>
      <c r="B222" s="29">
        <v>240679</v>
      </c>
      <c r="C222" s="29" t="s">
        <v>411</v>
      </c>
      <c r="D222" s="29" t="s">
        <v>3277</v>
      </c>
      <c r="E222" s="35">
        <f>IFERROR(VLOOKUP(Table5[[#This Row],[EMPLOYEE ID]],Table3[[EMP ID]:[DATE STARTED]],9,FALSE),"")</f>
        <v>45153</v>
      </c>
      <c r="F222" s="35" t="str">
        <f>IF(IFERROR(VLOOKUP(Table5[[#This Row],[EMPLOYEE ID]],ELIST!$A$1:$J$1864,8),"")="","",VLOOKUP(Table5[[#This Row],[EMPLOYEE ID]],ELIST!$A$1:$J$1864,8))</f>
        <v/>
      </c>
      <c r="G222" s="29">
        <v>1</v>
      </c>
      <c r="H222" s="29">
        <v>12</v>
      </c>
      <c r="I222" s="36">
        <f t="shared" si="6"/>
        <v>8.3333333333333329E-2</v>
      </c>
      <c r="J222" s="30">
        <f t="shared" si="7"/>
        <v>8.3333333333333329E-2</v>
      </c>
      <c r="M222" s="29" t="s">
        <v>3286</v>
      </c>
      <c r="N222" s="29" t="s">
        <v>3299</v>
      </c>
      <c r="O222" s="29" t="s">
        <v>3766</v>
      </c>
      <c r="P222" s="29">
        <v>2</v>
      </c>
      <c r="Q222" s="37">
        <f>ROUND(Table8[[#This Row],['# MONTHS]]/Table8[[#Headers],[12]],2)</f>
        <v>0.17</v>
      </c>
      <c r="R222" s="37">
        <f>IF(ISNUMBER(T222), ((P222 - 1 + (DAY(T222) / DAY(EOMONTH(T222, 0)))) / Table8[[#Headers],[12]]), (P222 / Table8[[#Headers],[12]]))</f>
        <v>0.1424731182795699</v>
      </c>
      <c r="S222" s="35" t="str">
        <f>IFERROR(VLOOKUP(Table8[[#This Row],[EMPLOYEE ID]],Table3[[EMP ID]:[DATE STARTED]],9,FALSE),"")</f>
        <v/>
      </c>
      <c r="T222" s="35">
        <f>IF(IFERROR(VLOOKUP(Table8[[#This Row],[EMPLOYEE ID]],ELIST!$A$1:$J$1864,8),"")="","",VLOOKUP(Table8[[#This Row],[EMPLOYEE ID]],ELIST!$A$1:$J$1864,8))</f>
        <v>44795</v>
      </c>
      <c r="U222" s="36">
        <f>Table8[[#This Row],[PRORATED %]]</f>
        <v>0.1424731182795699</v>
      </c>
      <c r="V222" s="59"/>
    </row>
    <row r="223" spans="1:22" x14ac:dyDescent="0.25">
      <c r="A223" s="28" t="s">
        <v>412</v>
      </c>
      <c r="B223" s="29">
        <v>240679</v>
      </c>
      <c r="C223" s="29" t="s">
        <v>411</v>
      </c>
      <c r="D223" s="29" t="s">
        <v>3284</v>
      </c>
      <c r="E223" s="35">
        <f>IFERROR(VLOOKUP(Table5[[#This Row],[EMPLOYEE ID]],Table3[[EMP ID]:[DATE STARTED]],9,FALSE),"")</f>
        <v>45153</v>
      </c>
      <c r="F223" s="35" t="str">
        <f>IF(IFERROR(VLOOKUP(Table5[[#This Row],[EMPLOYEE ID]],ELIST!$A$1:$J$1864,8),"")="","",VLOOKUP(Table5[[#This Row],[EMPLOYEE ID]],ELIST!$A$1:$J$1864,8))</f>
        <v/>
      </c>
      <c r="G223" s="29">
        <v>1</v>
      </c>
      <c r="H223" s="29">
        <v>12</v>
      </c>
      <c r="I223" s="36">
        <f t="shared" si="6"/>
        <v>8.3333333333333329E-2</v>
      </c>
      <c r="J223" s="30">
        <f t="shared" si="7"/>
        <v>8.3333333333333329E-2</v>
      </c>
      <c r="M223" s="29" t="s">
        <v>3287</v>
      </c>
      <c r="N223" s="29" t="s">
        <v>3299</v>
      </c>
      <c r="O223" s="29" t="s">
        <v>3766</v>
      </c>
      <c r="P223" s="29">
        <v>2</v>
      </c>
      <c r="Q223" s="37">
        <f>ROUND(Table8[[#This Row],['# MONTHS]]/Table8[[#Headers],[12]],2)</f>
        <v>0.17</v>
      </c>
      <c r="R223" s="37">
        <f>IF(ISNUMBER(T223), ((P223 - 1 + (DAY(T223) / DAY(EOMONTH(T223, 0)))) / Table8[[#Headers],[12]]), (P223 / Table8[[#Headers],[12]]))</f>
        <v>0.1424731182795699</v>
      </c>
      <c r="S223" s="35" t="str">
        <f>IFERROR(VLOOKUP(Table8[[#This Row],[EMPLOYEE ID]],Table3[[EMP ID]:[DATE STARTED]],9,FALSE),"")</f>
        <v/>
      </c>
      <c r="T223" s="35">
        <f>IF(IFERROR(VLOOKUP(Table8[[#This Row],[EMPLOYEE ID]],ELIST!$A$1:$J$1864,8),"")="","",VLOOKUP(Table8[[#This Row],[EMPLOYEE ID]],ELIST!$A$1:$J$1864,8))</f>
        <v>44795</v>
      </c>
      <c r="U223" s="36">
        <f>Table8[[#This Row],[PRORATED %]]</f>
        <v>0.1424731182795699</v>
      </c>
      <c r="V223" s="59"/>
    </row>
    <row r="224" spans="1:22" x14ac:dyDescent="0.25">
      <c r="A224" s="28" t="s">
        <v>412</v>
      </c>
      <c r="B224" s="29">
        <v>240679</v>
      </c>
      <c r="C224" s="29" t="s">
        <v>411</v>
      </c>
      <c r="D224" s="29" t="s">
        <v>3778</v>
      </c>
      <c r="E224" s="35">
        <f>IFERROR(VLOOKUP(Table5[[#This Row],[EMPLOYEE ID]],Table3[[EMP ID]:[DATE STARTED]],9,FALSE),"")</f>
        <v>45153</v>
      </c>
      <c r="F224" s="35" t="str">
        <f>IF(IFERROR(VLOOKUP(Table5[[#This Row],[EMPLOYEE ID]],ELIST!$A$1:$J$1864,8),"")="","",VLOOKUP(Table5[[#This Row],[EMPLOYEE ID]],ELIST!$A$1:$J$1864,8))</f>
        <v/>
      </c>
      <c r="G224" s="29">
        <v>1</v>
      </c>
      <c r="H224" s="29">
        <v>12</v>
      </c>
      <c r="I224" s="36">
        <f t="shared" si="6"/>
        <v>8.3333333333333329E-2</v>
      </c>
      <c r="J224" s="30">
        <f t="shared" si="7"/>
        <v>8.3333333333333329E-2</v>
      </c>
      <c r="M224" s="29" t="s">
        <v>3291</v>
      </c>
      <c r="N224" s="29" t="s">
        <v>3299</v>
      </c>
      <c r="O224" s="29" t="s">
        <v>3766</v>
      </c>
      <c r="P224" s="29">
        <v>2</v>
      </c>
      <c r="Q224" s="37">
        <f>ROUND(Table8[[#This Row],['# MONTHS]]/Table8[[#Headers],[12]],2)</f>
        <v>0.17</v>
      </c>
      <c r="R224" s="37">
        <f>IF(ISNUMBER(T224), ((P224 - 1 + (DAY(T224) / DAY(EOMONTH(T224, 0)))) / Table8[[#Headers],[12]]), (P224 / Table8[[#Headers],[12]]))</f>
        <v>0.1424731182795699</v>
      </c>
      <c r="S224" s="35" t="str">
        <f>IFERROR(VLOOKUP(Table8[[#This Row],[EMPLOYEE ID]],Table3[[EMP ID]:[DATE STARTED]],9,FALSE),"")</f>
        <v/>
      </c>
      <c r="T224" s="35">
        <f>IF(IFERROR(VLOOKUP(Table8[[#This Row],[EMPLOYEE ID]],ELIST!$A$1:$J$1864,8),"")="","",VLOOKUP(Table8[[#This Row],[EMPLOYEE ID]],ELIST!$A$1:$J$1864,8))</f>
        <v>44795</v>
      </c>
      <c r="U224" s="36">
        <f>Table8[[#This Row],[PRORATED %]]</f>
        <v>0.1424731182795699</v>
      </c>
      <c r="V224" s="59"/>
    </row>
    <row r="225" spans="1:22" x14ac:dyDescent="0.25">
      <c r="A225" s="28" t="s">
        <v>412</v>
      </c>
      <c r="B225" s="29">
        <v>240679</v>
      </c>
      <c r="C225" s="29" t="s">
        <v>411</v>
      </c>
      <c r="D225" s="29" t="s">
        <v>3768</v>
      </c>
      <c r="E225" s="35">
        <f>IFERROR(VLOOKUP(Table5[[#This Row],[EMPLOYEE ID]],Table3[[EMP ID]:[DATE STARTED]],9,FALSE),"")</f>
        <v>45153</v>
      </c>
      <c r="F225" s="35" t="str">
        <f>IF(IFERROR(VLOOKUP(Table5[[#This Row],[EMPLOYEE ID]],ELIST!$A$1:$J$1864,8),"")="","",VLOOKUP(Table5[[#This Row],[EMPLOYEE ID]],ELIST!$A$1:$J$1864,8))</f>
        <v/>
      </c>
      <c r="G225" s="29">
        <v>1</v>
      </c>
      <c r="H225" s="29">
        <v>12</v>
      </c>
      <c r="I225" s="36">
        <f t="shared" si="6"/>
        <v>8.3333333333333329E-2</v>
      </c>
      <c r="J225" s="30">
        <f t="shared" si="7"/>
        <v>8.3333333333333329E-2</v>
      </c>
      <c r="M225" s="29" t="s">
        <v>472</v>
      </c>
      <c r="N225" s="29">
        <v>210037</v>
      </c>
      <c r="O225" s="29" t="s">
        <v>2978</v>
      </c>
      <c r="P225" s="29">
        <v>1</v>
      </c>
      <c r="Q225" s="37">
        <f>ROUND(Table8[[#This Row],['# MONTHS]]/Table8[[#Headers],[12]],2)</f>
        <v>0.08</v>
      </c>
      <c r="R225" s="37">
        <f>IF(ISNUMBER(T225), ((P225 - 1 + (DAY(T225) / DAY(EOMONTH(T225, 0)))) / Table8[[#Headers],[12]]), (P225 / Table8[[#Headers],[12]]))</f>
        <v>2.9569892473118281E-2</v>
      </c>
      <c r="S225" s="35">
        <f>IFERROR(VLOOKUP(Table8[[#This Row],[EMPLOYEE ID]],Table3[[EMP ID]:[DATE STARTED]],9,FALSE),"")</f>
        <v>44445</v>
      </c>
      <c r="T225" s="35">
        <f>IF(IFERROR(VLOOKUP(Table8[[#This Row],[EMPLOYEE ID]],ELIST!$A$1:$J$1864,8),"")="","",VLOOKUP(Table8[[#This Row],[EMPLOYEE ID]],ELIST!$A$1:$J$1864,8))</f>
        <v>45576</v>
      </c>
      <c r="U225" s="36">
        <f>Table8[[#This Row],[PRORATED %]]</f>
        <v>2.9569892473118281E-2</v>
      </c>
      <c r="V225" s="59"/>
    </row>
    <row r="226" spans="1:22" x14ac:dyDescent="0.25">
      <c r="A226" s="28" t="s">
        <v>408</v>
      </c>
      <c r="B226" s="29">
        <v>410028</v>
      </c>
      <c r="C226" s="29" t="s">
        <v>407</v>
      </c>
      <c r="D226" s="29" t="s">
        <v>754</v>
      </c>
      <c r="E226" s="35">
        <f>IFERROR(VLOOKUP(Table5[[#This Row],[EMPLOYEE ID]],Table3[[EMP ID]:[DATE STARTED]],9,FALSE),"")</f>
        <v>45208</v>
      </c>
      <c r="F226" s="35" t="str">
        <f>IF(IFERROR(VLOOKUP(Table5[[#This Row],[EMPLOYEE ID]],ELIST!$A$1:$J$1864,8),"")="","",VLOOKUP(Table5[[#This Row],[EMPLOYEE ID]],ELIST!$A$1:$J$1864,8))</f>
        <v/>
      </c>
      <c r="G226" s="29">
        <v>1</v>
      </c>
      <c r="H226" s="29">
        <v>12</v>
      </c>
      <c r="I226" s="36">
        <f t="shared" si="6"/>
        <v>8.3333333333333329E-2</v>
      </c>
      <c r="J226" s="30">
        <f t="shared" si="7"/>
        <v>8.3333333333333329E-2</v>
      </c>
      <c r="M226" s="29" t="s">
        <v>472</v>
      </c>
      <c r="N226" s="29" t="s">
        <v>2992</v>
      </c>
      <c r="O226" s="29" t="s">
        <v>3766</v>
      </c>
      <c r="P226" s="29">
        <v>1</v>
      </c>
      <c r="Q226" s="37">
        <f>ROUND(Table8[[#This Row],['# MONTHS]]/Table8[[#Headers],[12]],2)</f>
        <v>0.08</v>
      </c>
      <c r="R226" s="37">
        <f>IF(ISNUMBER(T226), ((P226 - 1 + (DAY(T226) / DAY(EOMONTH(T226, 0)))) / Table8[[#Headers],[12]]), (P226 / Table8[[#Headers],[12]]))</f>
        <v>8.3333333333333329E-2</v>
      </c>
      <c r="S226" s="35" t="str">
        <f>IFERROR(VLOOKUP(Table8[[#This Row],[EMPLOYEE ID]],Table3[[EMP ID]:[DATE STARTED]],9,FALSE),"")</f>
        <v/>
      </c>
      <c r="T226" s="35" t="str">
        <f>IF(IFERROR(VLOOKUP(Table8[[#This Row],[EMPLOYEE ID]],ELIST!$A$1:$J$1864,8),"")="","",VLOOKUP(Table8[[#This Row],[EMPLOYEE ID]],ELIST!$A$1:$J$1864,8))</f>
        <v/>
      </c>
      <c r="U226" s="36">
        <f>Table8[[#This Row],[PRORATED %]]</f>
        <v>8.3333333333333329E-2</v>
      </c>
      <c r="V226" s="59"/>
    </row>
    <row r="227" spans="1:22" x14ac:dyDescent="0.25">
      <c r="A227" s="28" t="s">
        <v>408</v>
      </c>
      <c r="B227" s="29">
        <v>410028</v>
      </c>
      <c r="C227" s="29" t="s">
        <v>407</v>
      </c>
      <c r="D227" s="29" t="s">
        <v>748</v>
      </c>
      <c r="E227" s="35">
        <f>IFERROR(VLOOKUP(Table5[[#This Row],[EMPLOYEE ID]],Table3[[EMP ID]:[DATE STARTED]],9,FALSE),"")</f>
        <v>45208</v>
      </c>
      <c r="F227" s="35" t="str">
        <f>IF(IFERROR(VLOOKUP(Table5[[#This Row],[EMPLOYEE ID]],ELIST!$A$1:$J$1864,8),"")="","",VLOOKUP(Table5[[#This Row],[EMPLOYEE ID]],ELIST!$A$1:$J$1864,8))</f>
        <v/>
      </c>
      <c r="G227" s="29">
        <v>1</v>
      </c>
      <c r="H227" s="29">
        <v>12</v>
      </c>
      <c r="I227" s="36">
        <f t="shared" si="6"/>
        <v>8.3333333333333329E-2</v>
      </c>
      <c r="J227" s="30">
        <f t="shared" si="7"/>
        <v>8.3333333333333329E-2</v>
      </c>
      <c r="M227" s="29" t="s">
        <v>468</v>
      </c>
      <c r="N227" s="29" t="s">
        <v>3280</v>
      </c>
      <c r="O227" s="29" t="s">
        <v>3766</v>
      </c>
      <c r="P227" s="29">
        <v>1</v>
      </c>
      <c r="Q227" s="37">
        <f>ROUND(Table8[[#This Row],['# MONTHS]]/Table8[[#Headers],[12]],2)</f>
        <v>0.08</v>
      </c>
      <c r="R227" s="37">
        <f>IF(ISNUMBER(T227), ((P227 - 1 + (DAY(T227) / DAY(EOMONTH(T227, 0)))) / Table8[[#Headers],[12]]), (P227 / Table8[[#Headers],[12]]))</f>
        <v>8.3333333333333329E-2</v>
      </c>
      <c r="S227" s="35" t="str">
        <f>IFERROR(VLOOKUP(Table8[[#This Row],[EMPLOYEE ID]],Table3[[EMP ID]:[DATE STARTED]],9,FALSE),"")</f>
        <v/>
      </c>
      <c r="T227" s="35" t="str">
        <f>IF(IFERROR(VLOOKUP(Table8[[#This Row],[EMPLOYEE ID]],ELIST!$A$1:$J$1864,8),"")="","",VLOOKUP(Table8[[#This Row],[EMPLOYEE ID]],ELIST!$A$1:$J$1864,8))</f>
        <v/>
      </c>
      <c r="U227" s="36">
        <f>Table8[[#This Row],[PRORATED %]]</f>
        <v>8.3333333333333329E-2</v>
      </c>
      <c r="V227" s="59"/>
    </row>
    <row r="228" spans="1:22" x14ac:dyDescent="0.25">
      <c r="A228" s="28" t="s">
        <v>408</v>
      </c>
      <c r="B228" s="29">
        <v>410028</v>
      </c>
      <c r="C228" s="29" t="s">
        <v>407</v>
      </c>
      <c r="D228" s="29" t="s">
        <v>746</v>
      </c>
      <c r="E228" s="35">
        <f>IFERROR(VLOOKUP(Table5[[#This Row],[EMPLOYEE ID]],Table3[[EMP ID]:[DATE STARTED]],9,FALSE),"")</f>
        <v>45208</v>
      </c>
      <c r="F228" s="35" t="str">
        <f>IF(IFERROR(VLOOKUP(Table5[[#This Row],[EMPLOYEE ID]],ELIST!$A$1:$J$1864,8),"")="","",VLOOKUP(Table5[[#This Row],[EMPLOYEE ID]],ELIST!$A$1:$J$1864,8))</f>
        <v/>
      </c>
      <c r="G228" s="29">
        <v>1</v>
      </c>
      <c r="H228" s="29">
        <v>12</v>
      </c>
      <c r="I228" s="36">
        <f t="shared" si="6"/>
        <v>8.3333333333333329E-2</v>
      </c>
      <c r="J228" s="30">
        <f t="shared" si="7"/>
        <v>8.3333333333333329E-2</v>
      </c>
      <c r="M228" s="29" t="s">
        <v>465</v>
      </c>
      <c r="N228" s="29">
        <v>440415</v>
      </c>
      <c r="O228" s="29" t="s">
        <v>2987</v>
      </c>
      <c r="P228" s="29">
        <v>1</v>
      </c>
      <c r="Q228" s="37">
        <f>ROUND(Table8[[#This Row],['# MONTHS]]/Table8[[#Headers],[12]],2)</f>
        <v>0.08</v>
      </c>
      <c r="R228" s="37">
        <f>IF(ISNUMBER(T228), ((P228 - 1 + (DAY(T228) / DAY(EOMONTH(T228, 0)))) / Table8[[#Headers],[12]]), (P228 / Table8[[#Headers],[12]]))</f>
        <v>2.5862068965517241E-2</v>
      </c>
      <c r="S228" s="35">
        <f>IFERROR(VLOOKUP(Table8[[#This Row],[EMPLOYEE ID]],Table3[[EMP ID]:[DATE STARTED]],9,FALSE),"")</f>
        <v>44683</v>
      </c>
      <c r="T228" s="35">
        <f>IF(IFERROR(VLOOKUP(Table8[[#This Row],[EMPLOYEE ID]],ELIST!$A$1:$J$1864,8),"")="","",VLOOKUP(Table8[[#This Row],[EMPLOYEE ID]],ELIST!$A$1:$J$1864,8))</f>
        <v>45331</v>
      </c>
      <c r="U228" s="36">
        <f>Table8[[#This Row],[PRORATED %]]</f>
        <v>2.5862068965517241E-2</v>
      </c>
      <c r="V228" s="59"/>
    </row>
    <row r="229" spans="1:22" x14ac:dyDescent="0.25">
      <c r="A229" s="28" t="s">
        <v>408</v>
      </c>
      <c r="B229" s="29">
        <v>410028</v>
      </c>
      <c r="C229" s="29" t="s">
        <v>407</v>
      </c>
      <c r="D229" s="29" t="s">
        <v>717</v>
      </c>
      <c r="E229" s="35">
        <f>IFERROR(VLOOKUP(Table5[[#This Row],[EMPLOYEE ID]],Table3[[EMP ID]:[DATE STARTED]],9,FALSE),"")</f>
        <v>45208</v>
      </c>
      <c r="F229" s="35" t="str">
        <f>IF(IFERROR(VLOOKUP(Table5[[#This Row],[EMPLOYEE ID]],ELIST!$A$1:$J$1864,8),"")="","",VLOOKUP(Table5[[#This Row],[EMPLOYEE ID]],ELIST!$A$1:$J$1864,8))</f>
        <v/>
      </c>
      <c r="G229" s="29">
        <v>1</v>
      </c>
      <c r="H229" s="29">
        <v>12</v>
      </c>
      <c r="I229" s="36">
        <f t="shared" si="6"/>
        <v>8.3333333333333329E-2</v>
      </c>
      <c r="J229" s="30">
        <f t="shared" si="7"/>
        <v>8.3333333333333329E-2</v>
      </c>
      <c r="M229" s="29" t="s">
        <v>463</v>
      </c>
      <c r="N229" s="29" t="s">
        <v>3747</v>
      </c>
      <c r="O229" s="29" t="s">
        <v>3766</v>
      </c>
      <c r="P229" s="29">
        <v>1</v>
      </c>
      <c r="Q229" s="37">
        <f>ROUND(Table8[[#This Row],['# MONTHS]]/Table8[[#Headers],[12]],2)</f>
        <v>0.08</v>
      </c>
      <c r="R229" s="37">
        <f>IF(ISNUMBER(T229), ((P229 - 1 + (DAY(T229) / DAY(EOMONTH(T229, 0)))) / Table8[[#Headers],[12]]), (P229 / Table8[[#Headers],[12]]))</f>
        <v>1.4880952380952382E-2</v>
      </c>
      <c r="S229" s="35" t="str">
        <f>IFERROR(VLOOKUP(Table8[[#This Row],[EMPLOYEE ID]],Table3[[EMP ID]:[DATE STARTED]],9,FALSE),"")</f>
        <v/>
      </c>
      <c r="T229" s="35">
        <f>IF(IFERROR(VLOOKUP(Table8[[#This Row],[EMPLOYEE ID]],ELIST!$A$1:$J$1864,8),"")="","",VLOOKUP(Table8[[#This Row],[EMPLOYEE ID]],ELIST!$A$1:$J$1864,8))</f>
        <v>44232</v>
      </c>
      <c r="U229" s="36">
        <f>Table8[[#This Row],[PRORATED %]]</f>
        <v>1.4880952380952382E-2</v>
      </c>
      <c r="V229" s="59"/>
    </row>
    <row r="230" spans="1:22" x14ac:dyDescent="0.25">
      <c r="A230" s="28" t="s">
        <v>408</v>
      </c>
      <c r="B230" s="29">
        <v>410028</v>
      </c>
      <c r="C230" s="29" t="s">
        <v>407</v>
      </c>
      <c r="D230" s="29" t="s">
        <v>703</v>
      </c>
      <c r="E230" s="35">
        <f>IFERROR(VLOOKUP(Table5[[#This Row],[EMPLOYEE ID]],Table3[[EMP ID]:[DATE STARTED]],9,FALSE),"")</f>
        <v>45208</v>
      </c>
      <c r="F230" s="35" t="str">
        <f>IF(IFERROR(VLOOKUP(Table5[[#This Row],[EMPLOYEE ID]],ELIST!$A$1:$J$1864,8),"")="","",VLOOKUP(Table5[[#This Row],[EMPLOYEE ID]],ELIST!$A$1:$J$1864,8))</f>
        <v/>
      </c>
      <c r="G230" s="29">
        <v>1</v>
      </c>
      <c r="H230" s="29">
        <v>12</v>
      </c>
      <c r="I230" s="36">
        <f t="shared" si="6"/>
        <v>8.3333333333333329E-2</v>
      </c>
      <c r="J230" s="30">
        <f t="shared" si="7"/>
        <v>8.3333333333333329E-2</v>
      </c>
      <c r="M230" s="29" t="s">
        <v>463</v>
      </c>
      <c r="N230" s="29" t="s">
        <v>3879</v>
      </c>
      <c r="O230" s="29" t="s">
        <v>3766</v>
      </c>
      <c r="P230" s="29">
        <v>1</v>
      </c>
      <c r="Q230" s="37">
        <f>ROUND(Table8[[#This Row],['# MONTHS]]/Table8[[#Headers],[12]],2)</f>
        <v>0.08</v>
      </c>
      <c r="R230" s="37">
        <f>IF(ISNUMBER(T230), ((P230 - 1 + (DAY(T230) / DAY(EOMONTH(T230, 0)))) / Table8[[#Headers],[12]]), (P230 / Table8[[#Headers],[12]]))</f>
        <v>8.3333333333333329E-2</v>
      </c>
      <c r="S230" s="35" t="str">
        <f>IFERROR(VLOOKUP(Table8[[#This Row],[EMPLOYEE ID]],Table3[[EMP ID]:[DATE STARTED]],9,FALSE),"")</f>
        <v/>
      </c>
      <c r="T230" s="35" t="str">
        <f>IF(IFERROR(VLOOKUP(Table8[[#This Row],[EMPLOYEE ID]],ELIST!$A$1:$J$1864,8),"")="","",VLOOKUP(Table8[[#This Row],[EMPLOYEE ID]],ELIST!$A$1:$J$1864,8))</f>
        <v/>
      </c>
      <c r="U230" s="36">
        <f>Table8[[#This Row],[PRORATED %]]</f>
        <v>8.3333333333333329E-2</v>
      </c>
      <c r="V230" s="59"/>
    </row>
    <row r="231" spans="1:22" x14ac:dyDescent="0.25">
      <c r="A231" s="28" t="s">
        <v>408</v>
      </c>
      <c r="B231" s="29">
        <v>410028</v>
      </c>
      <c r="C231" s="29" t="s">
        <v>407</v>
      </c>
      <c r="D231" s="29" t="s">
        <v>695</v>
      </c>
      <c r="E231" s="35">
        <f>IFERROR(VLOOKUP(Table5[[#This Row],[EMPLOYEE ID]],Table3[[EMP ID]:[DATE STARTED]],9,FALSE),"")</f>
        <v>45208</v>
      </c>
      <c r="F231" s="35" t="str">
        <f>IF(IFERROR(VLOOKUP(Table5[[#This Row],[EMPLOYEE ID]],ELIST!$A$1:$J$1864,8),"")="","",VLOOKUP(Table5[[#This Row],[EMPLOYEE ID]],ELIST!$A$1:$J$1864,8))</f>
        <v/>
      </c>
      <c r="G231" s="29">
        <v>1</v>
      </c>
      <c r="H231" s="29">
        <v>12</v>
      </c>
      <c r="I231" s="36">
        <f t="shared" si="6"/>
        <v>8.3333333333333329E-2</v>
      </c>
      <c r="J231" s="30">
        <f t="shared" si="7"/>
        <v>8.3333333333333329E-2</v>
      </c>
      <c r="M231" s="29" t="s">
        <v>446</v>
      </c>
      <c r="N231" s="29" t="s">
        <v>2992</v>
      </c>
      <c r="O231" s="29" t="s">
        <v>3766</v>
      </c>
      <c r="P231" s="29">
        <v>1</v>
      </c>
      <c r="Q231" s="37">
        <f>ROUND(Table8[[#This Row],['# MONTHS]]/Table8[[#Headers],[12]],2)</f>
        <v>0.08</v>
      </c>
      <c r="R231" s="37">
        <f>IF(ISNUMBER(T231), ((P231 - 1 + (DAY(T231) / DAY(EOMONTH(T231, 0)))) / Table8[[#Headers],[12]]), (P231 / Table8[[#Headers],[12]]))</f>
        <v>8.3333333333333329E-2</v>
      </c>
      <c r="S231" s="35" t="str">
        <f>IFERROR(VLOOKUP(Table8[[#This Row],[EMPLOYEE ID]],Table3[[EMP ID]:[DATE STARTED]],9,FALSE),"")</f>
        <v/>
      </c>
      <c r="T231" s="35" t="str">
        <f>IF(IFERROR(VLOOKUP(Table8[[#This Row],[EMPLOYEE ID]],ELIST!$A$1:$J$1864,8),"")="","",VLOOKUP(Table8[[#This Row],[EMPLOYEE ID]],ELIST!$A$1:$J$1864,8))</f>
        <v/>
      </c>
      <c r="U231" s="36">
        <f>Table8[[#This Row],[PRORATED %]]</f>
        <v>8.3333333333333329E-2</v>
      </c>
      <c r="V231" s="59"/>
    </row>
    <row r="232" spans="1:22" x14ac:dyDescent="0.25">
      <c r="A232" s="28" t="s">
        <v>408</v>
      </c>
      <c r="B232" s="29">
        <v>410028</v>
      </c>
      <c r="C232" s="29" t="s">
        <v>407</v>
      </c>
      <c r="D232" s="29" t="s">
        <v>650</v>
      </c>
      <c r="E232" s="35">
        <f>IFERROR(VLOOKUP(Table5[[#This Row],[EMPLOYEE ID]],Table3[[EMP ID]:[DATE STARTED]],9,FALSE),"")</f>
        <v>45208</v>
      </c>
      <c r="F232" s="35" t="str">
        <f>IF(IFERROR(VLOOKUP(Table5[[#This Row],[EMPLOYEE ID]],ELIST!$A$1:$J$1864,8),"")="","",VLOOKUP(Table5[[#This Row],[EMPLOYEE ID]],ELIST!$A$1:$J$1864,8))</f>
        <v/>
      </c>
      <c r="G232" s="29">
        <v>1</v>
      </c>
      <c r="H232" s="29">
        <v>12</v>
      </c>
      <c r="I232" s="36">
        <f t="shared" si="6"/>
        <v>8.3333333333333329E-2</v>
      </c>
      <c r="J232" s="30">
        <f t="shared" si="7"/>
        <v>8.3333333333333329E-2</v>
      </c>
      <c r="M232" s="29" t="s">
        <v>446</v>
      </c>
      <c r="N232" s="29" t="s">
        <v>3879</v>
      </c>
      <c r="O232" s="29" t="s">
        <v>3766</v>
      </c>
      <c r="P232" s="29">
        <v>1</v>
      </c>
      <c r="Q232" s="37">
        <f>ROUND(Table8[[#This Row],['# MONTHS]]/Table8[[#Headers],[12]],2)</f>
        <v>0.08</v>
      </c>
      <c r="R232" s="37">
        <f>IF(ISNUMBER(T232), ((P232 - 1 + (DAY(T232) / DAY(EOMONTH(T232, 0)))) / Table8[[#Headers],[12]]), (P232 / Table8[[#Headers],[12]]))</f>
        <v>8.3333333333333329E-2</v>
      </c>
      <c r="S232" s="35" t="str">
        <f>IFERROR(VLOOKUP(Table8[[#This Row],[EMPLOYEE ID]],Table3[[EMP ID]:[DATE STARTED]],9,FALSE),"")</f>
        <v/>
      </c>
      <c r="T232" s="35" t="str">
        <f>IF(IFERROR(VLOOKUP(Table8[[#This Row],[EMPLOYEE ID]],ELIST!$A$1:$J$1864,8),"")="","",VLOOKUP(Table8[[#This Row],[EMPLOYEE ID]],ELIST!$A$1:$J$1864,8))</f>
        <v/>
      </c>
      <c r="U232" s="36">
        <f>Table8[[#This Row],[PRORATED %]]</f>
        <v>8.3333333333333329E-2</v>
      </c>
      <c r="V232" s="59"/>
    </row>
    <row r="233" spans="1:22" x14ac:dyDescent="0.25">
      <c r="A233" s="28" t="s">
        <v>408</v>
      </c>
      <c r="B233" s="29">
        <v>410028</v>
      </c>
      <c r="C233" s="29" t="s">
        <v>407</v>
      </c>
      <c r="D233" s="29" t="s">
        <v>3277</v>
      </c>
      <c r="E233" s="35">
        <f>IFERROR(VLOOKUP(Table5[[#This Row],[EMPLOYEE ID]],Table3[[EMP ID]:[DATE STARTED]],9,FALSE),"")</f>
        <v>45208</v>
      </c>
      <c r="F233" s="35" t="str">
        <f>IF(IFERROR(VLOOKUP(Table5[[#This Row],[EMPLOYEE ID]],ELIST!$A$1:$J$1864,8),"")="","",VLOOKUP(Table5[[#This Row],[EMPLOYEE ID]],ELIST!$A$1:$J$1864,8))</f>
        <v/>
      </c>
      <c r="G233" s="29">
        <v>1</v>
      </c>
      <c r="H233" s="29">
        <v>12</v>
      </c>
      <c r="I233" s="36">
        <f t="shared" si="6"/>
        <v>8.3333333333333329E-2</v>
      </c>
      <c r="J233" s="30">
        <f t="shared" si="7"/>
        <v>8.3333333333333329E-2</v>
      </c>
      <c r="M233" s="29" t="s">
        <v>434</v>
      </c>
      <c r="N233" s="29">
        <v>240005</v>
      </c>
      <c r="O233" s="29" t="s">
        <v>190</v>
      </c>
      <c r="P233" s="29">
        <v>1</v>
      </c>
      <c r="Q233" s="37">
        <f>ROUND(Table8[[#This Row],['# MONTHS]]/Table8[[#Headers],[12]],2)</f>
        <v>0.08</v>
      </c>
      <c r="R233" s="37">
        <f>IF(ISNUMBER(T233), ((P233 - 1 + (DAY(T233) / DAY(EOMONTH(T233, 0)))) / Table8[[#Headers],[12]]), (P233 / Table8[[#Headers],[12]]))</f>
        <v>8.3333333333333329E-2</v>
      </c>
      <c r="S233" s="35">
        <f>IFERROR(VLOOKUP(Table8[[#This Row],[EMPLOYEE ID]],Table3[[EMP ID]:[DATE STARTED]],9,FALSE),"")</f>
        <v>43382</v>
      </c>
      <c r="T233" s="35" t="str">
        <f>IF(IFERROR(VLOOKUP(Table8[[#This Row],[EMPLOYEE ID]],ELIST!$A$1:$J$1864,8),"")="","",VLOOKUP(Table8[[#This Row],[EMPLOYEE ID]],ELIST!$A$1:$J$1864,8))</f>
        <v/>
      </c>
      <c r="U233" s="36">
        <f>Table8[[#This Row],[PRORATED %]]</f>
        <v>8.3333333333333329E-2</v>
      </c>
      <c r="V233" s="59"/>
    </row>
    <row r="234" spans="1:22" x14ac:dyDescent="0.25">
      <c r="A234" s="28" t="s">
        <v>408</v>
      </c>
      <c r="B234" s="29">
        <v>410028</v>
      </c>
      <c r="C234" s="29" t="s">
        <v>407</v>
      </c>
      <c r="D234" s="29" t="s">
        <v>3284</v>
      </c>
      <c r="E234" s="35">
        <f>IFERROR(VLOOKUP(Table5[[#This Row],[EMPLOYEE ID]],Table3[[EMP ID]:[DATE STARTED]],9,FALSE),"")</f>
        <v>45208</v>
      </c>
      <c r="F234" s="35" t="str">
        <f>IF(IFERROR(VLOOKUP(Table5[[#This Row],[EMPLOYEE ID]],ELIST!$A$1:$J$1864,8),"")="","",VLOOKUP(Table5[[#This Row],[EMPLOYEE ID]],ELIST!$A$1:$J$1864,8))</f>
        <v/>
      </c>
      <c r="G234" s="29">
        <v>1</v>
      </c>
      <c r="H234" s="29">
        <v>12</v>
      </c>
      <c r="I234" s="36">
        <f t="shared" si="6"/>
        <v>8.3333333333333329E-2</v>
      </c>
      <c r="J234" s="30">
        <f t="shared" si="7"/>
        <v>8.3333333333333329E-2</v>
      </c>
      <c r="M234" s="29" t="s">
        <v>434</v>
      </c>
      <c r="N234" s="29" t="s">
        <v>3879</v>
      </c>
      <c r="O234" s="29" t="s">
        <v>3766</v>
      </c>
      <c r="P234" s="29">
        <v>1</v>
      </c>
      <c r="Q234" s="37">
        <f>ROUND(Table8[[#This Row],['# MONTHS]]/Table8[[#Headers],[12]],2)</f>
        <v>0.08</v>
      </c>
      <c r="R234" s="37">
        <f>IF(ISNUMBER(T234), ((P234 - 1 + (DAY(T234) / DAY(EOMONTH(T234, 0)))) / Table8[[#Headers],[12]]), (P234 / Table8[[#Headers],[12]]))</f>
        <v>8.3333333333333329E-2</v>
      </c>
      <c r="S234" s="35" t="str">
        <f>IFERROR(VLOOKUP(Table8[[#This Row],[EMPLOYEE ID]],Table3[[EMP ID]:[DATE STARTED]],9,FALSE),"")</f>
        <v/>
      </c>
      <c r="T234" s="35" t="str">
        <f>IF(IFERROR(VLOOKUP(Table8[[#This Row],[EMPLOYEE ID]],ELIST!$A$1:$J$1864,8),"")="","",VLOOKUP(Table8[[#This Row],[EMPLOYEE ID]],ELIST!$A$1:$J$1864,8))</f>
        <v/>
      </c>
      <c r="U234" s="36">
        <f>Table8[[#This Row],[PRORATED %]]</f>
        <v>8.3333333333333329E-2</v>
      </c>
      <c r="V234" s="59"/>
    </row>
    <row r="235" spans="1:22" x14ac:dyDescent="0.25">
      <c r="A235" s="28" t="s">
        <v>408</v>
      </c>
      <c r="B235" s="29">
        <v>410028</v>
      </c>
      <c r="C235" s="29" t="s">
        <v>407</v>
      </c>
      <c r="D235" s="29" t="s">
        <v>3778</v>
      </c>
      <c r="E235" s="35">
        <f>IFERROR(VLOOKUP(Table5[[#This Row],[EMPLOYEE ID]],Table3[[EMP ID]:[DATE STARTED]],9,FALSE),"")</f>
        <v>45208</v>
      </c>
      <c r="F235" s="35" t="str">
        <f>IF(IFERROR(VLOOKUP(Table5[[#This Row],[EMPLOYEE ID]],ELIST!$A$1:$J$1864,8),"")="","",VLOOKUP(Table5[[#This Row],[EMPLOYEE ID]],ELIST!$A$1:$J$1864,8))</f>
        <v/>
      </c>
      <c r="G235" s="29">
        <v>1</v>
      </c>
      <c r="H235" s="29">
        <v>12</v>
      </c>
      <c r="I235" s="36">
        <f t="shared" si="6"/>
        <v>8.3333333333333329E-2</v>
      </c>
      <c r="J235" s="30">
        <f t="shared" si="7"/>
        <v>8.3333333333333329E-2</v>
      </c>
      <c r="M235" s="29" t="s">
        <v>431</v>
      </c>
      <c r="N235" s="29">
        <v>240259</v>
      </c>
      <c r="O235" s="29" t="s">
        <v>675</v>
      </c>
      <c r="P235" s="29">
        <v>1</v>
      </c>
      <c r="Q235" s="37">
        <f>ROUND(Table8[[#This Row],['# MONTHS]]/Table8[[#Headers],[12]],2)</f>
        <v>0.08</v>
      </c>
      <c r="R235" s="37">
        <f>IF(ISNUMBER(T235), ((P235 - 1 + (DAY(T235) / DAY(EOMONTH(T235, 0)))) / Table8[[#Headers],[12]]), (P235 / Table8[[#Headers],[12]]))</f>
        <v>8.3333333333333329E-2</v>
      </c>
      <c r="S235" s="35">
        <f>IFERROR(VLOOKUP(Table8[[#This Row],[EMPLOYEE ID]],Table3[[EMP ID]:[DATE STARTED]],9,FALSE),"")</f>
        <v>43997</v>
      </c>
      <c r="T235" s="35" t="str">
        <f>IF(IFERROR(VLOOKUP(Table8[[#This Row],[EMPLOYEE ID]],ELIST!$A$1:$J$1864,8),"")="","",VLOOKUP(Table8[[#This Row],[EMPLOYEE ID]],ELIST!$A$1:$J$1864,8))</f>
        <v/>
      </c>
      <c r="U235" s="36">
        <f>Table8[[#This Row],[PRORATED %]]</f>
        <v>8.3333333333333329E-2</v>
      </c>
      <c r="V235" s="59"/>
    </row>
    <row r="236" spans="1:22" x14ac:dyDescent="0.25">
      <c r="A236" s="28" t="s">
        <v>408</v>
      </c>
      <c r="B236" s="29">
        <v>410028</v>
      </c>
      <c r="C236" s="29" t="s">
        <v>407</v>
      </c>
      <c r="D236" s="29" t="s">
        <v>3768</v>
      </c>
      <c r="E236" s="35">
        <f>IFERROR(VLOOKUP(Table5[[#This Row],[EMPLOYEE ID]],Table3[[EMP ID]:[DATE STARTED]],9,FALSE),"")</f>
        <v>45208</v>
      </c>
      <c r="F236" s="35" t="str">
        <f>IF(IFERROR(VLOOKUP(Table5[[#This Row],[EMPLOYEE ID]],ELIST!$A$1:$J$1864,8),"")="","",VLOOKUP(Table5[[#This Row],[EMPLOYEE ID]],ELIST!$A$1:$J$1864,8))</f>
        <v/>
      </c>
      <c r="G236" s="29">
        <v>1</v>
      </c>
      <c r="H236" s="29">
        <v>12</v>
      </c>
      <c r="I236" s="36">
        <f t="shared" si="6"/>
        <v>8.3333333333333329E-2</v>
      </c>
      <c r="J236" s="30">
        <f t="shared" si="7"/>
        <v>8.3333333333333329E-2</v>
      </c>
      <c r="M236" s="29" t="s">
        <v>431</v>
      </c>
      <c r="N236" s="29" t="s">
        <v>2992</v>
      </c>
      <c r="O236" s="29" t="s">
        <v>3766</v>
      </c>
      <c r="P236" s="29">
        <v>1</v>
      </c>
      <c r="Q236" s="37">
        <f>ROUND(Table8[[#This Row],['# MONTHS]]/Table8[[#Headers],[12]],2)</f>
        <v>0.08</v>
      </c>
      <c r="R236" s="37">
        <f>IF(ISNUMBER(T236), ((P236 - 1 + (DAY(T236) / DAY(EOMONTH(T236, 0)))) / Table8[[#Headers],[12]]), (P236 / Table8[[#Headers],[12]]))</f>
        <v>8.3333333333333329E-2</v>
      </c>
      <c r="S236" s="35" t="str">
        <f>IFERROR(VLOOKUP(Table8[[#This Row],[EMPLOYEE ID]],Table3[[EMP ID]:[DATE STARTED]],9,FALSE),"")</f>
        <v/>
      </c>
      <c r="T236" s="35" t="str">
        <f>IF(IFERROR(VLOOKUP(Table8[[#This Row],[EMPLOYEE ID]],ELIST!$A$1:$J$1864,8),"")="","",VLOOKUP(Table8[[#This Row],[EMPLOYEE ID]],ELIST!$A$1:$J$1864,8))</f>
        <v/>
      </c>
      <c r="U236" s="36">
        <f>Table8[[#This Row],[PRORATED %]]</f>
        <v>8.3333333333333329E-2</v>
      </c>
      <c r="V236" s="59"/>
    </row>
    <row r="237" spans="1:22" x14ac:dyDescent="0.25">
      <c r="A237" s="28" t="s">
        <v>404</v>
      </c>
      <c r="B237" s="29">
        <v>210013</v>
      </c>
      <c r="C237" s="29" t="s">
        <v>403</v>
      </c>
      <c r="D237" s="29" t="s">
        <v>754</v>
      </c>
      <c r="E237" s="35">
        <f>IFERROR(VLOOKUP(Table5[[#This Row],[EMPLOYEE ID]],Table3[[EMP ID]:[DATE STARTED]],9,FALSE),"")</f>
        <v>42590</v>
      </c>
      <c r="F237" s="35" t="str">
        <f>IF(IFERROR(VLOOKUP(Table5[[#This Row],[EMPLOYEE ID]],ELIST!$A$1:$J$1864,8),"")="","",VLOOKUP(Table5[[#This Row],[EMPLOYEE ID]],ELIST!$A$1:$J$1864,8))</f>
        <v/>
      </c>
      <c r="G237" s="29">
        <v>1</v>
      </c>
      <c r="H237" s="29">
        <v>12</v>
      </c>
      <c r="I237" s="36">
        <f t="shared" si="6"/>
        <v>8.3333333333333329E-2</v>
      </c>
      <c r="J237" s="30">
        <f t="shared" si="7"/>
        <v>8.3333333333333329E-2</v>
      </c>
      <c r="M237" s="29" t="s">
        <v>427</v>
      </c>
      <c r="N237" s="29" t="s">
        <v>234</v>
      </c>
      <c r="O237" s="29" t="s">
        <v>3766</v>
      </c>
      <c r="P237" s="29">
        <v>1</v>
      </c>
      <c r="Q237" s="37">
        <f>ROUND(Table8[[#This Row],['# MONTHS]]/Table8[[#Headers],[12]],2)</f>
        <v>0.08</v>
      </c>
      <c r="R237" s="37">
        <f>IF(ISNUMBER(T237), ((P237 - 1 + (DAY(T237) / DAY(EOMONTH(T237, 0)))) / Table8[[#Headers],[12]]), (P237 / Table8[[#Headers],[12]]))</f>
        <v>1.4880952380952382E-2</v>
      </c>
      <c r="S237" s="35" t="str">
        <f>IFERROR(VLOOKUP(Table8[[#This Row],[EMPLOYEE ID]],Table3[[EMP ID]:[DATE STARTED]],9,FALSE),"")</f>
        <v/>
      </c>
      <c r="T237" s="35">
        <f>IF(IFERROR(VLOOKUP(Table8[[#This Row],[EMPLOYEE ID]],ELIST!$A$1:$J$1864,8),"")="","",VLOOKUP(Table8[[#This Row],[EMPLOYEE ID]],ELIST!$A$1:$J$1864,8))</f>
        <v>44232</v>
      </c>
      <c r="U237" s="36">
        <f>Table8[[#This Row],[PRORATED %]]</f>
        <v>1.4880952380952382E-2</v>
      </c>
      <c r="V237" s="59"/>
    </row>
    <row r="238" spans="1:22" x14ac:dyDescent="0.25">
      <c r="A238" s="28" t="s">
        <v>404</v>
      </c>
      <c r="B238" s="29">
        <v>210013</v>
      </c>
      <c r="C238" s="29" t="s">
        <v>403</v>
      </c>
      <c r="D238" s="29" t="s">
        <v>748</v>
      </c>
      <c r="E238" s="35">
        <f>IFERROR(VLOOKUP(Table5[[#This Row],[EMPLOYEE ID]],Table3[[EMP ID]:[DATE STARTED]],9,FALSE),"")</f>
        <v>42590</v>
      </c>
      <c r="F238" s="35" t="str">
        <f>IF(IFERROR(VLOOKUP(Table5[[#This Row],[EMPLOYEE ID]],ELIST!$A$1:$J$1864,8),"")="","",VLOOKUP(Table5[[#This Row],[EMPLOYEE ID]],ELIST!$A$1:$J$1864,8))</f>
        <v/>
      </c>
      <c r="G238" s="29">
        <v>1</v>
      </c>
      <c r="H238" s="29">
        <v>12</v>
      </c>
      <c r="I238" s="36">
        <f t="shared" si="6"/>
        <v>8.3333333333333329E-2</v>
      </c>
      <c r="J238" s="30">
        <f t="shared" si="7"/>
        <v>8.3333333333333329E-2</v>
      </c>
      <c r="M238" s="29" t="s">
        <v>427</v>
      </c>
      <c r="N238" s="29" t="s">
        <v>749</v>
      </c>
      <c r="O238" s="29" t="s">
        <v>3766</v>
      </c>
      <c r="P238" s="29">
        <v>1</v>
      </c>
      <c r="Q238" s="37">
        <f>ROUND(Table8[[#This Row],['# MONTHS]]/Table8[[#Headers],[12]],2)</f>
        <v>0.08</v>
      </c>
      <c r="R238" s="37">
        <f>IF(ISNUMBER(T238), ((P238 - 1 + (DAY(T238) / DAY(EOMONTH(T238, 0)))) / Table8[[#Headers],[12]]), (P238 / Table8[[#Headers],[12]]))</f>
        <v>1.4880952380952382E-2</v>
      </c>
      <c r="S238" s="35" t="str">
        <f>IFERROR(VLOOKUP(Table8[[#This Row],[EMPLOYEE ID]],Table3[[EMP ID]:[DATE STARTED]],9,FALSE),"")</f>
        <v/>
      </c>
      <c r="T238" s="35">
        <f>IF(IFERROR(VLOOKUP(Table8[[#This Row],[EMPLOYEE ID]],ELIST!$A$1:$J$1864,8),"")="","",VLOOKUP(Table8[[#This Row],[EMPLOYEE ID]],ELIST!$A$1:$J$1864,8))</f>
        <v>44232</v>
      </c>
      <c r="U238" s="36">
        <f>Table8[[#This Row],[PRORATED %]]</f>
        <v>1.4880952380952382E-2</v>
      </c>
      <c r="V238" s="59"/>
    </row>
    <row r="239" spans="1:22" x14ac:dyDescent="0.25">
      <c r="A239" s="28" t="s">
        <v>404</v>
      </c>
      <c r="B239" s="29">
        <v>210013</v>
      </c>
      <c r="C239" s="29" t="s">
        <v>403</v>
      </c>
      <c r="D239" s="29" t="s">
        <v>746</v>
      </c>
      <c r="E239" s="35">
        <f>IFERROR(VLOOKUP(Table5[[#This Row],[EMPLOYEE ID]],Table3[[EMP ID]:[DATE STARTED]],9,FALSE),"")</f>
        <v>42590</v>
      </c>
      <c r="F239" s="35" t="str">
        <f>IF(IFERROR(VLOOKUP(Table5[[#This Row],[EMPLOYEE ID]],ELIST!$A$1:$J$1864,8),"")="","",VLOOKUP(Table5[[#This Row],[EMPLOYEE ID]],ELIST!$A$1:$J$1864,8))</f>
        <v/>
      </c>
      <c r="G239" s="29">
        <v>1</v>
      </c>
      <c r="H239" s="29">
        <v>12</v>
      </c>
      <c r="I239" s="36">
        <f t="shared" si="6"/>
        <v>8.3333333333333329E-2</v>
      </c>
      <c r="J239" s="30">
        <f t="shared" si="7"/>
        <v>8.3333333333333329E-2</v>
      </c>
      <c r="M239" s="29" t="s">
        <v>427</v>
      </c>
      <c r="N239" s="29" t="s">
        <v>3879</v>
      </c>
      <c r="O239" s="29" t="s">
        <v>3766</v>
      </c>
      <c r="P239" s="29">
        <v>1</v>
      </c>
      <c r="Q239" s="37">
        <f>ROUND(Table8[[#This Row],['# MONTHS]]/Table8[[#Headers],[12]],2)</f>
        <v>0.08</v>
      </c>
      <c r="R239" s="37">
        <f>IF(ISNUMBER(T239), ((P239 - 1 + (DAY(T239) / DAY(EOMONTH(T239, 0)))) / Table8[[#Headers],[12]]), (P239 / Table8[[#Headers],[12]]))</f>
        <v>8.3333333333333329E-2</v>
      </c>
      <c r="S239" s="35" t="str">
        <f>IFERROR(VLOOKUP(Table8[[#This Row],[EMPLOYEE ID]],Table3[[EMP ID]:[DATE STARTED]],9,FALSE),"")</f>
        <v/>
      </c>
      <c r="T239" s="35" t="str">
        <f>IF(IFERROR(VLOOKUP(Table8[[#This Row],[EMPLOYEE ID]],ELIST!$A$1:$J$1864,8),"")="","",VLOOKUP(Table8[[#This Row],[EMPLOYEE ID]],ELIST!$A$1:$J$1864,8))</f>
        <v/>
      </c>
      <c r="U239" s="36">
        <f>Table8[[#This Row],[PRORATED %]]</f>
        <v>8.3333333333333329E-2</v>
      </c>
      <c r="V239" s="59"/>
    </row>
    <row r="240" spans="1:22" x14ac:dyDescent="0.25">
      <c r="A240" s="28" t="s">
        <v>404</v>
      </c>
      <c r="B240" s="29">
        <v>210013</v>
      </c>
      <c r="C240" s="29" t="s">
        <v>403</v>
      </c>
      <c r="D240" s="29" t="s">
        <v>717</v>
      </c>
      <c r="E240" s="35">
        <f>IFERROR(VLOOKUP(Table5[[#This Row],[EMPLOYEE ID]],Table3[[EMP ID]:[DATE STARTED]],9,FALSE),"")</f>
        <v>42590</v>
      </c>
      <c r="F240" s="35" t="str">
        <f>IF(IFERROR(VLOOKUP(Table5[[#This Row],[EMPLOYEE ID]],ELIST!$A$1:$J$1864,8),"")="","",VLOOKUP(Table5[[#This Row],[EMPLOYEE ID]],ELIST!$A$1:$J$1864,8))</f>
        <v/>
      </c>
      <c r="G240" s="29">
        <v>1</v>
      </c>
      <c r="H240" s="29">
        <v>12</v>
      </c>
      <c r="I240" s="36">
        <f t="shared" si="6"/>
        <v>8.3333333333333329E-2</v>
      </c>
      <c r="J240" s="30">
        <f t="shared" si="7"/>
        <v>8.3333333333333329E-2</v>
      </c>
      <c r="M240" s="29" t="s">
        <v>400</v>
      </c>
      <c r="N240" s="29" t="s">
        <v>3280</v>
      </c>
      <c r="O240" s="29" t="s">
        <v>3766</v>
      </c>
      <c r="P240" s="29">
        <v>1</v>
      </c>
      <c r="Q240" s="37">
        <f>ROUND(Table8[[#This Row],['# MONTHS]]/Table8[[#Headers],[12]],2)</f>
        <v>0.08</v>
      </c>
      <c r="R240" s="37">
        <f>IF(ISNUMBER(T240), ((P240 - 1 + (DAY(T240) / DAY(EOMONTH(T240, 0)))) / Table8[[#Headers],[12]]), (P240 / Table8[[#Headers],[12]]))</f>
        <v>8.3333333333333329E-2</v>
      </c>
      <c r="S240" s="35" t="str">
        <f>IFERROR(VLOOKUP(Table8[[#This Row],[EMPLOYEE ID]],Table3[[EMP ID]:[DATE STARTED]],9,FALSE),"")</f>
        <v/>
      </c>
      <c r="T240" s="35" t="str">
        <f>IF(IFERROR(VLOOKUP(Table8[[#This Row],[EMPLOYEE ID]],ELIST!$A$1:$J$1864,8),"")="","",VLOOKUP(Table8[[#This Row],[EMPLOYEE ID]],ELIST!$A$1:$J$1864,8))</f>
        <v/>
      </c>
      <c r="U240" s="36">
        <f>Table8[[#This Row],[PRORATED %]]</f>
        <v>8.3333333333333329E-2</v>
      </c>
      <c r="V240" s="59"/>
    </row>
    <row r="241" spans="1:22" x14ac:dyDescent="0.25">
      <c r="A241" s="28" t="s">
        <v>404</v>
      </c>
      <c r="B241" s="29">
        <v>800062</v>
      </c>
      <c r="C241" s="29" t="s">
        <v>2988</v>
      </c>
      <c r="D241" s="29" t="s">
        <v>650</v>
      </c>
      <c r="E241" s="35">
        <f>IFERROR(VLOOKUP(Table5[[#This Row],[EMPLOYEE ID]],Table3[[EMP ID]:[DATE STARTED]],9,FALSE),"")</f>
        <v>45533</v>
      </c>
      <c r="F241" s="35" t="str">
        <f>IF(IFERROR(VLOOKUP(Table5[[#This Row],[EMPLOYEE ID]],ELIST!$A$1:$J$1864,8),"")="","",VLOOKUP(Table5[[#This Row],[EMPLOYEE ID]],ELIST!$A$1:$J$1864,8))</f>
        <v/>
      </c>
      <c r="G241" s="29">
        <v>1</v>
      </c>
      <c r="H241" s="29">
        <v>12</v>
      </c>
      <c r="I241" s="36">
        <f t="shared" si="6"/>
        <v>8.3333333333333329E-2</v>
      </c>
      <c r="J241" s="30">
        <f t="shared" si="7"/>
        <v>8.3333333333333329E-2</v>
      </c>
      <c r="M241" s="29" t="s">
        <v>400</v>
      </c>
      <c r="N241" s="29" t="s">
        <v>3297</v>
      </c>
      <c r="O241" s="29" t="s">
        <v>3766</v>
      </c>
      <c r="P241" s="29">
        <v>1</v>
      </c>
      <c r="Q241" s="37">
        <f>ROUND(Table8[[#This Row],['# MONTHS]]/Table8[[#Headers],[12]],2)</f>
        <v>0.08</v>
      </c>
      <c r="R241" s="37">
        <f>IF(ISNUMBER(T241), ((P241 - 1 + (DAY(T241) / DAY(EOMONTH(T241, 0)))) / Table8[[#Headers],[12]]), (P241 / Table8[[#Headers],[12]]))</f>
        <v>1.4880952380952382E-2</v>
      </c>
      <c r="S241" s="35" t="str">
        <f>IFERROR(VLOOKUP(Table8[[#This Row],[EMPLOYEE ID]],Table3[[EMP ID]:[DATE STARTED]],9,FALSE),"")</f>
        <v/>
      </c>
      <c r="T241" s="35">
        <f>IF(IFERROR(VLOOKUP(Table8[[#This Row],[EMPLOYEE ID]],ELIST!$A$1:$J$1864,8),"")="","",VLOOKUP(Table8[[#This Row],[EMPLOYEE ID]],ELIST!$A$1:$J$1864,8))</f>
        <v>44232</v>
      </c>
      <c r="U241" s="37">
        <f>Table8[[#This Row],[PRORATED %]]</f>
        <v>1.4880952380952382E-2</v>
      </c>
      <c r="V241" s="37"/>
    </row>
    <row r="242" spans="1:22" x14ac:dyDescent="0.25">
      <c r="A242" s="28" t="s">
        <v>404</v>
      </c>
      <c r="B242" s="29">
        <v>800062</v>
      </c>
      <c r="C242" s="29" t="s">
        <v>2988</v>
      </c>
      <c r="D242" s="29" t="s">
        <v>3277</v>
      </c>
      <c r="E242" s="35">
        <f>IFERROR(VLOOKUP(Table5[[#This Row],[EMPLOYEE ID]],Table3[[EMP ID]:[DATE STARTED]],9,FALSE),"")</f>
        <v>45533</v>
      </c>
      <c r="F242" s="35" t="str">
        <f>IF(IFERROR(VLOOKUP(Table5[[#This Row],[EMPLOYEE ID]],ELIST!$A$1:$J$1864,8),"")="","",VLOOKUP(Table5[[#This Row],[EMPLOYEE ID]],ELIST!$A$1:$J$1864,8))</f>
        <v/>
      </c>
      <c r="G242" s="29">
        <v>1</v>
      </c>
      <c r="H242" s="29">
        <v>12</v>
      </c>
      <c r="I242" s="36">
        <f t="shared" si="6"/>
        <v>8.3333333333333329E-2</v>
      </c>
      <c r="J242" s="30">
        <f t="shared" si="7"/>
        <v>8.3333333333333329E-2</v>
      </c>
      <c r="M242" s="29" t="s">
        <v>400</v>
      </c>
      <c r="N242" s="29" t="s">
        <v>3879</v>
      </c>
      <c r="O242" s="29" t="s">
        <v>3766</v>
      </c>
      <c r="P242" s="29">
        <v>1</v>
      </c>
      <c r="Q242" s="37">
        <f>ROUND(Table8[[#This Row],['# MONTHS]]/Table8[[#Headers],[12]],2)</f>
        <v>0.08</v>
      </c>
      <c r="R242" s="37">
        <f>IF(ISNUMBER(T242), ((P242 - 1 + (DAY(T242) / DAY(EOMONTH(T242, 0)))) / Table8[[#Headers],[12]]), (P242 / Table8[[#Headers],[12]]))</f>
        <v>8.3333333333333329E-2</v>
      </c>
      <c r="S242" s="35" t="str">
        <f>IFERROR(VLOOKUP(Table8[[#This Row],[EMPLOYEE ID]],Table3[[EMP ID]:[DATE STARTED]],9,FALSE),"")</f>
        <v/>
      </c>
      <c r="T242" s="35" t="str">
        <f>IF(IFERROR(VLOOKUP(Table8[[#This Row],[EMPLOYEE ID]],ELIST!$A$1:$J$1864,8),"")="","",VLOOKUP(Table8[[#This Row],[EMPLOYEE ID]],ELIST!$A$1:$J$1864,8))</f>
        <v/>
      </c>
      <c r="U242" s="37">
        <f>Table8[[#This Row],[PRORATED %]]</f>
        <v>8.3333333333333329E-2</v>
      </c>
      <c r="V242" s="37"/>
    </row>
    <row r="243" spans="1:22" x14ac:dyDescent="0.25">
      <c r="A243" s="28" t="s">
        <v>404</v>
      </c>
      <c r="B243" s="29">
        <v>800062</v>
      </c>
      <c r="C243" s="29" t="s">
        <v>2988</v>
      </c>
      <c r="D243" s="29" t="s">
        <v>3284</v>
      </c>
      <c r="E243" s="35">
        <f>IFERROR(VLOOKUP(Table5[[#This Row],[EMPLOYEE ID]],Table3[[EMP ID]:[DATE STARTED]],9,FALSE),"")</f>
        <v>45533</v>
      </c>
      <c r="F243" s="35" t="str">
        <f>IF(IFERROR(VLOOKUP(Table5[[#This Row],[EMPLOYEE ID]],ELIST!$A$1:$J$1864,8),"")="","",VLOOKUP(Table5[[#This Row],[EMPLOYEE ID]],ELIST!$A$1:$J$1864,8))</f>
        <v/>
      </c>
      <c r="G243" s="29">
        <v>1</v>
      </c>
      <c r="H243" s="29">
        <v>12</v>
      </c>
      <c r="I243" s="36">
        <f t="shared" si="6"/>
        <v>8.3333333333333329E-2</v>
      </c>
      <c r="J243" s="30">
        <f t="shared" si="7"/>
        <v>8.3333333333333329E-2</v>
      </c>
      <c r="M243" s="29" t="s">
        <v>490</v>
      </c>
      <c r="N243" s="29" t="s">
        <v>3879</v>
      </c>
      <c r="O243" s="29" t="s">
        <v>3766</v>
      </c>
      <c r="P243" s="29">
        <v>1</v>
      </c>
      <c r="Q243" s="37">
        <f>ROUND(Table8[[#This Row],['# MONTHS]]/Table8[[#Headers],[12]],2)</f>
        <v>0.08</v>
      </c>
      <c r="R243" s="37">
        <f>IF(ISNUMBER(T243), ((P243 - 1 + (DAY(T243) / DAY(EOMONTH(T243, 0)))) / Table8[[#Headers],[12]]), (P243 / Table8[[#Headers],[12]]))</f>
        <v>8.3333333333333329E-2</v>
      </c>
      <c r="S243" s="35" t="str">
        <f>IFERROR(VLOOKUP(Table8[[#This Row],[EMPLOYEE ID]],Table3[[EMP ID]:[DATE STARTED]],9,FALSE),"")</f>
        <v/>
      </c>
      <c r="T243" s="35" t="str">
        <f>IF(IFERROR(VLOOKUP(Table8[[#This Row],[EMPLOYEE ID]],ELIST!$A$1:$J$1864,8),"")="","",VLOOKUP(Table8[[#This Row],[EMPLOYEE ID]],ELIST!$A$1:$J$1864,8))</f>
        <v/>
      </c>
      <c r="U243" s="36">
        <f>Table8[[#This Row],[PRORATED %]]</f>
        <v>8.3333333333333329E-2</v>
      </c>
      <c r="V243" s="59"/>
    </row>
    <row r="244" spans="1:22" x14ac:dyDescent="0.25">
      <c r="A244" s="28" t="s">
        <v>404</v>
      </c>
      <c r="B244" s="29">
        <v>800062</v>
      </c>
      <c r="C244" s="29" t="s">
        <v>2988</v>
      </c>
      <c r="D244" s="29" t="s">
        <v>3778</v>
      </c>
      <c r="E244" s="35">
        <f>IFERROR(VLOOKUP(Table5[[#This Row],[EMPLOYEE ID]],Table3[[EMP ID]:[DATE STARTED]],9,FALSE),"")</f>
        <v>45533</v>
      </c>
      <c r="F244" s="35" t="str">
        <f>IF(IFERROR(VLOOKUP(Table5[[#This Row],[EMPLOYEE ID]],ELIST!$A$1:$J$1864,8),"")="","",VLOOKUP(Table5[[#This Row],[EMPLOYEE ID]],ELIST!$A$1:$J$1864,8))</f>
        <v/>
      </c>
      <c r="G244" s="29">
        <v>1</v>
      </c>
      <c r="H244" s="29">
        <v>12</v>
      </c>
      <c r="I244" s="36">
        <f t="shared" si="6"/>
        <v>8.3333333333333329E-2</v>
      </c>
      <c r="J244" s="30">
        <f t="shared" si="7"/>
        <v>8.3333333333333329E-2</v>
      </c>
      <c r="M244" s="29" t="s">
        <v>362</v>
      </c>
      <c r="N244" s="29">
        <v>230015</v>
      </c>
      <c r="O244" s="29" t="s">
        <v>296</v>
      </c>
      <c r="P244" s="29">
        <v>1</v>
      </c>
      <c r="Q244" s="37">
        <f>ROUND(Table8[[#This Row],['# MONTHS]]/Table8[[#Headers],[12]],2)</f>
        <v>0.08</v>
      </c>
      <c r="R244" s="37">
        <f>IF(ISNUMBER(T244), ((P244 - 1 + (DAY(T244) / DAY(EOMONTH(T244, 0)))) / Table8[[#Headers],[12]]), (P244 / Table8[[#Headers],[12]]))</f>
        <v>8.3333333333333329E-2</v>
      </c>
      <c r="S244" s="35">
        <f>IFERROR(VLOOKUP(Table8[[#This Row],[EMPLOYEE ID]],Table3[[EMP ID]:[DATE STARTED]],9,FALSE),"")</f>
        <v>45119</v>
      </c>
      <c r="T244" s="35" t="str">
        <f>IF(IFERROR(VLOOKUP(Table8[[#This Row],[EMPLOYEE ID]],ELIST!$A$1:$J$1864,8),"")="","",VLOOKUP(Table8[[#This Row],[EMPLOYEE ID]],ELIST!$A$1:$J$1864,8))</f>
        <v/>
      </c>
      <c r="U244" s="36">
        <f>Table8[[#This Row],[PRORATED %]]</f>
        <v>8.3333333333333329E-2</v>
      </c>
      <c r="V244" s="59"/>
    </row>
    <row r="245" spans="1:22" x14ac:dyDescent="0.25">
      <c r="A245" s="28" t="s">
        <v>404</v>
      </c>
      <c r="B245" s="29">
        <v>800062</v>
      </c>
      <c r="C245" s="29" t="s">
        <v>2988</v>
      </c>
      <c r="D245" s="29" t="s">
        <v>3768</v>
      </c>
      <c r="E245" s="35">
        <f>IFERROR(VLOOKUP(Table5[[#This Row],[EMPLOYEE ID]],Table3[[EMP ID]:[DATE STARTED]],9,FALSE),"")</f>
        <v>45533</v>
      </c>
      <c r="F245" s="35" t="str">
        <f>IF(IFERROR(VLOOKUP(Table5[[#This Row],[EMPLOYEE ID]],ELIST!$A$1:$J$1864,8),"")="","",VLOOKUP(Table5[[#This Row],[EMPLOYEE ID]],ELIST!$A$1:$J$1864,8))</f>
        <v/>
      </c>
      <c r="G245" s="29">
        <v>1</v>
      </c>
      <c r="H245" s="29">
        <v>12</v>
      </c>
      <c r="I245" s="36">
        <f t="shared" si="6"/>
        <v>8.3333333333333329E-2</v>
      </c>
      <c r="J245" s="30">
        <f t="shared" si="7"/>
        <v>8.3333333333333329E-2</v>
      </c>
      <c r="M245" s="29" t="s">
        <v>356</v>
      </c>
      <c r="N245" s="29" t="s">
        <v>725</v>
      </c>
      <c r="O245" s="29" t="s">
        <v>3766</v>
      </c>
      <c r="P245" s="29">
        <v>1</v>
      </c>
      <c r="Q245" s="37">
        <f>ROUND(Table8[[#This Row],['# MONTHS]]/Table8[[#Headers],[12]],2)</f>
        <v>0.08</v>
      </c>
      <c r="R245" s="37">
        <f>IF(ISNUMBER(T245), ((P245 - 1 + (DAY(T245) / DAY(EOMONTH(T245, 0)))) / Table8[[#Headers],[12]]), (P245 / Table8[[#Headers],[12]]))</f>
        <v>1.6129032258064516E-2</v>
      </c>
      <c r="S245" s="35" t="str">
        <f>IFERROR(VLOOKUP(Table8[[#This Row],[EMPLOYEE ID]],Table3[[EMP ID]:[DATE STARTED]],9,FALSE),"")</f>
        <v/>
      </c>
      <c r="T245" s="35">
        <f>IF(IFERROR(VLOOKUP(Table8[[#This Row],[EMPLOYEE ID]],ELIST!$A$1:$J$1864,8),"")="","",VLOOKUP(Table8[[#This Row],[EMPLOYEE ID]],ELIST!$A$1:$J$1864,8))</f>
        <v>44383</v>
      </c>
      <c r="U245" s="36">
        <f>Table8[[#This Row],[PRORATED %]]</f>
        <v>1.6129032258064516E-2</v>
      </c>
      <c r="V245" s="59"/>
    </row>
    <row r="246" spans="1:22" x14ac:dyDescent="0.25">
      <c r="A246" s="28" t="s">
        <v>404</v>
      </c>
      <c r="B246" s="29" t="s">
        <v>2992</v>
      </c>
      <c r="C246" s="29" t="s">
        <v>3766</v>
      </c>
      <c r="D246" s="29" t="s">
        <v>703</v>
      </c>
      <c r="E246" s="35" t="str">
        <f>IFERROR(VLOOKUP(Table5[[#This Row],[EMPLOYEE ID]],Table3[[EMP ID]:[DATE STARTED]],9,FALSE),"")</f>
        <v/>
      </c>
      <c r="F246" s="35" t="str">
        <f>IF(IFERROR(VLOOKUP(Table5[[#This Row],[EMPLOYEE ID]],ELIST!$A$1:$J$1864,8),"")="","",VLOOKUP(Table5[[#This Row],[EMPLOYEE ID]],ELIST!$A$1:$J$1864,8))</f>
        <v/>
      </c>
      <c r="G246" s="29">
        <v>1</v>
      </c>
      <c r="H246" s="29">
        <v>12</v>
      </c>
      <c r="I246" s="36">
        <f t="shared" si="6"/>
        <v>8.3333333333333329E-2</v>
      </c>
      <c r="J246" s="30">
        <f t="shared" si="7"/>
        <v>8.3333333333333329E-2</v>
      </c>
      <c r="M246" s="29" t="s">
        <v>356</v>
      </c>
      <c r="N246" s="29" t="s">
        <v>3280</v>
      </c>
      <c r="O246" s="29" t="s">
        <v>3766</v>
      </c>
      <c r="P246" s="29">
        <v>1</v>
      </c>
      <c r="Q246" s="37">
        <f>ROUND(Table8[[#This Row],['# MONTHS]]/Table8[[#Headers],[12]],2)</f>
        <v>0.08</v>
      </c>
      <c r="R246" s="37">
        <f>IF(ISNUMBER(T246), ((P246 - 1 + (DAY(T246) / DAY(EOMONTH(T246, 0)))) / Table8[[#Headers],[12]]), (P246 / Table8[[#Headers],[12]]))</f>
        <v>8.3333333333333329E-2</v>
      </c>
      <c r="S246" s="35" t="str">
        <f>IFERROR(VLOOKUP(Table8[[#This Row],[EMPLOYEE ID]],Table3[[EMP ID]:[DATE STARTED]],9,FALSE),"")</f>
        <v/>
      </c>
      <c r="T246" s="35" t="str">
        <f>IF(IFERROR(VLOOKUP(Table8[[#This Row],[EMPLOYEE ID]],ELIST!$A$1:$J$1864,8),"")="","",VLOOKUP(Table8[[#This Row],[EMPLOYEE ID]],ELIST!$A$1:$J$1864,8))</f>
        <v/>
      </c>
      <c r="U246" s="36">
        <f>Table8[[#This Row],[PRORATED %]]</f>
        <v>8.3333333333333329E-2</v>
      </c>
      <c r="V246" s="59"/>
    </row>
    <row r="247" spans="1:22" x14ac:dyDescent="0.25">
      <c r="A247" s="28" t="s">
        <v>404</v>
      </c>
      <c r="B247" s="29" t="s">
        <v>2992</v>
      </c>
      <c r="C247" s="29" t="s">
        <v>3766</v>
      </c>
      <c r="D247" s="29" t="s">
        <v>695</v>
      </c>
      <c r="E247" s="35" t="str">
        <f>IFERROR(VLOOKUP(Table5[[#This Row],[EMPLOYEE ID]],Table3[[EMP ID]:[DATE STARTED]],9,FALSE),"")</f>
        <v/>
      </c>
      <c r="F247" s="35" t="str">
        <f>IF(IFERROR(VLOOKUP(Table5[[#This Row],[EMPLOYEE ID]],ELIST!$A$1:$J$1864,8),"")="","",VLOOKUP(Table5[[#This Row],[EMPLOYEE ID]],ELIST!$A$1:$J$1864,8))</f>
        <v/>
      </c>
      <c r="G247" s="29">
        <v>1</v>
      </c>
      <c r="H247" s="29">
        <v>12</v>
      </c>
      <c r="I247" s="36">
        <f t="shared" si="6"/>
        <v>8.3333333333333329E-2</v>
      </c>
      <c r="J247" s="30">
        <f t="shared" si="7"/>
        <v>8.3333333333333329E-2</v>
      </c>
      <c r="M247" s="29" t="s">
        <v>356</v>
      </c>
      <c r="N247" s="29" t="s">
        <v>599</v>
      </c>
      <c r="O247" s="29" t="s">
        <v>3766</v>
      </c>
      <c r="P247" s="29">
        <v>1</v>
      </c>
      <c r="Q247" s="37">
        <f>ROUND(Table8[[#This Row],['# MONTHS]]/Table8[[#Headers],[12]],2)</f>
        <v>0.08</v>
      </c>
      <c r="R247" s="37">
        <f>IF(ISNUMBER(T247), ((P247 - 1 + (DAY(T247) / DAY(EOMONTH(T247, 0)))) / Table8[[#Headers],[12]]), (P247 / Table8[[#Headers],[12]]))</f>
        <v>2.9569892473118281E-2</v>
      </c>
      <c r="S247" s="35" t="str">
        <f>IFERROR(VLOOKUP(Table8[[#This Row],[EMPLOYEE ID]],Table3[[EMP ID]:[DATE STARTED]],9,FALSE),"")</f>
        <v/>
      </c>
      <c r="T247" s="35">
        <f>IF(IFERROR(VLOOKUP(Table8[[#This Row],[EMPLOYEE ID]],ELIST!$A$1:$J$1864,8),"")="","",VLOOKUP(Table8[[#This Row],[EMPLOYEE ID]],ELIST!$A$1:$J$1864,8))</f>
        <v>44266</v>
      </c>
      <c r="U247" s="36">
        <f>Table8[[#This Row],[PRORATED %]]</f>
        <v>2.9569892473118281E-2</v>
      </c>
      <c r="V247" s="59"/>
    </row>
    <row r="248" spans="1:22" x14ac:dyDescent="0.25">
      <c r="A248" s="28" t="s">
        <v>400</v>
      </c>
      <c r="B248" s="29">
        <v>240455</v>
      </c>
      <c r="C248" s="29" t="s">
        <v>657</v>
      </c>
      <c r="D248" s="29" t="s">
        <v>747</v>
      </c>
      <c r="E248" s="35">
        <f>IFERROR(VLOOKUP(Table5[[#This Row],[EMPLOYEE ID]],Table3[[EMP ID]:[DATE STARTED]],9,FALSE),"")</f>
        <v>44496</v>
      </c>
      <c r="F248" s="35" t="str">
        <f>IF(IFERROR(VLOOKUP(Table5[[#This Row],[EMPLOYEE ID]],ELIST!$A$1:$J$1864,8),"")="","",VLOOKUP(Table5[[#This Row],[EMPLOYEE ID]],ELIST!$A$1:$J$1864,8))</f>
        <v/>
      </c>
      <c r="G248" s="29">
        <v>1</v>
      </c>
      <c r="H248" s="29">
        <v>12</v>
      </c>
      <c r="I248" s="36">
        <f t="shared" si="6"/>
        <v>8.3333333333333329E-2</v>
      </c>
      <c r="J248" s="30">
        <f t="shared" si="7"/>
        <v>8.3333333333333329E-2</v>
      </c>
      <c r="M248" s="29" t="s">
        <v>356</v>
      </c>
      <c r="N248" s="29" t="s">
        <v>355</v>
      </c>
      <c r="O248" s="29" t="s">
        <v>3766</v>
      </c>
      <c r="P248" s="29">
        <v>1</v>
      </c>
      <c r="Q248" s="37">
        <f>ROUND(Table8[[#This Row],['# MONTHS]]/Table8[[#Headers],[12]],2)</f>
        <v>0.08</v>
      </c>
      <c r="R248" s="37">
        <f>IF(ISNUMBER(T248), ((P248 - 1 + (DAY(T248) / DAY(EOMONTH(T248, 0)))) / Table8[[#Headers],[12]]), (P248 / Table8[[#Headers],[12]]))</f>
        <v>2.9569892473118281E-2</v>
      </c>
      <c r="S248" s="35" t="str">
        <f>IFERROR(VLOOKUP(Table8[[#This Row],[EMPLOYEE ID]],Table3[[EMP ID]:[DATE STARTED]],9,FALSE),"")</f>
        <v/>
      </c>
      <c r="T248" s="35">
        <f>IF(IFERROR(VLOOKUP(Table8[[#This Row],[EMPLOYEE ID]],ELIST!$A$1:$J$1864,8),"")="","",VLOOKUP(Table8[[#This Row],[EMPLOYEE ID]],ELIST!$A$1:$J$1864,8))</f>
        <v>44266</v>
      </c>
      <c r="U248" s="36">
        <f>Table8[[#This Row],[PRORATED %]]</f>
        <v>2.9569892473118281E-2</v>
      </c>
      <c r="V248" s="59"/>
    </row>
    <row r="249" spans="1:22" x14ac:dyDescent="0.25">
      <c r="A249" s="28" t="s">
        <v>400</v>
      </c>
      <c r="B249" s="29">
        <v>240455</v>
      </c>
      <c r="C249" s="29" t="s">
        <v>657</v>
      </c>
      <c r="D249" s="29" t="s">
        <v>746</v>
      </c>
      <c r="E249" s="35">
        <f>IFERROR(VLOOKUP(Table5[[#This Row],[EMPLOYEE ID]],Table3[[EMP ID]:[DATE STARTED]],9,FALSE),"")</f>
        <v>44496</v>
      </c>
      <c r="F249" s="35" t="str">
        <f>IF(IFERROR(VLOOKUP(Table5[[#This Row],[EMPLOYEE ID]],ELIST!$A$1:$J$1864,8),"")="","",VLOOKUP(Table5[[#This Row],[EMPLOYEE ID]],ELIST!$A$1:$J$1864,8))</f>
        <v/>
      </c>
      <c r="G249" s="29">
        <v>1</v>
      </c>
      <c r="H249" s="29">
        <v>12</v>
      </c>
      <c r="I249" s="36">
        <f t="shared" si="6"/>
        <v>8.3333333333333329E-2</v>
      </c>
      <c r="J249" s="30">
        <f t="shared" si="7"/>
        <v>8.3333333333333329E-2</v>
      </c>
      <c r="M249" s="29" t="s">
        <v>336</v>
      </c>
      <c r="N249" s="29">
        <v>800044</v>
      </c>
      <c r="O249" s="29" t="s">
        <v>464</v>
      </c>
      <c r="P249" s="29">
        <v>1</v>
      </c>
      <c r="Q249" s="37">
        <f>ROUND(Table8[[#This Row],['# MONTHS]]/Table8[[#Headers],[12]],2)</f>
        <v>0.08</v>
      </c>
      <c r="R249" s="37">
        <f>IF(ISNUMBER(T249), ((P249 - 1 + (DAY(T249) / DAY(EOMONTH(T249, 0)))) / Table8[[#Headers],[12]]), (P249 / Table8[[#Headers],[12]]))</f>
        <v>8.3333333333333329E-2</v>
      </c>
      <c r="S249" s="35">
        <f>IFERROR(VLOOKUP(Table8[[#This Row],[EMPLOYEE ID]],Table3[[EMP ID]:[DATE STARTED]],9,FALSE),"")</f>
        <v>45019</v>
      </c>
      <c r="T249" s="35" t="str">
        <f>IF(IFERROR(VLOOKUP(Table8[[#This Row],[EMPLOYEE ID]],ELIST!$A$1:$J$1864,8),"")="","",VLOOKUP(Table8[[#This Row],[EMPLOYEE ID]],ELIST!$A$1:$J$1864,8))</f>
        <v/>
      </c>
      <c r="U249" s="36">
        <f>Table8[[#This Row],[PRORATED %]]</f>
        <v>8.3333333333333329E-2</v>
      </c>
      <c r="V249" s="59"/>
    </row>
    <row r="250" spans="1:22" x14ac:dyDescent="0.25">
      <c r="A250" s="28" t="s">
        <v>400</v>
      </c>
      <c r="B250" s="29">
        <v>240455</v>
      </c>
      <c r="C250" s="29" t="s">
        <v>657</v>
      </c>
      <c r="D250" s="29" t="s">
        <v>717</v>
      </c>
      <c r="E250" s="35">
        <f>IFERROR(VLOOKUP(Table5[[#This Row],[EMPLOYEE ID]],Table3[[EMP ID]:[DATE STARTED]],9,FALSE),"")</f>
        <v>44496</v>
      </c>
      <c r="F250" s="35" t="str">
        <f>IF(IFERROR(VLOOKUP(Table5[[#This Row],[EMPLOYEE ID]],ELIST!$A$1:$J$1864,8),"")="","",VLOOKUP(Table5[[#This Row],[EMPLOYEE ID]],ELIST!$A$1:$J$1864,8))</f>
        <v/>
      </c>
      <c r="G250" s="29">
        <v>1</v>
      </c>
      <c r="H250" s="29">
        <v>12</v>
      </c>
      <c r="I250" s="36">
        <f t="shared" si="6"/>
        <v>8.3333333333333329E-2</v>
      </c>
      <c r="J250" s="30">
        <f t="shared" si="7"/>
        <v>8.3333333333333329E-2</v>
      </c>
      <c r="M250" s="29" t="s">
        <v>336</v>
      </c>
      <c r="N250" s="29" t="s">
        <v>3280</v>
      </c>
      <c r="O250" s="29" t="s">
        <v>3766</v>
      </c>
      <c r="P250" s="29">
        <v>1</v>
      </c>
      <c r="Q250" s="37">
        <f>ROUND(Table8[[#This Row],['# MONTHS]]/Table8[[#Headers],[12]],2)</f>
        <v>0.08</v>
      </c>
      <c r="R250" s="37">
        <f>IF(ISNUMBER(T250), ((P250 - 1 + (DAY(T250) / DAY(EOMONTH(T250, 0)))) / Table8[[#Headers],[12]]), (P250 / Table8[[#Headers],[12]]))</f>
        <v>8.3333333333333329E-2</v>
      </c>
      <c r="S250" s="35" t="str">
        <f>IFERROR(VLOOKUP(Table8[[#This Row],[EMPLOYEE ID]],Table3[[EMP ID]:[DATE STARTED]],9,FALSE),"")</f>
        <v/>
      </c>
      <c r="T250" s="35" t="str">
        <f>IF(IFERROR(VLOOKUP(Table8[[#This Row],[EMPLOYEE ID]],ELIST!$A$1:$J$1864,8),"")="","",VLOOKUP(Table8[[#This Row],[EMPLOYEE ID]],ELIST!$A$1:$J$1864,8))</f>
        <v/>
      </c>
      <c r="U250" s="36">
        <f>Table8[[#This Row],[PRORATED %]]</f>
        <v>8.3333333333333329E-2</v>
      </c>
      <c r="V250" s="59"/>
    </row>
    <row r="251" spans="1:22" x14ac:dyDescent="0.25">
      <c r="A251" s="28" t="s">
        <v>400</v>
      </c>
      <c r="B251" s="29">
        <v>240455</v>
      </c>
      <c r="C251" s="29" t="s">
        <v>657</v>
      </c>
      <c r="D251" s="29" t="s">
        <v>703</v>
      </c>
      <c r="E251" s="35">
        <f>IFERROR(VLOOKUP(Table5[[#This Row],[EMPLOYEE ID]],Table3[[EMP ID]:[DATE STARTED]],9,FALSE),"")</f>
        <v>44496</v>
      </c>
      <c r="F251" s="35" t="str">
        <f>IF(IFERROR(VLOOKUP(Table5[[#This Row],[EMPLOYEE ID]],ELIST!$A$1:$J$1864,8),"")="","",VLOOKUP(Table5[[#This Row],[EMPLOYEE ID]],ELIST!$A$1:$J$1864,8))</f>
        <v/>
      </c>
      <c r="G251" s="29">
        <v>1</v>
      </c>
      <c r="H251" s="29">
        <v>12</v>
      </c>
      <c r="I251" s="36">
        <f t="shared" si="6"/>
        <v>8.3333333333333329E-2</v>
      </c>
      <c r="J251" s="30">
        <f t="shared" si="7"/>
        <v>8.3333333333333329E-2</v>
      </c>
      <c r="M251" s="29" t="s">
        <v>20</v>
      </c>
      <c r="N251" s="29" t="s">
        <v>18</v>
      </c>
      <c r="O251" s="29" t="s">
        <v>19</v>
      </c>
      <c r="P251" s="29">
        <v>1</v>
      </c>
      <c r="Q251" s="37">
        <f>ROUND(Table8[[#This Row],['# MONTHS]]/Table8[[#Headers],[12]],2)</f>
        <v>0.08</v>
      </c>
      <c r="R251" s="37">
        <f>IF(ISNUMBER(T251), ((P251 - 1 + (DAY(T251) / DAY(EOMONTH(T251, 0)))) / Table8[[#Headers],[12]]), (P251 / Table8[[#Headers],[12]]))</f>
        <v>8.3333333333333329E-2</v>
      </c>
      <c r="S251" s="35">
        <f>IFERROR(VLOOKUP(Table8[[#This Row],[EMPLOYEE ID]],Table3[[EMP ID]:[DATE STARTED]],9,FALSE),"")</f>
        <v>44998</v>
      </c>
      <c r="T251" s="35" t="str">
        <f>IF(IFERROR(VLOOKUP(Table8[[#This Row],[EMPLOYEE ID]],ELIST!$A$1:$J$1864,8),"")="","",VLOOKUP(Table8[[#This Row],[EMPLOYEE ID]],ELIST!$A$1:$J$1864,8))</f>
        <v/>
      </c>
      <c r="U251" s="37">
        <f>Table8[[#This Row],[PRORATED %]]</f>
        <v>8.3333333333333329E-2</v>
      </c>
      <c r="V251" s="37"/>
    </row>
    <row r="252" spans="1:22" x14ac:dyDescent="0.25">
      <c r="A252" s="28" t="s">
        <v>400</v>
      </c>
      <c r="B252" s="29">
        <v>240455</v>
      </c>
      <c r="C252" s="29" t="s">
        <v>657</v>
      </c>
      <c r="D252" s="29" t="s">
        <v>695</v>
      </c>
      <c r="E252" s="35">
        <f>IFERROR(VLOOKUP(Table5[[#This Row],[EMPLOYEE ID]],Table3[[EMP ID]:[DATE STARTED]],9,FALSE),"")</f>
        <v>44496</v>
      </c>
      <c r="F252" s="35" t="str">
        <f>IF(IFERROR(VLOOKUP(Table5[[#This Row],[EMPLOYEE ID]],ELIST!$A$1:$J$1864,8),"")="","",VLOOKUP(Table5[[#This Row],[EMPLOYEE ID]],ELIST!$A$1:$J$1864,8))</f>
        <v/>
      </c>
      <c r="G252" s="29">
        <v>1</v>
      </c>
      <c r="H252" s="29">
        <v>12</v>
      </c>
      <c r="I252" s="36">
        <f t="shared" si="6"/>
        <v>8.3333333333333329E-2</v>
      </c>
      <c r="J252" s="30">
        <f t="shared" si="7"/>
        <v>8.3333333333333329E-2</v>
      </c>
      <c r="M252" s="29" t="s">
        <v>20</v>
      </c>
      <c r="N252" s="29" t="s">
        <v>511</v>
      </c>
      <c r="O252" s="29" t="s">
        <v>3766</v>
      </c>
      <c r="P252" s="29">
        <v>1</v>
      </c>
      <c r="Q252" s="37">
        <f>ROUND(Table8[[#This Row],['# MONTHS]]/Table8[[#Headers],[12]],2)</f>
        <v>0.08</v>
      </c>
      <c r="R252" s="37">
        <f>IF(ISNUMBER(T252), ((P252 - 1 + (DAY(T252) / DAY(EOMONTH(T252, 0)))) / Table8[[#Headers],[12]]), (P252 / Table8[[#Headers],[12]]))</f>
        <v>4.0322580645161289E-2</v>
      </c>
      <c r="S252" s="35" t="str">
        <f>IFERROR(VLOOKUP(Table8[[#This Row],[EMPLOYEE ID]],Table3[[EMP ID]:[DATE STARTED]],9,FALSE),"")</f>
        <v/>
      </c>
      <c r="T252" s="35">
        <f>IF(IFERROR(VLOOKUP(Table8[[#This Row],[EMPLOYEE ID]],ELIST!$A$1:$J$1864,8),"")="","",VLOOKUP(Table8[[#This Row],[EMPLOYEE ID]],ELIST!$A$1:$J$1864,8))</f>
        <v>44484</v>
      </c>
      <c r="U252" s="36">
        <f>Table8[[#This Row],[PRORATED %]]</f>
        <v>4.0322580645161289E-2</v>
      </c>
      <c r="V252" s="59"/>
    </row>
    <row r="253" spans="1:22" x14ac:dyDescent="0.25">
      <c r="A253" s="28" t="s">
        <v>400</v>
      </c>
      <c r="B253" s="29">
        <v>240455</v>
      </c>
      <c r="C253" s="29" t="s">
        <v>657</v>
      </c>
      <c r="D253" s="29" t="s">
        <v>650</v>
      </c>
      <c r="E253" s="35">
        <f>IFERROR(VLOOKUP(Table5[[#This Row],[EMPLOYEE ID]],Table3[[EMP ID]:[DATE STARTED]],9,FALSE),"")</f>
        <v>44496</v>
      </c>
      <c r="F253" s="35" t="str">
        <f>IF(IFERROR(VLOOKUP(Table5[[#This Row],[EMPLOYEE ID]],ELIST!$A$1:$J$1864,8),"")="","",VLOOKUP(Table5[[#This Row],[EMPLOYEE ID]],ELIST!$A$1:$J$1864,8))</f>
        <v/>
      </c>
      <c r="G253" s="29">
        <v>1</v>
      </c>
      <c r="H253" s="29">
        <v>12</v>
      </c>
      <c r="I253" s="36">
        <f t="shared" si="6"/>
        <v>8.3333333333333329E-2</v>
      </c>
      <c r="J253" s="30">
        <f t="shared" si="7"/>
        <v>8.3333333333333329E-2</v>
      </c>
      <c r="M253" s="29" t="s">
        <v>341</v>
      </c>
      <c r="N253" s="29" t="s">
        <v>2525</v>
      </c>
      <c r="O253" s="29" t="s">
        <v>3766</v>
      </c>
      <c r="P253" s="29">
        <v>1</v>
      </c>
      <c r="Q253" s="37">
        <f>ROUND(Table8[[#This Row],['# MONTHS]]/Table8[[#Headers],[12]],2)</f>
        <v>0.08</v>
      </c>
      <c r="R253" s="37">
        <f>IF(ISNUMBER(T253), ((P253 - 1 + (DAY(T253) / DAY(EOMONTH(T253, 0)))) / Table8[[#Headers],[12]]), (P253 / Table8[[#Headers],[12]]))</f>
        <v>8.3333333333333329E-2</v>
      </c>
      <c r="S253" s="35" t="str">
        <f>IFERROR(VLOOKUP(Table8[[#This Row],[EMPLOYEE ID]],Table3[[EMP ID]:[DATE STARTED]],9,FALSE),"")</f>
        <v/>
      </c>
      <c r="T253" s="35" t="str">
        <f>IF(IFERROR(VLOOKUP(Table8[[#This Row],[EMPLOYEE ID]],ELIST!$A$1:$J$1864,8),"")="","",VLOOKUP(Table8[[#This Row],[EMPLOYEE ID]],ELIST!$A$1:$J$1864,8))</f>
        <v/>
      </c>
      <c r="U253" s="36">
        <f>Table8[[#This Row],[PRORATED %]]</f>
        <v>8.3333333333333329E-2</v>
      </c>
      <c r="V253" s="59"/>
    </row>
    <row r="254" spans="1:22" x14ac:dyDescent="0.25">
      <c r="A254" s="28" t="s">
        <v>400</v>
      </c>
      <c r="B254" s="29">
        <v>240455</v>
      </c>
      <c r="C254" s="29" t="s">
        <v>657</v>
      </c>
      <c r="D254" s="29" t="s">
        <v>3284</v>
      </c>
      <c r="E254" s="35">
        <f>IFERROR(VLOOKUP(Table5[[#This Row],[EMPLOYEE ID]],Table3[[EMP ID]:[DATE STARTED]],9,FALSE),"")</f>
        <v>44496</v>
      </c>
      <c r="F254" s="35" t="str">
        <f>IF(IFERROR(VLOOKUP(Table5[[#This Row],[EMPLOYEE ID]],ELIST!$A$1:$J$1864,8),"")="","",VLOOKUP(Table5[[#This Row],[EMPLOYEE ID]],ELIST!$A$1:$J$1864,8))</f>
        <v/>
      </c>
      <c r="G254" s="29">
        <v>1</v>
      </c>
      <c r="H254" s="29">
        <v>12</v>
      </c>
      <c r="I254" s="36">
        <f t="shared" si="6"/>
        <v>8.3333333333333329E-2</v>
      </c>
      <c r="J254" s="30">
        <f t="shared" si="7"/>
        <v>8.3333333333333329E-2</v>
      </c>
      <c r="M254" s="29" t="s">
        <v>341</v>
      </c>
      <c r="N254" s="29" t="s">
        <v>511</v>
      </c>
      <c r="O254" s="29" t="s">
        <v>3766</v>
      </c>
      <c r="P254" s="29">
        <v>1</v>
      </c>
      <c r="Q254" s="37">
        <f>ROUND(Table8[[#This Row],['# MONTHS]]/Table8[[#Headers],[12]],2)</f>
        <v>0.08</v>
      </c>
      <c r="R254" s="37">
        <f>IF(ISNUMBER(T254), ((P254 - 1 + (DAY(T254) / DAY(EOMONTH(T254, 0)))) / Table8[[#Headers],[12]]), (P254 / Table8[[#Headers],[12]]))</f>
        <v>4.0322580645161289E-2</v>
      </c>
      <c r="S254" s="35" t="str">
        <f>IFERROR(VLOOKUP(Table8[[#This Row],[EMPLOYEE ID]],Table3[[EMP ID]:[DATE STARTED]],9,FALSE),"")</f>
        <v/>
      </c>
      <c r="T254" s="35">
        <f>IF(IFERROR(VLOOKUP(Table8[[#This Row],[EMPLOYEE ID]],ELIST!$A$1:$J$1864,8),"")="","",VLOOKUP(Table8[[#This Row],[EMPLOYEE ID]],ELIST!$A$1:$J$1864,8))</f>
        <v>44484</v>
      </c>
      <c r="U254" s="36">
        <f>Table8[[#This Row],[PRORATED %]]</f>
        <v>4.0322580645161289E-2</v>
      </c>
      <c r="V254" s="59"/>
    </row>
    <row r="255" spans="1:22" x14ac:dyDescent="0.25">
      <c r="A255" s="28" t="s">
        <v>400</v>
      </c>
      <c r="B255" s="29">
        <v>240637</v>
      </c>
      <c r="C255" s="29" t="s">
        <v>399</v>
      </c>
      <c r="D255" s="29" t="s">
        <v>754</v>
      </c>
      <c r="E255" s="35">
        <f>IFERROR(VLOOKUP(Table5[[#This Row],[EMPLOYEE ID]],Table3[[EMP ID]:[DATE STARTED]],9,FALSE),"")</f>
        <v>45030</v>
      </c>
      <c r="F255" s="35">
        <f>IF(IFERROR(VLOOKUP(Table5[[#This Row],[EMPLOYEE ID]],ELIST!$A$1:$J$1864,8),"")="","",VLOOKUP(Table5[[#This Row],[EMPLOYEE ID]],ELIST!$A$1:$J$1864,8))</f>
        <v>45366</v>
      </c>
      <c r="G255" s="29">
        <v>1</v>
      </c>
      <c r="H255" s="29">
        <v>12</v>
      </c>
      <c r="I255" s="36">
        <f t="shared" si="6"/>
        <v>8.3333333333333329E-2</v>
      </c>
      <c r="J255" s="30">
        <f t="shared" si="7"/>
        <v>4.0322580645161289E-2</v>
      </c>
      <c r="M255" s="29" t="s">
        <v>331</v>
      </c>
      <c r="N255" s="29" t="s">
        <v>226</v>
      </c>
      <c r="O255" s="29" t="s">
        <v>227</v>
      </c>
      <c r="P255" s="29">
        <v>1</v>
      </c>
      <c r="Q255" s="37">
        <f>ROUND(Table8[[#This Row],['# MONTHS]]/Table8[[#Headers],[12]],2)</f>
        <v>0.08</v>
      </c>
      <c r="R255" s="37">
        <f>IF(ISNUMBER(T255), ((P255 - 1 + (DAY(T255) / DAY(EOMONTH(T255, 0)))) / Table8[[#Headers],[12]]), (P255 / Table8[[#Headers],[12]]))</f>
        <v>8.3333333333333329E-2</v>
      </c>
      <c r="S255" s="35">
        <f>IFERROR(VLOOKUP(Table8[[#This Row],[EMPLOYEE ID]],Table3[[EMP ID]:[DATE STARTED]],9,FALSE),"")</f>
        <v>42795</v>
      </c>
      <c r="T255" s="35" t="str">
        <f>IF(IFERROR(VLOOKUP(Table8[[#This Row],[EMPLOYEE ID]],ELIST!$A$1:$J$1864,8),"")="","",VLOOKUP(Table8[[#This Row],[EMPLOYEE ID]],ELIST!$A$1:$J$1864,8))</f>
        <v/>
      </c>
      <c r="U255" s="36">
        <f>Table8[[#This Row],[PRORATED %]]</f>
        <v>8.3333333333333329E-2</v>
      </c>
      <c r="V255" s="59"/>
    </row>
    <row r="256" spans="1:22" x14ac:dyDescent="0.25">
      <c r="A256" s="28" t="s">
        <v>400</v>
      </c>
      <c r="B256" s="29">
        <v>240637</v>
      </c>
      <c r="C256" s="29" t="s">
        <v>399</v>
      </c>
      <c r="D256" s="29" t="s">
        <v>748</v>
      </c>
      <c r="E256" s="35">
        <f>IFERROR(VLOOKUP(Table5[[#This Row],[EMPLOYEE ID]],Table3[[EMP ID]:[DATE STARTED]],9,FALSE),"")</f>
        <v>45030</v>
      </c>
      <c r="F256" s="35">
        <f>IF(IFERROR(VLOOKUP(Table5[[#This Row],[EMPLOYEE ID]],ELIST!$A$1:$J$1864,8),"")="","",VLOOKUP(Table5[[#This Row],[EMPLOYEE ID]],ELIST!$A$1:$J$1864,8))</f>
        <v>45366</v>
      </c>
      <c r="G256" s="29">
        <v>1</v>
      </c>
      <c r="H256" s="29">
        <v>12</v>
      </c>
      <c r="I256" s="36">
        <f t="shared" si="6"/>
        <v>8.3333333333333329E-2</v>
      </c>
      <c r="J256" s="30">
        <f t="shared" si="7"/>
        <v>4.0322580645161289E-2</v>
      </c>
      <c r="M256" s="29" t="s">
        <v>327</v>
      </c>
      <c r="N256" s="29" t="s">
        <v>3280</v>
      </c>
      <c r="O256" s="29" t="s">
        <v>3766</v>
      </c>
      <c r="P256" s="29">
        <v>1</v>
      </c>
      <c r="Q256" s="37">
        <f>ROUND(Table8[[#This Row],['# MONTHS]]/Table8[[#Headers],[12]],2)</f>
        <v>0.08</v>
      </c>
      <c r="R256" s="37">
        <f>IF(ISNUMBER(T256), ((P256 - 1 + (DAY(T256) / DAY(EOMONTH(T256, 0)))) / Table8[[#Headers],[12]]), (P256 / Table8[[#Headers],[12]]))</f>
        <v>8.3333333333333329E-2</v>
      </c>
      <c r="S256" s="35" t="str">
        <f>IFERROR(VLOOKUP(Table8[[#This Row],[EMPLOYEE ID]],Table3[[EMP ID]:[DATE STARTED]],9,FALSE),"")</f>
        <v/>
      </c>
      <c r="T256" s="35" t="str">
        <f>IF(IFERROR(VLOOKUP(Table8[[#This Row],[EMPLOYEE ID]],ELIST!$A$1:$J$1864,8),"")="","",VLOOKUP(Table8[[#This Row],[EMPLOYEE ID]],ELIST!$A$1:$J$1864,8))</f>
        <v/>
      </c>
      <c r="U256" s="36">
        <f>Table8[[#This Row],[PRORATED %]]</f>
        <v>8.3333333333333329E-2</v>
      </c>
      <c r="V256" s="59"/>
    </row>
    <row r="257" spans="1:22" x14ac:dyDescent="0.25">
      <c r="A257" s="28" t="s">
        <v>400</v>
      </c>
      <c r="B257" s="29" t="s">
        <v>3280</v>
      </c>
      <c r="C257" s="29" t="s">
        <v>3766</v>
      </c>
      <c r="D257" s="29" t="s">
        <v>3277</v>
      </c>
      <c r="E257" s="35" t="str">
        <f>IFERROR(VLOOKUP(Table5[[#This Row],[EMPLOYEE ID]],Table3[[EMP ID]:[DATE STARTED]],9,FALSE),"")</f>
        <v/>
      </c>
      <c r="F257" s="35" t="str">
        <f>IF(IFERROR(VLOOKUP(Table5[[#This Row],[EMPLOYEE ID]],ELIST!$A$1:$J$1864,8),"")="","",VLOOKUP(Table5[[#This Row],[EMPLOYEE ID]],ELIST!$A$1:$J$1864,8))</f>
        <v/>
      </c>
      <c r="G257" s="29">
        <v>1</v>
      </c>
      <c r="H257" s="29">
        <v>12</v>
      </c>
      <c r="I257" s="36">
        <f t="shared" si="6"/>
        <v>8.3333333333333329E-2</v>
      </c>
      <c r="J257" s="30">
        <f t="shared" si="7"/>
        <v>8.3333333333333329E-2</v>
      </c>
      <c r="M257" s="29" t="s">
        <v>327</v>
      </c>
      <c r="N257" s="29" t="s">
        <v>2992</v>
      </c>
      <c r="O257" s="29" t="s">
        <v>3766</v>
      </c>
      <c r="P257" s="29">
        <v>1</v>
      </c>
      <c r="Q257" s="37">
        <f>ROUND(Table8[[#This Row],['# MONTHS]]/Table8[[#Headers],[12]],2)</f>
        <v>0.08</v>
      </c>
      <c r="R257" s="37">
        <f>IF(ISNUMBER(T257), ((P257 - 1 + (DAY(T257) / DAY(EOMONTH(T257, 0)))) / Table8[[#Headers],[12]]), (P257 / Table8[[#Headers],[12]]))</f>
        <v>8.3333333333333329E-2</v>
      </c>
      <c r="S257" s="35" t="str">
        <f>IFERROR(VLOOKUP(Table8[[#This Row],[EMPLOYEE ID]],Table3[[EMP ID]:[DATE STARTED]],9,FALSE),"")</f>
        <v/>
      </c>
      <c r="T257" s="35" t="str">
        <f>IF(IFERROR(VLOOKUP(Table8[[#This Row],[EMPLOYEE ID]],ELIST!$A$1:$J$1864,8),"")="","",VLOOKUP(Table8[[#This Row],[EMPLOYEE ID]],ELIST!$A$1:$J$1864,8))</f>
        <v/>
      </c>
      <c r="U257" s="36">
        <f>Table8[[#This Row],[PRORATED %]]</f>
        <v>8.3333333333333329E-2</v>
      </c>
      <c r="V257" s="59"/>
    </row>
    <row r="258" spans="1:22" x14ac:dyDescent="0.25">
      <c r="A258" s="28" t="s">
        <v>400</v>
      </c>
      <c r="B258" s="29" t="s">
        <v>3297</v>
      </c>
      <c r="C258" s="29" t="s">
        <v>3766</v>
      </c>
      <c r="D258" s="29" t="s">
        <v>3778</v>
      </c>
      <c r="E258" s="35" t="str">
        <f>IFERROR(VLOOKUP(Table5[[#This Row],[EMPLOYEE ID]],Table3[[EMP ID]:[DATE STARTED]],9,FALSE),"")</f>
        <v/>
      </c>
      <c r="F258" s="35">
        <f>IF(IFERROR(VLOOKUP(Table5[[#This Row],[EMPLOYEE ID]],ELIST!$A$1:$J$1864,8),"")="","",VLOOKUP(Table5[[#This Row],[EMPLOYEE ID]],ELIST!$A$1:$J$1864,8))</f>
        <v>44232</v>
      </c>
      <c r="G258" s="29">
        <v>1</v>
      </c>
      <c r="H258" s="29">
        <v>12</v>
      </c>
      <c r="I258" s="36">
        <f t="shared" si="6"/>
        <v>8.3333333333333329E-2</v>
      </c>
      <c r="J258" s="30">
        <f t="shared" si="7"/>
        <v>1.4880952380952382E-2</v>
      </c>
      <c r="M258" s="29" t="s">
        <v>327</v>
      </c>
      <c r="N258" s="29" t="s">
        <v>3879</v>
      </c>
      <c r="O258" s="29" t="s">
        <v>3766</v>
      </c>
      <c r="P258" s="29">
        <v>1</v>
      </c>
      <c r="Q258" s="37">
        <f>ROUND(Table8[[#This Row],['# MONTHS]]/Table8[[#Headers],[12]],2)</f>
        <v>0.08</v>
      </c>
      <c r="R258" s="37">
        <f>IF(ISNUMBER(T258), ((P258 - 1 + (DAY(T258) / DAY(EOMONTH(T258, 0)))) / Table8[[#Headers],[12]]), (P258 / Table8[[#Headers],[12]]))</f>
        <v>8.3333333333333329E-2</v>
      </c>
      <c r="S258" s="35" t="str">
        <f>IFERROR(VLOOKUP(Table8[[#This Row],[EMPLOYEE ID]],Table3[[EMP ID]:[DATE STARTED]],9,FALSE),"")</f>
        <v/>
      </c>
      <c r="T258" s="35" t="str">
        <f>IF(IFERROR(VLOOKUP(Table8[[#This Row],[EMPLOYEE ID]],ELIST!$A$1:$J$1864,8),"")="","",VLOOKUP(Table8[[#This Row],[EMPLOYEE ID]],ELIST!$A$1:$J$1864,8))</f>
        <v/>
      </c>
      <c r="U258" s="36">
        <f>Table8[[#This Row],[PRORATED %]]</f>
        <v>8.3333333333333329E-2</v>
      </c>
      <c r="V258" s="59"/>
    </row>
    <row r="259" spans="1:22" x14ac:dyDescent="0.25">
      <c r="A259" s="28" t="s">
        <v>400</v>
      </c>
      <c r="B259" s="29" t="s">
        <v>3879</v>
      </c>
      <c r="C259" s="29" t="s">
        <v>3766</v>
      </c>
      <c r="D259" s="29" t="s">
        <v>3768</v>
      </c>
      <c r="E259" s="35" t="str">
        <f>IFERROR(VLOOKUP(Table5[[#This Row],[EMPLOYEE ID]],Table3[[EMP ID]:[DATE STARTED]],9,FALSE),"")</f>
        <v/>
      </c>
      <c r="F259" s="35" t="str">
        <f>IF(IFERROR(VLOOKUP(Table5[[#This Row],[EMPLOYEE ID]],ELIST!$A$1:$J$1864,8),"")="","",VLOOKUP(Table5[[#This Row],[EMPLOYEE ID]],ELIST!$A$1:$J$1864,8))</f>
        <v/>
      </c>
      <c r="G259" s="29">
        <v>1</v>
      </c>
      <c r="H259" s="29">
        <v>12</v>
      </c>
      <c r="I259" s="36">
        <f t="shared" ref="I259:I322" si="8">G259/H259</f>
        <v>8.3333333333333329E-2</v>
      </c>
      <c r="J259" s="30">
        <f t="shared" ref="J259:J322" si="9">IF(ISNUMBER(F259), ((G259 - 1 + (DAY(F259) / DAY(EOMONTH(F259, 0)))) / H259), (G259 / H259))</f>
        <v>8.3333333333333329E-2</v>
      </c>
      <c r="M259" s="29" t="s">
        <v>750</v>
      </c>
      <c r="N259" s="29" t="s">
        <v>718</v>
      </c>
      <c r="O259" s="29" t="s">
        <v>3766</v>
      </c>
      <c r="P259" s="29">
        <v>1</v>
      </c>
      <c r="Q259" s="37">
        <f>ROUND(Table8[[#This Row],['# MONTHS]]/Table8[[#Headers],[12]],2)</f>
        <v>0.08</v>
      </c>
      <c r="R259" s="37">
        <f>IF(ISNUMBER(T259), ((P259 - 1 + (DAY(T259) / DAY(EOMONTH(T259, 0)))) / Table8[[#Headers],[12]]), (P259 / Table8[[#Headers],[12]]))</f>
        <v>8.3333333333333329E-2</v>
      </c>
      <c r="S259" s="35" t="str">
        <f>IFERROR(VLOOKUP(Table8[[#This Row],[EMPLOYEE ID]],Table3[[EMP ID]:[DATE STARTED]],9,FALSE),"")</f>
        <v/>
      </c>
      <c r="T259" s="35" t="str">
        <f>IF(IFERROR(VLOOKUP(Table8[[#This Row],[EMPLOYEE ID]],ELIST!$A$1:$J$1864,8),"")="","",VLOOKUP(Table8[[#This Row],[EMPLOYEE ID]],ELIST!$A$1:$J$1864,8))</f>
        <v/>
      </c>
      <c r="U259" s="36">
        <f>Table8[[#This Row],[PRORATED %]]</f>
        <v>8.3333333333333329E-2</v>
      </c>
      <c r="V259" s="59"/>
    </row>
    <row r="260" spans="1:22" x14ac:dyDescent="0.25">
      <c r="A260" s="28" t="s">
        <v>396</v>
      </c>
      <c r="B260" s="29">
        <v>240072</v>
      </c>
      <c r="C260" s="29" t="s">
        <v>395</v>
      </c>
      <c r="D260" s="29" t="s">
        <v>754</v>
      </c>
      <c r="E260" s="35">
        <f>IFERROR(VLOOKUP(Table5[[#This Row],[EMPLOYEE ID]],Table3[[EMP ID]:[DATE STARTED]],9,FALSE),"")</f>
        <v>41715</v>
      </c>
      <c r="F260" s="35" t="str">
        <f>IF(IFERROR(VLOOKUP(Table5[[#This Row],[EMPLOYEE ID]],ELIST!$A$1:$J$1864,8),"")="","",VLOOKUP(Table5[[#This Row],[EMPLOYEE ID]],ELIST!$A$1:$J$1864,8))</f>
        <v/>
      </c>
      <c r="G260" s="29">
        <v>1</v>
      </c>
      <c r="H260" s="29">
        <v>12</v>
      </c>
      <c r="I260" s="36">
        <f t="shared" si="8"/>
        <v>8.3333333333333329E-2</v>
      </c>
      <c r="J260" s="30">
        <f t="shared" si="9"/>
        <v>8.3333333333333329E-2</v>
      </c>
      <c r="M260" s="29" t="s">
        <v>304</v>
      </c>
      <c r="N260" s="29" t="s">
        <v>3280</v>
      </c>
      <c r="O260" s="29" t="s">
        <v>3766</v>
      </c>
      <c r="P260" s="29">
        <v>1</v>
      </c>
      <c r="Q260" s="37">
        <f>ROUND(Table8[[#This Row],['# MONTHS]]/Table8[[#Headers],[12]],2)</f>
        <v>0.08</v>
      </c>
      <c r="R260" s="37">
        <f>IF(ISNUMBER(T260), ((P260 - 1 + (DAY(T260) / DAY(EOMONTH(T260, 0)))) / Table8[[#Headers],[12]]), (P260 / Table8[[#Headers],[12]]))</f>
        <v>8.3333333333333329E-2</v>
      </c>
      <c r="S260" s="35" t="str">
        <f>IFERROR(VLOOKUP(Table8[[#This Row],[EMPLOYEE ID]],Table3[[EMP ID]:[DATE STARTED]],9,FALSE),"")</f>
        <v/>
      </c>
      <c r="T260" s="35" t="str">
        <f>IF(IFERROR(VLOOKUP(Table8[[#This Row],[EMPLOYEE ID]],ELIST!$A$1:$J$1864,8),"")="","",VLOOKUP(Table8[[#This Row],[EMPLOYEE ID]],ELIST!$A$1:$J$1864,8))</f>
        <v/>
      </c>
      <c r="U260" s="37">
        <f>Table8[[#This Row],[PRORATED %]]</f>
        <v>8.3333333333333329E-2</v>
      </c>
      <c r="V260" s="37"/>
    </row>
    <row r="261" spans="1:22" x14ac:dyDescent="0.25">
      <c r="A261" s="28" t="s">
        <v>396</v>
      </c>
      <c r="B261" s="29">
        <v>240072</v>
      </c>
      <c r="C261" s="29" t="s">
        <v>395</v>
      </c>
      <c r="D261" s="29" t="s">
        <v>748</v>
      </c>
      <c r="E261" s="35">
        <f>IFERROR(VLOOKUP(Table5[[#This Row],[EMPLOYEE ID]],Table3[[EMP ID]:[DATE STARTED]],9,FALSE),"")</f>
        <v>41715</v>
      </c>
      <c r="F261" s="35" t="str">
        <f>IF(IFERROR(VLOOKUP(Table5[[#This Row],[EMPLOYEE ID]],ELIST!$A$1:$J$1864,8),"")="","",VLOOKUP(Table5[[#This Row],[EMPLOYEE ID]],ELIST!$A$1:$J$1864,8))</f>
        <v/>
      </c>
      <c r="G261" s="29">
        <v>1</v>
      </c>
      <c r="H261" s="29">
        <v>12</v>
      </c>
      <c r="I261" s="36">
        <f t="shared" si="8"/>
        <v>8.3333333333333329E-2</v>
      </c>
      <c r="J261" s="30">
        <f t="shared" si="9"/>
        <v>8.3333333333333329E-2</v>
      </c>
      <c r="M261" s="29" t="s">
        <v>301</v>
      </c>
      <c r="N261" s="29">
        <v>440390</v>
      </c>
      <c r="O261" s="29" t="s">
        <v>2986</v>
      </c>
      <c r="P261" s="29">
        <v>1</v>
      </c>
      <c r="Q261" s="37">
        <f>ROUND(Table8[[#This Row],['# MONTHS]]/Table8[[#Headers],[12]],2)</f>
        <v>0.08</v>
      </c>
      <c r="R261" s="37">
        <f>IF(ISNUMBER(T261), ((P261 - 1 + (DAY(T261) / DAY(EOMONTH(T261, 0)))) / Table8[[#Headers],[12]]), (P261 / Table8[[#Headers],[12]]))</f>
        <v>8.3333333333333329E-2</v>
      </c>
      <c r="S261" s="35">
        <f>IFERROR(VLOOKUP(Table8[[#This Row],[EMPLOYEE ID]],Table3[[EMP ID]:[DATE STARTED]],9,FALSE),"")</f>
        <v>44482</v>
      </c>
      <c r="T261" s="35" t="str">
        <f>IF(IFERROR(VLOOKUP(Table8[[#This Row],[EMPLOYEE ID]],ELIST!$A$1:$J$1864,8),"")="","",VLOOKUP(Table8[[#This Row],[EMPLOYEE ID]],ELIST!$A$1:$J$1864,8))</f>
        <v/>
      </c>
      <c r="U261" s="36">
        <f>Table8[[#This Row],[PRORATED %]]</f>
        <v>8.3333333333333329E-2</v>
      </c>
      <c r="V261" s="59"/>
    </row>
    <row r="262" spans="1:22" x14ac:dyDescent="0.25">
      <c r="A262" s="28" t="s">
        <v>396</v>
      </c>
      <c r="B262" s="29">
        <v>240072</v>
      </c>
      <c r="C262" s="29" t="s">
        <v>395</v>
      </c>
      <c r="D262" s="29" t="s">
        <v>746</v>
      </c>
      <c r="E262" s="35">
        <f>IFERROR(VLOOKUP(Table5[[#This Row],[EMPLOYEE ID]],Table3[[EMP ID]:[DATE STARTED]],9,FALSE),"")</f>
        <v>41715</v>
      </c>
      <c r="F262" s="35" t="str">
        <f>IF(IFERROR(VLOOKUP(Table5[[#This Row],[EMPLOYEE ID]],ELIST!$A$1:$J$1864,8),"")="","",VLOOKUP(Table5[[#This Row],[EMPLOYEE ID]],ELIST!$A$1:$J$1864,8))</f>
        <v/>
      </c>
      <c r="G262" s="29">
        <v>1</v>
      </c>
      <c r="H262" s="29">
        <v>12</v>
      </c>
      <c r="I262" s="36">
        <f t="shared" si="8"/>
        <v>8.3333333333333329E-2</v>
      </c>
      <c r="J262" s="30">
        <f t="shared" si="9"/>
        <v>8.3333333333333329E-2</v>
      </c>
      <c r="M262" s="29" t="s">
        <v>301</v>
      </c>
      <c r="N262" s="29">
        <v>440443</v>
      </c>
      <c r="O262" s="29" t="s">
        <v>669</v>
      </c>
      <c r="P262" s="29">
        <v>1</v>
      </c>
      <c r="Q262" s="37">
        <f>ROUND(Table8[[#This Row],['# MONTHS]]/Table8[[#Headers],[12]],2)</f>
        <v>0.08</v>
      </c>
      <c r="R262" s="37">
        <f>IF(ISNUMBER(T262), ((P262 - 1 + (DAY(T262) / DAY(EOMONTH(T262, 0)))) / Table8[[#Headers],[12]]), (P262 / Table8[[#Headers],[12]]))</f>
        <v>6.1827956989247312E-2</v>
      </c>
      <c r="S262" s="35">
        <f>IFERROR(VLOOKUP(Table8[[#This Row],[EMPLOYEE ID]],Table3[[EMP ID]:[DATE STARTED]],9,FALSE),"")</f>
        <v>45278</v>
      </c>
      <c r="T262" s="35">
        <f>IF(IFERROR(VLOOKUP(Table8[[#This Row],[EMPLOYEE ID]],ELIST!$A$1:$J$1864,8),"")="","",VLOOKUP(Table8[[#This Row],[EMPLOYEE ID]],ELIST!$A$1:$J$1864,8))</f>
        <v>45374</v>
      </c>
      <c r="U262" s="36">
        <f>Table8[[#This Row],[PRORATED %]]</f>
        <v>6.1827956989247312E-2</v>
      </c>
      <c r="V262" s="59"/>
    </row>
    <row r="263" spans="1:22" x14ac:dyDescent="0.25">
      <c r="A263" s="28" t="s">
        <v>396</v>
      </c>
      <c r="B263" s="29">
        <v>240072</v>
      </c>
      <c r="C263" s="29" t="s">
        <v>395</v>
      </c>
      <c r="D263" s="29" t="s">
        <v>717</v>
      </c>
      <c r="E263" s="35">
        <f>IFERROR(VLOOKUP(Table5[[#This Row],[EMPLOYEE ID]],Table3[[EMP ID]:[DATE STARTED]],9,FALSE),"")</f>
        <v>41715</v>
      </c>
      <c r="F263" s="35" t="str">
        <f>IF(IFERROR(VLOOKUP(Table5[[#This Row],[EMPLOYEE ID]],ELIST!$A$1:$J$1864,8),"")="","",VLOOKUP(Table5[[#This Row],[EMPLOYEE ID]],ELIST!$A$1:$J$1864,8))</f>
        <v/>
      </c>
      <c r="G263" s="29">
        <v>1</v>
      </c>
      <c r="H263" s="29">
        <v>12</v>
      </c>
      <c r="I263" s="36">
        <f t="shared" si="8"/>
        <v>8.3333333333333329E-2</v>
      </c>
      <c r="J263" s="30">
        <f t="shared" si="9"/>
        <v>8.3333333333333329E-2</v>
      </c>
      <c r="M263" s="29" t="s">
        <v>301</v>
      </c>
      <c r="N263" s="29" t="s">
        <v>278</v>
      </c>
      <c r="O263" s="29" t="s">
        <v>669</v>
      </c>
      <c r="P263" s="29">
        <v>1</v>
      </c>
      <c r="Q263" s="37">
        <f>ROUND(Table8[[#This Row],['# MONTHS]]/Table8[[#Headers],[12]],2)</f>
        <v>0.08</v>
      </c>
      <c r="R263" s="37">
        <f>IF(ISNUMBER(T263), ((P263 - 1 + (DAY(T263) / DAY(EOMONTH(T263, 0)))) / Table8[[#Headers],[12]]), (P263 / Table8[[#Headers],[12]]))</f>
        <v>8.3333333333333329E-2</v>
      </c>
      <c r="S263" s="35">
        <f>IFERROR(VLOOKUP(Table8[[#This Row],[EMPLOYEE ID]],Table3[[EMP ID]:[DATE STARTED]],9,FALSE),"")</f>
        <v>45377</v>
      </c>
      <c r="T263" s="35" t="str">
        <f>IF(IFERROR(VLOOKUP(Table8[[#This Row],[EMPLOYEE ID]],ELIST!$A$1:$J$1864,8),"")="","",VLOOKUP(Table8[[#This Row],[EMPLOYEE ID]],ELIST!$A$1:$J$1864,8))</f>
        <v/>
      </c>
      <c r="U263" s="36">
        <f>Table8[[#This Row],[PRORATED %]]</f>
        <v>8.3333333333333329E-2</v>
      </c>
      <c r="V263" s="59"/>
    </row>
    <row r="264" spans="1:22" x14ac:dyDescent="0.25">
      <c r="A264" s="28" t="s">
        <v>396</v>
      </c>
      <c r="B264" s="29">
        <v>240072</v>
      </c>
      <c r="C264" s="29" t="s">
        <v>395</v>
      </c>
      <c r="D264" s="29" t="s">
        <v>703</v>
      </c>
      <c r="E264" s="35">
        <f>IFERROR(VLOOKUP(Table5[[#This Row],[EMPLOYEE ID]],Table3[[EMP ID]:[DATE STARTED]],9,FALSE),"")</f>
        <v>41715</v>
      </c>
      <c r="F264" s="35" t="str">
        <f>IF(IFERROR(VLOOKUP(Table5[[#This Row],[EMPLOYEE ID]],ELIST!$A$1:$J$1864,8),"")="","",VLOOKUP(Table5[[#This Row],[EMPLOYEE ID]],ELIST!$A$1:$J$1864,8))</f>
        <v/>
      </c>
      <c r="G264" s="29">
        <v>1</v>
      </c>
      <c r="H264" s="29">
        <v>12</v>
      </c>
      <c r="I264" s="36">
        <f t="shared" si="8"/>
        <v>8.3333333333333329E-2</v>
      </c>
      <c r="J264" s="30">
        <f t="shared" si="9"/>
        <v>8.3333333333333329E-2</v>
      </c>
      <c r="M264" s="29" t="s">
        <v>301</v>
      </c>
      <c r="N264" s="29" t="s">
        <v>3280</v>
      </c>
      <c r="O264" s="29" t="s">
        <v>3766</v>
      </c>
      <c r="P264" s="29">
        <v>1</v>
      </c>
      <c r="Q264" s="37">
        <f>ROUND(Table8[[#This Row],['# MONTHS]]/Table8[[#Headers],[12]],2)</f>
        <v>0.08</v>
      </c>
      <c r="R264" s="37">
        <f>IF(ISNUMBER(T264), ((P264 - 1 + (DAY(T264) / DAY(EOMONTH(T264, 0)))) / Table8[[#Headers],[12]]), (P264 / Table8[[#Headers],[12]]))</f>
        <v>8.3333333333333329E-2</v>
      </c>
      <c r="S264" s="35" t="str">
        <f>IFERROR(VLOOKUP(Table8[[#This Row],[EMPLOYEE ID]],Table3[[EMP ID]:[DATE STARTED]],9,FALSE),"")</f>
        <v/>
      </c>
      <c r="T264" s="35" t="str">
        <f>IF(IFERROR(VLOOKUP(Table8[[#This Row],[EMPLOYEE ID]],ELIST!$A$1:$J$1864,8),"")="","",VLOOKUP(Table8[[#This Row],[EMPLOYEE ID]],ELIST!$A$1:$J$1864,8))</f>
        <v/>
      </c>
      <c r="U264" s="36">
        <f>Table8[[#This Row],[PRORATED %]]</f>
        <v>8.3333333333333329E-2</v>
      </c>
      <c r="V264" s="59"/>
    </row>
    <row r="265" spans="1:22" x14ac:dyDescent="0.25">
      <c r="A265" s="28" t="s">
        <v>396</v>
      </c>
      <c r="B265" s="29">
        <v>240072</v>
      </c>
      <c r="C265" s="29" t="s">
        <v>395</v>
      </c>
      <c r="D265" s="29" t="s">
        <v>695</v>
      </c>
      <c r="E265" s="35">
        <f>IFERROR(VLOOKUP(Table5[[#This Row],[EMPLOYEE ID]],Table3[[EMP ID]:[DATE STARTED]],9,FALSE),"")</f>
        <v>41715</v>
      </c>
      <c r="F265" s="35" t="str">
        <f>IF(IFERROR(VLOOKUP(Table5[[#This Row],[EMPLOYEE ID]],ELIST!$A$1:$J$1864,8),"")="","",VLOOKUP(Table5[[#This Row],[EMPLOYEE ID]],ELIST!$A$1:$J$1864,8))</f>
        <v/>
      </c>
      <c r="G265" s="29">
        <v>1</v>
      </c>
      <c r="H265" s="29">
        <v>12</v>
      </c>
      <c r="I265" s="36">
        <f t="shared" si="8"/>
        <v>8.3333333333333329E-2</v>
      </c>
      <c r="J265" s="30">
        <f t="shared" si="9"/>
        <v>8.3333333333333329E-2</v>
      </c>
      <c r="M265" s="29" t="s">
        <v>301</v>
      </c>
      <c r="N265" s="29" t="s">
        <v>3879</v>
      </c>
      <c r="O265" s="29" t="s">
        <v>3766</v>
      </c>
      <c r="P265" s="29">
        <v>1</v>
      </c>
      <c r="Q265" s="37">
        <f>ROUND(Table8[[#This Row],['# MONTHS]]/Table8[[#Headers],[12]],2)</f>
        <v>0.08</v>
      </c>
      <c r="R265" s="37">
        <f>IF(ISNUMBER(T265), ((P265 - 1 + (DAY(T265) / DAY(EOMONTH(T265, 0)))) / Table8[[#Headers],[12]]), (P265 / Table8[[#Headers],[12]]))</f>
        <v>8.3333333333333329E-2</v>
      </c>
      <c r="S265" s="35" t="str">
        <f>IFERROR(VLOOKUP(Table8[[#This Row],[EMPLOYEE ID]],Table3[[EMP ID]:[DATE STARTED]],9,FALSE),"")</f>
        <v/>
      </c>
      <c r="T265" s="35" t="str">
        <f>IF(IFERROR(VLOOKUP(Table8[[#This Row],[EMPLOYEE ID]],ELIST!$A$1:$J$1864,8),"")="","",VLOOKUP(Table8[[#This Row],[EMPLOYEE ID]],ELIST!$A$1:$J$1864,8))</f>
        <v/>
      </c>
      <c r="U265" s="36">
        <f>Table8[[#This Row],[PRORATED %]]</f>
        <v>8.3333333333333329E-2</v>
      </c>
      <c r="V265" s="59"/>
    </row>
    <row r="266" spans="1:22" x14ac:dyDescent="0.25">
      <c r="A266" s="28" t="s">
        <v>396</v>
      </c>
      <c r="B266" s="29">
        <v>240072</v>
      </c>
      <c r="C266" s="29" t="s">
        <v>395</v>
      </c>
      <c r="D266" s="29" t="s">
        <v>650</v>
      </c>
      <c r="E266" s="35">
        <f>IFERROR(VLOOKUP(Table5[[#This Row],[EMPLOYEE ID]],Table3[[EMP ID]:[DATE STARTED]],9,FALSE),"")</f>
        <v>41715</v>
      </c>
      <c r="F266" s="35" t="str">
        <f>IF(IFERROR(VLOOKUP(Table5[[#This Row],[EMPLOYEE ID]],ELIST!$A$1:$J$1864,8),"")="","",VLOOKUP(Table5[[#This Row],[EMPLOYEE ID]],ELIST!$A$1:$J$1864,8))</f>
        <v/>
      </c>
      <c r="G266" s="29">
        <v>1</v>
      </c>
      <c r="H266" s="29">
        <v>12</v>
      </c>
      <c r="I266" s="36">
        <f t="shared" si="8"/>
        <v>8.3333333333333329E-2</v>
      </c>
      <c r="J266" s="30">
        <f t="shared" si="9"/>
        <v>8.3333333333333329E-2</v>
      </c>
      <c r="M266" s="29" t="s">
        <v>297</v>
      </c>
      <c r="N266" s="29" t="s">
        <v>3280</v>
      </c>
      <c r="O266" s="29" t="s">
        <v>3766</v>
      </c>
      <c r="P266" s="29">
        <v>1</v>
      </c>
      <c r="Q266" s="37">
        <f>ROUND(Table8[[#This Row],['# MONTHS]]/Table8[[#Headers],[12]],2)</f>
        <v>0.08</v>
      </c>
      <c r="R266" s="37">
        <f>IF(ISNUMBER(T266), ((P266 - 1 + (DAY(T266) / DAY(EOMONTH(T266, 0)))) / Table8[[#Headers],[12]]), (P266 / Table8[[#Headers],[12]]))</f>
        <v>8.3333333333333329E-2</v>
      </c>
      <c r="S266" s="35" t="str">
        <f>IFERROR(VLOOKUP(Table8[[#This Row],[EMPLOYEE ID]],Table3[[EMP ID]:[DATE STARTED]],9,FALSE),"")</f>
        <v/>
      </c>
      <c r="T266" s="35" t="str">
        <f>IF(IFERROR(VLOOKUP(Table8[[#This Row],[EMPLOYEE ID]],ELIST!$A$1:$J$1864,8),"")="","",VLOOKUP(Table8[[#This Row],[EMPLOYEE ID]],ELIST!$A$1:$J$1864,8))</f>
        <v/>
      </c>
      <c r="U266" s="36">
        <f>Table8[[#This Row],[PRORATED %]]</f>
        <v>8.3333333333333329E-2</v>
      </c>
      <c r="V266" s="59"/>
    </row>
    <row r="267" spans="1:22" x14ac:dyDescent="0.25">
      <c r="A267" s="28" t="s">
        <v>396</v>
      </c>
      <c r="B267" s="29">
        <v>240072</v>
      </c>
      <c r="C267" s="29" t="s">
        <v>395</v>
      </c>
      <c r="D267" s="29" t="s">
        <v>3277</v>
      </c>
      <c r="E267" s="35">
        <f>IFERROR(VLOOKUP(Table5[[#This Row],[EMPLOYEE ID]],Table3[[EMP ID]:[DATE STARTED]],9,FALSE),"")</f>
        <v>41715</v>
      </c>
      <c r="F267" s="35" t="str">
        <f>IF(IFERROR(VLOOKUP(Table5[[#This Row],[EMPLOYEE ID]],ELIST!$A$1:$J$1864,8),"")="","",VLOOKUP(Table5[[#This Row],[EMPLOYEE ID]],ELIST!$A$1:$J$1864,8))</f>
        <v/>
      </c>
      <c r="G267" s="29">
        <v>1</v>
      </c>
      <c r="H267" s="29">
        <v>12</v>
      </c>
      <c r="I267" s="36">
        <f t="shared" si="8"/>
        <v>8.3333333333333329E-2</v>
      </c>
      <c r="J267" s="30">
        <f t="shared" si="9"/>
        <v>8.3333333333333329E-2</v>
      </c>
      <c r="M267" s="29" t="s">
        <v>297</v>
      </c>
      <c r="N267" s="29" t="s">
        <v>2992</v>
      </c>
      <c r="O267" s="29" t="s">
        <v>3766</v>
      </c>
      <c r="P267" s="29">
        <v>1</v>
      </c>
      <c r="Q267" s="37">
        <f>ROUND(Table8[[#This Row],['# MONTHS]]/Table8[[#Headers],[12]],2)</f>
        <v>0.08</v>
      </c>
      <c r="R267" s="37">
        <f>IF(ISNUMBER(T267), ((P267 - 1 + (DAY(T267) / DAY(EOMONTH(T267, 0)))) / Table8[[#Headers],[12]]), (P267 / Table8[[#Headers],[12]]))</f>
        <v>8.3333333333333329E-2</v>
      </c>
      <c r="S267" s="35" t="str">
        <f>IFERROR(VLOOKUP(Table8[[#This Row],[EMPLOYEE ID]],Table3[[EMP ID]:[DATE STARTED]],9,FALSE),"")</f>
        <v/>
      </c>
      <c r="T267" s="35" t="str">
        <f>IF(IFERROR(VLOOKUP(Table8[[#This Row],[EMPLOYEE ID]],ELIST!$A$1:$J$1864,8),"")="","",VLOOKUP(Table8[[#This Row],[EMPLOYEE ID]],ELIST!$A$1:$J$1864,8))</f>
        <v/>
      </c>
      <c r="U267" s="36">
        <f>Table8[[#This Row],[PRORATED %]]</f>
        <v>8.3333333333333329E-2</v>
      </c>
      <c r="V267" s="59"/>
    </row>
    <row r="268" spans="1:22" x14ac:dyDescent="0.25">
      <c r="A268" s="28" t="s">
        <v>396</v>
      </c>
      <c r="B268" s="29">
        <v>240072</v>
      </c>
      <c r="C268" s="29" t="s">
        <v>395</v>
      </c>
      <c r="D268" s="29" t="s">
        <v>3284</v>
      </c>
      <c r="E268" s="35">
        <f>IFERROR(VLOOKUP(Table5[[#This Row],[EMPLOYEE ID]],Table3[[EMP ID]:[DATE STARTED]],9,FALSE),"")</f>
        <v>41715</v>
      </c>
      <c r="F268" s="35" t="str">
        <f>IF(IFERROR(VLOOKUP(Table5[[#This Row],[EMPLOYEE ID]],ELIST!$A$1:$J$1864,8),"")="","",VLOOKUP(Table5[[#This Row],[EMPLOYEE ID]],ELIST!$A$1:$J$1864,8))</f>
        <v/>
      </c>
      <c r="G268" s="29">
        <v>1</v>
      </c>
      <c r="H268" s="29">
        <v>12</v>
      </c>
      <c r="I268" s="36">
        <f t="shared" si="8"/>
        <v>8.3333333333333329E-2</v>
      </c>
      <c r="J268" s="30">
        <f t="shared" si="9"/>
        <v>8.3333333333333329E-2</v>
      </c>
      <c r="M268" s="29" t="s">
        <v>297</v>
      </c>
      <c r="N268" s="29" t="s">
        <v>3879</v>
      </c>
      <c r="O268" s="29" t="s">
        <v>3766</v>
      </c>
      <c r="P268" s="29">
        <v>1</v>
      </c>
      <c r="Q268" s="37">
        <f>ROUND(Table8[[#This Row],['# MONTHS]]/Table8[[#Headers],[12]],2)</f>
        <v>0.08</v>
      </c>
      <c r="R268" s="37">
        <f>IF(ISNUMBER(T268), ((P268 - 1 + (DAY(T268) / DAY(EOMONTH(T268, 0)))) / Table8[[#Headers],[12]]), (P268 / Table8[[#Headers],[12]]))</f>
        <v>8.3333333333333329E-2</v>
      </c>
      <c r="S268" s="35" t="str">
        <f>IFERROR(VLOOKUP(Table8[[#This Row],[EMPLOYEE ID]],Table3[[EMP ID]:[DATE STARTED]],9,FALSE),"")</f>
        <v/>
      </c>
      <c r="T268" s="35" t="str">
        <f>IF(IFERROR(VLOOKUP(Table8[[#This Row],[EMPLOYEE ID]],ELIST!$A$1:$J$1864,8),"")="","",VLOOKUP(Table8[[#This Row],[EMPLOYEE ID]],ELIST!$A$1:$J$1864,8))</f>
        <v/>
      </c>
      <c r="U268" s="36">
        <f>Table8[[#This Row],[PRORATED %]]</f>
        <v>8.3333333333333329E-2</v>
      </c>
      <c r="V268" s="59"/>
    </row>
    <row r="269" spans="1:22" x14ac:dyDescent="0.25">
      <c r="A269" s="28" t="s">
        <v>396</v>
      </c>
      <c r="B269" s="29">
        <v>240072</v>
      </c>
      <c r="C269" s="29" t="s">
        <v>395</v>
      </c>
      <c r="D269" s="29" t="s">
        <v>3778</v>
      </c>
      <c r="E269" s="35">
        <f>IFERROR(VLOOKUP(Table5[[#This Row],[EMPLOYEE ID]],Table3[[EMP ID]:[DATE STARTED]],9,FALSE),"")</f>
        <v>41715</v>
      </c>
      <c r="F269" s="35" t="str">
        <f>IF(IFERROR(VLOOKUP(Table5[[#This Row],[EMPLOYEE ID]],ELIST!$A$1:$J$1864,8),"")="","",VLOOKUP(Table5[[#This Row],[EMPLOYEE ID]],ELIST!$A$1:$J$1864,8))</f>
        <v/>
      </c>
      <c r="G269" s="29">
        <v>1</v>
      </c>
      <c r="H269" s="29">
        <v>12</v>
      </c>
      <c r="I269" s="36">
        <f t="shared" si="8"/>
        <v>8.3333333333333329E-2</v>
      </c>
      <c r="J269" s="30">
        <f t="shared" si="9"/>
        <v>8.3333333333333329E-2</v>
      </c>
      <c r="M269" s="29" t="s">
        <v>282</v>
      </c>
      <c r="N269" s="29">
        <v>230005</v>
      </c>
      <c r="O269" s="29" t="s">
        <v>66</v>
      </c>
      <c r="P269" s="29">
        <v>1</v>
      </c>
      <c r="Q269" s="37">
        <f>ROUND(Table8[[#This Row],['# MONTHS]]/Table8[[#Headers],[12]],2)</f>
        <v>0.08</v>
      </c>
      <c r="R269" s="37">
        <f>IF(ISNUMBER(T269), ((P269 - 1 + (DAY(T269) / DAY(EOMONTH(T269, 0)))) / Table8[[#Headers],[12]]), (P269 / Table8[[#Headers],[12]]))</f>
        <v>8.3333333333333329E-2</v>
      </c>
      <c r="S269" s="35">
        <f>IFERROR(VLOOKUP(Table8[[#This Row],[EMPLOYEE ID]],Table3[[EMP ID]:[DATE STARTED]],9,FALSE),"")</f>
        <v>43658</v>
      </c>
      <c r="T269" s="35" t="str">
        <f>IF(IFERROR(VLOOKUP(Table8[[#This Row],[EMPLOYEE ID]],ELIST!$A$1:$J$1864,8),"")="","",VLOOKUP(Table8[[#This Row],[EMPLOYEE ID]],ELIST!$A$1:$J$1864,8))</f>
        <v/>
      </c>
      <c r="U269" s="36">
        <f>Table8[[#This Row],[PRORATED %]]</f>
        <v>8.3333333333333329E-2</v>
      </c>
      <c r="V269" s="59"/>
    </row>
    <row r="270" spans="1:22" x14ac:dyDescent="0.25">
      <c r="A270" s="28" t="s">
        <v>396</v>
      </c>
      <c r="B270" s="29">
        <v>240072</v>
      </c>
      <c r="C270" s="29" t="s">
        <v>395</v>
      </c>
      <c r="D270" s="29" t="s">
        <v>3768</v>
      </c>
      <c r="E270" s="35">
        <f>IFERROR(VLOOKUP(Table5[[#This Row],[EMPLOYEE ID]],Table3[[EMP ID]:[DATE STARTED]],9,FALSE),"")</f>
        <v>41715</v>
      </c>
      <c r="F270" s="35" t="str">
        <f>IF(IFERROR(VLOOKUP(Table5[[#This Row],[EMPLOYEE ID]],ELIST!$A$1:$J$1864,8),"")="","",VLOOKUP(Table5[[#This Row],[EMPLOYEE ID]],ELIST!$A$1:$J$1864,8))</f>
        <v/>
      </c>
      <c r="G270" s="29">
        <v>1</v>
      </c>
      <c r="H270" s="29">
        <v>12</v>
      </c>
      <c r="I270" s="36">
        <f t="shared" si="8"/>
        <v>8.3333333333333329E-2</v>
      </c>
      <c r="J270" s="30">
        <f t="shared" si="9"/>
        <v>8.3333333333333329E-2</v>
      </c>
      <c r="M270" s="29" t="s">
        <v>282</v>
      </c>
      <c r="N270" s="29" t="s">
        <v>553</v>
      </c>
      <c r="O270" s="29" t="s">
        <v>3766</v>
      </c>
      <c r="P270" s="29">
        <v>1</v>
      </c>
      <c r="Q270" s="37">
        <f>ROUND(Table8[[#This Row],['# MONTHS]]/Table8[[#Headers],[12]],2)</f>
        <v>0.08</v>
      </c>
      <c r="R270" s="37">
        <f>IF(ISNUMBER(T270), ((P270 - 1 + (DAY(T270) / DAY(EOMONTH(T270, 0)))) / Table8[[#Headers],[12]]), (P270 / Table8[[#Headers],[12]]))</f>
        <v>7.2222222222222229E-2</v>
      </c>
      <c r="S270" s="35" t="str">
        <f>IFERROR(VLOOKUP(Table8[[#This Row],[EMPLOYEE ID]],Table3[[EMP ID]:[DATE STARTED]],9,FALSE),"")</f>
        <v/>
      </c>
      <c r="T270" s="35">
        <f>IF(IFERROR(VLOOKUP(Table8[[#This Row],[EMPLOYEE ID]],ELIST!$A$1:$J$1864,8),"")="","",VLOOKUP(Table8[[#This Row],[EMPLOYEE ID]],ELIST!$A$1:$J$1864,8))</f>
        <v>44100</v>
      </c>
      <c r="U270" s="36">
        <f>Table8[[#This Row],[PRORATED %]]</f>
        <v>7.2222222222222229E-2</v>
      </c>
      <c r="V270" s="59"/>
    </row>
    <row r="271" spans="1:22" x14ac:dyDescent="0.25">
      <c r="A271" s="28" t="s">
        <v>392</v>
      </c>
      <c r="B271" s="29">
        <v>240696</v>
      </c>
      <c r="C271" s="29" t="s">
        <v>391</v>
      </c>
      <c r="D271" s="29" t="s">
        <v>754</v>
      </c>
      <c r="E271" s="35">
        <f>IFERROR(VLOOKUP(Table5[[#This Row],[EMPLOYEE ID]],Table3[[EMP ID]:[DATE STARTED]],9,FALSE),"")</f>
        <v>45229</v>
      </c>
      <c r="F271" s="35" t="str">
        <f>IF(IFERROR(VLOOKUP(Table5[[#This Row],[EMPLOYEE ID]],ELIST!$A$1:$J$1864,8),"")="","",VLOOKUP(Table5[[#This Row],[EMPLOYEE ID]],ELIST!$A$1:$J$1864,8))</f>
        <v/>
      </c>
      <c r="G271" s="29">
        <v>1</v>
      </c>
      <c r="H271" s="29">
        <v>12</v>
      </c>
      <c r="I271" s="36">
        <f t="shared" si="8"/>
        <v>8.3333333333333329E-2</v>
      </c>
      <c r="J271" s="30">
        <f t="shared" si="9"/>
        <v>8.3333333333333329E-2</v>
      </c>
      <c r="M271" s="29" t="s">
        <v>282</v>
      </c>
      <c r="N271" s="29" t="s">
        <v>3280</v>
      </c>
      <c r="O271" s="29" t="s">
        <v>3766</v>
      </c>
      <c r="P271" s="29">
        <v>1</v>
      </c>
      <c r="Q271" s="37">
        <f>ROUND(Table8[[#This Row],['# MONTHS]]/Table8[[#Headers],[12]],2)</f>
        <v>0.08</v>
      </c>
      <c r="R271" s="37">
        <f>IF(ISNUMBER(T271), ((P271 - 1 + (DAY(T271) / DAY(EOMONTH(T271, 0)))) / Table8[[#Headers],[12]]), (P271 / Table8[[#Headers],[12]]))</f>
        <v>8.3333333333333329E-2</v>
      </c>
      <c r="S271" s="35" t="str">
        <f>IFERROR(VLOOKUP(Table8[[#This Row],[EMPLOYEE ID]],Table3[[EMP ID]:[DATE STARTED]],9,FALSE),"")</f>
        <v/>
      </c>
      <c r="T271" s="35" t="str">
        <f>IF(IFERROR(VLOOKUP(Table8[[#This Row],[EMPLOYEE ID]],ELIST!$A$1:$J$1864,8),"")="","",VLOOKUP(Table8[[#This Row],[EMPLOYEE ID]],ELIST!$A$1:$J$1864,8))</f>
        <v/>
      </c>
      <c r="U271" s="36">
        <f>Table8[[#This Row],[PRORATED %]]</f>
        <v>8.3333333333333329E-2</v>
      </c>
      <c r="V271" s="59"/>
    </row>
    <row r="272" spans="1:22" x14ac:dyDescent="0.25">
      <c r="A272" s="28" t="s">
        <v>392</v>
      </c>
      <c r="B272" s="29">
        <v>240696</v>
      </c>
      <c r="C272" s="29" t="s">
        <v>391</v>
      </c>
      <c r="D272" s="29" t="s">
        <v>748</v>
      </c>
      <c r="E272" s="35">
        <f>IFERROR(VLOOKUP(Table5[[#This Row],[EMPLOYEE ID]],Table3[[EMP ID]:[DATE STARTED]],9,FALSE),"")</f>
        <v>45229</v>
      </c>
      <c r="F272" s="35" t="str">
        <f>IF(IFERROR(VLOOKUP(Table5[[#This Row],[EMPLOYEE ID]],ELIST!$A$1:$J$1864,8),"")="","",VLOOKUP(Table5[[#This Row],[EMPLOYEE ID]],ELIST!$A$1:$J$1864,8))</f>
        <v/>
      </c>
      <c r="G272" s="29">
        <v>1</v>
      </c>
      <c r="H272" s="29">
        <v>12</v>
      </c>
      <c r="I272" s="36">
        <f t="shared" si="8"/>
        <v>8.3333333333333329E-2</v>
      </c>
      <c r="J272" s="30">
        <f t="shared" si="9"/>
        <v>8.3333333333333329E-2</v>
      </c>
      <c r="M272" s="29" t="s">
        <v>282</v>
      </c>
      <c r="N272" s="29" t="s">
        <v>234</v>
      </c>
      <c r="O272" s="29" t="s">
        <v>3766</v>
      </c>
      <c r="P272" s="29">
        <v>1</v>
      </c>
      <c r="Q272" s="37">
        <f>ROUND(Table8[[#This Row],['# MONTHS]]/Table8[[#Headers],[12]],2)</f>
        <v>0.08</v>
      </c>
      <c r="R272" s="37">
        <f>IF(ISNUMBER(T272), ((P272 - 1 + (DAY(T272) / DAY(EOMONTH(T272, 0)))) / Table8[[#Headers],[12]]), (P272 / Table8[[#Headers],[12]]))</f>
        <v>1.4880952380952382E-2</v>
      </c>
      <c r="S272" s="35" t="str">
        <f>IFERROR(VLOOKUP(Table8[[#This Row],[EMPLOYEE ID]],Table3[[EMP ID]:[DATE STARTED]],9,FALSE),"")</f>
        <v/>
      </c>
      <c r="T272" s="35">
        <f>IF(IFERROR(VLOOKUP(Table8[[#This Row],[EMPLOYEE ID]],ELIST!$A$1:$J$1864,8),"")="","",VLOOKUP(Table8[[#This Row],[EMPLOYEE ID]],ELIST!$A$1:$J$1864,8))</f>
        <v>44232</v>
      </c>
      <c r="U272" s="36">
        <f>Table8[[#This Row],[PRORATED %]]</f>
        <v>1.4880952380952382E-2</v>
      </c>
      <c r="V272" s="59"/>
    </row>
    <row r="273" spans="1:22" x14ac:dyDescent="0.25">
      <c r="A273" s="28" t="s">
        <v>392</v>
      </c>
      <c r="B273" s="29">
        <v>240696</v>
      </c>
      <c r="C273" s="29" t="s">
        <v>391</v>
      </c>
      <c r="D273" s="29" t="s">
        <v>746</v>
      </c>
      <c r="E273" s="35">
        <f>IFERROR(VLOOKUP(Table5[[#This Row],[EMPLOYEE ID]],Table3[[EMP ID]:[DATE STARTED]],9,FALSE),"")</f>
        <v>45229</v>
      </c>
      <c r="F273" s="35" t="str">
        <f>IF(IFERROR(VLOOKUP(Table5[[#This Row],[EMPLOYEE ID]],ELIST!$A$1:$J$1864,8),"")="","",VLOOKUP(Table5[[#This Row],[EMPLOYEE ID]],ELIST!$A$1:$J$1864,8))</f>
        <v/>
      </c>
      <c r="G273" s="29">
        <v>1</v>
      </c>
      <c r="H273" s="29">
        <v>12</v>
      </c>
      <c r="I273" s="36">
        <f t="shared" si="8"/>
        <v>8.3333333333333329E-2</v>
      </c>
      <c r="J273" s="30">
        <f t="shared" si="9"/>
        <v>8.3333333333333329E-2</v>
      </c>
      <c r="M273" s="29" t="s">
        <v>280</v>
      </c>
      <c r="N273" s="29">
        <v>440364</v>
      </c>
      <c r="O273" s="29" t="s">
        <v>169</v>
      </c>
      <c r="P273" s="29">
        <v>1</v>
      </c>
      <c r="Q273" s="37">
        <f>ROUND(Table8[[#This Row],['# MONTHS]]/Table8[[#Headers],[12]],2)</f>
        <v>0.08</v>
      </c>
      <c r="R273" s="37">
        <f>IF(ISNUMBER(T273), ((P273 - 1 + (DAY(T273) / DAY(EOMONTH(T273, 0)))) / Table8[[#Headers],[12]]), (P273 / Table8[[#Headers],[12]]))</f>
        <v>8.3333333333333329E-2</v>
      </c>
      <c r="S273" s="35">
        <f>IFERROR(VLOOKUP(Table8[[#This Row],[EMPLOYEE ID]],Table3[[EMP ID]:[DATE STARTED]],9,FALSE),"")</f>
        <v>44398</v>
      </c>
      <c r="T273" s="35" t="str">
        <f>IF(IFERROR(VLOOKUP(Table8[[#This Row],[EMPLOYEE ID]],ELIST!$A$1:$J$1864,8),"")="","",VLOOKUP(Table8[[#This Row],[EMPLOYEE ID]],ELIST!$A$1:$J$1864,8))</f>
        <v/>
      </c>
      <c r="U273" s="36">
        <f>Table8[[#This Row],[PRORATED %]]</f>
        <v>8.3333333333333329E-2</v>
      </c>
      <c r="V273" s="59"/>
    </row>
    <row r="274" spans="1:22" x14ac:dyDescent="0.25">
      <c r="A274" s="28" t="s">
        <v>392</v>
      </c>
      <c r="B274" s="29">
        <v>240696</v>
      </c>
      <c r="C274" s="29" t="s">
        <v>391</v>
      </c>
      <c r="D274" s="29" t="s">
        <v>717</v>
      </c>
      <c r="E274" s="35">
        <f>IFERROR(VLOOKUP(Table5[[#This Row],[EMPLOYEE ID]],Table3[[EMP ID]:[DATE STARTED]],9,FALSE),"")</f>
        <v>45229</v>
      </c>
      <c r="F274" s="35" t="str">
        <f>IF(IFERROR(VLOOKUP(Table5[[#This Row],[EMPLOYEE ID]],ELIST!$A$1:$J$1864,8),"")="","",VLOOKUP(Table5[[#This Row],[EMPLOYEE ID]],ELIST!$A$1:$J$1864,8))</f>
        <v/>
      </c>
      <c r="G274" s="29">
        <v>1</v>
      </c>
      <c r="H274" s="29">
        <v>12</v>
      </c>
      <c r="I274" s="36">
        <f t="shared" si="8"/>
        <v>8.3333333333333329E-2</v>
      </c>
      <c r="J274" s="30">
        <f t="shared" si="9"/>
        <v>8.3333333333333329E-2</v>
      </c>
      <c r="M274" s="29" t="s">
        <v>280</v>
      </c>
      <c r="N274" s="29" t="s">
        <v>3280</v>
      </c>
      <c r="O274" s="29" t="s">
        <v>3766</v>
      </c>
      <c r="P274" s="29">
        <v>1</v>
      </c>
      <c r="Q274" s="37">
        <f>ROUND(Table8[[#This Row],['# MONTHS]]/Table8[[#Headers],[12]],2)</f>
        <v>0.08</v>
      </c>
      <c r="R274" s="37">
        <f>IF(ISNUMBER(T274), ((P274 - 1 + (DAY(T274) / DAY(EOMONTH(T274, 0)))) / Table8[[#Headers],[12]]), (P274 / Table8[[#Headers],[12]]))</f>
        <v>8.3333333333333329E-2</v>
      </c>
      <c r="S274" s="35" t="str">
        <f>IFERROR(VLOOKUP(Table8[[#This Row],[EMPLOYEE ID]],Table3[[EMP ID]:[DATE STARTED]],9,FALSE),"")</f>
        <v/>
      </c>
      <c r="T274" s="35" t="str">
        <f>IF(IFERROR(VLOOKUP(Table8[[#This Row],[EMPLOYEE ID]],ELIST!$A$1:$J$1864,8),"")="","",VLOOKUP(Table8[[#This Row],[EMPLOYEE ID]],ELIST!$A$1:$J$1864,8))</f>
        <v/>
      </c>
      <c r="U274" s="36">
        <f>Table8[[#This Row],[PRORATED %]]</f>
        <v>8.3333333333333329E-2</v>
      </c>
      <c r="V274" s="59"/>
    </row>
    <row r="275" spans="1:22" x14ac:dyDescent="0.25">
      <c r="A275" s="28" t="s">
        <v>392</v>
      </c>
      <c r="B275" s="29">
        <v>240696</v>
      </c>
      <c r="C275" s="29" t="s">
        <v>391</v>
      </c>
      <c r="D275" s="29" t="s">
        <v>703</v>
      </c>
      <c r="E275" s="35">
        <f>IFERROR(VLOOKUP(Table5[[#This Row],[EMPLOYEE ID]],Table3[[EMP ID]:[DATE STARTED]],9,FALSE),"")</f>
        <v>45229</v>
      </c>
      <c r="F275" s="35" t="str">
        <f>IF(IFERROR(VLOOKUP(Table5[[#This Row],[EMPLOYEE ID]],ELIST!$A$1:$J$1864,8),"")="","",VLOOKUP(Table5[[#This Row],[EMPLOYEE ID]],ELIST!$A$1:$J$1864,8))</f>
        <v/>
      </c>
      <c r="G275" s="29">
        <v>1</v>
      </c>
      <c r="H275" s="29">
        <v>12</v>
      </c>
      <c r="I275" s="36">
        <f t="shared" si="8"/>
        <v>8.3333333333333329E-2</v>
      </c>
      <c r="J275" s="30">
        <f t="shared" si="9"/>
        <v>8.3333333333333329E-2</v>
      </c>
      <c r="M275" s="29" t="s">
        <v>280</v>
      </c>
      <c r="N275" s="29" t="s">
        <v>2992</v>
      </c>
      <c r="O275" s="29" t="s">
        <v>3766</v>
      </c>
      <c r="P275" s="29">
        <v>1</v>
      </c>
      <c r="Q275" s="37">
        <f>ROUND(Table8[[#This Row],['# MONTHS]]/Table8[[#Headers],[12]],2)</f>
        <v>0.08</v>
      </c>
      <c r="R275" s="37">
        <f>IF(ISNUMBER(T275), ((P275 - 1 + (DAY(T275) / DAY(EOMONTH(T275, 0)))) / Table8[[#Headers],[12]]), (P275 / Table8[[#Headers],[12]]))</f>
        <v>8.3333333333333329E-2</v>
      </c>
      <c r="S275" s="35" t="str">
        <f>IFERROR(VLOOKUP(Table8[[#This Row],[EMPLOYEE ID]],Table3[[EMP ID]:[DATE STARTED]],9,FALSE),"")</f>
        <v/>
      </c>
      <c r="T275" s="35" t="str">
        <f>IF(IFERROR(VLOOKUP(Table8[[#This Row],[EMPLOYEE ID]],ELIST!$A$1:$J$1864,8),"")="","",VLOOKUP(Table8[[#This Row],[EMPLOYEE ID]],ELIST!$A$1:$J$1864,8))</f>
        <v/>
      </c>
      <c r="U275" s="36">
        <f>Table8[[#This Row],[PRORATED %]]</f>
        <v>8.3333333333333329E-2</v>
      </c>
      <c r="V275" s="59"/>
    </row>
    <row r="276" spans="1:22" x14ac:dyDescent="0.25">
      <c r="A276" s="28" t="s">
        <v>392</v>
      </c>
      <c r="B276" s="29">
        <v>240696</v>
      </c>
      <c r="C276" s="29" t="s">
        <v>391</v>
      </c>
      <c r="D276" s="29" t="s">
        <v>695</v>
      </c>
      <c r="E276" s="35">
        <f>IFERROR(VLOOKUP(Table5[[#This Row],[EMPLOYEE ID]],Table3[[EMP ID]:[DATE STARTED]],9,FALSE),"")</f>
        <v>45229</v>
      </c>
      <c r="F276" s="35" t="str">
        <f>IF(IFERROR(VLOOKUP(Table5[[#This Row],[EMPLOYEE ID]],ELIST!$A$1:$J$1864,8),"")="","",VLOOKUP(Table5[[#This Row],[EMPLOYEE ID]],ELIST!$A$1:$J$1864,8))</f>
        <v/>
      </c>
      <c r="G276" s="29">
        <v>1</v>
      </c>
      <c r="H276" s="29">
        <v>12</v>
      </c>
      <c r="I276" s="36">
        <f t="shared" si="8"/>
        <v>8.3333333333333329E-2</v>
      </c>
      <c r="J276" s="30">
        <f t="shared" si="9"/>
        <v>8.3333333333333329E-2</v>
      </c>
      <c r="M276" s="29" t="s">
        <v>280</v>
      </c>
      <c r="N276" s="29" t="s">
        <v>234</v>
      </c>
      <c r="O276" s="29" t="s">
        <v>3766</v>
      </c>
      <c r="P276" s="29">
        <v>1</v>
      </c>
      <c r="Q276" s="37">
        <f>ROUND(Table8[[#This Row],['# MONTHS]]/Table8[[#Headers],[12]],2)</f>
        <v>0.08</v>
      </c>
      <c r="R276" s="37">
        <f>IF(ISNUMBER(T276), ((P276 - 1 + (DAY(T276) / DAY(EOMONTH(T276, 0)))) / Table8[[#Headers],[12]]), (P276 / Table8[[#Headers],[12]]))</f>
        <v>1.4880952380952382E-2</v>
      </c>
      <c r="S276" s="35" t="str">
        <f>IFERROR(VLOOKUP(Table8[[#This Row],[EMPLOYEE ID]],Table3[[EMP ID]:[DATE STARTED]],9,FALSE),"")</f>
        <v/>
      </c>
      <c r="T276" s="35">
        <f>IF(IFERROR(VLOOKUP(Table8[[#This Row],[EMPLOYEE ID]],ELIST!$A$1:$J$1864,8),"")="","",VLOOKUP(Table8[[#This Row],[EMPLOYEE ID]],ELIST!$A$1:$J$1864,8))</f>
        <v>44232</v>
      </c>
      <c r="U276" s="36">
        <f>Table8[[#This Row],[PRORATED %]]</f>
        <v>1.4880952380952382E-2</v>
      </c>
      <c r="V276" s="59"/>
    </row>
    <row r="277" spans="1:22" x14ac:dyDescent="0.25">
      <c r="A277" s="28" t="s">
        <v>392</v>
      </c>
      <c r="B277" s="29">
        <v>240696</v>
      </c>
      <c r="C277" s="29" t="s">
        <v>391</v>
      </c>
      <c r="D277" s="29" t="s">
        <v>650</v>
      </c>
      <c r="E277" s="35">
        <f>IFERROR(VLOOKUP(Table5[[#This Row],[EMPLOYEE ID]],Table3[[EMP ID]:[DATE STARTED]],9,FALSE),"")</f>
        <v>45229</v>
      </c>
      <c r="F277" s="35" t="str">
        <f>IF(IFERROR(VLOOKUP(Table5[[#This Row],[EMPLOYEE ID]],ELIST!$A$1:$J$1864,8),"")="","",VLOOKUP(Table5[[#This Row],[EMPLOYEE ID]],ELIST!$A$1:$J$1864,8))</f>
        <v/>
      </c>
      <c r="G277" s="29">
        <v>1</v>
      </c>
      <c r="H277" s="29">
        <v>12</v>
      </c>
      <c r="I277" s="36">
        <f t="shared" si="8"/>
        <v>8.3333333333333329E-2</v>
      </c>
      <c r="J277" s="30">
        <f t="shared" si="9"/>
        <v>8.3333333333333329E-2</v>
      </c>
      <c r="M277" s="29" t="s">
        <v>280</v>
      </c>
      <c r="N277" s="29" t="s">
        <v>3879</v>
      </c>
      <c r="O277" s="29" t="s">
        <v>3766</v>
      </c>
      <c r="P277" s="29">
        <v>1</v>
      </c>
      <c r="Q277" s="37">
        <f>ROUND(Table8[[#This Row],['# MONTHS]]/Table8[[#Headers],[12]],2)</f>
        <v>0.08</v>
      </c>
      <c r="R277" s="37">
        <f>IF(ISNUMBER(T277), ((P277 - 1 + (DAY(T277) / DAY(EOMONTH(T277, 0)))) / Table8[[#Headers],[12]]), (P277 / Table8[[#Headers],[12]]))</f>
        <v>8.3333333333333329E-2</v>
      </c>
      <c r="S277" s="35" t="str">
        <f>IFERROR(VLOOKUP(Table8[[#This Row],[EMPLOYEE ID]],Table3[[EMP ID]:[DATE STARTED]],9,FALSE),"")</f>
        <v/>
      </c>
      <c r="T277" s="35" t="str">
        <f>IF(IFERROR(VLOOKUP(Table8[[#This Row],[EMPLOYEE ID]],ELIST!$A$1:$J$1864,8),"")="","",VLOOKUP(Table8[[#This Row],[EMPLOYEE ID]],ELIST!$A$1:$J$1864,8))</f>
        <v/>
      </c>
      <c r="U277" s="36">
        <f>Table8[[#This Row],[PRORATED %]]</f>
        <v>8.3333333333333329E-2</v>
      </c>
      <c r="V277" s="59"/>
    </row>
    <row r="278" spans="1:22" x14ac:dyDescent="0.25">
      <c r="A278" s="28" t="s">
        <v>392</v>
      </c>
      <c r="B278" s="29">
        <v>240696</v>
      </c>
      <c r="C278" s="29" t="s">
        <v>391</v>
      </c>
      <c r="D278" s="29" t="s">
        <v>3277</v>
      </c>
      <c r="E278" s="35">
        <f>IFERROR(VLOOKUP(Table5[[#This Row],[EMPLOYEE ID]],Table3[[EMP ID]:[DATE STARTED]],9,FALSE),"")</f>
        <v>45229</v>
      </c>
      <c r="F278" s="35" t="str">
        <f>IF(IFERROR(VLOOKUP(Table5[[#This Row],[EMPLOYEE ID]],ELIST!$A$1:$J$1864,8),"")="","",VLOOKUP(Table5[[#This Row],[EMPLOYEE ID]],ELIST!$A$1:$J$1864,8))</f>
        <v/>
      </c>
      <c r="G278" s="29">
        <v>1</v>
      </c>
      <c r="H278" s="29">
        <v>12</v>
      </c>
      <c r="I278" s="36">
        <f t="shared" si="8"/>
        <v>8.3333333333333329E-2</v>
      </c>
      <c r="J278" s="30">
        <f t="shared" si="9"/>
        <v>8.3333333333333329E-2</v>
      </c>
      <c r="M278" s="29" t="s">
        <v>276</v>
      </c>
      <c r="N278" s="29">
        <v>440443</v>
      </c>
      <c r="O278" s="29" t="s">
        <v>669</v>
      </c>
      <c r="P278" s="29">
        <v>1</v>
      </c>
      <c r="Q278" s="37">
        <f>ROUND(Table8[[#This Row],['# MONTHS]]/Table8[[#Headers],[12]],2)</f>
        <v>0.08</v>
      </c>
      <c r="R278" s="37">
        <f>IF(ISNUMBER(T278), ((P278 - 1 + (DAY(T278) / DAY(EOMONTH(T278, 0)))) / Table8[[#Headers],[12]]), (P278 / Table8[[#Headers],[12]]))</f>
        <v>6.1827956989247312E-2</v>
      </c>
      <c r="S278" s="35">
        <f>IFERROR(VLOOKUP(Table8[[#This Row],[EMPLOYEE ID]],Table3[[EMP ID]:[DATE STARTED]],9,FALSE),"")</f>
        <v>45278</v>
      </c>
      <c r="T278" s="35">
        <f>IF(IFERROR(VLOOKUP(Table8[[#This Row],[EMPLOYEE ID]],ELIST!$A$1:$J$1864,8),"")="","",VLOOKUP(Table8[[#This Row],[EMPLOYEE ID]],ELIST!$A$1:$J$1864,8))</f>
        <v>45374</v>
      </c>
      <c r="U278" s="37">
        <f>Table8[[#This Row],[PRORATED %]]</f>
        <v>6.1827956989247312E-2</v>
      </c>
      <c r="V278" s="37"/>
    </row>
    <row r="279" spans="1:22" x14ac:dyDescent="0.25">
      <c r="A279" s="28" t="s">
        <v>392</v>
      </c>
      <c r="B279" s="29">
        <v>240696</v>
      </c>
      <c r="C279" s="29" t="s">
        <v>391</v>
      </c>
      <c r="D279" s="29" t="s">
        <v>3284</v>
      </c>
      <c r="E279" s="35">
        <f>IFERROR(VLOOKUP(Table5[[#This Row],[EMPLOYEE ID]],Table3[[EMP ID]:[DATE STARTED]],9,FALSE),"")</f>
        <v>45229</v>
      </c>
      <c r="F279" s="35" t="str">
        <f>IF(IFERROR(VLOOKUP(Table5[[#This Row],[EMPLOYEE ID]],ELIST!$A$1:$J$1864,8),"")="","",VLOOKUP(Table5[[#This Row],[EMPLOYEE ID]],ELIST!$A$1:$J$1864,8))</f>
        <v/>
      </c>
      <c r="G279" s="29">
        <v>1</v>
      </c>
      <c r="H279" s="29">
        <v>12</v>
      </c>
      <c r="I279" s="36">
        <f t="shared" si="8"/>
        <v>8.3333333333333329E-2</v>
      </c>
      <c r="J279" s="30">
        <f t="shared" si="9"/>
        <v>8.3333333333333329E-2</v>
      </c>
      <c r="M279" s="29" t="s">
        <v>264</v>
      </c>
      <c r="N279" s="29">
        <v>240005</v>
      </c>
      <c r="O279" s="29" t="s">
        <v>190</v>
      </c>
      <c r="P279" s="29">
        <v>1</v>
      </c>
      <c r="Q279" s="37">
        <f>ROUND(Table8[[#This Row],['# MONTHS]]/Table8[[#Headers],[12]],2)</f>
        <v>0.08</v>
      </c>
      <c r="R279" s="37">
        <f>IF(ISNUMBER(T279), ((P279 - 1 + (DAY(T279) / DAY(EOMONTH(T279, 0)))) / Table8[[#Headers],[12]]), (P279 / Table8[[#Headers],[12]]))</f>
        <v>8.3333333333333329E-2</v>
      </c>
      <c r="S279" s="35">
        <f>IFERROR(VLOOKUP(Table8[[#This Row],[EMPLOYEE ID]],Table3[[EMP ID]:[DATE STARTED]],9,FALSE),"")</f>
        <v>43382</v>
      </c>
      <c r="T279" s="35" t="str">
        <f>IF(IFERROR(VLOOKUP(Table8[[#This Row],[EMPLOYEE ID]],ELIST!$A$1:$J$1864,8),"")="","",VLOOKUP(Table8[[#This Row],[EMPLOYEE ID]],ELIST!$A$1:$J$1864,8))</f>
        <v/>
      </c>
      <c r="U279" s="36">
        <f>Table8[[#This Row],[PRORATED %]]</f>
        <v>8.3333333333333329E-2</v>
      </c>
      <c r="V279" s="59"/>
    </row>
    <row r="280" spans="1:22" x14ac:dyDescent="0.25">
      <c r="A280" s="28" t="s">
        <v>392</v>
      </c>
      <c r="B280" s="29">
        <v>240696</v>
      </c>
      <c r="C280" s="29" t="s">
        <v>391</v>
      </c>
      <c r="D280" s="29" t="s">
        <v>3778</v>
      </c>
      <c r="E280" s="35">
        <f>IFERROR(VLOOKUP(Table5[[#This Row],[EMPLOYEE ID]],Table3[[EMP ID]:[DATE STARTED]],9,FALSE),"")</f>
        <v>45229</v>
      </c>
      <c r="F280" s="35" t="str">
        <f>IF(IFERROR(VLOOKUP(Table5[[#This Row],[EMPLOYEE ID]],ELIST!$A$1:$J$1864,8),"")="","",VLOOKUP(Table5[[#This Row],[EMPLOYEE ID]],ELIST!$A$1:$J$1864,8))</f>
        <v/>
      </c>
      <c r="G280" s="29">
        <v>1</v>
      </c>
      <c r="H280" s="29">
        <v>12</v>
      </c>
      <c r="I280" s="36">
        <f t="shared" si="8"/>
        <v>8.3333333333333329E-2</v>
      </c>
      <c r="J280" s="30">
        <f t="shared" si="9"/>
        <v>8.3333333333333329E-2</v>
      </c>
      <c r="M280" s="29" t="s">
        <v>264</v>
      </c>
      <c r="N280" s="29" t="s">
        <v>2992</v>
      </c>
      <c r="O280" s="29" t="s">
        <v>3766</v>
      </c>
      <c r="P280" s="29">
        <v>1</v>
      </c>
      <c r="Q280" s="37">
        <f>ROUND(Table8[[#This Row],['# MONTHS]]/Table8[[#Headers],[12]],2)</f>
        <v>0.08</v>
      </c>
      <c r="R280" s="37">
        <f>IF(ISNUMBER(T280), ((P280 - 1 + (DAY(T280) / DAY(EOMONTH(T280, 0)))) / Table8[[#Headers],[12]]), (P280 / Table8[[#Headers],[12]]))</f>
        <v>8.3333333333333329E-2</v>
      </c>
      <c r="S280" s="35" t="str">
        <f>IFERROR(VLOOKUP(Table8[[#This Row],[EMPLOYEE ID]],Table3[[EMP ID]:[DATE STARTED]],9,FALSE),"")</f>
        <v/>
      </c>
      <c r="T280" s="35" t="str">
        <f>IF(IFERROR(VLOOKUP(Table8[[#This Row],[EMPLOYEE ID]],ELIST!$A$1:$J$1864,8),"")="","",VLOOKUP(Table8[[#This Row],[EMPLOYEE ID]],ELIST!$A$1:$J$1864,8))</f>
        <v/>
      </c>
      <c r="U280" s="36">
        <f>Table8[[#This Row],[PRORATED %]]</f>
        <v>8.3333333333333329E-2</v>
      </c>
      <c r="V280" s="59"/>
    </row>
    <row r="281" spans="1:22" x14ac:dyDescent="0.25">
      <c r="A281" s="28" t="s">
        <v>392</v>
      </c>
      <c r="B281" s="29">
        <v>240696</v>
      </c>
      <c r="C281" s="29" t="s">
        <v>391</v>
      </c>
      <c r="D281" s="29" t="s">
        <v>3768</v>
      </c>
      <c r="E281" s="35">
        <f>IFERROR(VLOOKUP(Table5[[#This Row],[EMPLOYEE ID]],Table3[[EMP ID]:[DATE STARTED]],9,FALSE),"")</f>
        <v>45229</v>
      </c>
      <c r="F281" s="35" t="str">
        <f>IF(IFERROR(VLOOKUP(Table5[[#This Row],[EMPLOYEE ID]],ELIST!$A$1:$J$1864,8),"")="","",VLOOKUP(Table5[[#This Row],[EMPLOYEE ID]],ELIST!$A$1:$J$1864,8))</f>
        <v/>
      </c>
      <c r="G281" s="29">
        <v>1</v>
      </c>
      <c r="H281" s="29">
        <v>12</v>
      </c>
      <c r="I281" s="36">
        <f t="shared" si="8"/>
        <v>8.3333333333333329E-2</v>
      </c>
      <c r="J281" s="30">
        <f t="shared" si="9"/>
        <v>8.3333333333333329E-2</v>
      </c>
      <c r="M281" s="29" t="s">
        <v>264</v>
      </c>
      <c r="N281" s="29" t="s">
        <v>3879</v>
      </c>
      <c r="O281" s="29" t="s">
        <v>3766</v>
      </c>
      <c r="P281" s="29">
        <v>1</v>
      </c>
      <c r="Q281" s="37">
        <f>ROUND(Table8[[#This Row],['# MONTHS]]/Table8[[#Headers],[12]],2)</f>
        <v>0.08</v>
      </c>
      <c r="R281" s="37">
        <f>IF(ISNUMBER(T281), ((P281 - 1 + (DAY(T281) / DAY(EOMONTH(T281, 0)))) / Table8[[#Headers],[12]]), (P281 / Table8[[#Headers],[12]]))</f>
        <v>8.3333333333333329E-2</v>
      </c>
      <c r="S281" s="35" t="str">
        <f>IFERROR(VLOOKUP(Table8[[#This Row],[EMPLOYEE ID]],Table3[[EMP ID]:[DATE STARTED]],9,FALSE),"")</f>
        <v/>
      </c>
      <c r="T281" s="35" t="str">
        <f>IF(IFERROR(VLOOKUP(Table8[[#This Row],[EMPLOYEE ID]],ELIST!$A$1:$J$1864,8),"")="","",VLOOKUP(Table8[[#This Row],[EMPLOYEE ID]],ELIST!$A$1:$J$1864,8))</f>
        <v/>
      </c>
      <c r="U281" s="36">
        <f>Table8[[#This Row],[PRORATED %]]</f>
        <v>8.3333333333333329E-2</v>
      </c>
      <c r="V281" s="59"/>
    </row>
    <row r="282" spans="1:22" x14ac:dyDescent="0.25">
      <c r="A282" s="28" t="s">
        <v>388</v>
      </c>
      <c r="B282" s="29">
        <v>240448</v>
      </c>
      <c r="C282" s="29" t="s">
        <v>387</v>
      </c>
      <c r="D282" s="29" t="s">
        <v>754</v>
      </c>
      <c r="E282" s="35">
        <f>IFERROR(VLOOKUP(Table5[[#This Row],[EMPLOYEE ID]],Table3[[EMP ID]:[DATE STARTED]],9,FALSE),"")</f>
        <v>44466</v>
      </c>
      <c r="F282" s="35" t="str">
        <f>IF(IFERROR(VLOOKUP(Table5[[#This Row],[EMPLOYEE ID]],ELIST!$A$1:$J$1864,8),"")="","",VLOOKUP(Table5[[#This Row],[EMPLOYEE ID]],ELIST!$A$1:$J$1864,8))</f>
        <v/>
      </c>
      <c r="G282" s="29">
        <v>1</v>
      </c>
      <c r="H282" s="29">
        <v>12</v>
      </c>
      <c r="I282" s="36">
        <f t="shared" si="8"/>
        <v>8.3333333333333329E-2</v>
      </c>
      <c r="J282" s="30">
        <f t="shared" si="9"/>
        <v>8.3333333333333329E-2</v>
      </c>
      <c r="M282" s="29" t="s">
        <v>260</v>
      </c>
      <c r="N282" s="29">
        <v>240075</v>
      </c>
      <c r="O282" s="29" t="s">
        <v>384</v>
      </c>
      <c r="P282" s="29">
        <v>1</v>
      </c>
      <c r="Q282" s="37">
        <f>ROUND(Table8[[#This Row],['# MONTHS]]/Table8[[#Headers],[12]],2)</f>
        <v>0.08</v>
      </c>
      <c r="R282" s="37">
        <f>IF(ISNUMBER(T282), ((P282 - 1 + (DAY(T282) / DAY(EOMONTH(T282, 0)))) / Table8[[#Headers],[12]]), (P282 / Table8[[#Headers],[12]]))</f>
        <v>8.3333333333333329E-2</v>
      </c>
      <c r="S282" s="35">
        <f>IFERROR(VLOOKUP(Table8[[#This Row],[EMPLOYEE ID]],Table3[[EMP ID]:[DATE STARTED]],9,FALSE),"")</f>
        <v>42590</v>
      </c>
      <c r="T282" s="35" t="str">
        <f>IF(IFERROR(VLOOKUP(Table8[[#This Row],[EMPLOYEE ID]],ELIST!$A$1:$J$1864,8),"")="","",VLOOKUP(Table8[[#This Row],[EMPLOYEE ID]],ELIST!$A$1:$J$1864,8))</f>
        <v/>
      </c>
      <c r="U282" s="36">
        <f>Table8[[#This Row],[PRORATED %]]</f>
        <v>8.3333333333333329E-2</v>
      </c>
      <c r="V282" s="59"/>
    </row>
    <row r="283" spans="1:22" x14ac:dyDescent="0.25">
      <c r="A283" s="28" t="s">
        <v>388</v>
      </c>
      <c r="B283" s="29">
        <v>240448</v>
      </c>
      <c r="C283" s="29" t="s">
        <v>387</v>
      </c>
      <c r="D283" s="29" t="s">
        <v>748</v>
      </c>
      <c r="E283" s="35">
        <f>IFERROR(VLOOKUP(Table5[[#This Row],[EMPLOYEE ID]],Table3[[EMP ID]:[DATE STARTED]],9,FALSE),"")</f>
        <v>44466</v>
      </c>
      <c r="F283" s="35" t="str">
        <f>IF(IFERROR(VLOOKUP(Table5[[#This Row],[EMPLOYEE ID]],ELIST!$A$1:$J$1864,8),"")="","",VLOOKUP(Table5[[#This Row],[EMPLOYEE ID]],ELIST!$A$1:$J$1864,8))</f>
        <v/>
      </c>
      <c r="G283" s="29">
        <v>1</v>
      </c>
      <c r="H283" s="29">
        <v>12</v>
      </c>
      <c r="I283" s="36">
        <f t="shared" si="8"/>
        <v>8.3333333333333329E-2</v>
      </c>
      <c r="J283" s="30">
        <f t="shared" si="9"/>
        <v>8.3333333333333329E-2</v>
      </c>
      <c r="M283" s="29" t="s">
        <v>260</v>
      </c>
      <c r="N283" s="29">
        <v>440435</v>
      </c>
      <c r="O283" s="29" t="s">
        <v>259</v>
      </c>
      <c r="P283" s="29">
        <v>1</v>
      </c>
      <c r="Q283" s="37">
        <f>ROUND(Table8[[#This Row],['# MONTHS]]/Table8[[#Headers],[12]],2)</f>
        <v>0.08</v>
      </c>
      <c r="R283" s="37">
        <f>IF(ISNUMBER(T283), ((P283 - 1 + (DAY(T283) / DAY(EOMONTH(T283, 0)))) / Table8[[#Headers],[12]]), (P283 / Table8[[#Headers],[12]]))</f>
        <v>3.4946236559139789E-2</v>
      </c>
      <c r="S283" s="35">
        <f>IFERROR(VLOOKUP(Table8[[#This Row],[EMPLOYEE ID]],Table3[[EMP ID]:[DATE STARTED]],9,FALSE),"")</f>
        <v>45098</v>
      </c>
      <c r="T283" s="35">
        <f>IF(IFERROR(VLOOKUP(Table8[[#This Row],[EMPLOYEE ID]],ELIST!$A$1:$J$1864,8),"")="","",VLOOKUP(Table8[[#This Row],[EMPLOYEE ID]],ELIST!$A$1:$J$1864,8))</f>
        <v>45425</v>
      </c>
      <c r="U283" s="37">
        <f>Table8[[#This Row],[PRORATED %]]</f>
        <v>3.4946236559139789E-2</v>
      </c>
      <c r="V283" s="37"/>
    </row>
    <row r="284" spans="1:22" x14ac:dyDescent="0.25">
      <c r="A284" s="28" t="s">
        <v>388</v>
      </c>
      <c r="B284" s="29">
        <v>240448</v>
      </c>
      <c r="C284" s="29" t="s">
        <v>387</v>
      </c>
      <c r="D284" s="29" t="s">
        <v>747</v>
      </c>
      <c r="E284" s="35">
        <f>IFERROR(VLOOKUP(Table5[[#This Row],[EMPLOYEE ID]],Table3[[EMP ID]:[DATE STARTED]],9,FALSE),"")</f>
        <v>44466</v>
      </c>
      <c r="F284" s="35" t="str">
        <f>IF(IFERROR(VLOOKUP(Table5[[#This Row],[EMPLOYEE ID]],ELIST!$A$1:$J$1864,8),"")="","",VLOOKUP(Table5[[#This Row],[EMPLOYEE ID]],ELIST!$A$1:$J$1864,8))</f>
        <v/>
      </c>
      <c r="G284" s="29">
        <v>2</v>
      </c>
      <c r="H284" s="29">
        <v>12</v>
      </c>
      <c r="I284" s="36">
        <f t="shared" si="8"/>
        <v>0.16666666666666666</v>
      </c>
      <c r="J284" s="30">
        <f t="shared" si="9"/>
        <v>0.16666666666666666</v>
      </c>
      <c r="M284" s="29" t="s">
        <v>260</v>
      </c>
      <c r="N284" s="29" t="s">
        <v>2525</v>
      </c>
      <c r="O284" s="29" t="s">
        <v>3766</v>
      </c>
      <c r="P284" s="29">
        <v>1</v>
      </c>
      <c r="Q284" s="37">
        <f>ROUND(Table8[[#This Row],['# MONTHS]]/Table8[[#Headers],[12]],2)</f>
        <v>0.08</v>
      </c>
      <c r="R284" s="37">
        <f>IF(ISNUMBER(T284), ((P284 - 1 + (DAY(T284) / DAY(EOMONTH(T284, 0)))) / Table8[[#Headers],[12]]), (P284 / Table8[[#Headers],[12]]))</f>
        <v>8.3333333333333329E-2</v>
      </c>
      <c r="S284" s="35" t="str">
        <f>IFERROR(VLOOKUP(Table8[[#This Row],[EMPLOYEE ID]],Table3[[EMP ID]:[DATE STARTED]],9,FALSE),"")</f>
        <v/>
      </c>
      <c r="T284" s="35" t="str">
        <f>IF(IFERROR(VLOOKUP(Table8[[#This Row],[EMPLOYEE ID]],ELIST!$A$1:$J$1864,8),"")="","",VLOOKUP(Table8[[#This Row],[EMPLOYEE ID]],ELIST!$A$1:$J$1864,8))</f>
        <v/>
      </c>
      <c r="U284" s="37">
        <f>Table8[[#This Row],[PRORATED %]]</f>
        <v>8.3333333333333329E-2</v>
      </c>
      <c r="V284" s="37"/>
    </row>
    <row r="285" spans="1:22" x14ac:dyDescent="0.25">
      <c r="A285" s="28" t="s">
        <v>388</v>
      </c>
      <c r="B285" s="29">
        <v>240448</v>
      </c>
      <c r="C285" s="29" t="s">
        <v>387</v>
      </c>
      <c r="D285" s="29" t="s">
        <v>746</v>
      </c>
      <c r="E285" s="35">
        <f>IFERROR(VLOOKUP(Table5[[#This Row],[EMPLOYEE ID]],Table3[[EMP ID]:[DATE STARTED]],9,FALSE),"")</f>
        <v>44466</v>
      </c>
      <c r="F285" s="35" t="str">
        <f>IF(IFERROR(VLOOKUP(Table5[[#This Row],[EMPLOYEE ID]],ELIST!$A$1:$J$1864,8),"")="","",VLOOKUP(Table5[[#This Row],[EMPLOYEE ID]],ELIST!$A$1:$J$1864,8))</f>
        <v/>
      </c>
      <c r="G285" s="29">
        <v>1</v>
      </c>
      <c r="H285" s="29">
        <v>12</v>
      </c>
      <c r="I285" s="36">
        <f t="shared" si="8"/>
        <v>8.3333333333333329E-2</v>
      </c>
      <c r="J285" s="30">
        <f t="shared" si="9"/>
        <v>8.3333333333333329E-2</v>
      </c>
      <c r="M285" s="29" t="s">
        <v>607</v>
      </c>
      <c r="N285" s="29" t="s">
        <v>313</v>
      </c>
      <c r="O285" s="29" t="s">
        <v>314</v>
      </c>
      <c r="P285" s="29">
        <v>1</v>
      </c>
      <c r="Q285" s="37">
        <f>ROUND(Table8[[#This Row],['# MONTHS]]/Table8[[#Headers],[12]],2)</f>
        <v>0.08</v>
      </c>
      <c r="R285" s="37">
        <f>IF(ISNUMBER(T285), ((P285 - 1 + (DAY(T285) / DAY(EOMONTH(T285, 0)))) / Table8[[#Headers],[12]]), (P285 / Table8[[#Headers],[12]]))</f>
        <v>8.3333333333333329E-2</v>
      </c>
      <c r="S285" s="35">
        <f>IFERROR(VLOOKUP(Table8[[#This Row],[EMPLOYEE ID]],Table3[[EMP ID]:[DATE STARTED]],9,FALSE),"")</f>
        <v>44704</v>
      </c>
      <c r="T285" s="35" t="str">
        <f>IF(IFERROR(VLOOKUP(Table8[[#This Row],[EMPLOYEE ID]],ELIST!$A$1:$J$1864,8),"")="","",VLOOKUP(Table8[[#This Row],[EMPLOYEE ID]],ELIST!$A$1:$J$1864,8))</f>
        <v/>
      </c>
      <c r="U285" s="37">
        <f>Table8[[#This Row],[PRORATED %]]</f>
        <v>8.3333333333333329E-2</v>
      </c>
      <c r="V285" s="37"/>
    </row>
    <row r="286" spans="1:22" x14ac:dyDescent="0.25">
      <c r="A286" s="28" t="s">
        <v>388</v>
      </c>
      <c r="B286" s="29">
        <v>240448</v>
      </c>
      <c r="C286" s="29" t="s">
        <v>387</v>
      </c>
      <c r="D286" s="29" t="s">
        <v>717</v>
      </c>
      <c r="E286" s="35">
        <f>IFERROR(VLOOKUP(Table5[[#This Row],[EMPLOYEE ID]],Table3[[EMP ID]:[DATE STARTED]],9,FALSE),"")</f>
        <v>44466</v>
      </c>
      <c r="F286" s="35" t="str">
        <f>IF(IFERROR(VLOOKUP(Table5[[#This Row],[EMPLOYEE ID]],ELIST!$A$1:$J$1864,8),"")="","",VLOOKUP(Table5[[#This Row],[EMPLOYEE ID]],ELIST!$A$1:$J$1864,8))</f>
        <v/>
      </c>
      <c r="G286" s="29">
        <v>1</v>
      </c>
      <c r="H286" s="29">
        <v>12</v>
      </c>
      <c r="I286" s="36">
        <f t="shared" si="8"/>
        <v>8.3333333333333329E-2</v>
      </c>
      <c r="J286" s="30">
        <f t="shared" si="9"/>
        <v>8.3333333333333329E-2</v>
      </c>
      <c r="M286" s="29" t="s">
        <v>257</v>
      </c>
      <c r="N286" s="29">
        <v>240075</v>
      </c>
      <c r="O286" s="29" t="s">
        <v>384</v>
      </c>
      <c r="P286" s="29">
        <v>1</v>
      </c>
      <c r="Q286" s="37">
        <f>ROUND(Table8[[#This Row],['# MONTHS]]/Table8[[#Headers],[12]],2)</f>
        <v>0.08</v>
      </c>
      <c r="R286" s="37">
        <f>IF(ISNUMBER(T286), ((P286 - 1 + (DAY(T286) / DAY(EOMONTH(T286, 0)))) / Table8[[#Headers],[12]]), (P286 / Table8[[#Headers],[12]]))</f>
        <v>8.3333333333333329E-2</v>
      </c>
      <c r="S286" s="35">
        <f>IFERROR(VLOOKUP(Table8[[#This Row],[EMPLOYEE ID]],Table3[[EMP ID]:[DATE STARTED]],9,FALSE),"")</f>
        <v>42590</v>
      </c>
      <c r="T286" s="35" t="str">
        <f>IF(IFERROR(VLOOKUP(Table8[[#This Row],[EMPLOYEE ID]],ELIST!$A$1:$J$1864,8),"")="","",VLOOKUP(Table8[[#This Row],[EMPLOYEE ID]],ELIST!$A$1:$J$1864,8))</f>
        <v/>
      </c>
      <c r="U286" s="36">
        <f>Table8[[#This Row],[PRORATED %]]</f>
        <v>8.3333333333333329E-2</v>
      </c>
      <c r="V286" s="59"/>
    </row>
    <row r="287" spans="1:22" x14ac:dyDescent="0.25">
      <c r="A287" s="28" t="s">
        <v>388</v>
      </c>
      <c r="B287" s="29">
        <v>240448</v>
      </c>
      <c r="C287" s="29" t="s">
        <v>387</v>
      </c>
      <c r="D287" s="29" t="s">
        <v>703</v>
      </c>
      <c r="E287" s="35">
        <f>IFERROR(VLOOKUP(Table5[[#This Row],[EMPLOYEE ID]],Table3[[EMP ID]:[DATE STARTED]],9,FALSE),"")</f>
        <v>44466</v>
      </c>
      <c r="F287" s="35" t="str">
        <f>IF(IFERROR(VLOOKUP(Table5[[#This Row],[EMPLOYEE ID]],ELIST!$A$1:$J$1864,8),"")="","",VLOOKUP(Table5[[#This Row],[EMPLOYEE ID]],ELIST!$A$1:$J$1864,8))</f>
        <v/>
      </c>
      <c r="G287" s="29">
        <v>1</v>
      </c>
      <c r="H287" s="29">
        <v>12</v>
      </c>
      <c r="I287" s="36">
        <f t="shared" si="8"/>
        <v>8.3333333333333329E-2</v>
      </c>
      <c r="J287" s="30">
        <f t="shared" si="9"/>
        <v>8.3333333333333329E-2</v>
      </c>
      <c r="M287" s="29" t="s">
        <v>257</v>
      </c>
      <c r="N287" s="29">
        <v>440061</v>
      </c>
      <c r="O287" s="29" t="s">
        <v>366</v>
      </c>
      <c r="P287" s="29">
        <v>1</v>
      </c>
      <c r="Q287" s="37">
        <f>ROUND(Table8[[#This Row],['# MONTHS]]/Table8[[#Headers],[12]],2)</f>
        <v>0.08</v>
      </c>
      <c r="R287" s="37">
        <f>IF(ISNUMBER(T287), ((P287 - 1 + (DAY(T287) / DAY(EOMONTH(T287, 0)))) / Table8[[#Headers],[12]]), (P287 / Table8[[#Headers],[12]]))</f>
        <v>8.3333333333333329E-2</v>
      </c>
      <c r="S287" s="35">
        <f>IFERROR(VLOOKUP(Table8[[#This Row],[EMPLOYEE ID]],Table3[[EMP ID]:[DATE STARTED]],9,FALSE),"")</f>
        <v>43620</v>
      </c>
      <c r="T287" s="35" t="str">
        <f>IF(IFERROR(VLOOKUP(Table8[[#This Row],[EMPLOYEE ID]],ELIST!$A$1:$J$1864,8),"")="","",VLOOKUP(Table8[[#This Row],[EMPLOYEE ID]],ELIST!$A$1:$J$1864,8))</f>
        <v/>
      </c>
      <c r="U287" s="36">
        <f>Table8[[#This Row],[PRORATED %]]</f>
        <v>8.3333333333333329E-2</v>
      </c>
      <c r="V287" s="59"/>
    </row>
    <row r="288" spans="1:22" x14ac:dyDescent="0.25">
      <c r="A288" s="28" t="s">
        <v>388</v>
      </c>
      <c r="B288" s="29">
        <v>240448</v>
      </c>
      <c r="C288" s="29" t="s">
        <v>387</v>
      </c>
      <c r="D288" s="29" t="s">
        <v>695</v>
      </c>
      <c r="E288" s="35">
        <f>IFERROR(VLOOKUP(Table5[[#This Row],[EMPLOYEE ID]],Table3[[EMP ID]:[DATE STARTED]],9,FALSE),"")</f>
        <v>44466</v>
      </c>
      <c r="F288" s="35" t="str">
        <f>IF(IFERROR(VLOOKUP(Table5[[#This Row],[EMPLOYEE ID]],ELIST!$A$1:$J$1864,8),"")="","",VLOOKUP(Table5[[#This Row],[EMPLOYEE ID]],ELIST!$A$1:$J$1864,8))</f>
        <v/>
      </c>
      <c r="G288" s="29">
        <v>1</v>
      </c>
      <c r="H288" s="29">
        <v>12</v>
      </c>
      <c r="I288" s="36">
        <f t="shared" si="8"/>
        <v>8.3333333333333329E-2</v>
      </c>
      <c r="J288" s="30">
        <f t="shared" si="9"/>
        <v>8.3333333333333329E-2</v>
      </c>
      <c r="M288" s="29" t="s">
        <v>257</v>
      </c>
      <c r="N288" s="29">
        <v>440187</v>
      </c>
      <c r="O288" s="29" t="s">
        <v>667</v>
      </c>
      <c r="P288" s="29">
        <v>1</v>
      </c>
      <c r="Q288" s="37">
        <f>ROUND(Table8[[#This Row],['# MONTHS]]/Table8[[#Headers],[12]],2)</f>
        <v>0.08</v>
      </c>
      <c r="R288" s="37">
        <f>IF(ISNUMBER(T288), ((P288 - 1 + (DAY(T288) / DAY(EOMONTH(T288, 0)))) / Table8[[#Headers],[12]]), (P288 / Table8[[#Headers],[12]]))</f>
        <v>7.7956989247311828E-2</v>
      </c>
      <c r="S288" s="35">
        <f>IFERROR(VLOOKUP(Table8[[#This Row],[EMPLOYEE ID]],Table3[[EMP ID]:[DATE STARTED]],9,FALSE),"")</f>
        <v>43946</v>
      </c>
      <c r="T288" s="35">
        <f>IF(IFERROR(VLOOKUP(Table8[[#This Row],[EMPLOYEE ID]],ELIST!$A$1:$J$1864,8),"")="","",VLOOKUP(Table8[[#This Row],[EMPLOYEE ID]],ELIST!$A$1:$J$1864,8))</f>
        <v>45594</v>
      </c>
      <c r="U288" s="37">
        <f>Table8[[#This Row],[PRORATED %]]</f>
        <v>7.7956989247311828E-2</v>
      </c>
      <c r="V288" s="37"/>
    </row>
    <row r="289" spans="1:22" x14ac:dyDescent="0.25">
      <c r="A289" s="28" t="s">
        <v>388</v>
      </c>
      <c r="B289" s="29">
        <v>240448</v>
      </c>
      <c r="C289" s="29" t="s">
        <v>387</v>
      </c>
      <c r="D289" s="29" t="s">
        <v>650</v>
      </c>
      <c r="E289" s="35">
        <f>IFERROR(VLOOKUP(Table5[[#This Row],[EMPLOYEE ID]],Table3[[EMP ID]:[DATE STARTED]],9,FALSE),"")</f>
        <v>44466</v>
      </c>
      <c r="F289" s="35" t="str">
        <f>IF(IFERROR(VLOOKUP(Table5[[#This Row],[EMPLOYEE ID]],ELIST!$A$1:$J$1864,8),"")="","",VLOOKUP(Table5[[#This Row],[EMPLOYEE ID]],ELIST!$A$1:$J$1864,8))</f>
        <v/>
      </c>
      <c r="G289" s="29">
        <v>1</v>
      </c>
      <c r="H289" s="29">
        <v>12</v>
      </c>
      <c r="I289" s="36">
        <f t="shared" si="8"/>
        <v>8.3333333333333329E-2</v>
      </c>
      <c r="J289" s="30">
        <f t="shared" si="9"/>
        <v>8.3333333333333329E-2</v>
      </c>
      <c r="M289" s="29" t="s">
        <v>254</v>
      </c>
      <c r="N289" s="29">
        <v>240054</v>
      </c>
      <c r="O289" s="29" t="s">
        <v>106</v>
      </c>
      <c r="P289" s="29">
        <v>1</v>
      </c>
      <c r="Q289" s="37">
        <f>ROUND(Table8[[#This Row],['# MONTHS]]/Table8[[#Headers],[12]],2)</f>
        <v>0.08</v>
      </c>
      <c r="R289" s="37">
        <f>IF(ISNUMBER(T289), ((P289 - 1 + (DAY(T289) / DAY(EOMONTH(T289, 0)))) / Table8[[#Headers],[12]]), (P289 / Table8[[#Headers],[12]]))</f>
        <v>8.3333333333333329E-2</v>
      </c>
      <c r="S289" s="35">
        <f>IFERROR(VLOOKUP(Table8[[#This Row],[EMPLOYEE ID]],Table3[[EMP ID]:[DATE STARTED]],9,FALSE),"")</f>
        <v>42816</v>
      </c>
      <c r="T289" s="35" t="str">
        <f>IF(IFERROR(VLOOKUP(Table8[[#This Row],[EMPLOYEE ID]],ELIST!$A$1:$J$1864,8),"")="","",VLOOKUP(Table8[[#This Row],[EMPLOYEE ID]],ELIST!$A$1:$J$1864,8))</f>
        <v/>
      </c>
      <c r="U289" s="36">
        <f>Table8[[#This Row],[PRORATED %]]</f>
        <v>8.3333333333333329E-2</v>
      </c>
      <c r="V289" s="59"/>
    </row>
    <row r="290" spans="1:22" x14ac:dyDescent="0.25">
      <c r="A290" s="28" t="s">
        <v>388</v>
      </c>
      <c r="B290" s="29">
        <v>240448</v>
      </c>
      <c r="C290" s="29" t="s">
        <v>387</v>
      </c>
      <c r="D290" s="29" t="s">
        <v>3277</v>
      </c>
      <c r="E290" s="35">
        <f>IFERROR(VLOOKUP(Table5[[#This Row],[EMPLOYEE ID]],Table3[[EMP ID]:[DATE STARTED]],9,FALSE),"")</f>
        <v>44466</v>
      </c>
      <c r="F290" s="35" t="str">
        <f>IF(IFERROR(VLOOKUP(Table5[[#This Row],[EMPLOYEE ID]],ELIST!$A$1:$J$1864,8),"")="","",VLOOKUP(Table5[[#This Row],[EMPLOYEE ID]],ELIST!$A$1:$J$1864,8))</f>
        <v/>
      </c>
      <c r="G290" s="29">
        <v>1</v>
      </c>
      <c r="H290" s="29">
        <v>12</v>
      </c>
      <c r="I290" s="36">
        <f t="shared" si="8"/>
        <v>8.3333333333333329E-2</v>
      </c>
      <c r="J290" s="30">
        <f t="shared" si="9"/>
        <v>8.3333333333333329E-2</v>
      </c>
      <c r="M290" s="29" t="s">
        <v>254</v>
      </c>
      <c r="N290" s="29" t="s">
        <v>2992</v>
      </c>
      <c r="O290" s="29" t="s">
        <v>3766</v>
      </c>
      <c r="P290" s="29">
        <v>1</v>
      </c>
      <c r="Q290" s="37">
        <f>ROUND(Table8[[#This Row],['# MONTHS]]/Table8[[#Headers],[12]],2)</f>
        <v>0.08</v>
      </c>
      <c r="R290" s="37">
        <f>IF(ISNUMBER(T290), ((P290 - 1 + (DAY(T290) / DAY(EOMONTH(T290, 0)))) / Table8[[#Headers],[12]]), (P290 / Table8[[#Headers],[12]]))</f>
        <v>8.3333333333333329E-2</v>
      </c>
      <c r="S290" s="35" t="str">
        <f>IFERROR(VLOOKUP(Table8[[#This Row],[EMPLOYEE ID]],Table3[[EMP ID]:[DATE STARTED]],9,FALSE),"")</f>
        <v/>
      </c>
      <c r="T290" s="35" t="str">
        <f>IF(IFERROR(VLOOKUP(Table8[[#This Row],[EMPLOYEE ID]],ELIST!$A$1:$J$1864,8),"")="","",VLOOKUP(Table8[[#This Row],[EMPLOYEE ID]],ELIST!$A$1:$J$1864,8))</f>
        <v/>
      </c>
      <c r="U290" s="36">
        <f>Table8[[#This Row],[PRORATED %]]</f>
        <v>8.3333333333333329E-2</v>
      </c>
      <c r="V290" s="59"/>
    </row>
    <row r="291" spans="1:22" x14ac:dyDescent="0.25">
      <c r="A291" s="28" t="s">
        <v>388</v>
      </c>
      <c r="B291" s="29">
        <v>240448</v>
      </c>
      <c r="C291" s="29" t="s">
        <v>387</v>
      </c>
      <c r="D291" s="29" t="s">
        <v>3284</v>
      </c>
      <c r="E291" s="35">
        <f>IFERROR(VLOOKUP(Table5[[#This Row],[EMPLOYEE ID]],Table3[[EMP ID]:[DATE STARTED]],9,FALSE),"")</f>
        <v>44466</v>
      </c>
      <c r="F291" s="35" t="str">
        <f>IF(IFERROR(VLOOKUP(Table5[[#This Row],[EMPLOYEE ID]],ELIST!$A$1:$J$1864,8),"")="","",VLOOKUP(Table5[[#This Row],[EMPLOYEE ID]],ELIST!$A$1:$J$1864,8))</f>
        <v/>
      </c>
      <c r="G291" s="29">
        <v>1</v>
      </c>
      <c r="H291" s="29">
        <v>12</v>
      </c>
      <c r="I291" s="36">
        <f t="shared" si="8"/>
        <v>8.3333333333333329E-2</v>
      </c>
      <c r="J291" s="30">
        <f t="shared" si="9"/>
        <v>8.3333333333333329E-2</v>
      </c>
      <c r="M291" s="29" t="s">
        <v>254</v>
      </c>
      <c r="N291" s="29" t="s">
        <v>234</v>
      </c>
      <c r="O291" s="29" t="s">
        <v>3766</v>
      </c>
      <c r="P291" s="29">
        <v>1</v>
      </c>
      <c r="Q291" s="37">
        <f>ROUND(Table8[[#This Row],['# MONTHS]]/Table8[[#Headers],[12]],2)</f>
        <v>0.08</v>
      </c>
      <c r="R291" s="37">
        <f>IF(ISNUMBER(T291), ((P291 - 1 + (DAY(T291) / DAY(EOMONTH(T291, 0)))) / Table8[[#Headers],[12]]), (P291 / Table8[[#Headers],[12]]))</f>
        <v>1.4880952380952382E-2</v>
      </c>
      <c r="S291" s="35" t="str">
        <f>IFERROR(VLOOKUP(Table8[[#This Row],[EMPLOYEE ID]],Table3[[EMP ID]:[DATE STARTED]],9,FALSE),"")</f>
        <v/>
      </c>
      <c r="T291" s="35">
        <f>IF(IFERROR(VLOOKUP(Table8[[#This Row],[EMPLOYEE ID]],ELIST!$A$1:$J$1864,8),"")="","",VLOOKUP(Table8[[#This Row],[EMPLOYEE ID]],ELIST!$A$1:$J$1864,8))</f>
        <v>44232</v>
      </c>
      <c r="U291" s="36">
        <f>Table8[[#This Row],[PRORATED %]]</f>
        <v>1.4880952380952382E-2</v>
      </c>
      <c r="V291" s="59"/>
    </row>
    <row r="292" spans="1:22" x14ac:dyDescent="0.25">
      <c r="A292" s="28" t="s">
        <v>388</v>
      </c>
      <c r="B292" s="29">
        <v>240448</v>
      </c>
      <c r="C292" s="29" t="s">
        <v>387</v>
      </c>
      <c r="D292" s="29" t="s">
        <v>3778</v>
      </c>
      <c r="E292" s="35">
        <f>IFERROR(VLOOKUP(Table5[[#This Row],[EMPLOYEE ID]],Table3[[EMP ID]:[DATE STARTED]],9,FALSE),"")</f>
        <v>44466</v>
      </c>
      <c r="F292" s="35" t="str">
        <f>IF(IFERROR(VLOOKUP(Table5[[#This Row],[EMPLOYEE ID]],ELIST!$A$1:$J$1864,8),"")="","",VLOOKUP(Table5[[#This Row],[EMPLOYEE ID]],ELIST!$A$1:$J$1864,8))</f>
        <v/>
      </c>
      <c r="G292" s="29">
        <v>1</v>
      </c>
      <c r="H292" s="29">
        <v>12</v>
      </c>
      <c r="I292" s="36">
        <f t="shared" si="8"/>
        <v>8.3333333333333329E-2</v>
      </c>
      <c r="J292" s="30">
        <f t="shared" si="9"/>
        <v>8.3333333333333329E-2</v>
      </c>
      <c r="M292" s="29" t="s">
        <v>248</v>
      </c>
      <c r="N292" s="29" t="s">
        <v>3280</v>
      </c>
      <c r="O292" s="29" t="s">
        <v>3766</v>
      </c>
      <c r="P292" s="29">
        <v>1</v>
      </c>
      <c r="Q292" s="37">
        <f>ROUND(Table8[[#This Row],['# MONTHS]]/Table8[[#Headers],[12]],2)</f>
        <v>0.08</v>
      </c>
      <c r="R292" s="37">
        <f>IF(ISNUMBER(T292), ((P292 - 1 + (DAY(T292) / DAY(EOMONTH(T292, 0)))) / Table8[[#Headers],[12]]), (P292 / Table8[[#Headers],[12]]))</f>
        <v>8.3333333333333329E-2</v>
      </c>
      <c r="S292" s="35" t="str">
        <f>IFERROR(VLOOKUP(Table8[[#This Row],[EMPLOYEE ID]],Table3[[EMP ID]:[DATE STARTED]],9,FALSE),"")</f>
        <v/>
      </c>
      <c r="T292" s="35" t="str">
        <f>IF(IFERROR(VLOOKUP(Table8[[#This Row],[EMPLOYEE ID]],ELIST!$A$1:$J$1864,8),"")="","",VLOOKUP(Table8[[#This Row],[EMPLOYEE ID]],ELIST!$A$1:$J$1864,8))</f>
        <v/>
      </c>
      <c r="U292" s="36">
        <f>Table8[[#This Row],[PRORATED %]]</f>
        <v>8.3333333333333329E-2</v>
      </c>
      <c r="V292" s="59"/>
    </row>
    <row r="293" spans="1:22" x14ac:dyDescent="0.25">
      <c r="A293" s="28" t="s">
        <v>388</v>
      </c>
      <c r="B293" s="29">
        <v>240448</v>
      </c>
      <c r="C293" s="29" t="s">
        <v>387</v>
      </c>
      <c r="D293" s="29" t="s">
        <v>3768</v>
      </c>
      <c r="E293" s="35">
        <f>IFERROR(VLOOKUP(Table5[[#This Row],[EMPLOYEE ID]],Table3[[EMP ID]:[DATE STARTED]],9,FALSE),"")</f>
        <v>44466</v>
      </c>
      <c r="F293" s="35" t="str">
        <f>IF(IFERROR(VLOOKUP(Table5[[#This Row],[EMPLOYEE ID]],ELIST!$A$1:$J$1864,8),"")="","",VLOOKUP(Table5[[#This Row],[EMPLOYEE ID]],ELIST!$A$1:$J$1864,8))</f>
        <v/>
      </c>
      <c r="G293" s="29">
        <v>1</v>
      </c>
      <c r="H293" s="29">
        <v>12</v>
      </c>
      <c r="I293" s="36">
        <f t="shared" si="8"/>
        <v>8.3333333333333329E-2</v>
      </c>
      <c r="J293" s="30">
        <f t="shared" si="9"/>
        <v>8.3333333333333329E-2</v>
      </c>
      <c r="M293" s="29" t="s">
        <v>248</v>
      </c>
      <c r="N293" s="29" t="s">
        <v>3879</v>
      </c>
      <c r="O293" s="29" t="s">
        <v>3766</v>
      </c>
      <c r="P293" s="29">
        <v>1</v>
      </c>
      <c r="Q293" s="37">
        <f>ROUND(Table8[[#This Row],['# MONTHS]]/Table8[[#Headers],[12]],2)</f>
        <v>0.08</v>
      </c>
      <c r="R293" s="37">
        <f>IF(ISNUMBER(T293), ((P293 - 1 + (DAY(T293) / DAY(EOMONTH(T293, 0)))) / Table8[[#Headers],[12]]), (P293 / Table8[[#Headers],[12]]))</f>
        <v>8.3333333333333329E-2</v>
      </c>
      <c r="S293" s="35" t="str">
        <f>IFERROR(VLOOKUP(Table8[[#This Row],[EMPLOYEE ID]],Table3[[EMP ID]:[DATE STARTED]],9,FALSE),"")</f>
        <v/>
      </c>
      <c r="T293" s="35" t="str">
        <f>IF(IFERROR(VLOOKUP(Table8[[#This Row],[EMPLOYEE ID]],ELIST!$A$1:$J$1864,8),"")="","",VLOOKUP(Table8[[#This Row],[EMPLOYEE ID]],ELIST!$A$1:$J$1864,8))</f>
        <v/>
      </c>
      <c r="U293" s="36">
        <f>Table8[[#This Row],[PRORATED %]]</f>
        <v>8.3333333333333329E-2</v>
      </c>
      <c r="V293" s="59"/>
    </row>
    <row r="294" spans="1:22" x14ac:dyDescent="0.25">
      <c r="A294" s="28" t="s">
        <v>385</v>
      </c>
      <c r="B294" s="29">
        <v>240075</v>
      </c>
      <c r="C294" s="29" t="s">
        <v>384</v>
      </c>
      <c r="D294" s="29" t="s">
        <v>748</v>
      </c>
      <c r="E294" s="35">
        <f>IFERROR(VLOOKUP(Table5[[#This Row],[EMPLOYEE ID]],Table3[[EMP ID]:[DATE STARTED]],9,FALSE),"")</f>
        <v>42590</v>
      </c>
      <c r="F294" s="35" t="str">
        <f>IF(IFERROR(VLOOKUP(Table5[[#This Row],[EMPLOYEE ID]],ELIST!$A$1:$J$1864,8),"")="","",VLOOKUP(Table5[[#This Row],[EMPLOYEE ID]],ELIST!$A$1:$J$1864,8))</f>
        <v/>
      </c>
      <c r="G294" s="29">
        <v>1</v>
      </c>
      <c r="H294" s="29">
        <v>12</v>
      </c>
      <c r="I294" s="36">
        <f t="shared" si="8"/>
        <v>8.3333333333333329E-2</v>
      </c>
      <c r="J294" s="30">
        <f t="shared" si="9"/>
        <v>8.3333333333333329E-2</v>
      </c>
      <c r="M294" s="29" t="s">
        <v>233</v>
      </c>
      <c r="N294" s="29">
        <v>440086</v>
      </c>
      <c r="O294" s="29" t="s">
        <v>673</v>
      </c>
      <c r="P294" s="29">
        <v>1</v>
      </c>
      <c r="Q294" s="37">
        <f>ROUND(Table8[[#This Row],['# MONTHS]]/Table8[[#Headers],[12]],2)</f>
        <v>0.08</v>
      </c>
      <c r="R294" s="37">
        <f>IF(ISNUMBER(T294), ((P294 - 1 + (DAY(T294) / DAY(EOMONTH(T294, 0)))) / Table8[[#Headers],[12]]), (P294 / Table8[[#Headers],[12]]))</f>
        <v>8.3333333333333329E-2</v>
      </c>
      <c r="S294" s="35">
        <f>IFERROR(VLOOKUP(Table8[[#This Row],[EMPLOYEE ID]],Table3[[EMP ID]:[DATE STARTED]],9,FALSE),"")</f>
        <v>43710</v>
      </c>
      <c r="T294" s="35" t="str">
        <f>IF(IFERROR(VLOOKUP(Table8[[#This Row],[EMPLOYEE ID]],ELIST!$A$1:$J$1864,8),"")="","",VLOOKUP(Table8[[#This Row],[EMPLOYEE ID]],ELIST!$A$1:$J$1864,8))</f>
        <v/>
      </c>
      <c r="U294" s="36">
        <f>Table8[[#This Row],[PRORATED %]]</f>
        <v>8.3333333333333329E-2</v>
      </c>
      <c r="V294" s="59"/>
    </row>
    <row r="295" spans="1:22" x14ac:dyDescent="0.25">
      <c r="A295" s="28" t="s">
        <v>385</v>
      </c>
      <c r="B295" s="29">
        <v>240075</v>
      </c>
      <c r="C295" s="29" t="s">
        <v>384</v>
      </c>
      <c r="D295" s="29" t="s">
        <v>746</v>
      </c>
      <c r="E295" s="35">
        <f>IFERROR(VLOOKUP(Table5[[#This Row],[EMPLOYEE ID]],Table3[[EMP ID]:[DATE STARTED]],9,FALSE),"")</f>
        <v>42590</v>
      </c>
      <c r="F295" s="35" t="str">
        <f>IF(IFERROR(VLOOKUP(Table5[[#This Row],[EMPLOYEE ID]],ELIST!$A$1:$J$1864,8),"")="","",VLOOKUP(Table5[[#This Row],[EMPLOYEE ID]],ELIST!$A$1:$J$1864,8))</f>
        <v/>
      </c>
      <c r="G295" s="29">
        <v>1</v>
      </c>
      <c r="H295" s="29">
        <v>12</v>
      </c>
      <c r="I295" s="36">
        <f t="shared" si="8"/>
        <v>8.3333333333333329E-2</v>
      </c>
      <c r="J295" s="30">
        <f t="shared" si="9"/>
        <v>8.3333333333333329E-2</v>
      </c>
      <c r="M295" s="29" t="s">
        <v>233</v>
      </c>
      <c r="N295" s="29" t="s">
        <v>2992</v>
      </c>
      <c r="O295" s="29" t="s">
        <v>3766</v>
      </c>
      <c r="P295" s="29">
        <v>1</v>
      </c>
      <c r="Q295" s="37">
        <f>ROUND(Table8[[#This Row],['# MONTHS]]/Table8[[#Headers],[12]],2)</f>
        <v>0.08</v>
      </c>
      <c r="R295" s="37">
        <f>IF(ISNUMBER(T295), ((P295 - 1 + (DAY(T295) / DAY(EOMONTH(T295, 0)))) / Table8[[#Headers],[12]]), (P295 / Table8[[#Headers],[12]]))</f>
        <v>8.3333333333333329E-2</v>
      </c>
      <c r="S295" s="35" t="str">
        <f>IFERROR(VLOOKUP(Table8[[#This Row],[EMPLOYEE ID]],Table3[[EMP ID]:[DATE STARTED]],9,FALSE),"")</f>
        <v/>
      </c>
      <c r="T295" s="35" t="str">
        <f>IF(IFERROR(VLOOKUP(Table8[[#This Row],[EMPLOYEE ID]],ELIST!$A$1:$J$1864,8),"")="","",VLOOKUP(Table8[[#This Row],[EMPLOYEE ID]],ELIST!$A$1:$J$1864,8))</f>
        <v/>
      </c>
      <c r="U295" s="36">
        <f>Table8[[#This Row],[PRORATED %]]</f>
        <v>8.3333333333333329E-2</v>
      </c>
      <c r="V295" s="59"/>
    </row>
    <row r="296" spans="1:22" x14ac:dyDescent="0.25">
      <c r="A296" s="28" t="s">
        <v>385</v>
      </c>
      <c r="B296" s="29">
        <v>240075</v>
      </c>
      <c r="C296" s="29" t="s">
        <v>384</v>
      </c>
      <c r="D296" s="29" t="s">
        <v>717</v>
      </c>
      <c r="E296" s="35">
        <f>IFERROR(VLOOKUP(Table5[[#This Row],[EMPLOYEE ID]],Table3[[EMP ID]:[DATE STARTED]],9,FALSE),"")</f>
        <v>42590</v>
      </c>
      <c r="F296" s="35" t="str">
        <f>IF(IFERROR(VLOOKUP(Table5[[#This Row],[EMPLOYEE ID]],ELIST!$A$1:$J$1864,8),"")="","",VLOOKUP(Table5[[#This Row],[EMPLOYEE ID]],ELIST!$A$1:$J$1864,8))</f>
        <v/>
      </c>
      <c r="G296" s="29">
        <v>1</v>
      </c>
      <c r="H296" s="29">
        <v>12</v>
      </c>
      <c r="I296" s="36">
        <f t="shared" si="8"/>
        <v>8.3333333333333329E-2</v>
      </c>
      <c r="J296" s="30">
        <f t="shared" si="9"/>
        <v>8.3333333333333329E-2</v>
      </c>
      <c r="M296" s="29" t="s">
        <v>230</v>
      </c>
      <c r="N296" s="29" t="s">
        <v>3280</v>
      </c>
      <c r="O296" s="29" t="s">
        <v>3766</v>
      </c>
      <c r="P296" s="29">
        <v>1</v>
      </c>
      <c r="Q296" s="37">
        <f>ROUND(Table8[[#This Row],['# MONTHS]]/Table8[[#Headers],[12]],2)</f>
        <v>0.08</v>
      </c>
      <c r="R296" s="37">
        <f>IF(ISNUMBER(T296), ((P296 - 1 + (DAY(T296) / DAY(EOMONTH(T296, 0)))) / Table8[[#Headers],[12]]), (P296 / Table8[[#Headers],[12]]))</f>
        <v>8.3333333333333329E-2</v>
      </c>
      <c r="S296" s="35" t="str">
        <f>IFERROR(VLOOKUP(Table8[[#This Row],[EMPLOYEE ID]],Table3[[EMP ID]:[DATE STARTED]],9,FALSE),"")</f>
        <v/>
      </c>
      <c r="T296" s="35" t="str">
        <f>IF(IFERROR(VLOOKUP(Table8[[#This Row],[EMPLOYEE ID]],ELIST!$A$1:$J$1864,8),"")="","",VLOOKUP(Table8[[#This Row],[EMPLOYEE ID]],ELIST!$A$1:$J$1864,8))</f>
        <v/>
      </c>
      <c r="U296" s="36">
        <f>Table8[[#This Row],[PRORATED %]]</f>
        <v>8.3333333333333329E-2</v>
      </c>
      <c r="V296" s="59"/>
    </row>
    <row r="297" spans="1:22" x14ac:dyDescent="0.25">
      <c r="A297" s="28" t="s">
        <v>385</v>
      </c>
      <c r="B297" s="29">
        <v>240075</v>
      </c>
      <c r="C297" s="29" t="s">
        <v>384</v>
      </c>
      <c r="D297" s="29" t="s">
        <v>703</v>
      </c>
      <c r="E297" s="35">
        <f>IFERROR(VLOOKUP(Table5[[#This Row],[EMPLOYEE ID]],Table3[[EMP ID]:[DATE STARTED]],9,FALSE),"")</f>
        <v>42590</v>
      </c>
      <c r="F297" s="35" t="str">
        <f>IF(IFERROR(VLOOKUP(Table5[[#This Row],[EMPLOYEE ID]],ELIST!$A$1:$J$1864,8),"")="","",VLOOKUP(Table5[[#This Row],[EMPLOYEE ID]],ELIST!$A$1:$J$1864,8))</f>
        <v/>
      </c>
      <c r="G297" s="29">
        <v>1</v>
      </c>
      <c r="H297" s="29">
        <v>12</v>
      </c>
      <c r="I297" s="36">
        <f t="shared" si="8"/>
        <v>8.3333333333333329E-2</v>
      </c>
      <c r="J297" s="30">
        <f t="shared" si="9"/>
        <v>8.3333333333333329E-2</v>
      </c>
      <c r="M297" s="29" t="s">
        <v>230</v>
      </c>
      <c r="N297" s="29" t="s">
        <v>2992</v>
      </c>
      <c r="O297" s="29" t="s">
        <v>3766</v>
      </c>
      <c r="P297" s="29">
        <v>1</v>
      </c>
      <c r="Q297" s="37">
        <f>ROUND(Table8[[#This Row],['# MONTHS]]/Table8[[#Headers],[12]],2)</f>
        <v>0.08</v>
      </c>
      <c r="R297" s="37">
        <f>IF(ISNUMBER(T297), ((P297 - 1 + (DAY(T297) / DAY(EOMONTH(T297, 0)))) / Table8[[#Headers],[12]]), (P297 / Table8[[#Headers],[12]]))</f>
        <v>8.3333333333333329E-2</v>
      </c>
      <c r="S297" s="35" t="str">
        <f>IFERROR(VLOOKUP(Table8[[#This Row],[EMPLOYEE ID]],Table3[[EMP ID]:[DATE STARTED]],9,FALSE),"")</f>
        <v/>
      </c>
      <c r="T297" s="35" t="str">
        <f>IF(IFERROR(VLOOKUP(Table8[[#This Row],[EMPLOYEE ID]],ELIST!$A$1:$J$1864,8),"")="","",VLOOKUP(Table8[[#This Row],[EMPLOYEE ID]],ELIST!$A$1:$J$1864,8))</f>
        <v/>
      </c>
      <c r="U297" s="36">
        <f>Table8[[#This Row],[PRORATED %]]</f>
        <v>8.3333333333333329E-2</v>
      </c>
      <c r="V297" s="59"/>
    </row>
    <row r="298" spans="1:22" x14ac:dyDescent="0.25">
      <c r="A298" s="28" t="s">
        <v>385</v>
      </c>
      <c r="B298" s="29">
        <v>240075</v>
      </c>
      <c r="C298" s="29" t="s">
        <v>384</v>
      </c>
      <c r="D298" s="29" t="s">
        <v>695</v>
      </c>
      <c r="E298" s="35">
        <f>IFERROR(VLOOKUP(Table5[[#This Row],[EMPLOYEE ID]],Table3[[EMP ID]:[DATE STARTED]],9,FALSE),"")</f>
        <v>42590</v>
      </c>
      <c r="F298" s="35" t="str">
        <f>IF(IFERROR(VLOOKUP(Table5[[#This Row],[EMPLOYEE ID]],ELIST!$A$1:$J$1864,8),"")="","",VLOOKUP(Table5[[#This Row],[EMPLOYEE ID]],ELIST!$A$1:$J$1864,8))</f>
        <v/>
      </c>
      <c r="G298" s="29">
        <v>1</v>
      </c>
      <c r="H298" s="29">
        <v>12</v>
      </c>
      <c r="I298" s="36">
        <f t="shared" si="8"/>
        <v>8.3333333333333329E-2</v>
      </c>
      <c r="J298" s="30">
        <f t="shared" si="9"/>
        <v>8.3333333333333329E-2</v>
      </c>
      <c r="M298" s="29" t="s">
        <v>230</v>
      </c>
      <c r="N298" s="29" t="s">
        <v>611</v>
      </c>
      <c r="O298" s="29" t="s">
        <v>3766</v>
      </c>
      <c r="P298" s="29">
        <v>1</v>
      </c>
      <c r="Q298" s="37">
        <f>ROUND(Table8[[#This Row],['# MONTHS]]/Table8[[#Headers],[12]],2)</f>
        <v>0.08</v>
      </c>
      <c r="R298" s="37">
        <f>IF(ISNUMBER(T298), ((P298 - 1 + (DAY(T298) / DAY(EOMONTH(T298, 0)))) / Table8[[#Headers],[12]]), (P298 / Table8[[#Headers],[12]]))</f>
        <v>1.4880952380952382E-2</v>
      </c>
      <c r="S298" s="35" t="str">
        <f>IFERROR(VLOOKUP(Table8[[#This Row],[EMPLOYEE ID]],Table3[[EMP ID]:[DATE STARTED]],9,FALSE),"")</f>
        <v/>
      </c>
      <c r="T298" s="35">
        <f>IF(IFERROR(VLOOKUP(Table8[[#This Row],[EMPLOYEE ID]],ELIST!$A$1:$J$1864,8),"")="","",VLOOKUP(Table8[[#This Row],[EMPLOYEE ID]],ELIST!$A$1:$J$1864,8))</f>
        <v>44232</v>
      </c>
      <c r="U298" s="36">
        <f>Table8[[#This Row],[PRORATED %]]</f>
        <v>1.4880952380952382E-2</v>
      </c>
      <c r="V298" s="59"/>
    </row>
    <row r="299" spans="1:22" x14ac:dyDescent="0.25">
      <c r="A299" s="28" t="s">
        <v>385</v>
      </c>
      <c r="B299" s="29">
        <v>240075</v>
      </c>
      <c r="C299" s="29" t="s">
        <v>384</v>
      </c>
      <c r="D299" s="29" t="s">
        <v>650</v>
      </c>
      <c r="E299" s="35">
        <f>IFERROR(VLOOKUP(Table5[[#This Row],[EMPLOYEE ID]],Table3[[EMP ID]:[DATE STARTED]],9,FALSE),"")</f>
        <v>42590</v>
      </c>
      <c r="F299" s="35" t="str">
        <f>IF(IFERROR(VLOOKUP(Table5[[#This Row],[EMPLOYEE ID]],ELIST!$A$1:$J$1864,8),"")="","",VLOOKUP(Table5[[#This Row],[EMPLOYEE ID]],ELIST!$A$1:$J$1864,8))</f>
        <v/>
      </c>
      <c r="G299" s="29">
        <v>1</v>
      </c>
      <c r="H299" s="29">
        <v>12</v>
      </c>
      <c r="I299" s="36">
        <f t="shared" si="8"/>
        <v>8.3333333333333329E-2</v>
      </c>
      <c r="J299" s="30">
        <f t="shared" si="9"/>
        <v>8.3333333333333329E-2</v>
      </c>
      <c r="M299" s="29" t="s">
        <v>230</v>
      </c>
      <c r="N299" s="29" t="s">
        <v>3879</v>
      </c>
      <c r="O299" s="29" t="s">
        <v>3766</v>
      </c>
      <c r="P299" s="29">
        <v>1</v>
      </c>
      <c r="Q299" s="37">
        <f>ROUND(Table8[[#This Row],['# MONTHS]]/Table8[[#Headers],[12]],2)</f>
        <v>0.08</v>
      </c>
      <c r="R299" s="37">
        <f>IF(ISNUMBER(T299), ((P299 - 1 + (DAY(T299) / DAY(EOMONTH(T299, 0)))) / Table8[[#Headers],[12]]), (P299 / Table8[[#Headers],[12]]))</f>
        <v>8.3333333333333329E-2</v>
      </c>
      <c r="S299" s="35" t="str">
        <f>IFERROR(VLOOKUP(Table8[[#This Row],[EMPLOYEE ID]],Table3[[EMP ID]:[DATE STARTED]],9,FALSE),"")</f>
        <v/>
      </c>
      <c r="T299" s="35" t="str">
        <f>IF(IFERROR(VLOOKUP(Table8[[#This Row],[EMPLOYEE ID]],ELIST!$A$1:$J$1864,8),"")="","",VLOOKUP(Table8[[#This Row],[EMPLOYEE ID]],ELIST!$A$1:$J$1864,8))</f>
        <v/>
      </c>
      <c r="U299" s="36">
        <f>Table8[[#This Row],[PRORATED %]]</f>
        <v>8.3333333333333329E-2</v>
      </c>
      <c r="V299" s="59"/>
    </row>
    <row r="300" spans="1:22" x14ac:dyDescent="0.25">
      <c r="A300" s="28" t="s">
        <v>385</v>
      </c>
      <c r="B300" s="29">
        <v>240075</v>
      </c>
      <c r="C300" s="29" t="s">
        <v>384</v>
      </c>
      <c r="D300" s="29" t="s">
        <v>3277</v>
      </c>
      <c r="E300" s="35">
        <f>IFERROR(VLOOKUP(Table5[[#This Row],[EMPLOYEE ID]],Table3[[EMP ID]:[DATE STARTED]],9,FALSE),"")</f>
        <v>42590</v>
      </c>
      <c r="F300" s="35" t="str">
        <f>IF(IFERROR(VLOOKUP(Table5[[#This Row],[EMPLOYEE ID]],ELIST!$A$1:$J$1864,8),"")="","",VLOOKUP(Table5[[#This Row],[EMPLOYEE ID]],ELIST!$A$1:$J$1864,8))</f>
        <v/>
      </c>
      <c r="G300" s="29">
        <v>1</v>
      </c>
      <c r="H300" s="29">
        <v>12</v>
      </c>
      <c r="I300" s="36">
        <f t="shared" si="8"/>
        <v>8.3333333333333329E-2</v>
      </c>
      <c r="J300" s="30">
        <f t="shared" si="9"/>
        <v>8.3333333333333329E-2</v>
      </c>
      <c r="M300" s="29" t="s">
        <v>752</v>
      </c>
      <c r="N300" s="29">
        <v>440072</v>
      </c>
      <c r="O300" s="29" t="s">
        <v>352</v>
      </c>
      <c r="P300" s="29">
        <v>1</v>
      </c>
      <c r="Q300" s="37">
        <f>ROUND(Table8[[#This Row],['# MONTHS]]/Table8[[#Headers],[12]],2)</f>
        <v>0.08</v>
      </c>
      <c r="R300" s="37">
        <f>IF(ISNUMBER(T300), ((P300 - 1 + (DAY(T300) / DAY(EOMONTH(T300, 0)))) / Table8[[#Headers],[12]]), (P300 / Table8[[#Headers],[12]]))</f>
        <v>8.3333333333333329E-2</v>
      </c>
      <c r="S300" s="35">
        <f>IFERROR(VLOOKUP(Table8[[#This Row],[EMPLOYEE ID]],Table3[[EMP ID]:[DATE STARTED]],9,FALSE),"")</f>
        <v>43692</v>
      </c>
      <c r="T300" s="35" t="str">
        <f>IF(IFERROR(VLOOKUP(Table8[[#This Row],[EMPLOYEE ID]],ELIST!$A$1:$J$1864,8),"")="","",VLOOKUP(Table8[[#This Row],[EMPLOYEE ID]],ELIST!$A$1:$J$1864,8))</f>
        <v/>
      </c>
      <c r="U300" s="37">
        <f>Table8[[#This Row],[PRORATED %]]</f>
        <v>8.3333333333333329E-2</v>
      </c>
      <c r="V300" s="37"/>
    </row>
    <row r="301" spans="1:22" x14ac:dyDescent="0.25">
      <c r="A301" s="28" t="s">
        <v>385</v>
      </c>
      <c r="B301" s="29">
        <v>240075</v>
      </c>
      <c r="C301" s="29" t="s">
        <v>384</v>
      </c>
      <c r="D301" s="29" t="s">
        <v>3284</v>
      </c>
      <c r="E301" s="35">
        <f>IFERROR(VLOOKUP(Table5[[#This Row],[EMPLOYEE ID]],Table3[[EMP ID]:[DATE STARTED]],9,FALSE),"")</f>
        <v>42590</v>
      </c>
      <c r="F301" s="35" t="str">
        <f>IF(IFERROR(VLOOKUP(Table5[[#This Row],[EMPLOYEE ID]],ELIST!$A$1:$J$1864,8),"")="","",VLOOKUP(Table5[[#This Row],[EMPLOYEE ID]],ELIST!$A$1:$J$1864,8))</f>
        <v/>
      </c>
      <c r="G301" s="29">
        <v>1</v>
      </c>
      <c r="H301" s="29">
        <v>12</v>
      </c>
      <c r="I301" s="36">
        <f t="shared" si="8"/>
        <v>8.3333333333333329E-2</v>
      </c>
      <c r="J301" s="30">
        <f t="shared" si="9"/>
        <v>8.3333333333333329E-2</v>
      </c>
      <c r="M301" s="29" t="s">
        <v>210</v>
      </c>
      <c r="N301" s="29">
        <v>240080</v>
      </c>
      <c r="O301" s="29" t="s">
        <v>209</v>
      </c>
      <c r="P301" s="29">
        <v>1</v>
      </c>
      <c r="Q301" s="37">
        <f>ROUND(Table8[[#This Row],['# MONTHS]]/Table8[[#Headers],[12]],2)</f>
        <v>0.08</v>
      </c>
      <c r="R301" s="37">
        <f>IF(ISNUMBER(T301), ((P301 - 1 + (DAY(T301) / DAY(EOMONTH(T301, 0)))) / Table8[[#Headers],[12]]), (P301 / Table8[[#Headers],[12]]))</f>
        <v>8.3333333333333329E-2</v>
      </c>
      <c r="S301" s="35">
        <f>IFERROR(VLOOKUP(Table8[[#This Row],[EMPLOYEE ID]],Table3[[EMP ID]:[DATE STARTED]],9,FALSE),"")</f>
        <v>43003</v>
      </c>
      <c r="T301" s="35" t="str">
        <f>IF(IFERROR(VLOOKUP(Table8[[#This Row],[EMPLOYEE ID]],ELIST!$A$1:$J$1864,8),"")="","",VLOOKUP(Table8[[#This Row],[EMPLOYEE ID]],ELIST!$A$1:$J$1864,8))</f>
        <v/>
      </c>
      <c r="U301" s="36">
        <f>Table8[[#This Row],[PRORATED %]]</f>
        <v>8.3333333333333329E-2</v>
      </c>
      <c r="V301" s="59"/>
    </row>
    <row r="302" spans="1:22" x14ac:dyDescent="0.25">
      <c r="A302" s="28" t="s">
        <v>385</v>
      </c>
      <c r="B302" s="29">
        <v>240075</v>
      </c>
      <c r="C302" s="29" t="s">
        <v>384</v>
      </c>
      <c r="D302" s="29" t="s">
        <v>3778</v>
      </c>
      <c r="E302" s="35">
        <f>IFERROR(VLOOKUP(Table5[[#This Row],[EMPLOYEE ID]],Table3[[EMP ID]:[DATE STARTED]],9,FALSE),"")</f>
        <v>42590</v>
      </c>
      <c r="F302" s="35" t="str">
        <f>IF(IFERROR(VLOOKUP(Table5[[#This Row],[EMPLOYEE ID]],ELIST!$A$1:$J$1864,8),"")="","",VLOOKUP(Table5[[#This Row],[EMPLOYEE ID]],ELIST!$A$1:$J$1864,8))</f>
        <v/>
      </c>
      <c r="G302" s="29">
        <v>1</v>
      </c>
      <c r="H302" s="29">
        <v>12</v>
      </c>
      <c r="I302" s="36">
        <f t="shared" si="8"/>
        <v>8.3333333333333329E-2</v>
      </c>
      <c r="J302" s="30">
        <f t="shared" si="9"/>
        <v>8.3333333333333329E-2</v>
      </c>
      <c r="M302" s="29" t="s">
        <v>199</v>
      </c>
      <c r="N302" s="29" t="s">
        <v>2992</v>
      </c>
      <c r="O302" s="29" t="s">
        <v>3766</v>
      </c>
      <c r="P302" s="29">
        <v>1</v>
      </c>
      <c r="Q302" s="37">
        <f>ROUND(Table8[[#This Row],['# MONTHS]]/Table8[[#Headers],[12]],2)</f>
        <v>0.08</v>
      </c>
      <c r="R302" s="37">
        <f>IF(ISNUMBER(T302), ((P302 - 1 + (DAY(T302) / DAY(EOMONTH(T302, 0)))) / Table8[[#Headers],[12]]), (P302 / Table8[[#Headers],[12]]))</f>
        <v>8.3333333333333329E-2</v>
      </c>
      <c r="S302" s="35" t="str">
        <f>IFERROR(VLOOKUP(Table8[[#This Row],[EMPLOYEE ID]],Table3[[EMP ID]:[DATE STARTED]],9,FALSE),"")</f>
        <v/>
      </c>
      <c r="T302" s="35" t="str">
        <f>IF(IFERROR(VLOOKUP(Table8[[#This Row],[EMPLOYEE ID]],ELIST!$A$1:$J$1864,8),"")="","",VLOOKUP(Table8[[#This Row],[EMPLOYEE ID]],ELIST!$A$1:$J$1864,8))</f>
        <v/>
      </c>
      <c r="U302" s="36">
        <f>Table8[[#This Row],[PRORATED %]]</f>
        <v>8.3333333333333329E-2</v>
      </c>
      <c r="V302" s="59"/>
    </row>
    <row r="303" spans="1:22" x14ac:dyDescent="0.25">
      <c r="A303" s="28" t="s">
        <v>385</v>
      </c>
      <c r="B303" s="29">
        <v>240075</v>
      </c>
      <c r="C303" s="29" t="s">
        <v>384</v>
      </c>
      <c r="D303" s="29" t="s">
        <v>3768</v>
      </c>
      <c r="E303" s="35">
        <f>IFERROR(VLOOKUP(Table5[[#This Row],[EMPLOYEE ID]],Table3[[EMP ID]:[DATE STARTED]],9,FALSE),"")</f>
        <v>42590</v>
      </c>
      <c r="F303" s="35" t="str">
        <f>IF(IFERROR(VLOOKUP(Table5[[#This Row],[EMPLOYEE ID]],ELIST!$A$1:$J$1864,8),"")="","",VLOOKUP(Table5[[#This Row],[EMPLOYEE ID]],ELIST!$A$1:$J$1864,8))</f>
        <v/>
      </c>
      <c r="G303" s="29">
        <v>1</v>
      </c>
      <c r="H303" s="29">
        <v>12</v>
      </c>
      <c r="I303" s="36">
        <f t="shared" si="8"/>
        <v>8.3333333333333329E-2</v>
      </c>
      <c r="J303" s="30">
        <f t="shared" si="9"/>
        <v>8.3333333333333329E-2</v>
      </c>
      <c r="M303" s="29" t="s">
        <v>207</v>
      </c>
      <c r="N303" s="29" t="s">
        <v>725</v>
      </c>
      <c r="O303" s="29" t="s">
        <v>3766</v>
      </c>
      <c r="P303" s="29">
        <v>1</v>
      </c>
      <c r="Q303" s="37">
        <f>ROUND(Table8[[#This Row],['# MONTHS]]/Table8[[#Headers],[12]],2)</f>
        <v>0.08</v>
      </c>
      <c r="R303" s="37">
        <f>IF(ISNUMBER(T303), ((P303 - 1 + (DAY(T303) / DAY(EOMONTH(T303, 0)))) / Table8[[#Headers],[12]]), (P303 / Table8[[#Headers],[12]]))</f>
        <v>1.6129032258064516E-2</v>
      </c>
      <c r="S303" s="35" t="str">
        <f>IFERROR(VLOOKUP(Table8[[#This Row],[EMPLOYEE ID]],Table3[[EMP ID]:[DATE STARTED]],9,FALSE),"")</f>
        <v/>
      </c>
      <c r="T303" s="35">
        <f>IF(IFERROR(VLOOKUP(Table8[[#This Row],[EMPLOYEE ID]],ELIST!$A$1:$J$1864,8),"")="","",VLOOKUP(Table8[[#This Row],[EMPLOYEE ID]],ELIST!$A$1:$J$1864,8))</f>
        <v>44383</v>
      </c>
      <c r="U303" s="36">
        <f>Table8[[#This Row],[PRORATED %]]</f>
        <v>1.6129032258064516E-2</v>
      </c>
      <c r="V303" s="59"/>
    </row>
    <row r="304" spans="1:22" x14ac:dyDescent="0.25">
      <c r="A304" s="28" t="s">
        <v>381</v>
      </c>
      <c r="B304" s="29">
        <v>240442</v>
      </c>
      <c r="C304" s="29" t="s">
        <v>380</v>
      </c>
      <c r="D304" s="29" t="s">
        <v>748</v>
      </c>
      <c r="E304" s="35">
        <f>IFERROR(VLOOKUP(Table5[[#This Row],[EMPLOYEE ID]],Table3[[EMP ID]:[DATE STARTED]],9,FALSE),"")</f>
        <v>44452</v>
      </c>
      <c r="F304" s="35" t="str">
        <f>IF(IFERROR(VLOOKUP(Table5[[#This Row],[EMPLOYEE ID]],ELIST!$A$1:$J$1864,8),"")="","",VLOOKUP(Table5[[#This Row],[EMPLOYEE ID]],ELIST!$A$1:$J$1864,8))</f>
        <v/>
      </c>
      <c r="G304" s="29">
        <v>1</v>
      </c>
      <c r="H304" s="29">
        <v>12</v>
      </c>
      <c r="I304" s="36">
        <f t="shared" si="8"/>
        <v>8.3333333333333329E-2</v>
      </c>
      <c r="J304" s="30">
        <f t="shared" si="9"/>
        <v>8.3333333333333329E-2</v>
      </c>
      <c r="M304" s="29" t="s">
        <v>207</v>
      </c>
      <c r="N304" s="29" t="s">
        <v>2525</v>
      </c>
      <c r="O304" s="29" t="s">
        <v>3766</v>
      </c>
      <c r="P304" s="29">
        <v>1</v>
      </c>
      <c r="Q304" s="37">
        <f>ROUND(Table8[[#This Row],['# MONTHS]]/Table8[[#Headers],[12]],2)</f>
        <v>0.08</v>
      </c>
      <c r="R304" s="37">
        <f>IF(ISNUMBER(T304), ((P304 - 1 + (DAY(T304) / DAY(EOMONTH(T304, 0)))) / Table8[[#Headers],[12]]), (P304 / Table8[[#Headers],[12]]))</f>
        <v>8.3333333333333329E-2</v>
      </c>
      <c r="S304" s="35" t="str">
        <f>IFERROR(VLOOKUP(Table8[[#This Row],[EMPLOYEE ID]],Table3[[EMP ID]:[DATE STARTED]],9,FALSE),"")</f>
        <v/>
      </c>
      <c r="T304" s="35" t="str">
        <f>IF(IFERROR(VLOOKUP(Table8[[#This Row],[EMPLOYEE ID]],ELIST!$A$1:$J$1864,8),"")="","",VLOOKUP(Table8[[#This Row],[EMPLOYEE ID]],ELIST!$A$1:$J$1864,8))</f>
        <v/>
      </c>
      <c r="U304" s="36">
        <f>Table8[[#This Row],[PRORATED %]]</f>
        <v>8.3333333333333329E-2</v>
      </c>
      <c r="V304" s="59"/>
    </row>
    <row r="305" spans="1:22" x14ac:dyDescent="0.25">
      <c r="A305" s="28" t="s">
        <v>381</v>
      </c>
      <c r="B305" s="29">
        <v>240442</v>
      </c>
      <c r="C305" s="29" t="s">
        <v>380</v>
      </c>
      <c r="D305" s="29" t="s">
        <v>746</v>
      </c>
      <c r="E305" s="35">
        <f>IFERROR(VLOOKUP(Table5[[#This Row],[EMPLOYEE ID]],Table3[[EMP ID]:[DATE STARTED]],9,FALSE),"")</f>
        <v>44452</v>
      </c>
      <c r="F305" s="35" t="str">
        <f>IF(IFERROR(VLOOKUP(Table5[[#This Row],[EMPLOYEE ID]],ELIST!$A$1:$J$1864,8),"")="","",VLOOKUP(Table5[[#This Row],[EMPLOYEE ID]],ELIST!$A$1:$J$1864,8))</f>
        <v/>
      </c>
      <c r="G305" s="29">
        <v>1</v>
      </c>
      <c r="H305" s="29">
        <v>12</v>
      </c>
      <c r="I305" s="36">
        <f t="shared" si="8"/>
        <v>8.3333333333333329E-2</v>
      </c>
      <c r="J305" s="30">
        <f t="shared" si="9"/>
        <v>8.3333333333333329E-2</v>
      </c>
      <c r="M305" s="29" t="s">
        <v>207</v>
      </c>
      <c r="N305" s="29" t="s">
        <v>3280</v>
      </c>
      <c r="O305" s="29" t="s">
        <v>3766</v>
      </c>
      <c r="P305" s="29">
        <v>1</v>
      </c>
      <c r="Q305" s="37">
        <f>ROUND(Table8[[#This Row],['# MONTHS]]/Table8[[#Headers],[12]],2)</f>
        <v>0.08</v>
      </c>
      <c r="R305" s="37">
        <f>IF(ISNUMBER(T305), ((P305 - 1 + (DAY(T305) / DAY(EOMONTH(T305, 0)))) / Table8[[#Headers],[12]]), (P305 / Table8[[#Headers],[12]]))</f>
        <v>8.3333333333333329E-2</v>
      </c>
      <c r="S305" s="35" t="str">
        <f>IFERROR(VLOOKUP(Table8[[#This Row],[EMPLOYEE ID]],Table3[[EMP ID]:[DATE STARTED]],9,FALSE),"")</f>
        <v/>
      </c>
      <c r="T305" s="35" t="str">
        <f>IF(IFERROR(VLOOKUP(Table8[[#This Row],[EMPLOYEE ID]],ELIST!$A$1:$J$1864,8),"")="","",VLOOKUP(Table8[[#This Row],[EMPLOYEE ID]],ELIST!$A$1:$J$1864,8))</f>
        <v/>
      </c>
      <c r="U305" s="36">
        <f>Table8[[#This Row],[PRORATED %]]</f>
        <v>8.3333333333333329E-2</v>
      </c>
      <c r="V305" s="59"/>
    </row>
    <row r="306" spans="1:22" x14ac:dyDescent="0.25">
      <c r="A306" s="28" t="s">
        <v>381</v>
      </c>
      <c r="B306" s="29">
        <v>240442</v>
      </c>
      <c r="C306" s="29" t="s">
        <v>380</v>
      </c>
      <c r="D306" s="29" t="s">
        <v>717</v>
      </c>
      <c r="E306" s="35">
        <f>IFERROR(VLOOKUP(Table5[[#This Row],[EMPLOYEE ID]],Table3[[EMP ID]:[DATE STARTED]],9,FALSE),"")</f>
        <v>44452</v>
      </c>
      <c r="F306" s="35" t="str">
        <f>IF(IFERROR(VLOOKUP(Table5[[#This Row],[EMPLOYEE ID]],ELIST!$A$1:$J$1864,8),"")="","",VLOOKUP(Table5[[#This Row],[EMPLOYEE ID]],ELIST!$A$1:$J$1864,8))</f>
        <v/>
      </c>
      <c r="G306" s="29">
        <v>1</v>
      </c>
      <c r="H306" s="29">
        <v>12</v>
      </c>
      <c r="I306" s="36">
        <f t="shared" si="8"/>
        <v>8.3333333333333329E-2</v>
      </c>
      <c r="J306" s="30">
        <f t="shared" si="9"/>
        <v>8.3333333333333329E-2</v>
      </c>
      <c r="M306" s="29" t="s">
        <v>207</v>
      </c>
      <c r="N306" s="29" t="s">
        <v>2992</v>
      </c>
      <c r="O306" s="29" t="s">
        <v>3766</v>
      </c>
      <c r="P306" s="29">
        <v>1</v>
      </c>
      <c r="Q306" s="37">
        <f>ROUND(Table8[[#This Row],['# MONTHS]]/Table8[[#Headers],[12]],2)</f>
        <v>0.08</v>
      </c>
      <c r="R306" s="37">
        <f>IF(ISNUMBER(T306), ((P306 - 1 + (DAY(T306) / DAY(EOMONTH(T306, 0)))) / Table8[[#Headers],[12]]), (P306 / Table8[[#Headers],[12]]))</f>
        <v>8.3333333333333329E-2</v>
      </c>
      <c r="S306" s="35" t="str">
        <f>IFERROR(VLOOKUP(Table8[[#This Row],[EMPLOYEE ID]],Table3[[EMP ID]:[DATE STARTED]],9,FALSE),"")</f>
        <v/>
      </c>
      <c r="T306" s="35" t="str">
        <f>IF(IFERROR(VLOOKUP(Table8[[#This Row],[EMPLOYEE ID]],ELIST!$A$1:$J$1864,8),"")="","",VLOOKUP(Table8[[#This Row],[EMPLOYEE ID]],ELIST!$A$1:$J$1864,8))</f>
        <v/>
      </c>
      <c r="U306" s="36">
        <f>Table8[[#This Row],[PRORATED %]]</f>
        <v>8.3333333333333329E-2</v>
      </c>
      <c r="V306" s="59"/>
    </row>
    <row r="307" spans="1:22" x14ac:dyDescent="0.25">
      <c r="A307" s="28" t="s">
        <v>381</v>
      </c>
      <c r="B307" s="29">
        <v>240442</v>
      </c>
      <c r="C307" s="29" t="s">
        <v>380</v>
      </c>
      <c r="D307" s="29" t="s">
        <v>703</v>
      </c>
      <c r="E307" s="35">
        <f>IFERROR(VLOOKUP(Table5[[#This Row],[EMPLOYEE ID]],Table3[[EMP ID]:[DATE STARTED]],9,FALSE),"")</f>
        <v>44452</v>
      </c>
      <c r="F307" s="35" t="str">
        <f>IF(IFERROR(VLOOKUP(Table5[[#This Row],[EMPLOYEE ID]],ELIST!$A$1:$J$1864,8),"")="","",VLOOKUP(Table5[[#This Row],[EMPLOYEE ID]],ELIST!$A$1:$J$1864,8))</f>
        <v/>
      </c>
      <c r="G307" s="29">
        <v>1</v>
      </c>
      <c r="H307" s="29">
        <v>12</v>
      </c>
      <c r="I307" s="36">
        <f t="shared" si="8"/>
        <v>8.3333333333333329E-2</v>
      </c>
      <c r="J307" s="30">
        <f t="shared" si="9"/>
        <v>8.3333333333333329E-2</v>
      </c>
      <c r="M307" s="29" t="s">
        <v>197</v>
      </c>
      <c r="N307" s="29" t="s">
        <v>2992</v>
      </c>
      <c r="O307" s="29" t="s">
        <v>3766</v>
      </c>
      <c r="P307" s="29">
        <v>1</v>
      </c>
      <c r="Q307" s="37">
        <f>ROUND(Table8[[#This Row],['# MONTHS]]/Table8[[#Headers],[12]],2)</f>
        <v>0.08</v>
      </c>
      <c r="R307" s="37">
        <f>IF(ISNUMBER(T307), ((P307 - 1 + (DAY(T307) / DAY(EOMONTH(T307, 0)))) / Table8[[#Headers],[12]]), (P307 / Table8[[#Headers],[12]]))</f>
        <v>8.3333333333333329E-2</v>
      </c>
      <c r="S307" s="35" t="str">
        <f>IFERROR(VLOOKUP(Table8[[#This Row],[EMPLOYEE ID]],Table3[[EMP ID]:[DATE STARTED]],9,FALSE),"")</f>
        <v/>
      </c>
      <c r="T307" s="35" t="str">
        <f>IF(IFERROR(VLOOKUP(Table8[[#This Row],[EMPLOYEE ID]],ELIST!$A$1:$J$1864,8),"")="","",VLOOKUP(Table8[[#This Row],[EMPLOYEE ID]],ELIST!$A$1:$J$1864,8))</f>
        <v/>
      </c>
      <c r="U307" s="36">
        <f>Table8[[#This Row],[PRORATED %]]</f>
        <v>8.3333333333333329E-2</v>
      </c>
      <c r="V307" s="59"/>
    </row>
    <row r="308" spans="1:22" x14ac:dyDescent="0.25">
      <c r="A308" s="28" t="s">
        <v>381</v>
      </c>
      <c r="B308" s="29">
        <v>240442</v>
      </c>
      <c r="C308" s="29" t="s">
        <v>380</v>
      </c>
      <c r="D308" s="29" t="s">
        <v>695</v>
      </c>
      <c r="E308" s="35">
        <f>IFERROR(VLOOKUP(Table5[[#This Row],[EMPLOYEE ID]],Table3[[EMP ID]:[DATE STARTED]],9,FALSE),"")</f>
        <v>44452</v>
      </c>
      <c r="F308" s="35" t="str">
        <f>IF(IFERROR(VLOOKUP(Table5[[#This Row],[EMPLOYEE ID]],ELIST!$A$1:$J$1864,8),"")="","",VLOOKUP(Table5[[#This Row],[EMPLOYEE ID]],ELIST!$A$1:$J$1864,8))</f>
        <v/>
      </c>
      <c r="G308" s="29">
        <v>1</v>
      </c>
      <c r="H308" s="29">
        <v>12</v>
      </c>
      <c r="I308" s="36">
        <f t="shared" si="8"/>
        <v>8.3333333333333329E-2</v>
      </c>
      <c r="J308" s="30">
        <f t="shared" si="9"/>
        <v>8.3333333333333329E-2</v>
      </c>
      <c r="M308" s="29" t="s">
        <v>197</v>
      </c>
      <c r="N308" s="29" t="s">
        <v>736</v>
      </c>
      <c r="O308" s="29" t="s">
        <v>3766</v>
      </c>
      <c r="P308" s="29">
        <v>1</v>
      </c>
      <c r="Q308" s="37">
        <f>ROUND(Table8[[#This Row],['# MONTHS]]/Table8[[#Headers],[12]],2)</f>
        <v>0.08</v>
      </c>
      <c r="R308" s="37">
        <f>IF(ISNUMBER(T308), ((P308 - 1 + (DAY(T308) / DAY(EOMONTH(T308, 0)))) / Table8[[#Headers],[12]]), (P308 / Table8[[#Headers],[12]]))</f>
        <v>6.7204301075268813E-2</v>
      </c>
      <c r="S308" s="35" t="str">
        <f>IFERROR(VLOOKUP(Table8[[#This Row],[EMPLOYEE ID]],Table3[[EMP ID]:[DATE STARTED]],9,FALSE),"")</f>
        <v/>
      </c>
      <c r="T308" s="35">
        <f>IF(IFERROR(VLOOKUP(Table8[[#This Row],[EMPLOYEE ID]],ELIST!$A$1:$J$1864,8),"")="","",VLOOKUP(Table8[[#This Row],[EMPLOYEE ID]],ELIST!$A$1:$J$1864,8))</f>
        <v>44068</v>
      </c>
      <c r="U308" s="36">
        <f>Table8[[#This Row],[PRORATED %]]</f>
        <v>6.7204301075268813E-2</v>
      </c>
      <c r="V308" s="59"/>
    </row>
    <row r="309" spans="1:22" x14ac:dyDescent="0.25">
      <c r="A309" s="28" t="s">
        <v>381</v>
      </c>
      <c r="B309" s="29">
        <v>240442</v>
      </c>
      <c r="C309" s="29" t="s">
        <v>380</v>
      </c>
      <c r="D309" s="29" t="s">
        <v>650</v>
      </c>
      <c r="E309" s="35">
        <f>IFERROR(VLOOKUP(Table5[[#This Row],[EMPLOYEE ID]],Table3[[EMP ID]:[DATE STARTED]],9,FALSE),"")</f>
        <v>44452</v>
      </c>
      <c r="F309" s="35" t="str">
        <f>IF(IFERROR(VLOOKUP(Table5[[#This Row],[EMPLOYEE ID]],ELIST!$A$1:$J$1864,8),"")="","",VLOOKUP(Table5[[#This Row],[EMPLOYEE ID]],ELIST!$A$1:$J$1864,8))</f>
        <v/>
      </c>
      <c r="G309" s="29">
        <v>1</v>
      </c>
      <c r="H309" s="29">
        <v>12</v>
      </c>
      <c r="I309" s="36">
        <f t="shared" si="8"/>
        <v>8.3333333333333329E-2</v>
      </c>
      <c r="J309" s="30">
        <f t="shared" si="9"/>
        <v>8.3333333333333329E-2</v>
      </c>
      <c r="M309" s="29" t="s">
        <v>191</v>
      </c>
      <c r="N309" s="29">
        <v>240442</v>
      </c>
      <c r="O309" s="29" t="s">
        <v>380</v>
      </c>
      <c r="P309" s="29">
        <v>1</v>
      </c>
      <c r="Q309" s="37">
        <f>ROUND(Table8[[#This Row],['# MONTHS]]/Table8[[#Headers],[12]],2)</f>
        <v>0.08</v>
      </c>
      <c r="R309" s="37">
        <f>IF(ISNUMBER(T309), ((P309 - 1 + (DAY(T309) / DAY(EOMONTH(T309, 0)))) / Table8[[#Headers],[12]]), (P309 / Table8[[#Headers],[12]]))</f>
        <v>8.3333333333333329E-2</v>
      </c>
      <c r="S309" s="35">
        <f>IFERROR(VLOOKUP(Table8[[#This Row],[EMPLOYEE ID]],Table3[[EMP ID]:[DATE STARTED]],9,FALSE),"")</f>
        <v>44452</v>
      </c>
      <c r="T309" s="35" t="str">
        <f>IF(IFERROR(VLOOKUP(Table8[[#This Row],[EMPLOYEE ID]],ELIST!$A$1:$J$1864,8),"")="","",VLOOKUP(Table8[[#This Row],[EMPLOYEE ID]],ELIST!$A$1:$J$1864,8))</f>
        <v/>
      </c>
      <c r="U309" s="37">
        <f>Table8[[#This Row],[PRORATED %]]</f>
        <v>8.3333333333333329E-2</v>
      </c>
      <c r="V309" s="37"/>
    </row>
    <row r="310" spans="1:22" x14ac:dyDescent="0.25">
      <c r="A310" s="28" t="s">
        <v>381</v>
      </c>
      <c r="B310" s="29">
        <v>240442</v>
      </c>
      <c r="C310" s="29" t="s">
        <v>380</v>
      </c>
      <c r="D310" s="29" t="s">
        <v>3277</v>
      </c>
      <c r="E310" s="35">
        <f>IFERROR(VLOOKUP(Table5[[#This Row],[EMPLOYEE ID]],Table3[[EMP ID]:[DATE STARTED]],9,FALSE),"")</f>
        <v>44452</v>
      </c>
      <c r="F310" s="35" t="str">
        <f>IF(IFERROR(VLOOKUP(Table5[[#This Row],[EMPLOYEE ID]],ELIST!$A$1:$J$1864,8),"")="","",VLOOKUP(Table5[[#This Row],[EMPLOYEE ID]],ELIST!$A$1:$J$1864,8))</f>
        <v/>
      </c>
      <c r="G310" s="29">
        <v>1</v>
      </c>
      <c r="H310" s="29">
        <v>12</v>
      </c>
      <c r="I310" s="36">
        <f t="shared" si="8"/>
        <v>8.3333333333333329E-2</v>
      </c>
      <c r="J310" s="30">
        <f t="shared" si="9"/>
        <v>8.3333333333333329E-2</v>
      </c>
      <c r="M310" s="29" t="s">
        <v>175</v>
      </c>
      <c r="N310" s="29" t="s">
        <v>609</v>
      </c>
      <c r="O310" s="29" t="s">
        <v>3766</v>
      </c>
      <c r="P310" s="29">
        <v>1</v>
      </c>
      <c r="Q310" s="37">
        <f>ROUND(Table8[[#This Row],['# MONTHS]]/Table8[[#Headers],[12]],2)</f>
        <v>0.08</v>
      </c>
      <c r="R310" s="37">
        <f>IF(ISNUMBER(T310), ((P310 - 1 + (DAY(T310) / DAY(EOMONTH(T310, 0)))) / Table8[[#Headers],[12]]), (P310 / Table8[[#Headers],[12]]))</f>
        <v>8.3333333333333329E-2</v>
      </c>
      <c r="S310" s="35" t="str">
        <f>IFERROR(VLOOKUP(Table8[[#This Row],[EMPLOYEE ID]],Table3[[EMP ID]:[DATE STARTED]],9,FALSE),"")</f>
        <v/>
      </c>
      <c r="T310" s="35" t="str">
        <f>IF(IFERROR(VLOOKUP(Table8[[#This Row],[EMPLOYEE ID]],ELIST!$A$1:$J$1864,8),"")="","",VLOOKUP(Table8[[#This Row],[EMPLOYEE ID]],ELIST!$A$1:$J$1864,8))</f>
        <v/>
      </c>
      <c r="U310" s="36">
        <f>Table8[[#This Row],[PRORATED %]]</f>
        <v>8.3333333333333329E-2</v>
      </c>
      <c r="V310" s="59"/>
    </row>
    <row r="311" spans="1:22" x14ac:dyDescent="0.25">
      <c r="A311" s="28" t="s">
        <v>381</v>
      </c>
      <c r="B311" s="29">
        <v>240442</v>
      </c>
      <c r="C311" s="29" t="s">
        <v>380</v>
      </c>
      <c r="D311" s="29" t="s">
        <v>3284</v>
      </c>
      <c r="E311" s="35">
        <f>IFERROR(VLOOKUP(Table5[[#This Row],[EMPLOYEE ID]],Table3[[EMP ID]:[DATE STARTED]],9,FALSE),"")</f>
        <v>44452</v>
      </c>
      <c r="F311" s="35" t="str">
        <f>IF(IFERROR(VLOOKUP(Table5[[#This Row],[EMPLOYEE ID]],ELIST!$A$1:$J$1864,8),"")="","",VLOOKUP(Table5[[#This Row],[EMPLOYEE ID]],ELIST!$A$1:$J$1864,8))</f>
        <v/>
      </c>
      <c r="G311" s="29">
        <v>1</v>
      </c>
      <c r="H311" s="29">
        <v>12</v>
      </c>
      <c r="I311" s="36">
        <f t="shared" si="8"/>
        <v>8.3333333333333329E-2</v>
      </c>
      <c r="J311" s="30">
        <f t="shared" si="9"/>
        <v>8.3333333333333329E-2</v>
      </c>
      <c r="M311" s="29" t="s">
        <v>175</v>
      </c>
      <c r="N311" s="29" t="s">
        <v>3280</v>
      </c>
      <c r="O311" s="29" t="s">
        <v>3766</v>
      </c>
      <c r="P311" s="29">
        <v>1</v>
      </c>
      <c r="Q311" s="37">
        <f>ROUND(Table8[[#This Row],['# MONTHS]]/Table8[[#Headers],[12]],2)</f>
        <v>0.08</v>
      </c>
      <c r="R311" s="37">
        <f>IF(ISNUMBER(T311), ((P311 - 1 + (DAY(T311) / DAY(EOMONTH(T311, 0)))) / Table8[[#Headers],[12]]), (P311 / Table8[[#Headers],[12]]))</f>
        <v>8.3333333333333329E-2</v>
      </c>
      <c r="S311" s="35" t="str">
        <f>IFERROR(VLOOKUP(Table8[[#This Row],[EMPLOYEE ID]],Table3[[EMP ID]:[DATE STARTED]],9,FALSE),"")</f>
        <v/>
      </c>
      <c r="T311" s="35" t="str">
        <f>IF(IFERROR(VLOOKUP(Table8[[#This Row],[EMPLOYEE ID]],ELIST!$A$1:$J$1864,8),"")="","",VLOOKUP(Table8[[#This Row],[EMPLOYEE ID]],ELIST!$A$1:$J$1864,8))</f>
        <v/>
      </c>
      <c r="U311" s="36">
        <f>Table8[[#This Row],[PRORATED %]]</f>
        <v>8.3333333333333329E-2</v>
      </c>
      <c r="V311" s="59"/>
    </row>
    <row r="312" spans="1:22" x14ac:dyDescent="0.25">
      <c r="A312" s="28" t="s">
        <v>381</v>
      </c>
      <c r="B312" s="29">
        <v>240442</v>
      </c>
      <c r="C312" s="29" t="s">
        <v>380</v>
      </c>
      <c r="D312" s="29" t="s">
        <v>3778</v>
      </c>
      <c r="E312" s="35">
        <f>IFERROR(VLOOKUP(Table5[[#This Row],[EMPLOYEE ID]],Table3[[EMP ID]:[DATE STARTED]],9,FALSE),"")</f>
        <v>44452</v>
      </c>
      <c r="F312" s="35" t="str">
        <f>IF(IFERROR(VLOOKUP(Table5[[#This Row],[EMPLOYEE ID]],ELIST!$A$1:$J$1864,8),"")="","",VLOOKUP(Table5[[#This Row],[EMPLOYEE ID]],ELIST!$A$1:$J$1864,8))</f>
        <v/>
      </c>
      <c r="G312" s="29">
        <v>1</v>
      </c>
      <c r="H312" s="29">
        <v>12</v>
      </c>
      <c r="I312" s="36">
        <f t="shared" si="8"/>
        <v>8.3333333333333329E-2</v>
      </c>
      <c r="J312" s="30">
        <f t="shared" si="9"/>
        <v>8.3333333333333329E-2</v>
      </c>
      <c r="M312" s="29" t="s">
        <v>596</v>
      </c>
      <c r="N312" s="29" t="s">
        <v>3280</v>
      </c>
      <c r="O312" s="29" t="s">
        <v>3766</v>
      </c>
      <c r="P312" s="29">
        <v>1</v>
      </c>
      <c r="Q312" s="37">
        <f>ROUND(Table8[[#This Row],['# MONTHS]]/Table8[[#Headers],[12]],2)</f>
        <v>0.08</v>
      </c>
      <c r="R312" s="37">
        <f>IF(ISNUMBER(T312), ((P312 - 1 + (DAY(T312) / DAY(EOMONTH(T312, 0)))) / Table8[[#Headers],[12]]), (P312 / Table8[[#Headers],[12]]))</f>
        <v>8.3333333333333329E-2</v>
      </c>
      <c r="S312" s="35" t="str">
        <f>IFERROR(VLOOKUP(Table8[[#This Row],[EMPLOYEE ID]],Table3[[EMP ID]:[DATE STARTED]],9,FALSE),"")</f>
        <v/>
      </c>
      <c r="T312" s="35" t="str">
        <f>IF(IFERROR(VLOOKUP(Table8[[#This Row],[EMPLOYEE ID]],ELIST!$A$1:$J$1864,8),"")="","",VLOOKUP(Table8[[#This Row],[EMPLOYEE ID]],ELIST!$A$1:$J$1864,8))</f>
        <v/>
      </c>
      <c r="U312" s="36">
        <f>Table8[[#This Row],[PRORATED %]]</f>
        <v>8.3333333333333329E-2</v>
      </c>
      <c r="V312" s="59"/>
    </row>
    <row r="313" spans="1:22" x14ac:dyDescent="0.25">
      <c r="A313" s="28" t="s">
        <v>381</v>
      </c>
      <c r="B313" s="29">
        <v>240442</v>
      </c>
      <c r="C313" s="29" t="s">
        <v>380</v>
      </c>
      <c r="D313" s="29" t="s">
        <v>3768</v>
      </c>
      <c r="E313" s="35">
        <f>IFERROR(VLOOKUP(Table5[[#This Row],[EMPLOYEE ID]],Table3[[EMP ID]:[DATE STARTED]],9,FALSE),"")</f>
        <v>44452</v>
      </c>
      <c r="F313" s="35" t="str">
        <f>IF(IFERROR(VLOOKUP(Table5[[#This Row],[EMPLOYEE ID]],ELIST!$A$1:$J$1864,8),"")="","",VLOOKUP(Table5[[#This Row],[EMPLOYEE ID]],ELIST!$A$1:$J$1864,8))</f>
        <v/>
      </c>
      <c r="G313" s="29">
        <v>1</v>
      </c>
      <c r="H313" s="29">
        <v>12</v>
      </c>
      <c r="I313" s="36">
        <f t="shared" si="8"/>
        <v>8.3333333333333329E-2</v>
      </c>
      <c r="J313" s="30">
        <f t="shared" si="9"/>
        <v>8.3333333333333329E-2</v>
      </c>
      <c r="M313" s="29" t="s">
        <v>596</v>
      </c>
      <c r="N313" s="29" t="s">
        <v>3879</v>
      </c>
      <c r="O313" s="29" t="s">
        <v>3766</v>
      </c>
      <c r="P313" s="29">
        <v>1</v>
      </c>
      <c r="Q313" s="37">
        <f>ROUND(Table8[[#This Row],['# MONTHS]]/Table8[[#Headers],[12]],2)</f>
        <v>0.08</v>
      </c>
      <c r="R313" s="37">
        <f>IF(ISNUMBER(T313), ((P313 - 1 + (DAY(T313) / DAY(EOMONTH(T313, 0)))) / Table8[[#Headers],[12]]), (P313 / Table8[[#Headers],[12]]))</f>
        <v>8.3333333333333329E-2</v>
      </c>
      <c r="S313" s="35" t="str">
        <f>IFERROR(VLOOKUP(Table8[[#This Row],[EMPLOYEE ID]],Table3[[EMP ID]:[DATE STARTED]],9,FALSE),"")</f>
        <v/>
      </c>
      <c r="T313" s="35" t="str">
        <f>IF(IFERROR(VLOOKUP(Table8[[#This Row],[EMPLOYEE ID]],ELIST!$A$1:$J$1864,8),"")="","",VLOOKUP(Table8[[#This Row],[EMPLOYEE ID]],ELIST!$A$1:$J$1864,8))</f>
        <v/>
      </c>
      <c r="U313" s="36">
        <f>Table8[[#This Row],[PRORATED %]]</f>
        <v>8.3333333333333329E-2</v>
      </c>
      <c r="V313" s="59"/>
    </row>
    <row r="314" spans="1:22" x14ac:dyDescent="0.25">
      <c r="A314" s="28" t="s">
        <v>377</v>
      </c>
      <c r="B314" s="29">
        <v>240607</v>
      </c>
      <c r="C314" s="29" t="s">
        <v>136</v>
      </c>
      <c r="D314" s="29" t="s">
        <v>747</v>
      </c>
      <c r="E314" s="35">
        <f>IFERROR(VLOOKUP(Table5[[#This Row],[EMPLOYEE ID]],Table3[[EMP ID]:[DATE STARTED]],9,FALSE),"")</f>
        <v>44949</v>
      </c>
      <c r="F314" s="35" t="str">
        <f>IF(IFERROR(VLOOKUP(Table5[[#This Row],[EMPLOYEE ID]],ELIST!$A$1:$J$1864,8),"")="","",VLOOKUP(Table5[[#This Row],[EMPLOYEE ID]],ELIST!$A$1:$J$1864,8))</f>
        <v/>
      </c>
      <c r="G314" s="29">
        <v>1</v>
      </c>
      <c r="H314" s="29">
        <v>12</v>
      </c>
      <c r="I314" s="36">
        <f t="shared" si="8"/>
        <v>8.3333333333333329E-2</v>
      </c>
      <c r="J314" s="30">
        <f t="shared" si="9"/>
        <v>8.3333333333333329E-2</v>
      </c>
      <c r="M314" s="29" t="s">
        <v>170</v>
      </c>
      <c r="N314" s="29" t="s">
        <v>3879</v>
      </c>
      <c r="O314" s="29" t="s">
        <v>3766</v>
      </c>
      <c r="P314" s="29">
        <v>1</v>
      </c>
      <c r="Q314" s="37">
        <f>ROUND(Table8[[#This Row],['# MONTHS]]/Table8[[#Headers],[12]],2)</f>
        <v>0.08</v>
      </c>
      <c r="R314" s="37">
        <f>IF(ISNUMBER(T314), ((P314 - 1 + (DAY(T314) / DAY(EOMONTH(T314, 0)))) / Table8[[#Headers],[12]]), (P314 / Table8[[#Headers],[12]]))</f>
        <v>8.3333333333333329E-2</v>
      </c>
      <c r="S314" s="35" t="str">
        <f>IFERROR(VLOOKUP(Table8[[#This Row],[EMPLOYEE ID]],Table3[[EMP ID]:[DATE STARTED]],9,FALSE),"")</f>
        <v/>
      </c>
      <c r="T314" s="35" t="str">
        <f>IF(IFERROR(VLOOKUP(Table8[[#This Row],[EMPLOYEE ID]],ELIST!$A$1:$J$1864,8),"")="","",VLOOKUP(Table8[[#This Row],[EMPLOYEE ID]],ELIST!$A$1:$J$1864,8))</f>
        <v/>
      </c>
      <c r="U314" s="36">
        <f>Table8[[#This Row],[PRORATED %]]</f>
        <v>8.3333333333333329E-2</v>
      </c>
      <c r="V314" s="59"/>
    </row>
    <row r="315" spans="1:22" x14ac:dyDescent="0.25">
      <c r="A315" s="28" t="s">
        <v>377</v>
      </c>
      <c r="B315" s="29">
        <v>240607</v>
      </c>
      <c r="C315" s="29" t="s">
        <v>136</v>
      </c>
      <c r="D315" s="29" t="s">
        <v>703</v>
      </c>
      <c r="E315" s="35">
        <f>IFERROR(VLOOKUP(Table5[[#This Row],[EMPLOYEE ID]],Table3[[EMP ID]:[DATE STARTED]],9,FALSE),"")</f>
        <v>44949</v>
      </c>
      <c r="F315" s="35" t="str">
        <f>IF(IFERROR(VLOOKUP(Table5[[#This Row],[EMPLOYEE ID]],ELIST!$A$1:$J$1864,8),"")="","",VLOOKUP(Table5[[#This Row],[EMPLOYEE ID]],ELIST!$A$1:$J$1864,8))</f>
        <v/>
      </c>
      <c r="G315" s="29">
        <v>1</v>
      </c>
      <c r="H315" s="29">
        <v>12</v>
      </c>
      <c r="I315" s="36">
        <f t="shared" si="8"/>
        <v>8.3333333333333329E-2</v>
      </c>
      <c r="J315" s="30">
        <f t="shared" si="9"/>
        <v>8.3333333333333329E-2</v>
      </c>
      <c r="M315" s="29" t="s">
        <v>161</v>
      </c>
      <c r="N315" s="29">
        <v>240131</v>
      </c>
      <c r="O315" s="29" t="s">
        <v>160</v>
      </c>
      <c r="P315" s="29">
        <v>1</v>
      </c>
      <c r="Q315" s="37">
        <f>ROUND(Table8[[#This Row],['# MONTHS]]/Table8[[#Headers],[12]],2)</f>
        <v>0.08</v>
      </c>
      <c r="R315" s="37">
        <f>IF(ISNUMBER(T315), ((P315 - 1 + (DAY(T315) / DAY(EOMONTH(T315, 0)))) / Table8[[#Headers],[12]]), (P315 / Table8[[#Headers],[12]]))</f>
        <v>8.3333333333333329E-2</v>
      </c>
      <c r="S315" s="35">
        <f>IFERROR(VLOOKUP(Table8[[#This Row],[EMPLOYEE ID]],Table3[[EMP ID]:[DATE STARTED]],9,FALSE),"")</f>
        <v>43598</v>
      </c>
      <c r="T315" s="35" t="str">
        <f>IF(IFERROR(VLOOKUP(Table8[[#This Row],[EMPLOYEE ID]],ELIST!$A$1:$J$1864,8),"")="","",VLOOKUP(Table8[[#This Row],[EMPLOYEE ID]],ELIST!$A$1:$J$1864,8))</f>
        <v/>
      </c>
      <c r="U315" s="36">
        <f>Table8[[#This Row],[PRORATED %]]</f>
        <v>8.3333333333333329E-2</v>
      </c>
      <c r="V315" s="59"/>
    </row>
    <row r="316" spans="1:22" x14ac:dyDescent="0.25">
      <c r="A316" s="28" t="s">
        <v>377</v>
      </c>
      <c r="B316" s="29">
        <v>240607</v>
      </c>
      <c r="C316" s="29" t="s">
        <v>136</v>
      </c>
      <c r="D316" s="29" t="s">
        <v>695</v>
      </c>
      <c r="E316" s="35">
        <f>IFERROR(VLOOKUP(Table5[[#This Row],[EMPLOYEE ID]],Table3[[EMP ID]:[DATE STARTED]],9,FALSE),"")</f>
        <v>44949</v>
      </c>
      <c r="F316" s="35" t="str">
        <f>IF(IFERROR(VLOOKUP(Table5[[#This Row],[EMPLOYEE ID]],ELIST!$A$1:$J$1864,8),"")="","",VLOOKUP(Table5[[#This Row],[EMPLOYEE ID]],ELIST!$A$1:$J$1864,8))</f>
        <v/>
      </c>
      <c r="G316" s="29">
        <v>1</v>
      </c>
      <c r="H316" s="29">
        <v>12</v>
      </c>
      <c r="I316" s="36">
        <f t="shared" si="8"/>
        <v>8.3333333333333329E-2</v>
      </c>
      <c r="J316" s="30">
        <f t="shared" si="9"/>
        <v>8.3333333333333329E-2</v>
      </c>
      <c r="M316" s="29" t="s">
        <v>161</v>
      </c>
      <c r="N316" s="29" t="s">
        <v>3280</v>
      </c>
      <c r="O316" s="29" t="s">
        <v>3766</v>
      </c>
      <c r="P316" s="29">
        <v>1</v>
      </c>
      <c r="Q316" s="37">
        <f>ROUND(Table8[[#This Row],['# MONTHS]]/Table8[[#Headers],[12]],2)</f>
        <v>0.08</v>
      </c>
      <c r="R316" s="37">
        <f>IF(ISNUMBER(T316), ((P316 - 1 + (DAY(T316) / DAY(EOMONTH(T316, 0)))) / Table8[[#Headers],[12]]), (P316 / Table8[[#Headers],[12]]))</f>
        <v>8.3333333333333329E-2</v>
      </c>
      <c r="S316" s="35" t="str">
        <f>IFERROR(VLOOKUP(Table8[[#This Row],[EMPLOYEE ID]],Table3[[EMP ID]:[DATE STARTED]],9,FALSE),"")</f>
        <v/>
      </c>
      <c r="T316" s="35" t="str">
        <f>IF(IFERROR(VLOOKUP(Table8[[#This Row],[EMPLOYEE ID]],ELIST!$A$1:$J$1864,8),"")="","",VLOOKUP(Table8[[#This Row],[EMPLOYEE ID]],ELIST!$A$1:$J$1864,8))</f>
        <v/>
      </c>
      <c r="U316" s="36">
        <f>Table8[[#This Row],[PRORATED %]]</f>
        <v>8.3333333333333329E-2</v>
      </c>
      <c r="V316" s="59"/>
    </row>
    <row r="317" spans="1:22" x14ac:dyDescent="0.25">
      <c r="A317" s="28" t="s">
        <v>377</v>
      </c>
      <c r="B317" s="29">
        <v>240607</v>
      </c>
      <c r="C317" s="29" t="s">
        <v>136</v>
      </c>
      <c r="D317" s="29" t="s">
        <v>650</v>
      </c>
      <c r="E317" s="35">
        <f>IFERROR(VLOOKUP(Table5[[#This Row],[EMPLOYEE ID]],Table3[[EMP ID]:[DATE STARTED]],9,FALSE),"")</f>
        <v>44949</v>
      </c>
      <c r="F317" s="35" t="str">
        <f>IF(IFERROR(VLOOKUP(Table5[[#This Row],[EMPLOYEE ID]],ELIST!$A$1:$J$1864,8),"")="","",VLOOKUP(Table5[[#This Row],[EMPLOYEE ID]],ELIST!$A$1:$J$1864,8))</f>
        <v/>
      </c>
      <c r="G317" s="29">
        <v>1</v>
      </c>
      <c r="H317" s="29">
        <v>12</v>
      </c>
      <c r="I317" s="36">
        <f t="shared" si="8"/>
        <v>8.3333333333333329E-2</v>
      </c>
      <c r="J317" s="30">
        <f t="shared" si="9"/>
        <v>8.3333333333333329E-2</v>
      </c>
      <c r="M317" s="29" t="s">
        <v>161</v>
      </c>
      <c r="N317" s="29" t="s">
        <v>602</v>
      </c>
      <c r="O317" s="29" t="s">
        <v>3766</v>
      </c>
      <c r="P317" s="29">
        <v>1</v>
      </c>
      <c r="Q317" s="37">
        <f>ROUND(Table8[[#This Row],['# MONTHS]]/Table8[[#Headers],[12]],2)</f>
        <v>0.08</v>
      </c>
      <c r="R317" s="37">
        <f>IF(ISNUMBER(T317), ((P317 - 1 + (DAY(T317) / DAY(EOMONTH(T317, 0)))) / Table8[[#Headers],[12]]), (P317 / Table8[[#Headers],[12]]))</f>
        <v>5.9139784946236562E-2</v>
      </c>
      <c r="S317" s="35" t="str">
        <f>IFERROR(VLOOKUP(Table8[[#This Row],[EMPLOYEE ID]],Table3[[EMP ID]:[DATE STARTED]],9,FALSE),"")</f>
        <v/>
      </c>
      <c r="T317" s="35">
        <f>IF(IFERROR(VLOOKUP(Table8[[#This Row],[EMPLOYEE ID]],ELIST!$A$1:$J$1864,8),"")="","",VLOOKUP(Table8[[#This Row],[EMPLOYEE ID]],ELIST!$A$1:$J$1864,8))</f>
        <v>44795</v>
      </c>
      <c r="U317" s="36">
        <f>Table8[[#This Row],[PRORATED %]]</f>
        <v>5.9139784946236562E-2</v>
      </c>
      <c r="V317" s="59"/>
    </row>
    <row r="318" spans="1:22" x14ac:dyDescent="0.25">
      <c r="A318" s="28" t="s">
        <v>377</v>
      </c>
      <c r="B318" s="29">
        <v>240607</v>
      </c>
      <c r="C318" s="29" t="s">
        <v>136</v>
      </c>
      <c r="D318" s="29" t="s">
        <v>3277</v>
      </c>
      <c r="E318" s="35">
        <f>IFERROR(VLOOKUP(Table5[[#This Row],[EMPLOYEE ID]],Table3[[EMP ID]:[DATE STARTED]],9,FALSE),"")</f>
        <v>44949</v>
      </c>
      <c r="F318" s="35" t="str">
        <f>IF(IFERROR(VLOOKUP(Table5[[#This Row],[EMPLOYEE ID]],ELIST!$A$1:$J$1864,8),"")="","",VLOOKUP(Table5[[#This Row],[EMPLOYEE ID]],ELIST!$A$1:$J$1864,8))</f>
        <v/>
      </c>
      <c r="G318" s="29">
        <v>1</v>
      </c>
      <c r="H318" s="29">
        <v>12</v>
      </c>
      <c r="I318" s="36">
        <f t="shared" si="8"/>
        <v>8.3333333333333329E-2</v>
      </c>
      <c r="J318" s="30">
        <f t="shared" si="9"/>
        <v>8.3333333333333329E-2</v>
      </c>
      <c r="M318" s="29" t="s">
        <v>152</v>
      </c>
      <c r="N318" s="29" t="s">
        <v>553</v>
      </c>
      <c r="O318" s="29" t="s">
        <v>3766</v>
      </c>
      <c r="P318" s="29">
        <v>1</v>
      </c>
      <c r="Q318" s="37">
        <f>ROUND(Table8[[#This Row],['# MONTHS]]/Table8[[#Headers],[12]],2)</f>
        <v>0.08</v>
      </c>
      <c r="R318" s="37">
        <f>IF(ISNUMBER(T318), ((P318 - 1 + (DAY(T318) / DAY(EOMONTH(T318, 0)))) / Table8[[#Headers],[12]]), (P318 / Table8[[#Headers],[12]]))</f>
        <v>7.2222222222222229E-2</v>
      </c>
      <c r="S318" s="35" t="str">
        <f>IFERROR(VLOOKUP(Table8[[#This Row],[EMPLOYEE ID]],Table3[[EMP ID]:[DATE STARTED]],9,FALSE),"")</f>
        <v/>
      </c>
      <c r="T318" s="35">
        <f>IF(IFERROR(VLOOKUP(Table8[[#This Row],[EMPLOYEE ID]],ELIST!$A$1:$J$1864,8),"")="","",VLOOKUP(Table8[[#This Row],[EMPLOYEE ID]],ELIST!$A$1:$J$1864,8))</f>
        <v>44100</v>
      </c>
      <c r="U318" s="36">
        <f>Table8[[#This Row],[PRORATED %]]</f>
        <v>7.2222222222222229E-2</v>
      </c>
      <c r="V318" s="59"/>
    </row>
    <row r="319" spans="1:22" x14ac:dyDescent="0.25">
      <c r="A319" s="28" t="s">
        <v>377</v>
      </c>
      <c r="B319" s="29">
        <v>240607</v>
      </c>
      <c r="C319" s="29" t="s">
        <v>136</v>
      </c>
      <c r="D319" s="29" t="s">
        <v>3284</v>
      </c>
      <c r="E319" s="35">
        <f>IFERROR(VLOOKUP(Table5[[#This Row],[EMPLOYEE ID]],Table3[[EMP ID]:[DATE STARTED]],9,FALSE),"")</f>
        <v>44949</v>
      </c>
      <c r="F319" s="35" t="str">
        <f>IF(IFERROR(VLOOKUP(Table5[[#This Row],[EMPLOYEE ID]],ELIST!$A$1:$J$1864,8),"")="","",VLOOKUP(Table5[[#This Row],[EMPLOYEE ID]],ELIST!$A$1:$J$1864,8))</f>
        <v/>
      </c>
      <c r="G319" s="29">
        <v>1</v>
      </c>
      <c r="H319" s="29">
        <v>12</v>
      </c>
      <c r="I319" s="36">
        <f t="shared" si="8"/>
        <v>8.3333333333333329E-2</v>
      </c>
      <c r="J319" s="30">
        <f t="shared" si="9"/>
        <v>8.3333333333333329E-2</v>
      </c>
      <c r="M319" s="29" t="s">
        <v>148</v>
      </c>
      <c r="N319" s="29" t="s">
        <v>3280</v>
      </c>
      <c r="O319" s="29" t="s">
        <v>3766</v>
      </c>
      <c r="P319" s="29">
        <v>1</v>
      </c>
      <c r="Q319" s="37">
        <f>ROUND(Table8[[#This Row],['# MONTHS]]/Table8[[#Headers],[12]],2)</f>
        <v>0.08</v>
      </c>
      <c r="R319" s="37">
        <f>IF(ISNUMBER(T319), ((P319 - 1 + (DAY(T319) / DAY(EOMONTH(T319, 0)))) / Table8[[#Headers],[12]]), (P319 / Table8[[#Headers],[12]]))</f>
        <v>8.3333333333333329E-2</v>
      </c>
      <c r="S319" s="35" t="str">
        <f>IFERROR(VLOOKUP(Table8[[#This Row],[EMPLOYEE ID]],Table3[[EMP ID]:[DATE STARTED]],9,FALSE),"")</f>
        <v/>
      </c>
      <c r="T319" s="35" t="str">
        <f>IF(IFERROR(VLOOKUP(Table8[[#This Row],[EMPLOYEE ID]],ELIST!$A$1:$J$1864,8),"")="","",VLOOKUP(Table8[[#This Row],[EMPLOYEE ID]],ELIST!$A$1:$J$1864,8))</f>
        <v/>
      </c>
      <c r="U319" s="36">
        <f>Table8[[#This Row],[PRORATED %]]</f>
        <v>8.3333333333333329E-2</v>
      </c>
      <c r="V319" s="59"/>
    </row>
    <row r="320" spans="1:22" x14ac:dyDescent="0.25">
      <c r="A320" s="28" t="s">
        <v>377</v>
      </c>
      <c r="B320" s="29">
        <v>240607</v>
      </c>
      <c r="C320" s="29" t="s">
        <v>136</v>
      </c>
      <c r="D320" s="29" t="s">
        <v>3778</v>
      </c>
      <c r="E320" s="35">
        <f>IFERROR(VLOOKUP(Table5[[#This Row],[EMPLOYEE ID]],Table3[[EMP ID]:[DATE STARTED]],9,FALSE),"")</f>
        <v>44949</v>
      </c>
      <c r="F320" s="35" t="str">
        <f>IF(IFERROR(VLOOKUP(Table5[[#This Row],[EMPLOYEE ID]],ELIST!$A$1:$J$1864,8),"")="","",VLOOKUP(Table5[[#This Row],[EMPLOYEE ID]],ELIST!$A$1:$J$1864,8))</f>
        <v/>
      </c>
      <c r="G320" s="29">
        <v>1</v>
      </c>
      <c r="H320" s="29">
        <v>12</v>
      </c>
      <c r="I320" s="36">
        <f t="shared" si="8"/>
        <v>8.3333333333333329E-2</v>
      </c>
      <c r="J320" s="30">
        <f t="shared" si="9"/>
        <v>8.3333333333333329E-2</v>
      </c>
      <c r="M320" s="29" t="s">
        <v>148</v>
      </c>
      <c r="N320" s="29" t="s">
        <v>2992</v>
      </c>
      <c r="O320" s="29" t="s">
        <v>3766</v>
      </c>
      <c r="P320" s="29">
        <v>1</v>
      </c>
      <c r="Q320" s="37">
        <f>ROUND(Table8[[#This Row],['# MONTHS]]/Table8[[#Headers],[12]],2)</f>
        <v>0.08</v>
      </c>
      <c r="R320" s="37">
        <f>IF(ISNUMBER(T320), ((P320 - 1 + (DAY(T320) / DAY(EOMONTH(T320, 0)))) / Table8[[#Headers],[12]]), (P320 / Table8[[#Headers],[12]]))</f>
        <v>8.3333333333333329E-2</v>
      </c>
      <c r="S320" s="35" t="str">
        <f>IFERROR(VLOOKUP(Table8[[#This Row],[EMPLOYEE ID]],Table3[[EMP ID]:[DATE STARTED]],9,FALSE),"")</f>
        <v/>
      </c>
      <c r="T320" s="35" t="str">
        <f>IF(IFERROR(VLOOKUP(Table8[[#This Row],[EMPLOYEE ID]],ELIST!$A$1:$J$1864,8),"")="","",VLOOKUP(Table8[[#This Row],[EMPLOYEE ID]],ELIST!$A$1:$J$1864,8))</f>
        <v/>
      </c>
      <c r="U320" s="36">
        <f>Table8[[#This Row],[PRORATED %]]</f>
        <v>8.3333333333333329E-2</v>
      </c>
      <c r="V320" s="59"/>
    </row>
    <row r="321" spans="1:22" x14ac:dyDescent="0.25">
      <c r="A321" s="28" t="s">
        <v>377</v>
      </c>
      <c r="B321" s="29">
        <v>240607</v>
      </c>
      <c r="C321" s="29" t="s">
        <v>136</v>
      </c>
      <c r="D321" s="29" t="s">
        <v>3768</v>
      </c>
      <c r="E321" s="35">
        <f>IFERROR(VLOOKUP(Table5[[#This Row],[EMPLOYEE ID]],Table3[[EMP ID]:[DATE STARTED]],9,FALSE),"")</f>
        <v>44949</v>
      </c>
      <c r="F321" s="35" t="str">
        <f>IF(IFERROR(VLOOKUP(Table5[[#This Row],[EMPLOYEE ID]],ELIST!$A$1:$J$1864,8),"")="","",VLOOKUP(Table5[[#This Row],[EMPLOYEE ID]],ELIST!$A$1:$J$1864,8))</f>
        <v/>
      </c>
      <c r="G321" s="29">
        <v>1</v>
      </c>
      <c r="H321" s="29">
        <v>12</v>
      </c>
      <c r="I321" s="36">
        <f t="shared" si="8"/>
        <v>8.3333333333333329E-2</v>
      </c>
      <c r="J321" s="30">
        <f t="shared" si="9"/>
        <v>8.3333333333333329E-2</v>
      </c>
      <c r="M321" s="29" t="s">
        <v>148</v>
      </c>
      <c r="N321" s="29" t="s">
        <v>3279</v>
      </c>
      <c r="O321" s="29" t="s">
        <v>3766</v>
      </c>
      <c r="P321" s="29">
        <v>1</v>
      </c>
      <c r="Q321" s="37">
        <f>ROUND(Table8[[#This Row],['# MONTHS]]/Table8[[#Headers],[12]],2)</f>
        <v>0.08</v>
      </c>
      <c r="R321" s="37">
        <f>IF(ISNUMBER(T321), ((P321 - 1 + (DAY(T321) / DAY(EOMONTH(T321, 0)))) / Table8[[#Headers],[12]]), (P321 / Table8[[#Headers],[12]]))</f>
        <v>3.0555555555555555E-2</v>
      </c>
      <c r="S321" s="35" t="str">
        <f>IFERROR(VLOOKUP(Table8[[#This Row],[EMPLOYEE ID]],Table3[[EMP ID]:[DATE STARTED]],9,FALSE),"")</f>
        <v/>
      </c>
      <c r="T321" s="35">
        <f>IF(IFERROR(VLOOKUP(Table8[[#This Row],[EMPLOYEE ID]],ELIST!$A$1:$J$1864,8),"")="","",VLOOKUP(Table8[[#This Row],[EMPLOYEE ID]],ELIST!$A$1:$J$1864,8))</f>
        <v>44358</v>
      </c>
      <c r="U321" s="36">
        <f>Table8[[#This Row],[PRORATED %]]</f>
        <v>3.0555555555555555E-2</v>
      </c>
      <c r="V321" s="59" t="s">
        <v>215</v>
      </c>
    </row>
    <row r="322" spans="1:22" x14ac:dyDescent="0.25">
      <c r="A322" s="28" t="s">
        <v>377</v>
      </c>
      <c r="B322" s="29">
        <v>340010</v>
      </c>
      <c r="C322" s="29" t="s">
        <v>376</v>
      </c>
      <c r="D322" s="29" t="s">
        <v>746</v>
      </c>
      <c r="E322" s="35">
        <f>IFERROR(VLOOKUP(Table5[[#This Row],[EMPLOYEE ID]],Table3[[EMP ID]:[DATE STARTED]],9,FALSE),"")</f>
        <v>44319</v>
      </c>
      <c r="F322" s="35">
        <f>IF(IFERROR(VLOOKUP(Table5[[#This Row],[EMPLOYEE ID]],ELIST!$A$1:$J$1864,8),"")="","",VLOOKUP(Table5[[#This Row],[EMPLOYEE ID]],ELIST!$A$1:$J$1864,8))</f>
        <v>45423</v>
      </c>
      <c r="G322" s="29">
        <v>1</v>
      </c>
      <c r="H322" s="29">
        <v>12</v>
      </c>
      <c r="I322" s="36">
        <f t="shared" si="8"/>
        <v>8.3333333333333329E-2</v>
      </c>
      <c r="J322" s="30">
        <f t="shared" si="9"/>
        <v>2.9569892473118281E-2</v>
      </c>
      <c r="M322" s="29" t="s">
        <v>148</v>
      </c>
      <c r="N322" s="29" t="s">
        <v>3879</v>
      </c>
      <c r="O322" s="29" t="s">
        <v>3766</v>
      </c>
      <c r="P322" s="29">
        <v>1</v>
      </c>
      <c r="Q322" s="37">
        <f>ROUND(Table8[[#This Row],['# MONTHS]]/Table8[[#Headers],[12]],2)</f>
        <v>0.08</v>
      </c>
      <c r="R322" s="37">
        <f>IF(ISNUMBER(T322), ((P322 - 1 + (DAY(T322) / DAY(EOMONTH(T322, 0)))) / Table8[[#Headers],[12]]), (P322 / Table8[[#Headers],[12]]))</f>
        <v>8.3333333333333329E-2</v>
      </c>
      <c r="S322" s="35" t="str">
        <f>IFERROR(VLOOKUP(Table8[[#This Row],[EMPLOYEE ID]],Table3[[EMP ID]:[DATE STARTED]],9,FALSE),"")</f>
        <v/>
      </c>
      <c r="T322" s="35" t="str">
        <f>IF(IFERROR(VLOOKUP(Table8[[#This Row],[EMPLOYEE ID]],ELIST!$A$1:$J$1864,8),"")="","",VLOOKUP(Table8[[#This Row],[EMPLOYEE ID]],ELIST!$A$1:$J$1864,8))</f>
        <v/>
      </c>
      <c r="U322" s="36">
        <f>Table8[[#This Row],[PRORATED %]]</f>
        <v>8.3333333333333329E-2</v>
      </c>
      <c r="V322" s="59"/>
    </row>
    <row r="323" spans="1:22" x14ac:dyDescent="0.25">
      <c r="A323" s="28" t="s">
        <v>377</v>
      </c>
      <c r="B323" s="29">
        <v>340010</v>
      </c>
      <c r="C323" s="29" t="s">
        <v>376</v>
      </c>
      <c r="D323" s="29" t="s">
        <v>717</v>
      </c>
      <c r="E323" s="35">
        <f>IFERROR(VLOOKUP(Table5[[#This Row],[EMPLOYEE ID]],Table3[[EMP ID]:[DATE STARTED]],9,FALSE),"")</f>
        <v>44319</v>
      </c>
      <c r="F323" s="35">
        <f>IF(IFERROR(VLOOKUP(Table5[[#This Row],[EMPLOYEE ID]],ELIST!$A$1:$J$1864,8),"")="","",VLOOKUP(Table5[[#This Row],[EMPLOYEE ID]],ELIST!$A$1:$J$1864,8))</f>
        <v>45423</v>
      </c>
      <c r="G323" s="29">
        <v>1</v>
      </c>
      <c r="H323" s="29">
        <v>12</v>
      </c>
      <c r="I323" s="36">
        <f t="shared" ref="I323:I386" si="10">G323/H323</f>
        <v>8.3333333333333329E-2</v>
      </c>
      <c r="J323" s="30">
        <f t="shared" ref="J323:J386" si="11">IF(ISNUMBER(F323), ((G323 - 1 + (DAY(F323) / DAY(EOMONTH(F323, 0)))) / H323), (G323 / H323))</f>
        <v>2.9569892473118281E-2</v>
      </c>
      <c r="M323" s="29" t="s">
        <v>507</v>
      </c>
      <c r="N323" s="29" t="s">
        <v>234</v>
      </c>
      <c r="O323" s="29" t="s">
        <v>3766</v>
      </c>
      <c r="P323" s="29">
        <v>1</v>
      </c>
      <c r="Q323" s="37">
        <f>ROUND(Table8[[#This Row],['# MONTHS]]/Table8[[#Headers],[12]],2)</f>
        <v>0.08</v>
      </c>
      <c r="R323" s="37">
        <f>IF(ISNUMBER(T323), ((P323 - 1 + (DAY(T323) / DAY(EOMONTH(T323, 0)))) / Table8[[#Headers],[12]]), (P323 / Table8[[#Headers],[12]]))</f>
        <v>1.4880952380952382E-2</v>
      </c>
      <c r="S323" s="35" t="str">
        <f>IFERROR(VLOOKUP(Table8[[#This Row],[EMPLOYEE ID]],Table3[[EMP ID]:[DATE STARTED]],9,FALSE),"")</f>
        <v/>
      </c>
      <c r="T323" s="35">
        <f>IF(IFERROR(VLOOKUP(Table8[[#This Row],[EMPLOYEE ID]],ELIST!$A$1:$J$1864,8),"")="","",VLOOKUP(Table8[[#This Row],[EMPLOYEE ID]],ELIST!$A$1:$J$1864,8))</f>
        <v>44232</v>
      </c>
      <c r="U323" s="36">
        <f>Table8[[#This Row],[PRORATED %]]</f>
        <v>1.4880952380952382E-2</v>
      </c>
      <c r="V323" s="59"/>
    </row>
    <row r="324" spans="1:22" x14ac:dyDescent="0.25">
      <c r="A324" s="28" t="s">
        <v>374</v>
      </c>
      <c r="B324" s="29">
        <v>240067</v>
      </c>
      <c r="C324" s="29" t="s">
        <v>111</v>
      </c>
      <c r="D324" s="29" t="s">
        <v>746</v>
      </c>
      <c r="E324" s="35">
        <f>IFERROR(VLOOKUP(Table5[[#This Row],[EMPLOYEE ID]],Table3[[EMP ID]:[DATE STARTED]],9,FALSE),"")</f>
        <v>41946</v>
      </c>
      <c r="F324" s="35" t="str">
        <f>IF(IFERROR(VLOOKUP(Table5[[#This Row],[EMPLOYEE ID]],ELIST!$A$1:$J$1864,8),"")="","",VLOOKUP(Table5[[#This Row],[EMPLOYEE ID]],ELIST!$A$1:$J$1864,8))</f>
        <v/>
      </c>
      <c r="G324" s="29">
        <v>1</v>
      </c>
      <c r="H324" s="29">
        <v>12</v>
      </c>
      <c r="I324" s="36">
        <f t="shared" si="10"/>
        <v>8.3333333333333329E-2</v>
      </c>
      <c r="J324" s="30">
        <f t="shared" si="11"/>
        <v>8.3333333333333329E-2</v>
      </c>
      <c r="M324" s="29" t="s">
        <v>139</v>
      </c>
      <c r="N324" s="29" t="s">
        <v>3879</v>
      </c>
      <c r="O324" s="29" t="s">
        <v>3766</v>
      </c>
      <c r="P324" s="29">
        <v>1</v>
      </c>
      <c r="Q324" s="37">
        <f>ROUND(Table8[[#This Row],['# MONTHS]]/Table8[[#Headers],[12]],2)</f>
        <v>0.08</v>
      </c>
      <c r="R324" s="37">
        <f>IF(ISNUMBER(T324), ((P324 - 1 + (DAY(T324) / DAY(EOMONTH(T324, 0)))) / Table8[[#Headers],[12]]), (P324 / Table8[[#Headers],[12]]))</f>
        <v>8.3333333333333329E-2</v>
      </c>
      <c r="S324" s="35" t="str">
        <f>IFERROR(VLOOKUP(Table8[[#This Row],[EMPLOYEE ID]],Table3[[EMP ID]:[DATE STARTED]],9,FALSE),"")</f>
        <v/>
      </c>
      <c r="T324" s="35" t="str">
        <f>IF(IFERROR(VLOOKUP(Table8[[#This Row],[EMPLOYEE ID]],ELIST!$A$1:$J$1864,8),"")="","",VLOOKUP(Table8[[#This Row],[EMPLOYEE ID]],ELIST!$A$1:$J$1864,8))</f>
        <v/>
      </c>
      <c r="U324" s="36">
        <f>Table8[[#This Row],[PRORATED %]]</f>
        <v>8.3333333333333329E-2</v>
      </c>
      <c r="V324" s="59"/>
    </row>
    <row r="325" spans="1:22" x14ac:dyDescent="0.25">
      <c r="A325" s="28" t="s">
        <v>374</v>
      </c>
      <c r="B325" s="29">
        <v>240067</v>
      </c>
      <c r="C325" s="29" t="s">
        <v>111</v>
      </c>
      <c r="D325" s="29" t="s">
        <v>717</v>
      </c>
      <c r="E325" s="35">
        <f>IFERROR(VLOOKUP(Table5[[#This Row],[EMPLOYEE ID]],Table3[[EMP ID]:[DATE STARTED]],9,FALSE),"")</f>
        <v>41946</v>
      </c>
      <c r="F325" s="35" t="str">
        <f>IF(IFERROR(VLOOKUP(Table5[[#This Row],[EMPLOYEE ID]],ELIST!$A$1:$J$1864,8),"")="","",VLOOKUP(Table5[[#This Row],[EMPLOYEE ID]],ELIST!$A$1:$J$1864,8))</f>
        <v/>
      </c>
      <c r="G325" s="29">
        <v>1</v>
      </c>
      <c r="H325" s="29">
        <v>12</v>
      </c>
      <c r="I325" s="36">
        <f t="shared" si="10"/>
        <v>8.3333333333333329E-2</v>
      </c>
      <c r="J325" s="30">
        <f t="shared" si="11"/>
        <v>8.3333333333333329E-2</v>
      </c>
      <c r="M325" s="29" t="s">
        <v>134</v>
      </c>
      <c r="N325" s="29">
        <v>340061</v>
      </c>
      <c r="O325" s="29" t="s">
        <v>683</v>
      </c>
      <c r="P325" s="29">
        <v>1</v>
      </c>
      <c r="Q325" s="37">
        <f>ROUND(Table8[[#This Row],['# MONTHS]]/Table8[[#Headers],[12]],2)</f>
        <v>0.08</v>
      </c>
      <c r="R325" s="37">
        <f>IF(ISNUMBER(T325), ((P325 - 1 + (DAY(T325) / DAY(EOMONTH(T325, 0)))) / Table8[[#Headers],[12]]), (P325 / Table8[[#Headers],[12]]))</f>
        <v>4.301075268817204E-2</v>
      </c>
      <c r="S325" s="35">
        <f>IFERROR(VLOOKUP(Table8[[#This Row],[EMPLOYEE ID]],Table3[[EMP ID]:[DATE STARTED]],9,FALSE),"")</f>
        <v>45496</v>
      </c>
      <c r="T325" s="35">
        <f>IF(IFERROR(VLOOKUP(Table8[[#This Row],[EMPLOYEE ID]],ELIST!$A$1:$J$1864,8),"")="","",VLOOKUP(Table8[[#This Row],[EMPLOYEE ID]],ELIST!$A$1:$J$1864,8))</f>
        <v>45520</v>
      </c>
      <c r="U325" s="36">
        <f>Table8[[#This Row],[PRORATED %]]</f>
        <v>4.301075268817204E-2</v>
      </c>
      <c r="V325" s="59"/>
    </row>
    <row r="326" spans="1:22" x14ac:dyDescent="0.25">
      <c r="A326" s="28" t="s">
        <v>374</v>
      </c>
      <c r="B326" s="29">
        <v>240067</v>
      </c>
      <c r="C326" s="29" t="s">
        <v>111</v>
      </c>
      <c r="D326" s="29" t="s">
        <v>703</v>
      </c>
      <c r="E326" s="35">
        <f>IFERROR(VLOOKUP(Table5[[#This Row],[EMPLOYEE ID]],Table3[[EMP ID]:[DATE STARTED]],9,FALSE),"")</f>
        <v>41946</v>
      </c>
      <c r="F326" s="35" t="str">
        <f>IF(IFERROR(VLOOKUP(Table5[[#This Row],[EMPLOYEE ID]],ELIST!$A$1:$J$1864,8),"")="","",VLOOKUP(Table5[[#This Row],[EMPLOYEE ID]],ELIST!$A$1:$J$1864,8))</f>
        <v/>
      </c>
      <c r="G326" s="29">
        <v>1</v>
      </c>
      <c r="H326" s="29">
        <v>12</v>
      </c>
      <c r="I326" s="36">
        <f t="shared" si="10"/>
        <v>8.3333333333333329E-2</v>
      </c>
      <c r="J326" s="30">
        <f t="shared" si="11"/>
        <v>8.3333333333333329E-2</v>
      </c>
      <c r="M326" s="29" t="s">
        <v>130</v>
      </c>
      <c r="N326" s="29">
        <v>210076</v>
      </c>
      <c r="O326" s="29" t="s">
        <v>655</v>
      </c>
      <c r="P326" s="29">
        <v>1</v>
      </c>
      <c r="Q326" s="37">
        <f>ROUND(Table8[[#This Row],['# MONTHS]]/Table8[[#Headers],[12]],2)</f>
        <v>0.08</v>
      </c>
      <c r="R326" s="37">
        <f>IF(ISNUMBER(T326), ((P326 - 1 + (DAY(T326) / DAY(EOMONTH(T326, 0)))) / Table8[[#Headers],[12]]), (P326 / Table8[[#Headers],[12]]))</f>
        <v>8.3333333333333329E-2</v>
      </c>
      <c r="S326" s="35">
        <f>IFERROR(VLOOKUP(Table8[[#This Row],[EMPLOYEE ID]],Table3[[EMP ID]:[DATE STARTED]],9,FALSE),"")</f>
        <v>45275</v>
      </c>
      <c r="T326" s="35" t="str">
        <f>IF(IFERROR(VLOOKUP(Table8[[#This Row],[EMPLOYEE ID]],ELIST!$A$1:$J$1864,8),"")="","",VLOOKUP(Table8[[#This Row],[EMPLOYEE ID]],ELIST!$A$1:$J$1864,8))</f>
        <v/>
      </c>
      <c r="U326" s="36">
        <f>Table8[[#This Row],[PRORATED %]]</f>
        <v>8.3333333333333329E-2</v>
      </c>
      <c r="V326" s="59"/>
    </row>
    <row r="327" spans="1:22" x14ac:dyDescent="0.25">
      <c r="A327" s="28" t="s">
        <v>374</v>
      </c>
      <c r="B327" s="29">
        <v>240067</v>
      </c>
      <c r="C327" s="29" t="s">
        <v>111</v>
      </c>
      <c r="D327" s="29" t="s">
        <v>695</v>
      </c>
      <c r="E327" s="35">
        <f>IFERROR(VLOOKUP(Table5[[#This Row],[EMPLOYEE ID]],Table3[[EMP ID]:[DATE STARTED]],9,FALSE),"")</f>
        <v>41946</v>
      </c>
      <c r="F327" s="35" t="str">
        <f>IF(IFERROR(VLOOKUP(Table5[[#This Row],[EMPLOYEE ID]],ELIST!$A$1:$J$1864,8),"")="","",VLOOKUP(Table5[[#This Row],[EMPLOYEE ID]],ELIST!$A$1:$J$1864,8))</f>
        <v/>
      </c>
      <c r="G327" s="29">
        <v>1</v>
      </c>
      <c r="H327" s="29">
        <v>12</v>
      </c>
      <c r="I327" s="30">
        <f t="shared" si="10"/>
        <v>8.3333333333333329E-2</v>
      </c>
      <c r="J327" s="30">
        <f t="shared" si="11"/>
        <v>8.3333333333333329E-2</v>
      </c>
      <c r="M327" s="29" t="s">
        <v>130</v>
      </c>
      <c r="N327" s="29" t="s">
        <v>3280</v>
      </c>
      <c r="O327" s="29" t="s">
        <v>3766</v>
      </c>
      <c r="P327" s="29">
        <v>1</v>
      </c>
      <c r="Q327" s="37">
        <f>ROUND(Table8[[#This Row],['# MONTHS]]/Table8[[#Headers],[12]],2)</f>
        <v>0.08</v>
      </c>
      <c r="R327" s="37">
        <f>IF(ISNUMBER(T327), ((P327 - 1 + (DAY(T327) / DAY(EOMONTH(T327, 0)))) / Table8[[#Headers],[12]]), (P327 / Table8[[#Headers],[12]]))</f>
        <v>8.3333333333333329E-2</v>
      </c>
      <c r="S327" s="35" t="str">
        <f>IFERROR(VLOOKUP(Table8[[#This Row],[EMPLOYEE ID]],Table3[[EMP ID]:[DATE STARTED]],9,FALSE),"")</f>
        <v/>
      </c>
      <c r="T327" s="35" t="str">
        <f>IF(IFERROR(VLOOKUP(Table8[[#This Row],[EMPLOYEE ID]],ELIST!$A$1:$J$1864,8),"")="","",VLOOKUP(Table8[[#This Row],[EMPLOYEE ID]],ELIST!$A$1:$J$1864,8))</f>
        <v/>
      </c>
      <c r="U327" s="36">
        <f>Table8[[#This Row],[PRORATED %]]</f>
        <v>8.3333333333333329E-2</v>
      </c>
      <c r="V327" s="59"/>
    </row>
    <row r="328" spans="1:22" x14ac:dyDescent="0.25">
      <c r="A328" s="28" t="s">
        <v>374</v>
      </c>
      <c r="B328" s="29">
        <v>240067</v>
      </c>
      <c r="C328" s="29" t="s">
        <v>111</v>
      </c>
      <c r="D328" s="29" t="s">
        <v>650</v>
      </c>
      <c r="E328" s="35">
        <f>IFERROR(VLOOKUP(Table5[[#This Row],[EMPLOYEE ID]],Table3[[EMP ID]:[DATE STARTED]],9,FALSE),"")</f>
        <v>41946</v>
      </c>
      <c r="F328" s="35" t="str">
        <f>IF(IFERROR(VLOOKUP(Table5[[#This Row],[EMPLOYEE ID]],ELIST!$A$1:$J$1864,8),"")="","",VLOOKUP(Table5[[#This Row],[EMPLOYEE ID]],ELIST!$A$1:$J$1864,8))</f>
        <v/>
      </c>
      <c r="G328" s="29">
        <v>1</v>
      </c>
      <c r="H328" s="29">
        <v>12</v>
      </c>
      <c r="I328" s="30">
        <f t="shared" si="10"/>
        <v>8.3333333333333329E-2</v>
      </c>
      <c r="J328" s="30">
        <f t="shared" si="11"/>
        <v>8.3333333333333329E-2</v>
      </c>
      <c r="M328" s="29" t="s">
        <v>130</v>
      </c>
      <c r="N328" s="29" t="s">
        <v>612</v>
      </c>
      <c r="O328" s="29" t="s">
        <v>3766</v>
      </c>
      <c r="P328" s="29">
        <v>1</v>
      </c>
      <c r="Q328" s="37">
        <f>ROUND(Table8[[#This Row],['# MONTHS]]/Table8[[#Headers],[12]],2)</f>
        <v>0.08</v>
      </c>
      <c r="R328" s="37">
        <f>IF(ISNUMBER(T328), ((P328 - 1 + (DAY(T328) / DAY(EOMONTH(T328, 0)))) / Table8[[#Headers],[12]]), (P328 / Table8[[#Headers],[12]]))</f>
        <v>3.0555555555555555E-2</v>
      </c>
      <c r="S328" s="35" t="str">
        <f>IFERROR(VLOOKUP(Table8[[#This Row],[EMPLOYEE ID]],Table3[[EMP ID]:[DATE STARTED]],9,FALSE),"")</f>
        <v/>
      </c>
      <c r="T328" s="35">
        <f>IF(IFERROR(VLOOKUP(Table8[[#This Row],[EMPLOYEE ID]],ELIST!$A$1:$J$1864,8),"")="","",VLOOKUP(Table8[[#This Row],[EMPLOYEE ID]],ELIST!$A$1:$J$1864,8))</f>
        <v>44358</v>
      </c>
      <c r="U328" s="36">
        <f>Table8[[#This Row],[PRORATED %]]</f>
        <v>3.0555555555555555E-2</v>
      </c>
      <c r="V328" s="59"/>
    </row>
    <row r="329" spans="1:22" x14ac:dyDescent="0.25">
      <c r="A329" s="28" t="s">
        <v>374</v>
      </c>
      <c r="B329" s="29">
        <v>240067</v>
      </c>
      <c r="C329" s="29" t="s">
        <v>111</v>
      </c>
      <c r="D329" s="29" t="s">
        <v>3277</v>
      </c>
      <c r="E329" s="35">
        <f>IFERROR(VLOOKUP(Table5[[#This Row],[EMPLOYEE ID]],Table3[[EMP ID]:[DATE STARTED]],9,FALSE),"")</f>
        <v>41946</v>
      </c>
      <c r="F329" s="35" t="str">
        <f>IF(IFERROR(VLOOKUP(Table5[[#This Row],[EMPLOYEE ID]],ELIST!$A$1:$J$1864,8),"")="","",VLOOKUP(Table5[[#This Row],[EMPLOYEE ID]],ELIST!$A$1:$J$1864,8))</f>
        <v/>
      </c>
      <c r="G329" s="29">
        <v>1</v>
      </c>
      <c r="H329" s="29">
        <v>12</v>
      </c>
      <c r="I329" s="30">
        <f t="shared" si="10"/>
        <v>8.3333333333333329E-2</v>
      </c>
      <c r="J329" s="52">
        <f t="shared" si="11"/>
        <v>8.3333333333333329E-2</v>
      </c>
      <c r="M329" s="29" t="s">
        <v>109</v>
      </c>
      <c r="N329" s="29">
        <v>240624</v>
      </c>
      <c r="O329" s="29" t="s">
        <v>370</v>
      </c>
      <c r="P329" s="29">
        <v>1</v>
      </c>
      <c r="Q329" s="37">
        <f>ROUND(Table8[[#This Row],['# MONTHS]]/Table8[[#Headers],[12]],2)</f>
        <v>0.08</v>
      </c>
      <c r="R329" s="37">
        <f>IF(ISNUMBER(T329), ((P329 - 1 + (DAY(T329) / DAY(EOMONTH(T329, 0)))) / Table8[[#Headers],[12]]), (P329 / Table8[[#Headers],[12]]))</f>
        <v>8.3333333333333329E-2</v>
      </c>
      <c r="S329" s="35">
        <f>IFERROR(VLOOKUP(Table8[[#This Row],[EMPLOYEE ID]],Table3[[EMP ID]:[DATE STARTED]],9,FALSE),"")</f>
        <v>45026</v>
      </c>
      <c r="T329" s="35" t="str">
        <f>IF(IFERROR(VLOOKUP(Table8[[#This Row],[EMPLOYEE ID]],ELIST!$A$1:$J$1864,8),"")="","",VLOOKUP(Table8[[#This Row],[EMPLOYEE ID]],ELIST!$A$1:$J$1864,8))</f>
        <v/>
      </c>
      <c r="U329" s="37">
        <f>Table8[[#This Row],[PRORATED %]]</f>
        <v>8.3333333333333329E-2</v>
      </c>
      <c r="V329" s="37"/>
    </row>
    <row r="330" spans="1:22" x14ac:dyDescent="0.25">
      <c r="A330" s="28" t="s">
        <v>374</v>
      </c>
      <c r="B330" s="29">
        <v>240067</v>
      </c>
      <c r="C330" s="29" t="s">
        <v>111</v>
      </c>
      <c r="D330" s="29" t="s">
        <v>3284</v>
      </c>
      <c r="E330" s="35">
        <f>IFERROR(VLOOKUP(Table5[[#This Row],[EMPLOYEE ID]],Table3[[EMP ID]:[DATE STARTED]],9,FALSE),"")</f>
        <v>41946</v>
      </c>
      <c r="F330" s="35" t="str">
        <f>IF(IFERROR(VLOOKUP(Table5[[#This Row],[EMPLOYEE ID]],ELIST!$A$1:$J$1864,8),"")="","",VLOOKUP(Table5[[#This Row],[EMPLOYEE ID]],ELIST!$A$1:$J$1864,8))</f>
        <v/>
      </c>
      <c r="G330" s="29">
        <v>1</v>
      </c>
      <c r="H330" s="29">
        <v>12</v>
      </c>
      <c r="I330" s="30">
        <f t="shared" si="10"/>
        <v>8.3333333333333329E-2</v>
      </c>
      <c r="J330" s="52">
        <f t="shared" si="11"/>
        <v>8.3333333333333329E-2</v>
      </c>
      <c r="M330" s="29" t="s">
        <v>105</v>
      </c>
      <c r="N330" s="29">
        <v>240255</v>
      </c>
      <c r="O330" s="29" t="s">
        <v>222</v>
      </c>
      <c r="P330" s="29">
        <v>1</v>
      </c>
      <c r="Q330" s="37">
        <f>ROUND(Table8[[#This Row],['# MONTHS]]/Table8[[#Headers],[12]],2)</f>
        <v>0.08</v>
      </c>
      <c r="R330" s="37">
        <f>IF(ISNUMBER(T330), ((P330 - 1 + (DAY(T330) / DAY(EOMONTH(T330, 0)))) / Table8[[#Headers],[12]]), (P330 / Table8[[#Headers],[12]]))</f>
        <v>8.3333333333333329E-2</v>
      </c>
      <c r="S330" s="35">
        <f>IFERROR(VLOOKUP(Table8[[#This Row],[EMPLOYEE ID]],Table3[[EMP ID]:[DATE STARTED]],9,FALSE),"")</f>
        <v>43987</v>
      </c>
      <c r="T330" s="35" t="str">
        <f>IF(IFERROR(VLOOKUP(Table8[[#This Row],[EMPLOYEE ID]],ELIST!$A$1:$J$1864,8),"")="","",VLOOKUP(Table8[[#This Row],[EMPLOYEE ID]],ELIST!$A$1:$J$1864,8))</f>
        <v/>
      </c>
      <c r="U330" s="36">
        <f>Table8[[#This Row],[PRORATED %]]</f>
        <v>8.3333333333333329E-2</v>
      </c>
      <c r="V330" s="59"/>
    </row>
    <row r="331" spans="1:22" x14ac:dyDescent="0.25">
      <c r="A331" s="28" t="s">
        <v>374</v>
      </c>
      <c r="B331" s="29">
        <v>240067</v>
      </c>
      <c r="C331" s="29" t="s">
        <v>111</v>
      </c>
      <c r="D331" s="29" t="s">
        <v>3778</v>
      </c>
      <c r="E331" s="35">
        <f>IFERROR(VLOOKUP(Table5[[#This Row],[EMPLOYEE ID]],Table3[[EMP ID]:[DATE STARTED]],9,FALSE),"")</f>
        <v>41946</v>
      </c>
      <c r="F331" s="35" t="str">
        <f>IF(IFERROR(VLOOKUP(Table5[[#This Row],[EMPLOYEE ID]],ELIST!$A$1:$J$1864,8),"")="","",VLOOKUP(Table5[[#This Row],[EMPLOYEE ID]],ELIST!$A$1:$J$1864,8))</f>
        <v/>
      </c>
      <c r="G331" s="29">
        <v>1</v>
      </c>
      <c r="H331" s="29">
        <v>12</v>
      </c>
      <c r="I331" s="30">
        <f t="shared" si="10"/>
        <v>8.3333333333333329E-2</v>
      </c>
      <c r="J331" s="52">
        <f t="shared" si="11"/>
        <v>8.3333333333333329E-2</v>
      </c>
      <c r="M331" s="29" t="s">
        <v>105</v>
      </c>
      <c r="N331" s="29" t="s">
        <v>2992</v>
      </c>
      <c r="O331" s="29" t="s">
        <v>3766</v>
      </c>
      <c r="P331" s="29">
        <v>1</v>
      </c>
      <c r="Q331" s="37">
        <f>ROUND(Table8[[#This Row],['# MONTHS]]/Table8[[#Headers],[12]],2)</f>
        <v>0.08</v>
      </c>
      <c r="R331" s="37">
        <f>IF(ISNUMBER(T331), ((P331 - 1 + (DAY(T331) / DAY(EOMONTH(T331, 0)))) / Table8[[#Headers],[12]]), (P331 / Table8[[#Headers],[12]]))</f>
        <v>8.3333333333333329E-2</v>
      </c>
      <c r="S331" s="35" t="str">
        <f>IFERROR(VLOOKUP(Table8[[#This Row],[EMPLOYEE ID]],Table3[[EMP ID]:[DATE STARTED]],9,FALSE),"")</f>
        <v/>
      </c>
      <c r="T331" s="35" t="str">
        <f>IF(IFERROR(VLOOKUP(Table8[[#This Row],[EMPLOYEE ID]],ELIST!$A$1:$J$1864,8),"")="","",VLOOKUP(Table8[[#This Row],[EMPLOYEE ID]],ELIST!$A$1:$J$1864,8))</f>
        <v/>
      </c>
      <c r="U331" s="36">
        <f>Table8[[#This Row],[PRORATED %]]</f>
        <v>8.3333333333333329E-2</v>
      </c>
      <c r="V331" s="59"/>
    </row>
    <row r="332" spans="1:22" x14ac:dyDescent="0.25">
      <c r="A332" s="28" t="s">
        <v>374</v>
      </c>
      <c r="B332" s="29">
        <v>240067</v>
      </c>
      <c r="C332" s="29" t="s">
        <v>111</v>
      </c>
      <c r="D332" s="29" t="s">
        <v>3768</v>
      </c>
      <c r="E332" s="35">
        <f>IFERROR(VLOOKUP(Table5[[#This Row],[EMPLOYEE ID]],Table3[[EMP ID]:[DATE STARTED]],9,FALSE),"")</f>
        <v>41946</v>
      </c>
      <c r="F332" s="35" t="str">
        <f>IF(IFERROR(VLOOKUP(Table5[[#This Row],[EMPLOYEE ID]],ELIST!$A$1:$J$1864,8),"")="","",VLOOKUP(Table5[[#This Row],[EMPLOYEE ID]],ELIST!$A$1:$J$1864,8))</f>
        <v/>
      </c>
      <c r="G332" s="29">
        <v>1</v>
      </c>
      <c r="H332" s="29">
        <v>12</v>
      </c>
      <c r="I332" s="30">
        <f t="shared" si="10"/>
        <v>8.3333333333333329E-2</v>
      </c>
      <c r="J332" s="52">
        <f t="shared" si="11"/>
        <v>8.3333333333333329E-2</v>
      </c>
      <c r="M332" s="29" t="s">
        <v>621</v>
      </c>
      <c r="N332" s="29" t="s">
        <v>511</v>
      </c>
      <c r="O332" s="29" t="s">
        <v>3766</v>
      </c>
      <c r="P332" s="29">
        <v>1</v>
      </c>
      <c r="Q332" s="37">
        <f>ROUND(Table8[[#This Row],['# MONTHS]]/Table8[[#Headers],[12]],2)</f>
        <v>0.08</v>
      </c>
      <c r="R332" s="37">
        <f>IF(ISNUMBER(T332), ((P332 - 1 + (DAY(T332) / DAY(EOMONTH(T332, 0)))) / Table8[[#Headers],[12]]), (P332 / Table8[[#Headers],[12]]))</f>
        <v>4.0322580645161289E-2</v>
      </c>
      <c r="S332" s="35" t="str">
        <f>IFERROR(VLOOKUP(Table8[[#This Row],[EMPLOYEE ID]],Table3[[EMP ID]:[DATE STARTED]],9,FALSE),"")</f>
        <v/>
      </c>
      <c r="T332" s="35">
        <f>IF(IFERROR(VLOOKUP(Table8[[#This Row],[EMPLOYEE ID]],ELIST!$A$1:$J$1864,8),"")="","",VLOOKUP(Table8[[#This Row],[EMPLOYEE ID]],ELIST!$A$1:$J$1864,8))</f>
        <v>44484</v>
      </c>
      <c r="U332" s="36">
        <f>Table8[[#This Row],[PRORATED %]]</f>
        <v>4.0322580645161289E-2</v>
      </c>
      <c r="V332" s="59"/>
    </row>
    <row r="333" spans="1:22" x14ac:dyDescent="0.25">
      <c r="A333" s="28" t="s">
        <v>372</v>
      </c>
      <c r="B333" s="29">
        <v>240080</v>
      </c>
      <c r="C333" s="29" t="s">
        <v>209</v>
      </c>
      <c r="D333" s="29" t="s">
        <v>748</v>
      </c>
      <c r="E333" s="35">
        <f>IFERROR(VLOOKUP(Table5[[#This Row],[EMPLOYEE ID]],Table3[[EMP ID]:[DATE STARTED]],9,FALSE),"")</f>
        <v>43003</v>
      </c>
      <c r="F333" s="35" t="str">
        <f>IF(IFERROR(VLOOKUP(Table5[[#This Row],[EMPLOYEE ID]],ELIST!$A$1:$J$1864,8),"")="","",VLOOKUP(Table5[[#This Row],[EMPLOYEE ID]],ELIST!$A$1:$J$1864,8))</f>
        <v/>
      </c>
      <c r="G333" s="29">
        <v>1</v>
      </c>
      <c r="H333" s="29">
        <v>12</v>
      </c>
      <c r="I333" s="30">
        <f t="shared" si="10"/>
        <v>8.3333333333333329E-2</v>
      </c>
      <c r="J333" s="52">
        <f t="shared" si="11"/>
        <v>8.3333333333333329E-2</v>
      </c>
      <c r="M333" s="29" t="s">
        <v>621</v>
      </c>
      <c r="N333" s="29" t="s">
        <v>3879</v>
      </c>
      <c r="O333" s="29" t="s">
        <v>3766</v>
      </c>
      <c r="P333" s="29">
        <v>1</v>
      </c>
      <c r="Q333" s="37">
        <f>ROUND(Table8[[#This Row],['# MONTHS]]/Table8[[#Headers],[12]],2)</f>
        <v>0.08</v>
      </c>
      <c r="R333" s="37">
        <f>IF(ISNUMBER(T333), ((P333 - 1 + (DAY(T333) / DAY(EOMONTH(T333, 0)))) / Table8[[#Headers],[12]]), (P333 / Table8[[#Headers],[12]]))</f>
        <v>8.3333333333333329E-2</v>
      </c>
      <c r="S333" s="35" t="str">
        <f>IFERROR(VLOOKUP(Table8[[#This Row],[EMPLOYEE ID]],Table3[[EMP ID]:[DATE STARTED]],9,FALSE),"")</f>
        <v/>
      </c>
      <c r="T333" s="35" t="str">
        <f>IF(IFERROR(VLOOKUP(Table8[[#This Row],[EMPLOYEE ID]],ELIST!$A$1:$J$1864,8),"")="","",VLOOKUP(Table8[[#This Row],[EMPLOYEE ID]],ELIST!$A$1:$J$1864,8))</f>
        <v/>
      </c>
      <c r="U333" s="36">
        <f>Table8[[#This Row],[PRORATED %]]</f>
        <v>8.3333333333333329E-2</v>
      </c>
      <c r="V333" s="59"/>
    </row>
    <row r="334" spans="1:22" x14ac:dyDescent="0.25">
      <c r="A334" s="28" t="s">
        <v>372</v>
      </c>
      <c r="B334" s="29">
        <v>240080</v>
      </c>
      <c r="C334" s="29" t="s">
        <v>209</v>
      </c>
      <c r="D334" s="29" t="s">
        <v>746</v>
      </c>
      <c r="E334" s="35">
        <f>IFERROR(VLOOKUP(Table5[[#This Row],[EMPLOYEE ID]],Table3[[EMP ID]:[DATE STARTED]],9,FALSE),"")</f>
        <v>43003</v>
      </c>
      <c r="F334" s="35" t="str">
        <f>IF(IFERROR(VLOOKUP(Table5[[#This Row],[EMPLOYEE ID]],ELIST!$A$1:$J$1864,8),"")="","",VLOOKUP(Table5[[#This Row],[EMPLOYEE ID]],ELIST!$A$1:$J$1864,8))</f>
        <v/>
      </c>
      <c r="G334" s="29">
        <v>1</v>
      </c>
      <c r="H334" s="29">
        <v>12</v>
      </c>
      <c r="I334" s="30">
        <f t="shared" si="10"/>
        <v>8.3333333333333329E-2</v>
      </c>
      <c r="J334" s="52">
        <f t="shared" si="11"/>
        <v>8.3333333333333329E-2</v>
      </c>
      <c r="M334" s="29" t="s">
        <v>91</v>
      </c>
      <c r="N334" s="29">
        <v>240005</v>
      </c>
      <c r="O334" s="29" t="s">
        <v>190</v>
      </c>
      <c r="P334" s="29">
        <v>1</v>
      </c>
      <c r="Q334" s="37">
        <f>ROUND(Table8[[#This Row],['# MONTHS]]/Table8[[#Headers],[12]],2)</f>
        <v>0.08</v>
      </c>
      <c r="R334" s="37">
        <f>IF(ISNUMBER(T334), ((P334 - 1 + (DAY(T334) / DAY(EOMONTH(T334, 0)))) / Table8[[#Headers],[12]]), (P334 / Table8[[#Headers],[12]]))</f>
        <v>8.3333333333333329E-2</v>
      </c>
      <c r="S334" s="35">
        <f>IFERROR(VLOOKUP(Table8[[#This Row],[EMPLOYEE ID]],Table3[[EMP ID]:[DATE STARTED]],9,FALSE),"")</f>
        <v>43382</v>
      </c>
      <c r="T334" s="35" t="str">
        <f>IF(IFERROR(VLOOKUP(Table8[[#This Row],[EMPLOYEE ID]],ELIST!$A$1:$J$1864,8),"")="","",VLOOKUP(Table8[[#This Row],[EMPLOYEE ID]],ELIST!$A$1:$J$1864,8))</f>
        <v/>
      </c>
      <c r="U334" s="36">
        <f>Table8[[#This Row],[PRORATED %]]</f>
        <v>8.3333333333333329E-2</v>
      </c>
      <c r="V334" s="59"/>
    </row>
    <row r="335" spans="1:22" x14ac:dyDescent="0.25">
      <c r="A335" s="28" t="s">
        <v>372</v>
      </c>
      <c r="B335" s="29">
        <v>240080</v>
      </c>
      <c r="C335" s="29" t="s">
        <v>209</v>
      </c>
      <c r="D335" s="29" t="s">
        <v>717</v>
      </c>
      <c r="E335" s="35">
        <f>IFERROR(VLOOKUP(Table5[[#This Row],[EMPLOYEE ID]],Table3[[EMP ID]:[DATE STARTED]],9,FALSE),"")</f>
        <v>43003</v>
      </c>
      <c r="F335" s="35" t="str">
        <f>IF(IFERROR(VLOOKUP(Table5[[#This Row],[EMPLOYEE ID]],ELIST!$A$1:$J$1864,8),"")="","",VLOOKUP(Table5[[#This Row],[EMPLOYEE ID]],ELIST!$A$1:$J$1864,8))</f>
        <v/>
      </c>
      <c r="G335" s="29">
        <v>1</v>
      </c>
      <c r="H335" s="29">
        <v>12</v>
      </c>
      <c r="I335" s="30">
        <f t="shared" si="10"/>
        <v>8.3333333333333329E-2</v>
      </c>
      <c r="J335" s="52">
        <f t="shared" si="11"/>
        <v>8.3333333333333329E-2</v>
      </c>
      <c r="M335" s="29" t="s">
        <v>64</v>
      </c>
      <c r="N335" s="29" t="s">
        <v>2992</v>
      </c>
      <c r="O335" s="29" t="s">
        <v>3766</v>
      </c>
      <c r="P335" s="29">
        <v>1</v>
      </c>
      <c r="Q335" s="37">
        <f>ROUND(Table8[[#This Row],['# MONTHS]]/Table8[[#Headers],[12]],2)</f>
        <v>0.08</v>
      </c>
      <c r="R335" s="37">
        <f>IF(ISNUMBER(T335), ((P335 - 1 + (DAY(T335) / DAY(EOMONTH(T335, 0)))) / Table8[[#Headers],[12]]), (P335 / Table8[[#Headers],[12]]))</f>
        <v>8.3333333333333329E-2</v>
      </c>
      <c r="S335" s="35" t="str">
        <f>IFERROR(VLOOKUP(Table8[[#This Row],[EMPLOYEE ID]],Table3[[EMP ID]:[DATE STARTED]],9,FALSE),"")</f>
        <v/>
      </c>
      <c r="T335" s="35" t="str">
        <f>IF(IFERROR(VLOOKUP(Table8[[#This Row],[EMPLOYEE ID]],ELIST!$A$1:$J$1864,8),"")="","",VLOOKUP(Table8[[#This Row],[EMPLOYEE ID]],ELIST!$A$1:$J$1864,8))</f>
        <v/>
      </c>
      <c r="U335" s="36">
        <f>Table8[[#This Row],[PRORATED %]]</f>
        <v>8.3333333333333329E-2</v>
      </c>
      <c r="V335" s="59"/>
    </row>
    <row r="336" spans="1:22" x14ac:dyDescent="0.25">
      <c r="A336" s="28" t="s">
        <v>372</v>
      </c>
      <c r="B336" s="29">
        <v>240080</v>
      </c>
      <c r="C336" s="29" t="s">
        <v>209</v>
      </c>
      <c r="D336" s="29" t="s">
        <v>703</v>
      </c>
      <c r="E336" s="35">
        <f>IFERROR(VLOOKUP(Table5[[#This Row],[EMPLOYEE ID]],Table3[[EMP ID]:[DATE STARTED]],9,FALSE),"")</f>
        <v>43003</v>
      </c>
      <c r="F336" s="35" t="str">
        <f>IF(IFERROR(VLOOKUP(Table5[[#This Row],[EMPLOYEE ID]],ELIST!$A$1:$J$1864,8),"")="","",VLOOKUP(Table5[[#This Row],[EMPLOYEE ID]],ELIST!$A$1:$J$1864,8))</f>
        <v/>
      </c>
      <c r="G336" s="29">
        <v>1</v>
      </c>
      <c r="H336" s="29">
        <v>12</v>
      </c>
      <c r="I336" s="30">
        <f t="shared" si="10"/>
        <v>8.3333333333333329E-2</v>
      </c>
      <c r="J336" s="52">
        <f t="shared" si="11"/>
        <v>8.3333333333333329E-2</v>
      </c>
      <c r="M336" s="29" t="s">
        <v>64</v>
      </c>
      <c r="N336" s="29" t="s">
        <v>234</v>
      </c>
      <c r="O336" s="29" t="s">
        <v>3766</v>
      </c>
      <c r="P336" s="29">
        <v>1</v>
      </c>
      <c r="Q336" s="37">
        <f>ROUND(Table8[[#This Row],['# MONTHS]]/Table8[[#Headers],[12]],2)</f>
        <v>0.08</v>
      </c>
      <c r="R336" s="37">
        <f>IF(ISNUMBER(T336), ((P336 - 1 + (DAY(T336) / DAY(EOMONTH(T336, 0)))) / Table8[[#Headers],[12]]), (P336 / Table8[[#Headers],[12]]))</f>
        <v>1.4880952380952382E-2</v>
      </c>
      <c r="S336" s="35" t="str">
        <f>IFERROR(VLOOKUP(Table8[[#This Row],[EMPLOYEE ID]],Table3[[EMP ID]:[DATE STARTED]],9,FALSE),"")</f>
        <v/>
      </c>
      <c r="T336" s="35">
        <f>IF(IFERROR(VLOOKUP(Table8[[#This Row],[EMPLOYEE ID]],ELIST!$A$1:$J$1864,8),"")="","",VLOOKUP(Table8[[#This Row],[EMPLOYEE ID]],ELIST!$A$1:$J$1864,8))</f>
        <v>44232</v>
      </c>
      <c r="U336" s="36">
        <f>Table8[[#This Row],[PRORATED %]]</f>
        <v>1.4880952380952382E-2</v>
      </c>
      <c r="V336" s="59"/>
    </row>
    <row r="337" spans="1:22" x14ac:dyDescent="0.25">
      <c r="A337" s="28" t="s">
        <v>372</v>
      </c>
      <c r="B337" s="29">
        <v>240080</v>
      </c>
      <c r="C337" s="29" t="s">
        <v>209</v>
      </c>
      <c r="D337" s="29" t="s">
        <v>695</v>
      </c>
      <c r="E337" s="35">
        <f>IFERROR(VLOOKUP(Table5[[#This Row],[EMPLOYEE ID]],Table3[[EMP ID]:[DATE STARTED]],9,FALSE),"")</f>
        <v>43003</v>
      </c>
      <c r="F337" s="35" t="str">
        <f>IF(IFERROR(VLOOKUP(Table5[[#This Row],[EMPLOYEE ID]],ELIST!$A$1:$J$1864,8),"")="","",VLOOKUP(Table5[[#This Row],[EMPLOYEE ID]],ELIST!$A$1:$J$1864,8))</f>
        <v/>
      </c>
      <c r="G337" s="29">
        <v>1</v>
      </c>
      <c r="H337" s="29">
        <v>12</v>
      </c>
      <c r="I337" s="30">
        <f t="shared" si="10"/>
        <v>8.3333333333333329E-2</v>
      </c>
      <c r="J337" s="52">
        <f t="shared" si="11"/>
        <v>8.3333333333333329E-2</v>
      </c>
      <c r="M337" s="29" t="s">
        <v>753</v>
      </c>
      <c r="N337" s="29" t="s">
        <v>2992</v>
      </c>
      <c r="O337" s="29" t="s">
        <v>3766</v>
      </c>
      <c r="P337" s="29">
        <v>1</v>
      </c>
      <c r="Q337" s="37">
        <f>ROUND(Table8[[#This Row],['# MONTHS]]/Table8[[#Headers],[12]],2)</f>
        <v>0.08</v>
      </c>
      <c r="R337" s="37">
        <f>IF(ISNUMBER(T337), ((P337 - 1 + (DAY(T337) / DAY(EOMONTH(T337, 0)))) / Table8[[#Headers],[12]]), (P337 / Table8[[#Headers],[12]]))</f>
        <v>8.3333333333333329E-2</v>
      </c>
      <c r="S337" s="35" t="str">
        <f>IFERROR(VLOOKUP(Table8[[#This Row],[EMPLOYEE ID]],Table3[[EMP ID]:[DATE STARTED]],9,FALSE),"")</f>
        <v/>
      </c>
      <c r="T337" s="35" t="str">
        <f>IF(IFERROR(VLOOKUP(Table8[[#This Row],[EMPLOYEE ID]],ELIST!$A$1:$J$1864,8),"")="","",VLOOKUP(Table8[[#This Row],[EMPLOYEE ID]],ELIST!$A$1:$J$1864,8))</f>
        <v/>
      </c>
      <c r="U337" s="36">
        <f>Table8[[#This Row],[PRORATED %]]</f>
        <v>8.3333333333333329E-2</v>
      </c>
      <c r="V337" s="59"/>
    </row>
    <row r="338" spans="1:22" x14ac:dyDescent="0.25">
      <c r="A338" s="28" t="s">
        <v>372</v>
      </c>
      <c r="B338" s="29">
        <v>240080</v>
      </c>
      <c r="C338" s="29" t="s">
        <v>209</v>
      </c>
      <c r="D338" s="29" t="s">
        <v>650</v>
      </c>
      <c r="E338" s="35">
        <f>IFERROR(VLOOKUP(Table5[[#This Row],[EMPLOYEE ID]],Table3[[EMP ID]:[DATE STARTED]],9,FALSE),"")</f>
        <v>43003</v>
      </c>
      <c r="F338" s="35" t="str">
        <f>IF(IFERROR(VLOOKUP(Table5[[#This Row],[EMPLOYEE ID]],ELIST!$A$1:$J$1864,8),"")="","",VLOOKUP(Table5[[#This Row],[EMPLOYEE ID]],ELIST!$A$1:$J$1864,8))</f>
        <v/>
      </c>
      <c r="G338" s="29">
        <v>1</v>
      </c>
      <c r="H338" s="29">
        <v>12</v>
      </c>
      <c r="I338" s="30">
        <f t="shared" si="10"/>
        <v>8.3333333333333329E-2</v>
      </c>
      <c r="J338" s="52">
        <f t="shared" si="11"/>
        <v>8.3333333333333329E-2</v>
      </c>
      <c r="M338" s="29" t="s">
        <v>23</v>
      </c>
      <c r="N338" s="29">
        <v>240037</v>
      </c>
      <c r="O338" s="29" t="s">
        <v>99</v>
      </c>
      <c r="P338" s="29">
        <v>1</v>
      </c>
      <c r="Q338" s="37">
        <f>ROUND(Table8[[#This Row],['# MONTHS]]/Table8[[#Headers],[12]],2)</f>
        <v>0.08</v>
      </c>
      <c r="R338" s="37">
        <f>IF(ISNUMBER(T338), ((P338 - 1 + (DAY(T338) / DAY(EOMONTH(T338, 0)))) / Table8[[#Headers],[12]]), (P338 / Table8[[#Headers],[12]]))</f>
        <v>8.3333333333333329E-2</v>
      </c>
      <c r="S338" s="35">
        <f>IFERROR(VLOOKUP(Table8[[#This Row],[EMPLOYEE ID]],Table3[[EMP ID]:[DATE STARTED]],9,FALSE),"")</f>
        <v>41540</v>
      </c>
      <c r="T338" s="35" t="str">
        <f>IF(IFERROR(VLOOKUP(Table8[[#This Row],[EMPLOYEE ID]],ELIST!$A$1:$J$1864,8),"")="","",VLOOKUP(Table8[[#This Row],[EMPLOYEE ID]],ELIST!$A$1:$J$1864,8))</f>
        <v/>
      </c>
      <c r="U338" s="36">
        <f>Table8[[#This Row],[PRORATED %]]</f>
        <v>8.3333333333333329E-2</v>
      </c>
      <c r="V338" s="59"/>
    </row>
    <row r="339" spans="1:22" x14ac:dyDescent="0.25">
      <c r="A339" s="28" t="s">
        <v>372</v>
      </c>
      <c r="B339" s="29">
        <v>240080</v>
      </c>
      <c r="C339" s="29" t="s">
        <v>209</v>
      </c>
      <c r="D339" s="29" t="s">
        <v>3277</v>
      </c>
      <c r="E339" s="35">
        <f>IFERROR(VLOOKUP(Table5[[#This Row],[EMPLOYEE ID]],Table3[[EMP ID]:[DATE STARTED]],9,FALSE),"")</f>
        <v>43003</v>
      </c>
      <c r="F339" s="35" t="str">
        <f>IF(IFERROR(VLOOKUP(Table5[[#This Row],[EMPLOYEE ID]],ELIST!$A$1:$J$1864,8),"")="","",VLOOKUP(Table5[[#This Row],[EMPLOYEE ID]],ELIST!$A$1:$J$1864,8))</f>
        <v/>
      </c>
      <c r="G339" s="29">
        <v>1</v>
      </c>
      <c r="H339" s="29">
        <v>12</v>
      </c>
      <c r="I339" s="30">
        <f t="shared" si="10"/>
        <v>8.3333333333333329E-2</v>
      </c>
      <c r="J339" s="52">
        <f t="shared" si="11"/>
        <v>8.3333333333333329E-2</v>
      </c>
      <c r="M339" s="29" t="s">
        <v>23</v>
      </c>
      <c r="N339" s="29" t="s">
        <v>2992</v>
      </c>
      <c r="O339" s="29" t="s">
        <v>3766</v>
      </c>
      <c r="P339" s="29">
        <v>1</v>
      </c>
      <c r="Q339" s="37">
        <f>ROUND(Table8[[#This Row],['# MONTHS]]/Table8[[#Headers],[12]],2)</f>
        <v>0.08</v>
      </c>
      <c r="R339" s="37">
        <f>IF(ISNUMBER(T339), ((P339 - 1 + (DAY(T339) / DAY(EOMONTH(T339, 0)))) / Table8[[#Headers],[12]]), (P339 / Table8[[#Headers],[12]]))</f>
        <v>8.3333333333333329E-2</v>
      </c>
      <c r="S339" s="35" t="str">
        <f>IFERROR(VLOOKUP(Table8[[#This Row],[EMPLOYEE ID]],Table3[[EMP ID]:[DATE STARTED]],9,FALSE),"")</f>
        <v/>
      </c>
      <c r="T339" s="35" t="str">
        <f>IF(IFERROR(VLOOKUP(Table8[[#This Row],[EMPLOYEE ID]],ELIST!$A$1:$J$1864,8),"")="","",VLOOKUP(Table8[[#This Row],[EMPLOYEE ID]],ELIST!$A$1:$J$1864,8))</f>
        <v/>
      </c>
      <c r="U339" s="36">
        <f>Table8[[#This Row],[PRORATED %]]</f>
        <v>8.3333333333333329E-2</v>
      </c>
      <c r="V339" s="59"/>
    </row>
    <row r="340" spans="1:22" x14ac:dyDescent="0.25">
      <c r="A340" s="28" t="s">
        <v>372</v>
      </c>
      <c r="B340" s="29">
        <v>240080</v>
      </c>
      <c r="C340" s="29" t="s">
        <v>209</v>
      </c>
      <c r="D340" s="29" t="s">
        <v>3284</v>
      </c>
      <c r="E340" s="35">
        <f>IFERROR(VLOOKUP(Table5[[#This Row],[EMPLOYEE ID]],Table3[[EMP ID]:[DATE STARTED]],9,FALSE),"")</f>
        <v>43003</v>
      </c>
      <c r="F340" s="35" t="str">
        <f>IF(IFERROR(VLOOKUP(Table5[[#This Row],[EMPLOYEE ID]],ELIST!$A$1:$J$1864,8),"")="","",VLOOKUP(Table5[[#This Row],[EMPLOYEE ID]],ELIST!$A$1:$J$1864,8))</f>
        <v/>
      </c>
      <c r="G340" s="29">
        <v>1</v>
      </c>
      <c r="H340" s="29">
        <v>12</v>
      </c>
      <c r="I340" s="30">
        <f t="shared" si="10"/>
        <v>8.3333333333333329E-2</v>
      </c>
      <c r="J340" s="52">
        <f t="shared" si="11"/>
        <v>8.3333333333333329E-2</v>
      </c>
      <c r="M340" s="29" t="s">
        <v>23</v>
      </c>
      <c r="N340" s="29" t="s">
        <v>234</v>
      </c>
      <c r="O340" s="29" t="s">
        <v>3766</v>
      </c>
      <c r="P340" s="29">
        <v>1</v>
      </c>
      <c r="Q340" s="37">
        <f>ROUND(Table8[[#This Row],['# MONTHS]]/Table8[[#Headers],[12]],2)</f>
        <v>0.08</v>
      </c>
      <c r="R340" s="37">
        <f>IF(ISNUMBER(T340), ((P340 - 1 + (DAY(T340) / DAY(EOMONTH(T340, 0)))) / Table8[[#Headers],[12]]), (P340 / Table8[[#Headers],[12]]))</f>
        <v>1.4880952380952382E-2</v>
      </c>
      <c r="S340" s="35" t="str">
        <f>IFERROR(VLOOKUP(Table8[[#This Row],[EMPLOYEE ID]],Table3[[EMP ID]:[DATE STARTED]],9,FALSE),"")</f>
        <v/>
      </c>
      <c r="T340" s="35">
        <f>IF(IFERROR(VLOOKUP(Table8[[#This Row],[EMPLOYEE ID]],ELIST!$A$1:$J$1864,8),"")="","",VLOOKUP(Table8[[#This Row],[EMPLOYEE ID]],ELIST!$A$1:$J$1864,8))</f>
        <v>44232</v>
      </c>
      <c r="U340" s="36">
        <f>Table8[[#This Row],[PRORATED %]]</f>
        <v>1.4880952380952382E-2</v>
      </c>
      <c r="V340" s="59"/>
    </row>
    <row r="341" spans="1:22" x14ac:dyDescent="0.25">
      <c r="A341" s="28" t="s">
        <v>372</v>
      </c>
      <c r="B341" s="29">
        <v>240080</v>
      </c>
      <c r="C341" s="29" t="s">
        <v>209</v>
      </c>
      <c r="D341" s="29" t="s">
        <v>3778</v>
      </c>
      <c r="E341" s="35">
        <f>IFERROR(VLOOKUP(Table5[[#This Row],[EMPLOYEE ID]],Table3[[EMP ID]:[DATE STARTED]],9,FALSE),"")</f>
        <v>43003</v>
      </c>
      <c r="F341" s="35" t="str">
        <f>IF(IFERROR(VLOOKUP(Table5[[#This Row],[EMPLOYEE ID]],ELIST!$A$1:$J$1864,8),"")="","",VLOOKUP(Table5[[#This Row],[EMPLOYEE ID]],ELIST!$A$1:$J$1864,8))</f>
        <v/>
      </c>
      <c r="G341" s="29">
        <v>1</v>
      </c>
      <c r="H341" s="29">
        <v>12</v>
      </c>
      <c r="I341" s="30">
        <f t="shared" si="10"/>
        <v>8.3333333333333329E-2</v>
      </c>
      <c r="J341" s="52">
        <f t="shared" si="11"/>
        <v>8.3333333333333329E-2</v>
      </c>
      <c r="M341" s="29" t="s">
        <v>3</v>
      </c>
      <c r="N341" s="29">
        <v>800002</v>
      </c>
      <c r="O341" s="29" t="s">
        <v>691</v>
      </c>
      <c r="P341" s="29">
        <v>1</v>
      </c>
      <c r="Q341" s="37">
        <f>ROUND(Table8[[#This Row],['# MONTHS]]/Table8[[#Headers],[12]],2)</f>
        <v>0.08</v>
      </c>
      <c r="R341" s="37">
        <f>IF(ISNUMBER(T341), ((P341 - 1 + (DAY(T341) / DAY(EOMONTH(T341, 0)))) / Table8[[#Headers],[12]]), (P341 / Table8[[#Headers],[12]]))</f>
        <v>8.3333333333333329E-2</v>
      </c>
      <c r="S341" s="35">
        <f>IFERROR(VLOOKUP(Table8[[#This Row],[EMPLOYEE ID]],Table3[[EMP ID]:[DATE STARTED]],9,FALSE),"")</f>
        <v>43220</v>
      </c>
      <c r="T341" s="35" t="str">
        <f>IF(IFERROR(VLOOKUP(Table8[[#This Row],[EMPLOYEE ID]],ELIST!$A$1:$J$1864,8),"")="","",VLOOKUP(Table8[[#This Row],[EMPLOYEE ID]],ELIST!$A$1:$J$1864,8))</f>
        <v/>
      </c>
      <c r="U341" s="36">
        <f>Table8[[#This Row],[PRORATED %]]</f>
        <v>8.3333333333333329E-2</v>
      </c>
      <c r="V341" s="59"/>
    </row>
    <row r="342" spans="1:22" x14ac:dyDescent="0.25">
      <c r="A342" s="28" t="s">
        <v>372</v>
      </c>
      <c r="B342" s="29">
        <v>240080</v>
      </c>
      <c r="C342" s="29" t="s">
        <v>209</v>
      </c>
      <c r="D342" s="29" t="s">
        <v>3768</v>
      </c>
      <c r="E342" s="35">
        <f>IFERROR(VLOOKUP(Table5[[#This Row],[EMPLOYEE ID]],Table3[[EMP ID]:[DATE STARTED]],9,FALSE),"")</f>
        <v>43003</v>
      </c>
      <c r="F342" s="35" t="str">
        <f>IF(IFERROR(VLOOKUP(Table5[[#This Row],[EMPLOYEE ID]],ELIST!$A$1:$J$1864,8),"")="","",VLOOKUP(Table5[[#This Row],[EMPLOYEE ID]],ELIST!$A$1:$J$1864,8))</f>
        <v/>
      </c>
      <c r="G342" s="29">
        <v>1</v>
      </c>
      <c r="H342" s="29">
        <v>12</v>
      </c>
      <c r="I342" s="30">
        <f t="shared" si="10"/>
        <v>8.3333333333333329E-2</v>
      </c>
      <c r="J342" s="52">
        <f t="shared" si="11"/>
        <v>8.3333333333333329E-2</v>
      </c>
      <c r="M342" s="29" t="s">
        <v>3286</v>
      </c>
      <c r="N342" s="29" t="s">
        <v>3879</v>
      </c>
      <c r="O342" s="29" t="s">
        <v>3766</v>
      </c>
      <c r="P342" s="29">
        <v>1</v>
      </c>
      <c r="Q342" s="37">
        <f>ROUND(Table8[[#This Row],['# MONTHS]]/Table8[[#Headers],[12]],2)</f>
        <v>0.08</v>
      </c>
      <c r="R342" s="37">
        <f>IF(ISNUMBER(T342), ((P342 - 1 + (DAY(T342) / DAY(EOMONTH(T342, 0)))) / Table8[[#Headers],[12]]), (P342 / Table8[[#Headers],[12]]))</f>
        <v>8.3333333333333329E-2</v>
      </c>
      <c r="S342" s="35" t="str">
        <f>IFERROR(VLOOKUP(Table8[[#This Row],[EMPLOYEE ID]],Table3[[EMP ID]:[DATE STARTED]],9,FALSE),"")</f>
        <v/>
      </c>
      <c r="T342" s="35" t="str">
        <f>IF(IFERROR(VLOOKUP(Table8[[#This Row],[EMPLOYEE ID]],ELIST!$A$1:$J$1864,8),"")="","",VLOOKUP(Table8[[#This Row],[EMPLOYEE ID]],ELIST!$A$1:$J$1864,8))</f>
        <v/>
      </c>
      <c r="U342" s="36">
        <f>Table8[[#This Row],[PRORATED %]]</f>
        <v>8.3333333333333329E-2</v>
      </c>
      <c r="V342" s="59"/>
    </row>
    <row r="343" spans="1:22" x14ac:dyDescent="0.25">
      <c r="A343" s="28" t="s">
        <v>371</v>
      </c>
      <c r="B343" s="29">
        <v>240624</v>
      </c>
      <c r="C343" s="29" t="s">
        <v>370</v>
      </c>
      <c r="D343" s="29" t="s">
        <v>748</v>
      </c>
      <c r="E343" s="35">
        <f>IFERROR(VLOOKUP(Table5[[#This Row],[EMPLOYEE ID]],Table3[[EMP ID]:[DATE STARTED]],9,FALSE),"")</f>
        <v>45026</v>
      </c>
      <c r="F343" s="35" t="str">
        <f>IF(IFERROR(VLOOKUP(Table5[[#This Row],[EMPLOYEE ID]],ELIST!$A$1:$J$1864,8),"")="","",VLOOKUP(Table5[[#This Row],[EMPLOYEE ID]],ELIST!$A$1:$J$1864,8))</f>
        <v/>
      </c>
      <c r="G343" s="29">
        <v>1</v>
      </c>
      <c r="H343" s="29">
        <v>12</v>
      </c>
      <c r="I343" s="30">
        <f t="shared" si="10"/>
        <v>8.3333333333333329E-2</v>
      </c>
      <c r="J343" s="52">
        <f t="shared" si="11"/>
        <v>8.3333333333333329E-2</v>
      </c>
      <c r="M343" s="29" t="s">
        <v>3287</v>
      </c>
      <c r="N343" s="29" t="s">
        <v>3879</v>
      </c>
      <c r="O343" s="29" t="s">
        <v>3766</v>
      </c>
      <c r="P343" s="29">
        <v>1</v>
      </c>
      <c r="Q343" s="37">
        <f>ROUND(Table8[[#This Row],['# MONTHS]]/Table8[[#Headers],[12]],2)</f>
        <v>0.08</v>
      </c>
      <c r="R343" s="37">
        <f>IF(ISNUMBER(T343), ((P343 - 1 + (DAY(T343) / DAY(EOMONTH(T343, 0)))) / Table8[[#Headers],[12]]), (P343 / Table8[[#Headers],[12]]))</f>
        <v>8.3333333333333329E-2</v>
      </c>
      <c r="S343" s="35" t="str">
        <f>IFERROR(VLOOKUP(Table8[[#This Row],[EMPLOYEE ID]],Table3[[EMP ID]:[DATE STARTED]],9,FALSE),"")</f>
        <v/>
      </c>
      <c r="T343" s="35" t="str">
        <f>IF(IFERROR(VLOOKUP(Table8[[#This Row],[EMPLOYEE ID]],ELIST!$A$1:$J$1864,8),"")="","",VLOOKUP(Table8[[#This Row],[EMPLOYEE ID]],ELIST!$A$1:$J$1864,8))</f>
        <v/>
      </c>
      <c r="U343" s="36">
        <f>Table8[[#This Row],[PRORATED %]]</f>
        <v>8.3333333333333329E-2</v>
      </c>
      <c r="V343" s="59"/>
    </row>
    <row r="344" spans="1:22" x14ac:dyDescent="0.25">
      <c r="A344" s="28" t="s">
        <v>371</v>
      </c>
      <c r="B344" s="29">
        <v>240624</v>
      </c>
      <c r="C344" s="29" t="s">
        <v>370</v>
      </c>
      <c r="D344" s="29" t="s">
        <v>747</v>
      </c>
      <c r="E344" s="35">
        <f>IFERROR(VLOOKUP(Table5[[#This Row],[EMPLOYEE ID]],Table3[[EMP ID]:[DATE STARTED]],9,FALSE),"")</f>
        <v>45026</v>
      </c>
      <c r="F344" s="35" t="str">
        <f>IF(IFERROR(VLOOKUP(Table5[[#This Row],[EMPLOYEE ID]],ELIST!$A$1:$J$1864,8),"")="","",VLOOKUP(Table5[[#This Row],[EMPLOYEE ID]],ELIST!$A$1:$J$1864,8))</f>
        <v/>
      </c>
      <c r="G344" s="29">
        <v>1</v>
      </c>
      <c r="H344" s="29">
        <v>12</v>
      </c>
      <c r="I344" s="30">
        <f t="shared" si="10"/>
        <v>8.3333333333333329E-2</v>
      </c>
      <c r="J344" s="52">
        <f t="shared" si="11"/>
        <v>8.3333333333333329E-2</v>
      </c>
      <c r="M344" s="29" t="s">
        <v>3291</v>
      </c>
      <c r="N344" s="29" t="s">
        <v>3879</v>
      </c>
      <c r="O344" s="29" t="s">
        <v>3766</v>
      </c>
      <c r="P344" s="29">
        <v>1</v>
      </c>
      <c r="Q344" s="37">
        <f>ROUND(Table8[[#This Row],['# MONTHS]]/Table8[[#Headers],[12]],2)</f>
        <v>0.08</v>
      </c>
      <c r="R344" s="37">
        <f>IF(ISNUMBER(T344), ((P344 - 1 + (DAY(T344) / DAY(EOMONTH(T344, 0)))) / Table8[[#Headers],[12]]), (P344 / Table8[[#Headers],[12]]))</f>
        <v>8.3333333333333329E-2</v>
      </c>
      <c r="S344" s="35" t="str">
        <f>IFERROR(VLOOKUP(Table8[[#This Row],[EMPLOYEE ID]],Table3[[EMP ID]:[DATE STARTED]],9,FALSE),"")</f>
        <v/>
      </c>
      <c r="T344" s="35" t="str">
        <f>IF(IFERROR(VLOOKUP(Table8[[#This Row],[EMPLOYEE ID]],ELIST!$A$1:$J$1864,8),"")="","",VLOOKUP(Table8[[#This Row],[EMPLOYEE ID]],ELIST!$A$1:$J$1864,8))</f>
        <v/>
      </c>
      <c r="U344" s="36">
        <f>Table8[[#This Row],[PRORATED %]]</f>
        <v>8.3333333333333329E-2</v>
      </c>
      <c r="V344" s="59"/>
    </row>
    <row r="345" spans="1:22" x14ac:dyDescent="0.25">
      <c r="A345" s="28" t="s">
        <v>371</v>
      </c>
      <c r="B345" s="29">
        <v>240624</v>
      </c>
      <c r="C345" s="29" t="s">
        <v>370</v>
      </c>
      <c r="D345" s="29" t="s">
        <v>746</v>
      </c>
      <c r="E345" s="35">
        <f>IFERROR(VLOOKUP(Table5[[#This Row],[EMPLOYEE ID]],Table3[[EMP ID]:[DATE STARTED]],9,FALSE),"")</f>
        <v>45026</v>
      </c>
      <c r="F345" s="35" t="str">
        <f>IF(IFERROR(VLOOKUP(Table5[[#This Row],[EMPLOYEE ID]],ELIST!$A$1:$J$1864,8),"")="","",VLOOKUP(Table5[[#This Row],[EMPLOYEE ID]],ELIST!$A$1:$J$1864,8))</f>
        <v/>
      </c>
      <c r="G345" s="29">
        <v>1</v>
      </c>
      <c r="H345" s="29">
        <v>12</v>
      </c>
      <c r="I345" s="30">
        <f t="shared" si="10"/>
        <v>8.3333333333333329E-2</v>
      </c>
      <c r="J345" s="52">
        <f t="shared" si="11"/>
        <v>8.3333333333333329E-2</v>
      </c>
      <c r="M345" s="29" t="s">
        <v>3292</v>
      </c>
      <c r="N345" s="29" t="s">
        <v>3879</v>
      </c>
      <c r="O345" s="29" t="s">
        <v>3766</v>
      </c>
      <c r="P345" s="29">
        <v>1</v>
      </c>
      <c r="Q345" s="37">
        <f>ROUND(Table8[[#This Row],['# MONTHS]]/Table8[[#Headers],[12]],2)</f>
        <v>0.08</v>
      </c>
      <c r="R345" s="37">
        <f>IF(ISNUMBER(T345), ((P345 - 1 + (DAY(T345) / DAY(EOMONTH(T345, 0)))) / Table8[[#Headers],[12]]), (P345 / Table8[[#Headers],[12]]))</f>
        <v>8.3333333333333329E-2</v>
      </c>
      <c r="S345" s="35" t="str">
        <f>IFERROR(VLOOKUP(Table8[[#This Row],[EMPLOYEE ID]],Table3[[EMP ID]:[DATE STARTED]],9,FALSE),"")</f>
        <v/>
      </c>
      <c r="T345" s="35" t="str">
        <f>IF(IFERROR(VLOOKUP(Table8[[#This Row],[EMPLOYEE ID]],ELIST!$A$1:$J$1864,8),"")="","",VLOOKUP(Table8[[#This Row],[EMPLOYEE ID]],ELIST!$A$1:$J$1864,8))</f>
        <v/>
      </c>
      <c r="U345" s="37">
        <f>Table8[[#This Row],[PRORATED %]]</f>
        <v>8.3333333333333329E-2</v>
      </c>
      <c r="V345" s="37"/>
    </row>
    <row r="346" spans="1:22" x14ac:dyDescent="0.25">
      <c r="A346" s="28" t="s">
        <v>371</v>
      </c>
      <c r="B346" s="29">
        <v>240624</v>
      </c>
      <c r="C346" s="29" t="s">
        <v>370</v>
      </c>
      <c r="D346" s="29" t="s">
        <v>717</v>
      </c>
      <c r="E346" s="35">
        <f>IFERROR(VLOOKUP(Table5[[#This Row],[EMPLOYEE ID]],Table3[[EMP ID]:[DATE STARTED]],9,FALSE),"")</f>
        <v>45026</v>
      </c>
      <c r="F346" s="35" t="str">
        <f>IF(IFERROR(VLOOKUP(Table5[[#This Row],[EMPLOYEE ID]],ELIST!$A$1:$J$1864,8),"")="","",VLOOKUP(Table5[[#This Row],[EMPLOYEE ID]],ELIST!$A$1:$J$1864,8))</f>
        <v/>
      </c>
      <c r="G346" s="29">
        <v>1</v>
      </c>
      <c r="H346" s="29">
        <v>12</v>
      </c>
      <c r="I346" s="30">
        <f t="shared" si="10"/>
        <v>8.3333333333333329E-2</v>
      </c>
      <c r="J346" s="52">
        <f t="shared" si="11"/>
        <v>8.3333333333333329E-2</v>
      </c>
    </row>
    <row r="347" spans="1:22" x14ac:dyDescent="0.25">
      <c r="A347" s="28" t="s">
        <v>371</v>
      </c>
      <c r="B347" s="29">
        <v>240624</v>
      </c>
      <c r="C347" s="29" t="s">
        <v>370</v>
      </c>
      <c r="D347" s="29" t="s">
        <v>703</v>
      </c>
      <c r="E347" s="35">
        <f>IFERROR(VLOOKUP(Table5[[#This Row],[EMPLOYEE ID]],Table3[[EMP ID]:[DATE STARTED]],9,FALSE),"")</f>
        <v>45026</v>
      </c>
      <c r="F347" s="35" t="str">
        <f>IF(IFERROR(VLOOKUP(Table5[[#This Row],[EMPLOYEE ID]],ELIST!$A$1:$J$1864,8),"")="","",VLOOKUP(Table5[[#This Row],[EMPLOYEE ID]],ELIST!$A$1:$J$1864,8))</f>
        <v/>
      </c>
      <c r="G347" s="29">
        <v>1</v>
      </c>
      <c r="H347" s="29">
        <v>12</v>
      </c>
      <c r="I347" s="30">
        <f t="shared" si="10"/>
        <v>8.3333333333333329E-2</v>
      </c>
      <c r="J347" s="52">
        <f t="shared" si="11"/>
        <v>8.3333333333333329E-2</v>
      </c>
    </row>
    <row r="348" spans="1:22" x14ac:dyDescent="0.25">
      <c r="A348" s="28" t="s">
        <v>371</v>
      </c>
      <c r="B348" s="29">
        <v>240624</v>
      </c>
      <c r="C348" s="29" t="s">
        <v>370</v>
      </c>
      <c r="D348" s="29" t="s">
        <v>695</v>
      </c>
      <c r="E348" s="35">
        <f>IFERROR(VLOOKUP(Table5[[#This Row],[EMPLOYEE ID]],Table3[[EMP ID]:[DATE STARTED]],9,FALSE),"")</f>
        <v>45026</v>
      </c>
      <c r="F348" s="35" t="str">
        <f>IF(IFERROR(VLOOKUP(Table5[[#This Row],[EMPLOYEE ID]],ELIST!$A$1:$J$1864,8),"")="","",VLOOKUP(Table5[[#This Row],[EMPLOYEE ID]],ELIST!$A$1:$J$1864,8))</f>
        <v/>
      </c>
      <c r="G348" s="29">
        <v>1</v>
      </c>
      <c r="H348" s="29">
        <v>12</v>
      </c>
      <c r="I348" s="30">
        <f t="shared" si="10"/>
        <v>8.3333333333333329E-2</v>
      </c>
      <c r="J348" s="52">
        <f t="shared" si="11"/>
        <v>8.3333333333333329E-2</v>
      </c>
    </row>
    <row r="349" spans="1:22" x14ac:dyDescent="0.25">
      <c r="A349" s="28" t="s">
        <v>371</v>
      </c>
      <c r="B349" s="29">
        <v>240624</v>
      </c>
      <c r="C349" s="29" t="s">
        <v>370</v>
      </c>
      <c r="D349" s="29" t="s">
        <v>650</v>
      </c>
      <c r="E349" s="35">
        <f>IFERROR(VLOOKUP(Table5[[#This Row],[EMPLOYEE ID]],Table3[[EMP ID]:[DATE STARTED]],9,FALSE),"")</f>
        <v>45026</v>
      </c>
      <c r="F349" s="35" t="str">
        <f>IF(IFERROR(VLOOKUP(Table5[[#This Row],[EMPLOYEE ID]],ELIST!$A$1:$J$1864,8),"")="","",VLOOKUP(Table5[[#This Row],[EMPLOYEE ID]],ELIST!$A$1:$J$1864,8))</f>
        <v/>
      </c>
      <c r="G349" s="29">
        <v>1</v>
      </c>
      <c r="H349" s="29">
        <v>12</v>
      </c>
      <c r="I349" s="30">
        <f t="shared" si="10"/>
        <v>8.3333333333333329E-2</v>
      </c>
      <c r="J349" s="52">
        <f t="shared" si="11"/>
        <v>8.3333333333333329E-2</v>
      </c>
    </row>
    <row r="350" spans="1:22" x14ac:dyDescent="0.25">
      <c r="A350" s="28" t="s">
        <v>371</v>
      </c>
      <c r="B350" s="29">
        <v>240624</v>
      </c>
      <c r="C350" s="29" t="s">
        <v>370</v>
      </c>
      <c r="D350" s="29" t="s">
        <v>3277</v>
      </c>
      <c r="E350" s="35">
        <f>IFERROR(VLOOKUP(Table5[[#This Row],[EMPLOYEE ID]],Table3[[EMP ID]:[DATE STARTED]],9,FALSE),"")</f>
        <v>45026</v>
      </c>
      <c r="F350" s="35" t="str">
        <f>IF(IFERROR(VLOOKUP(Table5[[#This Row],[EMPLOYEE ID]],ELIST!$A$1:$J$1864,8),"")="","",VLOOKUP(Table5[[#This Row],[EMPLOYEE ID]],ELIST!$A$1:$J$1864,8))</f>
        <v/>
      </c>
      <c r="G350" s="29">
        <v>1</v>
      </c>
      <c r="H350" s="29">
        <v>12</v>
      </c>
      <c r="I350" s="30">
        <f t="shared" si="10"/>
        <v>8.3333333333333329E-2</v>
      </c>
      <c r="J350" s="52">
        <f t="shared" si="11"/>
        <v>8.3333333333333329E-2</v>
      </c>
    </row>
    <row r="351" spans="1:22" x14ac:dyDescent="0.25">
      <c r="A351" s="28" t="s">
        <v>371</v>
      </c>
      <c r="B351" s="29">
        <v>240624</v>
      </c>
      <c r="C351" s="29" t="s">
        <v>370</v>
      </c>
      <c r="D351" s="29" t="s">
        <v>3284</v>
      </c>
      <c r="E351" s="35">
        <f>IFERROR(VLOOKUP(Table5[[#This Row],[EMPLOYEE ID]],Table3[[EMP ID]:[DATE STARTED]],9,FALSE),"")</f>
        <v>45026</v>
      </c>
      <c r="F351" s="35" t="str">
        <f>IF(IFERROR(VLOOKUP(Table5[[#This Row],[EMPLOYEE ID]],ELIST!$A$1:$J$1864,8),"")="","",VLOOKUP(Table5[[#This Row],[EMPLOYEE ID]],ELIST!$A$1:$J$1864,8))</f>
        <v/>
      </c>
      <c r="G351" s="29">
        <v>1</v>
      </c>
      <c r="H351" s="29">
        <v>12</v>
      </c>
      <c r="I351" s="30">
        <f t="shared" si="10"/>
        <v>8.3333333333333329E-2</v>
      </c>
      <c r="J351" s="52">
        <f t="shared" si="11"/>
        <v>8.3333333333333329E-2</v>
      </c>
    </row>
    <row r="352" spans="1:22" x14ac:dyDescent="0.25">
      <c r="A352" s="28" t="s">
        <v>371</v>
      </c>
      <c r="B352" s="29">
        <v>240624</v>
      </c>
      <c r="C352" s="29" t="s">
        <v>370</v>
      </c>
      <c r="D352" s="29" t="s">
        <v>3778</v>
      </c>
      <c r="E352" s="35">
        <f>IFERROR(VLOOKUP(Table5[[#This Row],[EMPLOYEE ID]],Table3[[EMP ID]:[DATE STARTED]],9,FALSE),"")</f>
        <v>45026</v>
      </c>
      <c r="F352" s="35" t="str">
        <f>IF(IFERROR(VLOOKUP(Table5[[#This Row],[EMPLOYEE ID]],ELIST!$A$1:$J$1864,8),"")="","",VLOOKUP(Table5[[#This Row],[EMPLOYEE ID]],ELIST!$A$1:$J$1864,8))</f>
        <v/>
      </c>
      <c r="G352" s="29">
        <v>1</v>
      </c>
      <c r="H352" s="29">
        <v>12</v>
      </c>
      <c r="I352" s="30">
        <f t="shared" si="10"/>
        <v>8.3333333333333329E-2</v>
      </c>
      <c r="J352" s="52">
        <f t="shared" si="11"/>
        <v>8.3333333333333329E-2</v>
      </c>
    </row>
    <row r="353" spans="1:10" x14ac:dyDescent="0.25">
      <c r="A353" s="28" t="s">
        <v>371</v>
      </c>
      <c r="B353" s="29">
        <v>240624</v>
      </c>
      <c r="C353" s="29" t="s">
        <v>370</v>
      </c>
      <c r="D353" s="29" t="s">
        <v>3768</v>
      </c>
      <c r="E353" s="35">
        <f>IFERROR(VLOOKUP(Table5[[#This Row],[EMPLOYEE ID]],Table3[[EMP ID]:[DATE STARTED]],9,FALSE),"")</f>
        <v>45026</v>
      </c>
      <c r="F353" s="35" t="str">
        <f>IF(IFERROR(VLOOKUP(Table5[[#This Row],[EMPLOYEE ID]],ELIST!$A$1:$J$1864,8),"")="","",VLOOKUP(Table5[[#This Row],[EMPLOYEE ID]],ELIST!$A$1:$J$1864,8))</f>
        <v/>
      </c>
      <c r="G353" s="29">
        <v>1</v>
      </c>
      <c r="H353" s="29">
        <v>12</v>
      </c>
      <c r="I353" s="30">
        <f t="shared" si="10"/>
        <v>8.3333333333333329E-2</v>
      </c>
      <c r="J353" s="52">
        <f t="shared" si="11"/>
        <v>8.3333333333333329E-2</v>
      </c>
    </row>
    <row r="354" spans="1:10" x14ac:dyDescent="0.25">
      <c r="A354" s="28" t="s">
        <v>367</v>
      </c>
      <c r="B354" s="29">
        <v>440061</v>
      </c>
      <c r="C354" s="29" t="s">
        <v>366</v>
      </c>
      <c r="D354" s="29" t="s">
        <v>748</v>
      </c>
      <c r="E354" s="35">
        <f>IFERROR(VLOOKUP(Table5[[#This Row],[EMPLOYEE ID]],Table3[[EMP ID]:[DATE STARTED]],9,FALSE),"")</f>
        <v>43620</v>
      </c>
      <c r="F354" s="35" t="str">
        <f>IF(IFERROR(VLOOKUP(Table5[[#This Row],[EMPLOYEE ID]],ELIST!$A$1:$J$1864,8),"")="","",VLOOKUP(Table5[[#This Row],[EMPLOYEE ID]],ELIST!$A$1:$J$1864,8))</f>
        <v/>
      </c>
      <c r="G354" s="29">
        <v>1</v>
      </c>
      <c r="H354" s="29">
        <v>12</v>
      </c>
      <c r="I354" s="30">
        <f t="shared" si="10"/>
        <v>8.3333333333333329E-2</v>
      </c>
      <c r="J354" s="52">
        <f t="shared" si="11"/>
        <v>8.3333333333333329E-2</v>
      </c>
    </row>
    <row r="355" spans="1:10" x14ac:dyDescent="0.25">
      <c r="A355" s="28" t="s">
        <v>367</v>
      </c>
      <c r="B355" s="29">
        <v>440061</v>
      </c>
      <c r="C355" s="29" t="s">
        <v>366</v>
      </c>
      <c r="D355" s="29" t="s">
        <v>747</v>
      </c>
      <c r="E355" s="35">
        <f>IFERROR(VLOOKUP(Table5[[#This Row],[EMPLOYEE ID]],Table3[[EMP ID]:[DATE STARTED]],9,FALSE),"")</f>
        <v>43620</v>
      </c>
      <c r="F355" s="35" t="str">
        <f>IF(IFERROR(VLOOKUP(Table5[[#This Row],[EMPLOYEE ID]],ELIST!$A$1:$J$1864,8),"")="","",VLOOKUP(Table5[[#This Row],[EMPLOYEE ID]],ELIST!$A$1:$J$1864,8))</f>
        <v/>
      </c>
      <c r="G355" s="29">
        <v>1</v>
      </c>
      <c r="H355" s="29">
        <v>12</v>
      </c>
      <c r="I355" s="30">
        <f t="shared" si="10"/>
        <v>8.3333333333333329E-2</v>
      </c>
      <c r="J355" s="52">
        <f t="shared" si="11"/>
        <v>8.3333333333333329E-2</v>
      </c>
    </row>
    <row r="356" spans="1:10" x14ac:dyDescent="0.25">
      <c r="A356" s="28" t="s">
        <v>367</v>
      </c>
      <c r="B356" s="29">
        <v>440061</v>
      </c>
      <c r="C356" s="29" t="s">
        <v>366</v>
      </c>
      <c r="D356" s="29" t="s">
        <v>746</v>
      </c>
      <c r="E356" s="35">
        <f>IFERROR(VLOOKUP(Table5[[#This Row],[EMPLOYEE ID]],Table3[[EMP ID]:[DATE STARTED]],9,FALSE),"")</f>
        <v>43620</v>
      </c>
      <c r="F356" s="35" t="str">
        <f>IF(IFERROR(VLOOKUP(Table5[[#This Row],[EMPLOYEE ID]],ELIST!$A$1:$J$1864,8),"")="","",VLOOKUP(Table5[[#This Row],[EMPLOYEE ID]],ELIST!$A$1:$J$1864,8))</f>
        <v/>
      </c>
      <c r="G356" s="29">
        <v>1</v>
      </c>
      <c r="H356" s="29">
        <v>12</v>
      </c>
      <c r="I356" s="30">
        <f t="shared" si="10"/>
        <v>8.3333333333333329E-2</v>
      </c>
      <c r="J356" s="52">
        <f t="shared" si="11"/>
        <v>8.3333333333333329E-2</v>
      </c>
    </row>
    <row r="357" spans="1:10" x14ac:dyDescent="0.25">
      <c r="A357" s="28" t="s">
        <v>367</v>
      </c>
      <c r="B357" s="29">
        <v>440061</v>
      </c>
      <c r="C357" s="29" t="s">
        <v>366</v>
      </c>
      <c r="D357" s="29" t="s">
        <v>717</v>
      </c>
      <c r="E357" s="35">
        <f>IFERROR(VLOOKUP(Table5[[#This Row],[EMPLOYEE ID]],Table3[[EMP ID]:[DATE STARTED]],9,FALSE),"")</f>
        <v>43620</v>
      </c>
      <c r="F357" s="35" t="str">
        <f>IF(IFERROR(VLOOKUP(Table5[[#This Row],[EMPLOYEE ID]],ELIST!$A$1:$J$1864,8),"")="","",VLOOKUP(Table5[[#This Row],[EMPLOYEE ID]],ELIST!$A$1:$J$1864,8))</f>
        <v/>
      </c>
      <c r="G357" s="29">
        <v>1</v>
      </c>
      <c r="H357" s="29">
        <v>12</v>
      </c>
      <c r="I357" s="30">
        <f t="shared" si="10"/>
        <v>8.3333333333333329E-2</v>
      </c>
      <c r="J357" s="52">
        <f t="shared" si="11"/>
        <v>8.3333333333333329E-2</v>
      </c>
    </row>
    <row r="358" spans="1:10" x14ac:dyDescent="0.25">
      <c r="A358" s="28" t="s">
        <v>367</v>
      </c>
      <c r="B358" s="29">
        <v>440061</v>
      </c>
      <c r="C358" s="29" t="s">
        <v>366</v>
      </c>
      <c r="D358" s="29" t="s">
        <v>703</v>
      </c>
      <c r="E358" s="35">
        <f>IFERROR(VLOOKUP(Table5[[#This Row],[EMPLOYEE ID]],Table3[[EMP ID]:[DATE STARTED]],9,FALSE),"")</f>
        <v>43620</v>
      </c>
      <c r="F358" s="35" t="str">
        <f>IF(IFERROR(VLOOKUP(Table5[[#This Row],[EMPLOYEE ID]],ELIST!$A$1:$J$1864,8),"")="","",VLOOKUP(Table5[[#This Row],[EMPLOYEE ID]],ELIST!$A$1:$J$1864,8))</f>
        <v/>
      </c>
      <c r="G358" s="29">
        <v>1</v>
      </c>
      <c r="H358" s="29">
        <v>12</v>
      </c>
      <c r="I358" s="30">
        <f t="shared" si="10"/>
        <v>8.3333333333333329E-2</v>
      </c>
      <c r="J358" s="52">
        <f t="shared" si="11"/>
        <v>8.3333333333333329E-2</v>
      </c>
    </row>
    <row r="359" spans="1:10" x14ac:dyDescent="0.25">
      <c r="A359" s="28" t="s">
        <v>367</v>
      </c>
      <c r="B359" s="29">
        <v>440061</v>
      </c>
      <c r="C359" s="29" t="s">
        <v>366</v>
      </c>
      <c r="D359" s="29" t="s">
        <v>695</v>
      </c>
      <c r="E359" s="35">
        <f>IFERROR(VLOOKUP(Table5[[#This Row],[EMPLOYEE ID]],Table3[[EMP ID]:[DATE STARTED]],9,FALSE),"")</f>
        <v>43620</v>
      </c>
      <c r="F359" s="35" t="str">
        <f>IF(IFERROR(VLOOKUP(Table5[[#This Row],[EMPLOYEE ID]],ELIST!$A$1:$J$1864,8),"")="","",VLOOKUP(Table5[[#This Row],[EMPLOYEE ID]],ELIST!$A$1:$J$1864,8))</f>
        <v/>
      </c>
      <c r="G359" s="29">
        <v>1</v>
      </c>
      <c r="H359" s="29">
        <v>12</v>
      </c>
      <c r="I359" s="30">
        <f t="shared" si="10"/>
        <v>8.3333333333333329E-2</v>
      </c>
      <c r="J359" s="52">
        <f t="shared" si="11"/>
        <v>8.3333333333333329E-2</v>
      </c>
    </row>
    <row r="360" spans="1:10" x14ac:dyDescent="0.25">
      <c r="A360" s="28" t="s">
        <v>367</v>
      </c>
      <c r="B360" s="29">
        <v>440061</v>
      </c>
      <c r="C360" s="29" t="s">
        <v>366</v>
      </c>
      <c r="D360" s="29" t="s">
        <v>650</v>
      </c>
      <c r="E360" s="35">
        <f>IFERROR(VLOOKUP(Table5[[#This Row],[EMPLOYEE ID]],Table3[[EMP ID]:[DATE STARTED]],9,FALSE),"")</f>
        <v>43620</v>
      </c>
      <c r="F360" s="35" t="str">
        <f>IF(IFERROR(VLOOKUP(Table5[[#This Row],[EMPLOYEE ID]],ELIST!$A$1:$J$1864,8),"")="","",VLOOKUP(Table5[[#This Row],[EMPLOYEE ID]],ELIST!$A$1:$J$1864,8))</f>
        <v/>
      </c>
      <c r="G360" s="29">
        <v>1</v>
      </c>
      <c r="H360" s="29">
        <v>12</v>
      </c>
      <c r="I360" s="30">
        <f t="shared" si="10"/>
        <v>8.3333333333333329E-2</v>
      </c>
      <c r="J360" s="52">
        <f t="shared" si="11"/>
        <v>8.3333333333333329E-2</v>
      </c>
    </row>
    <row r="361" spans="1:10" x14ac:dyDescent="0.25">
      <c r="A361" s="28" t="s">
        <v>367</v>
      </c>
      <c r="B361" s="29">
        <v>440061</v>
      </c>
      <c r="C361" s="29" t="s">
        <v>366</v>
      </c>
      <c r="D361" s="29" t="s">
        <v>3277</v>
      </c>
      <c r="E361" s="35">
        <f>IFERROR(VLOOKUP(Table5[[#This Row],[EMPLOYEE ID]],Table3[[EMP ID]:[DATE STARTED]],9,FALSE),"")</f>
        <v>43620</v>
      </c>
      <c r="F361" s="35" t="str">
        <f>IF(IFERROR(VLOOKUP(Table5[[#This Row],[EMPLOYEE ID]],ELIST!$A$1:$J$1864,8),"")="","",VLOOKUP(Table5[[#This Row],[EMPLOYEE ID]],ELIST!$A$1:$J$1864,8))</f>
        <v/>
      </c>
      <c r="G361" s="29">
        <v>1</v>
      </c>
      <c r="H361" s="29">
        <v>12</v>
      </c>
      <c r="I361" s="30">
        <f t="shared" si="10"/>
        <v>8.3333333333333329E-2</v>
      </c>
      <c r="J361" s="52">
        <f t="shared" si="11"/>
        <v>8.3333333333333329E-2</v>
      </c>
    </row>
    <row r="362" spans="1:10" x14ac:dyDescent="0.25">
      <c r="A362" s="28" t="s">
        <v>367</v>
      </c>
      <c r="B362" s="29">
        <v>440061</v>
      </c>
      <c r="C362" s="29" t="s">
        <v>366</v>
      </c>
      <c r="D362" s="29" t="s">
        <v>3284</v>
      </c>
      <c r="E362" s="35">
        <f>IFERROR(VLOOKUP(Table5[[#This Row],[EMPLOYEE ID]],Table3[[EMP ID]:[DATE STARTED]],9,FALSE),"")</f>
        <v>43620</v>
      </c>
      <c r="F362" s="35" t="str">
        <f>IF(IFERROR(VLOOKUP(Table5[[#This Row],[EMPLOYEE ID]],ELIST!$A$1:$J$1864,8),"")="","",VLOOKUP(Table5[[#This Row],[EMPLOYEE ID]],ELIST!$A$1:$J$1864,8))</f>
        <v/>
      </c>
      <c r="G362" s="29">
        <v>1</v>
      </c>
      <c r="H362" s="29">
        <v>12</v>
      </c>
      <c r="I362" s="30">
        <f t="shared" si="10"/>
        <v>8.3333333333333329E-2</v>
      </c>
      <c r="J362" s="52">
        <f t="shared" si="11"/>
        <v>8.3333333333333329E-2</v>
      </c>
    </row>
    <row r="363" spans="1:10" x14ac:dyDescent="0.25">
      <c r="A363" s="28" t="s">
        <v>367</v>
      </c>
      <c r="B363" s="29">
        <v>440061</v>
      </c>
      <c r="C363" s="29" t="s">
        <v>366</v>
      </c>
      <c r="D363" s="29" t="s">
        <v>3778</v>
      </c>
      <c r="E363" s="35">
        <f>IFERROR(VLOOKUP(Table5[[#This Row],[EMPLOYEE ID]],Table3[[EMP ID]:[DATE STARTED]],9,FALSE),"")</f>
        <v>43620</v>
      </c>
      <c r="F363" s="35" t="str">
        <f>IF(IFERROR(VLOOKUP(Table5[[#This Row],[EMPLOYEE ID]],ELIST!$A$1:$J$1864,8),"")="","",VLOOKUP(Table5[[#This Row],[EMPLOYEE ID]],ELIST!$A$1:$J$1864,8))</f>
        <v/>
      </c>
      <c r="G363" s="29">
        <v>1</v>
      </c>
      <c r="H363" s="29">
        <v>12</v>
      </c>
      <c r="I363" s="30">
        <f t="shared" si="10"/>
        <v>8.3333333333333329E-2</v>
      </c>
      <c r="J363" s="52">
        <f t="shared" si="11"/>
        <v>8.3333333333333329E-2</v>
      </c>
    </row>
    <row r="364" spans="1:10" x14ac:dyDescent="0.25">
      <c r="A364" s="28" t="s">
        <v>367</v>
      </c>
      <c r="B364" s="29">
        <v>440061</v>
      </c>
      <c r="C364" s="29" t="s">
        <v>366</v>
      </c>
      <c r="D364" s="29" t="s">
        <v>3768</v>
      </c>
      <c r="E364" s="35">
        <f>IFERROR(VLOOKUP(Table5[[#This Row],[EMPLOYEE ID]],Table3[[EMP ID]:[DATE STARTED]],9,FALSE),"")</f>
        <v>43620</v>
      </c>
      <c r="F364" s="35" t="str">
        <f>IF(IFERROR(VLOOKUP(Table5[[#This Row],[EMPLOYEE ID]],ELIST!$A$1:$J$1864,8),"")="","",VLOOKUP(Table5[[#This Row],[EMPLOYEE ID]],ELIST!$A$1:$J$1864,8))</f>
        <v/>
      </c>
      <c r="G364" s="29">
        <v>1</v>
      </c>
      <c r="H364" s="29">
        <v>12</v>
      </c>
      <c r="I364" s="30">
        <f t="shared" si="10"/>
        <v>8.3333333333333329E-2</v>
      </c>
      <c r="J364" s="52">
        <f t="shared" si="11"/>
        <v>8.3333333333333329E-2</v>
      </c>
    </row>
    <row r="365" spans="1:10" x14ac:dyDescent="0.25">
      <c r="A365" s="28" t="s">
        <v>363</v>
      </c>
      <c r="B365" s="29">
        <v>240049</v>
      </c>
      <c r="C365" s="29" t="s">
        <v>142</v>
      </c>
      <c r="D365" s="29" t="s">
        <v>747</v>
      </c>
      <c r="E365" s="35">
        <f>IFERROR(VLOOKUP(Table5[[#This Row],[EMPLOYEE ID]],Table3[[EMP ID]:[DATE STARTED]],9,FALSE),"")</f>
        <v>43006</v>
      </c>
      <c r="F365" s="35" t="str">
        <f>IF(IFERROR(VLOOKUP(Table5[[#This Row],[EMPLOYEE ID]],ELIST!$A$1:$J$1864,8),"")="","",VLOOKUP(Table5[[#This Row],[EMPLOYEE ID]],ELIST!$A$1:$J$1864,8))</f>
        <v/>
      </c>
      <c r="G365" s="29">
        <v>1</v>
      </c>
      <c r="H365" s="29">
        <v>12</v>
      </c>
      <c r="I365" s="30">
        <f t="shared" si="10"/>
        <v>8.3333333333333329E-2</v>
      </c>
      <c r="J365" s="52">
        <f t="shared" si="11"/>
        <v>8.3333333333333329E-2</v>
      </c>
    </row>
    <row r="366" spans="1:10" x14ac:dyDescent="0.25">
      <c r="A366" s="28" t="s">
        <v>363</v>
      </c>
      <c r="B366" s="29">
        <v>240049</v>
      </c>
      <c r="C366" s="29" t="s">
        <v>142</v>
      </c>
      <c r="D366" s="29" t="s">
        <v>746</v>
      </c>
      <c r="E366" s="35">
        <f>IFERROR(VLOOKUP(Table5[[#This Row],[EMPLOYEE ID]],Table3[[EMP ID]:[DATE STARTED]],9,FALSE),"")</f>
        <v>43006</v>
      </c>
      <c r="F366" s="35" t="str">
        <f>IF(IFERROR(VLOOKUP(Table5[[#This Row],[EMPLOYEE ID]],ELIST!$A$1:$J$1864,8),"")="","",VLOOKUP(Table5[[#This Row],[EMPLOYEE ID]],ELIST!$A$1:$J$1864,8))</f>
        <v/>
      </c>
      <c r="G366" s="29">
        <v>1</v>
      </c>
      <c r="H366" s="29">
        <v>12</v>
      </c>
      <c r="I366" s="30">
        <f t="shared" si="10"/>
        <v>8.3333333333333329E-2</v>
      </c>
      <c r="J366" s="52">
        <f t="shared" si="11"/>
        <v>8.3333333333333329E-2</v>
      </c>
    </row>
    <row r="367" spans="1:10" x14ac:dyDescent="0.25">
      <c r="A367" s="28" t="s">
        <v>363</v>
      </c>
      <c r="B367" s="29">
        <v>240049</v>
      </c>
      <c r="C367" s="29" t="s">
        <v>142</v>
      </c>
      <c r="D367" s="29" t="s">
        <v>717</v>
      </c>
      <c r="E367" s="35">
        <f>IFERROR(VLOOKUP(Table5[[#This Row],[EMPLOYEE ID]],Table3[[EMP ID]:[DATE STARTED]],9,FALSE),"")</f>
        <v>43006</v>
      </c>
      <c r="F367" s="35" t="str">
        <f>IF(IFERROR(VLOOKUP(Table5[[#This Row],[EMPLOYEE ID]],ELIST!$A$1:$J$1864,8),"")="","",VLOOKUP(Table5[[#This Row],[EMPLOYEE ID]],ELIST!$A$1:$J$1864,8))</f>
        <v/>
      </c>
      <c r="G367" s="29">
        <v>1</v>
      </c>
      <c r="H367" s="29">
        <v>12</v>
      </c>
      <c r="I367" s="30">
        <f t="shared" si="10"/>
        <v>8.3333333333333329E-2</v>
      </c>
      <c r="J367" s="52">
        <f t="shared" si="11"/>
        <v>8.3333333333333329E-2</v>
      </c>
    </row>
    <row r="368" spans="1:10" x14ac:dyDescent="0.25">
      <c r="A368" s="28" t="s">
        <v>363</v>
      </c>
      <c r="B368" s="29">
        <v>240049</v>
      </c>
      <c r="C368" s="29" t="s">
        <v>142</v>
      </c>
      <c r="D368" s="29" t="s">
        <v>703</v>
      </c>
      <c r="E368" s="35">
        <f>IFERROR(VLOOKUP(Table5[[#This Row],[EMPLOYEE ID]],Table3[[EMP ID]:[DATE STARTED]],9,FALSE),"")</f>
        <v>43006</v>
      </c>
      <c r="F368" s="35" t="str">
        <f>IF(IFERROR(VLOOKUP(Table5[[#This Row],[EMPLOYEE ID]],ELIST!$A$1:$J$1864,8),"")="","",VLOOKUP(Table5[[#This Row],[EMPLOYEE ID]],ELIST!$A$1:$J$1864,8))</f>
        <v/>
      </c>
      <c r="G368" s="29">
        <v>1</v>
      </c>
      <c r="H368" s="29">
        <v>12</v>
      </c>
      <c r="I368" s="30">
        <f t="shared" si="10"/>
        <v>8.3333333333333329E-2</v>
      </c>
      <c r="J368" s="52">
        <f t="shared" si="11"/>
        <v>8.3333333333333329E-2</v>
      </c>
    </row>
    <row r="369" spans="1:10" x14ac:dyDescent="0.25">
      <c r="A369" s="28" t="s">
        <v>363</v>
      </c>
      <c r="B369" s="29">
        <v>240049</v>
      </c>
      <c r="C369" s="29" t="s">
        <v>142</v>
      </c>
      <c r="D369" s="29" t="s">
        <v>695</v>
      </c>
      <c r="E369" s="35">
        <f>IFERROR(VLOOKUP(Table5[[#This Row],[EMPLOYEE ID]],Table3[[EMP ID]:[DATE STARTED]],9,FALSE),"")</f>
        <v>43006</v>
      </c>
      <c r="F369" s="35" t="str">
        <f>IF(IFERROR(VLOOKUP(Table5[[#This Row],[EMPLOYEE ID]],ELIST!$A$1:$J$1864,8),"")="","",VLOOKUP(Table5[[#This Row],[EMPLOYEE ID]],ELIST!$A$1:$J$1864,8))</f>
        <v/>
      </c>
      <c r="G369" s="29">
        <v>1</v>
      </c>
      <c r="H369" s="29">
        <v>12</v>
      </c>
      <c r="I369" s="30">
        <f t="shared" si="10"/>
        <v>8.3333333333333329E-2</v>
      </c>
      <c r="J369" s="52">
        <f t="shared" si="11"/>
        <v>8.3333333333333329E-2</v>
      </c>
    </row>
    <row r="370" spans="1:10" x14ac:dyDescent="0.25">
      <c r="A370" s="28" t="s">
        <v>363</v>
      </c>
      <c r="B370" s="29">
        <v>240049</v>
      </c>
      <c r="C370" s="29" t="s">
        <v>142</v>
      </c>
      <c r="D370" s="29" t="s">
        <v>650</v>
      </c>
      <c r="E370" s="35">
        <f>IFERROR(VLOOKUP(Table5[[#This Row],[EMPLOYEE ID]],Table3[[EMP ID]:[DATE STARTED]],9,FALSE),"")</f>
        <v>43006</v>
      </c>
      <c r="F370" s="35" t="str">
        <f>IF(IFERROR(VLOOKUP(Table5[[#This Row],[EMPLOYEE ID]],ELIST!$A$1:$J$1864,8),"")="","",VLOOKUP(Table5[[#This Row],[EMPLOYEE ID]],ELIST!$A$1:$J$1864,8))</f>
        <v/>
      </c>
      <c r="G370" s="29">
        <v>1</v>
      </c>
      <c r="H370" s="29">
        <v>12</v>
      </c>
      <c r="I370" s="30">
        <f t="shared" si="10"/>
        <v>8.3333333333333329E-2</v>
      </c>
      <c r="J370" s="52">
        <f t="shared" si="11"/>
        <v>8.3333333333333329E-2</v>
      </c>
    </row>
    <row r="371" spans="1:10" x14ac:dyDescent="0.25">
      <c r="A371" s="28" t="s">
        <v>363</v>
      </c>
      <c r="B371" s="29">
        <v>240049</v>
      </c>
      <c r="C371" s="29" t="s">
        <v>142</v>
      </c>
      <c r="D371" s="29" t="s">
        <v>3277</v>
      </c>
      <c r="E371" s="35">
        <f>IFERROR(VLOOKUP(Table5[[#This Row],[EMPLOYEE ID]],Table3[[EMP ID]:[DATE STARTED]],9,FALSE),"")</f>
        <v>43006</v>
      </c>
      <c r="F371" s="35" t="str">
        <f>IF(IFERROR(VLOOKUP(Table5[[#This Row],[EMPLOYEE ID]],ELIST!$A$1:$J$1864,8),"")="","",VLOOKUP(Table5[[#This Row],[EMPLOYEE ID]],ELIST!$A$1:$J$1864,8))</f>
        <v/>
      </c>
      <c r="G371" s="29">
        <v>1</v>
      </c>
      <c r="H371" s="29">
        <v>12</v>
      </c>
      <c r="I371" s="30">
        <f t="shared" si="10"/>
        <v>8.3333333333333329E-2</v>
      </c>
      <c r="J371" s="52">
        <f t="shared" si="11"/>
        <v>8.3333333333333329E-2</v>
      </c>
    </row>
    <row r="372" spans="1:10" x14ac:dyDescent="0.25">
      <c r="A372" s="28" t="s">
        <v>363</v>
      </c>
      <c r="B372" s="29">
        <v>240049</v>
      </c>
      <c r="C372" s="29" t="s">
        <v>142</v>
      </c>
      <c r="D372" s="29" t="s">
        <v>3284</v>
      </c>
      <c r="E372" s="35">
        <f>IFERROR(VLOOKUP(Table5[[#This Row],[EMPLOYEE ID]],Table3[[EMP ID]:[DATE STARTED]],9,FALSE),"")</f>
        <v>43006</v>
      </c>
      <c r="F372" s="35" t="str">
        <f>IF(IFERROR(VLOOKUP(Table5[[#This Row],[EMPLOYEE ID]],ELIST!$A$1:$J$1864,8),"")="","",VLOOKUP(Table5[[#This Row],[EMPLOYEE ID]],ELIST!$A$1:$J$1864,8))</f>
        <v/>
      </c>
      <c r="G372" s="29">
        <v>1</v>
      </c>
      <c r="H372" s="29">
        <v>12</v>
      </c>
      <c r="I372" s="30">
        <f t="shared" si="10"/>
        <v>8.3333333333333329E-2</v>
      </c>
      <c r="J372" s="52">
        <f t="shared" si="11"/>
        <v>8.3333333333333329E-2</v>
      </c>
    </row>
    <row r="373" spans="1:10" x14ac:dyDescent="0.25">
      <c r="A373" s="28" t="s">
        <v>363</v>
      </c>
      <c r="B373" s="29">
        <v>240049</v>
      </c>
      <c r="C373" s="29" t="s">
        <v>142</v>
      </c>
      <c r="D373" s="29" t="s">
        <v>3778</v>
      </c>
      <c r="E373" s="35">
        <f>IFERROR(VLOOKUP(Table5[[#This Row],[EMPLOYEE ID]],Table3[[EMP ID]:[DATE STARTED]],9,FALSE),"")</f>
        <v>43006</v>
      </c>
      <c r="F373" s="35" t="str">
        <f>IF(IFERROR(VLOOKUP(Table5[[#This Row],[EMPLOYEE ID]],ELIST!$A$1:$J$1864,8),"")="","",VLOOKUP(Table5[[#This Row],[EMPLOYEE ID]],ELIST!$A$1:$J$1864,8))</f>
        <v/>
      </c>
      <c r="G373" s="29">
        <v>1</v>
      </c>
      <c r="H373" s="29">
        <v>12</v>
      </c>
      <c r="I373" s="30">
        <f t="shared" si="10"/>
        <v>8.3333333333333329E-2</v>
      </c>
      <c r="J373" s="52">
        <f t="shared" si="11"/>
        <v>8.3333333333333329E-2</v>
      </c>
    </row>
    <row r="374" spans="1:10" x14ac:dyDescent="0.25">
      <c r="A374" s="28" t="s">
        <v>363</v>
      </c>
      <c r="B374" s="29">
        <v>240049</v>
      </c>
      <c r="C374" s="29" t="s">
        <v>142</v>
      </c>
      <c r="D374" s="29" t="s">
        <v>3768</v>
      </c>
      <c r="E374" s="35">
        <f>IFERROR(VLOOKUP(Table5[[#This Row],[EMPLOYEE ID]],Table3[[EMP ID]:[DATE STARTED]],9,FALSE),"")</f>
        <v>43006</v>
      </c>
      <c r="F374" s="35" t="str">
        <f>IF(IFERROR(VLOOKUP(Table5[[#This Row],[EMPLOYEE ID]],ELIST!$A$1:$J$1864,8),"")="","",VLOOKUP(Table5[[#This Row],[EMPLOYEE ID]],ELIST!$A$1:$J$1864,8))</f>
        <v/>
      </c>
      <c r="G374" s="29">
        <v>1</v>
      </c>
      <c r="H374" s="29">
        <v>12</v>
      </c>
      <c r="I374" s="30">
        <f t="shared" si="10"/>
        <v>8.3333333333333329E-2</v>
      </c>
      <c r="J374" s="52">
        <f t="shared" si="11"/>
        <v>8.3333333333333329E-2</v>
      </c>
    </row>
    <row r="375" spans="1:10" x14ac:dyDescent="0.25">
      <c r="A375" s="28" t="s">
        <v>361</v>
      </c>
      <c r="B375" s="29">
        <v>440273</v>
      </c>
      <c r="C375" s="29" t="s">
        <v>360</v>
      </c>
      <c r="D375" s="29" t="s">
        <v>748</v>
      </c>
      <c r="E375" s="35">
        <f>IFERROR(VLOOKUP(Table5[[#This Row],[EMPLOYEE ID]],Table3[[EMP ID]:[DATE STARTED]],9,FALSE),"")</f>
        <v>44102</v>
      </c>
      <c r="F375" s="35" t="str">
        <f>IF(IFERROR(VLOOKUP(Table5[[#This Row],[EMPLOYEE ID]],ELIST!$A$1:$J$1864,8),"")="","",VLOOKUP(Table5[[#This Row],[EMPLOYEE ID]],ELIST!$A$1:$J$1864,8))</f>
        <v/>
      </c>
      <c r="G375" s="29">
        <v>1</v>
      </c>
      <c r="H375" s="29">
        <v>12</v>
      </c>
      <c r="I375" s="30">
        <f t="shared" si="10"/>
        <v>8.3333333333333329E-2</v>
      </c>
      <c r="J375" s="52">
        <f t="shared" si="11"/>
        <v>8.3333333333333329E-2</v>
      </c>
    </row>
    <row r="376" spans="1:10" x14ac:dyDescent="0.25">
      <c r="A376" s="28" t="s">
        <v>361</v>
      </c>
      <c r="B376" s="29">
        <v>440273</v>
      </c>
      <c r="C376" s="29" t="s">
        <v>360</v>
      </c>
      <c r="D376" s="29" t="s">
        <v>747</v>
      </c>
      <c r="E376" s="35">
        <f>IFERROR(VLOOKUP(Table5[[#This Row],[EMPLOYEE ID]],Table3[[EMP ID]:[DATE STARTED]],9,FALSE),"")</f>
        <v>44102</v>
      </c>
      <c r="F376" s="35" t="str">
        <f>IF(IFERROR(VLOOKUP(Table5[[#This Row],[EMPLOYEE ID]],ELIST!$A$1:$J$1864,8),"")="","",VLOOKUP(Table5[[#This Row],[EMPLOYEE ID]],ELIST!$A$1:$J$1864,8))</f>
        <v/>
      </c>
      <c r="G376" s="29">
        <v>1</v>
      </c>
      <c r="H376" s="29">
        <v>12</v>
      </c>
      <c r="I376" s="30">
        <f t="shared" si="10"/>
        <v>8.3333333333333329E-2</v>
      </c>
      <c r="J376" s="52">
        <f t="shared" si="11"/>
        <v>8.3333333333333329E-2</v>
      </c>
    </row>
    <row r="377" spans="1:10" x14ac:dyDescent="0.25">
      <c r="A377" s="28" t="s">
        <v>361</v>
      </c>
      <c r="B377" s="29">
        <v>440273</v>
      </c>
      <c r="C377" s="29" t="s">
        <v>360</v>
      </c>
      <c r="D377" s="29" t="s">
        <v>746</v>
      </c>
      <c r="E377" s="35">
        <f>IFERROR(VLOOKUP(Table5[[#This Row],[EMPLOYEE ID]],Table3[[EMP ID]:[DATE STARTED]],9,FALSE),"")</f>
        <v>44102</v>
      </c>
      <c r="F377" s="35" t="str">
        <f>IF(IFERROR(VLOOKUP(Table5[[#This Row],[EMPLOYEE ID]],ELIST!$A$1:$J$1864,8),"")="","",VLOOKUP(Table5[[#This Row],[EMPLOYEE ID]],ELIST!$A$1:$J$1864,8))</f>
        <v/>
      </c>
      <c r="G377" s="29">
        <v>1</v>
      </c>
      <c r="H377" s="29">
        <v>12</v>
      </c>
      <c r="I377" s="30">
        <f t="shared" si="10"/>
        <v>8.3333333333333329E-2</v>
      </c>
      <c r="J377" s="52">
        <f t="shared" si="11"/>
        <v>8.3333333333333329E-2</v>
      </c>
    </row>
    <row r="378" spans="1:10" x14ac:dyDescent="0.25">
      <c r="A378" s="28" t="s">
        <v>361</v>
      </c>
      <c r="B378" s="29">
        <v>440273</v>
      </c>
      <c r="C378" s="29" t="s">
        <v>360</v>
      </c>
      <c r="D378" s="29" t="s">
        <v>717</v>
      </c>
      <c r="E378" s="35">
        <f>IFERROR(VLOOKUP(Table5[[#This Row],[EMPLOYEE ID]],Table3[[EMP ID]:[DATE STARTED]],9,FALSE),"")</f>
        <v>44102</v>
      </c>
      <c r="F378" s="35" t="str">
        <f>IF(IFERROR(VLOOKUP(Table5[[#This Row],[EMPLOYEE ID]],ELIST!$A$1:$J$1864,8),"")="","",VLOOKUP(Table5[[#This Row],[EMPLOYEE ID]],ELIST!$A$1:$J$1864,8))</f>
        <v/>
      </c>
      <c r="G378" s="29">
        <v>1</v>
      </c>
      <c r="H378" s="29">
        <v>12</v>
      </c>
      <c r="I378" s="30">
        <f t="shared" si="10"/>
        <v>8.3333333333333329E-2</v>
      </c>
      <c r="J378" s="52">
        <f t="shared" si="11"/>
        <v>8.3333333333333329E-2</v>
      </c>
    </row>
    <row r="379" spans="1:10" x14ac:dyDescent="0.25">
      <c r="A379" s="28" t="s">
        <v>361</v>
      </c>
      <c r="B379" s="29">
        <v>440273</v>
      </c>
      <c r="C379" s="29" t="s">
        <v>360</v>
      </c>
      <c r="D379" s="29" t="s">
        <v>703</v>
      </c>
      <c r="E379" s="35">
        <f>IFERROR(VLOOKUP(Table5[[#This Row],[EMPLOYEE ID]],Table3[[EMP ID]:[DATE STARTED]],9,FALSE),"")</f>
        <v>44102</v>
      </c>
      <c r="F379" s="35" t="str">
        <f>IF(IFERROR(VLOOKUP(Table5[[#This Row],[EMPLOYEE ID]],ELIST!$A$1:$J$1864,8),"")="","",VLOOKUP(Table5[[#This Row],[EMPLOYEE ID]],ELIST!$A$1:$J$1864,8))</f>
        <v/>
      </c>
      <c r="G379" s="29">
        <v>1</v>
      </c>
      <c r="H379" s="29">
        <v>12</v>
      </c>
      <c r="I379" s="30">
        <f t="shared" si="10"/>
        <v>8.3333333333333329E-2</v>
      </c>
      <c r="J379" s="52">
        <f t="shared" si="11"/>
        <v>8.3333333333333329E-2</v>
      </c>
    </row>
    <row r="380" spans="1:10" x14ac:dyDescent="0.25">
      <c r="A380" s="28" t="s">
        <v>361</v>
      </c>
      <c r="B380" s="29">
        <v>440273</v>
      </c>
      <c r="C380" s="29" t="s">
        <v>360</v>
      </c>
      <c r="D380" s="29" t="s">
        <v>695</v>
      </c>
      <c r="E380" s="35">
        <f>IFERROR(VLOOKUP(Table5[[#This Row],[EMPLOYEE ID]],Table3[[EMP ID]:[DATE STARTED]],9,FALSE),"")</f>
        <v>44102</v>
      </c>
      <c r="F380" s="35" t="str">
        <f>IF(IFERROR(VLOOKUP(Table5[[#This Row],[EMPLOYEE ID]],ELIST!$A$1:$J$1864,8),"")="","",VLOOKUP(Table5[[#This Row],[EMPLOYEE ID]],ELIST!$A$1:$J$1864,8))</f>
        <v/>
      </c>
      <c r="G380" s="29">
        <v>1</v>
      </c>
      <c r="H380" s="29">
        <v>12</v>
      </c>
      <c r="I380" s="30">
        <f t="shared" si="10"/>
        <v>8.3333333333333329E-2</v>
      </c>
      <c r="J380" s="52">
        <f t="shared" si="11"/>
        <v>8.3333333333333329E-2</v>
      </c>
    </row>
    <row r="381" spans="1:10" x14ac:dyDescent="0.25">
      <c r="A381" s="28" t="s">
        <v>361</v>
      </c>
      <c r="B381" s="29">
        <v>440273</v>
      </c>
      <c r="C381" s="29" t="s">
        <v>360</v>
      </c>
      <c r="D381" s="29" t="s">
        <v>650</v>
      </c>
      <c r="E381" s="35">
        <f>IFERROR(VLOOKUP(Table5[[#This Row],[EMPLOYEE ID]],Table3[[EMP ID]:[DATE STARTED]],9,FALSE),"")</f>
        <v>44102</v>
      </c>
      <c r="F381" s="35" t="str">
        <f>IF(IFERROR(VLOOKUP(Table5[[#This Row],[EMPLOYEE ID]],ELIST!$A$1:$J$1864,8),"")="","",VLOOKUP(Table5[[#This Row],[EMPLOYEE ID]],ELIST!$A$1:$J$1864,8))</f>
        <v/>
      </c>
      <c r="G381" s="29">
        <v>1</v>
      </c>
      <c r="H381" s="29">
        <v>12</v>
      </c>
      <c r="I381" s="30">
        <f t="shared" si="10"/>
        <v>8.3333333333333329E-2</v>
      </c>
      <c r="J381" s="52">
        <f t="shared" si="11"/>
        <v>8.3333333333333329E-2</v>
      </c>
    </row>
    <row r="382" spans="1:10" x14ac:dyDescent="0.25">
      <c r="A382" s="28" t="s">
        <v>361</v>
      </c>
      <c r="B382" s="29">
        <v>440273</v>
      </c>
      <c r="C382" s="29" t="s">
        <v>360</v>
      </c>
      <c r="D382" s="29" t="s">
        <v>3277</v>
      </c>
      <c r="E382" s="35">
        <f>IFERROR(VLOOKUP(Table5[[#This Row],[EMPLOYEE ID]],Table3[[EMP ID]:[DATE STARTED]],9,FALSE),"")</f>
        <v>44102</v>
      </c>
      <c r="F382" s="35" t="str">
        <f>IF(IFERROR(VLOOKUP(Table5[[#This Row],[EMPLOYEE ID]],ELIST!$A$1:$J$1864,8),"")="","",VLOOKUP(Table5[[#This Row],[EMPLOYEE ID]],ELIST!$A$1:$J$1864,8))</f>
        <v/>
      </c>
      <c r="G382" s="29">
        <v>1</v>
      </c>
      <c r="H382" s="29">
        <v>12</v>
      </c>
      <c r="I382" s="30">
        <f t="shared" si="10"/>
        <v>8.3333333333333329E-2</v>
      </c>
      <c r="J382" s="52">
        <f t="shared" si="11"/>
        <v>8.3333333333333329E-2</v>
      </c>
    </row>
    <row r="383" spans="1:10" x14ac:dyDescent="0.25">
      <c r="A383" s="28" t="s">
        <v>361</v>
      </c>
      <c r="B383" s="29">
        <v>440273</v>
      </c>
      <c r="C383" s="29" t="s">
        <v>360</v>
      </c>
      <c r="D383" s="29" t="s">
        <v>3284</v>
      </c>
      <c r="E383" s="35">
        <f>IFERROR(VLOOKUP(Table5[[#This Row],[EMPLOYEE ID]],Table3[[EMP ID]:[DATE STARTED]],9,FALSE),"")</f>
        <v>44102</v>
      </c>
      <c r="F383" s="35" t="str">
        <f>IF(IFERROR(VLOOKUP(Table5[[#This Row],[EMPLOYEE ID]],ELIST!$A$1:$J$1864,8),"")="","",VLOOKUP(Table5[[#This Row],[EMPLOYEE ID]],ELIST!$A$1:$J$1864,8))</f>
        <v/>
      </c>
      <c r="G383" s="29">
        <v>1</v>
      </c>
      <c r="H383" s="29">
        <v>12</v>
      </c>
      <c r="I383" s="30">
        <f t="shared" si="10"/>
        <v>8.3333333333333329E-2</v>
      </c>
      <c r="J383" s="52">
        <f t="shared" si="11"/>
        <v>8.3333333333333329E-2</v>
      </c>
    </row>
    <row r="384" spans="1:10" x14ac:dyDescent="0.25">
      <c r="A384" s="28" t="s">
        <v>361</v>
      </c>
      <c r="B384" s="29">
        <v>440273</v>
      </c>
      <c r="C384" s="29" t="s">
        <v>360</v>
      </c>
      <c r="D384" s="29" t="s">
        <v>3778</v>
      </c>
      <c r="E384" s="35">
        <f>IFERROR(VLOOKUP(Table5[[#This Row],[EMPLOYEE ID]],Table3[[EMP ID]:[DATE STARTED]],9,FALSE),"")</f>
        <v>44102</v>
      </c>
      <c r="F384" s="35" t="str">
        <f>IF(IFERROR(VLOOKUP(Table5[[#This Row],[EMPLOYEE ID]],ELIST!$A$1:$J$1864,8),"")="","",VLOOKUP(Table5[[#This Row],[EMPLOYEE ID]],ELIST!$A$1:$J$1864,8))</f>
        <v/>
      </c>
      <c r="G384" s="29">
        <v>1</v>
      </c>
      <c r="H384" s="29">
        <v>12</v>
      </c>
      <c r="I384" s="30">
        <f t="shared" si="10"/>
        <v>8.3333333333333329E-2</v>
      </c>
      <c r="J384" s="52">
        <f t="shared" si="11"/>
        <v>8.3333333333333329E-2</v>
      </c>
    </row>
    <row r="385" spans="1:10" x14ac:dyDescent="0.25">
      <c r="A385" s="28" t="s">
        <v>361</v>
      </c>
      <c r="B385" s="29">
        <v>440273</v>
      </c>
      <c r="C385" s="29" t="s">
        <v>360</v>
      </c>
      <c r="D385" s="29" t="s">
        <v>3768</v>
      </c>
      <c r="E385" s="35">
        <f>IFERROR(VLOOKUP(Table5[[#This Row],[EMPLOYEE ID]],Table3[[EMP ID]:[DATE STARTED]],9,FALSE),"")</f>
        <v>44102</v>
      </c>
      <c r="F385" s="35" t="str">
        <f>IF(IFERROR(VLOOKUP(Table5[[#This Row],[EMPLOYEE ID]],ELIST!$A$1:$J$1864,8),"")="","",VLOOKUP(Table5[[#This Row],[EMPLOYEE ID]],ELIST!$A$1:$J$1864,8))</f>
        <v/>
      </c>
      <c r="G385" s="29">
        <v>1</v>
      </c>
      <c r="H385" s="29">
        <v>12</v>
      </c>
      <c r="I385" s="30">
        <f t="shared" si="10"/>
        <v>8.3333333333333329E-2</v>
      </c>
      <c r="J385" s="52">
        <f t="shared" si="11"/>
        <v>8.3333333333333329E-2</v>
      </c>
    </row>
    <row r="386" spans="1:10" x14ac:dyDescent="0.25">
      <c r="A386" s="28" t="s">
        <v>358</v>
      </c>
      <c r="B386" s="29">
        <v>240050</v>
      </c>
      <c r="C386" s="29" t="s">
        <v>357</v>
      </c>
      <c r="D386" s="29" t="s">
        <v>746</v>
      </c>
      <c r="E386" s="35">
        <f>IFERROR(VLOOKUP(Table5[[#This Row],[EMPLOYEE ID]],Table3[[EMP ID]:[DATE STARTED]],9,FALSE),"")</f>
        <v>42494</v>
      </c>
      <c r="F386" s="35" t="str">
        <f>IF(IFERROR(VLOOKUP(Table5[[#This Row],[EMPLOYEE ID]],ELIST!$A$1:$J$1864,8),"")="","",VLOOKUP(Table5[[#This Row],[EMPLOYEE ID]],ELIST!$A$1:$J$1864,8))</f>
        <v/>
      </c>
      <c r="G386" s="29">
        <v>1</v>
      </c>
      <c r="H386" s="29">
        <v>12</v>
      </c>
      <c r="I386" s="30">
        <f t="shared" si="10"/>
        <v>8.3333333333333329E-2</v>
      </c>
      <c r="J386" s="52">
        <f t="shared" si="11"/>
        <v>8.3333333333333329E-2</v>
      </c>
    </row>
    <row r="387" spans="1:10" x14ac:dyDescent="0.25">
      <c r="A387" s="28" t="s">
        <v>358</v>
      </c>
      <c r="B387" s="29">
        <v>240050</v>
      </c>
      <c r="C387" s="29" t="s">
        <v>357</v>
      </c>
      <c r="D387" s="29" t="s">
        <v>717</v>
      </c>
      <c r="E387" s="35">
        <f>IFERROR(VLOOKUP(Table5[[#This Row],[EMPLOYEE ID]],Table3[[EMP ID]:[DATE STARTED]],9,FALSE),"")</f>
        <v>42494</v>
      </c>
      <c r="F387" s="35" t="str">
        <f>IF(IFERROR(VLOOKUP(Table5[[#This Row],[EMPLOYEE ID]],ELIST!$A$1:$J$1864,8),"")="","",VLOOKUP(Table5[[#This Row],[EMPLOYEE ID]],ELIST!$A$1:$J$1864,8))</f>
        <v/>
      </c>
      <c r="G387" s="29">
        <v>1</v>
      </c>
      <c r="H387" s="29">
        <v>12</v>
      </c>
      <c r="I387" s="30">
        <f t="shared" ref="I387:I450" si="12">G387/H387</f>
        <v>8.3333333333333329E-2</v>
      </c>
      <c r="J387" s="52">
        <f t="shared" ref="J387:J450" si="13">IF(ISNUMBER(F387), ((G387 - 1 + (DAY(F387) / DAY(EOMONTH(F387, 0)))) / H387), (G387 / H387))</f>
        <v>8.3333333333333329E-2</v>
      </c>
    </row>
    <row r="388" spans="1:10" x14ac:dyDescent="0.25">
      <c r="A388" s="28" t="s">
        <v>358</v>
      </c>
      <c r="B388" s="29">
        <v>240050</v>
      </c>
      <c r="C388" s="29" t="s">
        <v>357</v>
      </c>
      <c r="D388" s="29" t="s">
        <v>703</v>
      </c>
      <c r="E388" s="35">
        <f>IFERROR(VLOOKUP(Table5[[#This Row],[EMPLOYEE ID]],Table3[[EMP ID]:[DATE STARTED]],9,FALSE),"")</f>
        <v>42494</v>
      </c>
      <c r="F388" s="35" t="str">
        <f>IF(IFERROR(VLOOKUP(Table5[[#This Row],[EMPLOYEE ID]],ELIST!$A$1:$J$1864,8),"")="","",VLOOKUP(Table5[[#This Row],[EMPLOYEE ID]],ELIST!$A$1:$J$1864,8))</f>
        <v/>
      </c>
      <c r="G388" s="29">
        <v>1</v>
      </c>
      <c r="H388" s="29">
        <v>12</v>
      </c>
      <c r="I388" s="30">
        <f t="shared" si="12"/>
        <v>8.3333333333333329E-2</v>
      </c>
      <c r="J388" s="52">
        <f t="shared" si="13"/>
        <v>8.3333333333333329E-2</v>
      </c>
    </row>
    <row r="389" spans="1:10" x14ac:dyDescent="0.25">
      <c r="A389" s="28" t="s">
        <v>358</v>
      </c>
      <c r="B389" s="29">
        <v>240050</v>
      </c>
      <c r="C389" s="29" t="s">
        <v>357</v>
      </c>
      <c r="D389" s="29" t="s">
        <v>695</v>
      </c>
      <c r="E389" s="35">
        <f>IFERROR(VLOOKUP(Table5[[#This Row],[EMPLOYEE ID]],Table3[[EMP ID]:[DATE STARTED]],9,FALSE),"")</f>
        <v>42494</v>
      </c>
      <c r="F389" s="35" t="str">
        <f>IF(IFERROR(VLOOKUP(Table5[[#This Row],[EMPLOYEE ID]],ELIST!$A$1:$J$1864,8),"")="","",VLOOKUP(Table5[[#This Row],[EMPLOYEE ID]],ELIST!$A$1:$J$1864,8))</f>
        <v/>
      </c>
      <c r="G389" s="29">
        <v>1</v>
      </c>
      <c r="H389" s="29">
        <v>12</v>
      </c>
      <c r="I389" s="30">
        <f t="shared" si="12"/>
        <v>8.3333333333333329E-2</v>
      </c>
      <c r="J389" s="52">
        <f t="shared" si="13"/>
        <v>8.3333333333333329E-2</v>
      </c>
    </row>
    <row r="390" spans="1:10" x14ac:dyDescent="0.25">
      <c r="A390" s="28" t="s">
        <v>358</v>
      </c>
      <c r="B390" s="29">
        <v>240050</v>
      </c>
      <c r="C390" s="29" t="s">
        <v>357</v>
      </c>
      <c r="D390" s="29" t="s">
        <v>650</v>
      </c>
      <c r="E390" s="35">
        <f>IFERROR(VLOOKUP(Table5[[#This Row],[EMPLOYEE ID]],Table3[[EMP ID]:[DATE STARTED]],9,FALSE),"")</f>
        <v>42494</v>
      </c>
      <c r="F390" s="35" t="str">
        <f>IF(IFERROR(VLOOKUP(Table5[[#This Row],[EMPLOYEE ID]],ELIST!$A$1:$J$1864,8),"")="","",VLOOKUP(Table5[[#This Row],[EMPLOYEE ID]],ELIST!$A$1:$J$1864,8))</f>
        <v/>
      </c>
      <c r="G390" s="29">
        <v>1</v>
      </c>
      <c r="H390" s="29">
        <v>12</v>
      </c>
      <c r="I390" s="30">
        <f t="shared" si="12"/>
        <v>8.3333333333333329E-2</v>
      </c>
      <c r="J390" s="52">
        <f t="shared" si="13"/>
        <v>8.3333333333333329E-2</v>
      </c>
    </row>
    <row r="391" spans="1:10" x14ac:dyDescent="0.25">
      <c r="A391" s="28" t="s">
        <v>358</v>
      </c>
      <c r="B391" s="29">
        <v>240050</v>
      </c>
      <c r="C391" s="29" t="s">
        <v>357</v>
      </c>
      <c r="D391" s="29" t="s">
        <v>3277</v>
      </c>
      <c r="E391" s="35">
        <f>IFERROR(VLOOKUP(Table5[[#This Row],[EMPLOYEE ID]],Table3[[EMP ID]:[DATE STARTED]],9,FALSE),"")</f>
        <v>42494</v>
      </c>
      <c r="F391" s="35" t="str">
        <f>IF(IFERROR(VLOOKUP(Table5[[#This Row],[EMPLOYEE ID]],ELIST!$A$1:$J$1864,8),"")="","",VLOOKUP(Table5[[#This Row],[EMPLOYEE ID]],ELIST!$A$1:$J$1864,8))</f>
        <v/>
      </c>
      <c r="G391" s="29">
        <v>1</v>
      </c>
      <c r="H391" s="29">
        <v>12</v>
      </c>
      <c r="I391" s="30">
        <f t="shared" si="12"/>
        <v>8.3333333333333329E-2</v>
      </c>
      <c r="J391" s="52">
        <f t="shared" si="13"/>
        <v>8.3333333333333329E-2</v>
      </c>
    </row>
    <row r="392" spans="1:10" x14ac:dyDescent="0.25">
      <c r="A392" s="28" t="s">
        <v>358</v>
      </c>
      <c r="B392" s="29">
        <v>240050</v>
      </c>
      <c r="C392" s="29" t="s">
        <v>357</v>
      </c>
      <c r="D392" s="29" t="s">
        <v>3284</v>
      </c>
      <c r="E392" s="35">
        <f>IFERROR(VLOOKUP(Table5[[#This Row],[EMPLOYEE ID]],Table3[[EMP ID]:[DATE STARTED]],9,FALSE),"")</f>
        <v>42494</v>
      </c>
      <c r="F392" s="35" t="str">
        <f>IF(IFERROR(VLOOKUP(Table5[[#This Row],[EMPLOYEE ID]],ELIST!$A$1:$J$1864,8),"")="","",VLOOKUP(Table5[[#This Row],[EMPLOYEE ID]],ELIST!$A$1:$J$1864,8))</f>
        <v/>
      </c>
      <c r="G392" s="29">
        <v>1</v>
      </c>
      <c r="H392" s="29">
        <v>12</v>
      </c>
      <c r="I392" s="30">
        <f t="shared" si="12"/>
        <v>8.3333333333333329E-2</v>
      </c>
      <c r="J392" s="52">
        <f t="shared" si="13"/>
        <v>8.3333333333333329E-2</v>
      </c>
    </row>
    <row r="393" spans="1:10" x14ac:dyDescent="0.25">
      <c r="A393" s="28" t="s">
        <v>358</v>
      </c>
      <c r="B393" s="29">
        <v>240050</v>
      </c>
      <c r="C393" s="29" t="s">
        <v>357</v>
      </c>
      <c r="D393" s="29" t="s">
        <v>3778</v>
      </c>
      <c r="E393" s="35">
        <f>IFERROR(VLOOKUP(Table5[[#This Row],[EMPLOYEE ID]],Table3[[EMP ID]:[DATE STARTED]],9,FALSE),"")</f>
        <v>42494</v>
      </c>
      <c r="F393" s="35" t="str">
        <f>IF(IFERROR(VLOOKUP(Table5[[#This Row],[EMPLOYEE ID]],ELIST!$A$1:$J$1864,8),"")="","",VLOOKUP(Table5[[#This Row],[EMPLOYEE ID]],ELIST!$A$1:$J$1864,8))</f>
        <v/>
      </c>
      <c r="G393" s="29">
        <v>1</v>
      </c>
      <c r="H393" s="29">
        <v>12</v>
      </c>
      <c r="I393" s="30">
        <f t="shared" si="12"/>
        <v>8.3333333333333329E-2</v>
      </c>
      <c r="J393" s="52">
        <f t="shared" si="13"/>
        <v>8.3333333333333329E-2</v>
      </c>
    </row>
    <row r="394" spans="1:10" x14ac:dyDescent="0.25">
      <c r="A394" s="28" t="s">
        <v>358</v>
      </c>
      <c r="B394" s="29">
        <v>240050</v>
      </c>
      <c r="C394" s="29" t="s">
        <v>357</v>
      </c>
      <c r="D394" s="29" t="s">
        <v>3768</v>
      </c>
      <c r="E394" s="35">
        <f>IFERROR(VLOOKUP(Table5[[#This Row],[EMPLOYEE ID]],Table3[[EMP ID]:[DATE STARTED]],9,FALSE),"")</f>
        <v>42494</v>
      </c>
      <c r="F394" s="35" t="str">
        <f>IF(IFERROR(VLOOKUP(Table5[[#This Row],[EMPLOYEE ID]],ELIST!$A$1:$J$1864,8),"")="","",VLOOKUP(Table5[[#This Row],[EMPLOYEE ID]],ELIST!$A$1:$J$1864,8))</f>
        <v/>
      </c>
      <c r="G394" s="29">
        <v>1</v>
      </c>
      <c r="H394" s="29">
        <v>12</v>
      </c>
      <c r="I394" s="30">
        <f t="shared" si="12"/>
        <v>8.3333333333333329E-2</v>
      </c>
      <c r="J394" s="52">
        <f t="shared" si="13"/>
        <v>8.3333333333333329E-2</v>
      </c>
    </row>
    <row r="395" spans="1:10" x14ac:dyDescent="0.25">
      <c r="A395" s="28" t="s">
        <v>353</v>
      </c>
      <c r="B395" s="29">
        <v>440072</v>
      </c>
      <c r="C395" s="29" t="s">
        <v>352</v>
      </c>
      <c r="D395" s="29" t="s">
        <v>748</v>
      </c>
      <c r="E395" s="35">
        <f>IFERROR(VLOOKUP(Table5[[#This Row],[EMPLOYEE ID]],Table3[[EMP ID]:[DATE STARTED]],9,FALSE),"")</f>
        <v>43692</v>
      </c>
      <c r="F395" s="35" t="str">
        <f>IF(IFERROR(VLOOKUP(Table5[[#This Row],[EMPLOYEE ID]],ELIST!$A$1:$J$1864,8),"")="","",VLOOKUP(Table5[[#This Row],[EMPLOYEE ID]],ELIST!$A$1:$J$1864,8))</f>
        <v/>
      </c>
      <c r="G395" s="29">
        <v>1</v>
      </c>
      <c r="H395" s="29">
        <v>12</v>
      </c>
      <c r="I395" s="30">
        <f t="shared" si="12"/>
        <v>8.3333333333333329E-2</v>
      </c>
      <c r="J395" s="52">
        <f t="shared" si="13"/>
        <v>8.3333333333333329E-2</v>
      </c>
    </row>
    <row r="396" spans="1:10" x14ac:dyDescent="0.25">
      <c r="A396" s="28" t="s">
        <v>353</v>
      </c>
      <c r="B396" s="29">
        <v>440072</v>
      </c>
      <c r="C396" s="29" t="s">
        <v>352</v>
      </c>
      <c r="D396" s="29" t="s">
        <v>746</v>
      </c>
      <c r="E396" s="35">
        <f>IFERROR(VLOOKUP(Table5[[#This Row],[EMPLOYEE ID]],Table3[[EMP ID]:[DATE STARTED]],9,FALSE),"")</f>
        <v>43692</v>
      </c>
      <c r="F396" s="35" t="str">
        <f>IF(IFERROR(VLOOKUP(Table5[[#This Row],[EMPLOYEE ID]],ELIST!$A$1:$J$1864,8),"")="","",VLOOKUP(Table5[[#This Row],[EMPLOYEE ID]],ELIST!$A$1:$J$1864,8))</f>
        <v/>
      </c>
      <c r="G396" s="29">
        <v>1</v>
      </c>
      <c r="H396" s="29">
        <v>12</v>
      </c>
      <c r="I396" s="30">
        <f t="shared" si="12"/>
        <v>8.3333333333333329E-2</v>
      </c>
      <c r="J396" s="52">
        <f t="shared" si="13"/>
        <v>8.3333333333333329E-2</v>
      </c>
    </row>
    <row r="397" spans="1:10" x14ac:dyDescent="0.25">
      <c r="A397" s="28" t="s">
        <v>353</v>
      </c>
      <c r="B397" s="29">
        <v>440072</v>
      </c>
      <c r="C397" s="29" t="s">
        <v>352</v>
      </c>
      <c r="D397" s="29" t="s">
        <v>717</v>
      </c>
      <c r="E397" s="35">
        <f>IFERROR(VLOOKUP(Table5[[#This Row],[EMPLOYEE ID]],Table3[[EMP ID]:[DATE STARTED]],9,FALSE),"")</f>
        <v>43692</v>
      </c>
      <c r="F397" s="35" t="str">
        <f>IF(IFERROR(VLOOKUP(Table5[[#This Row],[EMPLOYEE ID]],ELIST!$A$1:$J$1864,8),"")="","",VLOOKUP(Table5[[#This Row],[EMPLOYEE ID]],ELIST!$A$1:$J$1864,8))</f>
        <v/>
      </c>
      <c r="G397" s="29">
        <v>1</v>
      </c>
      <c r="H397" s="29">
        <v>12</v>
      </c>
      <c r="I397" s="30">
        <f t="shared" si="12"/>
        <v>8.3333333333333329E-2</v>
      </c>
      <c r="J397" s="52">
        <f t="shared" si="13"/>
        <v>8.3333333333333329E-2</v>
      </c>
    </row>
    <row r="398" spans="1:10" x14ac:dyDescent="0.25">
      <c r="A398" s="28" t="s">
        <v>353</v>
      </c>
      <c r="B398" s="29">
        <v>440072</v>
      </c>
      <c r="C398" s="29" t="s">
        <v>352</v>
      </c>
      <c r="D398" s="29" t="s">
        <v>703</v>
      </c>
      <c r="E398" s="35">
        <f>IFERROR(VLOOKUP(Table5[[#This Row],[EMPLOYEE ID]],Table3[[EMP ID]:[DATE STARTED]],9,FALSE),"")</f>
        <v>43692</v>
      </c>
      <c r="F398" s="35" t="str">
        <f>IF(IFERROR(VLOOKUP(Table5[[#This Row],[EMPLOYEE ID]],ELIST!$A$1:$J$1864,8),"")="","",VLOOKUP(Table5[[#This Row],[EMPLOYEE ID]],ELIST!$A$1:$J$1864,8))</f>
        <v/>
      </c>
      <c r="G398" s="29">
        <v>1</v>
      </c>
      <c r="H398" s="29">
        <v>12</v>
      </c>
      <c r="I398" s="30">
        <f t="shared" si="12"/>
        <v>8.3333333333333329E-2</v>
      </c>
      <c r="J398" s="52">
        <f t="shared" si="13"/>
        <v>8.3333333333333329E-2</v>
      </c>
    </row>
    <row r="399" spans="1:10" x14ac:dyDescent="0.25">
      <c r="A399" s="28" t="s">
        <v>353</v>
      </c>
      <c r="B399" s="29">
        <v>440072</v>
      </c>
      <c r="C399" s="29" t="s">
        <v>352</v>
      </c>
      <c r="D399" s="29" t="s">
        <v>695</v>
      </c>
      <c r="E399" s="35">
        <f>IFERROR(VLOOKUP(Table5[[#This Row],[EMPLOYEE ID]],Table3[[EMP ID]:[DATE STARTED]],9,FALSE),"")</f>
        <v>43692</v>
      </c>
      <c r="F399" s="35" t="str">
        <f>IF(IFERROR(VLOOKUP(Table5[[#This Row],[EMPLOYEE ID]],ELIST!$A$1:$J$1864,8),"")="","",VLOOKUP(Table5[[#This Row],[EMPLOYEE ID]],ELIST!$A$1:$J$1864,8))</f>
        <v/>
      </c>
      <c r="G399" s="29">
        <v>1</v>
      </c>
      <c r="H399" s="29">
        <v>12</v>
      </c>
      <c r="I399" s="30">
        <f t="shared" si="12"/>
        <v>8.3333333333333329E-2</v>
      </c>
      <c r="J399" s="52">
        <f t="shared" si="13"/>
        <v>8.3333333333333329E-2</v>
      </c>
    </row>
    <row r="400" spans="1:10" x14ac:dyDescent="0.25">
      <c r="A400" s="28" t="s">
        <v>353</v>
      </c>
      <c r="B400" s="29">
        <v>440072</v>
      </c>
      <c r="C400" s="29" t="s">
        <v>352</v>
      </c>
      <c r="D400" s="29" t="s">
        <v>650</v>
      </c>
      <c r="E400" s="35">
        <f>IFERROR(VLOOKUP(Table5[[#This Row],[EMPLOYEE ID]],Table3[[EMP ID]:[DATE STARTED]],9,FALSE),"")</f>
        <v>43692</v>
      </c>
      <c r="F400" s="35" t="str">
        <f>IF(IFERROR(VLOOKUP(Table5[[#This Row],[EMPLOYEE ID]],ELIST!$A$1:$J$1864,8),"")="","",VLOOKUP(Table5[[#This Row],[EMPLOYEE ID]],ELIST!$A$1:$J$1864,8))</f>
        <v/>
      </c>
      <c r="G400" s="29">
        <v>1</v>
      </c>
      <c r="H400" s="29">
        <v>12</v>
      </c>
      <c r="I400" s="30">
        <f t="shared" si="12"/>
        <v>8.3333333333333329E-2</v>
      </c>
      <c r="J400" s="52">
        <f t="shared" si="13"/>
        <v>8.3333333333333329E-2</v>
      </c>
    </row>
    <row r="401" spans="1:10" x14ac:dyDescent="0.25">
      <c r="A401" s="28" t="s">
        <v>353</v>
      </c>
      <c r="B401" s="29">
        <v>440072</v>
      </c>
      <c r="C401" s="29" t="s">
        <v>352</v>
      </c>
      <c r="D401" s="29" t="s">
        <v>3277</v>
      </c>
      <c r="E401" s="35">
        <f>IFERROR(VLOOKUP(Table5[[#This Row],[EMPLOYEE ID]],Table3[[EMP ID]:[DATE STARTED]],9,FALSE),"")</f>
        <v>43692</v>
      </c>
      <c r="F401" s="35" t="str">
        <f>IF(IFERROR(VLOOKUP(Table5[[#This Row],[EMPLOYEE ID]],ELIST!$A$1:$J$1864,8),"")="","",VLOOKUP(Table5[[#This Row],[EMPLOYEE ID]],ELIST!$A$1:$J$1864,8))</f>
        <v/>
      </c>
      <c r="G401" s="29">
        <v>1</v>
      </c>
      <c r="H401" s="29">
        <v>12</v>
      </c>
      <c r="I401" s="30">
        <f t="shared" si="12"/>
        <v>8.3333333333333329E-2</v>
      </c>
      <c r="J401" s="52">
        <f t="shared" si="13"/>
        <v>8.3333333333333329E-2</v>
      </c>
    </row>
    <row r="402" spans="1:10" x14ac:dyDescent="0.25">
      <c r="A402" s="28" t="s">
        <v>353</v>
      </c>
      <c r="B402" s="29">
        <v>440072</v>
      </c>
      <c r="C402" s="29" t="s">
        <v>352</v>
      </c>
      <c r="D402" s="29" t="s">
        <v>3284</v>
      </c>
      <c r="E402" s="35">
        <f>IFERROR(VLOOKUP(Table5[[#This Row],[EMPLOYEE ID]],Table3[[EMP ID]:[DATE STARTED]],9,FALSE),"")</f>
        <v>43692</v>
      </c>
      <c r="F402" s="35" t="str">
        <f>IF(IFERROR(VLOOKUP(Table5[[#This Row],[EMPLOYEE ID]],ELIST!$A$1:$J$1864,8),"")="","",VLOOKUP(Table5[[#This Row],[EMPLOYEE ID]],ELIST!$A$1:$J$1864,8))</f>
        <v/>
      </c>
      <c r="G402" s="29">
        <v>1</v>
      </c>
      <c r="H402" s="29">
        <v>12</v>
      </c>
      <c r="I402" s="30">
        <f t="shared" si="12"/>
        <v>8.3333333333333329E-2</v>
      </c>
      <c r="J402" s="52">
        <f t="shared" si="13"/>
        <v>8.3333333333333329E-2</v>
      </c>
    </row>
    <row r="403" spans="1:10" x14ac:dyDescent="0.25">
      <c r="A403" s="28" t="s">
        <v>353</v>
      </c>
      <c r="B403" s="29">
        <v>440072</v>
      </c>
      <c r="C403" s="29" t="s">
        <v>352</v>
      </c>
      <c r="D403" s="29" t="s">
        <v>3778</v>
      </c>
      <c r="E403" s="35">
        <f>IFERROR(VLOOKUP(Table5[[#This Row],[EMPLOYEE ID]],Table3[[EMP ID]:[DATE STARTED]],9,FALSE),"")</f>
        <v>43692</v>
      </c>
      <c r="F403" s="35" t="str">
        <f>IF(IFERROR(VLOOKUP(Table5[[#This Row],[EMPLOYEE ID]],ELIST!$A$1:$J$1864,8),"")="","",VLOOKUP(Table5[[#This Row],[EMPLOYEE ID]],ELIST!$A$1:$J$1864,8))</f>
        <v/>
      </c>
      <c r="G403" s="29">
        <v>1</v>
      </c>
      <c r="H403" s="29">
        <v>12</v>
      </c>
      <c r="I403" s="30">
        <f t="shared" si="12"/>
        <v>8.3333333333333329E-2</v>
      </c>
      <c r="J403" s="52">
        <f t="shared" si="13"/>
        <v>8.3333333333333329E-2</v>
      </c>
    </row>
    <row r="404" spans="1:10" x14ac:dyDescent="0.25">
      <c r="A404" s="28" t="s">
        <v>353</v>
      </c>
      <c r="B404" s="29">
        <v>440072</v>
      </c>
      <c r="C404" s="29" t="s">
        <v>352</v>
      </c>
      <c r="D404" s="29" t="s">
        <v>3768</v>
      </c>
      <c r="E404" s="35">
        <f>IFERROR(VLOOKUP(Table5[[#This Row],[EMPLOYEE ID]],Table3[[EMP ID]:[DATE STARTED]],9,FALSE),"")</f>
        <v>43692</v>
      </c>
      <c r="F404" s="35" t="str">
        <f>IF(IFERROR(VLOOKUP(Table5[[#This Row],[EMPLOYEE ID]],ELIST!$A$1:$J$1864,8),"")="","",VLOOKUP(Table5[[#This Row],[EMPLOYEE ID]],ELIST!$A$1:$J$1864,8))</f>
        <v/>
      </c>
      <c r="G404" s="29">
        <v>1</v>
      </c>
      <c r="H404" s="29">
        <v>12</v>
      </c>
      <c r="I404" s="30">
        <f t="shared" si="12"/>
        <v>8.3333333333333329E-2</v>
      </c>
      <c r="J404" s="52">
        <f t="shared" si="13"/>
        <v>8.3333333333333329E-2</v>
      </c>
    </row>
    <row r="405" spans="1:10" x14ac:dyDescent="0.25">
      <c r="A405" s="28" t="s">
        <v>348</v>
      </c>
      <c r="B405" s="29">
        <v>240348</v>
      </c>
      <c r="C405" s="29" t="s">
        <v>347</v>
      </c>
      <c r="D405" s="29" t="s">
        <v>748</v>
      </c>
      <c r="E405" s="35">
        <f>IFERROR(VLOOKUP(Table5[[#This Row],[EMPLOYEE ID]],Table3[[EMP ID]:[DATE STARTED]],9,FALSE),"")</f>
        <v>44228</v>
      </c>
      <c r="F405" s="35" t="str">
        <f>IF(IFERROR(VLOOKUP(Table5[[#This Row],[EMPLOYEE ID]],ELIST!$A$1:$J$1864,8),"")="","",VLOOKUP(Table5[[#This Row],[EMPLOYEE ID]],ELIST!$A$1:$J$1864,8))</f>
        <v/>
      </c>
      <c r="G405" s="29">
        <v>1</v>
      </c>
      <c r="H405" s="29">
        <v>12</v>
      </c>
      <c r="I405" s="30">
        <f t="shared" si="12"/>
        <v>8.3333333333333329E-2</v>
      </c>
      <c r="J405" s="52">
        <f t="shared" si="13"/>
        <v>8.3333333333333329E-2</v>
      </c>
    </row>
    <row r="406" spans="1:10" x14ac:dyDescent="0.25">
      <c r="A406" s="28" t="s">
        <v>348</v>
      </c>
      <c r="B406" s="29">
        <v>240348</v>
      </c>
      <c r="C406" s="29" t="s">
        <v>347</v>
      </c>
      <c r="D406" s="29" t="s">
        <v>747</v>
      </c>
      <c r="E406" s="35">
        <f>IFERROR(VLOOKUP(Table5[[#This Row],[EMPLOYEE ID]],Table3[[EMP ID]:[DATE STARTED]],9,FALSE),"")</f>
        <v>44228</v>
      </c>
      <c r="F406" s="35" t="str">
        <f>IF(IFERROR(VLOOKUP(Table5[[#This Row],[EMPLOYEE ID]],ELIST!$A$1:$J$1864,8),"")="","",VLOOKUP(Table5[[#This Row],[EMPLOYEE ID]],ELIST!$A$1:$J$1864,8))</f>
        <v/>
      </c>
      <c r="G406" s="29">
        <v>1</v>
      </c>
      <c r="H406" s="29">
        <v>12</v>
      </c>
      <c r="I406" s="30">
        <f t="shared" si="12"/>
        <v>8.3333333333333329E-2</v>
      </c>
      <c r="J406" s="52">
        <f t="shared" si="13"/>
        <v>8.3333333333333329E-2</v>
      </c>
    </row>
    <row r="407" spans="1:10" x14ac:dyDescent="0.25">
      <c r="A407" s="28" t="s">
        <v>348</v>
      </c>
      <c r="B407" s="29">
        <v>240348</v>
      </c>
      <c r="C407" s="29" t="s">
        <v>347</v>
      </c>
      <c r="D407" s="29" t="s">
        <v>746</v>
      </c>
      <c r="E407" s="35">
        <f>IFERROR(VLOOKUP(Table5[[#This Row],[EMPLOYEE ID]],Table3[[EMP ID]:[DATE STARTED]],9,FALSE),"")</f>
        <v>44228</v>
      </c>
      <c r="F407" s="35" t="str">
        <f>IF(IFERROR(VLOOKUP(Table5[[#This Row],[EMPLOYEE ID]],ELIST!$A$1:$J$1864,8),"")="","",VLOOKUP(Table5[[#This Row],[EMPLOYEE ID]],ELIST!$A$1:$J$1864,8))</f>
        <v/>
      </c>
      <c r="G407" s="29">
        <v>1</v>
      </c>
      <c r="H407" s="29">
        <v>12</v>
      </c>
      <c r="I407" s="30">
        <f t="shared" si="12"/>
        <v>8.3333333333333329E-2</v>
      </c>
      <c r="J407" s="52">
        <f t="shared" si="13"/>
        <v>8.3333333333333329E-2</v>
      </c>
    </row>
    <row r="408" spans="1:10" x14ac:dyDescent="0.25">
      <c r="A408" s="28" t="s">
        <v>348</v>
      </c>
      <c r="B408" s="29">
        <v>240348</v>
      </c>
      <c r="C408" s="29" t="s">
        <v>347</v>
      </c>
      <c r="D408" s="29" t="s">
        <v>717</v>
      </c>
      <c r="E408" s="35">
        <f>IFERROR(VLOOKUP(Table5[[#This Row],[EMPLOYEE ID]],Table3[[EMP ID]:[DATE STARTED]],9,FALSE),"")</f>
        <v>44228</v>
      </c>
      <c r="F408" s="35" t="str">
        <f>IF(IFERROR(VLOOKUP(Table5[[#This Row],[EMPLOYEE ID]],ELIST!$A$1:$J$1864,8),"")="","",VLOOKUP(Table5[[#This Row],[EMPLOYEE ID]],ELIST!$A$1:$J$1864,8))</f>
        <v/>
      </c>
      <c r="G408" s="29">
        <v>1</v>
      </c>
      <c r="H408" s="29">
        <v>12</v>
      </c>
      <c r="I408" s="30">
        <f t="shared" si="12"/>
        <v>8.3333333333333329E-2</v>
      </c>
      <c r="J408" s="52">
        <f t="shared" si="13"/>
        <v>8.3333333333333329E-2</v>
      </c>
    </row>
    <row r="409" spans="1:10" x14ac:dyDescent="0.25">
      <c r="A409" s="28" t="s">
        <v>348</v>
      </c>
      <c r="B409" s="29">
        <v>240348</v>
      </c>
      <c r="C409" s="29" t="s">
        <v>347</v>
      </c>
      <c r="D409" s="29" t="s">
        <v>703</v>
      </c>
      <c r="E409" s="35">
        <f>IFERROR(VLOOKUP(Table5[[#This Row],[EMPLOYEE ID]],Table3[[EMP ID]:[DATE STARTED]],9,FALSE),"")</f>
        <v>44228</v>
      </c>
      <c r="F409" s="35" t="str">
        <f>IF(IFERROR(VLOOKUP(Table5[[#This Row],[EMPLOYEE ID]],ELIST!$A$1:$J$1864,8),"")="","",VLOOKUP(Table5[[#This Row],[EMPLOYEE ID]],ELIST!$A$1:$J$1864,8))</f>
        <v/>
      </c>
      <c r="G409" s="29">
        <v>1</v>
      </c>
      <c r="H409" s="29">
        <v>12</v>
      </c>
      <c r="I409" s="30">
        <f t="shared" si="12"/>
        <v>8.3333333333333329E-2</v>
      </c>
      <c r="J409" s="52">
        <f t="shared" si="13"/>
        <v>8.3333333333333329E-2</v>
      </c>
    </row>
    <row r="410" spans="1:10" x14ac:dyDescent="0.25">
      <c r="A410" s="28" t="s">
        <v>348</v>
      </c>
      <c r="B410" s="29">
        <v>240348</v>
      </c>
      <c r="C410" s="29" t="s">
        <v>347</v>
      </c>
      <c r="D410" s="29" t="s">
        <v>695</v>
      </c>
      <c r="E410" s="35">
        <f>IFERROR(VLOOKUP(Table5[[#This Row],[EMPLOYEE ID]],Table3[[EMP ID]:[DATE STARTED]],9,FALSE),"")</f>
        <v>44228</v>
      </c>
      <c r="F410" s="35" t="str">
        <f>IF(IFERROR(VLOOKUP(Table5[[#This Row],[EMPLOYEE ID]],ELIST!$A$1:$J$1864,8),"")="","",VLOOKUP(Table5[[#This Row],[EMPLOYEE ID]],ELIST!$A$1:$J$1864,8))</f>
        <v/>
      </c>
      <c r="G410" s="29">
        <v>1</v>
      </c>
      <c r="H410" s="29">
        <v>12</v>
      </c>
      <c r="I410" s="30">
        <f t="shared" si="12"/>
        <v>8.3333333333333329E-2</v>
      </c>
      <c r="J410" s="52">
        <f t="shared" si="13"/>
        <v>8.3333333333333329E-2</v>
      </c>
    </row>
    <row r="411" spans="1:10" x14ac:dyDescent="0.25">
      <c r="A411" s="28" t="s">
        <v>348</v>
      </c>
      <c r="B411" s="29">
        <v>240348</v>
      </c>
      <c r="C411" s="29" t="s">
        <v>347</v>
      </c>
      <c r="D411" s="29" t="s">
        <v>650</v>
      </c>
      <c r="E411" s="35">
        <f>IFERROR(VLOOKUP(Table5[[#This Row],[EMPLOYEE ID]],Table3[[EMP ID]:[DATE STARTED]],9,FALSE),"")</f>
        <v>44228</v>
      </c>
      <c r="F411" s="35" t="str">
        <f>IF(IFERROR(VLOOKUP(Table5[[#This Row],[EMPLOYEE ID]],ELIST!$A$1:$J$1864,8),"")="","",VLOOKUP(Table5[[#This Row],[EMPLOYEE ID]],ELIST!$A$1:$J$1864,8))</f>
        <v/>
      </c>
      <c r="G411" s="29">
        <v>1</v>
      </c>
      <c r="H411" s="29">
        <v>12</v>
      </c>
      <c r="I411" s="30">
        <f t="shared" si="12"/>
        <v>8.3333333333333329E-2</v>
      </c>
      <c r="J411" s="52">
        <f t="shared" si="13"/>
        <v>8.3333333333333329E-2</v>
      </c>
    </row>
    <row r="412" spans="1:10" x14ac:dyDescent="0.25">
      <c r="A412" s="28" t="s">
        <v>348</v>
      </c>
      <c r="B412" s="29">
        <v>240348</v>
      </c>
      <c r="C412" s="29" t="s">
        <v>347</v>
      </c>
      <c r="D412" s="29" t="s">
        <v>3277</v>
      </c>
      <c r="E412" s="35">
        <f>IFERROR(VLOOKUP(Table5[[#This Row],[EMPLOYEE ID]],Table3[[EMP ID]:[DATE STARTED]],9,FALSE),"")</f>
        <v>44228</v>
      </c>
      <c r="F412" s="35" t="str">
        <f>IF(IFERROR(VLOOKUP(Table5[[#This Row],[EMPLOYEE ID]],ELIST!$A$1:$J$1864,8),"")="","",VLOOKUP(Table5[[#This Row],[EMPLOYEE ID]],ELIST!$A$1:$J$1864,8))</f>
        <v/>
      </c>
      <c r="G412" s="29">
        <v>1</v>
      </c>
      <c r="H412" s="29">
        <v>12</v>
      </c>
      <c r="I412" s="30">
        <f t="shared" si="12"/>
        <v>8.3333333333333329E-2</v>
      </c>
      <c r="J412" s="52">
        <f t="shared" si="13"/>
        <v>8.3333333333333329E-2</v>
      </c>
    </row>
    <row r="413" spans="1:10" x14ac:dyDescent="0.25">
      <c r="A413" s="28" t="s">
        <v>348</v>
      </c>
      <c r="B413" s="29">
        <v>240348</v>
      </c>
      <c r="C413" s="29" t="s">
        <v>347</v>
      </c>
      <c r="D413" s="29" t="s">
        <v>3284</v>
      </c>
      <c r="E413" s="35">
        <f>IFERROR(VLOOKUP(Table5[[#This Row],[EMPLOYEE ID]],Table3[[EMP ID]:[DATE STARTED]],9,FALSE),"")</f>
        <v>44228</v>
      </c>
      <c r="F413" s="35" t="str">
        <f>IF(IFERROR(VLOOKUP(Table5[[#This Row],[EMPLOYEE ID]],ELIST!$A$1:$J$1864,8),"")="","",VLOOKUP(Table5[[#This Row],[EMPLOYEE ID]],ELIST!$A$1:$J$1864,8))</f>
        <v/>
      </c>
      <c r="G413" s="29">
        <v>1</v>
      </c>
      <c r="H413" s="29">
        <v>12</v>
      </c>
      <c r="I413" s="30">
        <f t="shared" si="12"/>
        <v>8.3333333333333329E-2</v>
      </c>
      <c r="J413" s="52">
        <f t="shared" si="13"/>
        <v>8.3333333333333329E-2</v>
      </c>
    </row>
    <row r="414" spans="1:10" x14ac:dyDescent="0.25">
      <c r="A414" s="28" t="s">
        <v>348</v>
      </c>
      <c r="B414" s="29">
        <v>240348</v>
      </c>
      <c r="C414" s="29" t="s">
        <v>347</v>
      </c>
      <c r="D414" s="29" t="s">
        <v>3778</v>
      </c>
      <c r="E414" s="35">
        <f>IFERROR(VLOOKUP(Table5[[#This Row],[EMPLOYEE ID]],Table3[[EMP ID]:[DATE STARTED]],9,FALSE),"")</f>
        <v>44228</v>
      </c>
      <c r="F414" s="35" t="str">
        <f>IF(IFERROR(VLOOKUP(Table5[[#This Row],[EMPLOYEE ID]],ELIST!$A$1:$J$1864,8),"")="","",VLOOKUP(Table5[[#This Row],[EMPLOYEE ID]],ELIST!$A$1:$J$1864,8))</f>
        <v/>
      </c>
      <c r="G414" s="29">
        <v>1</v>
      </c>
      <c r="H414" s="29">
        <v>12</v>
      </c>
      <c r="I414" s="30">
        <f t="shared" si="12"/>
        <v>8.3333333333333329E-2</v>
      </c>
      <c r="J414" s="52">
        <f t="shared" si="13"/>
        <v>8.3333333333333329E-2</v>
      </c>
    </row>
    <row r="415" spans="1:10" x14ac:dyDescent="0.25">
      <c r="A415" s="28" t="s">
        <v>348</v>
      </c>
      <c r="B415" s="29">
        <v>240348</v>
      </c>
      <c r="C415" s="29" t="s">
        <v>347</v>
      </c>
      <c r="D415" s="29" t="s">
        <v>3768</v>
      </c>
      <c r="E415" s="35">
        <f>IFERROR(VLOOKUP(Table5[[#This Row],[EMPLOYEE ID]],Table3[[EMP ID]:[DATE STARTED]],9,FALSE),"")</f>
        <v>44228</v>
      </c>
      <c r="F415" s="35" t="str">
        <f>IF(IFERROR(VLOOKUP(Table5[[#This Row],[EMPLOYEE ID]],ELIST!$A$1:$J$1864,8),"")="","",VLOOKUP(Table5[[#This Row],[EMPLOYEE ID]],ELIST!$A$1:$J$1864,8))</f>
        <v/>
      </c>
      <c r="G415" s="29">
        <v>1</v>
      </c>
      <c r="H415" s="29">
        <v>12</v>
      </c>
      <c r="I415" s="30">
        <f t="shared" si="12"/>
        <v>8.3333333333333329E-2</v>
      </c>
      <c r="J415" s="52">
        <f t="shared" si="13"/>
        <v>8.3333333333333329E-2</v>
      </c>
    </row>
    <row r="416" spans="1:10" x14ac:dyDescent="0.25">
      <c r="A416" s="28" t="s">
        <v>514</v>
      </c>
      <c r="B416" s="29">
        <v>210078</v>
      </c>
      <c r="C416" s="29" t="s">
        <v>658</v>
      </c>
      <c r="D416" s="29" t="s">
        <v>747</v>
      </c>
      <c r="E416" s="35">
        <f>IFERROR(VLOOKUP(Table5[[#This Row],[EMPLOYEE ID]],Table3[[EMP ID]:[DATE STARTED]],9,FALSE),"")</f>
        <v>45385</v>
      </c>
      <c r="F416" s="35" t="str">
        <f>IF(IFERROR(VLOOKUP(Table5[[#This Row],[EMPLOYEE ID]],ELIST!$A$1:$J$1864,8),"")="","",VLOOKUP(Table5[[#This Row],[EMPLOYEE ID]],ELIST!$A$1:$J$1864,8))</f>
        <v/>
      </c>
      <c r="G416" s="29">
        <v>1</v>
      </c>
      <c r="H416" s="29">
        <v>12</v>
      </c>
      <c r="I416" s="30">
        <f t="shared" si="12"/>
        <v>8.3333333333333329E-2</v>
      </c>
      <c r="J416" s="52">
        <f t="shared" si="13"/>
        <v>8.3333333333333329E-2</v>
      </c>
    </row>
    <row r="417" spans="1:10" x14ac:dyDescent="0.25">
      <c r="A417" s="28" t="s">
        <v>514</v>
      </c>
      <c r="B417" s="29">
        <v>210078</v>
      </c>
      <c r="C417" s="29" t="s">
        <v>658</v>
      </c>
      <c r="D417" s="29" t="s">
        <v>746</v>
      </c>
      <c r="E417" s="35">
        <f>IFERROR(VLOOKUP(Table5[[#This Row],[EMPLOYEE ID]],Table3[[EMP ID]:[DATE STARTED]],9,FALSE),"")</f>
        <v>45385</v>
      </c>
      <c r="F417" s="35" t="str">
        <f>IF(IFERROR(VLOOKUP(Table5[[#This Row],[EMPLOYEE ID]],ELIST!$A$1:$J$1864,8),"")="","",VLOOKUP(Table5[[#This Row],[EMPLOYEE ID]],ELIST!$A$1:$J$1864,8))</f>
        <v/>
      </c>
      <c r="G417" s="29">
        <v>1</v>
      </c>
      <c r="H417" s="29">
        <v>12</v>
      </c>
      <c r="I417" s="30">
        <f t="shared" si="12"/>
        <v>8.3333333333333329E-2</v>
      </c>
      <c r="J417" s="52">
        <f t="shared" si="13"/>
        <v>8.3333333333333329E-2</v>
      </c>
    </row>
    <row r="418" spans="1:10" x14ac:dyDescent="0.25">
      <c r="A418" s="28" t="s">
        <v>514</v>
      </c>
      <c r="B418" s="29">
        <v>210078</v>
      </c>
      <c r="C418" s="29" t="s">
        <v>658</v>
      </c>
      <c r="D418" s="29" t="s">
        <v>717</v>
      </c>
      <c r="E418" s="35">
        <f>IFERROR(VLOOKUP(Table5[[#This Row],[EMPLOYEE ID]],Table3[[EMP ID]:[DATE STARTED]],9,FALSE),"")</f>
        <v>45385</v>
      </c>
      <c r="F418" s="35" t="str">
        <f>IF(IFERROR(VLOOKUP(Table5[[#This Row],[EMPLOYEE ID]],ELIST!$A$1:$J$1864,8),"")="","",VLOOKUP(Table5[[#This Row],[EMPLOYEE ID]],ELIST!$A$1:$J$1864,8))</f>
        <v/>
      </c>
      <c r="G418" s="29">
        <v>1</v>
      </c>
      <c r="H418" s="29">
        <v>12</v>
      </c>
      <c r="I418" s="30">
        <f t="shared" si="12"/>
        <v>8.3333333333333329E-2</v>
      </c>
      <c r="J418" s="52">
        <f t="shared" si="13"/>
        <v>8.3333333333333329E-2</v>
      </c>
    </row>
    <row r="419" spans="1:10" x14ac:dyDescent="0.25">
      <c r="A419" s="28" t="s">
        <v>514</v>
      </c>
      <c r="B419" s="29">
        <v>210078</v>
      </c>
      <c r="C419" s="29" t="s">
        <v>658</v>
      </c>
      <c r="D419" s="29" t="s">
        <v>703</v>
      </c>
      <c r="E419" s="35">
        <f>IFERROR(VLOOKUP(Table5[[#This Row],[EMPLOYEE ID]],Table3[[EMP ID]:[DATE STARTED]],9,FALSE),"")</f>
        <v>45385</v>
      </c>
      <c r="F419" s="35" t="str">
        <f>IF(IFERROR(VLOOKUP(Table5[[#This Row],[EMPLOYEE ID]],ELIST!$A$1:$J$1864,8),"")="","",VLOOKUP(Table5[[#This Row],[EMPLOYEE ID]],ELIST!$A$1:$J$1864,8))</f>
        <v/>
      </c>
      <c r="G419" s="29">
        <v>1</v>
      </c>
      <c r="H419" s="29">
        <v>12</v>
      </c>
      <c r="I419" s="30">
        <f t="shared" si="12"/>
        <v>8.3333333333333329E-2</v>
      </c>
      <c r="J419" s="52">
        <f t="shared" si="13"/>
        <v>8.3333333333333329E-2</v>
      </c>
    </row>
    <row r="420" spans="1:10" x14ac:dyDescent="0.25">
      <c r="A420" s="28" t="s">
        <v>514</v>
      </c>
      <c r="B420" s="29">
        <v>210078</v>
      </c>
      <c r="C420" s="29" t="s">
        <v>658</v>
      </c>
      <c r="D420" s="29" t="s">
        <v>695</v>
      </c>
      <c r="E420" s="35">
        <f>IFERROR(VLOOKUP(Table5[[#This Row],[EMPLOYEE ID]],Table3[[EMP ID]:[DATE STARTED]],9,FALSE),"")</f>
        <v>45385</v>
      </c>
      <c r="F420" s="35" t="str">
        <f>IF(IFERROR(VLOOKUP(Table5[[#This Row],[EMPLOYEE ID]],ELIST!$A$1:$J$1864,8),"")="","",VLOOKUP(Table5[[#This Row],[EMPLOYEE ID]],ELIST!$A$1:$J$1864,8))</f>
        <v/>
      </c>
      <c r="G420" s="29">
        <v>1</v>
      </c>
      <c r="H420" s="29">
        <v>12</v>
      </c>
      <c r="I420" s="30">
        <f t="shared" si="12"/>
        <v>8.3333333333333329E-2</v>
      </c>
      <c r="J420" s="52">
        <f t="shared" si="13"/>
        <v>8.3333333333333329E-2</v>
      </c>
    </row>
    <row r="421" spans="1:10" x14ac:dyDescent="0.25">
      <c r="A421" s="28" t="s">
        <v>514</v>
      </c>
      <c r="B421" s="29">
        <v>210078</v>
      </c>
      <c r="C421" s="29" t="s">
        <v>658</v>
      </c>
      <c r="D421" s="29" t="s">
        <v>650</v>
      </c>
      <c r="E421" s="35">
        <f>IFERROR(VLOOKUP(Table5[[#This Row],[EMPLOYEE ID]],Table3[[EMP ID]:[DATE STARTED]],9,FALSE),"")</f>
        <v>45385</v>
      </c>
      <c r="F421" s="35" t="str">
        <f>IF(IFERROR(VLOOKUP(Table5[[#This Row],[EMPLOYEE ID]],ELIST!$A$1:$J$1864,8),"")="","",VLOOKUP(Table5[[#This Row],[EMPLOYEE ID]],ELIST!$A$1:$J$1864,8))</f>
        <v/>
      </c>
      <c r="G421" s="29">
        <v>1</v>
      </c>
      <c r="H421" s="29">
        <v>12</v>
      </c>
      <c r="I421" s="30">
        <f t="shared" si="12"/>
        <v>8.3333333333333329E-2</v>
      </c>
      <c r="J421" s="52">
        <f t="shared" si="13"/>
        <v>8.3333333333333329E-2</v>
      </c>
    </row>
    <row r="422" spans="1:10" x14ac:dyDescent="0.25">
      <c r="A422" s="28" t="s">
        <v>514</v>
      </c>
      <c r="B422" s="29">
        <v>210078</v>
      </c>
      <c r="C422" s="29" t="s">
        <v>658</v>
      </c>
      <c r="D422" s="29" t="s">
        <v>3277</v>
      </c>
      <c r="E422" s="35">
        <f>IFERROR(VLOOKUP(Table5[[#This Row],[EMPLOYEE ID]],Table3[[EMP ID]:[DATE STARTED]],9,FALSE),"")</f>
        <v>45385</v>
      </c>
      <c r="F422" s="35" t="str">
        <f>IF(IFERROR(VLOOKUP(Table5[[#This Row],[EMPLOYEE ID]],ELIST!$A$1:$J$1864,8),"")="","",VLOOKUP(Table5[[#This Row],[EMPLOYEE ID]],ELIST!$A$1:$J$1864,8))</f>
        <v/>
      </c>
      <c r="G422" s="29">
        <v>1</v>
      </c>
      <c r="H422" s="29">
        <v>12</v>
      </c>
      <c r="I422" s="30">
        <f t="shared" si="12"/>
        <v>8.3333333333333329E-2</v>
      </c>
      <c r="J422" s="52">
        <f t="shared" si="13"/>
        <v>8.3333333333333329E-2</v>
      </c>
    </row>
    <row r="423" spans="1:10" x14ac:dyDescent="0.25">
      <c r="A423" s="28" t="s">
        <v>514</v>
      </c>
      <c r="B423" s="29">
        <v>210078</v>
      </c>
      <c r="C423" s="29" t="s">
        <v>658</v>
      </c>
      <c r="D423" s="29" t="s">
        <v>3284</v>
      </c>
      <c r="E423" s="35">
        <f>IFERROR(VLOOKUP(Table5[[#This Row],[EMPLOYEE ID]],Table3[[EMP ID]:[DATE STARTED]],9,FALSE),"")</f>
        <v>45385</v>
      </c>
      <c r="F423" s="35" t="str">
        <f>IF(IFERROR(VLOOKUP(Table5[[#This Row],[EMPLOYEE ID]],ELIST!$A$1:$J$1864,8),"")="","",VLOOKUP(Table5[[#This Row],[EMPLOYEE ID]],ELIST!$A$1:$J$1864,8))</f>
        <v/>
      </c>
      <c r="G423" s="29">
        <v>1</v>
      </c>
      <c r="H423" s="29">
        <v>12</v>
      </c>
      <c r="I423" s="30">
        <f t="shared" si="12"/>
        <v>8.3333333333333329E-2</v>
      </c>
      <c r="J423" s="52">
        <f t="shared" si="13"/>
        <v>8.3333333333333329E-2</v>
      </c>
    </row>
    <row r="424" spans="1:10" x14ac:dyDescent="0.25">
      <c r="A424" s="28" t="s">
        <v>514</v>
      </c>
      <c r="B424" s="29">
        <v>210078</v>
      </c>
      <c r="C424" s="29" t="s">
        <v>658</v>
      </c>
      <c r="D424" s="29" t="s">
        <v>3778</v>
      </c>
      <c r="E424" s="35">
        <f>IFERROR(VLOOKUP(Table5[[#This Row],[EMPLOYEE ID]],Table3[[EMP ID]:[DATE STARTED]],9,FALSE),"")</f>
        <v>45385</v>
      </c>
      <c r="F424" s="35" t="str">
        <f>IF(IFERROR(VLOOKUP(Table5[[#This Row],[EMPLOYEE ID]],ELIST!$A$1:$J$1864,8),"")="","",VLOOKUP(Table5[[#This Row],[EMPLOYEE ID]],ELIST!$A$1:$J$1864,8))</f>
        <v/>
      </c>
      <c r="G424" s="29">
        <v>1</v>
      </c>
      <c r="H424" s="29">
        <v>12</v>
      </c>
      <c r="I424" s="30">
        <f t="shared" si="12"/>
        <v>8.3333333333333329E-2</v>
      </c>
      <c r="J424" s="52">
        <f t="shared" si="13"/>
        <v>8.3333333333333329E-2</v>
      </c>
    </row>
    <row r="425" spans="1:10" x14ac:dyDescent="0.25">
      <c r="A425" s="28" t="s">
        <v>514</v>
      </c>
      <c r="B425" s="29">
        <v>210078</v>
      </c>
      <c r="C425" s="29" t="s">
        <v>658</v>
      </c>
      <c r="D425" s="29" t="s">
        <v>3768</v>
      </c>
      <c r="E425" s="35">
        <f>IFERROR(VLOOKUP(Table5[[#This Row],[EMPLOYEE ID]],Table3[[EMP ID]:[DATE STARTED]],9,FALSE),"")</f>
        <v>45385</v>
      </c>
      <c r="F425" s="35" t="str">
        <f>IF(IFERROR(VLOOKUP(Table5[[#This Row],[EMPLOYEE ID]],ELIST!$A$1:$J$1864,8),"")="","",VLOOKUP(Table5[[#This Row],[EMPLOYEE ID]],ELIST!$A$1:$J$1864,8))</f>
        <v/>
      </c>
      <c r="G425" s="29">
        <v>1</v>
      </c>
      <c r="H425" s="29">
        <v>12</v>
      </c>
      <c r="I425" s="30">
        <f t="shared" si="12"/>
        <v>8.3333333333333329E-2</v>
      </c>
      <c r="J425" s="52">
        <f t="shared" si="13"/>
        <v>8.3333333333333329E-2</v>
      </c>
    </row>
    <row r="426" spans="1:10" x14ac:dyDescent="0.25">
      <c r="A426" s="28" t="s">
        <v>567</v>
      </c>
      <c r="B426" s="29">
        <v>210069</v>
      </c>
      <c r="C426" s="29" t="s">
        <v>165</v>
      </c>
      <c r="D426" s="29" t="s">
        <v>747</v>
      </c>
      <c r="E426" s="35">
        <f>IFERROR(VLOOKUP(Table5[[#This Row],[EMPLOYEE ID]],Table3[[EMP ID]:[DATE STARTED]],9,FALSE),"")</f>
        <v>45055</v>
      </c>
      <c r="F426" s="35" t="str">
        <f>IF(IFERROR(VLOOKUP(Table5[[#This Row],[EMPLOYEE ID]],ELIST!$A$1:$J$1864,8),"")="","",VLOOKUP(Table5[[#This Row],[EMPLOYEE ID]],ELIST!$A$1:$J$1864,8))</f>
        <v/>
      </c>
      <c r="G426" s="29">
        <v>1</v>
      </c>
      <c r="H426" s="29">
        <v>12</v>
      </c>
      <c r="I426" s="30">
        <f t="shared" si="12"/>
        <v>8.3333333333333329E-2</v>
      </c>
      <c r="J426" s="52">
        <f t="shared" si="13"/>
        <v>8.3333333333333329E-2</v>
      </c>
    </row>
    <row r="427" spans="1:10" x14ac:dyDescent="0.25">
      <c r="A427" s="28" t="s">
        <v>567</v>
      </c>
      <c r="B427" s="29">
        <v>210069</v>
      </c>
      <c r="C427" s="29" t="s">
        <v>165</v>
      </c>
      <c r="D427" s="29" t="s">
        <v>717</v>
      </c>
      <c r="E427" s="35">
        <f>IFERROR(VLOOKUP(Table5[[#This Row],[EMPLOYEE ID]],Table3[[EMP ID]:[DATE STARTED]],9,FALSE),"")</f>
        <v>45055</v>
      </c>
      <c r="F427" s="35" t="str">
        <f>IF(IFERROR(VLOOKUP(Table5[[#This Row],[EMPLOYEE ID]],ELIST!$A$1:$J$1864,8),"")="","",VLOOKUP(Table5[[#This Row],[EMPLOYEE ID]],ELIST!$A$1:$J$1864,8))</f>
        <v/>
      </c>
      <c r="G427" s="29">
        <v>1</v>
      </c>
      <c r="H427" s="29">
        <v>12</v>
      </c>
      <c r="I427" s="30">
        <f t="shared" si="12"/>
        <v>8.3333333333333329E-2</v>
      </c>
      <c r="J427" s="52">
        <f t="shared" si="13"/>
        <v>8.3333333333333329E-2</v>
      </c>
    </row>
    <row r="428" spans="1:10" x14ac:dyDescent="0.25">
      <c r="A428" s="28" t="s">
        <v>567</v>
      </c>
      <c r="B428" s="29">
        <v>210069</v>
      </c>
      <c r="C428" s="29" t="s">
        <v>165</v>
      </c>
      <c r="D428" s="29" t="s">
        <v>703</v>
      </c>
      <c r="E428" s="35">
        <f>IFERROR(VLOOKUP(Table5[[#This Row],[EMPLOYEE ID]],Table3[[EMP ID]:[DATE STARTED]],9,FALSE),"")</f>
        <v>45055</v>
      </c>
      <c r="F428" s="35" t="str">
        <f>IF(IFERROR(VLOOKUP(Table5[[#This Row],[EMPLOYEE ID]],ELIST!$A$1:$J$1864,8),"")="","",VLOOKUP(Table5[[#This Row],[EMPLOYEE ID]],ELIST!$A$1:$J$1864,8))</f>
        <v/>
      </c>
      <c r="G428" s="29">
        <v>1</v>
      </c>
      <c r="H428" s="29">
        <v>12</v>
      </c>
      <c r="I428" s="30">
        <f t="shared" si="12"/>
        <v>8.3333333333333329E-2</v>
      </c>
      <c r="J428" s="52">
        <f t="shared" si="13"/>
        <v>8.3333333333333329E-2</v>
      </c>
    </row>
    <row r="429" spans="1:10" x14ac:dyDescent="0.25">
      <c r="A429" s="28" t="s">
        <v>567</v>
      </c>
      <c r="B429" s="29">
        <v>210069</v>
      </c>
      <c r="C429" s="29" t="s">
        <v>165</v>
      </c>
      <c r="D429" s="29" t="s">
        <v>695</v>
      </c>
      <c r="E429" s="35">
        <f>IFERROR(VLOOKUP(Table5[[#This Row],[EMPLOYEE ID]],Table3[[EMP ID]:[DATE STARTED]],9,FALSE),"")</f>
        <v>45055</v>
      </c>
      <c r="F429" s="35" t="str">
        <f>IF(IFERROR(VLOOKUP(Table5[[#This Row],[EMPLOYEE ID]],ELIST!$A$1:$J$1864,8),"")="","",VLOOKUP(Table5[[#This Row],[EMPLOYEE ID]],ELIST!$A$1:$J$1864,8))</f>
        <v/>
      </c>
      <c r="G429" s="29">
        <v>1</v>
      </c>
      <c r="H429" s="29">
        <v>12</v>
      </c>
      <c r="I429" s="30">
        <f t="shared" si="12"/>
        <v>8.3333333333333329E-2</v>
      </c>
      <c r="J429" s="52">
        <f t="shared" si="13"/>
        <v>8.3333333333333329E-2</v>
      </c>
    </row>
    <row r="430" spans="1:10" x14ac:dyDescent="0.25">
      <c r="A430" s="28" t="s">
        <v>567</v>
      </c>
      <c r="B430" s="29">
        <v>210069</v>
      </c>
      <c r="C430" s="29" t="s">
        <v>165</v>
      </c>
      <c r="D430" s="29" t="s">
        <v>650</v>
      </c>
      <c r="E430" s="35">
        <f>IFERROR(VLOOKUP(Table5[[#This Row],[EMPLOYEE ID]],Table3[[EMP ID]:[DATE STARTED]],9,FALSE),"")</f>
        <v>45055</v>
      </c>
      <c r="F430" s="35" t="str">
        <f>IF(IFERROR(VLOOKUP(Table5[[#This Row],[EMPLOYEE ID]],ELIST!$A$1:$J$1864,8),"")="","",VLOOKUP(Table5[[#This Row],[EMPLOYEE ID]],ELIST!$A$1:$J$1864,8))</f>
        <v/>
      </c>
      <c r="G430" s="29">
        <v>1</v>
      </c>
      <c r="H430" s="29">
        <v>12</v>
      </c>
      <c r="I430" s="30">
        <f t="shared" si="12"/>
        <v>8.3333333333333329E-2</v>
      </c>
      <c r="J430" s="52">
        <f t="shared" si="13"/>
        <v>8.3333333333333329E-2</v>
      </c>
    </row>
    <row r="431" spans="1:10" x14ac:dyDescent="0.25">
      <c r="A431" s="28" t="s">
        <v>567</v>
      </c>
      <c r="B431" s="29">
        <v>210069</v>
      </c>
      <c r="C431" s="29" t="s">
        <v>165</v>
      </c>
      <c r="D431" s="29" t="s">
        <v>3277</v>
      </c>
      <c r="E431" s="35">
        <f>IFERROR(VLOOKUP(Table5[[#This Row],[EMPLOYEE ID]],Table3[[EMP ID]:[DATE STARTED]],9,FALSE),"")</f>
        <v>45055</v>
      </c>
      <c r="F431" s="35" t="str">
        <f>IF(IFERROR(VLOOKUP(Table5[[#This Row],[EMPLOYEE ID]],ELIST!$A$1:$J$1864,8),"")="","",VLOOKUP(Table5[[#This Row],[EMPLOYEE ID]],ELIST!$A$1:$J$1864,8))</f>
        <v/>
      </c>
      <c r="G431" s="29">
        <v>1</v>
      </c>
      <c r="H431" s="29">
        <v>12</v>
      </c>
      <c r="I431" s="30">
        <f t="shared" si="12"/>
        <v>8.3333333333333329E-2</v>
      </c>
      <c r="J431" s="52">
        <f t="shared" si="13"/>
        <v>8.3333333333333329E-2</v>
      </c>
    </row>
    <row r="432" spans="1:10" x14ac:dyDescent="0.25">
      <c r="A432" s="28" t="s">
        <v>567</v>
      </c>
      <c r="B432" s="29">
        <v>210069</v>
      </c>
      <c r="C432" s="29" t="s">
        <v>165</v>
      </c>
      <c r="D432" s="29" t="s">
        <v>3284</v>
      </c>
      <c r="E432" s="35">
        <f>IFERROR(VLOOKUP(Table5[[#This Row],[EMPLOYEE ID]],Table3[[EMP ID]:[DATE STARTED]],9,FALSE),"")</f>
        <v>45055</v>
      </c>
      <c r="F432" s="35" t="str">
        <f>IF(IFERROR(VLOOKUP(Table5[[#This Row],[EMPLOYEE ID]],ELIST!$A$1:$J$1864,8),"")="","",VLOOKUP(Table5[[#This Row],[EMPLOYEE ID]],ELIST!$A$1:$J$1864,8))</f>
        <v/>
      </c>
      <c r="G432" s="29">
        <v>1</v>
      </c>
      <c r="H432" s="29">
        <v>12</v>
      </c>
      <c r="I432" s="30">
        <f t="shared" si="12"/>
        <v>8.3333333333333329E-2</v>
      </c>
      <c r="J432" s="52">
        <f t="shared" si="13"/>
        <v>8.3333333333333329E-2</v>
      </c>
    </row>
    <row r="433" spans="1:10" x14ac:dyDescent="0.25">
      <c r="A433" s="28" t="s">
        <v>567</v>
      </c>
      <c r="B433" s="29">
        <v>210069</v>
      </c>
      <c r="C433" s="29" t="s">
        <v>165</v>
      </c>
      <c r="D433" s="29" t="s">
        <v>3778</v>
      </c>
      <c r="E433" s="35">
        <f>IFERROR(VLOOKUP(Table5[[#This Row],[EMPLOYEE ID]],Table3[[EMP ID]:[DATE STARTED]],9,FALSE),"")</f>
        <v>45055</v>
      </c>
      <c r="F433" s="35" t="str">
        <f>IF(IFERROR(VLOOKUP(Table5[[#This Row],[EMPLOYEE ID]],ELIST!$A$1:$J$1864,8),"")="","",VLOOKUP(Table5[[#This Row],[EMPLOYEE ID]],ELIST!$A$1:$J$1864,8))</f>
        <v/>
      </c>
      <c r="G433" s="29">
        <v>1</v>
      </c>
      <c r="H433" s="29">
        <v>12</v>
      </c>
      <c r="I433" s="30">
        <f t="shared" si="12"/>
        <v>8.3333333333333329E-2</v>
      </c>
      <c r="J433" s="52">
        <f t="shared" si="13"/>
        <v>8.3333333333333329E-2</v>
      </c>
    </row>
    <row r="434" spans="1:10" x14ac:dyDescent="0.25">
      <c r="A434" s="28" t="s">
        <v>567</v>
      </c>
      <c r="B434" s="29">
        <v>210069</v>
      </c>
      <c r="C434" s="29" t="s">
        <v>165</v>
      </c>
      <c r="D434" s="29" t="s">
        <v>3768</v>
      </c>
      <c r="E434" s="35">
        <f>IFERROR(VLOOKUP(Table5[[#This Row],[EMPLOYEE ID]],Table3[[EMP ID]:[DATE STARTED]],9,FALSE),"")</f>
        <v>45055</v>
      </c>
      <c r="F434" s="35" t="str">
        <f>IF(IFERROR(VLOOKUP(Table5[[#This Row],[EMPLOYEE ID]],ELIST!$A$1:$J$1864,8),"")="","",VLOOKUP(Table5[[#This Row],[EMPLOYEE ID]],ELIST!$A$1:$J$1864,8))</f>
        <v/>
      </c>
      <c r="G434" s="29">
        <v>1</v>
      </c>
      <c r="H434" s="29">
        <v>12</v>
      </c>
      <c r="I434" s="30">
        <f t="shared" si="12"/>
        <v>8.3333333333333329E-2</v>
      </c>
      <c r="J434" s="52">
        <f t="shared" si="13"/>
        <v>8.3333333333333329E-2</v>
      </c>
    </row>
    <row r="435" spans="1:10" x14ac:dyDescent="0.25">
      <c r="A435" s="28" t="s">
        <v>528</v>
      </c>
      <c r="B435" s="29">
        <v>210037</v>
      </c>
      <c r="C435" s="29" t="s">
        <v>2978</v>
      </c>
      <c r="D435" s="29" t="s">
        <v>717</v>
      </c>
      <c r="E435" s="35">
        <f>IFERROR(VLOOKUP(Table5[[#This Row],[EMPLOYEE ID]],Table3[[EMP ID]:[DATE STARTED]],9,FALSE),"")</f>
        <v>44445</v>
      </c>
      <c r="F435" s="35">
        <f>IF(IFERROR(VLOOKUP(Table5[[#This Row],[EMPLOYEE ID]],ELIST!$A$1:$J$1864,8),"")="","",VLOOKUP(Table5[[#This Row],[EMPLOYEE ID]],ELIST!$A$1:$J$1864,8))</f>
        <v>45576</v>
      </c>
      <c r="G435" s="29">
        <v>1</v>
      </c>
      <c r="H435" s="29">
        <v>12</v>
      </c>
      <c r="I435" s="30">
        <f t="shared" si="12"/>
        <v>8.3333333333333329E-2</v>
      </c>
      <c r="J435" s="52">
        <f t="shared" si="13"/>
        <v>2.9569892473118281E-2</v>
      </c>
    </row>
    <row r="436" spans="1:10" x14ac:dyDescent="0.25">
      <c r="A436" s="28" t="s">
        <v>528</v>
      </c>
      <c r="B436" s="29">
        <v>210037</v>
      </c>
      <c r="C436" s="29" t="s">
        <v>2978</v>
      </c>
      <c r="D436" s="29" t="s">
        <v>703</v>
      </c>
      <c r="E436" s="35">
        <f>IFERROR(VLOOKUP(Table5[[#This Row],[EMPLOYEE ID]],Table3[[EMP ID]:[DATE STARTED]],9,FALSE),"")</f>
        <v>44445</v>
      </c>
      <c r="F436" s="35">
        <f>IF(IFERROR(VLOOKUP(Table5[[#This Row],[EMPLOYEE ID]],ELIST!$A$1:$J$1864,8),"")="","",VLOOKUP(Table5[[#This Row],[EMPLOYEE ID]],ELIST!$A$1:$J$1864,8))</f>
        <v>45576</v>
      </c>
      <c r="G436" s="29">
        <v>1</v>
      </c>
      <c r="H436" s="29">
        <v>12</v>
      </c>
      <c r="I436" s="30">
        <f t="shared" si="12"/>
        <v>8.3333333333333329E-2</v>
      </c>
      <c r="J436" s="52">
        <f t="shared" si="13"/>
        <v>2.9569892473118281E-2</v>
      </c>
    </row>
    <row r="437" spans="1:10" x14ac:dyDescent="0.25">
      <c r="A437" s="28" t="s">
        <v>528</v>
      </c>
      <c r="B437" s="29">
        <v>210041</v>
      </c>
      <c r="C437" s="29" t="s">
        <v>473</v>
      </c>
      <c r="D437" s="29" t="s">
        <v>695</v>
      </c>
      <c r="E437" s="35">
        <f>IFERROR(VLOOKUP(Table5[[#This Row],[EMPLOYEE ID]],Table3[[EMP ID]:[DATE STARTED]],9,FALSE),"")</f>
        <v>44693</v>
      </c>
      <c r="F437" s="35" t="str">
        <f>IF(IFERROR(VLOOKUP(Table5[[#This Row],[EMPLOYEE ID]],ELIST!$A$1:$J$1864,8),"")="","",VLOOKUP(Table5[[#This Row],[EMPLOYEE ID]],ELIST!$A$1:$J$1864,8))</f>
        <v/>
      </c>
      <c r="G437" s="29">
        <v>1</v>
      </c>
      <c r="H437" s="29">
        <v>12</v>
      </c>
      <c r="I437" s="30">
        <f t="shared" si="12"/>
        <v>8.3333333333333329E-2</v>
      </c>
      <c r="J437" s="52">
        <f t="shared" si="13"/>
        <v>8.3333333333333329E-2</v>
      </c>
    </row>
    <row r="438" spans="1:10" x14ac:dyDescent="0.25">
      <c r="A438" s="28" t="s">
        <v>528</v>
      </c>
      <c r="B438" s="29">
        <v>210041</v>
      </c>
      <c r="C438" s="29" t="s">
        <v>473</v>
      </c>
      <c r="D438" s="29" t="s">
        <v>650</v>
      </c>
      <c r="E438" s="35">
        <f>IFERROR(VLOOKUP(Table5[[#This Row],[EMPLOYEE ID]],Table3[[EMP ID]:[DATE STARTED]],9,FALSE),"")</f>
        <v>44693</v>
      </c>
      <c r="F438" s="35" t="str">
        <f>IF(IFERROR(VLOOKUP(Table5[[#This Row],[EMPLOYEE ID]],ELIST!$A$1:$J$1864,8),"")="","",VLOOKUP(Table5[[#This Row],[EMPLOYEE ID]],ELIST!$A$1:$J$1864,8))</f>
        <v/>
      </c>
      <c r="G438" s="29">
        <v>1</v>
      </c>
      <c r="H438" s="29">
        <v>12</v>
      </c>
      <c r="I438" s="30">
        <f t="shared" si="12"/>
        <v>8.3333333333333329E-2</v>
      </c>
      <c r="J438" s="52">
        <f t="shared" si="13"/>
        <v>8.3333333333333329E-2</v>
      </c>
    </row>
    <row r="439" spans="1:10" x14ac:dyDescent="0.25">
      <c r="A439" s="28" t="s">
        <v>528</v>
      </c>
      <c r="B439" s="29">
        <v>210041</v>
      </c>
      <c r="C439" s="29" t="s">
        <v>473</v>
      </c>
      <c r="D439" s="29" t="s">
        <v>3277</v>
      </c>
      <c r="E439" s="35">
        <f>IFERROR(VLOOKUP(Table5[[#This Row],[EMPLOYEE ID]],Table3[[EMP ID]:[DATE STARTED]],9,FALSE),"")</f>
        <v>44693</v>
      </c>
      <c r="F439" s="35" t="str">
        <f>IF(IFERROR(VLOOKUP(Table5[[#This Row],[EMPLOYEE ID]],ELIST!$A$1:$J$1864,8),"")="","",VLOOKUP(Table5[[#This Row],[EMPLOYEE ID]],ELIST!$A$1:$J$1864,8))</f>
        <v/>
      </c>
      <c r="G439" s="29">
        <v>1</v>
      </c>
      <c r="H439" s="29">
        <v>12</v>
      </c>
      <c r="I439" s="30">
        <f t="shared" si="12"/>
        <v>8.3333333333333329E-2</v>
      </c>
      <c r="J439" s="52">
        <f t="shared" si="13"/>
        <v>8.3333333333333329E-2</v>
      </c>
    </row>
    <row r="440" spans="1:10" x14ac:dyDescent="0.25">
      <c r="A440" s="28" t="s">
        <v>490</v>
      </c>
      <c r="B440" s="29">
        <v>210087</v>
      </c>
      <c r="C440" s="29" t="s">
        <v>659</v>
      </c>
      <c r="D440" s="29" t="s">
        <v>747</v>
      </c>
      <c r="E440" s="35">
        <f>IFERROR(VLOOKUP(Table5[[#This Row],[EMPLOYEE ID]],Table3[[EMP ID]:[DATE STARTED]],9,FALSE),"")</f>
        <v>45435</v>
      </c>
      <c r="F440" s="35">
        <f>IF(IFERROR(VLOOKUP(Table5[[#This Row],[EMPLOYEE ID]],ELIST!$A$1:$J$1864,8),"")="","",VLOOKUP(Table5[[#This Row],[EMPLOYEE ID]],ELIST!$A$1:$J$1864,8))</f>
        <v>45590</v>
      </c>
      <c r="G440" s="29">
        <v>1</v>
      </c>
      <c r="H440" s="29">
        <v>12</v>
      </c>
      <c r="I440" s="30">
        <f t="shared" si="12"/>
        <v>8.3333333333333329E-2</v>
      </c>
      <c r="J440" s="52">
        <f t="shared" si="13"/>
        <v>6.7204301075268813E-2</v>
      </c>
    </row>
    <row r="441" spans="1:10" x14ac:dyDescent="0.25">
      <c r="A441" s="28" t="s">
        <v>490</v>
      </c>
      <c r="B441" s="29">
        <v>210087</v>
      </c>
      <c r="C441" s="29" t="s">
        <v>659</v>
      </c>
      <c r="D441" s="29" t="s">
        <v>717</v>
      </c>
      <c r="E441" s="35">
        <f>IFERROR(VLOOKUP(Table5[[#This Row],[EMPLOYEE ID]],Table3[[EMP ID]:[DATE STARTED]],9,FALSE),"")</f>
        <v>45435</v>
      </c>
      <c r="F441" s="35">
        <f>IF(IFERROR(VLOOKUP(Table5[[#This Row],[EMPLOYEE ID]],ELIST!$A$1:$J$1864,8),"")="","",VLOOKUP(Table5[[#This Row],[EMPLOYEE ID]],ELIST!$A$1:$J$1864,8))</f>
        <v>45590</v>
      </c>
      <c r="G441" s="29">
        <v>1</v>
      </c>
      <c r="H441" s="29">
        <v>12</v>
      </c>
      <c r="I441" s="30">
        <f t="shared" si="12"/>
        <v>8.3333333333333329E-2</v>
      </c>
      <c r="J441" s="52">
        <f t="shared" si="13"/>
        <v>6.7204301075268813E-2</v>
      </c>
    </row>
    <row r="442" spans="1:10" x14ac:dyDescent="0.25">
      <c r="A442" s="28" t="s">
        <v>490</v>
      </c>
      <c r="B442" s="29">
        <v>210087</v>
      </c>
      <c r="C442" s="29" t="s">
        <v>659</v>
      </c>
      <c r="D442" s="29" t="s">
        <v>703</v>
      </c>
      <c r="E442" s="35">
        <f>IFERROR(VLOOKUP(Table5[[#This Row],[EMPLOYEE ID]],Table3[[EMP ID]:[DATE STARTED]],9,FALSE),"")</f>
        <v>45435</v>
      </c>
      <c r="F442" s="35">
        <f>IF(IFERROR(VLOOKUP(Table5[[#This Row],[EMPLOYEE ID]],ELIST!$A$1:$J$1864,8),"")="","",VLOOKUP(Table5[[#This Row],[EMPLOYEE ID]],ELIST!$A$1:$J$1864,8))</f>
        <v>45590</v>
      </c>
      <c r="G442" s="29">
        <v>1</v>
      </c>
      <c r="H442" s="29">
        <v>12</v>
      </c>
      <c r="I442" s="30">
        <f t="shared" si="12"/>
        <v>8.3333333333333329E-2</v>
      </c>
      <c r="J442" s="52">
        <f t="shared" si="13"/>
        <v>6.7204301075268813E-2</v>
      </c>
    </row>
    <row r="443" spans="1:10" x14ac:dyDescent="0.25">
      <c r="A443" s="28" t="s">
        <v>490</v>
      </c>
      <c r="B443" s="29">
        <v>210087</v>
      </c>
      <c r="C443" s="29" t="s">
        <v>659</v>
      </c>
      <c r="D443" s="29" t="s">
        <v>695</v>
      </c>
      <c r="E443" s="35">
        <f>IFERROR(VLOOKUP(Table5[[#This Row],[EMPLOYEE ID]],Table3[[EMP ID]:[DATE STARTED]],9,FALSE),"")</f>
        <v>45435</v>
      </c>
      <c r="F443" s="35">
        <f>IF(IFERROR(VLOOKUP(Table5[[#This Row],[EMPLOYEE ID]],ELIST!$A$1:$J$1864,8),"")="","",VLOOKUP(Table5[[#This Row],[EMPLOYEE ID]],ELIST!$A$1:$J$1864,8))</f>
        <v>45590</v>
      </c>
      <c r="G443" s="29">
        <v>1</v>
      </c>
      <c r="H443" s="29">
        <v>12</v>
      </c>
      <c r="I443" s="30">
        <f t="shared" si="12"/>
        <v>8.3333333333333329E-2</v>
      </c>
      <c r="J443" s="52">
        <f t="shared" si="13"/>
        <v>6.7204301075268813E-2</v>
      </c>
    </row>
    <row r="444" spans="1:10" x14ac:dyDescent="0.25">
      <c r="A444" s="28" t="s">
        <v>490</v>
      </c>
      <c r="B444" s="29">
        <v>210087</v>
      </c>
      <c r="C444" s="29" t="s">
        <v>659</v>
      </c>
      <c r="D444" s="29" t="s">
        <v>650</v>
      </c>
      <c r="E444" s="35">
        <f>IFERROR(VLOOKUP(Table5[[#This Row],[EMPLOYEE ID]],Table3[[EMP ID]:[DATE STARTED]],9,FALSE),"")</f>
        <v>45435</v>
      </c>
      <c r="F444" s="35">
        <f>IF(IFERROR(VLOOKUP(Table5[[#This Row],[EMPLOYEE ID]],ELIST!$A$1:$J$1864,8),"")="","",VLOOKUP(Table5[[#This Row],[EMPLOYEE ID]],ELIST!$A$1:$J$1864,8))</f>
        <v>45590</v>
      </c>
      <c r="G444" s="29">
        <v>1</v>
      </c>
      <c r="H444" s="29">
        <v>12</v>
      </c>
      <c r="I444" s="30">
        <f t="shared" si="12"/>
        <v>8.3333333333333329E-2</v>
      </c>
      <c r="J444" s="52">
        <f t="shared" si="13"/>
        <v>6.7204301075268813E-2</v>
      </c>
    </row>
    <row r="445" spans="1:10" x14ac:dyDescent="0.25">
      <c r="A445" s="28" t="s">
        <v>490</v>
      </c>
      <c r="B445" s="29">
        <v>210087</v>
      </c>
      <c r="C445" s="29" t="s">
        <v>659</v>
      </c>
      <c r="D445" s="29" t="s">
        <v>3277</v>
      </c>
      <c r="E445" s="35">
        <f>IFERROR(VLOOKUP(Table5[[#This Row],[EMPLOYEE ID]],Table3[[EMP ID]:[DATE STARTED]],9,FALSE),"")</f>
        <v>45435</v>
      </c>
      <c r="F445" s="35">
        <f>IF(IFERROR(VLOOKUP(Table5[[#This Row],[EMPLOYEE ID]],ELIST!$A$1:$J$1864,8),"")="","",VLOOKUP(Table5[[#This Row],[EMPLOYEE ID]],ELIST!$A$1:$J$1864,8))</f>
        <v>45590</v>
      </c>
      <c r="G445" s="29">
        <v>1</v>
      </c>
      <c r="H445" s="29">
        <v>12</v>
      </c>
      <c r="I445" s="30">
        <f t="shared" si="12"/>
        <v>8.3333333333333329E-2</v>
      </c>
      <c r="J445" s="52">
        <f t="shared" si="13"/>
        <v>6.7204301075268813E-2</v>
      </c>
    </row>
    <row r="446" spans="1:10" x14ac:dyDescent="0.25">
      <c r="A446" s="28" t="s">
        <v>490</v>
      </c>
      <c r="B446" s="29">
        <v>210087</v>
      </c>
      <c r="C446" s="29" t="s">
        <v>659</v>
      </c>
      <c r="D446" s="29" t="s">
        <v>3284</v>
      </c>
      <c r="E446" s="35">
        <f>IFERROR(VLOOKUP(Table5[[#This Row],[EMPLOYEE ID]],Table3[[EMP ID]:[DATE STARTED]],9,FALSE),"")</f>
        <v>45435</v>
      </c>
      <c r="F446" s="35">
        <f>IF(IFERROR(VLOOKUP(Table5[[#This Row],[EMPLOYEE ID]],ELIST!$A$1:$J$1864,8),"")="","",VLOOKUP(Table5[[#This Row],[EMPLOYEE ID]],ELIST!$A$1:$J$1864,8))</f>
        <v>45590</v>
      </c>
      <c r="G446" s="29">
        <v>1</v>
      </c>
      <c r="H446" s="29">
        <v>12</v>
      </c>
      <c r="I446" s="30">
        <f t="shared" si="12"/>
        <v>8.3333333333333329E-2</v>
      </c>
      <c r="J446" s="52">
        <f t="shared" si="13"/>
        <v>6.7204301075268813E-2</v>
      </c>
    </row>
    <row r="447" spans="1:10" x14ac:dyDescent="0.25">
      <c r="A447" s="28" t="s">
        <v>490</v>
      </c>
      <c r="B447" s="29">
        <v>210087</v>
      </c>
      <c r="C447" s="29" t="s">
        <v>659</v>
      </c>
      <c r="D447" s="29" t="s">
        <v>3778</v>
      </c>
      <c r="E447" s="35">
        <f>IFERROR(VLOOKUP(Table5[[#This Row],[EMPLOYEE ID]],Table3[[EMP ID]:[DATE STARTED]],9,FALSE),"")</f>
        <v>45435</v>
      </c>
      <c r="F447" s="35">
        <f>IF(IFERROR(VLOOKUP(Table5[[#This Row],[EMPLOYEE ID]],ELIST!$A$1:$J$1864,8),"")="","",VLOOKUP(Table5[[#This Row],[EMPLOYEE ID]],ELIST!$A$1:$J$1864,8))</f>
        <v>45590</v>
      </c>
      <c r="G447" s="29">
        <v>1</v>
      </c>
      <c r="H447" s="29">
        <v>12</v>
      </c>
      <c r="I447" s="30">
        <f t="shared" si="12"/>
        <v>8.3333333333333329E-2</v>
      </c>
      <c r="J447" s="52">
        <f t="shared" si="13"/>
        <v>6.7204301075268813E-2</v>
      </c>
    </row>
    <row r="448" spans="1:10" x14ac:dyDescent="0.25">
      <c r="A448" s="28" t="s">
        <v>490</v>
      </c>
      <c r="B448" s="29" t="s">
        <v>3879</v>
      </c>
      <c r="C448" s="29" t="s">
        <v>3766</v>
      </c>
      <c r="D448" s="29" t="s">
        <v>3768</v>
      </c>
      <c r="E448" s="35" t="str">
        <f>IFERROR(VLOOKUP(Table5[[#This Row],[EMPLOYEE ID]],Table3[[EMP ID]:[DATE STARTED]],9,FALSE),"")</f>
        <v/>
      </c>
      <c r="F448" s="35" t="str">
        <f>IF(IFERROR(VLOOKUP(Table5[[#This Row],[EMPLOYEE ID]],ELIST!$A$1:$J$1864,8),"")="","",VLOOKUP(Table5[[#This Row],[EMPLOYEE ID]],ELIST!$A$1:$J$1864,8))</f>
        <v/>
      </c>
      <c r="G448" s="29">
        <v>1</v>
      </c>
      <c r="H448" s="29">
        <v>12</v>
      </c>
      <c r="I448" s="30">
        <f t="shared" si="12"/>
        <v>8.3333333333333329E-2</v>
      </c>
      <c r="J448" s="52">
        <f t="shared" si="13"/>
        <v>8.3333333333333329E-2</v>
      </c>
    </row>
    <row r="449" spans="1:10" x14ac:dyDescent="0.25">
      <c r="A449" s="28" t="s">
        <v>572</v>
      </c>
      <c r="B449" s="29">
        <v>210048</v>
      </c>
      <c r="C449" s="29" t="s">
        <v>443</v>
      </c>
      <c r="D449" s="29" t="s">
        <v>703</v>
      </c>
      <c r="E449" s="35">
        <f>IFERROR(VLOOKUP(Table5[[#This Row],[EMPLOYEE ID]],Table3[[EMP ID]:[DATE STARTED]],9,FALSE),"")</f>
        <v>44697</v>
      </c>
      <c r="F449" s="35" t="str">
        <f>IF(IFERROR(VLOOKUP(Table5[[#This Row],[EMPLOYEE ID]],ELIST!$A$1:$J$1864,8),"")="","",VLOOKUP(Table5[[#This Row],[EMPLOYEE ID]],ELIST!$A$1:$J$1864,8))</f>
        <v/>
      </c>
      <c r="G449" s="29">
        <v>1</v>
      </c>
      <c r="H449" s="29">
        <v>12</v>
      </c>
      <c r="I449" s="30">
        <f t="shared" si="12"/>
        <v>8.3333333333333329E-2</v>
      </c>
      <c r="J449" s="52">
        <f t="shared" si="13"/>
        <v>8.3333333333333329E-2</v>
      </c>
    </row>
    <row r="450" spans="1:10" x14ac:dyDescent="0.25">
      <c r="A450" s="28" t="s">
        <v>572</v>
      </c>
      <c r="B450" s="29">
        <v>210048</v>
      </c>
      <c r="C450" s="29" t="s">
        <v>443</v>
      </c>
      <c r="D450" s="29" t="s">
        <v>695</v>
      </c>
      <c r="E450" s="35">
        <f>IFERROR(VLOOKUP(Table5[[#This Row],[EMPLOYEE ID]],Table3[[EMP ID]:[DATE STARTED]],9,FALSE),"")</f>
        <v>44697</v>
      </c>
      <c r="F450" s="35" t="str">
        <f>IF(IFERROR(VLOOKUP(Table5[[#This Row],[EMPLOYEE ID]],ELIST!$A$1:$J$1864,8),"")="","",VLOOKUP(Table5[[#This Row],[EMPLOYEE ID]],ELIST!$A$1:$J$1864,8))</f>
        <v/>
      </c>
      <c r="G450" s="29">
        <v>1</v>
      </c>
      <c r="H450" s="29">
        <v>12</v>
      </c>
      <c r="I450" s="30">
        <f t="shared" si="12"/>
        <v>8.3333333333333329E-2</v>
      </c>
      <c r="J450" s="52">
        <f t="shared" si="13"/>
        <v>8.3333333333333329E-2</v>
      </c>
    </row>
    <row r="451" spans="1:10" x14ac:dyDescent="0.25">
      <c r="A451" s="28" t="s">
        <v>572</v>
      </c>
      <c r="B451" s="29">
        <v>210048</v>
      </c>
      <c r="C451" s="29" t="s">
        <v>443</v>
      </c>
      <c r="D451" s="29" t="s">
        <v>650</v>
      </c>
      <c r="E451" s="35">
        <f>IFERROR(VLOOKUP(Table5[[#This Row],[EMPLOYEE ID]],Table3[[EMP ID]:[DATE STARTED]],9,FALSE),"")</f>
        <v>44697</v>
      </c>
      <c r="F451" s="35" t="str">
        <f>IF(IFERROR(VLOOKUP(Table5[[#This Row],[EMPLOYEE ID]],ELIST!$A$1:$J$1864,8),"")="","",VLOOKUP(Table5[[#This Row],[EMPLOYEE ID]],ELIST!$A$1:$J$1864,8))</f>
        <v/>
      </c>
      <c r="G451" s="29">
        <v>1</v>
      </c>
      <c r="H451" s="29">
        <v>12</v>
      </c>
      <c r="I451" s="30">
        <f t="shared" ref="I451:I514" si="14">G451/H451</f>
        <v>8.3333333333333329E-2</v>
      </c>
      <c r="J451" s="52">
        <f t="shared" ref="J451:J514" si="15">IF(ISNUMBER(F451), ((G451 - 1 + (DAY(F451) / DAY(EOMONTH(F451, 0)))) / H451), (G451 / H451))</f>
        <v>8.3333333333333329E-2</v>
      </c>
    </row>
    <row r="452" spans="1:10" x14ac:dyDescent="0.25">
      <c r="A452" s="28" t="s">
        <v>572</v>
      </c>
      <c r="B452" s="29">
        <v>210048</v>
      </c>
      <c r="C452" s="29" t="s">
        <v>443</v>
      </c>
      <c r="D452" s="29" t="s">
        <v>3277</v>
      </c>
      <c r="E452" s="35">
        <f>IFERROR(VLOOKUP(Table5[[#This Row],[EMPLOYEE ID]],Table3[[EMP ID]:[DATE STARTED]],9,FALSE),"")</f>
        <v>44697</v>
      </c>
      <c r="F452" s="35" t="str">
        <f>IF(IFERROR(VLOOKUP(Table5[[#This Row],[EMPLOYEE ID]],ELIST!$A$1:$J$1864,8),"")="","",VLOOKUP(Table5[[#This Row],[EMPLOYEE ID]],ELIST!$A$1:$J$1864,8))</f>
        <v/>
      </c>
      <c r="G452" s="29">
        <v>1</v>
      </c>
      <c r="H452" s="29">
        <v>12</v>
      </c>
      <c r="I452" s="30">
        <f t="shared" si="14"/>
        <v>8.3333333333333329E-2</v>
      </c>
      <c r="J452" s="52">
        <f t="shared" si="15"/>
        <v>8.3333333333333329E-2</v>
      </c>
    </row>
    <row r="453" spans="1:10" x14ac:dyDescent="0.25">
      <c r="A453" s="28" t="s">
        <v>572</v>
      </c>
      <c r="B453" s="29">
        <v>210048</v>
      </c>
      <c r="C453" s="29" t="s">
        <v>443</v>
      </c>
      <c r="D453" s="29" t="s">
        <v>3284</v>
      </c>
      <c r="E453" s="35">
        <f>IFERROR(VLOOKUP(Table5[[#This Row],[EMPLOYEE ID]],Table3[[EMP ID]:[DATE STARTED]],9,FALSE),"")</f>
        <v>44697</v>
      </c>
      <c r="F453" s="35" t="str">
        <f>IF(IFERROR(VLOOKUP(Table5[[#This Row],[EMPLOYEE ID]],ELIST!$A$1:$J$1864,8),"")="","",VLOOKUP(Table5[[#This Row],[EMPLOYEE ID]],ELIST!$A$1:$J$1864,8))</f>
        <v/>
      </c>
      <c r="G453" s="29">
        <v>1</v>
      </c>
      <c r="H453" s="29">
        <v>12</v>
      </c>
      <c r="I453" s="30">
        <f t="shared" si="14"/>
        <v>8.3333333333333329E-2</v>
      </c>
      <c r="J453" s="52">
        <f t="shared" si="15"/>
        <v>8.3333333333333329E-2</v>
      </c>
    </row>
    <row r="454" spans="1:10" x14ac:dyDescent="0.25">
      <c r="A454" s="28" t="s">
        <v>572</v>
      </c>
      <c r="B454" s="29">
        <v>210048</v>
      </c>
      <c r="C454" s="29" t="s">
        <v>443</v>
      </c>
      <c r="D454" s="29" t="s">
        <v>3778</v>
      </c>
      <c r="E454" s="35">
        <f>IFERROR(VLOOKUP(Table5[[#This Row],[EMPLOYEE ID]],Table3[[EMP ID]:[DATE STARTED]],9,FALSE),"")</f>
        <v>44697</v>
      </c>
      <c r="F454" s="35" t="str">
        <f>IF(IFERROR(VLOOKUP(Table5[[#This Row],[EMPLOYEE ID]],ELIST!$A$1:$J$1864,8),"")="","",VLOOKUP(Table5[[#This Row],[EMPLOYEE ID]],ELIST!$A$1:$J$1864,8))</f>
        <v/>
      </c>
      <c r="G454" s="29">
        <v>1</v>
      </c>
      <c r="H454" s="29">
        <v>12</v>
      </c>
      <c r="I454" s="30">
        <f t="shared" si="14"/>
        <v>8.3333333333333329E-2</v>
      </c>
      <c r="J454" s="52">
        <f t="shared" si="15"/>
        <v>8.3333333333333329E-2</v>
      </c>
    </row>
    <row r="455" spans="1:10" x14ac:dyDescent="0.25">
      <c r="A455" s="28" t="s">
        <v>572</v>
      </c>
      <c r="B455" s="29">
        <v>210048</v>
      </c>
      <c r="C455" s="29" t="s">
        <v>443</v>
      </c>
      <c r="D455" s="29" t="s">
        <v>3768</v>
      </c>
      <c r="E455" s="35">
        <f>IFERROR(VLOOKUP(Table5[[#This Row],[EMPLOYEE ID]],Table3[[EMP ID]:[DATE STARTED]],9,FALSE),"")</f>
        <v>44697</v>
      </c>
      <c r="F455" s="35" t="str">
        <f>IF(IFERROR(VLOOKUP(Table5[[#This Row],[EMPLOYEE ID]],ELIST!$A$1:$J$1864,8),"")="","",VLOOKUP(Table5[[#This Row],[EMPLOYEE ID]],ELIST!$A$1:$J$1864,8))</f>
        <v/>
      </c>
      <c r="G455" s="29">
        <v>1</v>
      </c>
      <c r="H455" s="29">
        <v>12</v>
      </c>
      <c r="I455" s="30">
        <f t="shared" si="14"/>
        <v>8.3333333333333329E-2</v>
      </c>
      <c r="J455" s="52">
        <f t="shared" si="15"/>
        <v>8.3333333333333329E-2</v>
      </c>
    </row>
    <row r="456" spans="1:10" x14ac:dyDescent="0.25">
      <c r="A456" s="28" t="s">
        <v>534</v>
      </c>
      <c r="B456" s="29">
        <v>210088</v>
      </c>
      <c r="C456" s="29" t="s">
        <v>660</v>
      </c>
      <c r="D456" s="29" t="s">
        <v>747</v>
      </c>
      <c r="E456" s="35">
        <f>IFERROR(VLOOKUP(Table5[[#This Row],[EMPLOYEE ID]],Table3[[EMP ID]:[DATE STARTED]],9,FALSE),"")</f>
        <v>45447</v>
      </c>
      <c r="F456" s="35" t="str">
        <f>IF(IFERROR(VLOOKUP(Table5[[#This Row],[EMPLOYEE ID]],ELIST!$A$1:$J$1864,8),"")="","",VLOOKUP(Table5[[#This Row],[EMPLOYEE ID]],ELIST!$A$1:$J$1864,8))</f>
        <v/>
      </c>
      <c r="G456" s="29">
        <v>1</v>
      </c>
      <c r="H456" s="29">
        <v>12</v>
      </c>
      <c r="I456" s="30">
        <f t="shared" si="14"/>
        <v>8.3333333333333329E-2</v>
      </c>
      <c r="J456" s="52">
        <f t="shared" si="15"/>
        <v>8.3333333333333329E-2</v>
      </c>
    </row>
    <row r="457" spans="1:10" x14ac:dyDescent="0.25">
      <c r="A457" s="28" t="s">
        <v>534</v>
      </c>
      <c r="B457" s="29">
        <v>210088</v>
      </c>
      <c r="C457" s="29" t="s">
        <v>660</v>
      </c>
      <c r="D457" s="29" t="s">
        <v>703</v>
      </c>
      <c r="E457" s="35">
        <f>IFERROR(VLOOKUP(Table5[[#This Row],[EMPLOYEE ID]],Table3[[EMP ID]:[DATE STARTED]],9,FALSE),"")</f>
        <v>45447</v>
      </c>
      <c r="F457" s="35" t="str">
        <f>IF(IFERROR(VLOOKUP(Table5[[#This Row],[EMPLOYEE ID]],ELIST!$A$1:$J$1864,8),"")="","",VLOOKUP(Table5[[#This Row],[EMPLOYEE ID]],ELIST!$A$1:$J$1864,8))</f>
        <v/>
      </c>
      <c r="G457" s="29">
        <v>1</v>
      </c>
      <c r="H457" s="29">
        <v>12</v>
      </c>
      <c r="I457" s="30">
        <f t="shared" si="14"/>
        <v>8.3333333333333329E-2</v>
      </c>
      <c r="J457" s="52">
        <f t="shared" si="15"/>
        <v>8.3333333333333329E-2</v>
      </c>
    </row>
    <row r="458" spans="1:10" x14ac:dyDescent="0.25">
      <c r="A458" s="28" t="s">
        <v>534</v>
      </c>
      <c r="B458" s="29">
        <v>210088</v>
      </c>
      <c r="C458" s="29" t="s">
        <v>660</v>
      </c>
      <c r="D458" s="29" t="s">
        <v>695</v>
      </c>
      <c r="E458" s="35">
        <f>IFERROR(VLOOKUP(Table5[[#This Row],[EMPLOYEE ID]],Table3[[EMP ID]:[DATE STARTED]],9,FALSE),"")</f>
        <v>45447</v>
      </c>
      <c r="F458" s="35" t="str">
        <f>IF(IFERROR(VLOOKUP(Table5[[#This Row],[EMPLOYEE ID]],ELIST!$A$1:$J$1864,8),"")="","",VLOOKUP(Table5[[#This Row],[EMPLOYEE ID]],ELIST!$A$1:$J$1864,8))</f>
        <v/>
      </c>
      <c r="G458" s="29">
        <v>1</v>
      </c>
      <c r="H458" s="29">
        <v>12</v>
      </c>
      <c r="I458" s="30">
        <f t="shared" si="14"/>
        <v>8.3333333333333329E-2</v>
      </c>
      <c r="J458" s="52">
        <f t="shared" si="15"/>
        <v>8.3333333333333329E-2</v>
      </c>
    </row>
    <row r="459" spans="1:10" x14ac:dyDescent="0.25">
      <c r="A459" s="28" t="s">
        <v>534</v>
      </c>
      <c r="B459" s="29">
        <v>210088</v>
      </c>
      <c r="C459" s="29" t="s">
        <v>660</v>
      </c>
      <c r="D459" s="29" t="s">
        <v>650</v>
      </c>
      <c r="E459" s="35">
        <f>IFERROR(VLOOKUP(Table5[[#This Row],[EMPLOYEE ID]],Table3[[EMP ID]:[DATE STARTED]],9,FALSE),"")</f>
        <v>45447</v>
      </c>
      <c r="F459" s="35" t="str">
        <f>IF(IFERROR(VLOOKUP(Table5[[#This Row],[EMPLOYEE ID]],ELIST!$A$1:$J$1864,8),"")="","",VLOOKUP(Table5[[#This Row],[EMPLOYEE ID]],ELIST!$A$1:$J$1864,8))</f>
        <v/>
      </c>
      <c r="G459" s="29">
        <v>1</v>
      </c>
      <c r="H459" s="29">
        <v>12</v>
      </c>
      <c r="I459" s="30">
        <f t="shared" si="14"/>
        <v>8.3333333333333329E-2</v>
      </c>
      <c r="J459" s="52">
        <f t="shared" si="15"/>
        <v>8.3333333333333329E-2</v>
      </c>
    </row>
    <row r="460" spans="1:10" x14ac:dyDescent="0.25">
      <c r="A460" s="28" t="s">
        <v>534</v>
      </c>
      <c r="B460" s="29">
        <v>210088</v>
      </c>
      <c r="C460" s="29" t="s">
        <v>660</v>
      </c>
      <c r="D460" s="29" t="s">
        <v>3277</v>
      </c>
      <c r="E460" s="35">
        <f>IFERROR(VLOOKUP(Table5[[#This Row],[EMPLOYEE ID]],Table3[[EMP ID]:[DATE STARTED]],9,FALSE),"")</f>
        <v>45447</v>
      </c>
      <c r="F460" s="35" t="str">
        <f>IF(IFERROR(VLOOKUP(Table5[[#This Row],[EMPLOYEE ID]],ELIST!$A$1:$J$1864,8),"")="","",VLOOKUP(Table5[[#This Row],[EMPLOYEE ID]],ELIST!$A$1:$J$1864,8))</f>
        <v/>
      </c>
      <c r="G460" s="29">
        <v>1</v>
      </c>
      <c r="H460" s="29">
        <v>12</v>
      </c>
      <c r="I460" s="30">
        <f t="shared" si="14"/>
        <v>8.3333333333333329E-2</v>
      </c>
      <c r="J460" s="52">
        <f t="shared" si="15"/>
        <v>8.3333333333333329E-2</v>
      </c>
    </row>
    <row r="461" spans="1:10" x14ac:dyDescent="0.25">
      <c r="A461" s="28" t="s">
        <v>534</v>
      </c>
      <c r="B461" s="29">
        <v>210088</v>
      </c>
      <c r="C461" s="29" t="s">
        <v>660</v>
      </c>
      <c r="D461" s="29" t="s">
        <v>3284</v>
      </c>
      <c r="E461" s="35">
        <f>IFERROR(VLOOKUP(Table5[[#This Row],[EMPLOYEE ID]],Table3[[EMP ID]:[DATE STARTED]],9,FALSE),"")</f>
        <v>45447</v>
      </c>
      <c r="F461" s="35" t="str">
        <f>IF(IFERROR(VLOOKUP(Table5[[#This Row],[EMPLOYEE ID]],ELIST!$A$1:$J$1864,8),"")="","",VLOOKUP(Table5[[#This Row],[EMPLOYEE ID]],ELIST!$A$1:$J$1864,8))</f>
        <v/>
      </c>
      <c r="G461" s="29">
        <v>1</v>
      </c>
      <c r="H461" s="29">
        <v>12</v>
      </c>
      <c r="I461" s="30">
        <f t="shared" si="14"/>
        <v>8.3333333333333329E-2</v>
      </c>
      <c r="J461" s="52">
        <f t="shared" si="15"/>
        <v>8.3333333333333329E-2</v>
      </c>
    </row>
    <row r="462" spans="1:10" x14ac:dyDescent="0.25">
      <c r="A462" s="28" t="s">
        <v>534</v>
      </c>
      <c r="B462" s="29">
        <v>210088</v>
      </c>
      <c r="C462" s="29" t="s">
        <v>660</v>
      </c>
      <c r="D462" s="29" t="s">
        <v>3778</v>
      </c>
      <c r="E462" s="35">
        <f>IFERROR(VLOOKUP(Table5[[#This Row],[EMPLOYEE ID]],Table3[[EMP ID]:[DATE STARTED]],9,FALSE),"")</f>
        <v>45447</v>
      </c>
      <c r="F462" s="35" t="str">
        <f>IF(IFERROR(VLOOKUP(Table5[[#This Row],[EMPLOYEE ID]],ELIST!$A$1:$J$1864,8),"")="","",VLOOKUP(Table5[[#This Row],[EMPLOYEE ID]],ELIST!$A$1:$J$1864,8))</f>
        <v/>
      </c>
      <c r="G462" s="29">
        <v>1</v>
      </c>
      <c r="H462" s="29">
        <v>12</v>
      </c>
      <c r="I462" s="30">
        <f t="shared" si="14"/>
        <v>8.3333333333333329E-2</v>
      </c>
      <c r="J462" s="52">
        <f t="shared" si="15"/>
        <v>8.3333333333333329E-2</v>
      </c>
    </row>
    <row r="463" spans="1:10" x14ac:dyDescent="0.25">
      <c r="A463" s="28" t="s">
        <v>534</v>
      </c>
      <c r="B463" s="29">
        <v>210088</v>
      </c>
      <c r="C463" s="29" t="s">
        <v>660</v>
      </c>
      <c r="D463" s="29" t="s">
        <v>3768</v>
      </c>
      <c r="E463" s="35">
        <f>IFERROR(VLOOKUP(Table5[[#This Row],[EMPLOYEE ID]],Table3[[EMP ID]:[DATE STARTED]],9,FALSE),"")</f>
        <v>45447</v>
      </c>
      <c r="F463" s="35" t="str">
        <f>IF(IFERROR(VLOOKUP(Table5[[#This Row],[EMPLOYEE ID]],ELIST!$A$1:$J$1864,8),"")="","",VLOOKUP(Table5[[#This Row],[EMPLOYEE ID]],ELIST!$A$1:$J$1864,8))</f>
        <v/>
      </c>
      <c r="G463" s="29">
        <v>1</v>
      </c>
      <c r="H463" s="29">
        <v>12</v>
      </c>
      <c r="I463" s="30">
        <f t="shared" si="14"/>
        <v>8.3333333333333329E-2</v>
      </c>
      <c r="J463" s="52">
        <f t="shared" si="15"/>
        <v>8.3333333333333329E-2</v>
      </c>
    </row>
    <row r="464" spans="1:10" x14ac:dyDescent="0.25">
      <c r="A464" s="28" t="s">
        <v>362</v>
      </c>
      <c r="B464" s="29">
        <v>230015</v>
      </c>
      <c r="C464" s="29" t="s">
        <v>296</v>
      </c>
      <c r="D464" s="29" t="s">
        <v>748</v>
      </c>
      <c r="E464" s="35">
        <f>IFERROR(VLOOKUP(Table5[[#This Row],[EMPLOYEE ID]],Table3[[EMP ID]:[DATE STARTED]],9,FALSE),"")</f>
        <v>45119</v>
      </c>
      <c r="F464" s="35" t="str">
        <f>IF(IFERROR(VLOOKUP(Table5[[#This Row],[EMPLOYEE ID]],ELIST!$A$1:$J$1864,8),"")="","",VLOOKUP(Table5[[#This Row],[EMPLOYEE ID]],ELIST!$A$1:$J$1864,8))</f>
        <v/>
      </c>
      <c r="G464" s="29">
        <v>1</v>
      </c>
      <c r="H464" s="29">
        <v>12</v>
      </c>
      <c r="I464" s="30">
        <f t="shared" si="14"/>
        <v>8.3333333333333329E-2</v>
      </c>
      <c r="J464" s="52">
        <f t="shared" si="15"/>
        <v>8.3333333333333329E-2</v>
      </c>
    </row>
    <row r="465" spans="1:10" x14ac:dyDescent="0.25">
      <c r="A465" s="28" t="s">
        <v>362</v>
      </c>
      <c r="B465" s="29">
        <v>230017</v>
      </c>
      <c r="C465" s="29" t="s">
        <v>661</v>
      </c>
      <c r="D465" s="29" t="s">
        <v>747</v>
      </c>
      <c r="E465" s="35">
        <f>IFERROR(VLOOKUP(Table5[[#This Row],[EMPLOYEE ID]],Table3[[EMP ID]:[DATE STARTED]],9,FALSE),"")</f>
        <v>45376</v>
      </c>
      <c r="F465" s="35" t="str">
        <f>IF(IFERROR(VLOOKUP(Table5[[#This Row],[EMPLOYEE ID]],ELIST!$A$1:$J$1864,8),"")="","",VLOOKUP(Table5[[#This Row],[EMPLOYEE ID]],ELIST!$A$1:$J$1864,8))</f>
        <v/>
      </c>
      <c r="G465" s="29">
        <v>1</v>
      </c>
      <c r="H465" s="29">
        <v>12</v>
      </c>
      <c r="I465" s="30">
        <f t="shared" si="14"/>
        <v>8.3333333333333329E-2</v>
      </c>
      <c r="J465" s="52">
        <f t="shared" si="15"/>
        <v>8.3333333333333329E-2</v>
      </c>
    </row>
    <row r="466" spans="1:10" x14ac:dyDescent="0.25">
      <c r="A466" s="28" t="s">
        <v>362</v>
      </c>
      <c r="B466" s="29">
        <v>230017</v>
      </c>
      <c r="C466" s="29" t="s">
        <v>661</v>
      </c>
      <c r="D466" s="29" t="s">
        <v>746</v>
      </c>
      <c r="E466" s="35">
        <f>IFERROR(VLOOKUP(Table5[[#This Row],[EMPLOYEE ID]],Table3[[EMP ID]:[DATE STARTED]],9,FALSE),"")</f>
        <v>45376</v>
      </c>
      <c r="F466" s="35" t="str">
        <f>IF(IFERROR(VLOOKUP(Table5[[#This Row],[EMPLOYEE ID]],ELIST!$A$1:$J$1864,8),"")="","",VLOOKUP(Table5[[#This Row],[EMPLOYEE ID]],ELIST!$A$1:$J$1864,8))</f>
        <v/>
      </c>
      <c r="G466" s="29">
        <v>1</v>
      </c>
      <c r="H466" s="29">
        <v>12</v>
      </c>
      <c r="I466" s="30">
        <f t="shared" si="14"/>
        <v>8.3333333333333329E-2</v>
      </c>
      <c r="J466" s="52">
        <f t="shared" si="15"/>
        <v>8.3333333333333329E-2</v>
      </c>
    </row>
    <row r="467" spans="1:10" x14ac:dyDescent="0.25">
      <c r="A467" s="28" t="s">
        <v>362</v>
      </c>
      <c r="B467" s="29">
        <v>230017</v>
      </c>
      <c r="C467" s="29" t="s">
        <v>661</v>
      </c>
      <c r="D467" s="29" t="s">
        <v>717</v>
      </c>
      <c r="E467" s="35">
        <f>IFERROR(VLOOKUP(Table5[[#This Row],[EMPLOYEE ID]],Table3[[EMP ID]:[DATE STARTED]],9,FALSE),"")</f>
        <v>45376</v>
      </c>
      <c r="F467" s="35" t="str">
        <f>IF(IFERROR(VLOOKUP(Table5[[#This Row],[EMPLOYEE ID]],ELIST!$A$1:$J$1864,8),"")="","",VLOOKUP(Table5[[#This Row],[EMPLOYEE ID]],ELIST!$A$1:$J$1864,8))</f>
        <v/>
      </c>
      <c r="G467" s="29">
        <v>1</v>
      </c>
      <c r="H467" s="29">
        <v>12</v>
      </c>
      <c r="I467" s="30">
        <f t="shared" si="14"/>
        <v>8.3333333333333329E-2</v>
      </c>
      <c r="J467" s="52">
        <f t="shared" si="15"/>
        <v>8.3333333333333329E-2</v>
      </c>
    </row>
    <row r="468" spans="1:10" x14ac:dyDescent="0.25">
      <c r="A468" s="28" t="s">
        <v>362</v>
      </c>
      <c r="B468" s="29">
        <v>230017</v>
      </c>
      <c r="C468" s="29" t="s">
        <v>661</v>
      </c>
      <c r="D468" s="29" t="s">
        <v>703</v>
      </c>
      <c r="E468" s="35">
        <f>IFERROR(VLOOKUP(Table5[[#This Row],[EMPLOYEE ID]],Table3[[EMP ID]:[DATE STARTED]],9,FALSE),"")</f>
        <v>45376</v>
      </c>
      <c r="F468" s="35" t="str">
        <f>IF(IFERROR(VLOOKUP(Table5[[#This Row],[EMPLOYEE ID]],ELIST!$A$1:$J$1864,8),"")="","",VLOOKUP(Table5[[#This Row],[EMPLOYEE ID]],ELIST!$A$1:$J$1864,8))</f>
        <v/>
      </c>
      <c r="G468" s="29">
        <v>1</v>
      </c>
      <c r="H468" s="29">
        <v>12</v>
      </c>
      <c r="I468" s="30">
        <f t="shared" si="14"/>
        <v>8.3333333333333329E-2</v>
      </c>
      <c r="J468" s="52">
        <f t="shared" si="15"/>
        <v>8.3333333333333329E-2</v>
      </c>
    </row>
    <row r="469" spans="1:10" x14ac:dyDescent="0.25">
      <c r="A469" s="28" t="s">
        <v>362</v>
      </c>
      <c r="B469" s="29">
        <v>230017</v>
      </c>
      <c r="C469" s="29" t="s">
        <v>661</v>
      </c>
      <c r="D469" s="29" t="s">
        <v>695</v>
      </c>
      <c r="E469" s="35">
        <f>IFERROR(VLOOKUP(Table5[[#This Row],[EMPLOYEE ID]],Table3[[EMP ID]:[DATE STARTED]],9,FALSE),"")</f>
        <v>45376</v>
      </c>
      <c r="F469" s="35" t="str">
        <f>IF(IFERROR(VLOOKUP(Table5[[#This Row],[EMPLOYEE ID]],ELIST!$A$1:$J$1864,8),"")="","",VLOOKUP(Table5[[#This Row],[EMPLOYEE ID]],ELIST!$A$1:$J$1864,8))</f>
        <v/>
      </c>
      <c r="G469" s="29">
        <v>1</v>
      </c>
      <c r="H469" s="29">
        <v>12</v>
      </c>
      <c r="I469" s="30">
        <f t="shared" si="14"/>
        <v>8.3333333333333329E-2</v>
      </c>
      <c r="J469" s="52">
        <f t="shared" si="15"/>
        <v>8.3333333333333329E-2</v>
      </c>
    </row>
    <row r="470" spans="1:10" x14ac:dyDescent="0.25">
      <c r="A470" s="28" t="s">
        <v>362</v>
      </c>
      <c r="B470" s="29">
        <v>230017</v>
      </c>
      <c r="C470" s="29" t="s">
        <v>661</v>
      </c>
      <c r="D470" s="29" t="s">
        <v>650</v>
      </c>
      <c r="E470" s="35">
        <f>IFERROR(VLOOKUP(Table5[[#This Row],[EMPLOYEE ID]],Table3[[EMP ID]:[DATE STARTED]],9,FALSE),"")</f>
        <v>45376</v>
      </c>
      <c r="F470" s="35" t="str">
        <f>IF(IFERROR(VLOOKUP(Table5[[#This Row],[EMPLOYEE ID]],ELIST!$A$1:$J$1864,8),"")="","",VLOOKUP(Table5[[#This Row],[EMPLOYEE ID]],ELIST!$A$1:$J$1864,8))</f>
        <v/>
      </c>
      <c r="G470" s="29">
        <v>1</v>
      </c>
      <c r="H470" s="29">
        <v>12</v>
      </c>
      <c r="I470" s="30">
        <f t="shared" si="14"/>
        <v>8.3333333333333329E-2</v>
      </c>
      <c r="J470" s="52">
        <f t="shared" si="15"/>
        <v>8.3333333333333329E-2</v>
      </c>
    </row>
    <row r="471" spans="1:10" x14ac:dyDescent="0.25">
      <c r="A471" s="28" t="s">
        <v>362</v>
      </c>
      <c r="B471" s="29">
        <v>230017</v>
      </c>
      <c r="C471" s="29" t="s">
        <v>661</v>
      </c>
      <c r="D471" s="29" t="s">
        <v>3277</v>
      </c>
      <c r="E471" s="35">
        <f>IFERROR(VLOOKUP(Table5[[#This Row],[EMPLOYEE ID]],Table3[[EMP ID]:[DATE STARTED]],9,FALSE),"")</f>
        <v>45376</v>
      </c>
      <c r="F471" s="35" t="str">
        <f>IF(IFERROR(VLOOKUP(Table5[[#This Row],[EMPLOYEE ID]],ELIST!$A$1:$J$1864,8),"")="","",VLOOKUP(Table5[[#This Row],[EMPLOYEE ID]],ELIST!$A$1:$J$1864,8))</f>
        <v/>
      </c>
      <c r="G471" s="29">
        <v>1</v>
      </c>
      <c r="H471" s="29">
        <v>12</v>
      </c>
      <c r="I471" s="30">
        <f t="shared" si="14"/>
        <v>8.3333333333333329E-2</v>
      </c>
      <c r="J471" s="52">
        <f t="shared" si="15"/>
        <v>8.3333333333333329E-2</v>
      </c>
    </row>
    <row r="472" spans="1:10" x14ac:dyDescent="0.25">
      <c r="A472" s="28" t="s">
        <v>362</v>
      </c>
      <c r="B472" s="29">
        <v>230017</v>
      </c>
      <c r="C472" s="29" t="s">
        <v>661</v>
      </c>
      <c r="D472" s="29" t="s">
        <v>3284</v>
      </c>
      <c r="E472" s="35">
        <f>IFERROR(VLOOKUP(Table5[[#This Row],[EMPLOYEE ID]],Table3[[EMP ID]:[DATE STARTED]],9,FALSE),"")</f>
        <v>45376</v>
      </c>
      <c r="F472" s="35" t="str">
        <f>IF(IFERROR(VLOOKUP(Table5[[#This Row],[EMPLOYEE ID]],ELIST!$A$1:$J$1864,8),"")="","",VLOOKUP(Table5[[#This Row],[EMPLOYEE ID]],ELIST!$A$1:$J$1864,8))</f>
        <v/>
      </c>
      <c r="G472" s="29">
        <v>1</v>
      </c>
      <c r="H472" s="29">
        <v>12</v>
      </c>
      <c r="I472" s="30">
        <f t="shared" si="14"/>
        <v>8.3333333333333329E-2</v>
      </c>
      <c r="J472" s="52">
        <f t="shared" si="15"/>
        <v>8.3333333333333329E-2</v>
      </c>
    </row>
    <row r="473" spans="1:10" x14ac:dyDescent="0.25">
      <c r="A473" s="28" t="s">
        <v>362</v>
      </c>
      <c r="B473" s="29">
        <v>230017</v>
      </c>
      <c r="C473" s="29" t="s">
        <v>661</v>
      </c>
      <c r="D473" s="29" t="s">
        <v>3778</v>
      </c>
      <c r="E473" s="35">
        <f>IFERROR(VLOOKUP(Table5[[#This Row],[EMPLOYEE ID]],Table3[[EMP ID]:[DATE STARTED]],9,FALSE),"")</f>
        <v>45376</v>
      </c>
      <c r="F473" s="35" t="str">
        <f>IF(IFERROR(VLOOKUP(Table5[[#This Row],[EMPLOYEE ID]],ELIST!$A$1:$J$1864,8),"")="","",VLOOKUP(Table5[[#This Row],[EMPLOYEE ID]],ELIST!$A$1:$J$1864,8))</f>
        <v/>
      </c>
      <c r="G473" s="29">
        <v>1</v>
      </c>
      <c r="H473" s="29">
        <v>12</v>
      </c>
      <c r="I473" s="30">
        <f t="shared" si="14"/>
        <v>8.3333333333333329E-2</v>
      </c>
      <c r="J473" s="52">
        <f t="shared" si="15"/>
        <v>8.3333333333333329E-2</v>
      </c>
    </row>
    <row r="474" spans="1:10" x14ac:dyDescent="0.25">
      <c r="A474" s="28" t="s">
        <v>362</v>
      </c>
      <c r="B474" s="29">
        <v>230017</v>
      </c>
      <c r="C474" s="29" t="s">
        <v>661</v>
      </c>
      <c r="D474" s="29" t="s">
        <v>3768</v>
      </c>
      <c r="E474" s="35">
        <f>IFERROR(VLOOKUP(Table5[[#This Row],[EMPLOYEE ID]],Table3[[EMP ID]:[DATE STARTED]],9,FALSE),"")</f>
        <v>45376</v>
      </c>
      <c r="F474" s="35" t="str">
        <f>IF(IFERROR(VLOOKUP(Table5[[#This Row],[EMPLOYEE ID]],ELIST!$A$1:$J$1864,8),"")="","",VLOOKUP(Table5[[#This Row],[EMPLOYEE ID]],ELIST!$A$1:$J$1864,8))</f>
        <v/>
      </c>
      <c r="G474" s="29">
        <v>1</v>
      </c>
      <c r="H474" s="29">
        <v>12</v>
      </c>
      <c r="I474" s="30">
        <f t="shared" si="14"/>
        <v>8.3333333333333329E-2</v>
      </c>
      <c r="J474" s="52">
        <f t="shared" si="15"/>
        <v>8.3333333333333329E-2</v>
      </c>
    </row>
    <row r="475" spans="1:10" x14ac:dyDescent="0.25">
      <c r="A475" s="28" t="s">
        <v>344</v>
      </c>
      <c r="B475" s="29">
        <v>230013</v>
      </c>
      <c r="C475" s="29" t="s">
        <v>343</v>
      </c>
      <c r="D475" s="29" t="s">
        <v>748</v>
      </c>
      <c r="E475" s="35">
        <f>IFERROR(VLOOKUP(Table5[[#This Row],[EMPLOYEE ID]],Table3[[EMP ID]:[DATE STARTED]],9,FALSE),"")</f>
        <v>44763</v>
      </c>
      <c r="F475" s="35">
        <f>IF(IFERROR(VLOOKUP(Table5[[#This Row],[EMPLOYEE ID]],ELIST!$A$1:$J$1864,8),"")="","",VLOOKUP(Table5[[#This Row],[EMPLOYEE ID]],ELIST!$A$1:$J$1864,8))</f>
        <v>45415</v>
      </c>
      <c r="G475" s="29">
        <v>1</v>
      </c>
      <c r="H475" s="29">
        <v>12</v>
      </c>
      <c r="I475" s="30">
        <f t="shared" si="14"/>
        <v>8.3333333333333329E-2</v>
      </c>
      <c r="J475" s="52">
        <f t="shared" si="15"/>
        <v>8.0645161290322578E-3</v>
      </c>
    </row>
    <row r="476" spans="1:10" x14ac:dyDescent="0.25">
      <c r="A476" s="28" t="s">
        <v>344</v>
      </c>
      <c r="B476" s="29">
        <v>230013</v>
      </c>
      <c r="C476" s="29" t="s">
        <v>343</v>
      </c>
      <c r="D476" s="29" t="s">
        <v>746</v>
      </c>
      <c r="E476" s="35">
        <f>IFERROR(VLOOKUP(Table5[[#This Row],[EMPLOYEE ID]],Table3[[EMP ID]:[DATE STARTED]],9,FALSE),"")</f>
        <v>44763</v>
      </c>
      <c r="F476" s="35">
        <f>IF(IFERROR(VLOOKUP(Table5[[#This Row],[EMPLOYEE ID]],ELIST!$A$1:$J$1864,8),"")="","",VLOOKUP(Table5[[#This Row],[EMPLOYEE ID]],ELIST!$A$1:$J$1864,8))</f>
        <v>45415</v>
      </c>
      <c r="G476" s="29">
        <v>1</v>
      </c>
      <c r="H476" s="29">
        <v>12</v>
      </c>
      <c r="I476" s="30">
        <f t="shared" si="14"/>
        <v>8.3333333333333329E-2</v>
      </c>
      <c r="J476" s="52">
        <f t="shared" si="15"/>
        <v>8.0645161290322578E-3</v>
      </c>
    </row>
    <row r="477" spans="1:10" x14ac:dyDescent="0.25">
      <c r="A477" s="28" t="s">
        <v>344</v>
      </c>
      <c r="B477" s="29">
        <v>230013</v>
      </c>
      <c r="C477" s="29" t="s">
        <v>343</v>
      </c>
      <c r="D477" s="29" t="s">
        <v>717</v>
      </c>
      <c r="E477" s="35">
        <f>IFERROR(VLOOKUP(Table5[[#This Row],[EMPLOYEE ID]],Table3[[EMP ID]:[DATE STARTED]],9,FALSE),"")</f>
        <v>44763</v>
      </c>
      <c r="F477" s="35">
        <f>IF(IFERROR(VLOOKUP(Table5[[#This Row],[EMPLOYEE ID]],ELIST!$A$1:$J$1864,8),"")="","",VLOOKUP(Table5[[#This Row],[EMPLOYEE ID]],ELIST!$A$1:$J$1864,8))</f>
        <v>45415</v>
      </c>
      <c r="G477" s="29">
        <v>1</v>
      </c>
      <c r="H477" s="29">
        <v>12</v>
      </c>
      <c r="I477" s="30">
        <f t="shared" si="14"/>
        <v>8.3333333333333329E-2</v>
      </c>
      <c r="J477" s="52">
        <f t="shared" si="15"/>
        <v>8.0645161290322578E-3</v>
      </c>
    </row>
    <row r="478" spans="1:10" x14ac:dyDescent="0.25">
      <c r="A478" s="28" t="s">
        <v>344</v>
      </c>
      <c r="B478" s="29">
        <v>230019</v>
      </c>
      <c r="C478" s="29" t="s">
        <v>662</v>
      </c>
      <c r="D478" s="29" t="s">
        <v>703</v>
      </c>
      <c r="E478" s="35">
        <f>IFERROR(VLOOKUP(Table5[[#This Row],[EMPLOYEE ID]],Table3[[EMP ID]:[DATE STARTED]],9,FALSE),"")</f>
        <v>45441</v>
      </c>
      <c r="F478" s="35" t="str">
        <f>IF(IFERROR(VLOOKUP(Table5[[#This Row],[EMPLOYEE ID]],ELIST!$A$1:$J$1864,8),"")="","",VLOOKUP(Table5[[#This Row],[EMPLOYEE ID]],ELIST!$A$1:$J$1864,8))</f>
        <v/>
      </c>
      <c r="G478" s="29">
        <v>1</v>
      </c>
      <c r="H478" s="29">
        <v>12</v>
      </c>
      <c r="I478" s="30">
        <f t="shared" si="14"/>
        <v>8.3333333333333329E-2</v>
      </c>
      <c r="J478" s="52">
        <f t="shared" si="15"/>
        <v>8.3333333333333329E-2</v>
      </c>
    </row>
    <row r="479" spans="1:10" x14ac:dyDescent="0.25">
      <c r="A479" s="28" t="s">
        <v>344</v>
      </c>
      <c r="B479" s="29">
        <v>230019</v>
      </c>
      <c r="C479" s="29" t="s">
        <v>662</v>
      </c>
      <c r="D479" s="29" t="s">
        <v>695</v>
      </c>
      <c r="E479" s="35">
        <f>IFERROR(VLOOKUP(Table5[[#This Row],[EMPLOYEE ID]],Table3[[EMP ID]:[DATE STARTED]],9,FALSE),"")</f>
        <v>45441</v>
      </c>
      <c r="F479" s="35" t="str">
        <f>IF(IFERROR(VLOOKUP(Table5[[#This Row],[EMPLOYEE ID]],ELIST!$A$1:$J$1864,8),"")="","",VLOOKUP(Table5[[#This Row],[EMPLOYEE ID]],ELIST!$A$1:$J$1864,8))</f>
        <v/>
      </c>
      <c r="G479" s="29">
        <v>1</v>
      </c>
      <c r="H479" s="29">
        <v>12</v>
      </c>
      <c r="I479" s="30">
        <f t="shared" si="14"/>
        <v>8.3333333333333329E-2</v>
      </c>
      <c r="J479" s="52">
        <f t="shared" si="15"/>
        <v>8.3333333333333329E-2</v>
      </c>
    </row>
    <row r="480" spans="1:10" x14ac:dyDescent="0.25">
      <c r="A480" s="28" t="s">
        <v>344</v>
      </c>
      <c r="B480" s="29">
        <v>230019</v>
      </c>
      <c r="C480" s="29" t="s">
        <v>662</v>
      </c>
      <c r="D480" s="29" t="s">
        <v>650</v>
      </c>
      <c r="E480" s="35">
        <f>IFERROR(VLOOKUP(Table5[[#This Row],[EMPLOYEE ID]],Table3[[EMP ID]:[DATE STARTED]],9,FALSE),"")</f>
        <v>45441</v>
      </c>
      <c r="F480" s="35" t="str">
        <f>IF(IFERROR(VLOOKUP(Table5[[#This Row],[EMPLOYEE ID]],ELIST!$A$1:$J$1864,8),"")="","",VLOOKUP(Table5[[#This Row],[EMPLOYEE ID]],ELIST!$A$1:$J$1864,8))</f>
        <v/>
      </c>
      <c r="G480" s="29">
        <v>1</v>
      </c>
      <c r="H480" s="29">
        <v>12</v>
      </c>
      <c r="I480" s="30">
        <f t="shared" si="14"/>
        <v>8.3333333333333329E-2</v>
      </c>
      <c r="J480" s="52">
        <f t="shared" si="15"/>
        <v>8.3333333333333329E-2</v>
      </c>
    </row>
    <row r="481" spans="1:10" x14ac:dyDescent="0.25">
      <c r="A481" s="28" t="s">
        <v>344</v>
      </c>
      <c r="B481" s="29">
        <v>230019</v>
      </c>
      <c r="C481" s="29" t="s">
        <v>662</v>
      </c>
      <c r="D481" s="29" t="s">
        <v>3277</v>
      </c>
      <c r="E481" s="35">
        <f>IFERROR(VLOOKUP(Table5[[#This Row],[EMPLOYEE ID]],Table3[[EMP ID]:[DATE STARTED]],9,FALSE),"")</f>
        <v>45441</v>
      </c>
      <c r="F481" s="35" t="str">
        <f>IF(IFERROR(VLOOKUP(Table5[[#This Row],[EMPLOYEE ID]],ELIST!$A$1:$J$1864,8),"")="","",VLOOKUP(Table5[[#This Row],[EMPLOYEE ID]],ELIST!$A$1:$J$1864,8))</f>
        <v/>
      </c>
      <c r="G481" s="29">
        <v>1</v>
      </c>
      <c r="H481" s="29">
        <v>12</v>
      </c>
      <c r="I481" s="30">
        <f t="shared" si="14"/>
        <v>8.3333333333333329E-2</v>
      </c>
      <c r="J481" s="52">
        <f t="shared" si="15"/>
        <v>8.3333333333333329E-2</v>
      </c>
    </row>
    <row r="482" spans="1:10" x14ac:dyDescent="0.25">
      <c r="A482" s="28" t="s">
        <v>344</v>
      </c>
      <c r="B482" s="29">
        <v>230019</v>
      </c>
      <c r="C482" s="29" t="s">
        <v>662</v>
      </c>
      <c r="D482" s="29" t="s">
        <v>3284</v>
      </c>
      <c r="E482" s="35">
        <f>IFERROR(VLOOKUP(Table5[[#This Row],[EMPLOYEE ID]],Table3[[EMP ID]:[DATE STARTED]],9,FALSE),"")</f>
        <v>45441</v>
      </c>
      <c r="F482" s="35" t="str">
        <f>IF(IFERROR(VLOOKUP(Table5[[#This Row],[EMPLOYEE ID]],ELIST!$A$1:$J$1864,8),"")="","",VLOOKUP(Table5[[#This Row],[EMPLOYEE ID]],ELIST!$A$1:$J$1864,8))</f>
        <v/>
      </c>
      <c r="G482" s="29">
        <v>1</v>
      </c>
      <c r="H482" s="29">
        <v>12</v>
      </c>
      <c r="I482" s="30">
        <f t="shared" si="14"/>
        <v>8.3333333333333329E-2</v>
      </c>
      <c r="J482" s="52">
        <f t="shared" si="15"/>
        <v>8.3333333333333329E-2</v>
      </c>
    </row>
    <row r="483" spans="1:10" x14ac:dyDescent="0.25">
      <c r="A483" s="28" t="s">
        <v>344</v>
      </c>
      <c r="B483" s="29">
        <v>230019</v>
      </c>
      <c r="C483" s="29" t="s">
        <v>662</v>
      </c>
      <c r="D483" s="29" t="s">
        <v>3778</v>
      </c>
      <c r="E483" s="35">
        <f>IFERROR(VLOOKUP(Table5[[#This Row],[EMPLOYEE ID]],Table3[[EMP ID]:[DATE STARTED]],9,FALSE),"")</f>
        <v>45441</v>
      </c>
      <c r="F483" s="35" t="str">
        <f>IF(IFERROR(VLOOKUP(Table5[[#This Row],[EMPLOYEE ID]],ELIST!$A$1:$J$1864,8),"")="","",VLOOKUP(Table5[[#This Row],[EMPLOYEE ID]],ELIST!$A$1:$J$1864,8))</f>
        <v/>
      </c>
      <c r="G483" s="29">
        <v>1</v>
      </c>
      <c r="H483" s="29">
        <v>12</v>
      </c>
      <c r="I483" s="30">
        <f t="shared" si="14"/>
        <v>8.3333333333333329E-2</v>
      </c>
      <c r="J483" s="52">
        <f t="shared" si="15"/>
        <v>8.3333333333333329E-2</v>
      </c>
    </row>
    <row r="484" spans="1:10" x14ac:dyDescent="0.25">
      <c r="A484" s="28" t="s">
        <v>344</v>
      </c>
      <c r="B484" s="29">
        <v>230019</v>
      </c>
      <c r="C484" s="29" t="s">
        <v>662</v>
      </c>
      <c r="D484" s="29" t="s">
        <v>3768</v>
      </c>
      <c r="E484" s="35">
        <f>IFERROR(VLOOKUP(Table5[[#This Row],[EMPLOYEE ID]],Table3[[EMP ID]:[DATE STARTED]],9,FALSE),"")</f>
        <v>45441</v>
      </c>
      <c r="F484" s="35" t="str">
        <f>IF(IFERROR(VLOOKUP(Table5[[#This Row],[EMPLOYEE ID]],ELIST!$A$1:$J$1864,8),"")="","",VLOOKUP(Table5[[#This Row],[EMPLOYEE ID]],ELIST!$A$1:$J$1864,8))</f>
        <v/>
      </c>
      <c r="G484" s="29">
        <v>1</v>
      </c>
      <c r="H484" s="29">
        <v>12</v>
      </c>
      <c r="I484" s="30">
        <f t="shared" si="14"/>
        <v>8.3333333333333329E-2</v>
      </c>
      <c r="J484" s="52">
        <f t="shared" si="15"/>
        <v>8.3333333333333329E-2</v>
      </c>
    </row>
    <row r="485" spans="1:10" x14ac:dyDescent="0.25">
      <c r="A485" s="28" t="s">
        <v>340</v>
      </c>
      <c r="B485" s="29">
        <v>230016</v>
      </c>
      <c r="C485" s="29" t="s">
        <v>339</v>
      </c>
      <c r="D485" s="29" t="s">
        <v>747</v>
      </c>
      <c r="E485" s="35">
        <f>IFERROR(VLOOKUP(Table5[[#This Row],[EMPLOYEE ID]],Table3[[EMP ID]:[DATE STARTED]],9,FALSE),"")</f>
        <v>45358</v>
      </c>
      <c r="F485" s="35">
        <f>IF(IFERROR(VLOOKUP(Table5[[#This Row],[EMPLOYEE ID]],ELIST!$A$1:$J$1864,8),"")="","",VLOOKUP(Table5[[#This Row],[EMPLOYEE ID]],ELIST!$A$1:$J$1864,8))</f>
        <v>45586</v>
      </c>
      <c r="G485" s="29">
        <v>1</v>
      </c>
      <c r="H485" s="29">
        <v>12</v>
      </c>
      <c r="I485" s="30">
        <f t="shared" si="14"/>
        <v>8.3333333333333329E-2</v>
      </c>
      <c r="J485" s="52">
        <f t="shared" si="15"/>
        <v>5.6451612903225805E-2</v>
      </c>
    </row>
    <row r="486" spans="1:10" x14ac:dyDescent="0.25">
      <c r="A486" s="28" t="s">
        <v>340</v>
      </c>
      <c r="B486" s="29">
        <v>230016</v>
      </c>
      <c r="C486" s="29" t="s">
        <v>339</v>
      </c>
      <c r="D486" s="29" t="s">
        <v>746</v>
      </c>
      <c r="E486" s="35">
        <f>IFERROR(VLOOKUP(Table5[[#This Row],[EMPLOYEE ID]],Table3[[EMP ID]:[DATE STARTED]],9,FALSE),"")</f>
        <v>45358</v>
      </c>
      <c r="F486" s="35">
        <f>IF(IFERROR(VLOOKUP(Table5[[#This Row],[EMPLOYEE ID]],ELIST!$A$1:$J$1864,8),"")="","",VLOOKUP(Table5[[#This Row],[EMPLOYEE ID]],ELIST!$A$1:$J$1864,8))</f>
        <v>45586</v>
      </c>
      <c r="G486" s="29">
        <v>1</v>
      </c>
      <c r="H486" s="29">
        <v>12</v>
      </c>
      <c r="I486" s="30">
        <f t="shared" si="14"/>
        <v>8.3333333333333329E-2</v>
      </c>
      <c r="J486" s="52">
        <f t="shared" si="15"/>
        <v>5.6451612903225805E-2</v>
      </c>
    </row>
    <row r="487" spans="1:10" x14ac:dyDescent="0.25">
      <c r="A487" s="28" t="s">
        <v>340</v>
      </c>
      <c r="B487" s="29">
        <v>230016</v>
      </c>
      <c r="C487" s="29" t="s">
        <v>339</v>
      </c>
      <c r="D487" s="29" t="s">
        <v>717</v>
      </c>
      <c r="E487" s="35">
        <f>IFERROR(VLOOKUP(Table5[[#This Row],[EMPLOYEE ID]],Table3[[EMP ID]:[DATE STARTED]],9,FALSE),"")</f>
        <v>45358</v>
      </c>
      <c r="F487" s="35">
        <f>IF(IFERROR(VLOOKUP(Table5[[#This Row],[EMPLOYEE ID]],ELIST!$A$1:$J$1864,8),"")="","",VLOOKUP(Table5[[#This Row],[EMPLOYEE ID]],ELIST!$A$1:$J$1864,8))</f>
        <v>45586</v>
      </c>
      <c r="G487" s="29">
        <v>1</v>
      </c>
      <c r="H487" s="29">
        <v>12</v>
      </c>
      <c r="I487" s="30">
        <f t="shared" si="14"/>
        <v>8.3333333333333329E-2</v>
      </c>
      <c r="J487" s="52">
        <f t="shared" si="15"/>
        <v>5.6451612903225805E-2</v>
      </c>
    </row>
    <row r="488" spans="1:10" x14ac:dyDescent="0.25">
      <c r="A488" s="28" t="s">
        <v>340</v>
      </c>
      <c r="B488" s="29">
        <v>230016</v>
      </c>
      <c r="C488" s="29" t="s">
        <v>339</v>
      </c>
      <c r="D488" s="29" t="s">
        <v>703</v>
      </c>
      <c r="E488" s="35">
        <f>IFERROR(VLOOKUP(Table5[[#This Row],[EMPLOYEE ID]],Table3[[EMP ID]:[DATE STARTED]],9,FALSE),"")</f>
        <v>45358</v>
      </c>
      <c r="F488" s="35">
        <f>IF(IFERROR(VLOOKUP(Table5[[#This Row],[EMPLOYEE ID]],ELIST!$A$1:$J$1864,8),"")="","",VLOOKUP(Table5[[#This Row],[EMPLOYEE ID]],ELIST!$A$1:$J$1864,8))</f>
        <v>45586</v>
      </c>
      <c r="G488" s="29">
        <v>1</v>
      </c>
      <c r="H488" s="29">
        <v>12</v>
      </c>
      <c r="I488" s="30">
        <f t="shared" si="14"/>
        <v>8.3333333333333329E-2</v>
      </c>
      <c r="J488" s="52">
        <f t="shared" si="15"/>
        <v>5.6451612903225805E-2</v>
      </c>
    </row>
    <row r="489" spans="1:10" x14ac:dyDescent="0.25">
      <c r="A489" s="28" t="s">
        <v>340</v>
      </c>
      <c r="B489" s="29">
        <v>230016</v>
      </c>
      <c r="C489" s="29" t="s">
        <v>339</v>
      </c>
      <c r="D489" s="29" t="s">
        <v>695</v>
      </c>
      <c r="E489" s="35">
        <f>IFERROR(VLOOKUP(Table5[[#This Row],[EMPLOYEE ID]],Table3[[EMP ID]:[DATE STARTED]],9,FALSE),"")</f>
        <v>45358</v>
      </c>
      <c r="F489" s="35">
        <f>IF(IFERROR(VLOOKUP(Table5[[#This Row],[EMPLOYEE ID]],ELIST!$A$1:$J$1864,8),"")="","",VLOOKUP(Table5[[#This Row],[EMPLOYEE ID]],ELIST!$A$1:$J$1864,8))</f>
        <v>45586</v>
      </c>
      <c r="G489" s="29">
        <v>1</v>
      </c>
      <c r="H489" s="29">
        <v>12</v>
      </c>
      <c r="I489" s="30">
        <f t="shared" si="14"/>
        <v>8.3333333333333329E-2</v>
      </c>
      <c r="J489" s="52">
        <f t="shared" si="15"/>
        <v>5.6451612903225805E-2</v>
      </c>
    </row>
    <row r="490" spans="1:10" x14ac:dyDescent="0.25">
      <c r="A490" s="28" t="s">
        <v>340</v>
      </c>
      <c r="B490" s="29">
        <v>230016</v>
      </c>
      <c r="C490" s="29" t="s">
        <v>339</v>
      </c>
      <c r="D490" s="29" t="s">
        <v>650</v>
      </c>
      <c r="E490" s="35">
        <f>IFERROR(VLOOKUP(Table5[[#This Row],[EMPLOYEE ID]],Table3[[EMP ID]:[DATE STARTED]],9,FALSE),"")</f>
        <v>45358</v>
      </c>
      <c r="F490" s="35">
        <f>IF(IFERROR(VLOOKUP(Table5[[#This Row],[EMPLOYEE ID]],ELIST!$A$1:$J$1864,8),"")="","",VLOOKUP(Table5[[#This Row],[EMPLOYEE ID]],ELIST!$A$1:$J$1864,8))</f>
        <v>45586</v>
      </c>
      <c r="G490" s="29">
        <v>1</v>
      </c>
      <c r="H490" s="29">
        <v>12</v>
      </c>
      <c r="I490" s="30">
        <f t="shared" si="14"/>
        <v>8.3333333333333329E-2</v>
      </c>
      <c r="J490" s="52">
        <f t="shared" si="15"/>
        <v>5.6451612903225805E-2</v>
      </c>
    </row>
    <row r="491" spans="1:10" x14ac:dyDescent="0.25">
      <c r="A491" s="28" t="s">
        <v>340</v>
      </c>
      <c r="B491" s="29">
        <v>230016</v>
      </c>
      <c r="C491" s="29" t="s">
        <v>339</v>
      </c>
      <c r="D491" s="29" t="s">
        <v>3277</v>
      </c>
      <c r="E491" s="35">
        <f>IFERROR(VLOOKUP(Table5[[#This Row],[EMPLOYEE ID]],Table3[[EMP ID]:[DATE STARTED]],9,FALSE),"")</f>
        <v>45358</v>
      </c>
      <c r="F491" s="35">
        <f>IF(IFERROR(VLOOKUP(Table5[[#This Row],[EMPLOYEE ID]],ELIST!$A$1:$J$1864,8),"")="","",VLOOKUP(Table5[[#This Row],[EMPLOYEE ID]],ELIST!$A$1:$J$1864,8))</f>
        <v>45586</v>
      </c>
      <c r="G491" s="29">
        <v>1</v>
      </c>
      <c r="H491" s="29">
        <v>12</v>
      </c>
      <c r="I491" s="30">
        <f t="shared" si="14"/>
        <v>8.3333333333333329E-2</v>
      </c>
      <c r="J491" s="52">
        <f t="shared" si="15"/>
        <v>5.6451612903225805E-2</v>
      </c>
    </row>
    <row r="492" spans="1:10" x14ac:dyDescent="0.25">
      <c r="A492" s="28" t="s">
        <v>340</v>
      </c>
      <c r="B492" s="29">
        <v>230020</v>
      </c>
      <c r="C492" s="29" t="s">
        <v>3746</v>
      </c>
      <c r="D492" s="29" t="s">
        <v>3284</v>
      </c>
      <c r="E492" s="35">
        <f>IFERROR(VLOOKUP(Table5[[#This Row],[EMPLOYEE ID]],Table3[[EMP ID]:[DATE STARTED]],9,FALSE),"")</f>
        <v>45582</v>
      </c>
      <c r="F492" s="35" t="str">
        <f>IF(IFERROR(VLOOKUP(Table5[[#This Row],[EMPLOYEE ID]],ELIST!$A$1:$J$1864,8),"")="","",VLOOKUP(Table5[[#This Row],[EMPLOYEE ID]],ELIST!$A$1:$J$1864,8))</f>
        <v/>
      </c>
      <c r="G492" s="29">
        <v>1</v>
      </c>
      <c r="H492" s="29">
        <v>12</v>
      </c>
      <c r="I492" s="30">
        <f t="shared" si="14"/>
        <v>8.3333333333333329E-2</v>
      </c>
      <c r="J492" s="52">
        <f t="shared" si="15"/>
        <v>8.3333333333333329E-2</v>
      </c>
    </row>
    <row r="493" spans="1:10" x14ac:dyDescent="0.25">
      <c r="A493" s="28" t="s">
        <v>340</v>
      </c>
      <c r="B493" s="29">
        <v>230020</v>
      </c>
      <c r="C493" s="29" t="s">
        <v>3746</v>
      </c>
      <c r="D493" s="29" t="s">
        <v>3778</v>
      </c>
      <c r="E493" s="35">
        <f>IFERROR(VLOOKUP(Table5[[#This Row],[EMPLOYEE ID]],Table3[[EMP ID]:[DATE STARTED]],9,FALSE),"")</f>
        <v>45582</v>
      </c>
      <c r="F493" s="35" t="str">
        <f>IF(IFERROR(VLOOKUP(Table5[[#This Row],[EMPLOYEE ID]],ELIST!$A$1:$J$1864,8),"")="","",VLOOKUP(Table5[[#This Row],[EMPLOYEE ID]],ELIST!$A$1:$J$1864,8))</f>
        <v/>
      </c>
      <c r="G493" s="29">
        <v>1</v>
      </c>
      <c r="H493" s="29">
        <v>12</v>
      </c>
      <c r="I493" s="30">
        <f t="shared" si="14"/>
        <v>8.3333333333333329E-2</v>
      </c>
      <c r="J493" s="52">
        <f t="shared" si="15"/>
        <v>8.3333333333333329E-2</v>
      </c>
    </row>
    <row r="494" spans="1:10" x14ac:dyDescent="0.25">
      <c r="A494" s="28" t="s">
        <v>340</v>
      </c>
      <c r="B494" s="29">
        <v>230020</v>
      </c>
      <c r="C494" s="29" t="s">
        <v>3746</v>
      </c>
      <c r="D494" s="29" t="s">
        <v>3768</v>
      </c>
      <c r="E494" s="35">
        <f>IFERROR(VLOOKUP(Table5[[#This Row],[EMPLOYEE ID]],Table3[[EMP ID]:[DATE STARTED]],9,FALSE),"")</f>
        <v>45582</v>
      </c>
      <c r="F494" s="35" t="str">
        <f>IF(IFERROR(VLOOKUP(Table5[[#This Row],[EMPLOYEE ID]],ELIST!$A$1:$J$1864,8),"")="","",VLOOKUP(Table5[[#This Row],[EMPLOYEE ID]],ELIST!$A$1:$J$1864,8))</f>
        <v/>
      </c>
      <c r="G494" s="29">
        <v>1</v>
      </c>
      <c r="H494" s="29">
        <v>12</v>
      </c>
      <c r="I494" s="30">
        <f t="shared" si="14"/>
        <v>8.3333333333333329E-2</v>
      </c>
      <c r="J494" s="52">
        <f t="shared" si="15"/>
        <v>8.3333333333333329E-2</v>
      </c>
    </row>
    <row r="495" spans="1:10" x14ac:dyDescent="0.25">
      <c r="A495" s="28" t="s">
        <v>546</v>
      </c>
      <c r="B495" s="29">
        <v>230015</v>
      </c>
      <c r="C495" s="29" t="s">
        <v>296</v>
      </c>
      <c r="D495" s="29" t="s">
        <v>747</v>
      </c>
      <c r="E495" s="35">
        <f>IFERROR(VLOOKUP(Table5[[#This Row],[EMPLOYEE ID]],Table3[[EMP ID]:[DATE STARTED]],9,FALSE),"")</f>
        <v>45119</v>
      </c>
      <c r="F495" s="35" t="str">
        <f>IF(IFERROR(VLOOKUP(Table5[[#This Row],[EMPLOYEE ID]],ELIST!$A$1:$J$1864,8),"")="","",VLOOKUP(Table5[[#This Row],[EMPLOYEE ID]],ELIST!$A$1:$J$1864,8))</f>
        <v/>
      </c>
      <c r="G495" s="29">
        <v>1</v>
      </c>
      <c r="H495" s="29">
        <v>12</v>
      </c>
      <c r="I495" s="30">
        <f t="shared" si="14"/>
        <v>8.3333333333333329E-2</v>
      </c>
      <c r="J495" s="52">
        <f t="shared" si="15"/>
        <v>8.3333333333333329E-2</v>
      </c>
    </row>
    <row r="496" spans="1:10" x14ac:dyDescent="0.25">
      <c r="A496" s="28" t="s">
        <v>546</v>
      </c>
      <c r="B496" s="29">
        <v>230015</v>
      </c>
      <c r="C496" s="29" t="s">
        <v>296</v>
      </c>
      <c r="D496" s="29" t="s">
        <v>695</v>
      </c>
      <c r="E496" s="35">
        <f>IFERROR(VLOOKUP(Table5[[#This Row],[EMPLOYEE ID]],Table3[[EMP ID]:[DATE STARTED]],9,FALSE),"")</f>
        <v>45119</v>
      </c>
      <c r="F496" s="35" t="str">
        <f>IF(IFERROR(VLOOKUP(Table5[[#This Row],[EMPLOYEE ID]],ELIST!$A$1:$J$1864,8),"")="","",VLOOKUP(Table5[[#This Row],[EMPLOYEE ID]],ELIST!$A$1:$J$1864,8))</f>
        <v/>
      </c>
      <c r="G496" s="29">
        <v>1</v>
      </c>
      <c r="H496" s="29">
        <v>12</v>
      </c>
      <c r="I496" s="30">
        <f t="shared" si="14"/>
        <v>8.3333333333333329E-2</v>
      </c>
      <c r="J496" s="52">
        <f t="shared" si="15"/>
        <v>8.3333333333333329E-2</v>
      </c>
    </row>
    <row r="497" spans="1:10" x14ac:dyDescent="0.25">
      <c r="A497" s="28" t="s">
        <v>546</v>
      </c>
      <c r="B497" s="29">
        <v>230015</v>
      </c>
      <c r="C497" s="29" t="s">
        <v>296</v>
      </c>
      <c r="D497" s="29" t="s">
        <v>650</v>
      </c>
      <c r="E497" s="35">
        <f>IFERROR(VLOOKUP(Table5[[#This Row],[EMPLOYEE ID]],Table3[[EMP ID]:[DATE STARTED]],9,FALSE),"")</f>
        <v>45119</v>
      </c>
      <c r="F497" s="35" t="str">
        <f>IF(IFERROR(VLOOKUP(Table5[[#This Row],[EMPLOYEE ID]],ELIST!$A$1:$J$1864,8),"")="","",VLOOKUP(Table5[[#This Row],[EMPLOYEE ID]],ELIST!$A$1:$J$1864,8))</f>
        <v/>
      </c>
      <c r="G497" s="29">
        <v>1</v>
      </c>
      <c r="H497" s="29">
        <v>12</v>
      </c>
      <c r="I497" s="30">
        <f t="shared" si="14"/>
        <v>8.3333333333333329E-2</v>
      </c>
      <c r="J497" s="52">
        <f t="shared" si="15"/>
        <v>8.3333333333333329E-2</v>
      </c>
    </row>
    <row r="498" spans="1:10" x14ac:dyDescent="0.25">
      <c r="A498" s="28" t="s">
        <v>546</v>
      </c>
      <c r="B498" s="29">
        <v>230015</v>
      </c>
      <c r="C498" s="29" t="s">
        <v>296</v>
      </c>
      <c r="D498" s="29" t="s">
        <v>3277</v>
      </c>
      <c r="E498" s="35">
        <f>IFERROR(VLOOKUP(Table5[[#This Row],[EMPLOYEE ID]],Table3[[EMP ID]:[DATE STARTED]],9,FALSE),"")</f>
        <v>45119</v>
      </c>
      <c r="F498" s="35" t="str">
        <f>IF(IFERROR(VLOOKUP(Table5[[#This Row],[EMPLOYEE ID]],ELIST!$A$1:$J$1864,8),"")="","",VLOOKUP(Table5[[#This Row],[EMPLOYEE ID]],ELIST!$A$1:$J$1864,8))</f>
        <v/>
      </c>
      <c r="G498" s="29">
        <v>1</v>
      </c>
      <c r="H498" s="29">
        <v>12</v>
      </c>
      <c r="I498" s="30">
        <f t="shared" si="14"/>
        <v>8.3333333333333329E-2</v>
      </c>
      <c r="J498" s="52">
        <f t="shared" si="15"/>
        <v>8.3333333333333329E-2</v>
      </c>
    </row>
    <row r="499" spans="1:10" x14ac:dyDescent="0.25">
      <c r="A499" s="28" t="s">
        <v>546</v>
      </c>
      <c r="B499" s="29">
        <v>230015</v>
      </c>
      <c r="C499" s="29" t="s">
        <v>296</v>
      </c>
      <c r="D499" s="29" t="s">
        <v>3284</v>
      </c>
      <c r="E499" s="35">
        <f>IFERROR(VLOOKUP(Table5[[#This Row],[EMPLOYEE ID]],Table3[[EMP ID]:[DATE STARTED]],9,FALSE),"")</f>
        <v>45119</v>
      </c>
      <c r="F499" s="35" t="str">
        <f>IF(IFERROR(VLOOKUP(Table5[[#This Row],[EMPLOYEE ID]],ELIST!$A$1:$J$1864,8),"")="","",VLOOKUP(Table5[[#This Row],[EMPLOYEE ID]],ELIST!$A$1:$J$1864,8))</f>
        <v/>
      </c>
      <c r="G499" s="29">
        <v>1</v>
      </c>
      <c r="H499" s="29">
        <v>12</v>
      </c>
      <c r="I499" s="30">
        <f t="shared" si="14"/>
        <v>8.3333333333333329E-2</v>
      </c>
      <c r="J499" s="52">
        <f t="shared" si="15"/>
        <v>8.3333333333333329E-2</v>
      </c>
    </row>
    <row r="500" spans="1:10" x14ac:dyDescent="0.25">
      <c r="A500" s="28" t="s">
        <v>546</v>
      </c>
      <c r="B500" s="29">
        <v>230015</v>
      </c>
      <c r="C500" s="29" t="s">
        <v>296</v>
      </c>
      <c r="D500" s="29" t="s">
        <v>3778</v>
      </c>
      <c r="E500" s="35">
        <f>IFERROR(VLOOKUP(Table5[[#This Row],[EMPLOYEE ID]],Table3[[EMP ID]:[DATE STARTED]],9,FALSE),"")</f>
        <v>45119</v>
      </c>
      <c r="F500" s="35" t="str">
        <f>IF(IFERROR(VLOOKUP(Table5[[#This Row],[EMPLOYEE ID]],ELIST!$A$1:$J$1864,8),"")="","",VLOOKUP(Table5[[#This Row],[EMPLOYEE ID]],ELIST!$A$1:$J$1864,8))</f>
        <v/>
      </c>
      <c r="G500" s="29">
        <v>1</v>
      </c>
      <c r="H500" s="29">
        <v>12</v>
      </c>
      <c r="I500" s="30">
        <f t="shared" si="14"/>
        <v>8.3333333333333329E-2</v>
      </c>
      <c r="J500" s="52">
        <f t="shared" si="15"/>
        <v>8.3333333333333329E-2</v>
      </c>
    </row>
    <row r="501" spans="1:10" x14ac:dyDescent="0.25">
      <c r="A501" s="28" t="s">
        <v>546</v>
      </c>
      <c r="B501" s="29">
        <v>230015</v>
      </c>
      <c r="C501" s="29" t="s">
        <v>296</v>
      </c>
      <c r="D501" s="29" t="s">
        <v>3768</v>
      </c>
      <c r="E501" s="35">
        <f>IFERROR(VLOOKUP(Table5[[#This Row],[EMPLOYEE ID]],Table3[[EMP ID]:[DATE STARTED]],9,FALSE),"")</f>
        <v>45119</v>
      </c>
      <c r="F501" s="35" t="str">
        <f>IF(IFERROR(VLOOKUP(Table5[[#This Row],[EMPLOYEE ID]],ELIST!$A$1:$J$1864,8),"")="","",VLOOKUP(Table5[[#This Row],[EMPLOYEE ID]],ELIST!$A$1:$J$1864,8))</f>
        <v/>
      </c>
      <c r="G501" s="29">
        <v>1</v>
      </c>
      <c r="H501" s="29">
        <v>12</v>
      </c>
      <c r="I501" s="30">
        <f t="shared" si="14"/>
        <v>8.3333333333333329E-2</v>
      </c>
      <c r="J501" s="52">
        <f t="shared" si="15"/>
        <v>8.3333333333333329E-2</v>
      </c>
    </row>
    <row r="502" spans="1:10" x14ac:dyDescent="0.25">
      <c r="A502" s="28" t="s">
        <v>356</v>
      </c>
      <c r="B502" s="29" t="s">
        <v>725</v>
      </c>
      <c r="C502" s="29" t="s">
        <v>3766</v>
      </c>
      <c r="D502" s="29" t="s">
        <v>746</v>
      </c>
      <c r="E502" s="35" t="str">
        <f>IFERROR(VLOOKUP(Table5[[#This Row],[EMPLOYEE ID]],Table3[[EMP ID]:[DATE STARTED]],9,FALSE),"")</f>
        <v/>
      </c>
      <c r="F502" s="35">
        <f>IF(IFERROR(VLOOKUP(Table5[[#This Row],[EMPLOYEE ID]],ELIST!$A$1:$J$1864,8),"")="","",VLOOKUP(Table5[[#This Row],[EMPLOYEE ID]],ELIST!$A$1:$J$1864,8))</f>
        <v>44383</v>
      </c>
      <c r="G502" s="29">
        <v>1</v>
      </c>
      <c r="H502" s="29">
        <v>12</v>
      </c>
      <c r="I502" s="30">
        <f t="shared" si="14"/>
        <v>8.3333333333333329E-2</v>
      </c>
      <c r="J502" s="52">
        <f t="shared" si="15"/>
        <v>1.6129032258064516E-2</v>
      </c>
    </row>
    <row r="503" spans="1:10" x14ac:dyDescent="0.25">
      <c r="A503" s="28" t="s">
        <v>356</v>
      </c>
      <c r="B503" s="29" t="s">
        <v>3280</v>
      </c>
      <c r="C503" s="29" t="s">
        <v>3766</v>
      </c>
      <c r="D503" s="29" t="s">
        <v>3277</v>
      </c>
      <c r="E503" s="35" t="str">
        <f>IFERROR(VLOOKUP(Table5[[#This Row],[EMPLOYEE ID]],Table3[[EMP ID]:[DATE STARTED]],9,FALSE),"")</f>
        <v/>
      </c>
      <c r="F503" s="35" t="str">
        <f>IF(IFERROR(VLOOKUP(Table5[[#This Row],[EMPLOYEE ID]],ELIST!$A$1:$J$1864,8),"")="","",VLOOKUP(Table5[[#This Row],[EMPLOYEE ID]],ELIST!$A$1:$J$1864,8))</f>
        <v/>
      </c>
      <c r="G503" s="29">
        <v>1</v>
      </c>
      <c r="H503" s="29">
        <v>12</v>
      </c>
      <c r="I503" s="30">
        <f t="shared" si="14"/>
        <v>8.3333333333333329E-2</v>
      </c>
      <c r="J503" s="52">
        <f t="shared" si="15"/>
        <v>8.3333333333333329E-2</v>
      </c>
    </row>
    <row r="504" spans="1:10" x14ac:dyDescent="0.25">
      <c r="A504" s="28" t="s">
        <v>356</v>
      </c>
      <c r="B504" s="29" t="s">
        <v>2992</v>
      </c>
      <c r="C504" s="29" t="s">
        <v>3766</v>
      </c>
      <c r="D504" s="29" t="s">
        <v>748</v>
      </c>
      <c r="E504" s="35" t="str">
        <f>IFERROR(VLOOKUP(Table5[[#This Row],[EMPLOYEE ID]],Table3[[EMP ID]:[DATE STARTED]],9,FALSE),"")</f>
        <v/>
      </c>
      <c r="F504" s="35" t="str">
        <f>IF(IFERROR(VLOOKUP(Table5[[#This Row],[EMPLOYEE ID]],ELIST!$A$1:$J$1864,8),"")="","",VLOOKUP(Table5[[#This Row],[EMPLOYEE ID]],ELIST!$A$1:$J$1864,8))</f>
        <v/>
      </c>
      <c r="G504" s="29">
        <v>1</v>
      </c>
      <c r="H504" s="29">
        <v>12</v>
      </c>
      <c r="I504" s="30">
        <f t="shared" si="14"/>
        <v>8.3333333333333329E-2</v>
      </c>
      <c r="J504" s="52">
        <f t="shared" si="15"/>
        <v>8.3333333333333329E-2</v>
      </c>
    </row>
    <row r="505" spans="1:10" x14ac:dyDescent="0.25">
      <c r="A505" s="28" t="s">
        <v>356</v>
      </c>
      <c r="B505" s="29" t="s">
        <v>2992</v>
      </c>
      <c r="C505" s="29" t="s">
        <v>3766</v>
      </c>
      <c r="D505" s="29" t="s">
        <v>695</v>
      </c>
      <c r="E505" s="35" t="str">
        <f>IFERROR(VLOOKUP(Table5[[#This Row],[EMPLOYEE ID]],Table3[[EMP ID]:[DATE STARTED]],9,FALSE),"")</f>
        <v/>
      </c>
      <c r="F505" s="35" t="str">
        <f>IF(IFERROR(VLOOKUP(Table5[[#This Row],[EMPLOYEE ID]],ELIST!$A$1:$J$1864,8),"")="","",VLOOKUP(Table5[[#This Row],[EMPLOYEE ID]],ELIST!$A$1:$J$1864,8))</f>
        <v/>
      </c>
      <c r="G505" s="29">
        <v>1</v>
      </c>
      <c r="H505" s="29">
        <v>12</v>
      </c>
      <c r="I505" s="30">
        <f t="shared" si="14"/>
        <v>8.3333333333333329E-2</v>
      </c>
      <c r="J505" s="52">
        <f t="shared" si="15"/>
        <v>8.3333333333333329E-2</v>
      </c>
    </row>
    <row r="506" spans="1:10" x14ac:dyDescent="0.25">
      <c r="A506" s="28" t="s">
        <v>356</v>
      </c>
      <c r="B506" s="29" t="s">
        <v>599</v>
      </c>
      <c r="C506" s="29" t="s">
        <v>3766</v>
      </c>
      <c r="D506" s="29" t="s">
        <v>650</v>
      </c>
      <c r="E506" s="35" t="str">
        <f>IFERROR(VLOOKUP(Table5[[#This Row],[EMPLOYEE ID]],Table3[[EMP ID]:[DATE STARTED]],9,FALSE),"")</f>
        <v/>
      </c>
      <c r="F506" s="35">
        <f>IF(IFERROR(VLOOKUP(Table5[[#This Row],[EMPLOYEE ID]],ELIST!$A$1:$J$1864,8),"")="","",VLOOKUP(Table5[[#This Row],[EMPLOYEE ID]],ELIST!$A$1:$J$1864,8))</f>
        <v>44266</v>
      </c>
      <c r="G506" s="29">
        <v>1</v>
      </c>
      <c r="H506" s="29">
        <v>12</v>
      </c>
      <c r="I506" s="30">
        <f t="shared" si="14"/>
        <v>8.3333333333333329E-2</v>
      </c>
      <c r="J506" s="52">
        <f t="shared" si="15"/>
        <v>2.9569892473118281E-2</v>
      </c>
    </row>
    <row r="507" spans="1:10" x14ac:dyDescent="0.25">
      <c r="A507" s="28" t="s">
        <v>356</v>
      </c>
      <c r="B507" s="29" t="s">
        <v>355</v>
      </c>
      <c r="C507" s="29" t="s">
        <v>3766</v>
      </c>
      <c r="D507" s="29" t="s">
        <v>3778</v>
      </c>
      <c r="E507" s="35" t="str">
        <f>IFERROR(VLOOKUP(Table5[[#This Row],[EMPLOYEE ID]],Table3[[EMP ID]:[DATE STARTED]],9,FALSE),"")</f>
        <v/>
      </c>
      <c r="F507" s="35">
        <f>IF(IFERROR(VLOOKUP(Table5[[#This Row],[EMPLOYEE ID]],ELIST!$A$1:$J$1864,8),"")="","",VLOOKUP(Table5[[#This Row],[EMPLOYEE ID]],ELIST!$A$1:$J$1864,8))</f>
        <v>44266</v>
      </c>
      <c r="G507" s="29">
        <v>1</v>
      </c>
      <c r="H507" s="29">
        <v>12</v>
      </c>
      <c r="I507" s="30">
        <f t="shared" si="14"/>
        <v>8.3333333333333329E-2</v>
      </c>
      <c r="J507" s="52">
        <f t="shared" si="15"/>
        <v>2.9569892473118281E-2</v>
      </c>
    </row>
    <row r="508" spans="1:10" x14ac:dyDescent="0.25">
      <c r="A508" s="28" t="s">
        <v>336</v>
      </c>
      <c r="B508" s="29">
        <v>800044</v>
      </c>
      <c r="C508" s="29" t="s">
        <v>464</v>
      </c>
      <c r="D508" s="29" t="s">
        <v>3768</v>
      </c>
      <c r="E508" s="35">
        <f>IFERROR(VLOOKUP(Table5[[#This Row],[EMPLOYEE ID]],Table3[[EMP ID]:[DATE STARTED]],9,FALSE),"")</f>
        <v>45019</v>
      </c>
      <c r="F508" s="35" t="str">
        <f>IF(IFERROR(VLOOKUP(Table5[[#This Row],[EMPLOYEE ID]],ELIST!$A$1:$J$1864,8),"")="","",VLOOKUP(Table5[[#This Row],[EMPLOYEE ID]],ELIST!$A$1:$J$1864,8))</f>
        <v/>
      </c>
      <c r="G508" s="29">
        <v>1</v>
      </c>
      <c r="H508" s="29">
        <v>12</v>
      </c>
      <c r="I508" s="30">
        <f t="shared" si="14"/>
        <v>8.3333333333333329E-2</v>
      </c>
      <c r="J508" s="52">
        <f t="shared" si="15"/>
        <v>8.3333333333333329E-2</v>
      </c>
    </row>
    <row r="509" spans="1:10" x14ac:dyDescent="0.25">
      <c r="A509" s="28" t="s">
        <v>336</v>
      </c>
      <c r="B509" s="29" t="s">
        <v>334</v>
      </c>
      <c r="C509" s="29" t="s">
        <v>335</v>
      </c>
      <c r="D509" s="29" t="s">
        <v>754</v>
      </c>
      <c r="E509" s="35">
        <f>IFERROR(VLOOKUP(Table5[[#This Row],[EMPLOYEE ID]],Table3[[EMP ID]:[DATE STARTED]],9,FALSE),"")</f>
        <v>44392</v>
      </c>
      <c r="F509" s="35" t="str">
        <f>IF(IFERROR(VLOOKUP(Table5[[#This Row],[EMPLOYEE ID]],ELIST!$A$1:$J$1864,8),"")="","",VLOOKUP(Table5[[#This Row],[EMPLOYEE ID]],ELIST!$A$1:$J$1864,8))</f>
        <v/>
      </c>
      <c r="G509" s="29">
        <v>1</v>
      </c>
      <c r="H509" s="29">
        <v>12</v>
      </c>
      <c r="I509" s="30">
        <f t="shared" si="14"/>
        <v>8.3333333333333329E-2</v>
      </c>
      <c r="J509" s="52">
        <f t="shared" si="15"/>
        <v>8.3333333333333329E-2</v>
      </c>
    </row>
    <row r="510" spans="1:10" x14ac:dyDescent="0.25">
      <c r="A510" s="28" t="s">
        <v>336</v>
      </c>
      <c r="B510" s="29" t="s">
        <v>334</v>
      </c>
      <c r="C510" s="29" t="s">
        <v>335</v>
      </c>
      <c r="D510" s="29" t="s">
        <v>748</v>
      </c>
      <c r="E510" s="35">
        <f>IFERROR(VLOOKUP(Table5[[#This Row],[EMPLOYEE ID]],Table3[[EMP ID]:[DATE STARTED]],9,FALSE),"")</f>
        <v>44392</v>
      </c>
      <c r="F510" s="35" t="str">
        <f>IF(IFERROR(VLOOKUP(Table5[[#This Row],[EMPLOYEE ID]],ELIST!$A$1:$J$1864,8),"")="","",VLOOKUP(Table5[[#This Row],[EMPLOYEE ID]],ELIST!$A$1:$J$1864,8))</f>
        <v/>
      </c>
      <c r="G510" s="29">
        <v>1</v>
      </c>
      <c r="H510" s="29">
        <v>12</v>
      </c>
      <c r="I510" s="30">
        <f t="shared" si="14"/>
        <v>8.3333333333333329E-2</v>
      </c>
      <c r="J510" s="52">
        <f t="shared" si="15"/>
        <v>8.3333333333333329E-2</v>
      </c>
    </row>
    <row r="511" spans="1:10" x14ac:dyDescent="0.25">
      <c r="A511" s="28" t="s">
        <v>336</v>
      </c>
      <c r="B511" s="29" t="s">
        <v>334</v>
      </c>
      <c r="C511" s="29" t="s">
        <v>335</v>
      </c>
      <c r="D511" s="29" t="s">
        <v>747</v>
      </c>
      <c r="E511" s="35">
        <f>IFERROR(VLOOKUP(Table5[[#This Row],[EMPLOYEE ID]],Table3[[EMP ID]:[DATE STARTED]],9,FALSE),"")</f>
        <v>44392</v>
      </c>
      <c r="F511" s="35" t="str">
        <f>IF(IFERROR(VLOOKUP(Table5[[#This Row],[EMPLOYEE ID]],ELIST!$A$1:$J$1864,8),"")="","",VLOOKUP(Table5[[#This Row],[EMPLOYEE ID]],ELIST!$A$1:$J$1864,8))</f>
        <v/>
      </c>
      <c r="G511" s="29">
        <v>1</v>
      </c>
      <c r="H511" s="29">
        <v>12</v>
      </c>
      <c r="I511" s="30">
        <f t="shared" si="14"/>
        <v>8.3333333333333329E-2</v>
      </c>
      <c r="J511" s="52">
        <f t="shared" si="15"/>
        <v>8.3333333333333329E-2</v>
      </c>
    </row>
    <row r="512" spans="1:10" x14ac:dyDescent="0.25">
      <c r="A512" s="28" t="s">
        <v>336</v>
      </c>
      <c r="B512" s="29" t="s">
        <v>334</v>
      </c>
      <c r="C512" s="29" t="s">
        <v>335</v>
      </c>
      <c r="D512" s="29" t="s">
        <v>746</v>
      </c>
      <c r="E512" s="35">
        <f>IFERROR(VLOOKUP(Table5[[#This Row],[EMPLOYEE ID]],Table3[[EMP ID]:[DATE STARTED]],9,FALSE),"")</f>
        <v>44392</v>
      </c>
      <c r="F512" s="35" t="str">
        <f>IF(IFERROR(VLOOKUP(Table5[[#This Row],[EMPLOYEE ID]],ELIST!$A$1:$J$1864,8),"")="","",VLOOKUP(Table5[[#This Row],[EMPLOYEE ID]],ELIST!$A$1:$J$1864,8))</f>
        <v/>
      </c>
      <c r="G512" s="29">
        <v>1</v>
      </c>
      <c r="H512" s="29">
        <v>12</v>
      </c>
      <c r="I512" s="30">
        <f t="shared" si="14"/>
        <v>8.3333333333333329E-2</v>
      </c>
      <c r="J512" s="52">
        <f t="shared" si="15"/>
        <v>8.3333333333333329E-2</v>
      </c>
    </row>
    <row r="513" spans="1:10" x14ac:dyDescent="0.25">
      <c r="A513" s="28" t="s">
        <v>336</v>
      </c>
      <c r="B513" s="29" t="s">
        <v>334</v>
      </c>
      <c r="C513" s="29" t="s">
        <v>335</v>
      </c>
      <c r="D513" s="29" t="s">
        <v>717</v>
      </c>
      <c r="E513" s="35">
        <f>IFERROR(VLOOKUP(Table5[[#This Row],[EMPLOYEE ID]],Table3[[EMP ID]:[DATE STARTED]],9,FALSE),"")</f>
        <v>44392</v>
      </c>
      <c r="F513" s="35" t="str">
        <f>IF(IFERROR(VLOOKUP(Table5[[#This Row],[EMPLOYEE ID]],ELIST!$A$1:$J$1864,8),"")="","",VLOOKUP(Table5[[#This Row],[EMPLOYEE ID]],ELIST!$A$1:$J$1864,8))</f>
        <v/>
      </c>
      <c r="G513" s="29">
        <v>1</v>
      </c>
      <c r="H513" s="29">
        <v>12</v>
      </c>
      <c r="I513" s="30">
        <f t="shared" si="14"/>
        <v>8.3333333333333329E-2</v>
      </c>
      <c r="J513" s="52">
        <f t="shared" si="15"/>
        <v>8.3333333333333329E-2</v>
      </c>
    </row>
    <row r="514" spans="1:10" x14ac:dyDescent="0.25">
      <c r="A514" s="28" t="s">
        <v>336</v>
      </c>
      <c r="B514" s="29" t="s">
        <v>334</v>
      </c>
      <c r="C514" s="29" t="s">
        <v>335</v>
      </c>
      <c r="D514" s="29" t="s">
        <v>703</v>
      </c>
      <c r="E514" s="35">
        <f>IFERROR(VLOOKUP(Table5[[#This Row],[EMPLOYEE ID]],Table3[[EMP ID]:[DATE STARTED]],9,FALSE),"")</f>
        <v>44392</v>
      </c>
      <c r="F514" s="35" t="str">
        <f>IF(IFERROR(VLOOKUP(Table5[[#This Row],[EMPLOYEE ID]],ELIST!$A$1:$J$1864,8),"")="","",VLOOKUP(Table5[[#This Row],[EMPLOYEE ID]],ELIST!$A$1:$J$1864,8))</f>
        <v/>
      </c>
      <c r="G514" s="29">
        <v>1</v>
      </c>
      <c r="H514" s="29">
        <v>12</v>
      </c>
      <c r="I514" s="30">
        <f t="shared" si="14"/>
        <v>8.3333333333333329E-2</v>
      </c>
      <c r="J514" s="52">
        <f t="shared" si="15"/>
        <v>8.3333333333333329E-2</v>
      </c>
    </row>
    <row r="515" spans="1:10" x14ac:dyDescent="0.25">
      <c r="A515" s="28" t="s">
        <v>336</v>
      </c>
      <c r="B515" s="29" t="s">
        <v>334</v>
      </c>
      <c r="C515" s="29" t="s">
        <v>335</v>
      </c>
      <c r="D515" s="29" t="s">
        <v>695</v>
      </c>
      <c r="E515" s="35">
        <f>IFERROR(VLOOKUP(Table5[[#This Row],[EMPLOYEE ID]],Table3[[EMP ID]:[DATE STARTED]],9,FALSE),"")</f>
        <v>44392</v>
      </c>
      <c r="F515" s="35" t="str">
        <f>IF(IFERROR(VLOOKUP(Table5[[#This Row],[EMPLOYEE ID]],ELIST!$A$1:$J$1864,8),"")="","",VLOOKUP(Table5[[#This Row],[EMPLOYEE ID]],ELIST!$A$1:$J$1864,8))</f>
        <v/>
      </c>
      <c r="G515" s="29">
        <v>1</v>
      </c>
      <c r="H515" s="29">
        <v>12</v>
      </c>
      <c r="I515" s="30">
        <f t="shared" ref="I515:I578" si="16">G515/H515</f>
        <v>8.3333333333333329E-2</v>
      </c>
      <c r="J515" s="52">
        <f t="shared" ref="J515:J578" si="17">IF(ISNUMBER(F515), ((G515 - 1 + (DAY(F515) / DAY(EOMONTH(F515, 0)))) / H515), (G515 / H515))</f>
        <v>8.3333333333333329E-2</v>
      </c>
    </row>
    <row r="516" spans="1:10" x14ac:dyDescent="0.25">
      <c r="A516" s="28" t="s">
        <v>336</v>
      </c>
      <c r="B516" s="29" t="s">
        <v>334</v>
      </c>
      <c r="C516" s="29" t="s">
        <v>335</v>
      </c>
      <c r="D516" s="29" t="s">
        <v>650</v>
      </c>
      <c r="E516" s="35">
        <f>IFERROR(VLOOKUP(Table5[[#This Row],[EMPLOYEE ID]],Table3[[EMP ID]:[DATE STARTED]],9,FALSE),"")</f>
        <v>44392</v>
      </c>
      <c r="F516" s="35" t="str">
        <f>IF(IFERROR(VLOOKUP(Table5[[#This Row],[EMPLOYEE ID]],ELIST!$A$1:$J$1864,8),"")="","",VLOOKUP(Table5[[#This Row],[EMPLOYEE ID]],ELIST!$A$1:$J$1864,8))</f>
        <v/>
      </c>
      <c r="G516" s="29">
        <v>1</v>
      </c>
      <c r="H516" s="29">
        <v>12</v>
      </c>
      <c r="I516" s="30">
        <f t="shared" si="16"/>
        <v>8.3333333333333329E-2</v>
      </c>
      <c r="J516" s="52">
        <f t="shared" si="17"/>
        <v>8.3333333333333329E-2</v>
      </c>
    </row>
    <row r="517" spans="1:10" x14ac:dyDescent="0.25">
      <c r="A517" s="28" t="s">
        <v>336</v>
      </c>
      <c r="B517" s="29" t="s">
        <v>3280</v>
      </c>
      <c r="C517" s="29" t="s">
        <v>3766</v>
      </c>
      <c r="D517" s="29" t="s">
        <v>3277</v>
      </c>
      <c r="E517" s="35" t="str">
        <f>IFERROR(VLOOKUP(Table5[[#This Row],[EMPLOYEE ID]],Table3[[EMP ID]:[DATE STARTED]],9,FALSE),"")</f>
        <v/>
      </c>
      <c r="F517" s="35" t="str">
        <f>IF(IFERROR(VLOOKUP(Table5[[#This Row],[EMPLOYEE ID]],ELIST!$A$1:$J$1864,8),"")="","",VLOOKUP(Table5[[#This Row],[EMPLOYEE ID]],ELIST!$A$1:$J$1864,8))</f>
        <v/>
      </c>
      <c r="G517" s="29">
        <v>1</v>
      </c>
      <c r="H517" s="29">
        <v>12</v>
      </c>
      <c r="I517" s="30">
        <f t="shared" si="16"/>
        <v>8.3333333333333329E-2</v>
      </c>
      <c r="J517" s="52">
        <f t="shared" si="17"/>
        <v>8.3333333333333329E-2</v>
      </c>
    </row>
    <row r="518" spans="1:10" x14ac:dyDescent="0.25">
      <c r="A518" s="28" t="s">
        <v>336</v>
      </c>
      <c r="B518" s="29" t="s">
        <v>3296</v>
      </c>
      <c r="C518" s="29" t="s">
        <v>3766</v>
      </c>
      <c r="D518" s="29" t="s">
        <v>3284</v>
      </c>
      <c r="E518" s="35" t="str">
        <f>IFERROR(VLOOKUP(Table5[[#This Row],[EMPLOYEE ID]],Table3[[EMP ID]:[DATE STARTED]],9,FALSE),"")</f>
        <v/>
      </c>
      <c r="F518" s="35">
        <f>IF(IFERROR(VLOOKUP(Table5[[#This Row],[EMPLOYEE ID]],ELIST!$A$1:$J$1864,8),"")="","",VLOOKUP(Table5[[#This Row],[EMPLOYEE ID]],ELIST!$A$1:$J$1864,8))</f>
        <v>44232</v>
      </c>
      <c r="G518" s="29">
        <v>1</v>
      </c>
      <c r="H518" s="29">
        <v>12</v>
      </c>
      <c r="I518" s="30">
        <f t="shared" si="16"/>
        <v>8.3333333333333329E-2</v>
      </c>
      <c r="J518" s="52">
        <f t="shared" si="17"/>
        <v>1.4880952380952382E-2</v>
      </c>
    </row>
    <row r="519" spans="1:10" x14ac:dyDescent="0.25">
      <c r="A519" s="28" t="s">
        <v>336</v>
      </c>
      <c r="B519" s="29" t="s">
        <v>3296</v>
      </c>
      <c r="C519" s="29" t="s">
        <v>3766</v>
      </c>
      <c r="D519" s="29" t="s">
        <v>3778</v>
      </c>
      <c r="E519" s="35" t="str">
        <f>IFERROR(VLOOKUP(Table5[[#This Row],[EMPLOYEE ID]],Table3[[EMP ID]:[DATE STARTED]],9,FALSE),"")</f>
        <v/>
      </c>
      <c r="F519" s="35">
        <f>IF(IFERROR(VLOOKUP(Table5[[#This Row],[EMPLOYEE ID]],ELIST!$A$1:$J$1864,8),"")="","",VLOOKUP(Table5[[#This Row],[EMPLOYEE ID]],ELIST!$A$1:$J$1864,8))</f>
        <v>44232</v>
      </c>
      <c r="G519" s="29">
        <v>1</v>
      </c>
      <c r="H519" s="29">
        <v>12</v>
      </c>
      <c r="I519" s="30">
        <f t="shared" si="16"/>
        <v>8.3333333333333329E-2</v>
      </c>
      <c r="J519" s="52">
        <f t="shared" si="17"/>
        <v>1.4880952380952382E-2</v>
      </c>
    </row>
    <row r="520" spans="1:10" x14ac:dyDescent="0.25">
      <c r="A520" s="28" t="s">
        <v>20</v>
      </c>
      <c r="B520" s="29" t="s">
        <v>18</v>
      </c>
      <c r="C520" s="29" t="s">
        <v>19</v>
      </c>
      <c r="D520" s="29" t="s">
        <v>748</v>
      </c>
      <c r="E520" s="35">
        <f>IFERROR(VLOOKUP(Table5[[#This Row],[EMPLOYEE ID]],Table3[[EMP ID]:[DATE STARTED]],9,FALSE),"")</f>
        <v>44998</v>
      </c>
      <c r="F520" s="35" t="str">
        <f>IF(IFERROR(VLOOKUP(Table5[[#This Row],[EMPLOYEE ID]],ELIST!$A$1:$J$1864,8),"")="","",VLOOKUP(Table5[[#This Row],[EMPLOYEE ID]],ELIST!$A$1:$J$1864,8))</f>
        <v/>
      </c>
      <c r="G520" s="29">
        <v>1</v>
      </c>
      <c r="H520" s="29">
        <v>12</v>
      </c>
      <c r="I520" s="30">
        <f t="shared" si="16"/>
        <v>8.3333333333333329E-2</v>
      </c>
      <c r="J520" s="52">
        <f t="shared" si="17"/>
        <v>8.3333333333333329E-2</v>
      </c>
    </row>
    <row r="521" spans="1:10" x14ac:dyDescent="0.25">
      <c r="A521" s="28" t="s">
        <v>20</v>
      </c>
      <c r="B521" s="29" t="s">
        <v>511</v>
      </c>
      <c r="C521" s="29" t="s">
        <v>3766</v>
      </c>
      <c r="D521" s="29" t="s">
        <v>746</v>
      </c>
      <c r="E521" s="35" t="str">
        <f>IFERROR(VLOOKUP(Table5[[#This Row],[EMPLOYEE ID]],Table3[[EMP ID]:[DATE STARTED]],9,FALSE),"")</f>
        <v/>
      </c>
      <c r="F521" s="35">
        <f>IF(IFERROR(VLOOKUP(Table5[[#This Row],[EMPLOYEE ID]],ELIST!$A$1:$J$1864,8),"")="","",VLOOKUP(Table5[[#This Row],[EMPLOYEE ID]],ELIST!$A$1:$J$1864,8))</f>
        <v>44484</v>
      </c>
      <c r="G521" s="29">
        <v>1</v>
      </c>
      <c r="H521" s="29">
        <v>12</v>
      </c>
      <c r="I521" s="30">
        <f t="shared" si="16"/>
        <v>8.3333333333333329E-2</v>
      </c>
      <c r="J521" s="52">
        <f t="shared" si="17"/>
        <v>4.0322580645161289E-2</v>
      </c>
    </row>
    <row r="522" spans="1:10" x14ac:dyDescent="0.25">
      <c r="A522" s="28" t="s">
        <v>341</v>
      </c>
      <c r="B522" s="29" t="s">
        <v>2525</v>
      </c>
      <c r="C522" s="29" t="s">
        <v>3766</v>
      </c>
      <c r="D522" s="29" t="s">
        <v>748</v>
      </c>
      <c r="E522" s="35" t="str">
        <f>IFERROR(VLOOKUP(Table5[[#This Row],[EMPLOYEE ID]],Table3[[EMP ID]:[DATE STARTED]],9,FALSE),"")</f>
        <v/>
      </c>
      <c r="F522" s="35" t="str">
        <f>IF(IFERROR(VLOOKUP(Table5[[#This Row],[EMPLOYEE ID]],ELIST!$A$1:$J$1864,8),"")="","",VLOOKUP(Table5[[#This Row],[EMPLOYEE ID]],ELIST!$A$1:$J$1864,8))</f>
        <v/>
      </c>
      <c r="G522" s="29">
        <v>1</v>
      </c>
      <c r="H522" s="29">
        <v>12</v>
      </c>
      <c r="I522" s="30">
        <f t="shared" si="16"/>
        <v>8.3333333333333329E-2</v>
      </c>
      <c r="J522" s="52">
        <f t="shared" si="17"/>
        <v>8.3333333333333329E-2</v>
      </c>
    </row>
    <row r="523" spans="1:10" x14ac:dyDescent="0.25">
      <c r="A523" s="28" t="s">
        <v>341</v>
      </c>
      <c r="B523" s="29" t="s">
        <v>226</v>
      </c>
      <c r="C523" s="29" t="s">
        <v>227</v>
      </c>
      <c r="D523" s="29" t="s">
        <v>754</v>
      </c>
      <c r="E523" s="35">
        <f>IFERROR(VLOOKUP(Table5[[#This Row],[EMPLOYEE ID]],Table3[[EMP ID]:[DATE STARTED]],9,FALSE),"")</f>
        <v>42795</v>
      </c>
      <c r="F523" s="35" t="str">
        <f>IF(IFERROR(VLOOKUP(Table5[[#This Row],[EMPLOYEE ID]],ELIST!$A$1:$J$1864,8),"")="","",VLOOKUP(Table5[[#This Row],[EMPLOYEE ID]],ELIST!$A$1:$J$1864,8))</f>
        <v/>
      </c>
      <c r="G523" s="29">
        <v>1</v>
      </c>
      <c r="H523" s="29">
        <v>12</v>
      </c>
      <c r="I523" s="30">
        <f t="shared" si="16"/>
        <v>8.3333333333333329E-2</v>
      </c>
      <c r="J523" s="52">
        <f t="shared" si="17"/>
        <v>8.3333333333333329E-2</v>
      </c>
    </row>
    <row r="524" spans="1:10" x14ac:dyDescent="0.25">
      <c r="A524" s="28" t="s">
        <v>341</v>
      </c>
      <c r="B524" s="29" t="s">
        <v>226</v>
      </c>
      <c r="C524" s="29" t="s">
        <v>227</v>
      </c>
      <c r="D524" s="29" t="s">
        <v>747</v>
      </c>
      <c r="E524" s="35">
        <f>IFERROR(VLOOKUP(Table5[[#This Row],[EMPLOYEE ID]],Table3[[EMP ID]:[DATE STARTED]],9,FALSE),"")</f>
        <v>42795</v>
      </c>
      <c r="F524" s="35" t="str">
        <f>IF(IFERROR(VLOOKUP(Table5[[#This Row],[EMPLOYEE ID]],ELIST!$A$1:$J$1864,8),"")="","",VLOOKUP(Table5[[#This Row],[EMPLOYEE ID]],ELIST!$A$1:$J$1864,8))</f>
        <v/>
      </c>
      <c r="G524" s="29">
        <v>1</v>
      </c>
      <c r="H524" s="29">
        <v>12</v>
      </c>
      <c r="I524" s="30">
        <f t="shared" si="16"/>
        <v>8.3333333333333329E-2</v>
      </c>
      <c r="J524" s="52">
        <f t="shared" si="17"/>
        <v>8.3333333333333329E-2</v>
      </c>
    </row>
    <row r="525" spans="1:10" x14ac:dyDescent="0.25">
      <c r="A525" s="28" t="s">
        <v>341</v>
      </c>
      <c r="B525" s="29" t="s">
        <v>511</v>
      </c>
      <c r="C525" s="29" t="s">
        <v>3766</v>
      </c>
      <c r="D525" s="29" t="s">
        <v>746</v>
      </c>
      <c r="E525" s="35" t="str">
        <f>IFERROR(VLOOKUP(Table5[[#This Row],[EMPLOYEE ID]],Table3[[EMP ID]:[DATE STARTED]],9,FALSE),"")</f>
        <v/>
      </c>
      <c r="F525" s="35">
        <f>IF(IFERROR(VLOOKUP(Table5[[#This Row],[EMPLOYEE ID]],ELIST!$A$1:$J$1864,8),"")="","",VLOOKUP(Table5[[#This Row],[EMPLOYEE ID]],ELIST!$A$1:$J$1864,8))</f>
        <v>44484</v>
      </c>
      <c r="G525" s="29">
        <v>1</v>
      </c>
      <c r="H525" s="29">
        <v>12</v>
      </c>
      <c r="I525" s="30">
        <f t="shared" si="16"/>
        <v>8.3333333333333329E-2</v>
      </c>
      <c r="J525" s="52">
        <f t="shared" si="17"/>
        <v>4.0322580645161289E-2</v>
      </c>
    </row>
    <row r="526" spans="1:10" x14ac:dyDescent="0.25">
      <c r="A526" s="28" t="s">
        <v>331</v>
      </c>
      <c r="B526" s="29" t="s">
        <v>329</v>
      </c>
      <c r="C526" s="29" t="s">
        <v>330</v>
      </c>
      <c r="D526" s="29" t="s">
        <v>754</v>
      </c>
      <c r="E526" s="35">
        <f>IFERROR(VLOOKUP(Table5[[#This Row],[EMPLOYEE ID]],Table3[[EMP ID]:[DATE STARTED]],9,FALSE),"")</f>
        <v>44476</v>
      </c>
      <c r="F526" s="35">
        <f>IF(IFERROR(VLOOKUP(Table5[[#This Row],[EMPLOYEE ID]],ELIST!$A$1:$J$1864,8),"")="","",VLOOKUP(Table5[[#This Row],[EMPLOYEE ID]],ELIST!$A$1:$J$1864,8))</f>
        <v>45390</v>
      </c>
      <c r="G526" s="29">
        <v>1</v>
      </c>
      <c r="H526" s="29">
        <v>12</v>
      </c>
      <c r="I526" s="30">
        <f t="shared" si="16"/>
        <v>8.3333333333333329E-2</v>
      </c>
      <c r="J526" s="52">
        <f t="shared" si="17"/>
        <v>2.2222222222222223E-2</v>
      </c>
    </row>
    <row r="527" spans="1:10" x14ac:dyDescent="0.25">
      <c r="A527" s="28" t="s">
        <v>331</v>
      </c>
      <c r="B527" s="29" t="s">
        <v>329</v>
      </c>
      <c r="C527" s="29" t="s">
        <v>330</v>
      </c>
      <c r="D527" s="29" t="s">
        <v>748</v>
      </c>
      <c r="E527" s="35">
        <f>IFERROR(VLOOKUP(Table5[[#This Row],[EMPLOYEE ID]],Table3[[EMP ID]:[DATE STARTED]],9,FALSE),"")</f>
        <v>44476</v>
      </c>
      <c r="F527" s="35">
        <f>IF(IFERROR(VLOOKUP(Table5[[#This Row],[EMPLOYEE ID]],ELIST!$A$1:$J$1864,8),"")="","",VLOOKUP(Table5[[#This Row],[EMPLOYEE ID]],ELIST!$A$1:$J$1864,8))</f>
        <v>45390</v>
      </c>
      <c r="G527" s="29">
        <v>1</v>
      </c>
      <c r="H527" s="29">
        <v>12</v>
      </c>
      <c r="I527" s="30">
        <f t="shared" si="16"/>
        <v>8.3333333333333329E-2</v>
      </c>
      <c r="J527" s="52">
        <f t="shared" si="17"/>
        <v>2.2222222222222223E-2</v>
      </c>
    </row>
    <row r="528" spans="1:10" x14ac:dyDescent="0.25">
      <c r="A528" s="28" t="s">
        <v>331</v>
      </c>
      <c r="B528" s="29" t="s">
        <v>329</v>
      </c>
      <c r="C528" s="29" t="s">
        <v>330</v>
      </c>
      <c r="D528" s="29" t="s">
        <v>746</v>
      </c>
      <c r="E528" s="35">
        <f>IFERROR(VLOOKUP(Table5[[#This Row],[EMPLOYEE ID]],Table3[[EMP ID]:[DATE STARTED]],9,FALSE),"")</f>
        <v>44476</v>
      </c>
      <c r="F528" s="35">
        <f>IF(IFERROR(VLOOKUP(Table5[[#This Row],[EMPLOYEE ID]],ELIST!$A$1:$J$1864,8),"")="","",VLOOKUP(Table5[[#This Row],[EMPLOYEE ID]],ELIST!$A$1:$J$1864,8))</f>
        <v>45390</v>
      </c>
      <c r="G528" s="29">
        <v>1</v>
      </c>
      <c r="H528" s="29">
        <v>12</v>
      </c>
      <c r="I528" s="30">
        <f t="shared" si="16"/>
        <v>8.3333333333333329E-2</v>
      </c>
      <c r="J528" s="52">
        <f t="shared" si="17"/>
        <v>2.2222222222222223E-2</v>
      </c>
    </row>
    <row r="529" spans="1:10" x14ac:dyDescent="0.25">
      <c r="A529" s="28" t="s">
        <v>331</v>
      </c>
      <c r="B529" s="29" t="s">
        <v>329</v>
      </c>
      <c r="C529" s="29" t="s">
        <v>330</v>
      </c>
      <c r="D529" s="29" t="s">
        <v>717</v>
      </c>
      <c r="E529" s="35">
        <f>IFERROR(VLOOKUP(Table5[[#This Row],[EMPLOYEE ID]],Table3[[EMP ID]:[DATE STARTED]],9,FALSE),"")</f>
        <v>44476</v>
      </c>
      <c r="F529" s="35">
        <f>IF(IFERROR(VLOOKUP(Table5[[#This Row],[EMPLOYEE ID]],ELIST!$A$1:$J$1864,8),"")="","",VLOOKUP(Table5[[#This Row],[EMPLOYEE ID]],ELIST!$A$1:$J$1864,8))</f>
        <v>45390</v>
      </c>
      <c r="G529" s="29">
        <v>1</v>
      </c>
      <c r="H529" s="29">
        <v>12</v>
      </c>
      <c r="I529" s="30">
        <f t="shared" si="16"/>
        <v>8.3333333333333329E-2</v>
      </c>
      <c r="J529" s="52">
        <f t="shared" si="17"/>
        <v>2.2222222222222223E-2</v>
      </c>
    </row>
    <row r="530" spans="1:10" x14ac:dyDescent="0.25">
      <c r="A530" s="28" t="s">
        <v>331</v>
      </c>
      <c r="B530" s="29" t="s">
        <v>329</v>
      </c>
      <c r="C530" s="29" t="s">
        <v>330</v>
      </c>
      <c r="D530" s="29" t="s">
        <v>703</v>
      </c>
      <c r="E530" s="35">
        <f>IFERROR(VLOOKUP(Table5[[#This Row],[EMPLOYEE ID]],Table3[[EMP ID]:[DATE STARTED]],9,FALSE),"")</f>
        <v>44476</v>
      </c>
      <c r="F530" s="35">
        <f>IF(IFERROR(VLOOKUP(Table5[[#This Row],[EMPLOYEE ID]],ELIST!$A$1:$J$1864,8),"")="","",VLOOKUP(Table5[[#This Row],[EMPLOYEE ID]],ELIST!$A$1:$J$1864,8))</f>
        <v>45390</v>
      </c>
      <c r="G530" s="29">
        <v>1</v>
      </c>
      <c r="H530" s="29">
        <v>12</v>
      </c>
      <c r="I530" s="30">
        <f t="shared" si="16"/>
        <v>8.3333333333333329E-2</v>
      </c>
      <c r="J530" s="52">
        <f t="shared" si="17"/>
        <v>2.2222222222222223E-2</v>
      </c>
    </row>
    <row r="531" spans="1:10" x14ac:dyDescent="0.25">
      <c r="A531" s="28" t="s">
        <v>331</v>
      </c>
      <c r="B531" s="29" t="s">
        <v>226</v>
      </c>
      <c r="C531" s="29" t="s">
        <v>227</v>
      </c>
      <c r="D531" s="29" t="s">
        <v>695</v>
      </c>
      <c r="E531" s="35">
        <f>IFERROR(VLOOKUP(Table5[[#This Row],[EMPLOYEE ID]],Table3[[EMP ID]:[DATE STARTED]],9,FALSE),"")</f>
        <v>42795</v>
      </c>
      <c r="F531" s="35" t="str">
        <f>IF(IFERROR(VLOOKUP(Table5[[#This Row],[EMPLOYEE ID]],ELIST!$A$1:$J$1864,8),"")="","",VLOOKUP(Table5[[#This Row],[EMPLOYEE ID]],ELIST!$A$1:$J$1864,8))</f>
        <v/>
      </c>
      <c r="G531" s="29">
        <v>1</v>
      </c>
      <c r="H531" s="29">
        <v>12</v>
      </c>
      <c r="I531" s="30">
        <f t="shared" si="16"/>
        <v>8.3333333333333329E-2</v>
      </c>
      <c r="J531" s="52">
        <f t="shared" si="17"/>
        <v>8.3333333333333329E-2</v>
      </c>
    </row>
    <row r="532" spans="1:10" x14ac:dyDescent="0.25">
      <c r="A532" s="28" t="s">
        <v>332</v>
      </c>
      <c r="B532" s="29" t="s">
        <v>242</v>
      </c>
      <c r="C532" s="29" t="s">
        <v>243</v>
      </c>
      <c r="D532" s="29" t="s">
        <v>748</v>
      </c>
      <c r="E532" s="35">
        <f>IFERROR(VLOOKUP(Table5[[#This Row],[EMPLOYEE ID]],Table3[[EMP ID]:[DATE STARTED]],9,FALSE),"")</f>
        <v>44581</v>
      </c>
      <c r="F532" s="35">
        <f>IF(IFERROR(VLOOKUP(Table5[[#This Row],[EMPLOYEE ID]],ELIST!$A$1:$J$1864,8),"")="","",VLOOKUP(Table5[[#This Row],[EMPLOYEE ID]],ELIST!$A$1:$J$1864,8))</f>
        <v>45574</v>
      </c>
      <c r="G532" s="29">
        <v>1</v>
      </c>
      <c r="H532" s="29">
        <v>12</v>
      </c>
      <c r="I532" s="30">
        <f t="shared" si="16"/>
        <v>8.3333333333333329E-2</v>
      </c>
      <c r="J532" s="52">
        <f t="shared" si="17"/>
        <v>2.4193548387096777E-2</v>
      </c>
    </row>
    <row r="533" spans="1:10" x14ac:dyDescent="0.25">
      <c r="A533" s="28" t="s">
        <v>332</v>
      </c>
      <c r="B533" s="29" t="s">
        <v>242</v>
      </c>
      <c r="C533" s="29" t="s">
        <v>243</v>
      </c>
      <c r="D533" s="29" t="s">
        <v>746</v>
      </c>
      <c r="E533" s="35">
        <f>IFERROR(VLOOKUP(Table5[[#This Row],[EMPLOYEE ID]],Table3[[EMP ID]:[DATE STARTED]],9,FALSE),"")</f>
        <v>44581</v>
      </c>
      <c r="F533" s="35">
        <f>IF(IFERROR(VLOOKUP(Table5[[#This Row],[EMPLOYEE ID]],ELIST!$A$1:$J$1864,8),"")="","",VLOOKUP(Table5[[#This Row],[EMPLOYEE ID]],ELIST!$A$1:$J$1864,8))</f>
        <v>45574</v>
      </c>
      <c r="G533" s="29">
        <v>1</v>
      </c>
      <c r="H533" s="29">
        <v>12</v>
      </c>
      <c r="I533" s="30">
        <f t="shared" si="16"/>
        <v>8.3333333333333329E-2</v>
      </c>
      <c r="J533" s="52">
        <f t="shared" si="17"/>
        <v>2.4193548387096777E-2</v>
      </c>
    </row>
    <row r="534" spans="1:10" x14ac:dyDescent="0.25">
      <c r="A534" s="28" t="s">
        <v>332</v>
      </c>
      <c r="B534" s="29" t="s">
        <v>242</v>
      </c>
      <c r="C534" s="29" t="s">
        <v>243</v>
      </c>
      <c r="D534" s="29" t="s">
        <v>717</v>
      </c>
      <c r="E534" s="35">
        <f>IFERROR(VLOOKUP(Table5[[#This Row],[EMPLOYEE ID]],Table3[[EMP ID]:[DATE STARTED]],9,FALSE),"")</f>
        <v>44581</v>
      </c>
      <c r="F534" s="35">
        <f>IF(IFERROR(VLOOKUP(Table5[[#This Row],[EMPLOYEE ID]],ELIST!$A$1:$J$1864,8),"")="","",VLOOKUP(Table5[[#This Row],[EMPLOYEE ID]],ELIST!$A$1:$J$1864,8))</f>
        <v>45574</v>
      </c>
      <c r="G534" s="29">
        <v>1</v>
      </c>
      <c r="H534" s="29">
        <v>12</v>
      </c>
      <c r="I534" s="30">
        <f t="shared" si="16"/>
        <v>8.3333333333333329E-2</v>
      </c>
      <c r="J534" s="52">
        <f t="shared" si="17"/>
        <v>2.4193548387096777E-2</v>
      </c>
    </row>
    <row r="535" spans="1:10" x14ac:dyDescent="0.25">
      <c r="A535" s="28" t="s">
        <v>327</v>
      </c>
      <c r="B535" s="29" t="s">
        <v>2525</v>
      </c>
      <c r="C535" s="29" t="s">
        <v>3766</v>
      </c>
      <c r="D535" s="29" t="s">
        <v>748</v>
      </c>
      <c r="E535" s="35" t="str">
        <f>IFERROR(VLOOKUP(Table5[[#This Row],[EMPLOYEE ID]],Table3[[EMP ID]:[DATE STARTED]],9,FALSE),"")</f>
        <v/>
      </c>
      <c r="F535" s="35" t="str">
        <f>IF(IFERROR(VLOOKUP(Table5[[#This Row],[EMPLOYEE ID]],ELIST!$A$1:$J$1864,8),"")="","",VLOOKUP(Table5[[#This Row],[EMPLOYEE ID]],ELIST!$A$1:$J$1864,8))</f>
        <v/>
      </c>
      <c r="G535" s="29">
        <v>1</v>
      </c>
      <c r="H535" s="29">
        <v>12</v>
      </c>
      <c r="I535" s="30">
        <f t="shared" si="16"/>
        <v>8.3333333333333329E-2</v>
      </c>
      <c r="J535" s="52">
        <f t="shared" si="17"/>
        <v>8.3333333333333329E-2</v>
      </c>
    </row>
    <row r="536" spans="1:10" x14ac:dyDescent="0.25">
      <c r="A536" s="28" t="s">
        <v>327</v>
      </c>
      <c r="B536" s="29" t="s">
        <v>2525</v>
      </c>
      <c r="C536" s="29" t="s">
        <v>3766</v>
      </c>
      <c r="D536" s="29" t="s">
        <v>747</v>
      </c>
      <c r="E536" s="35" t="str">
        <f>IFERROR(VLOOKUP(Table5[[#This Row],[EMPLOYEE ID]],Table3[[EMP ID]:[DATE STARTED]],9,FALSE),"")</f>
        <v/>
      </c>
      <c r="F536" s="35" t="str">
        <f>IF(IFERROR(VLOOKUP(Table5[[#This Row],[EMPLOYEE ID]],ELIST!$A$1:$J$1864,8),"")="","",VLOOKUP(Table5[[#This Row],[EMPLOYEE ID]],ELIST!$A$1:$J$1864,8))</f>
        <v/>
      </c>
      <c r="G536" s="29">
        <v>1</v>
      </c>
      <c r="H536" s="29">
        <v>12</v>
      </c>
      <c r="I536" s="30">
        <f t="shared" si="16"/>
        <v>8.3333333333333329E-2</v>
      </c>
      <c r="J536" s="52">
        <f t="shared" si="17"/>
        <v>8.3333333333333329E-2</v>
      </c>
    </row>
    <row r="537" spans="1:10" x14ac:dyDescent="0.25">
      <c r="A537" s="28" t="s">
        <v>327</v>
      </c>
      <c r="B537" s="29" t="s">
        <v>3280</v>
      </c>
      <c r="C537" s="29" t="s">
        <v>3766</v>
      </c>
      <c r="D537" s="29" t="s">
        <v>3277</v>
      </c>
      <c r="E537" s="35" t="str">
        <f>IFERROR(VLOOKUP(Table5[[#This Row],[EMPLOYEE ID]],Table3[[EMP ID]:[DATE STARTED]],9,FALSE),"")</f>
        <v/>
      </c>
      <c r="F537" s="35" t="str">
        <f>IF(IFERROR(VLOOKUP(Table5[[#This Row],[EMPLOYEE ID]],ELIST!$A$1:$J$1864,8),"")="","",VLOOKUP(Table5[[#This Row],[EMPLOYEE ID]],ELIST!$A$1:$J$1864,8))</f>
        <v/>
      </c>
      <c r="G537" s="29">
        <v>1</v>
      </c>
      <c r="H537" s="29">
        <v>12</v>
      </c>
      <c r="I537" s="30">
        <f t="shared" si="16"/>
        <v>8.3333333333333329E-2</v>
      </c>
      <c r="J537" s="52">
        <f t="shared" si="17"/>
        <v>8.3333333333333329E-2</v>
      </c>
    </row>
    <row r="538" spans="1:10" x14ac:dyDescent="0.25">
      <c r="A538" s="28" t="s">
        <v>327</v>
      </c>
      <c r="B538" s="29" t="s">
        <v>2992</v>
      </c>
      <c r="C538" s="29" t="s">
        <v>3766</v>
      </c>
      <c r="D538" s="29" t="s">
        <v>695</v>
      </c>
      <c r="E538" s="35" t="str">
        <f>IFERROR(VLOOKUP(Table5[[#This Row],[EMPLOYEE ID]],Table3[[EMP ID]:[DATE STARTED]],9,FALSE),"")</f>
        <v/>
      </c>
      <c r="F538" s="35" t="str">
        <f>IF(IFERROR(VLOOKUP(Table5[[#This Row],[EMPLOYEE ID]],ELIST!$A$1:$J$1864,8),"")="","",VLOOKUP(Table5[[#This Row],[EMPLOYEE ID]],ELIST!$A$1:$J$1864,8))</f>
        <v/>
      </c>
      <c r="G538" s="29">
        <v>1</v>
      </c>
      <c r="H538" s="29">
        <v>12</v>
      </c>
      <c r="I538" s="30">
        <f t="shared" si="16"/>
        <v>8.3333333333333329E-2</v>
      </c>
      <c r="J538" s="52">
        <f t="shared" si="17"/>
        <v>8.3333333333333329E-2</v>
      </c>
    </row>
    <row r="539" spans="1:10" x14ac:dyDescent="0.25">
      <c r="A539" s="28" t="s">
        <v>327</v>
      </c>
      <c r="B539" s="29" t="s">
        <v>3296</v>
      </c>
      <c r="C539" s="29" t="s">
        <v>3766</v>
      </c>
      <c r="D539" s="29" t="s">
        <v>3284</v>
      </c>
      <c r="E539" s="35" t="str">
        <f>IFERROR(VLOOKUP(Table5[[#This Row],[EMPLOYEE ID]],Table3[[EMP ID]:[DATE STARTED]],9,FALSE),"")</f>
        <v/>
      </c>
      <c r="F539" s="35">
        <f>IF(IFERROR(VLOOKUP(Table5[[#This Row],[EMPLOYEE ID]],ELIST!$A$1:$J$1864,8),"")="","",VLOOKUP(Table5[[#This Row],[EMPLOYEE ID]],ELIST!$A$1:$J$1864,8))</f>
        <v>44232</v>
      </c>
      <c r="G539" s="29">
        <v>1</v>
      </c>
      <c r="H539" s="29">
        <v>12</v>
      </c>
      <c r="I539" s="30">
        <f t="shared" si="16"/>
        <v>8.3333333333333329E-2</v>
      </c>
      <c r="J539" s="52">
        <f t="shared" si="17"/>
        <v>1.4880952380952382E-2</v>
      </c>
    </row>
    <row r="540" spans="1:10" x14ac:dyDescent="0.25">
      <c r="A540" s="28" t="s">
        <v>327</v>
      </c>
      <c r="B540" s="29" t="s">
        <v>3296</v>
      </c>
      <c r="C540" s="29" t="s">
        <v>3766</v>
      </c>
      <c r="D540" s="29" t="s">
        <v>3778</v>
      </c>
      <c r="E540" s="35" t="str">
        <f>IFERROR(VLOOKUP(Table5[[#This Row],[EMPLOYEE ID]],Table3[[EMP ID]:[DATE STARTED]],9,FALSE),"")</f>
        <v/>
      </c>
      <c r="F540" s="35">
        <f>IF(IFERROR(VLOOKUP(Table5[[#This Row],[EMPLOYEE ID]],ELIST!$A$1:$J$1864,8),"")="","",VLOOKUP(Table5[[#This Row],[EMPLOYEE ID]],ELIST!$A$1:$J$1864,8))</f>
        <v>44232</v>
      </c>
      <c r="G540" s="29">
        <v>1</v>
      </c>
      <c r="H540" s="29">
        <v>12</v>
      </c>
      <c r="I540" s="30">
        <f t="shared" si="16"/>
        <v>8.3333333333333329E-2</v>
      </c>
      <c r="J540" s="52">
        <f t="shared" si="17"/>
        <v>1.4880952380952382E-2</v>
      </c>
    </row>
    <row r="541" spans="1:10" x14ac:dyDescent="0.25">
      <c r="A541" s="28" t="s">
        <v>327</v>
      </c>
      <c r="B541" s="29" t="s">
        <v>226</v>
      </c>
      <c r="C541" s="29" t="s">
        <v>227</v>
      </c>
      <c r="D541" s="29" t="s">
        <v>754</v>
      </c>
      <c r="E541" s="35">
        <f>IFERROR(VLOOKUP(Table5[[#This Row],[EMPLOYEE ID]],Table3[[EMP ID]:[DATE STARTED]],9,FALSE),"")</f>
        <v>42795</v>
      </c>
      <c r="F541" s="35" t="str">
        <f>IF(IFERROR(VLOOKUP(Table5[[#This Row],[EMPLOYEE ID]],ELIST!$A$1:$J$1864,8),"")="","",VLOOKUP(Table5[[#This Row],[EMPLOYEE ID]],ELIST!$A$1:$J$1864,8))</f>
        <v/>
      </c>
      <c r="G541" s="29">
        <v>1</v>
      </c>
      <c r="H541" s="29">
        <v>12</v>
      </c>
      <c r="I541" s="30">
        <f t="shared" si="16"/>
        <v>8.3333333333333329E-2</v>
      </c>
      <c r="J541" s="52">
        <f t="shared" si="17"/>
        <v>8.3333333333333329E-2</v>
      </c>
    </row>
    <row r="542" spans="1:10" x14ac:dyDescent="0.25">
      <c r="A542" s="28" t="s">
        <v>327</v>
      </c>
      <c r="B542" s="29" t="s">
        <v>226</v>
      </c>
      <c r="C542" s="29" t="s">
        <v>227</v>
      </c>
      <c r="D542" s="29" t="s">
        <v>717</v>
      </c>
      <c r="E542" s="35">
        <f>IFERROR(VLOOKUP(Table5[[#This Row],[EMPLOYEE ID]],Table3[[EMP ID]:[DATE STARTED]],9,FALSE),"")</f>
        <v>42795</v>
      </c>
      <c r="F542" s="35" t="str">
        <f>IF(IFERROR(VLOOKUP(Table5[[#This Row],[EMPLOYEE ID]],ELIST!$A$1:$J$1864,8),"")="","",VLOOKUP(Table5[[#This Row],[EMPLOYEE ID]],ELIST!$A$1:$J$1864,8))</f>
        <v/>
      </c>
      <c r="G542" s="29">
        <v>1</v>
      </c>
      <c r="H542" s="29">
        <v>12</v>
      </c>
      <c r="I542" s="30">
        <f t="shared" si="16"/>
        <v>8.3333333333333329E-2</v>
      </c>
      <c r="J542" s="52">
        <f t="shared" si="17"/>
        <v>8.3333333333333329E-2</v>
      </c>
    </row>
    <row r="543" spans="1:10" x14ac:dyDescent="0.25">
      <c r="A543" s="28" t="s">
        <v>327</v>
      </c>
      <c r="B543" s="29" t="s">
        <v>226</v>
      </c>
      <c r="C543" s="29" t="s">
        <v>227</v>
      </c>
      <c r="D543" s="29" t="s">
        <v>703</v>
      </c>
      <c r="E543" s="35">
        <f>IFERROR(VLOOKUP(Table5[[#This Row],[EMPLOYEE ID]],Table3[[EMP ID]:[DATE STARTED]],9,FALSE),"")</f>
        <v>42795</v>
      </c>
      <c r="F543" s="35" t="str">
        <f>IF(IFERROR(VLOOKUP(Table5[[#This Row],[EMPLOYEE ID]],ELIST!$A$1:$J$1864,8),"")="","",VLOOKUP(Table5[[#This Row],[EMPLOYEE ID]],ELIST!$A$1:$J$1864,8))</f>
        <v/>
      </c>
      <c r="G543" s="29">
        <v>1</v>
      </c>
      <c r="H543" s="29">
        <v>12</v>
      </c>
      <c r="I543" s="30">
        <f t="shared" si="16"/>
        <v>8.3333333333333329E-2</v>
      </c>
      <c r="J543" s="52">
        <f t="shared" si="17"/>
        <v>8.3333333333333329E-2</v>
      </c>
    </row>
    <row r="544" spans="1:10" x14ac:dyDescent="0.25">
      <c r="A544" s="28" t="s">
        <v>327</v>
      </c>
      <c r="B544" s="29" t="s">
        <v>511</v>
      </c>
      <c r="C544" s="29" t="s">
        <v>3766</v>
      </c>
      <c r="D544" s="29" t="s">
        <v>746</v>
      </c>
      <c r="E544" s="35" t="str">
        <f>IFERROR(VLOOKUP(Table5[[#This Row],[EMPLOYEE ID]],Table3[[EMP ID]:[DATE STARTED]],9,FALSE),"")</f>
        <v/>
      </c>
      <c r="F544" s="35">
        <f>IF(IFERROR(VLOOKUP(Table5[[#This Row],[EMPLOYEE ID]],ELIST!$A$1:$J$1864,8),"")="","",VLOOKUP(Table5[[#This Row],[EMPLOYEE ID]],ELIST!$A$1:$J$1864,8))</f>
        <v>44484</v>
      </c>
      <c r="G544" s="29">
        <v>1</v>
      </c>
      <c r="H544" s="29">
        <v>12</v>
      </c>
      <c r="I544" s="30">
        <f t="shared" si="16"/>
        <v>8.3333333333333329E-2</v>
      </c>
      <c r="J544" s="52">
        <f t="shared" si="17"/>
        <v>4.0322580645161289E-2</v>
      </c>
    </row>
    <row r="545" spans="1:10" x14ac:dyDescent="0.25">
      <c r="A545" s="28" t="s">
        <v>327</v>
      </c>
      <c r="B545" s="29" t="s">
        <v>511</v>
      </c>
      <c r="C545" s="29" t="s">
        <v>3766</v>
      </c>
      <c r="D545" s="29" t="s">
        <v>650</v>
      </c>
      <c r="E545" s="35" t="str">
        <f>IFERROR(VLOOKUP(Table5[[#This Row],[EMPLOYEE ID]],Table3[[EMP ID]:[DATE STARTED]],9,FALSE),"")</f>
        <v/>
      </c>
      <c r="F545" s="35">
        <f>IF(IFERROR(VLOOKUP(Table5[[#This Row],[EMPLOYEE ID]],ELIST!$A$1:$J$1864,8),"")="","",VLOOKUP(Table5[[#This Row],[EMPLOYEE ID]],ELIST!$A$1:$J$1864,8))</f>
        <v>44484</v>
      </c>
      <c r="G545" s="29">
        <v>1</v>
      </c>
      <c r="H545" s="29">
        <v>12</v>
      </c>
      <c r="I545" s="30">
        <f t="shared" si="16"/>
        <v>8.3333333333333329E-2</v>
      </c>
      <c r="J545" s="52">
        <f t="shared" si="17"/>
        <v>4.0322580645161289E-2</v>
      </c>
    </row>
    <row r="546" spans="1:10" x14ac:dyDescent="0.25">
      <c r="A546" s="28" t="s">
        <v>327</v>
      </c>
      <c r="B546" s="29" t="s">
        <v>3879</v>
      </c>
      <c r="C546" s="29" t="s">
        <v>3766</v>
      </c>
      <c r="D546" s="29" t="s">
        <v>3768</v>
      </c>
      <c r="E546" s="35" t="str">
        <f>IFERROR(VLOOKUP(Table5[[#This Row],[EMPLOYEE ID]],Table3[[EMP ID]:[DATE STARTED]],9,FALSE),"")</f>
        <v/>
      </c>
      <c r="F546" s="35" t="str">
        <f>IF(IFERROR(VLOOKUP(Table5[[#This Row],[EMPLOYEE ID]],ELIST!$A$1:$J$1864,8),"")="","",VLOOKUP(Table5[[#This Row],[EMPLOYEE ID]],ELIST!$A$1:$J$1864,8))</f>
        <v/>
      </c>
      <c r="G546" s="29">
        <v>1</v>
      </c>
      <c r="H546" s="29">
        <v>12</v>
      </c>
      <c r="I546" s="30">
        <f t="shared" si="16"/>
        <v>8.3333333333333329E-2</v>
      </c>
      <c r="J546" s="52">
        <f t="shared" si="17"/>
        <v>8.3333333333333329E-2</v>
      </c>
    </row>
    <row r="547" spans="1:10" x14ac:dyDescent="0.25">
      <c r="A547" s="28" t="s">
        <v>324</v>
      </c>
      <c r="B547" s="29" t="s">
        <v>322</v>
      </c>
      <c r="C547" s="29" t="s">
        <v>325</v>
      </c>
      <c r="D547" s="29" t="s">
        <v>754</v>
      </c>
      <c r="E547" s="35">
        <f>IFERROR(VLOOKUP(Table5[[#This Row],[EMPLOYEE ID]],Table3[[EMP ID]:[DATE STARTED]],9,FALSE),"")</f>
        <v>44970</v>
      </c>
      <c r="F547" s="35" t="str">
        <f>IF(IFERROR(VLOOKUP(Table5[[#This Row],[EMPLOYEE ID]],ELIST!$A$1:$J$1864,8),"")="","",VLOOKUP(Table5[[#This Row],[EMPLOYEE ID]],ELIST!$A$1:$J$1864,8))</f>
        <v/>
      </c>
      <c r="G547" s="29">
        <v>1</v>
      </c>
      <c r="H547" s="29">
        <v>12</v>
      </c>
      <c r="I547" s="30">
        <f t="shared" si="16"/>
        <v>8.3333333333333329E-2</v>
      </c>
      <c r="J547" s="52">
        <f t="shared" si="17"/>
        <v>8.3333333333333329E-2</v>
      </c>
    </row>
    <row r="548" spans="1:10" x14ac:dyDescent="0.25">
      <c r="A548" s="28" t="s">
        <v>324</v>
      </c>
      <c r="B548" s="29" t="s">
        <v>322</v>
      </c>
      <c r="C548" s="29" t="s">
        <v>325</v>
      </c>
      <c r="D548" s="29" t="s">
        <v>748</v>
      </c>
      <c r="E548" s="35">
        <f>IFERROR(VLOOKUP(Table5[[#This Row],[EMPLOYEE ID]],Table3[[EMP ID]:[DATE STARTED]],9,FALSE),"")</f>
        <v>44970</v>
      </c>
      <c r="F548" s="35" t="str">
        <f>IF(IFERROR(VLOOKUP(Table5[[#This Row],[EMPLOYEE ID]],ELIST!$A$1:$J$1864,8),"")="","",VLOOKUP(Table5[[#This Row],[EMPLOYEE ID]],ELIST!$A$1:$J$1864,8))</f>
        <v/>
      </c>
      <c r="G548" s="29">
        <v>1</v>
      </c>
      <c r="H548" s="29">
        <v>12</v>
      </c>
      <c r="I548" s="30">
        <f t="shared" si="16"/>
        <v>8.3333333333333329E-2</v>
      </c>
      <c r="J548" s="52">
        <f t="shared" si="17"/>
        <v>8.3333333333333329E-2</v>
      </c>
    </row>
    <row r="549" spans="1:10" x14ac:dyDescent="0.25">
      <c r="A549" s="28" t="s">
        <v>324</v>
      </c>
      <c r="B549" s="29" t="s">
        <v>322</v>
      </c>
      <c r="C549" s="29" t="s">
        <v>325</v>
      </c>
      <c r="D549" s="29" t="s">
        <v>746</v>
      </c>
      <c r="E549" s="35">
        <f>IFERROR(VLOOKUP(Table5[[#This Row],[EMPLOYEE ID]],Table3[[EMP ID]:[DATE STARTED]],9,FALSE),"")</f>
        <v>44970</v>
      </c>
      <c r="F549" s="35" t="str">
        <f>IF(IFERROR(VLOOKUP(Table5[[#This Row],[EMPLOYEE ID]],ELIST!$A$1:$J$1864,8),"")="","",VLOOKUP(Table5[[#This Row],[EMPLOYEE ID]],ELIST!$A$1:$J$1864,8))</f>
        <v/>
      </c>
      <c r="G549" s="29">
        <v>1</v>
      </c>
      <c r="H549" s="29">
        <v>12</v>
      </c>
      <c r="I549" s="30">
        <f t="shared" si="16"/>
        <v>8.3333333333333329E-2</v>
      </c>
      <c r="J549" s="52">
        <f t="shared" si="17"/>
        <v>8.3333333333333329E-2</v>
      </c>
    </row>
    <row r="550" spans="1:10" x14ac:dyDescent="0.25">
      <c r="A550" s="28" t="s">
        <v>324</v>
      </c>
      <c r="B550" s="29" t="s">
        <v>322</v>
      </c>
      <c r="C550" s="29" t="s">
        <v>325</v>
      </c>
      <c r="D550" s="29" t="s">
        <v>717</v>
      </c>
      <c r="E550" s="35">
        <f>IFERROR(VLOOKUP(Table5[[#This Row],[EMPLOYEE ID]],Table3[[EMP ID]:[DATE STARTED]],9,FALSE),"")</f>
        <v>44970</v>
      </c>
      <c r="F550" s="35" t="str">
        <f>IF(IFERROR(VLOOKUP(Table5[[#This Row],[EMPLOYEE ID]],ELIST!$A$1:$J$1864,8),"")="","",VLOOKUP(Table5[[#This Row],[EMPLOYEE ID]],ELIST!$A$1:$J$1864,8))</f>
        <v/>
      </c>
      <c r="G550" s="29">
        <v>1</v>
      </c>
      <c r="H550" s="29">
        <v>12</v>
      </c>
      <c r="I550" s="30">
        <f t="shared" si="16"/>
        <v>8.3333333333333329E-2</v>
      </c>
      <c r="J550" s="52">
        <f t="shared" si="17"/>
        <v>8.3333333333333329E-2</v>
      </c>
    </row>
    <row r="551" spans="1:10" x14ac:dyDescent="0.25">
      <c r="A551" s="28" t="s">
        <v>324</v>
      </c>
      <c r="B551" s="29" t="s">
        <v>322</v>
      </c>
      <c r="C551" s="29" t="s">
        <v>325</v>
      </c>
      <c r="D551" s="29" t="s">
        <v>703</v>
      </c>
      <c r="E551" s="35">
        <f>IFERROR(VLOOKUP(Table5[[#This Row],[EMPLOYEE ID]],Table3[[EMP ID]:[DATE STARTED]],9,FALSE),"")</f>
        <v>44970</v>
      </c>
      <c r="F551" s="35" t="str">
        <f>IF(IFERROR(VLOOKUP(Table5[[#This Row],[EMPLOYEE ID]],ELIST!$A$1:$J$1864,8),"")="","",VLOOKUP(Table5[[#This Row],[EMPLOYEE ID]],ELIST!$A$1:$J$1864,8))</f>
        <v/>
      </c>
      <c r="G551" s="29">
        <v>1</v>
      </c>
      <c r="H551" s="29">
        <v>12</v>
      </c>
      <c r="I551" s="30">
        <f t="shared" si="16"/>
        <v>8.3333333333333329E-2</v>
      </c>
      <c r="J551" s="52">
        <f t="shared" si="17"/>
        <v>8.3333333333333329E-2</v>
      </c>
    </row>
    <row r="552" spans="1:10" x14ac:dyDescent="0.25">
      <c r="A552" s="28" t="s">
        <v>324</v>
      </c>
      <c r="B552" s="29" t="s">
        <v>322</v>
      </c>
      <c r="C552" s="29" t="s">
        <v>325</v>
      </c>
      <c r="D552" s="29" t="s">
        <v>695</v>
      </c>
      <c r="E552" s="35">
        <f>IFERROR(VLOOKUP(Table5[[#This Row],[EMPLOYEE ID]],Table3[[EMP ID]:[DATE STARTED]],9,FALSE),"")</f>
        <v>44970</v>
      </c>
      <c r="F552" s="35" t="str">
        <f>IF(IFERROR(VLOOKUP(Table5[[#This Row],[EMPLOYEE ID]],ELIST!$A$1:$J$1864,8),"")="","",VLOOKUP(Table5[[#This Row],[EMPLOYEE ID]],ELIST!$A$1:$J$1864,8))</f>
        <v/>
      </c>
      <c r="G552" s="29">
        <v>1</v>
      </c>
      <c r="H552" s="29">
        <v>12</v>
      </c>
      <c r="I552" s="30">
        <f t="shared" si="16"/>
        <v>8.3333333333333329E-2</v>
      </c>
      <c r="J552" s="52">
        <f t="shared" si="17"/>
        <v>8.3333333333333329E-2</v>
      </c>
    </row>
    <row r="553" spans="1:10" x14ac:dyDescent="0.25">
      <c r="A553" s="28" t="s">
        <v>324</v>
      </c>
      <c r="B553" s="29" t="s">
        <v>322</v>
      </c>
      <c r="C553" s="29" t="s">
        <v>325</v>
      </c>
      <c r="D553" s="29" t="s">
        <v>650</v>
      </c>
      <c r="E553" s="35">
        <f>IFERROR(VLOOKUP(Table5[[#This Row],[EMPLOYEE ID]],Table3[[EMP ID]:[DATE STARTED]],9,FALSE),"")</f>
        <v>44970</v>
      </c>
      <c r="F553" s="35" t="str">
        <f>IF(IFERROR(VLOOKUP(Table5[[#This Row],[EMPLOYEE ID]],ELIST!$A$1:$J$1864,8),"")="","",VLOOKUP(Table5[[#This Row],[EMPLOYEE ID]],ELIST!$A$1:$J$1864,8))</f>
        <v/>
      </c>
      <c r="G553" s="29">
        <v>1</v>
      </c>
      <c r="H553" s="29">
        <v>12</v>
      </c>
      <c r="I553" s="30">
        <f t="shared" si="16"/>
        <v>8.3333333333333329E-2</v>
      </c>
      <c r="J553" s="52">
        <f t="shared" si="17"/>
        <v>8.3333333333333329E-2</v>
      </c>
    </row>
    <row r="554" spans="1:10" x14ac:dyDescent="0.25">
      <c r="A554" s="28" t="s">
        <v>324</v>
      </c>
      <c r="B554" s="29" t="s">
        <v>322</v>
      </c>
      <c r="C554" s="29" t="s">
        <v>325</v>
      </c>
      <c r="D554" s="29" t="s">
        <v>3277</v>
      </c>
      <c r="E554" s="35">
        <f>IFERROR(VLOOKUP(Table5[[#This Row],[EMPLOYEE ID]],Table3[[EMP ID]:[DATE STARTED]],9,FALSE),"")</f>
        <v>44970</v>
      </c>
      <c r="F554" s="35" t="str">
        <f>IF(IFERROR(VLOOKUP(Table5[[#This Row],[EMPLOYEE ID]],ELIST!$A$1:$J$1864,8),"")="","",VLOOKUP(Table5[[#This Row],[EMPLOYEE ID]],ELIST!$A$1:$J$1864,8))</f>
        <v/>
      </c>
      <c r="G554" s="29">
        <v>1</v>
      </c>
      <c r="H554" s="29">
        <v>12</v>
      </c>
      <c r="I554" s="30">
        <f t="shared" si="16"/>
        <v>8.3333333333333329E-2</v>
      </c>
      <c r="J554" s="52">
        <f t="shared" si="17"/>
        <v>8.3333333333333329E-2</v>
      </c>
    </row>
    <row r="555" spans="1:10" x14ac:dyDescent="0.25">
      <c r="A555" s="28" t="s">
        <v>324</v>
      </c>
      <c r="B555" s="29" t="s">
        <v>322</v>
      </c>
      <c r="C555" s="29" t="s">
        <v>325</v>
      </c>
      <c r="D555" s="29" t="s">
        <v>3284</v>
      </c>
      <c r="E555" s="35">
        <f>IFERROR(VLOOKUP(Table5[[#This Row],[EMPLOYEE ID]],Table3[[EMP ID]:[DATE STARTED]],9,FALSE),"")</f>
        <v>44970</v>
      </c>
      <c r="F555" s="35" t="str">
        <f>IF(IFERROR(VLOOKUP(Table5[[#This Row],[EMPLOYEE ID]],ELIST!$A$1:$J$1864,8),"")="","",VLOOKUP(Table5[[#This Row],[EMPLOYEE ID]],ELIST!$A$1:$J$1864,8))</f>
        <v/>
      </c>
      <c r="G555" s="29">
        <v>1</v>
      </c>
      <c r="H555" s="29">
        <v>12</v>
      </c>
      <c r="I555" s="30">
        <f t="shared" si="16"/>
        <v>8.3333333333333329E-2</v>
      </c>
      <c r="J555" s="52">
        <f t="shared" si="17"/>
        <v>8.3333333333333329E-2</v>
      </c>
    </row>
    <row r="556" spans="1:10" x14ac:dyDescent="0.25">
      <c r="A556" s="28" t="s">
        <v>324</v>
      </c>
      <c r="B556" s="29" t="s">
        <v>322</v>
      </c>
      <c r="C556" s="29" t="s">
        <v>325</v>
      </c>
      <c r="D556" s="29" t="s">
        <v>3778</v>
      </c>
      <c r="E556" s="35">
        <f>IFERROR(VLOOKUP(Table5[[#This Row],[EMPLOYEE ID]],Table3[[EMP ID]:[DATE STARTED]],9,FALSE),"")</f>
        <v>44970</v>
      </c>
      <c r="F556" s="35" t="str">
        <f>IF(IFERROR(VLOOKUP(Table5[[#This Row],[EMPLOYEE ID]],ELIST!$A$1:$J$1864,8),"")="","",VLOOKUP(Table5[[#This Row],[EMPLOYEE ID]],ELIST!$A$1:$J$1864,8))</f>
        <v/>
      </c>
      <c r="G556" s="29">
        <v>1</v>
      </c>
      <c r="H556" s="29">
        <v>12</v>
      </c>
      <c r="I556" s="30">
        <f t="shared" si="16"/>
        <v>8.3333333333333329E-2</v>
      </c>
      <c r="J556" s="52">
        <f t="shared" si="17"/>
        <v>8.3333333333333329E-2</v>
      </c>
    </row>
    <row r="557" spans="1:10" x14ac:dyDescent="0.25">
      <c r="A557" s="28" t="s">
        <v>324</v>
      </c>
      <c r="B557" s="29" t="s">
        <v>322</v>
      </c>
      <c r="C557" s="29" t="s">
        <v>325</v>
      </c>
      <c r="D557" s="29" t="s">
        <v>3768</v>
      </c>
      <c r="E557" s="35">
        <f>IFERROR(VLOOKUP(Table5[[#This Row],[EMPLOYEE ID]],Table3[[EMP ID]:[DATE STARTED]],9,FALSE),"")</f>
        <v>44970</v>
      </c>
      <c r="F557" s="35" t="str">
        <f>IF(IFERROR(VLOOKUP(Table5[[#This Row],[EMPLOYEE ID]],ELIST!$A$1:$J$1864,8),"")="","",VLOOKUP(Table5[[#This Row],[EMPLOYEE ID]],ELIST!$A$1:$J$1864,8))</f>
        <v/>
      </c>
      <c r="G557" s="29">
        <v>1</v>
      </c>
      <c r="H557" s="29">
        <v>12</v>
      </c>
      <c r="I557" s="30">
        <f t="shared" si="16"/>
        <v>8.3333333333333329E-2</v>
      </c>
      <c r="J557" s="52">
        <f t="shared" si="17"/>
        <v>8.3333333333333329E-2</v>
      </c>
    </row>
    <row r="558" spans="1:10" x14ac:dyDescent="0.25">
      <c r="A558" s="28" t="s">
        <v>320</v>
      </c>
      <c r="B558" s="29" t="s">
        <v>318</v>
      </c>
      <c r="C558" s="29" t="s">
        <v>319</v>
      </c>
      <c r="D558" s="29" t="s">
        <v>746</v>
      </c>
      <c r="E558" s="35">
        <f>IFERROR(VLOOKUP(Table5[[#This Row],[EMPLOYEE ID]],Table3[[EMP ID]:[DATE STARTED]],9,FALSE),"")</f>
        <v>41897</v>
      </c>
      <c r="F558" s="35" t="str">
        <f>IF(IFERROR(VLOOKUP(Table5[[#This Row],[EMPLOYEE ID]],ELIST!$A$1:$J$1864,8),"")="","",VLOOKUP(Table5[[#This Row],[EMPLOYEE ID]],ELIST!$A$1:$J$1864,8))</f>
        <v/>
      </c>
      <c r="G558" s="29">
        <v>1</v>
      </c>
      <c r="H558" s="29">
        <v>12</v>
      </c>
      <c r="I558" s="30">
        <f t="shared" si="16"/>
        <v>8.3333333333333329E-2</v>
      </c>
      <c r="J558" s="52">
        <f t="shared" si="17"/>
        <v>8.3333333333333329E-2</v>
      </c>
    </row>
    <row r="559" spans="1:10" x14ac:dyDescent="0.25">
      <c r="A559" s="28" t="s">
        <v>320</v>
      </c>
      <c r="B559" s="29" t="s">
        <v>318</v>
      </c>
      <c r="C559" s="29" t="s">
        <v>319</v>
      </c>
      <c r="D559" s="29" t="s">
        <v>717</v>
      </c>
      <c r="E559" s="35">
        <f>IFERROR(VLOOKUP(Table5[[#This Row],[EMPLOYEE ID]],Table3[[EMP ID]:[DATE STARTED]],9,FALSE),"")</f>
        <v>41897</v>
      </c>
      <c r="F559" s="35" t="str">
        <f>IF(IFERROR(VLOOKUP(Table5[[#This Row],[EMPLOYEE ID]],ELIST!$A$1:$J$1864,8),"")="","",VLOOKUP(Table5[[#This Row],[EMPLOYEE ID]],ELIST!$A$1:$J$1864,8))</f>
        <v/>
      </c>
      <c r="G559" s="29">
        <v>1</v>
      </c>
      <c r="H559" s="29">
        <v>12</v>
      </c>
      <c r="I559" s="30">
        <f t="shared" si="16"/>
        <v>8.3333333333333329E-2</v>
      </c>
      <c r="J559" s="52">
        <f t="shared" si="17"/>
        <v>8.3333333333333329E-2</v>
      </c>
    </row>
    <row r="560" spans="1:10" x14ac:dyDescent="0.25">
      <c r="A560" s="28" t="s">
        <v>320</v>
      </c>
      <c r="B560" s="29" t="s">
        <v>318</v>
      </c>
      <c r="C560" s="29" t="s">
        <v>319</v>
      </c>
      <c r="D560" s="29" t="s">
        <v>703</v>
      </c>
      <c r="E560" s="35">
        <f>IFERROR(VLOOKUP(Table5[[#This Row],[EMPLOYEE ID]],Table3[[EMP ID]:[DATE STARTED]],9,FALSE),"")</f>
        <v>41897</v>
      </c>
      <c r="F560" s="35" t="str">
        <f>IF(IFERROR(VLOOKUP(Table5[[#This Row],[EMPLOYEE ID]],ELIST!$A$1:$J$1864,8),"")="","",VLOOKUP(Table5[[#This Row],[EMPLOYEE ID]],ELIST!$A$1:$J$1864,8))</f>
        <v/>
      </c>
      <c r="G560" s="29">
        <v>1</v>
      </c>
      <c r="H560" s="29">
        <v>12</v>
      </c>
      <c r="I560" s="30">
        <f t="shared" si="16"/>
        <v>8.3333333333333329E-2</v>
      </c>
      <c r="J560" s="52">
        <f t="shared" si="17"/>
        <v>8.3333333333333329E-2</v>
      </c>
    </row>
    <row r="561" spans="1:10" x14ac:dyDescent="0.25">
      <c r="A561" s="28" t="s">
        <v>320</v>
      </c>
      <c r="B561" s="29" t="s">
        <v>318</v>
      </c>
      <c r="C561" s="29" t="s">
        <v>319</v>
      </c>
      <c r="D561" s="29" t="s">
        <v>695</v>
      </c>
      <c r="E561" s="35">
        <f>IFERROR(VLOOKUP(Table5[[#This Row],[EMPLOYEE ID]],Table3[[EMP ID]:[DATE STARTED]],9,FALSE),"")</f>
        <v>41897</v>
      </c>
      <c r="F561" s="35" t="str">
        <f>IF(IFERROR(VLOOKUP(Table5[[#This Row],[EMPLOYEE ID]],ELIST!$A$1:$J$1864,8),"")="","",VLOOKUP(Table5[[#This Row],[EMPLOYEE ID]],ELIST!$A$1:$J$1864,8))</f>
        <v/>
      </c>
      <c r="G561" s="29">
        <v>1</v>
      </c>
      <c r="H561" s="29">
        <v>12</v>
      </c>
      <c r="I561" s="30">
        <f t="shared" si="16"/>
        <v>8.3333333333333329E-2</v>
      </c>
      <c r="J561" s="52">
        <f t="shared" si="17"/>
        <v>8.3333333333333329E-2</v>
      </c>
    </row>
    <row r="562" spans="1:10" x14ac:dyDescent="0.25">
      <c r="A562" s="28" t="s">
        <v>320</v>
      </c>
      <c r="B562" s="29" t="s">
        <v>318</v>
      </c>
      <c r="C562" s="29" t="s">
        <v>319</v>
      </c>
      <c r="D562" s="29" t="s">
        <v>650</v>
      </c>
      <c r="E562" s="35">
        <f>IFERROR(VLOOKUP(Table5[[#This Row],[EMPLOYEE ID]],Table3[[EMP ID]:[DATE STARTED]],9,FALSE),"")</f>
        <v>41897</v>
      </c>
      <c r="F562" s="35" t="str">
        <f>IF(IFERROR(VLOOKUP(Table5[[#This Row],[EMPLOYEE ID]],ELIST!$A$1:$J$1864,8),"")="","",VLOOKUP(Table5[[#This Row],[EMPLOYEE ID]],ELIST!$A$1:$J$1864,8))</f>
        <v/>
      </c>
      <c r="G562" s="29">
        <v>1</v>
      </c>
      <c r="H562" s="29">
        <v>12</v>
      </c>
      <c r="I562" s="30">
        <f t="shared" si="16"/>
        <v>8.3333333333333329E-2</v>
      </c>
      <c r="J562" s="52">
        <f t="shared" si="17"/>
        <v>8.3333333333333329E-2</v>
      </c>
    </row>
    <row r="563" spans="1:10" x14ac:dyDescent="0.25">
      <c r="A563" s="28" t="s">
        <v>320</v>
      </c>
      <c r="B563" s="29" t="s">
        <v>318</v>
      </c>
      <c r="C563" s="29" t="s">
        <v>319</v>
      </c>
      <c r="D563" s="29" t="s">
        <v>3277</v>
      </c>
      <c r="E563" s="35">
        <f>IFERROR(VLOOKUP(Table5[[#This Row],[EMPLOYEE ID]],Table3[[EMP ID]:[DATE STARTED]],9,FALSE),"")</f>
        <v>41897</v>
      </c>
      <c r="F563" s="35" t="str">
        <f>IF(IFERROR(VLOOKUP(Table5[[#This Row],[EMPLOYEE ID]],ELIST!$A$1:$J$1864,8),"")="","",VLOOKUP(Table5[[#This Row],[EMPLOYEE ID]],ELIST!$A$1:$J$1864,8))</f>
        <v/>
      </c>
      <c r="G563" s="29">
        <v>1</v>
      </c>
      <c r="H563" s="29">
        <v>12</v>
      </c>
      <c r="I563" s="30">
        <f t="shared" si="16"/>
        <v>8.3333333333333329E-2</v>
      </c>
      <c r="J563" s="52">
        <f t="shared" si="17"/>
        <v>8.3333333333333329E-2</v>
      </c>
    </row>
    <row r="564" spans="1:10" x14ac:dyDescent="0.25">
      <c r="A564" s="28" t="s">
        <v>320</v>
      </c>
      <c r="B564" s="29" t="s">
        <v>318</v>
      </c>
      <c r="C564" s="29" t="s">
        <v>319</v>
      </c>
      <c r="D564" s="29" t="s">
        <v>3284</v>
      </c>
      <c r="E564" s="35">
        <f>IFERROR(VLOOKUP(Table5[[#This Row],[EMPLOYEE ID]],Table3[[EMP ID]:[DATE STARTED]],9,FALSE),"")</f>
        <v>41897</v>
      </c>
      <c r="F564" s="35" t="str">
        <f>IF(IFERROR(VLOOKUP(Table5[[#This Row],[EMPLOYEE ID]],ELIST!$A$1:$J$1864,8),"")="","",VLOOKUP(Table5[[#This Row],[EMPLOYEE ID]],ELIST!$A$1:$J$1864,8))</f>
        <v/>
      </c>
      <c r="G564" s="29">
        <v>1</v>
      </c>
      <c r="H564" s="29">
        <v>12</v>
      </c>
      <c r="I564" s="30">
        <f t="shared" si="16"/>
        <v>8.3333333333333329E-2</v>
      </c>
      <c r="J564" s="52">
        <f t="shared" si="17"/>
        <v>8.3333333333333329E-2</v>
      </c>
    </row>
    <row r="565" spans="1:10" x14ac:dyDescent="0.25">
      <c r="A565" s="28" t="s">
        <v>320</v>
      </c>
      <c r="B565" s="29" t="s">
        <v>318</v>
      </c>
      <c r="C565" s="29" t="s">
        <v>319</v>
      </c>
      <c r="D565" s="29" t="s">
        <v>3778</v>
      </c>
      <c r="E565" s="35">
        <f>IFERROR(VLOOKUP(Table5[[#This Row],[EMPLOYEE ID]],Table3[[EMP ID]:[DATE STARTED]],9,FALSE),"")</f>
        <v>41897</v>
      </c>
      <c r="F565" s="35" t="str">
        <f>IF(IFERROR(VLOOKUP(Table5[[#This Row],[EMPLOYEE ID]],ELIST!$A$1:$J$1864,8),"")="","",VLOOKUP(Table5[[#This Row],[EMPLOYEE ID]],ELIST!$A$1:$J$1864,8))</f>
        <v/>
      </c>
      <c r="G565" s="29">
        <v>1</v>
      </c>
      <c r="H565" s="29">
        <v>12</v>
      </c>
      <c r="I565" s="30">
        <f t="shared" si="16"/>
        <v>8.3333333333333329E-2</v>
      </c>
      <c r="J565" s="52">
        <f t="shared" si="17"/>
        <v>8.3333333333333329E-2</v>
      </c>
    </row>
    <row r="566" spans="1:10" x14ac:dyDescent="0.25">
      <c r="A566" s="28" t="s">
        <v>320</v>
      </c>
      <c r="B566" s="29" t="s">
        <v>318</v>
      </c>
      <c r="C566" s="29" t="s">
        <v>319</v>
      </c>
      <c r="D566" s="29" t="s">
        <v>3768</v>
      </c>
      <c r="E566" s="35">
        <f>IFERROR(VLOOKUP(Table5[[#This Row],[EMPLOYEE ID]],Table3[[EMP ID]:[DATE STARTED]],9,FALSE),"")</f>
        <v>41897</v>
      </c>
      <c r="F566" s="35" t="str">
        <f>IF(IFERROR(VLOOKUP(Table5[[#This Row],[EMPLOYEE ID]],ELIST!$A$1:$J$1864,8),"")="","",VLOOKUP(Table5[[#This Row],[EMPLOYEE ID]],ELIST!$A$1:$J$1864,8))</f>
        <v/>
      </c>
      <c r="G566" s="29">
        <v>1</v>
      </c>
      <c r="H566" s="29">
        <v>12</v>
      </c>
      <c r="I566" s="30">
        <f t="shared" si="16"/>
        <v>8.3333333333333329E-2</v>
      </c>
      <c r="J566" s="52">
        <f t="shared" si="17"/>
        <v>8.3333333333333329E-2</v>
      </c>
    </row>
    <row r="567" spans="1:10" x14ac:dyDescent="0.25">
      <c r="A567" s="28" t="s">
        <v>315</v>
      </c>
      <c r="B567" s="29" t="s">
        <v>313</v>
      </c>
      <c r="C567" s="29" t="s">
        <v>314</v>
      </c>
      <c r="D567" s="29" t="s">
        <v>754</v>
      </c>
      <c r="E567" s="35">
        <f>IFERROR(VLOOKUP(Table5[[#This Row],[EMPLOYEE ID]],Table3[[EMP ID]:[DATE STARTED]],9,FALSE),"")</f>
        <v>44704</v>
      </c>
      <c r="F567" s="35" t="str">
        <f>IF(IFERROR(VLOOKUP(Table5[[#This Row],[EMPLOYEE ID]],ELIST!$A$1:$J$1864,8),"")="","",VLOOKUP(Table5[[#This Row],[EMPLOYEE ID]],ELIST!$A$1:$J$1864,8))</f>
        <v/>
      </c>
      <c r="G567" s="29">
        <v>1</v>
      </c>
      <c r="H567" s="29">
        <v>12</v>
      </c>
      <c r="I567" s="30">
        <f t="shared" si="16"/>
        <v>8.3333333333333329E-2</v>
      </c>
      <c r="J567" s="52">
        <f t="shared" si="17"/>
        <v>8.3333333333333329E-2</v>
      </c>
    </row>
    <row r="568" spans="1:10" x14ac:dyDescent="0.25">
      <c r="A568" s="28" t="s">
        <v>315</v>
      </c>
      <c r="B568" s="29" t="s">
        <v>313</v>
      </c>
      <c r="C568" s="29" t="s">
        <v>314</v>
      </c>
      <c r="D568" s="29" t="s">
        <v>748</v>
      </c>
      <c r="E568" s="35">
        <f>IFERROR(VLOOKUP(Table5[[#This Row],[EMPLOYEE ID]],Table3[[EMP ID]:[DATE STARTED]],9,FALSE),"")</f>
        <v>44704</v>
      </c>
      <c r="F568" s="35" t="str">
        <f>IF(IFERROR(VLOOKUP(Table5[[#This Row],[EMPLOYEE ID]],ELIST!$A$1:$J$1864,8),"")="","",VLOOKUP(Table5[[#This Row],[EMPLOYEE ID]],ELIST!$A$1:$J$1864,8))</f>
        <v/>
      </c>
      <c r="G568" s="29">
        <v>1</v>
      </c>
      <c r="H568" s="29">
        <v>12</v>
      </c>
      <c r="I568" s="30">
        <f t="shared" si="16"/>
        <v>8.3333333333333329E-2</v>
      </c>
      <c r="J568" s="52">
        <f t="shared" si="17"/>
        <v>8.3333333333333329E-2</v>
      </c>
    </row>
    <row r="569" spans="1:10" x14ac:dyDescent="0.25">
      <c r="A569" s="28" t="s">
        <v>315</v>
      </c>
      <c r="B569" s="29" t="s">
        <v>313</v>
      </c>
      <c r="C569" s="29" t="s">
        <v>314</v>
      </c>
      <c r="D569" s="29" t="s">
        <v>746</v>
      </c>
      <c r="E569" s="35">
        <f>IFERROR(VLOOKUP(Table5[[#This Row],[EMPLOYEE ID]],Table3[[EMP ID]:[DATE STARTED]],9,FALSE),"")</f>
        <v>44704</v>
      </c>
      <c r="F569" s="35" t="str">
        <f>IF(IFERROR(VLOOKUP(Table5[[#This Row],[EMPLOYEE ID]],ELIST!$A$1:$J$1864,8),"")="","",VLOOKUP(Table5[[#This Row],[EMPLOYEE ID]],ELIST!$A$1:$J$1864,8))</f>
        <v/>
      </c>
      <c r="G569" s="29">
        <v>1</v>
      </c>
      <c r="H569" s="29">
        <v>12</v>
      </c>
      <c r="I569" s="30">
        <f t="shared" si="16"/>
        <v>8.3333333333333329E-2</v>
      </c>
      <c r="J569" s="52">
        <f t="shared" si="17"/>
        <v>8.3333333333333329E-2</v>
      </c>
    </row>
    <row r="570" spans="1:10" x14ac:dyDescent="0.25">
      <c r="A570" s="28" t="s">
        <v>315</v>
      </c>
      <c r="B570" s="29" t="s">
        <v>313</v>
      </c>
      <c r="C570" s="29" t="s">
        <v>314</v>
      </c>
      <c r="D570" s="29" t="s">
        <v>717</v>
      </c>
      <c r="E570" s="35">
        <f>IFERROR(VLOOKUP(Table5[[#This Row],[EMPLOYEE ID]],Table3[[EMP ID]:[DATE STARTED]],9,FALSE),"")</f>
        <v>44704</v>
      </c>
      <c r="F570" s="35" t="str">
        <f>IF(IFERROR(VLOOKUP(Table5[[#This Row],[EMPLOYEE ID]],ELIST!$A$1:$J$1864,8),"")="","",VLOOKUP(Table5[[#This Row],[EMPLOYEE ID]],ELIST!$A$1:$J$1864,8))</f>
        <v/>
      </c>
      <c r="G570" s="29">
        <v>1</v>
      </c>
      <c r="H570" s="29">
        <v>12</v>
      </c>
      <c r="I570" s="30">
        <f t="shared" si="16"/>
        <v>8.3333333333333329E-2</v>
      </c>
      <c r="J570" s="52">
        <f t="shared" si="17"/>
        <v>8.3333333333333329E-2</v>
      </c>
    </row>
    <row r="571" spans="1:10" x14ac:dyDescent="0.25">
      <c r="A571" s="28" t="s">
        <v>315</v>
      </c>
      <c r="B571" s="29" t="s">
        <v>313</v>
      </c>
      <c r="C571" s="29" t="s">
        <v>314</v>
      </c>
      <c r="D571" s="29" t="s">
        <v>703</v>
      </c>
      <c r="E571" s="35">
        <f>IFERROR(VLOOKUP(Table5[[#This Row],[EMPLOYEE ID]],Table3[[EMP ID]:[DATE STARTED]],9,FALSE),"")</f>
        <v>44704</v>
      </c>
      <c r="F571" s="35" t="str">
        <f>IF(IFERROR(VLOOKUP(Table5[[#This Row],[EMPLOYEE ID]],ELIST!$A$1:$J$1864,8),"")="","",VLOOKUP(Table5[[#This Row],[EMPLOYEE ID]],ELIST!$A$1:$J$1864,8))</f>
        <v/>
      </c>
      <c r="G571" s="29">
        <v>1</v>
      </c>
      <c r="H571" s="29">
        <v>12</v>
      </c>
      <c r="I571" s="30">
        <f t="shared" si="16"/>
        <v>8.3333333333333329E-2</v>
      </c>
      <c r="J571" s="52">
        <f t="shared" si="17"/>
        <v>8.3333333333333329E-2</v>
      </c>
    </row>
    <row r="572" spans="1:10" x14ac:dyDescent="0.25">
      <c r="A572" s="28" t="s">
        <v>315</v>
      </c>
      <c r="B572" s="29" t="s">
        <v>313</v>
      </c>
      <c r="C572" s="29" t="s">
        <v>314</v>
      </c>
      <c r="D572" s="29" t="s">
        <v>695</v>
      </c>
      <c r="E572" s="35">
        <f>IFERROR(VLOOKUP(Table5[[#This Row],[EMPLOYEE ID]],Table3[[EMP ID]:[DATE STARTED]],9,FALSE),"")</f>
        <v>44704</v>
      </c>
      <c r="F572" s="35" t="str">
        <f>IF(IFERROR(VLOOKUP(Table5[[#This Row],[EMPLOYEE ID]],ELIST!$A$1:$J$1864,8),"")="","",VLOOKUP(Table5[[#This Row],[EMPLOYEE ID]],ELIST!$A$1:$J$1864,8))</f>
        <v/>
      </c>
      <c r="G572" s="29">
        <v>1</v>
      </c>
      <c r="H572" s="29">
        <v>12</v>
      </c>
      <c r="I572" s="30">
        <f t="shared" si="16"/>
        <v>8.3333333333333329E-2</v>
      </c>
      <c r="J572" s="52">
        <f t="shared" si="17"/>
        <v>8.3333333333333329E-2</v>
      </c>
    </row>
    <row r="573" spans="1:10" x14ac:dyDescent="0.25">
      <c r="A573" s="28" t="s">
        <v>315</v>
      </c>
      <c r="B573" s="29" t="s">
        <v>313</v>
      </c>
      <c r="C573" s="29" t="s">
        <v>314</v>
      </c>
      <c r="D573" s="29" t="s">
        <v>650</v>
      </c>
      <c r="E573" s="35">
        <f>IFERROR(VLOOKUP(Table5[[#This Row],[EMPLOYEE ID]],Table3[[EMP ID]:[DATE STARTED]],9,FALSE),"")</f>
        <v>44704</v>
      </c>
      <c r="F573" s="35" t="str">
        <f>IF(IFERROR(VLOOKUP(Table5[[#This Row],[EMPLOYEE ID]],ELIST!$A$1:$J$1864,8),"")="","",VLOOKUP(Table5[[#This Row],[EMPLOYEE ID]],ELIST!$A$1:$J$1864,8))</f>
        <v/>
      </c>
      <c r="G573" s="29">
        <v>1</v>
      </c>
      <c r="H573" s="29">
        <v>12</v>
      </c>
      <c r="I573" s="30">
        <f t="shared" si="16"/>
        <v>8.3333333333333329E-2</v>
      </c>
      <c r="J573" s="52">
        <f t="shared" si="17"/>
        <v>8.3333333333333329E-2</v>
      </c>
    </row>
    <row r="574" spans="1:10" x14ac:dyDescent="0.25">
      <c r="A574" s="28" t="s">
        <v>315</v>
      </c>
      <c r="B574" s="29" t="s">
        <v>313</v>
      </c>
      <c r="C574" s="29" t="s">
        <v>314</v>
      </c>
      <c r="D574" s="29" t="s">
        <v>3277</v>
      </c>
      <c r="E574" s="35">
        <f>IFERROR(VLOOKUP(Table5[[#This Row],[EMPLOYEE ID]],Table3[[EMP ID]:[DATE STARTED]],9,FALSE),"")</f>
        <v>44704</v>
      </c>
      <c r="F574" s="35" t="str">
        <f>IF(IFERROR(VLOOKUP(Table5[[#This Row],[EMPLOYEE ID]],ELIST!$A$1:$J$1864,8),"")="","",VLOOKUP(Table5[[#This Row],[EMPLOYEE ID]],ELIST!$A$1:$J$1864,8))</f>
        <v/>
      </c>
      <c r="G574" s="29">
        <v>1</v>
      </c>
      <c r="H574" s="29">
        <v>12</v>
      </c>
      <c r="I574" s="30">
        <f t="shared" si="16"/>
        <v>8.3333333333333329E-2</v>
      </c>
      <c r="J574" s="52">
        <f t="shared" si="17"/>
        <v>8.3333333333333329E-2</v>
      </c>
    </row>
    <row r="575" spans="1:10" x14ac:dyDescent="0.25">
      <c r="A575" s="28" t="s">
        <v>315</v>
      </c>
      <c r="B575" s="29" t="s">
        <v>313</v>
      </c>
      <c r="C575" s="29" t="s">
        <v>314</v>
      </c>
      <c r="D575" s="29" t="s">
        <v>3284</v>
      </c>
      <c r="E575" s="35">
        <f>IFERROR(VLOOKUP(Table5[[#This Row],[EMPLOYEE ID]],Table3[[EMP ID]:[DATE STARTED]],9,FALSE),"")</f>
        <v>44704</v>
      </c>
      <c r="F575" s="35" t="str">
        <f>IF(IFERROR(VLOOKUP(Table5[[#This Row],[EMPLOYEE ID]],ELIST!$A$1:$J$1864,8),"")="","",VLOOKUP(Table5[[#This Row],[EMPLOYEE ID]],ELIST!$A$1:$J$1864,8))</f>
        <v/>
      </c>
      <c r="G575" s="29">
        <v>1</v>
      </c>
      <c r="H575" s="29">
        <v>12</v>
      </c>
      <c r="I575" s="30">
        <f t="shared" si="16"/>
        <v>8.3333333333333329E-2</v>
      </c>
      <c r="J575" s="52">
        <f t="shared" si="17"/>
        <v>8.3333333333333329E-2</v>
      </c>
    </row>
    <row r="576" spans="1:10" x14ac:dyDescent="0.25">
      <c r="A576" s="28" t="s">
        <v>315</v>
      </c>
      <c r="B576" s="29" t="s">
        <v>313</v>
      </c>
      <c r="C576" s="29" t="s">
        <v>314</v>
      </c>
      <c r="D576" s="29" t="s">
        <v>3778</v>
      </c>
      <c r="E576" s="35">
        <f>IFERROR(VLOOKUP(Table5[[#This Row],[EMPLOYEE ID]],Table3[[EMP ID]:[DATE STARTED]],9,FALSE),"")</f>
        <v>44704</v>
      </c>
      <c r="F576" s="35" t="str">
        <f>IF(IFERROR(VLOOKUP(Table5[[#This Row],[EMPLOYEE ID]],ELIST!$A$1:$J$1864,8),"")="","",VLOOKUP(Table5[[#This Row],[EMPLOYEE ID]],ELIST!$A$1:$J$1864,8))</f>
        <v/>
      </c>
      <c r="G576" s="29">
        <v>1</v>
      </c>
      <c r="H576" s="29">
        <v>12</v>
      </c>
      <c r="I576" s="30">
        <f t="shared" si="16"/>
        <v>8.3333333333333329E-2</v>
      </c>
      <c r="J576" s="52">
        <f t="shared" si="17"/>
        <v>8.3333333333333329E-2</v>
      </c>
    </row>
    <row r="577" spans="1:10" x14ac:dyDescent="0.25">
      <c r="A577" s="28" t="s">
        <v>315</v>
      </c>
      <c r="B577" s="29" t="s">
        <v>313</v>
      </c>
      <c r="C577" s="29" t="s">
        <v>314</v>
      </c>
      <c r="D577" s="29" t="s">
        <v>3768</v>
      </c>
      <c r="E577" s="35">
        <f>IFERROR(VLOOKUP(Table5[[#This Row],[EMPLOYEE ID]],Table3[[EMP ID]:[DATE STARTED]],9,FALSE),"")</f>
        <v>44704</v>
      </c>
      <c r="F577" s="35" t="str">
        <f>IF(IFERROR(VLOOKUP(Table5[[#This Row],[EMPLOYEE ID]],ELIST!$A$1:$J$1864,8),"")="","",VLOOKUP(Table5[[#This Row],[EMPLOYEE ID]],ELIST!$A$1:$J$1864,8))</f>
        <v/>
      </c>
      <c r="G577" s="29">
        <v>1</v>
      </c>
      <c r="H577" s="29">
        <v>12</v>
      </c>
      <c r="I577" s="30">
        <f t="shared" si="16"/>
        <v>8.3333333333333329E-2</v>
      </c>
      <c r="J577" s="52">
        <f t="shared" si="17"/>
        <v>8.3333333333333329E-2</v>
      </c>
    </row>
    <row r="578" spans="1:10" x14ac:dyDescent="0.25">
      <c r="A578" s="28" t="s">
        <v>309</v>
      </c>
      <c r="B578" s="29">
        <v>210051</v>
      </c>
      <c r="C578" s="29" t="s">
        <v>308</v>
      </c>
      <c r="D578" s="29" t="s">
        <v>746</v>
      </c>
      <c r="E578" s="35">
        <f>IFERROR(VLOOKUP(Table5[[#This Row],[EMPLOYEE ID]],Table3[[EMP ID]:[DATE STARTED]],9,FALSE),"")</f>
        <v>44754</v>
      </c>
      <c r="F578" s="35" t="str">
        <f>IF(IFERROR(VLOOKUP(Table5[[#This Row],[EMPLOYEE ID]],ELIST!$A$1:$J$1864,8),"")="","",VLOOKUP(Table5[[#This Row],[EMPLOYEE ID]],ELIST!$A$1:$J$1864,8))</f>
        <v/>
      </c>
      <c r="G578" s="29">
        <v>1</v>
      </c>
      <c r="H578" s="29">
        <v>12</v>
      </c>
      <c r="I578" s="30">
        <f t="shared" si="16"/>
        <v>8.3333333333333329E-2</v>
      </c>
      <c r="J578" s="52">
        <f t="shared" si="17"/>
        <v>8.3333333333333329E-2</v>
      </c>
    </row>
    <row r="579" spans="1:10" x14ac:dyDescent="0.25">
      <c r="A579" s="28" t="s">
        <v>309</v>
      </c>
      <c r="B579" s="29">
        <v>210051</v>
      </c>
      <c r="C579" s="29" t="s">
        <v>308</v>
      </c>
      <c r="D579" s="29" t="s">
        <v>717</v>
      </c>
      <c r="E579" s="35">
        <f>IFERROR(VLOOKUP(Table5[[#This Row],[EMPLOYEE ID]],Table3[[EMP ID]:[DATE STARTED]],9,FALSE),"")</f>
        <v>44754</v>
      </c>
      <c r="F579" s="35" t="str">
        <f>IF(IFERROR(VLOOKUP(Table5[[#This Row],[EMPLOYEE ID]],ELIST!$A$1:$J$1864,8),"")="","",VLOOKUP(Table5[[#This Row],[EMPLOYEE ID]],ELIST!$A$1:$J$1864,8))</f>
        <v/>
      </c>
      <c r="G579" s="29">
        <v>1</v>
      </c>
      <c r="H579" s="29">
        <v>12</v>
      </c>
      <c r="I579" s="30">
        <f t="shared" ref="I579:I642" si="18">G579/H579</f>
        <v>8.3333333333333329E-2</v>
      </c>
      <c r="J579" s="52">
        <f t="shared" ref="J579:J642" si="19">IF(ISNUMBER(F579), ((G579 - 1 + (DAY(F579) / DAY(EOMONTH(F579, 0)))) / H579), (G579 / H579))</f>
        <v>8.3333333333333329E-2</v>
      </c>
    </row>
    <row r="580" spans="1:10" x14ac:dyDescent="0.25">
      <c r="A580" s="28" t="s">
        <v>309</v>
      </c>
      <c r="B580" s="29">
        <v>210051</v>
      </c>
      <c r="C580" s="29" t="s">
        <v>308</v>
      </c>
      <c r="D580" s="29" t="s">
        <v>703</v>
      </c>
      <c r="E580" s="35">
        <f>IFERROR(VLOOKUP(Table5[[#This Row],[EMPLOYEE ID]],Table3[[EMP ID]:[DATE STARTED]],9,FALSE),"")</f>
        <v>44754</v>
      </c>
      <c r="F580" s="35" t="str">
        <f>IF(IFERROR(VLOOKUP(Table5[[#This Row],[EMPLOYEE ID]],ELIST!$A$1:$J$1864,8),"")="","",VLOOKUP(Table5[[#This Row],[EMPLOYEE ID]],ELIST!$A$1:$J$1864,8))</f>
        <v/>
      </c>
      <c r="G580" s="29">
        <v>1</v>
      </c>
      <c r="H580" s="29">
        <v>12</v>
      </c>
      <c r="I580" s="30">
        <f t="shared" si="18"/>
        <v>8.3333333333333329E-2</v>
      </c>
      <c r="J580" s="52">
        <f t="shared" si="19"/>
        <v>8.3333333333333329E-2</v>
      </c>
    </row>
    <row r="581" spans="1:10" x14ac:dyDescent="0.25">
      <c r="A581" s="28" t="s">
        <v>309</v>
      </c>
      <c r="B581" s="29">
        <v>210051</v>
      </c>
      <c r="C581" s="29" t="s">
        <v>308</v>
      </c>
      <c r="D581" s="29" t="s">
        <v>695</v>
      </c>
      <c r="E581" s="35">
        <f>IFERROR(VLOOKUP(Table5[[#This Row],[EMPLOYEE ID]],Table3[[EMP ID]:[DATE STARTED]],9,FALSE),"")</f>
        <v>44754</v>
      </c>
      <c r="F581" s="35" t="str">
        <f>IF(IFERROR(VLOOKUP(Table5[[#This Row],[EMPLOYEE ID]],ELIST!$A$1:$J$1864,8),"")="","",VLOOKUP(Table5[[#This Row],[EMPLOYEE ID]],ELIST!$A$1:$J$1864,8))</f>
        <v/>
      </c>
      <c r="G581" s="29">
        <v>1</v>
      </c>
      <c r="H581" s="29">
        <v>12</v>
      </c>
      <c r="I581" s="30">
        <f t="shared" si="18"/>
        <v>8.3333333333333329E-2</v>
      </c>
      <c r="J581" s="52">
        <f t="shared" si="19"/>
        <v>8.3333333333333329E-2</v>
      </c>
    </row>
    <row r="582" spans="1:10" x14ac:dyDescent="0.25">
      <c r="A582" s="28" t="s">
        <v>309</v>
      </c>
      <c r="B582" s="29">
        <v>210051</v>
      </c>
      <c r="C582" s="29" t="s">
        <v>308</v>
      </c>
      <c r="D582" s="29" t="s">
        <v>650</v>
      </c>
      <c r="E582" s="35">
        <f>IFERROR(VLOOKUP(Table5[[#This Row],[EMPLOYEE ID]],Table3[[EMP ID]:[DATE STARTED]],9,FALSE),"")</f>
        <v>44754</v>
      </c>
      <c r="F582" s="35" t="str">
        <f>IF(IFERROR(VLOOKUP(Table5[[#This Row],[EMPLOYEE ID]],ELIST!$A$1:$J$1864,8),"")="","",VLOOKUP(Table5[[#This Row],[EMPLOYEE ID]],ELIST!$A$1:$J$1864,8))</f>
        <v/>
      </c>
      <c r="G582" s="29">
        <v>1</v>
      </c>
      <c r="H582" s="29">
        <v>12</v>
      </c>
      <c r="I582" s="30">
        <f t="shared" si="18"/>
        <v>8.3333333333333329E-2</v>
      </c>
      <c r="J582" s="52">
        <f t="shared" si="19"/>
        <v>8.3333333333333329E-2</v>
      </c>
    </row>
    <row r="583" spans="1:10" x14ac:dyDescent="0.25">
      <c r="A583" s="28" t="s">
        <v>309</v>
      </c>
      <c r="B583" s="29">
        <v>210051</v>
      </c>
      <c r="C583" s="29" t="s">
        <v>308</v>
      </c>
      <c r="D583" s="29" t="s">
        <v>3277</v>
      </c>
      <c r="E583" s="35">
        <f>IFERROR(VLOOKUP(Table5[[#This Row],[EMPLOYEE ID]],Table3[[EMP ID]:[DATE STARTED]],9,FALSE),"")</f>
        <v>44754</v>
      </c>
      <c r="F583" s="35" t="str">
        <f>IF(IFERROR(VLOOKUP(Table5[[#This Row],[EMPLOYEE ID]],ELIST!$A$1:$J$1864,8),"")="","",VLOOKUP(Table5[[#This Row],[EMPLOYEE ID]],ELIST!$A$1:$J$1864,8))</f>
        <v/>
      </c>
      <c r="G583" s="29">
        <v>1</v>
      </c>
      <c r="H583" s="29">
        <v>12</v>
      </c>
      <c r="I583" s="30">
        <f t="shared" si="18"/>
        <v>8.3333333333333329E-2</v>
      </c>
      <c r="J583" s="52">
        <f t="shared" si="19"/>
        <v>8.3333333333333329E-2</v>
      </c>
    </row>
    <row r="584" spans="1:10" x14ac:dyDescent="0.25">
      <c r="A584" s="28" t="s">
        <v>309</v>
      </c>
      <c r="B584" s="29">
        <v>210051</v>
      </c>
      <c r="C584" s="29" t="s">
        <v>308</v>
      </c>
      <c r="D584" s="29" t="s">
        <v>3284</v>
      </c>
      <c r="E584" s="35">
        <f>IFERROR(VLOOKUP(Table5[[#This Row],[EMPLOYEE ID]],Table3[[EMP ID]:[DATE STARTED]],9,FALSE),"")</f>
        <v>44754</v>
      </c>
      <c r="F584" s="35" t="str">
        <f>IF(IFERROR(VLOOKUP(Table5[[#This Row],[EMPLOYEE ID]],ELIST!$A$1:$J$1864,8),"")="","",VLOOKUP(Table5[[#This Row],[EMPLOYEE ID]],ELIST!$A$1:$J$1864,8))</f>
        <v/>
      </c>
      <c r="G584" s="29">
        <v>1</v>
      </c>
      <c r="H584" s="29">
        <v>12</v>
      </c>
      <c r="I584" s="30">
        <f t="shared" si="18"/>
        <v>8.3333333333333329E-2</v>
      </c>
      <c r="J584" s="52">
        <f t="shared" si="19"/>
        <v>8.3333333333333329E-2</v>
      </c>
    </row>
    <row r="585" spans="1:10" x14ac:dyDescent="0.25">
      <c r="A585" s="28" t="s">
        <v>309</v>
      </c>
      <c r="B585" s="29">
        <v>210051</v>
      </c>
      <c r="C585" s="29" t="s">
        <v>308</v>
      </c>
      <c r="D585" s="29" t="s">
        <v>3778</v>
      </c>
      <c r="E585" s="35">
        <f>IFERROR(VLOOKUP(Table5[[#This Row],[EMPLOYEE ID]],Table3[[EMP ID]:[DATE STARTED]],9,FALSE),"")</f>
        <v>44754</v>
      </c>
      <c r="F585" s="35" t="str">
        <f>IF(IFERROR(VLOOKUP(Table5[[#This Row],[EMPLOYEE ID]],ELIST!$A$1:$J$1864,8),"")="","",VLOOKUP(Table5[[#This Row],[EMPLOYEE ID]],ELIST!$A$1:$J$1864,8))</f>
        <v/>
      </c>
      <c r="G585" s="29">
        <v>1</v>
      </c>
      <c r="H585" s="29">
        <v>12</v>
      </c>
      <c r="I585" s="30">
        <f t="shared" si="18"/>
        <v>8.3333333333333329E-2</v>
      </c>
      <c r="J585" s="52">
        <f t="shared" si="19"/>
        <v>8.3333333333333329E-2</v>
      </c>
    </row>
    <row r="586" spans="1:10" x14ac:dyDescent="0.25">
      <c r="A586" s="28" t="s">
        <v>309</v>
      </c>
      <c r="B586" s="29">
        <v>210051</v>
      </c>
      <c r="C586" s="29" t="s">
        <v>308</v>
      </c>
      <c r="D586" s="29" t="s">
        <v>3768</v>
      </c>
      <c r="E586" s="35">
        <f>IFERROR(VLOOKUP(Table5[[#This Row],[EMPLOYEE ID]],Table3[[EMP ID]:[DATE STARTED]],9,FALSE),"")</f>
        <v>44754</v>
      </c>
      <c r="F586" s="35" t="str">
        <f>IF(IFERROR(VLOOKUP(Table5[[#This Row],[EMPLOYEE ID]],ELIST!$A$1:$J$1864,8),"")="","",VLOOKUP(Table5[[#This Row],[EMPLOYEE ID]],ELIST!$A$1:$J$1864,8))</f>
        <v/>
      </c>
      <c r="G586" s="29">
        <v>1</v>
      </c>
      <c r="H586" s="29">
        <v>12</v>
      </c>
      <c r="I586" s="30">
        <f t="shared" si="18"/>
        <v>8.3333333333333329E-2</v>
      </c>
      <c r="J586" s="52">
        <f t="shared" si="19"/>
        <v>8.3333333333333329E-2</v>
      </c>
    </row>
    <row r="587" spans="1:10" x14ac:dyDescent="0.25">
      <c r="A587" s="28" t="s">
        <v>309</v>
      </c>
      <c r="B587" s="29">
        <v>240455</v>
      </c>
      <c r="C587" s="29" t="s">
        <v>657</v>
      </c>
      <c r="D587" s="29" t="s">
        <v>754</v>
      </c>
      <c r="E587" s="35">
        <f>IFERROR(VLOOKUP(Table5[[#This Row],[EMPLOYEE ID]],Table3[[EMP ID]:[DATE STARTED]],9,FALSE),"")</f>
        <v>44496</v>
      </c>
      <c r="F587" s="35" t="str">
        <f>IF(IFERROR(VLOOKUP(Table5[[#This Row],[EMPLOYEE ID]],ELIST!$A$1:$J$1864,8),"")="","",VLOOKUP(Table5[[#This Row],[EMPLOYEE ID]],ELIST!$A$1:$J$1864,8))</f>
        <v/>
      </c>
      <c r="G587" s="29">
        <v>1</v>
      </c>
      <c r="H587" s="29">
        <v>12</v>
      </c>
      <c r="I587" s="30">
        <f t="shared" si="18"/>
        <v>8.3333333333333329E-2</v>
      </c>
      <c r="J587" s="52">
        <f t="shared" si="19"/>
        <v>8.3333333333333329E-2</v>
      </c>
    </row>
    <row r="588" spans="1:10" x14ac:dyDescent="0.25">
      <c r="A588" s="28" t="s">
        <v>309</v>
      </c>
      <c r="B588" s="29">
        <v>240455</v>
      </c>
      <c r="C588" s="29" t="s">
        <v>657</v>
      </c>
      <c r="D588" s="29" t="s">
        <v>748</v>
      </c>
      <c r="E588" s="35">
        <f>IFERROR(VLOOKUP(Table5[[#This Row],[EMPLOYEE ID]],Table3[[EMP ID]:[DATE STARTED]],9,FALSE),"")</f>
        <v>44496</v>
      </c>
      <c r="F588" s="35" t="str">
        <f>IF(IFERROR(VLOOKUP(Table5[[#This Row],[EMPLOYEE ID]],ELIST!$A$1:$J$1864,8),"")="","",VLOOKUP(Table5[[#This Row],[EMPLOYEE ID]],ELIST!$A$1:$J$1864,8))</f>
        <v/>
      </c>
      <c r="G588" s="29">
        <v>1</v>
      </c>
      <c r="H588" s="29">
        <v>12</v>
      </c>
      <c r="I588" s="30">
        <f t="shared" si="18"/>
        <v>8.3333333333333329E-2</v>
      </c>
      <c r="J588" s="52">
        <f t="shared" si="19"/>
        <v>8.3333333333333329E-2</v>
      </c>
    </row>
    <row r="589" spans="1:10" x14ac:dyDescent="0.25">
      <c r="A589" s="28" t="s">
        <v>750</v>
      </c>
      <c r="B589" s="29" t="s">
        <v>718</v>
      </c>
      <c r="C589" s="29" t="s">
        <v>3766</v>
      </c>
      <c r="D589" s="29" t="s">
        <v>754</v>
      </c>
      <c r="E589" s="35" t="str">
        <f>IFERROR(VLOOKUP(Table5[[#This Row],[EMPLOYEE ID]],Table3[[EMP ID]:[DATE STARTED]],9,FALSE),"")</f>
        <v/>
      </c>
      <c r="F589" s="35" t="str">
        <f>IF(IFERROR(VLOOKUP(Table5[[#This Row],[EMPLOYEE ID]],ELIST!$A$1:$J$1864,8),"")="","",VLOOKUP(Table5[[#This Row],[EMPLOYEE ID]],ELIST!$A$1:$J$1864,8))</f>
        <v/>
      </c>
      <c r="G589" s="29">
        <v>1</v>
      </c>
      <c r="H589" s="29">
        <v>12</v>
      </c>
      <c r="I589" s="30">
        <f t="shared" si="18"/>
        <v>8.3333333333333329E-2</v>
      </c>
      <c r="J589" s="52">
        <f t="shared" si="19"/>
        <v>8.3333333333333329E-2</v>
      </c>
    </row>
    <row r="590" spans="1:10" x14ac:dyDescent="0.25">
      <c r="A590" s="28" t="s">
        <v>304</v>
      </c>
      <c r="B590" s="29">
        <v>800047</v>
      </c>
      <c r="C590" s="29" t="s">
        <v>303</v>
      </c>
      <c r="D590" s="29" t="s">
        <v>748</v>
      </c>
      <c r="E590" s="35">
        <f>IFERROR(VLOOKUP(Table5[[#This Row],[EMPLOYEE ID]],Table3[[EMP ID]:[DATE STARTED]],9,FALSE),"")</f>
        <v>45033</v>
      </c>
      <c r="F590" s="35" t="str">
        <f>IF(IFERROR(VLOOKUP(Table5[[#This Row],[EMPLOYEE ID]],ELIST!$A$1:$J$1864,8),"")="","",VLOOKUP(Table5[[#This Row],[EMPLOYEE ID]],ELIST!$A$1:$J$1864,8))</f>
        <v/>
      </c>
      <c r="G590" s="29">
        <v>1</v>
      </c>
      <c r="H590" s="29">
        <v>12</v>
      </c>
      <c r="I590" s="30">
        <f t="shared" si="18"/>
        <v>8.3333333333333329E-2</v>
      </c>
      <c r="J590" s="52">
        <f t="shared" si="19"/>
        <v>8.3333333333333329E-2</v>
      </c>
    </row>
    <row r="591" spans="1:10" x14ac:dyDescent="0.25">
      <c r="A591" s="28" t="s">
        <v>304</v>
      </c>
      <c r="B591" s="29">
        <v>800047</v>
      </c>
      <c r="C591" s="29" t="s">
        <v>303</v>
      </c>
      <c r="D591" s="29" t="s">
        <v>747</v>
      </c>
      <c r="E591" s="35">
        <f>IFERROR(VLOOKUP(Table5[[#This Row],[EMPLOYEE ID]],Table3[[EMP ID]:[DATE STARTED]],9,FALSE),"")</f>
        <v>45033</v>
      </c>
      <c r="F591" s="35" t="str">
        <f>IF(IFERROR(VLOOKUP(Table5[[#This Row],[EMPLOYEE ID]],ELIST!$A$1:$J$1864,8),"")="","",VLOOKUP(Table5[[#This Row],[EMPLOYEE ID]],ELIST!$A$1:$J$1864,8))</f>
        <v/>
      </c>
      <c r="G591" s="29">
        <v>1</v>
      </c>
      <c r="H591" s="29">
        <v>12</v>
      </c>
      <c r="I591" s="30">
        <f t="shared" si="18"/>
        <v>8.3333333333333329E-2</v>
      </c>
      <c r="J591" s="52">
        <f t="shared" si="19"/>
        <v>8.3333333333333329E-2</v>
      </c>
    </row>
    <row r="592" spans="1:10" x14ac:dyDescent="0.25">
      <c r="A592" s="28" t="s">
        <v>304</v>
      </c>
      <c r="B592" s="29">
        <v>800047</v>
      </c>
      <c r="C592" s="29" t="s">
        <v>303</v>
      </c>
      <c r="D592" s="29" t="s">
        <v>717</v>
      </c>
      <c r="E592" s="35">
        <f>IFERROR(VLOOKUP(Table5[[#This Row],[EMPLOYEE ID]],Table3[[EMP ID]:[DATE STARTED]],9,FALSE),"")</f>
        <v>45033</v>
      </c>
      <c r="F592" s="35" t="str">
        <f>IF(IFERROR(VLOOKUP(Table5[[#This Row],[EMPLOYEE ID]],ELIST!$A$1:$J$1864,8),"")="","",VLOOKUP(Table5[[#This Row],[EMPLOYEE ID]],ELIST!$A$1:$J$1864,8))</f>
        <v/>
      </c>
      <c r="G592" s="29">
        <v>1</v>
      </c>
      <c r="H592" s="29">
        <v>12</v>
      </c>
      <c r="I592" s="30">
        <f t="shared" si="18"/>
        <v>8.3333333333333329E-2</v>
      </c>
      <c r="J592" s="52">
        <f t="shared" si="19"/>
        <v>8.3333333333333329E-2</v>
      </c>
    </row>
    <row r="593" spans="1:10" x14ac:dyDescent="0.25">
      <c r="A593" s="28" t="s">
        <v>304</v>
      </c>
      <c r="B593" s="29">
        <v>800047</v>
      </c>
      <c r="C593" s="29" t="s">
        <v>303</v>
      </c>
      <c r="D593" s="29" t="s">
        <v>703</v>
      </c>
      <c r="E593" s="35">
        <f>IFERROR(VLOOKUP(Table5[[#This Row],[EMPLOYEE ID]],Table3[[EMP ID]:[DATE STARTED]],9,FALSE),"")</f>
        <v>45033</v>
      </c>
      <c r="F593" s="35" t="str">
        <f>IF(IFERROR(VLOOKUP(Table5[[#This Row],[EMPLOYEE ID]],ELIST!$A$1:$J$1864,8),"")="","",VLOOKUP(Table5[[#This Row],[EMPLOYEE ID]],ELIST!$A$1:$J$1864,8))</f>
        <v/>
      </c>
      <c r="G593" s="29">
        <v>1</v>
      </c>
      <c r="H593" s="29">
        <v>12</v>
      </c>
      <c r="I593" s="30">
        <f t="shared" si="18"/>
        <v>8.3333333333333329E-2</v>
      </c>
      <c r="J593" s="52">
        <f t="shared" si="19"/>
        <v>8.3333333333333329E-2</v>
      </c>
    </row>
    <row r="594" spans="1:10" x14ac:dyDescent="0.25">
      <c r="A594" s="28" t="s">
        <v>304</v>
      </c>
      <c r="B594" s="29">
        <v>800047</v>
      </c>
      <c r="C594" s="29" t="s">
        <v>303</v>
      </c>
      <c r="D594" s="29" t="s">
        <v>695</v>
      </c>
      <c r="E594" s="35">
        <f>IFERROR(VLOOKUP(Table5[[#This Row],[EMPLOYEE ID]],Table3[[EMP ID]:[DATE STARTED]],9,FALSE),"")</f>
        <v>45033</v>
      </c>
      <c r="F594" s="35" t="str">
        <f>IF(IFERROR(VLOOKUP(Table5[[#This Row],[EMPLOYEE ID]],ELIST!$A$1:$J$1864,8),"")="","",VLOOKUP(Table5[[#This Row],[EMPLOYEE ID]],ELIST!$A$1:$J$1864,8))</f>
        <v/>
      </c>
      <c r="G594" s="29">
        <v>1</v>
      </c>
      <c r="H594" s="29">
        <v>12</v>
      </c>
      <c r="I594" s="30">
        <f t="shared" si="18"/>
        <v>8.3333333333333329E-2</v>
      </c>
      <c r="J594" s="52">
        <f t="shared" si="19"/>
        <v>8.3333333333333329E-2</v>
      </c>
    </row>
    <row r="595" spans="1:10" x14ac:dyDescent="0.25">
      <c r="A595" s="28" t="s">
        <v>304</v>
      </c>
      <c r="B595" s="29">
        <v>800047</v>
      </c>
      <c r="C595" s="29" t="s">
        <v>303</v>
      </c>
      <c r="D595" s="29" t="s">
        <v>650</v>
      </c>
      <c r="E595" s="35">
        <f>IFERROR(VLOOKUP(Table5[[#This Row],[EMPLOYEE ID]],Table3[[EMP ID]:[DATE STARTED]],9,FALSE),"")</f>
        <v>45033</v>
      </c>
      <c r="F595" s="35" t="str">
        <f>IF(IFERROR(VLOOKUP(Table5[[#This Row],[EMPLOYEE ID]],ELIST!$A$1:$J$1864,8),"")="","",VLOOKUP(Table5[[#This Row],[EMPLOYEE ID]],ELIST!$A$1:$J$1864,8))</f>
        <v/>
      </c>
      <c r="G595" s="29">
        <v>1</v>
      </c>
      <c r="H595" s="29">
        <v>12</v>
      </c>
      <c r="I595" s="30">
        <f t="shared" si="18"/>
        <v>8.3333333333333329E-2</v>
      </c>
      <c r="J595" s="52">
        <f t="shared" si="19"/>
        <v>8.3333333333333329E-2</v>
      </c>
    </row>
    <row r="596" spans="1:10" x14ac:dyDescent="0.25">
      <c r="A596" s="28" t="s">
        <v>304</v>
      </c>
      <c r="B596" s="29">
        <v>800047</v>
      </c>
      <c r="C596" s="29" t="s">
        <v>303</v>
      </c>
      <c r="D596" s="29" t="s">
        <v>3284</v>
      </c>
      <c r="E596" s="35">
        <f>IFERROR(VLOOKUP(Table5[[#This Row],[EMPLOYEE ID]],Table3[[EMP ID]:[DATE STARTED]],9,FALSE),"")</f>
        <v>45033</v>
      </c>
      <c r="F596" s="35" t="str">
        <f>IF(IFERROR(VLOOKUP(Table5[[#This Row],[EMPLOYEE ID]],ELIST!$A$1:$J$1864,8),"")="","",VLOOKUP(Table5[[#This Row],[EMPLOYEE ID]],ELIST!$A$1:$J$1864,8))</f>
        <v/>
      </c>
      <c r="G596" s="29">
        <v>1</v>
      </c>
      <c r="H596" s="29">
        <v>12</v>
      </c>
      <c r="I596" s="30">
        <f t="shared" si="18"/>
        <v>8.3333333333333329E-2</v>
      </c>
      <c r="J596" s="52">
        <f t="shared" si="19"/>
        <v>8.3333333333333329E-2</v>
      </c>
    </row>
    <row r="597" spans="1:10" x14ac:dyDescent="0.25">
      <c r="A597" s="28" t="s">
        <v>304</v>
      </c>
      <c r="B597" s="29">
        <v>800047</v>
      </c>
      <c r="C597" s="29" t="s">
        <v>303</v>
      </c>
      <c r="D597" s="29" t="s">
        <v>3778</v>
      </c>
      <c r="E597" s="35">
        <f>IFERROR(VLOOKUP(Table5[[#This Row],[EMPLOYEE ID]],Table3[[EMP ID]:[DATE STARTED]],9,FALSE),"")</f>
        <v>45033</v>
      </c>
      <c r="F597" s="35" t="str">
        <f>IF(IFERROR(VLOOKUP(Table5[[#This Row],[EMPLOYEE ID]],ELIST!$A$1:$J$1864,8),"")="","",VLOOKUP(Table5[[#This Row],[EMPLOYEE ID]],ELIST!$A$1:$J$1864,8))</f>
        <v/>
      </c>
      <c r="G597" s="29">
        <v>1</v>
      </c>
      <c r="H597" s="29">
        <v>12</v>
      </c>
      <c r="I597" s="30">
        <f t="shared" si="18"/>
        <v>8.3333333333333329E-2</v>
      </c>
      <c r="J597" s="52">
        <f t="shared" si="19"/>
        <v>8.3333333333333329E-2</v>
      </c>
    </row>
    <row r="598" spans="1:10" x14ac:dyDescent="0.25">
      <c r="A598" s="28" t="s">
        <v>304</v>
      </c>
      <c r="B598" s="29" t="s">
        <v>725</v>
      </c>
      <c r="C598" s="29" t="s">
        <v>3766</v>
      </c>
      <c r="D598" s="29" t="s">
        <v>754</v>
      </c>
      <c r="E598" s="35" t="str">
        <f>IFERROR(VLOOKUP(Table5[[#This Row],[EMPLOYEE ID]],Table3[[EMP ID]:[DATE STARTED]],9,FALSE),"")</f>
        <v/>
      </c>
      <c r="F598" s="35">
        <f>IF(IFERROR(VLOOKUP(Table5[[#This Row],[EMPLOYEE ID]],ELIST!$A$1:$J$1864,8),"")="","",VLOOKUP(Table5[[#This Row],[EMPLOYEE ID]],ELIST!$A$1:$J$1864,8))</f>
        <v>44383</v>
      </c>
      <c r="G598" s="29">
        <v>1</v>
      </c>
      <c r="H598" s="29">
        <v>12</v>
      </c>
      <c r="I598" s="30">
        <f t="shared" si="18"/>
        <v>8.3333333333333329E-2</v>
      </c>
      <c r="J598" s="52">
        <f t="shared" si="19"/>
        <v>1.6129032258064516E-2</v>
      </c>
    </row>
    <row r="599" spans="1:10" x14ac:dyDescent="0.25">
      <c r="A599" s="28" t="s">
        <v>304</v>
      </c>
      <c r="B599" s="29" t="s">
        <v>725</v>
      </c>
      <c r="C599" s="29" t="s">
        <v>3766</v>
      </c>
      <c r="D599" s="29" t="s">
        <v>746</v>
      </c>
      <c r="E599" s="35" t="str">
        <f>IFERROR(VLOOKUP(Table5[[#This Row],[EMPLOYEE ID]],Table3[[EMP ID]:[DATE STARTED]],9,FALSE),"")</f>
        <v/>
      </c>
      <c r="F599" s="35">
        <f>IF(IFERROR(VLOOKUP(Table5[[#This Row],[EMPLOYEE ID]],ELIST!$A$1:$J$1864,8),"")="","",VLOOKUP(Table5[[#This Row],[EMPLOYEE ID]],ELIST!$A$1:$J$1864,8))</f>
        <v>44383</v>
      </c>
      <c r="G599" s="29">
        <v>1</v>
      </c>
      <c r="H599" s="29">
        <v>12</v>
      </c>
      <c r="I599" s="30">
        <f t="shared" si="18"/>
        <v>8.3333333333333329E-2</v>
      </c>
      <c r="J599" s="52">
        <f t="shared" si="19"/>
        <v>1.6129032258064516E-2</v>
      </c>
    </row>
    <row r="600" spans="1:10" x14ac:dyDescent="0.25">
      <c r="A600" s="28" t="s">
        <v>304</v>
      </c>
      <c r="B600" s="29" t="s">
        <v>3280</v>
      </c>
      <c r="C600" s="29" t="s">
        <v>3766</v>
      </c>
      <c r="D600" s="29" t="s">
        <v>3277</v>
      </c>
      <c r="E600" s="35" t="str">
        <f>IFERROR(VLOOKUP(Table5[[#This Row],[EMPLOYEE ID]],Table3[[EMP ID]:[DATE STARTED]],9,FALSE),"")</f>
        <v/>
      </c>
      <c r="F600" s="35" t="str">
        <f>IF(IFERROR(VLOOKUP(Table5[[#This Row],[EMPLOYEE ID]],ELIST!$A$1:$J$1864,8),"")="","",VLOOKUP(Table5[[#This Row],[EMPLOYEE ID]],ELIST!$A$1:$J$1864,8))</f>
        <v/>
      </c>
      <c r="G600" s="29">
        <v>1</v>
      </c>
      <c r="H600" s="29">
        <v>12</v>
      </c>
      <c r="I600" s="30">
        <f t="shared" si="18"/>
        <v>8.3333333333333329E-2</v>
      </c>
      <c r="J600" s="52">
        <f t="shared" si="19"/>
        <v>8.3333333333333329E-2</v>
      </c>
    </row>
    <row r="601" spans="1:10" x14ac:dyDescent="0.25">
      <c r="A601" s="28" t="s">
        <v>301</v>
      </c>
      <c r="B601" s="29">
        <v>440187</v>
      </c>
      <c r="C601" s="29" t="s">
        <v>667</v>
      </c>
      <c r="D601" s="29" t="s">
        <v>717</v>
      </c>
      <c r="E601" s="35">
        <f>IFERROR(VLOOKUP(Table5[[#This Row],[EMPLOYEE ID]],Table3[[EMP ID]:[DATE STARTED]],9,FALSE),"")</f>
        <v>43946</v>
      </c>
      <c r="F601" s="35">
        <f>IF(IFERROR(VLOOKUP(Table5[[#This Row],[EMPLOYEE ID]],ELIST!$A$1:$J$1864,8),"")="","",VLOOKUP(Table5[[#This Row],[EMPLOYEE ID]],ELIST!$A$1:$J$1864,8))</f>
        <v>45594</v>
      </c>
      <c r="G601" s="29">
        <v>1</v>
      </c>
      <c r="H601" s="29">
        <v>12</v>
      </c>
      <c r="I601" s="30">
        <f t="shared" si="18"/>
        <v>8.3333333333333329E-2</v>
      </c>
      <c r="J601" s="52">
        <f t="shared" si="19"/>
        <v>7.7956989247311828E-2</v>
      </c>
    </row>
    <row r="602" spans="1:10" x14ac:dyDescent="0.25">
      <c r="A602" s="28" t="s">
        <v>301</v>
      </c>
      <c r="B602" s="29">
        <v>440187</v>
      </c>
      <c r="C602" s="29" t="s">
        <v>667</v>
      </c>
      <c r="D602" s="29" t="s">
        <v>703</v>
      </c>
      <c r="E602" s="35">
        <f>IFERROR(VLOOKUP(Table5[[#This Row],[EMPLOYEE ID]],Table3[[EMP ID]:[DATE STARTED]],9,FALSE),"")</f>
        <v>43946</v>
      </c>
      <c r="F602" s="35">
        <f>IF(IFERROR(VLOOKUP(Table5[[#This Row],[EMPLOYEE ID]],ELIST!$A$1:$J$1864,8),"")="","",VLOOKUP(Table5[[#This Row],[EMPLOYEE ID]],ELIST!$A$1:$J$1864,8))</f>
        <v>45594</v>
      </c>
      <c r="G602" s="29">
        <v>1</v>
      </c>
      <c r="H602" s="29">
        <v>12</v>
      </c>
      <c r="I602" s="30">
        <f t="shared" si="18"/>
        <v>8.3333333333333329E-2</v>
      </c>
      <c r="J602" s="52">
        <f t="shared" si="19"/>
        <v>7.7956989247311828E-2</v>
      </c>
    </row>
    <row r="603" spans="1:10" x14ac:dyDescent="0.25">
      <c r="A603" s="28" t="s">
        <v>301</v>
      </c>
      <c r="B603" s="29">
        <v>440187</v>
      </c>
      <c r="C603" s="29" t="s">
        <v>667</v>
      </c>
      <c r="D603" s="29" t="s">
        <v>695</v>
      </c>
      <c r="E603" s="35">
        <f>IFERROR(VLOOKUP(Table5[[#This Row],[EMPLOYEE ID]],Table3[[EMP ID]:[DATE STARTED]],9,FALSE),"")</f>
        <v>43946</v>
      </c>
      <c r="F603" s="35">
        <f>IF(IFERROR(VLOOKUP(Table5[[#This Row],[EMPLOYEE ID]],ELIST!$A$1:$J$1864,8),"")="","",VLOOKUP(Table5[[#This Row],[EMPLOYEE ID]],ELIST!$A$1:$J$1864,8))</f>
        <v>45594</v>
      </c>
      <c r="G603" s="29">
        <v>1</v>
      </c>
      <c r="H603" s="29">
        <v>12</v>
      </c>
      <c r="I603" s="30">
        <f t="shared" si="18"/>
        <v>8.3333333333333329E-2</v>
      </c>
      <c r="J603" s="52">
        <f t="shared" si="19"/>
        <v>7.7956989247311828E-2</v>
      </c>
    </row>
    <row r="604" spans="1:10" x14ac:dyDescent="0.25">
      <c r="A604" s="28" t="s">
        <v>301</v>
      </c>
      <c r="B604" s="29">
        <v>440390</v>
      </c>
      <c r="C604" s="29" t="s">
        <v>2986</v>
      </c>
      <c r="D604" s="29" t="s">
        <v>3778</v>
      </c>
      <c r="E604" s="35">
        <f>IFERROR(VLOOKUP(Table5[[#This Row],[EMPLOYEE ID]],Table3[[EMP ID]:[DATE STARTED]],9,FALSE),"")</f>
        <v>44482</v>
      </c>
      <c r="F604" s="35" t="str">
        <f>IF(IFERROR(VLOOKUP(Table5[[#This Row],[EMPLOYEE ID]],ELIST!$A$1:$J$1864,8),"")="","",VLOOKUP(Table5[[#This Row],[EMPLOYEE ID]],ELIST!$A$1:$J$1864,8))</f>
        <v/>
      </c>
      <c r="G604" s="29">
        <v>1</v>
      </c>
      <c r="H604" s="29">
        <v>12</v>
      </c>
      <c r="I604" s="30">
        <f t="shared" si="18"/>
        <v>8.3333333333333329E-2</v>
      </c>
      <c r="J604" s="52">
        <f t="shared" si="19"/>
        <v>8.3333333333333329E-2</v>
      </c>
    </row>
    <row r="605" spans="1:10" x14ac:dyDescent="0.25">
      <c r="A605" s="28" t="s">
        <v>301</v>
      </c>
      <c r="B605" s="29">
        <v>440443</v>
      </c>
      <c r="C605" s="29" t="s">
        <v>669</v>
      </c>
      <c r="D605" s="29" t="s">
        <v>748</v>
      </c>
      <c r="E605" s="35">
        <f>IFERROR(VLOOKUP(Table5[[#This Row],[EMPLOYEE ID]],Table3[[EMP ID]:[DATE STARTED]],9,FALSE),"")</f>
        <v>45278</v>
      </c>
      <c r="F605" s="35">
        <f>IF(IFERROR(VLOOKUP(Table5[[#This Row],[EMPLOYEE ID]],ELIST!$A$1:$J$1864,8),"")="","",VLOOKUP(Table5[[#This Row],[EMPLOYEE ID]],ELIST!$A$1:$J$1864,8))</f>
        <v>45374</v>
      </c>
      <c r="G605" s="29">
        <v>1</v>
      </c>
      <c r="H605" s="29">
        <v>12</v>
      </c>
      <c r="I605" s="30">
        <f t="shared" si="18"/>
        <v>8.3333333333333329E-2</v>
      </c>
      <c r="J605" s="52">
        <f t="shared" si="19"/>
        <v>6.1827956989247312E-2</v>
      </c>
    </row>
    <row r="606" spans="1:10" x14ac:dyDescent="0.25">
      <c r="A606" s="28" t="s">
        <v>301</v>
      </c>
      <c r="B606" s="29" t="s">
        <v>729</v>
      </c>
      <c r="C606" s="29" t="s">
        <v>3766</v>
      </c>
      <c r="D606" s="29" t="s">
        <v>747</v>
      </c>
      <c r="E606" s="35" t="str">
        <f>IFERROR(VLOOKUP(Table5[[#This Row],[EMPLOYEE ID]],Table3[[EMP ID]:[DATE STARTED]],9,FALSE),"")</f>
        <v/>
      </c>
      <c r="F606" s="35" t="str">
        <f>IF(IFERROR(VLOOKUP(Table5[[#This Row],[EMPLOYEE ID]],ELIST!$A$1:$J$1864,8),"")="","",VLOOKUP(Table5[[#This Row],[EMPLOYEE ID]],ELIST!$A$1:$J$1864,8))</f>
        <v/>
      </c>
      <c r="G606" s="29">
        <v>1</v>
      </c>
      <c r="H606" s="29">
        <v>12</v>
      </c>
      <c r="I606" s="30">
        <f t="shared" si="18"/>
        <v>8.3333333333333329E-2</v>
      </c>
      <c r="J606" s="52">
        <f t="shared" si="19"/>
        <v>8.3333333333333329E-2</v>
      </c>
    </row>
    <row r="607" spans="1:10" x14ac:dyDescent="0.25">
      <c r="A607" s="28" t="s">
        <v>301</v>
      </c>
      <c r="B607" s="29"/>
      <c r="C607" s="29" t="s">
        <v>3766</v>
      </c>
      <c r="D607" s="29" t="s">
        <v>746</v>
      </c>
      <c r="E607" s="35" t="str">
        <f>IFERROR(VLOOKUP(Table5[[#This Row],[EMPLOYEE ID]],Table3[[EMP ID]:[DATE STARTED]],9,FALSE),"")</f>
        <v/>
      </c>
      <c r="F607" s="35" t="str">
        <f>IF(IFERROR(VLOOKUP(Table5[[#This Row],[EMPLOYEE ID]],ELIST!$A$1:$J$1864,8),"")="","",VLOOKUP(Table5[[#This Row],[EMPLOYEE ID]],ELIST!$A$1:$J$1864,8))</f>
        <v/>
      </c>
      <c r="G607" s="29">
        <v>1</v>
      </c>
      <c r="H607" s="29">
        <v>12</v>
      </c>
      <c r="I607" s="30">
        <f t="shared" si="18"/>
        <v>8.3333333333333329E-2</v>
      </c>
      <c r="J607" s="52">
        <f t="shared" si="19"/>
        <v>8.3333333333333329E-2</v>
      </c>
    </row>
    <row r="608" spans="1:10" x14ac:dyDescent="0.25">
      <c r="A608" s="28" t="s">
        <v>301</v>
      </c>
      <c r="B608" s="29" t="s">
        <v>604</v>
      </c>
      <c r="C608" s="29" t="s">
        <v>3766</v>
      </c>
      <c r="D608" s="29" t="s">
        <v>650</v>
      </c>
      <c r="E608" s="35" t="str">
        <f>IFERROR(VLOOKUP(Table5[[#This Row],[EMPLOYEE ID]],Table3[[EMP ID]:[DATE STARTED]],9,FALSE),"")</f>
        <v/>
      </c>
      <c r="F608" s="35">
        <f>IF(IFERROR(VLOOKUP(Table5[[#This Row],[EMPLOYEE ID]],ELIST!$A$1:$J$1864,8),"")="","",VLOOKUP(Table5[[#This Row],[EMPLOYEE ID]],ELIST!$A$1:$J$1864,8))</f>
        <v>43161</v>
      </c>
      <c r="G608" s="29">
        <v>1</v>
      </c>
      <c r="H608" s="29">
        <v>12</v>
      </c>
      <c r="I608" s="30">
        <f t="shared" si="18"/>
        <v>8.3333333333333329E-2</v>
      </c>
      <c r="J608" s="52">
        <f t="shared" si="19"/>
        <v>5.3763440860215049E-3</v>
      </c>
    </row>
    <row r="609" spans="1:10" x14ac:dyDescent="0.25">
      <c r="A609" s="28" t="s">
        <v>301</v>
      </c>
      <c r="B609" s="29" t="s">
        <v>604</v>
      </c>
      <c r="C609" s="29" t="s">
        <v>3766</v>
      </c>
      <c r="D609" s="29" t="s">
        <v>3284</v>
      </c>
      <c r="E609" s="35" t="str">
        <f>IFERROR(VLOOKUP(Table5[[#This Row],[EMPLOYEE ID]],Table3[[EMP ID]:[DATE STARTED]],9,FALSE),"")</f>
        <v/>
      </c>
      <c r="F609" s="35">
        <f>IF(IFERROR(VLOOKUP(Table5[[#This Row],[EMPLOYEE ID]],ELIST!$A$1:$J$1864,8),"")="","",VLOOKUP(Table5[[#This Row],[EMPLOYEE ID]],ELIST!$A$1:$J$1864,8))</f>
        <v>43161</v>
      </c>
      <c r="G609" s="29">
        <v>1</v>
      </c>
      <c r="H609" s="29">
        <v>12</v>
      </c>
      <c r="I609" s="30">
        <f t="shared" si="18"/>
        <v>8.3333333333333329E-2</v>
      </c>
      <c r="J609" s="52">
        <f t="shared" si="19"/>
        <v>5.3763440860215049E-3</v>
      </c>
    </row>
    <row r="610" spans="1:10" x14ac:dyDescent="0.25">
      <c r="A610" s="28" t="s">
        <v>301</v>
      </c>
      <c r="B610" s="29" t="s">
        <v>278</v>
      </c>
      <c r="C610" s="29" t="s">
        <v>669</v>
      </c>
      <c r="D610" s="29" t="s">
        <v>754</v>
      </c>
      <c r="E610" s="35">
        <f>IFERROR(VLOOKUP(Table5[[#This Row],[EMPLOYEE ID]],Table3[[EMP ID]:[DATE STARTED]],9,FALSE),"")</f>
        <v>45377</v>
      </c>
      <c r="F610" s="35" t="str">
        <f>IF(IFERROR(VLOOKUP(Table5[[#This Row],[EMPLOYEE ID]],ELIST!$A$1:$J$1864,8),"")="","",VLOOKUP(Table5[[#This Row],[EMPLOYEE ID]],ELIST!$A$1:$J$1864,8))</f>
        <v/>
      </c>
      <c r="G610" s="29">
        <v>1</v>
      </c>
      <c r="H610" s="29">
        <v>12</v>
      </c>
      <c r="I610" s="30">
        <f t="shared" si="18"/>
        <v>8.3333333333333329E-2</v>
      </c>
      <c r="J610" s="52">
        <f t="shared" si="19"/>
        <v>8.3333333333333329E-2</v>
      </c>
    </row>
    <row r="611" spans="1:10" x14ac:dyDescent="0.25">
      <c r="A611" s="28" t="s">
        <v>301</v>
      </c>
      <c r="B611" s="29" t="s">
        <v>3280</v>
      </c>
      <c r="C611" s="29" t="s">
        <v>3766</v>
      </c>
      <c r="D611" s="29" t="s">
        <v>3277</v>
      </c>
      <c r="E611" s="35" t="str">
        <f>IFERROR(VLOOKUP(Table5[[#This Row],[EMPLOYEE ID]],Table3[[EMP ID]:[DATE STARTED]],9,FALSE),"")</f>
        <v/>
      </c>
      <c r="F611" s="35" t="str">
        <f>IF(IFERROR(VLOOKUP(Table5[[#This Row],[EMPLOYEE ID]],ELIST!$A$1:$J$1864,8),"")="","",VLOOKUP(Table5[[#This Row],[EMPLOYEE ID]],ELIST!$A$1:$J$1864,8))</f>
        <v/>
      </c>
      <c r="G611" s="29">
        <v>1</v>
      </c>
      <c r="H611" s="29">
        <v>12</v>
      </c>
      <c r="I611" s="30">
        <f t="shared" si="18"/>
        <v>8.3333333333333329E-2</v>
      </c>
      <c r="J611" s="52">
        <f t="shared" si="19"/>
        <v>8.3333333333333329E-2</v>
      </c>
    </row>
    <row r="612" spans="1:10" x14ac:dyDescent="0.25">
      <c r="A612" s="28" t="s">
        <v>301</v>
      </c>
      <c r="B612" s="29" t="s">
        <v>3879</v>
      </c>
      <c r="C612" s="29" t="s">
        <v>3766</v>
      </c>
      <c r="D612" s="29" t="s">
        <v>3768</v>
      </c>
      <c r="E612" s="35" t="str">
        <f>IFERROR(VLOOKUP(Table5[[#This Row],[EMPLOYEE ID]],Table3[[EMP ID]:[DATE STARTED]],9,FALSE),"")</f>
        <v/>
      </c>
      <c r="F612" s="35" t="str">
        <f>IF(IFERROR(VLOOKUP(Table5[[#This Row],[EMPLOYEE ID]],ELIST!$A$1:$J$1864,8),"")="","",VLOOKUP(Table5[[#This Row],[EMPLOYEE ID]],ELIST!$A$1:$J$1864,8))</f>
        <v/>
      </c>
      <c r="G612" s="29">
        <v>1</v>
      </c>
      <c r="H612" s="29">
        <v>12</v>
      </c>
      <c r="I612" s="30">
        <f t="shared" si="18"/>
        <v>8.3333333333333329E-2</v>
      </c>
      <c r="J612" s="52">
        <f t="shared" si="19"/>
        <v>8.3333333333333329E-2</v>
      </c>
    </row>
    <row r="613" spans="1:10" x14ac:dyDescent="0.25">
      <c r="A613" s="28" t="s">
        <v>13</v>
      </c>
      <c r="B613" s="29" t="s">
        <v>18</v>
      </c>
      <c r="C613" s="29" t="s">
        <v>19</v>
      </c>
      <c r="D613" s="29" t="s">
        <v>747</v>
      </c>
      <c r="E613" s="35">
        <f>IFERROR(VLOOKUP(Table5[[#This Row],[EMPLOYEE ID]],Table3[[EMP ID]:[DATE STARTED]],9,FALSE),"")</f>
        <v>44998</v>
      </c>
      <c r="F613" s="35" t="str">
        <f>IF(IFERROR(VLOOKUP(Table5[[#This Row],[EMPLOYEE ID]],ELIST!$A$1:$J$1864,8),"")="","",VLOOKUP(Table5[[#This Row],[EMPLOYEE ID]],ELIST!$A$1:$J$1864,8))</f>
        <v/>
      </c>
      <c r="G613" s="29">
        <v>1</v>
      </c>
      <c r="H613" s="29">
        <v>12</v>
      </c>
      <c r="I613" s="30">
        <f t="shared" si="18"/>
        <v>8.3333333333333329E-2</v>
      </c>
      <c r="J613" s="52">
        <f t="shared" si="19"/>
        <v>8.3333333333333329E-2</v>
      </c>
    </row>
    <row r="614" spans="1:10" x14ac:dyDescent="0.25">
      <c r="A614" s="28" t="s">
        <v>13</v>
      </c>
      <c r="B614" s="29" t="s">
        <v>18</v>
      </c>
      <c r="C614" s="29" t="s">
        <v>19</v>
      </c>
      <c r="D614" s="29" t="s">
        <v>746</v>
      </c>
      <c r="E614" s="35">
        <f>IFERROR(VLOOKUP(Table5[[#This Row],[EMPLOYEE ID]],Table3[[EMP ID]:[DATE STARTED]],9,FALSE),"")</f>
        <v>44998</v>
      </c>
      <c r="F614" s="35" t="str">
        <f>IF(IFERROR(VLOOKUP(Table5[[#This Row],[EMPLOYEE ID]],ELIST!$A$1:$J$1864,8),"")="","",VLOOKUP(Table5[[#This Row],[EMPLOYEE ID]],ELIST!$A$1:$J$1864,8))</f>
        <v/>
      </c>
      <c r="G614" s="29">
        <v>1</v>
      </c>
      <c r="H614" s="29">
        <v>12</v>
      </c>
      <c r="I614" s="30">
        <f t="shared" si="18"/>
        <v>8.3333333333333329E-2</v>
      </c>
      <c r="J614" s="52">
        <f t="shared" si="19"/>
        <v>8.3333333333333329E-2</v>
      </c>
    </row>
    <row r="615" spans="1:10" x14ac:dyDescent="0.25">
      <c r="A615" s="28" t="s">
        <v>13</v>
      </c>
      <c r="B615" s="29" t="s">
        <v>18</v>
      </c>
      <c r="C615" s="29" t="s">
        <v>19</v>
      </c>
      <c r="D615" s="29" t="s">
        <v>717</v>
      </c>
      <c r="E615" s="35">
        <f>IFERROR(VLOOKUP(Table5[[#This Row],[EMPLOYEE ID]],Table3[[EMP ID]:[DATE STARTED]],9,FALSE),"")</f>
        <v>44998</v>
      </c>
      <c r="F615" s="35" t="str">
        <f>IF(IFERROR(VLOOKUP(Table5[[#This Row],[EMPLOYEE ID]],ELIST!$A$1:$J$1864,8),"")="","",VLOOKUP(Table5[[#This Row],[EMPLOYEE ID]],ELIST!$A$1:$J$1864,8))</f>
        <v/>
      </c>
      <c r="G615" s="29">
        <v>1</v>
      </c>
      <c r="H615" s="29">
        <v>12</v>
      </c>
      <c r="I615" s="30">
        <f t="shared" si="18"/>
        <v>8.3333333333333329E-2</v>
      </c>
      <c r="J615" s="52">
        <f t="shared" si="19"/>
        <v>8.3333333333333329E-2</v>
      </c>
    </row>
    <row r="616" spans="1:10" x14ac:dyDescent="0.25">
      <c r="A616" s="28" t="s">
        <v>13</v>
      </c>
      <c r="B616" s="29" t="s">
        <v>18</v>
      </c>
      <c r="C616" s="29" t="s">
        <v>19</v>
      </c>
      <c r="D616" s="29" t="s">
        <v>703</v>
      </c>
      <c r="E616" s="35">
        <f>IFERROR(VLOOKUP(Table5[[#This Row],[EMPLOYEE ID]],Table3[[EMP ID]:[DATE STARTED]],9,FALSE),"")</f>
        <v>44998</v>
      </c>
      <c r="F616" s="35" t="str">
        <f>IF(IFERROR(VLOOKUP(Table5[[#This Row],[EMPLOYEE ID]],ELIST!$A$1:$J$1864,8),"")="","",VLOOKUP(Table5[[#This Row],[EMPLOYEE ID]],ELIST!$A$1:$J$1864,8))</f>
        <v/>
      </c>
      <c r="G616" s="29">
        <v>1</v>
      </c>
      <c r="H616" s="29">
        <v>12</v>
      </c>
      <c r="I616" s="30">
        <f t="shared" si="18"/>
        <v>8.3333333333333329E-2</v>
      </c>
      <c r="J616" s="52">
        <f t="shared" si="19"/>
        <v>8.3333333333333329E-2</v>
      </c>
    </row>
    <row r="617" spans="1:10" x14ac:dyDescent="0.25">
      <c r="A617" s="28" t="s">
        <v>13</v>
      </c>
      <c r="B617" s="29" t="s">
        <v>18</v>
      </c>
      <c r="C617" s="29" t="s">
        <v>19</v>
      </c>
      <c r="D617" s="29" t="s">
        <v>695</v>
      </c>
      <c r="E617" s="35">
        <f>IFERROR(VLOOKUP(Table5[[#This Row],[EMPLOYEE ID]],Table3[[EMP ID]:[DATE STARTED]],9,FALSE),"")</f>
        <v>44998</v>
      </c>
      <c r="F617" s="35" t="str">
        <f>IF(IFERROR(VLOOKUP(Table5[[#This Row],[EMPLOYEE ID]],ELIST!$A$1:$J$1864,8),"")="","",VLOOKUP(Table5[[#This Row],[EMPLOYEE ID]],ELIST!$A$1:$J$1864,8))</f>
        <v/>
      </c>
      <c r="G617" s="29">
        <v>1</v>
      </c>
      <c r="H617" s="29">
        <v>12</v>
      </c>
      <c r="I617" s="30">
        <f t="shared" si="18"/>
        <v>8.3333333333333329E-2</v>
      </c>
      <c r="J617" s="52">
        <f t="shared" si="19"/>
        <v>8.3333333333333329E-2</v>
      </c>
    </row>
    <row r="618" spans="1:10" x14ac:dyDescent="0.25">
      <c r="A618" s="28" t="s">
        <v>13</v>
      </c>
      <c r="B618" s="29" t="s">
        <v>18</v>
      </c>
      <c r="C618" s="29" t="s">
        <v>19</v>
      </c>
      <c r="D618" s="29" t="s">
        <v>650</v>
      </c>
      <c r="E618" s="35">
        <f>IFERROR(VLOOKUP(Table5[[#This Row],[EMPLOYEE ID]],Table3[[EMP ID]:[DATE STARTED]],9,FALSE),"")</f>
        <v>44998</v>
      </c>
      <c r="F618" s="35" t="str">
        <f>IF(IFERROR(VLOOKUP(Table5[[#This Row],[EMPLOYEE ID]],ELIST!$A$1:$J$1864,8),"")="","",VLOOKUP(Table5[[#This Row],[EMPLOYEE ID]],ELIST!$A$1:$J$1864,8))</f>
        <v/>
      </c>
      <c r="G618" s="29">
        <v>1</v>
      </c>
      <c r="H618" s="29">
        <v>12</v>
      </c>
      <c r="I618" s="30">
        <f t="shared" si="18"/>
        <v>8.3333333333333329E-2</v>
      </c>
      <c r="J618" s="52">
        <f t="shared" si="19"/>
        <v>8.3333333333333329E-2</v>
      </c>
    </row>
    <row r="619" spans="1:10" x14ac:dyDescent="0.25">
      <c r="A619" s="28" t="s">
        <v>13</v>
      </c>
      <c r="B619" s="29" t="s">
        <v>18</v>
      </c>
      <c r="C619" s="29" t="s">
        <v>19</v>
      </c>
      <c r="D619" s="29" t="s">
        <v>3277</v>
      </c>
      <c r="E619" s="35">
        <f>IFERROR(VLOOKUP(Table5[[#This Row],[EMPLOYEE ID]],Table3[[EMP ID]:[DATE STARTED]],9,FALSE),"")</f>
        <v>44998</v>
      </c>
      <c r="F619" s="35" t="str">
        <f>IF(IFERROR(VLOOKUP(Table5[[#This Row],[EMPLOYEE ID]],ELIST!$A$1:$J$1864,8),"")="","",VLOOKUP(Table5[[#This Row],[EMPLOYEE ID]],ELIST!$A$1:$J$1864,8))</f>
        <v/>
      </c>
      <c r="G619" s="29">
        <v>1</v>
      </c>
      <c r="H619" s="29">
        <v>12</v>
      </c>
      <c r="I619" s="30">
        <f t="shared" si="18"/>
        <v>8.3333333333333329E-2</v>
      </c>
      <c r="J619" s="52">
        <f t="shared" si="19"/>
        <v>8.3333333333333329E-2</v>
      </c>
    </row>
    <row r="620" spans="1:10" x14ac:dyDescent="0.25">
      <c r="A620" s="28" t="s">
        <v>13</v>
      </c>
      <c r="B620" s="29" t="s">
        <v>18</v>
      </c>
      <c r="C620" s="29" t="s">
        <v>19</v>
      </c>
      <c r="D620" s="29" t="s">
        <v>3284</v>
      </c>
      <c r="E620" s="35">
        <f>IFERROR(VLOOKUP(Table5[[#This Row],[EMPLOYEE ID]],Table3[[EMP ID]:[DATE STARTED]],9,FALSE),"")</f>
        <v>44998</v>
      </c>
      <c r="F620" s="35" t="str">
        <f>IF(IFERROR(VLOOKUP(Table5[[#This Row],[EMPLOYEE ID]],ELIST!$A$1:$J$1864,8),"")="","",VLOOKUP(Table5[[#This Row],[EMPLOYEE ID]],ELIST!$A$1:$J$1864,8))</f>
        <v/>
      </c>
      <c r="G620" s="29">
        <v>1</v>
      </c>
      <c r="H620" s="29">
        <v>12</v>
      </c>
      <c r="I620" s="30">
        <f t="shared" si="18"/>
        <v>8.3333333333333329E-2</v>
      </c>
      <c r="J620" s="52">
        <f t="shared" si="19"/>
        <v>8.3333333333333329E-2</v>
      </c>
    </row>
    <row r="621" spans="1:10" x14ac:dyDescent="0.25">
      <c r="A621" s="28" t="s">
        <v>13</v>
      </c>
      <c r="B621" s="29" t="s">
        <v>18</v>
      </c>
      <c r="C621" s="29" t="s">
        <v>19</v>
      </c>
      <c r="D621" s="29" t="s">
        <v>3778</v>
      </c>
      <c r="E621" s="35">
        <f>IFERROR(VLOOKUP(Table5[[#This Row],[EMPLOYEE ID]],Table3[[EMP ID]:[DATE STARTED]],9,FALSE),"")</f>
        <v>44998</v>
      </c>
      <c r="F621" s="35" t="str">
        <f>IF(IFERROR(VLOOKUP(Table5[[#This Row],[EMPLOYEE ID]],ELIST!$A$1:$J$1864,8),"")="","",VLOOKUP(Table5[[#This Row],[EMPLOYEE ID]],ELIST!$A$1:$J$1864,8))</f>
        <v/>
      </c>
      <c r="G621" s="29">
        <v>1</v>
      </c>
      <c r="H621" s="29">
        <v>12</v>
      </c>
      <c r="I621" s="30">
        <f t="shared" si="18"/>
        <v>8.3333333333333329E-2</v>
      </c>
      <c r="J621" s="52">
        <f t="shared" si="19"/>
        <v>8.3333333333333329E-2</v>
      </c>
    </row>
    <row r="622" spans="1:10" x14ac:dyDescent="0.25">
      <c r="A622" s="28" t="s">
        <v>13</v>
      </c>
      <c r="B622" s="29" t="s">
        <v>18</v>
      </c>
      <c r="C622" s="29" t="s">
        <v>19</v>
      </c>
      <c r="D622" s="29" t="s">
        <v>3768</v>
      </c>
      <c r="E622" s="35">
        <f>IFERROR(VLOOKUP(Table5[[#This Row],[EMPLOYEE ID]],Table3[[EMP ID]:[DATE STARTED]],9,FALSE),"")</f>
        <v>44998</v>
      </c>
      <c r="F622" s="35" t="str">
        <f>IF(IFERROR(VLOOKUP(Table5[[#This Row],[EMPLOYEE ID]],ELIST!$A$1:$J$1864,8),"")="","",VLOOKUP(Table5[[#This Row],[EMPLOYEE ID]],ELIST!$A$1:$J$1864,8))</f>
        <v/>
      </c>
      <c r="G622" s="29">
        <v>1</v>
      </c>
      <c r="H622" s="29">
        <v>12</v>
      </c>
      <c r="I622" s="30">
        <f t="shared" si="18"/>
        <v>8.3333333333333329E-2</v>
      </c>
      <c r="J622" s="52">
        <f t="shared" si="19"/>
        <v>8.3333333333333329E-2</v>
      </c>
    </row>
    <row r="623" spans="1:10" x14ac:dyDescent="0.25">
      <c r="A623" s="28" t="s">
        <v>13</v>
      </c>
      <c r="B623" s="29" t="s">
        <v>11</v>
      </c>
      <c r="C623" s="29" t="s">
        <v>12</v>
      </c>
      <c r="D623" s="29" t="s">
        <v>754</v>
      </c>
      <c r="E623" s="35">
        <f>IFERROR(VLOOKUP(Table5[[#This Row],[EMPLOYEE ID]],Table3[[EMP ID]:[DATE STARTED]],9,FALSE),"")</f>
        <v>44627</v>
      </c>
      <c r="F623" s="35" t="str">
        <f>IF(IFERROR(VLOOKUP(Table5[[#This Row],[EMPLOYEE ID]],ELIST!$A$1:$J$1864,8),"")="","",VLOOKUP(Table5[[#This Row],[EMPLOYEE ID]],ELIST!$A$1:$J$1864,8))</f>
        <v/>
      </c>
      <c r="G623" s="29">
        <v>1</v>
      </c>
      <c r="H623" s="29">
        <v>12</v>
      </c>
      <c r="I623" s="30">
        <f t="shared" si="18"/>
        <v>8.3333333333333329E-2</v>
      </c>
      <c r="J623" s="52">
        <f t="shared" si="19"/>
        <v>8.3333333333333329E-2</v>
      </c>
    </row>
    <row r="624" spans="1:10" x14ac:dyDescent="0.25">
      <c r="A624" s="28" t="s">
        <v>13</v>
      </c>
      <c r="B624" s="29" t="s">
        <v>11</v>
      </c>
      <c r="C624" s="29" t="s">
        <v>12</v>
      </c>
      <c r="D624" s="29" t="s">
        <v>748</v>
      </c>
      <c r="E624" s="35">
        <f>IFERROR(VLOOKUP(Table5[[#This Row],[EMPLOYEE ID]],Table3[[EMP ID]:[DATE STARTED]],9,FALSE),"")</f>
        <v>44627</v>
      </c>
      <c r="F624" s="35" t="str">
        <f>IF(IFERROR(VLOOKUP(Table5[[#This Row],[EMPLOYEE ID]],ELIST!$A$1:$J$1864,8),"")="","",VLOOKUP(Table5[[#This Row],[EMPLOYEE ID]],ELIST!$A$1:$J$1864,8))</f>
        <v/>
      </c>
      <c r="G624" s="29">
        <v>1</v>
      </c>
      <c r="H624" s="29">
        <v>12</v>
      </c>
      <c r="I624" s="30">
        <f t="shared" si="18"/>
        <v>8.3333333333333329E-2</v>
      </c>
      <c r="J624" s="52">
        <f t="shared" si="19"/>
        <v>8.3333333333333329E-2</v>
      </c>
    </row>
    <row r="625" spans="1:10" x14ac:dyDescent="0.25">
      <c r="A625" s="28" t="s">
        <v>297</v>
      </c>
      <c r="B625" s="29">
        <v>230015</v>
      </c>
      <c r="C625" s="29" t="s">
        <v>296</v>
      </c>
      <c r="D625" s="29" t="s">
        <v>748</v>
      </c>
      <c r="E625" s="35">
        <f>IFERROR(VLOOKUP(Table5[[#This Row],[EMPLOYEE ID]],Table3[[EMP ID]:[DATE STARTED]],9,FALSE),"")</f>
        <v>45119</v>
      </c>
      <c r="F625" s="35" t="str">
        <f>IF(IFERROR(VLOOKUP(Table5[[#This Row],[EMPLOYEE ID]],ELIST!$A$1:$J$1864,8),"")="","",VLOOKUP(Table5[[#This Row],[EMPLOYEE ID]],ELIST!$A$1:$J$1864,8))</f>
        <v/>
      </c>
      <c r="G625" s="29">
        <v>1</v>
      </c>
      <c r="H625" s="29">
        <v>12</v>
      </c>
      <c r="I625" s="30">
        <f t="shared" si="18"/>
        <v>8.3333333333333329E-2</v>
      </c>
      <c r="J625" s="52">
        <f t="shared" si="19"/>
        <v>8.3333333333333329E-2</v>
      </c>
    </row>
    <row r="626" spans="1:10" x14ac:dyDescent="0.25">
      <c r="A626" s="28" t="s">
        <v>297</v>
      </c>
      <c r="B626" s="29">
        <v>230015</v>
      </c>
      <c r="C626" s="29" t="s">
        <v>296</v>
      </c>
      <c r="D626" s="29" t="s">
        <v>747</v>
      </c>
      <c r="E626" s="35">
        <f>IFERROR(VLOOKUP(Table5[[#This Row],[EMPLOYEE ID]],Table3[[EMP ID]:[DATE STARTED]],9,FALSE),"")</f>
        <v>45119</v>
      </c>
      <c r="F626" s="35" t="str">
        <f>IF(IFERROR(VLOOKUP(Table5[[#This Row],[EMPLOYEE ID]],ELIST!$A$1:$J$1864,8),"")="","",VLOOKUP(Table5[[#This Row],[EMPLOYEE ID]],ELIST!$A$1:$J$1864,8))</f>
        <v/>
      </c>
      <c r="G626" s="29">
        <v>1</v>
      </c>
      <c r="H626" s="29">
        <v>12</v>
      </c>
      <c r="I626" s="30">
        <f t="shared" si="18"/>
        <v>8.3333333333333329E-2</v>
      </c>
      <c r="J626" s="52">
        <f t="shared" si="19"/>
        <v>8.3333333333333329E-2</v>
      </c>
    </row>
    <row r="627" spans="1:10" x14ac:dyDescent="0.25">
      <c r="A627" s="28" t="s">
        <v>297</v>
      </c>
      <c r="B627" s="29">
        <v>230015</v>
      </c>
      <c r="C627" s="29" t="s">
        <v>296</v>
      </c>
      <c r="D627" s="29" t="s">
        <v>746</v>
      </c>
      <c r="E627" s="35">
        <f>IFERROR(VLOOKUP(Table5[[#This Row],[EMPLOYEE ID]],Table3[[EMP ID]:[DATE STARTED]],9,FALSE),"")</f>
        <v>45119</v>
      </c>
      <c r="F627" s="35" t="str">
        <f>IF(IFERROR(VLOOKUP(Table5[[#This Row],[EMPLOYEE ID]],ELIST!$A$1:$J$1864,8),"")="","",VLOOKUP(Table5[[#This Row],[EMPLOYEE ID]],ELIST!$A$1:$J$1864,8))</f>
        <v/>
      </c>
      <c r="G627" s="29">
        <v>1</v>
      </c>
      <c r="H627" s="29">
        <v>12</v>
      </c>
      <c r="I627" s="30">
        <f t="shared" si="18"/>
        <v>8.3333333333333329E-2</v>
      </c>
      <c r="J627" s="52">
        <f t="shared" si="19"/>
        <v>8.3333333333333329E-2</v>
      </c>
    </row>
    <row r="628" spans="1:10" x14ac:dyDescent="0.25">
      <c r="A628" s="28" t="s">
        <v>297</v>
      </c>
      <c r="B628" s="29">
        <v>230015</v>
      </c>
      <c r="C628" s="29" t="s">
        <v>296</v>
      </c>
      <c r="D628" s="29" t="s">
        <v>717</v>
      </c>
      <c r="E628" s="35">
        <f>IFERROR(VLOOKUP(Table5[[#This Row],[EMPLOYEE ID]],Table3[[EMP ID]:[DATE STARTED]],9,FALSE),"")</f>
        <v>45119</v>
      </c>
      <c r="F628" s="35" t="str">
        <f>IF(IFERROR(VLOOKUP(Table5[[#This Row],[EMPLOYEE ID]],ELIST!$A$1:$J$1864,8),"")="","",VLOOKUP(Table5[[#This Row],[EMPLOYEE ID]],ELIST!$A$1:$J$1864,8))</f>
        <v/>
      </c>
      <c r="G628" s="29">
        <v>1</v>
      </c>
      <c r="H628" s="29">
        <v>12</v>
      </c>
      <c r="I628" s="30">
        <f t="shared" si="18"/>
        <v>8.3333333333333329E-2</v>
      </c>
      <c r="J628" s="52">
        <f t="shared" si="19"/>
        <v>8.3333333333333329E-2</v>
      </c>
    </row>
    <row r="629" spans="1:10" x14ac:dyDescent="0.25">
      <c r="A629" s="28" t="s">
        <v>297</v>
      </c>
      <c r="B629" s="29">
        <v>230015</v>
      </c>
      <c r="C629" s="29" t="s">
        <v>296</v>
      </c>
      <c r="D629" s="29" t="s">
        <v>703</v>
      </c>
      <c r="E629" s="35">
        <f>IFERROR(VLOOKUP(Table5[[#This Row],[EMPLOYEE ID]],Table3[[EMP ID]:[DATE STARTED]],9,FALSE),"")</f>
        <v>45119</v>
      </c>
      <c r="F629" s="35" t="str">
        <f>IF(IFERROR(VLOOKUP(Table5[[#This Row],[EMPLOYEE ID]],ELIST!$A$1:$J$1864,8),"")="","",VLOOKUP(Table5[[#This Row],[EMPLOYEE ID]],ELIST!$A$1:$J$1864,8))</f>
        <v/>
      </c>
      <c r="G629" s="29">
        <v>1</v>
      </c>
      <c r="H629" s="29">
        <v>12</v>
      </c>
      <c r="I629" s="30">
        <f t="shared" si="18"/>
        <v>8.3333333333333329E-2</v>
      </c>
      <c r="J629" s="52">
        <f t="shared" si="19"/>
        <v>8.3333333333333329E-2</v>
      </c>
    </row>
    <row r="630" spans="1:10" x14ac:dyDescent="0.25">
      <c r="A630" s="28" t="s">
        <v>297</v>
      </c>
      <c r="B630" s="29">
        <v>230015</v>
      </c>
      <c r="C630" s="29" t="s">
        <v>296</v>
      </c>
      <c r="D630" s="29" t="s">
        <v>695</v>
      </c>
      <c r="E630" s="35">
        <f>IFERROR(VLOOKUP(Table5[[#This Row],[EMPLOYEE ID]],Table3[[EMP ID]:[DATE STARTED]],9,FALSE),"")</f>
        <v>45119</v>
      </c>
      <c r="F630" s="35" t="str">
        <f>IF(IFERROR(VLOOKUP(Table5[[#This Row],[EMPLOYEE ID]],ELIST!$A$1:$J$1864,8),"")="","",VLOOKUP(Table5[[#This Row],[EMPLOYEE ID]],ELIST!$A$1:$J$1864,8))</f>
        <v/>
      </c>
      <c r="G630" s="29">
        <v>1</v>
      </c>
      <c r="H630" s="29">
        <v>12</v>
      </c>
      <c r="I630" s="30">
        <f t="shared" si="18"/>
        <v>8.3333333333333329E-2</v>
      </c>
      <c r="J630" s="52">
        <f t="shared" si="19"/>
        <v>8.3333333333333329E-2</v>
      </c>
    </row>
    <row r="631" spans="1:10" x14ac:dyDescent="0.25">
      <c r="A631" s="28" t="s">
        <v>297</v>
      </c>
      <c r="B631" s="29" t="s">
        <v>638</v>
      </c>
      <c r="C631" s="29" t="s">
        <v>3766</v>
      </c>
      <c r="D631" s="29" t="s">
        <v>650</v>
      </c>
      <c r="E631" s="35" t="str">
        <f>IFERROR(VLOOKUP(Table5[[#This Row],[EMPLOYEE ID]],Table3[[EMP ID]:[DATE STARTED]],9,FALSE),"")</f>
        <v/>
      </c>
      <c r="F631" s="35">
        <f>IF(IFERROR(VLOOKUP(Table5[[#This Row],[EMPLOYEE ID]],ELIST!$A$1:$J$1864,8),"")="","",VLOOKUP(Table5[[#This Row],[EMPLOYEE ID]],ELIST!$A$1:$J$1864,8))</f>
        <v>44379</v>
      </c>
      <c r="G631" s="29">
        <v>1</v>
      </c>
      <c r="H631" s="29">
        <v>12</v>
      </c>
      <c r="I631" s="30">
        <f t="shared" si="18"/>
        <v>8.3333333333333329E-2</v>
      </c>
      <c r="J631" s="52">
        <f t="shared" si="19"/>
        <v>5.3763440860215049E-3</v>
      </c>
    </row>
    <row r="632" spans="1:10" x14ac:dyDescent="0.25">
      <c r="A632" s="28" t="s">
        <v>297</v>
      </c>
      <c r="B632" s="29" t="s">
        <v>638</v>
      </c>
      <c r="C632" s="29" t="s">
        <v>3766</v>
      </c>
      <c r="D632" s="29" t="s">
        <v>3284</v>
      </c>
      <c r="E632" s="35" t="str">
        <f>IFERROR(VLOOKUP(Table5[[#This Row],[EMPLOYEE ID]],Table3[[EMP ID]:[DATE STARTED]],9,FALSE),"")</f>
        <v/>
      </c>
      <c r="F632" s="35">
        <f>IF(IFERROR(VLOOKUP(Table5[[#This Row],[EMPLOYEE ID]],ELIST!$A$1:$J$1864,8),"")="","",VLOOKUP(Table5[[#This Row],[EMPLOYEE ID]],ELIST!$A$1:$J$1864,8))</f>
        <v>44379</v>
      </c>
      <c r="G632" s="29">
        <v>1</v>
      </c>
      <c r="H632" s="29">
        <v>12</v>
      </c>
      <c r="I632" s="30">
        <f t="shared" si="18"/>
        <v>8.3333333333333329E-2</v>
      </c>
      <c r="J632" s="52">
        <f t="shared" si="19"/>
        <v>5.3763440860215049E-3</v>
      </c>
    </row>
    <row r="633" spans="1:10" x14ac:dyDescent="0.25">
      <c r="A633" s="28" t="s">
        <v>297</v>
      </c>
      <c r="B633" s="29" t="s">
        <v>638</v>
      </c>
      <c r="C633" s="29" t="s">
        <v>3766</v>
      </c>
      <c r="D633" s="29" t="s">
        <v>3778</v>
      </c>
      <c r="E633" s="35" t="str">
        <f>IFERROR(VLOOKUP(Table5[[#This Row],[EMPLOYEE ID]],Table3[[EMP ID]:[DATE STARTED]],9,FALSE),"")</f>
        <v/>
      </c>
      <c r="F633" s="35">
        <f>IF(IFERROR(VLOOKUP(Table5[[#This Row],[EMPLOYEE ID]],ELIST!$A$1:$J$1864,8),"")="","",VLOOKUP(Table5[[#This Row],[EMPLOYEE ID]],ELIST!$A$1:$J$1864,8))</f>
        <v>44379</v>
      </c>
      <c r="G633" s="29">
        <v>1</v>
      </c>
      <c r="H633" s="29">
        <v>12</v>
      </c>
      <c r="I633" s="30">
        <f t="shared" si="18"/>
        <v>8.3333333333333329E-2</v>
      </c>
      <c r="J633" s="52">
        <f t="shared" si="19"/>
        <v>5.3763440860215049E-3</v>
      </c>
    </row>
    <row r="634" spans="1:10" x14ac:dyDescent="0.25">
      <c r="A634" s="28" t="s">
        <v>297</v>
      </c>
      <c r="B634" s="29" t="s">
        <v>3280</v>
      </c>
      <c r="C634" s="29" t="s">
        <v>3766</v>
      </c>
      <c r="D634" s="29" t="s">
        <v>3277</v>
      </c>
      <c r="E634" s="35" t="str">
        <f>IFERROR(VLOOKUP(Table5[[#This Row],[EMPLOYEE ID]],Table3[[EMP ID]:[DATE STARTED]],9,FALSE),"")</f>
        <v/>
      </c>
      <c r="F634" s="35" t="str">
        <f>IF(IFERROR(VLOOKUP(Table5[[#This Row],[EMPLOYEE ID]],ELIST!$A$1:$J$1864,8),"")="","",VLOOKUP(Table5[[#This Row],[EMPLOYEE ID]],ELIST!$A$1:$J$1864,8))</f>
        <v/>
      </c>
      <c r="G634" s="29">
        <v>1</v>
      </c>
      <c r="H634" s="29">
        <v>12</v>
      </c>
      <c r="I634" s="30">
        <f t="shared" si="18"/>
        <v>8.3333333333333329E-2</v>
      </c>
      <c r="J634" s="52">
        <f t="shared" si="19"/>
        <v>8.3333333333333329E-2</v>
      </c>
    </row>
    <row r="635" spans="1:10" x14ac:dyDescent="0.25">
      <c r="A635" s="28" t="s">
        <v>297</v>
      </c>
      <c r="B635" s="29" t="s">
        <v>2992</v>
      </c>
      <c r="C635" s="29" t="s">
        <v>3766</v>
      </c>
      <c r="D635" s="29" t="s">
        <v>754</v>
      </c>
      <c r="E635" s="35" t="str">
        <f>IFERROR(VLOOKUP(Table5[[#This Row],[EMPLOYEE ID]],Table3[[EMP ID]:[DATE STARTED]],9,FALSE),"")</f>
        <v/>
      </c>
      <c r="F635" s="35" t="str">
        <f>IF(IFERROR(VLOOKUP(Table5[[#This Row],[EMPLOYEE ID]],ELIST!$A$1:$J$1864,8),"")="","",VLOOKUP(Table5[[#This Row],[EMPLOYEE ID]],ELIST!$A$1:$J$1864,8))</f>
        <v/>
      </c>
      <c r="G635" s="29">
        <v>1</v>
      </c>
      <c r="H635" s="29">
        <v>12</v>
      </c>
      <c r="I635" s="30">
        <f t="shared" si="18"/>
        <v>8.3333333333333329E-2</v>
      </c>
      <c r="J635" s="52">
        <f t="shared" si="19"/>
        <v>8.3333333333333329E-2</v>
      </c>
    </row>
    <row r="636" spans="1:10" x14ac:dyDescent="0.25">
      <c r="A636" s="28" t="s">
        <v>297</v>
      </c>
      <c r="B636" s="29" t="s">
        <v>3879</v>
      </c>
      <c r="C636" s="29" t="s">
        <v>3766</v>
      </c>
      <c r="D636" s="29" t="s">
        <v>3768</v>
      </c>
      <c r="E636" s="35" t="str">
        <f>IFERROR(VLOOKUP(Table5[[#This Row],[EMPLOYEE ID]],Table3[[EMP ID]:[DATE STARTED]],9,FALSE),"")</f>
        <v/>
      </c>
      <c r="F636" s="35" t="str">
        <f>IF(IFERROR(VLOOKUP(Table5[[#This Row],[EMPLOYEE ID]],ELIST!$A$1:$J$1864,8),"")="","",VLOOKUP(Table5[[#This Row],[EMPLOYEE ID]],ELIST!$A$1:$J$1864,8))</f>
        <v/>
      </c>
      <c r="G636" s="29">
        <v>1</v>
      </c>
      <c r="H636" s="29">
        <v>12</v>
      </c>
      <c r="I636" s="30">
        <f t="shared" si="18"/>
        <v>8.3333333333333329E-2</v>
      </c>
      <c r="J636" s="52">
        <f t="shared" si="19"/>
        <v>8.3333333333333329E-2</v>
      </c>
    </row>
    <row r="637" spans="1:10" x14ac:dyDescent="0.25">
      <c r="A637" s="28" t="s">
        <v>294</v>
      </c>
      <c r="B637" s="29">
        <v>240005</v>
      </c>
      <c r="C637" s="29" t="s">
        <v>190</v>
      </c>
      <c r="D637" s="29" t="s">
        <v>754</v>
      </c>
      <c r="E637" s="35">
        <f>IFERROR(VLOOKUP(Table5[[#This Row],[EMPLOYEE ID]],Table3[[EMP ID]:[DATE STARTED]],9,FALSE),"")</f>
        <v>43382</v>
      </c>
      <c r="F637" s="35" t="str">
        <f>IF(IFERROR(VLOOKUP(Table5[[#This Row],[EMPLOYEE ID]],ELIST!$A$1:$J$1864,8),"")="","",VLOOKUP(Table5[[#This Row],[EMPLOYEE ID]],ELIST!$A$1:$J$1864,8))</f>
        <v/>
      </c>
      <c r="G637" s="29">
        <v>1</v>
      </c>
      <c r="H637" s="29">
        <v>12</v>
      </c>
      <c r="I637" s="30">
        <f t="shared" si="18"/>
        <v>8.3333333333333329E-2</v>
      </c>
      <c r="J637" s="52">
        <f t="shared" si="19"/>
        <v>8.3333333333333329E-2</v>
      </c>
    </row>
    <row r="638" spans="1:10" x14ac:dyDescent="0.25">
      <c r="A638" s="28" t="s">
        <v>294</v>
      </c>
      <c r="B638" s="29">
        <v>240005</v>
      </c>
      <c r="C638" s="29" t="s">
        <v>190</v>
      </c>
      <c r="D638" s="29" t="s">
        <v>748</v>
      </c>
      <c r="E638" s="35">
        <f>IFERROR(VLOOKUP(Table5[[#This Row],[EMPLOYEE ID]],Table3[[EMP ID]:[DATE STARTED]],9,FALSE),"")</f>
        <v>43382</v>
      </c>
      <c r="F638" s="35" t="str">
        <f>IF(IFERROR(VLOOKUP(Table5[[#This Row],[EMPLOYEE ID]],ELIST!$A$1:$J$1864,8),"")="","",VLOOKUP(Table5[[#This Row],[EMPLOYEE ID]],ELIST!$A$1:$J$1864,8))</f>
        <v/>
      </c>
      <c r="G638" s="29">
        <v>1</v>
      </c>
      <c r="H638" s="29">
        <v>12</v>
      </c>
      <c r="I638" s="30">
        <f t="shared" si="18"/>
        <v>8.3333333333333329E-2</v>
      </c>
      <c r="J638" s="52">
        <f t="shared" si="19"/>
        <v>8.3333333333333329E-2</v>
      </c>
    </row>
    <row r="639" spans="1:10" x14ac:dyDescent="0.25">
      <c r="A639" s="28" t="s">
        <v>286</v>
      </c>
      <c r="B639" s="29" t="s">
        <v>284</v>
      </c>
      <c r="C639" s="29" t="s">
        <v>285</v>
      </c>
      <c r="D639" s="29" t="s">
        <v>754</v>
      </c>
      <c r="E639" s="35">
        <f>IFERROR(VLOOKUP(Table5[[#This Row],[EMPLOYEE ID]],Table3[[EMP ID]:[DATE STARTED]],9,FALSE),"")</f>
        <v>44956</v>
      </c>
      <c r="F639" s="35" t="str">
        <f>IF(IFERROR(VLOOKUP(Table5[[#This Row],[EMPLOYEE ID]],ELIST!$A$1:$J$1864,8),"")="","",VLOOKUP(Table5[[#This Row],[EMPLOYEE ID]],ELIST!$A$1:$J$1864,8))</f>
        <v/>
      </c>
      <c r="G639" s="29">
        <v>1</v>
      </c>
      <c r="H639" s="29">
        <v>12</v>
      </c>
      <c r="I639" s="30">
        <f t="shared" si="18"/>
        <v>8.3333333333333329E-2</v>
      </c>
      <c r="J639" s="52">
        <f t="shared" si="19"/>
        <v>8.3333333333333329E-2</v>
      </c>
    </row>
    <row r="640" spans="1:10" x14ac:dyDescent="0.25">
      <c r="A640" s="28" t="s">
        <v>286</v>
      </c>
      <c r="B640" s="29" t="s">
        <v>284</v>
      </c>
      <c r="C640" s="29" t="s">
        <v>285</v>
      </c>
      <c r="D640" s="29" t="s">
        <v>748</v>
      </c>
      <c r="E640" s="35">
        <f>IFERROR(VLOOKUP(Table5[[#This Row],[EMPLOYEE ID]],Table3[[EMP ID]:[DATE STARTED]],9,FALSE),"")</f>
        <v>44956</v>
      </c>
      <c r="F640" s="35" t="str">
        <f>IF(IFERROR(VLOOKUP(Table5[[#This Row],[EMPLOYEE ID]],ELIST!$A$1:$J$1864,8),"")="","",VLOOKUP(Table5[[#This Row],[EMPLOYEE ID]],ELIST!$A$1:$J$1864,8))</f>
        <v/>
      </c>
      <c r="G640" s="29">
        <v>1</v>
      </c>
      <c r="H640" s="29">
        <v>12</v>
      </c>
      <c r="I640" s="30">
        <f t="shared" si="18"/>
        <v>8.3333333333333329E-2</v>
      </c>
      <c r="J640" s="52">
        <f t="shared" si="19"/>
        <v>8.3333333333333329E-2</v>
      </c>
    </row>
    <row r="641" spans="1:10" x14ac:dyDescent="0.25">
      <c r="A641" s="28" t="s">
        <v>286</v>
      </c>
      <c r="B641" s="29" t="s">
        <v>284</v>
      </c>
      <c r="C641" s="29" t="s">
        <v>285</v>
      </c>
      <c r="D641" s="29" t="s">
        <v>747</v>
      </c>
      <c r="E641" s="35">
        <f>IFERROR(VLOOKUP(Table5[[#This Row],[EMPLOYEE ID]],Table3[[EMP ID]:[DATE STARTED]],9,FALSE),"")</f>
        <v>44956</v>
      </c>
      <c r="F641" s="35" t="str">
        <f>IF(IFERROR(VLOOKUP(Table5[[#This Row],[EMPLOYEE ID]],ELIST!$A$1:$J$1864,8),"")="","",VLOOKUP(Table5[[#This Row],[EMPLOYEE ID]],ELIST!$A$1:$J$1864,8))</f>
        <v/>
      </c>
      <c r="G641" s="29">
        <v>1</v>
      </c>
      <c r="H641" s="29">
        <v>12</v>
      </c>
      <c r="I641" s="30">
        <f t="shared" si="18"/>
        <v>8.3333333333333329E-2</v>
      </c>
      <c r="J641" s="52">
        <f t="shared" si="19"/>
        <v>8.3333333333333329E-2</v>
      </c>
    </row>
    <row r="642" spans="1:10" x14ac:dyDescent="0.25">
      <c r="A642" s="28" t="s">
        <v>286</v>
      </c>
      <c r="B642" s="29" t="s">
        <v>284</v>
      </c>
      <c r="C642" s="29" t="s">
        <v>285</v>
      </c>
      <c r="D642" s="29" t="s">
        <v>746</v>
      </c>
      <c r="E642" s="35">
        <f>IFERROR(VLOOKUP(Table5[[#This Row],[EMPLOYEE ID]],Table3[[EMP ID]:[DATE STARTED]],9,FALSE),"")</f>
        <v>44956</v>
      </c>
      <c r="F642" s="35" t="str">
        <f>IF(IFERROR(VLOOKUP(Table5[[#This Row],[EMPLOYEE ID]],ELIST!$A$1:$J$1864,8),"")="","",VLOOKUP(Table5[[#This Row],[EMPLOYEE ID]],ELIST!$A$1:$J$1864,8))</f>
        <v/>
      </c>
      <c r="G642" s="29">
        <v>1</v>
      </c>
      <c r="H642" s="29">
        <v>12</v>
      </c>
      <c r="I642" s="30">
        <f t="shared" si="18"/>
        <v>8.3333333333333329E-2</v>
      </c>
      <c r="J642" s="52">
        <f t="shared" si="19"/>
        <v>8.3333333333333329E-2</v>
      </c>
    </row>
    <row r="643" spans="1:10" x14ac:dyDescent="0.25">
      <c r="A643" s="28" t="s">
        <v>286</v>
      </c>
      <c r="B643" s="29" t="s">
        <v>284</v>
      </c>
      <c r="C643" s="29" t="s">
        <v>285</v>
      </c>
      <c r="D643" s="29" t="s">
        <v>717</v>
      </c>
      <c r="E643" s="35">
        <f>IFERROR(VLOOKUP(Table5[[#This Row],[EMPLOYEE ID]],Table3[[EMP ID]:[DATE STARTED]],9,FALSE),"")</f>
        <v>44956</v>
      </c>
      <c r="F643" s="35" t="str">
        <f>IF(IFERROR(VLOOKUP(Table5[[#This Row],[EMPLOYEE ID]],ELIST!$A$1:$J$1864,8),"")="","",VLOOKUP(Table5[[#This Row],[EMPLOYEE ID]],ELIST!$A$1:$J$1864,8))</f>
        <v/>
      </c>
      <c r="G643" s="29">
        <v>1</v>
      </c>
      <c r="H643" s="29">
        <v>12</v>
      </c>
      <c r="I643" s="30">
        <f t="shared" ref="I643:I706" si="20">G643/H643</f>
        <v>8.3333333333333329E-2</v>
      </c>
      <c r="J643" s="52">
        <f t="shared" ref="J643:J706" si="21">IF(ISNUMBER(F643), ((G643 - 1 + (DAY(F643) / DAY(EOMONTH(F643, 0)))) / H643), (G643 / H643))</f>
        <v>8.3333333333333329E-2</v>
      </c>
    </row>
    <row r="644" spans="1:10" x14ac:dyDescent="0.25">
      <c r="A644" s="28" t="s">
        <v>286</v>
      </c>
      <c r="B644" s="29" t="s">
        <v>284</v>
      </c>
      <c r="C644" s="29" t="s">
        <v>285</v>
      </c>
      <c r="D644" s="29" t="s">
        <v>703</v>
      </c>
      <c r="E644" s="35">
        <f>IFERROR(VLOOKUP(Table5[[#This Row],[EMPLOYEE ID]],Table3[[EMP ID]:[DATE STARTED]],9,FALSE),"")</f>
        <v>44956</v>
      </c>
      <c r="F644" s="35" t="str">
        <f>IF(IFERROR(VLOOKUP(Table5[[#This Row],[EMPLOYEE ID]],ELIST!$A$1:$J$1864,8),"")="","",VLOOKUP(Table5[[#This Row],[EMPLOYEE ID]],ELIST!$A$1:$J$1864,8))</f>
        <v/>
      </c>
      <c r="G644" s="29">
        <v>1</v>
      </c>
      <c r="H644" s="29">
        <v>12</v>
      </c>
      <c r="I644" s="30">
        <f t="shared" si="20"/>
        <v>8.3333333333333329E-2</v>
      </c>
      <c r="J644" s="52">
        <f t="shared" si="21"/>
        <v>8.3333333333333329E-2</v>
      </c>
    </row>
    <row r="645" spans="1:10" x14ac:dyDescent="0.25">
      <c r="A645" s="28" t="s">
        <v>286</v>
      </c>
      <c r="B645" s="29" t="s">
        <v>284</v>
      </c>
      <c r="C645" s="29" t="s">
        <v>285</v>
      </c>
      <c r="D645" s="29" t="s">
        <v>695</v>
      </c>
      <c r="E645" s="35">
        <f>IFERROR(VLOOKUP(Table5[[#This Row],[EMPLOYEE ID]],Table3[[EMP ID]:[DATE STARTED]],9,FALSE),"")</f>
        <v>44956</v>
      </c>
      <c r="F645" s="35" t="str">
        <f>IF(IFERROR(VLOOKUP(Table5[[#This Row],[EMPLOYEE ID]],ELIST!$A$1:$J$1864,8),"")="","",VLOOKUP(Table5[[#This Row],[EMPLOYEE ID]],ELIST!$A$1:$J$1864,8))</f>
        <v/>
      </c>
      <c r="G645" s="29">
        <v>1</v>
      </c>
      <c r="H645" s="29">
        <v>12</v>
      </c>
      <c r="I645" s="30">
        <f t="shared" si="20"/>
        <v>8.3333333333333329E-2</v>
      </c>
      <c r="J645" s="52">
        <f t="shared" si="21"/>
        <v>8.3333333333333329E-2</v>
      </c>
    </row>
    <row r="646" spans="1:10" x14ac:dyDescent="0.25">
      <c r="A646" s="28" t="s">
        <v>286</v>
      </c>
      <c r="B646" s="29" t="s">
        <v>284</v>
      </c>
      <c r="C646" s="29" t="s">
        <v>285</v>
      </c>
      <c r="D646" s="29" t="s">
        <v>650</v>
      </c>
      <c r="E646" s="35">
        <f>IFERROR(VLOOKUP(Table5[[#This Row],[EMPLOYEE ID]],Table3[[EMP ID]:[DATE STARTED]],9,FALSE),"")</f>
        <v>44956</v>
      </c>
      <c r="F646" s="35" t="str">
        <f>IF(IFERROR(VLOOKUP(Table5[[#This Row],[EMPLOYEE ID]],ELIST!$A$1:$J$1864,8),"")="","",VLOOKUP(Table5[[#This Row],[EMPLOYEE ID]],ELIST!$A$1:$J$1864,8))</f>
        <v/>
      </c>
      <c r="G646" s="29">
        <v>1</v>
      </c>
      <c r="H646" s="29">
        <v>12</v>
      </c>
      <c r="I646" s="30">
        <f t="shared" si="20"/>
        <v>8.3333333333333329E-2</v>
      </c>
      <c r="J646" s="52">
        <f t="shared" si="21"/>
        <v>8.3333333333333329E-2</v>
      </c>
    </row>
    <row r="647" spans="1:10" x14ac:dyDescent="0.25">
      <c r="A647" s="28" t="s">
        <v>286</v>
      </c>
      <c r="B647" s="29" t="s">
        <v>284</v>
      </c>
      <c r="C647" s="29" t="s">
        <v>285</v>
      </c>
      <c r="D647" s="29" t="s">
        <v>3277</v>
      </c>
      <c r="E647" s="35">
        <f>IFERROR(VLOOKUP(Table5[[#This Row],[EMPLOYEE ID]],Table3[[EMP ID]:[DATE STARTED]],9,FALSE),"")</f>
        <v>44956</v>
      </c>
      <c r="F647" s="35" t="str">
        <f>IF(IFERROR(VLOOKUP(Table5[[#This Row],[EMPLOYEE ID]],ELIST!$A$1:$J$1864,8),"")="","",VLOOKUP(Table5[[#This Row],[EMPLOYEE ID]],ELIST!$A$1:$J$1864,8))</f>
        <v/>
      </c>
      <c r="G647" s="29">
        <v>1</v>
      </c>
      <c r="H647" s="29">
        <v>12</v>
      </c>
      <c r="I647" s="30">
        <f t="shared" si="20"/>
        <v>8.3333333333333329E-2</v>
      </c>
      <c r="J647" s="52">
        <f t="shared" si="21"/>
        <v>8.3333333333333329E-2</v>
      </c>
    </row>
    <row r="648" spans="1:10" x14ac:dyDescent="0.25">
      <c r="A648" s="28" t="s">
        <v>286</v>
      </c>
      <c r="B648" s="29" t="s">
        <v>284</v>
      </c>
      <c r="C648" s="29" t="s">
        <v>285</v>
      </c>
      <c r="D648" s="29" t="s">
        <v>3284</v>
      </c>
      <c r="E648" s="35">
        <f>IFERROR(VLOOKUP(Table5[[#This Row],[EMPLOYEE ID]],Table3[[EMP ID]:[DATE STARTED]],9,FALSE),"")</f>
        <v>44956</v>
      </c>
      <c r="F648" s="35" t="str">
        <f>IF(IFERROR(VLOOKUP(Table5[[#This Row],[EMPLOYEE ID]],ELIST!$A$1:$J$1864,8),"")="","",VLOOKUP(Table5[[#This Row],[EMPLOYEE ID]],ELIST!$A$1:$J$1864,8))</f>
        <v/>
      </c>
      <c r="G648" s="29">
        <v>1</v>
      </c>
      <c r="H648" s="29">
        <v>12</v>
      </c>
      <c r="I648" s="30">
        <f t="shared" si="20"/>
        <v>8.3333333333333329E-2</v>
      </c>
      <c r="J648" s="52">
        <f t="shared" si="21"/>
        <v>8.3333333333333329E-2</v>
      </c>
    </row>
    <row r="649" spans="1:10" x14ac:dyDescent="0.25">
      <c r="A649" s="28" t="s">
        <v>286</v>
      </c>
      <c r="B649" s="29" t="s">
        <v>284</v>
      </c>
      <c r="C649" s="29" t="s">
        <v>285</v>
      </c>
      <c r="D649" s="29" t="s">
        <v>3778</v>
      </c>
      <c r="E649" s="35">
        <f>IFERROR(VLOOKUP(Table5[[#This Row],[EMPLOYEE ID]],Table3[[EMP ID]:[DATE STARTED]],9,FALSE),"")</f>
        <v>44956</v>
      </c>
      <c r="F649" s="35" t="str">
        <f>IF(IFERROR(VLOOKUP(Table5[[#This Row],[EMPLOYEE ID]],ELIST!$A$1:$J$1864,8),"")="","",VLOOKUP(Table5[[#This Row],[EMPLOYEE ID]],ELIST!$A$1:$J$1864,8))</f>
        <v/>
      </c>
      <c r="G649" s="29">
        <v>1</v>
      </c>
      <c r="H649" s="29">
        <v>12</v>
      </c>
      <c r="I649" s="30">
        <f t="shared" si="20"/>
        <v>8.3333333333333329E-2</v>
      </c>
      <c r="J649" s="52">
        <f t="shared" si="21"/>
        <v>8.3333333333333329E-2</v>
      </c>
    </row>
    <row r="650" spans="1:10" x14ac:dyDescent="0.25">
      <c r="A650" s="28" t="s">
        <v>286</v>
      </c>
      <c r="B650" s="29" t="s">
        <v>284</v>
      </c>
      <c r="C650" s="29" t="s">
        <v>285</v>
      </c>
      <c r="D650" s="29" t="s">
        <v>3768</v>
      </c>
      <c r="E650" s="35">
        <f>IFERROR(VLOOKUP(Table5[[#This Row],[EMPLOYEE ID]],Table3[[EMP ID]:[DATE STARTED]],9,FALSE),"")</f>
        <v>44956</v>
      </c>
      <c r="F650" s="35" t="str">
        <f>IF(IFERROR(VLOOKUP(Table5[[#This Row],[EMPLOYEE ID]],ELIST!$A$1:$J$1864,8),"")="","",VLOOKUP(Table5[[#This Row],[EMPLOYEE ID]],ELIST!$A$1:$J$1864,8))</f>
        <v/>
      </c>
      <c r="G650" s="29">
        <v>1</v>
      </c>
      <c r="H650" s="29">
        <v>12</v>
      </c>
      <c r="I650" s="30">
        <f t="shared" si="20"/>
        <v>8.3333333333333329E-2</v>
      </c>
      <c r="J650" s="52">
        <f t="shared" si="21"/>
        <v>8.3333333333333329E-2</v>
      </c>
    </row>
    <row r="651" spans="1:10" x14ac:dyDescent="0.25">
      <c r="A651" s="28" t="s">
        <v>289</v>
      </c>
      <c r="B651" s="29">
        <v>440435</v>
      </c>
      <c r="C651" s="29" t="s">
        <v>259</v>
      </c>
      <c r="D651" s="29" t="s">
        <v>754</v>
      </c>
      <c r="E651" s="35">
        <f>IFERROR(VLOOKUP(Table5[[#This Row],[EMPLOYEE ID]],Table3[[EMP ID]:[DATE STARTED]],9,FALSE),"")</f>
        <v>45098</v>
      </c>
      <c r="F651" s="35">
        <f>IF(IFERROR(VLOOKUP(Table5[[#This Row],[EMPLOYEE ID]],ELIST!$A$1:$J$1864,8),"")="","",VLOOKUP(Table5[[#This Row],[EMPLOYEE ID]],ELIST!$A$1:$J$1864,8))</f>
        <v>45425</v>
      </c>
      <c r="G651" s="29">
        <v>1</v>
      </c>
      <c r="H651" s="29">
        <v>12</v>
      </c>
      <c r="I651" s="30">
        <f t="shared" si="20"/>
        <v>8.3333333333333329E-2</v>
      </c>
      <c r="J651" s="52">
        <f t="shared" si="21"/>
        <v>3.4946236559139789E-2</v>
      </c>
    </row>
    <row r="652" spans="1:10" x14ac:dyDescent="0.25">
      <c r="A652" s="28" t="s">
        <v>289</v>
      </c>
      <c r="B652" s="29">
        <v>440435</v>
      </c>
      <c r="C652" s="29" t="s">
        <v>259</v>
      </c>
      <c r="D652" s="29" t="s">
        <v>748</v>
      </c>
      <c r="E652" s="35">
        <f>IFERROR(VLOOKUP(Table5[[#This Row],[EMPLOYEE ID]],Table3[[EMP ID]:[DATE STARTED]],9,FALSE),"")</f>
        <v>45098</v>
      </c>
      <c r="F652" s="35">
        <f>IF(IFERROR(VLOOKUP(Table5[[#This Row],[EMPLOYEE ID]],ELIST!$A$1:$J$1864,8),"")="","",VLOOKUP(Table5[[#This Row],[EMPLOYEE ID]],ELIST!$A$1:$J$1864,8))</f>
        <v>45425</v>
      </c>
      <c r="G652" s="29">
        <v>1</v>
      </c>
      <c r="H652" s="29">
        <v>12</v>
      </c>
      <c r="I652" s="30">
        <f t="shared" si="20"/>
        <v>8.3333333333333329E-2</v>
      </c>
      <c r="J652" s="52">
        <f t="shared" si="21"/>
        <v>3.4946236559139789E-2</v>
      </c>
    </row>
    <row r="653" spans="1:10" x14ac:dyDescent="0.25">
      <c r="A653" s="28" t="s">
        <v>282</v>
      </c>
      <c r="B653" s="29">
        <v>230005</v>
      </c>
      <c r="C653" s="29" t="s">
        <v>66</v>
      </c>
      <c r="D653" s="29" t="s">
        <v>748</v>
      </c>
      <c r="E653" s="35">
        <f>IFERROR(VLOOKUP(Table5[[#This Row],[EMPLOYEE ID]],Table3[[EMP ID]:[DATE STARTED]],9,FALSE),"")</f>
        <v>43658</v>
      </c>
      <c r="F653" s="35" t="str">
        <f>IF(IFERROR(VLOOKUP(Table5[[#This Row],[EMPLOYEE ID]],ELIST!$A$1:$J$1864,8),"")="","",VLOOKUP(Table5[[#This Row],[EMPLOYEE ID]],ELIST!$A$1:$J$1864,8))</f>
        <v/>
      </c>
      <c r="G653" s="29">
        <v>1</v>
      </c>
      <c r="H653" s="29">
        <v>12</v>
      </c>
      <c r="I653" s="30">
        <f t="shared" si="20"/>
        <v>8.3333333333333329E-2</v>
      </c>
      <c r="J653" s="52">
        <f t="shared" si="21"/>
        <v>8.3333333333333329E-2</v>
      </c>
    </row>
    <row r="654" spans="1:10" x14ac:dyDescent="0.25">
      <c r="A654" s="28" t="s">
        <v>282</v>
      </c>
      <c r="B654" s="29" t="s">
        <v>697</v>
      </c>
      <c r="C654" s="29" t="s">
        <v>3766</v>
      </c>
      <c r="D654" s="29" t="s">
        <v>747</v>
      </c>
      <c r="E654" s="35" t="str">
        <f>IFERROR(VLOOKUP(Table5[[#This Row],[EMPLOYEE ID]],Table3[[EMP ID]:[DATE STARTED]],9,FALSE),"")</f>
        <v/>
      </c>
      <c r="F654" s="35" t="str">
        <f>IF(IFERROR(VLOOKUP(Table5[[#This Row],[EMPLOYEE ID]],ELIST!$A$1:$J$1864,8),"")="","",VLOOKUP(Table5[[#This Row],[EMPLOYEE ID]],ELIST!$A$1:$J$1864,8))</f>
        <v/>
      </c>
      <c r="G654" s="29">
        <v>1</v>
      </c>
      <c r="H654" s="29">
        <v>12</v>
      </c>
      <c r="I654" s="30">
        <f t="shared" si="20"/>
        <v>8.3333333333333329E-2</v>
      </c>
      <c r="J654" s="52">
        <f t="shared" si="21"/>
        <v>8.3333333333333329E-2</v>
      </c>
    </row>
    <row r="655" spans="1:10" x14ac:dyDescent="0.25">
      <c r="A655" s="28" t="s">
        <v>282</v>
      </c>
      <c r="B655" s="29" t="s">
        <v>697</v>
      </c>
      <c r="C655" s="29" t="s">
        <v>3766</v>
      </c>
      <c r="D655" s="29" t="s">
        <v>703</v>
      </c>
      <c r="E655" s="35" t="str">
        <f>IFERROR(VLOOKUP(Table5[[#This Row],[EMPLOYEE ID]],Table3[[EMP ID]:[DATE STARTED]],9,FALSE),"")</f>
        <v/>
      </c>
      <c r="F655" s="35" t="str">
        <f>IF(IFERROR(VLOOKUP(Table5[[#This Row],[EMPLOYEE ID]],ELIST!$A$1:$J$1864,8),"")="","",VLOOKUP(Table5[[#This Row],[EMPLOYEE ID]],ELIST!$A$1:$J$1864,8))</f>
        <v/>
      </c>
      <c r="G655" s="29">
        <v>1</v>
      </c>
      <c r="H655" s="29">
        <v>12</v>
      </c>
      <c r="I655" s="30">
        <f t="shared" si="20"/>
        <v>8.3333333333333329E-2</v>
      </c>
      <c r="J655" s="52">
        <f t="shared" si="21"/>
        <v>8.3333333333333329E-2</v>
      </c>
    </row>
    <row r="656" spans="1:10" x14ac:dyDescent="0.25">
      <c r="A656" s="28" t="s">
        <v>282</v>
      </c>
      <c r="B656" s="29" t="s">
        <v>553</v>
      </c>
      <c r="C656" s="29" t="s">
        <v>3766</v>
      </c>
      <c r="D656" s="29" t="s">
        <v>650</v>
      </c>
      <c r="E656" s="35" t="str">
        <f>IFERROR(VLOOKUP(Table5[[#This Row],[EMPLOYEE ID]],Table3[[EMP ID]:[DATE STARTED]],9,FALSE),"")</f>
        <v/>
      </c>
      <c r="F656" s="35">
        <f>IF(IFERROR(VLOOKUP(Table5[[#This Row],[EMPLOYEE ID]],ELIST!$A$1:$J$1864,8),"")="","",VLOOKUP(Table5[[#This Row],[EMPLOYEE ID]],ELIST!$A$1:$J$1864,8))</f>
        <v>44100</v>
      </c>
      <c r="G656" s="29">
        <v>1</v>
      </c>
      <c r="H656" s="29">
        <v>12</v>
      </c>
      <c r="I656" s="30">
        <f t="shared" si="20"/>
        <v>8.3333333333333329E-2</v>
      </c>
      <c r="J656" s="52">
        <f t="shared" si="21"/>
        <v>7.2222222222222229E-2</v>
      </c>
    </row>
    <row r="657" spans="1:10" x14ac:dyDescent="0.25">
      <c r="A657" s="28" t="s">
        <v>282</v>
      </c>
      <c r="B657" s="29" t="s">
        <v>3280</v>
      </c>
      <c r="C657" s="29" t="s">
        <v>3766</v>
      </c>
      <c r="D657" s="29" t="s">
        <v>3277</v>
      </c>
      <c r="E657" s="35" t="str">
        <f>IFERROR(VLOOKUP(Table5[[#This Row],[EMPLOYEE ID]],Table3[[EMP ID]:[DATE STARTED]],9,FALSE),"")</f>
        <v/>
      </c>
      <c r="F657" s="35" t="str">
        <f>IF(IFERROR(VLOOKUP(Table5[[#This Row],[EMPLOYEE ID]],ELIST!$A$1:$J$1864,8),"")="","",VLOOKUP(Table5[[#This Row],[EMPLOYEE ID]],ELIST!$A$1:$J$1864,8))</f>
        <v/>
      </c>
      <c r="G657" s="29">
        <v>1</v>
      </c>
      <c r="H657" s="29">
        <v>12</v>
      </c>
      <c r="I657" s="30">
        <f t="shared" si="20"/>
        <v>8.3333333333333329E-2</v>
      </c>
      <c r="J657" s="52">
        <f t="shared" si="21"/>
        <v>8.3333333333333329E-2</v>
      </c>
    </row>
    <row r="658" spans="1:10" x14ac:dyDescent="0.25">
      <c r="A658" s="28" t="s">
        <v>282</v>
      </c>
      <c r="B658" s="29" t="s">
        <v>2992</v>
      </c>
      <c r="C658" s="29" t="s">
        <v>3766</v>
      </c>
      <c r="D658" s="29" t="s">
        <v>754</v>
      </c>
      <c r="E658" s="35" t="str">
        <f>IFERROR(VLOOKUP(Table5[[#This Row],[EMPLOYEE ID]],Table3[[EMP ID]:[DATE STARTED]],9,FALSE),"")</f>
        <v/>
      </c>
      <c r="F658" s="35" t="str">
        <f>IF(IFERROR(VLOOKUP(Table5[[#This Row],[EMPLOYEE ID]],ELIST!$A$1:$J$1864,8),"")="","",VLOOKUP(Table5[[#This Row],[EMPLOYEE ID]],ELIST!$A$1:$J$1864,8))</f>
        <v/>
      </c>
      <c r="G658" s="29">
        <v>1</v>
      </c>
      <c r="H658" s="29">
        <v>12</v>
      </c>
      <c r="I658" s="30">
        <f t="shared" si="20"/>
        <v>8.3333333333333329E-2</v>
      </c>
      <c r="J658" s="52">
        <f t="shared" si="21"/>
        <v>8.3333333333333329E-2</v>
      </c>
    </row>
    <row r="659" spans="1:10" x14ac:dyDescent="0.25">
      <c r="A659" s="28" t="s">
        <v>282</v>
      </c>
      <c r="B659" s="29" t="s">
        <v>2992</v>
      </c>
      <c r="C659" s="29" t="s">
        <v>3766</v>
      </c>
      <c r="D659" s="29" t="s">
        <v>717</v>
      </c>
      <c r="E659" s="35" t="str">
        <f>IFERROR(VLOOKUP(Table5[[#This Row],[EMPLOYEE ID]],Table3[[EMP ID]:[DATE STARTED]],9,FALSE),"")</f>
        <v/>
      </c>
      <c r="F659" s="35" t="str">
        <f>IF(IFERROR(VLOOKUP(Table5[[#This Row],[EMPLOYEE ID]],ELIST!$A$1:$J$1864,8),"")="","",VLOOKUP(Table5[[#This Row],[EMPLOYEE ID]],ELIST!$A$1:$J$1864,8))</f>
        <v/>
      </c>
      <c r="G659" s="29">
        <v>1</v>
      </c>
      <c r="H659" s="29">
        <v>12</v>
      </c>
      <c r="I659" s="30">
        <f t="shared" si="20"/>
        <v>8.3333333333333329E-2</v>
      </c>
      <c r="J659" s="52">
        <f t="shared" si="21"/>
        <v>8.3333333333333329E-2</v>
      </c>
    </row>
    <row r="660" spans="1:10" x14ac:dyDescent="0.25">
      <c r="A660" s="28" t="s">
        <v>282</v>
      </c>
      <c r="B660" s="29" t="s">
        <v>2992</v>
      </c>
      <c r="C660" s="29" t="s">
        <v>3766</v>
      </c>
      <c r="D660" s="29" t="s">
        <v>695</v>
      </c>
      <c r="E660" s="35" t="str">
        <f>IFERROR(VLOOKUP(Table5[[#This Row],[EMPLOYEE ID]],Table3[[EMP ID]:[DATE STARTED]],9,FALSE),"")</f>
        <v/>
      </c>
      <c r="F660" s="35" t="str">
        <f>IF(IFERROR(VLOOKUP(Table5[[#This Row],[EMPLOYEE ID]],ELIST!$A$1:$J$1864,8),"")="","",VLOOKUP(Table5[[#This Row],[EMPLOYEE ID]],ELIST!$A$1:$J$1864,8))</f>
        <v/>
      </c>
      <c r="G660" s="29">
        <v>1</v>
      </c>
      <c r="H660" s="29">
        <v>12</v>
      </c>
      <c r="I660" s="30">
        <f t="shared" si="20"/>
        <v>8.3333333333333329E-2</v>
      </c>
      <c r="J660" s="52">
        <f t="shared" si="21"/>
        <v>8.3333333333333329E-2</v>
      </c>
    </row>
    <row r="661" spans="1:10" x14ac:dyDescent="0.25">
      <c r="A661" s="28" t="s">
        <v>282</v>
      </c>
      <c r="B661" s="29" t="s">
        <v>234</v>
      </c>
      <c r="C661" s="29" t="s">
        <v>3766</v>
      </c>
      <c r="D661" s="29" t="s">
        <v>746</v>
      </c>
      <c r="E661" s="35" t="str">
        <f>IFERROR(VLOOKUP(Table5[[#This Row],[EMPLOYEE ID]],Table3[[EMP ID]:[DATE STARTED]],9,FALSE),"")</f>
        <v/>
      </c>
      <c r="F661" s="35">
        <f>IF(IFERROR(VLOOKUP(Table5[[#This Row],[EMPLOYEE ID]],ELIST!$A$1:$J$1864,8),"")="","",VLOOKUP(Table5[[#This Row],[EMPLOYEE ID]],ELIST!$A$1:$J$1864,8))</f>
        <v>44232</v>
      </c>
      <c r="G661" s="29">
        <v>1</v>
      </c>
      <c r="H661" s="29">
        <v>12</v>
      </c>
      <c r="I661" s="30">
        <f t="shared" si="20"/>
        <v>8.3333333333333329E-2</v>
      </c>
      <c r="J661" s="52">
        <f t="shared" si="21"/>
        <v>1.4880952380952382E-2</v>
      </c>
    </row>
    <row r="662" spans="1:10" x14ac:dyDescent="0.25">
      <c r="A662" s="28" t="s">
        <v>280</v>
      </c>
      <c r="B662" s="29">
        <v>440364</v>
      </c>
      <c r="C662" s="29" t="s">
        <v>169</v>
      </c>
      <c r="D662" s="29" t="s">
        <v>754</v>
      </c>
      <c r="E662" s="35">
        <f>IFERROR(VLOOKUP(Table5[[#This Row],[EMPLOYEE ID]],Table3[[EMP ID]:[DATE STARTED]],9,FALSE),"")</f>
        <v>44398</v>
      </c>
      <c r="F662" s="35" t="str">
        <f>IF(IFERROR(VLOOKUP(Table5[[#This Row],[EMPLOYEE ID]],ELIST!$A$1:$J$1864,8),"")="","",VLOOKUP(Table5[[#This Row],[EMPLOYEE ID]],ELIST!$A$1:$J$1864,8))</f>
        <v/>
      </c>
      <c r="G662" s="29">
        <v>1</v>
      </c>
      <c r="H662" s="29">
        <v>12</v>
      </c>
      <c r="I662" s="30">
        <f t="shared" si="20"/>
        <v>8.3333333333333329E-2</v>
      </c>
      <c r="J662" s="52">
        <f t="shared" si="21"/>
        <v>8.3333333333333329E-2</v>
      </c>
    </row>
    <row r="663" spans="1:10" x14ac:dyDescent="0.25">
      <c r="A663" s="28" t="s">
        <v>280</v>
      </c>
      <c r="B663" s="29" t="s">
        <v>718</v>
      </c>
      <c r="C663" s="29" t="s">
        <v>3766</v>
      </c>
      <c r="D663" s="29" t="s">
        <v>746</v>
      </c>
      <c r="E663" s="35" t="str">
        <f>IFERROR(VLOOKUP(Table5[[#This Row],[EMPLOYEE ID]],Table3[[EMP ID]:[DATE STARTED]],9,FALSE),"")</f>
        <v/>
      </c>
      <c r="F663" s="35" t="str">
        <f>IF(IFERROR(VLOOKUP(Table5[[#This Row],[EMPLOYEE ID]],ELIST!$A$1:$J$1864,8),"")="","",VLOOKUP(Table5[[#This Row],[EMPLOYEE ID]],ELIST!$A$1:$J$1864,8))</f>
        <v/>
      </c>
      <c r="G663" s="29">
        <v>1</v>
      </c>
      <c r="H663" s="29">
        <v>12</v>
      </c>
      <c r="I663" s="30">
        <f t="shared" si="20"/>
        <v>8.3333333333333329E-2</v>
      </c>
      <c r="J663" s="52">
        <f t="shared" si="21"/>
        <v>8.3333333333333329E-2</v>
      </c>
    </row>
    <row r="664" spans="1:10" x14ac:dyDescent="0.25">
      <c r="A664" s="28" t="s">
        <v>280</v>
      </c>
      <c r="B664" s="29" t="s">
        <v>718</v>
      </c>
      <c r="C664" s="29" t="s">
        <v>3766</v>
      </c>
      <c r="D664" s="29" t="s">
        <v>717</v>
      </c>
      <c r="E664" s="35" t="str">
        <f>IFERROR(VLOOKUP(Table5[[#This Row],[EMPLOYEE ID]],Table3[[EMP ID]:[DATE STARTED]],9,FALSE),"")</f>
        <v/>
      </c>
      <c r="F664" s="35" t="str">
        <f>IF(IFERROR(VLOOKUP(Table5[[#This Row],[EMPLOYEE ID]],ELIST!$A$1:$J$1864,8),"")="","",VLOOKUP(Table5[[#This Row],[EMPLOYEE ID]],ELIST!$A$1:$J$1864,8))</f>
        <v/>
      </c>
      <c r="G664" s="29">
        <v>1</v>
      </c>
      <c r="H664" s="29">
        <v>12</v>
      </c>
      <c r="I664" s="30">
        <f t="shared" si="20"/>
        <v>8.3333333333333329E-2</v>
      </c>
      <c r="J664" s="52">
        <f t="shared" si="21"/>
        <v>8.3333333333333329E-2</v>
      </c>
    </row>
    <row r="665" spans="1:10" x14ac:dyDescent="0.25">
      <c r="A665" s="28" t="s">
        <v>280</v>
      </c>
      <c r="B665" s="29" t="s">
        <v>718</v>
      </c>
      <c r="C665" s="29" t="s">
        <v>3766</v>
      </c>
      <c r="D665" s="29" t="s">
        <v>703</v>
      </c>
      <c r="E665" s="35" t="str">
        <f>IFERROR(VLOOKUP(Table5[[#This Row],[EMPLOYEE ID]],Table3[[EMP ID]:[DATE STARTED]],9,FALSE),"")</f>
        <v/>
      </c>
      <c r="F665" s="35" t="str">
        <f>IF(IFERROR(VLOOKUP(Table5[[#This Row],[EMPLOYEE ID]],ELIST!$A$1:$J$1864,8),"")="","",VLOOKUP(Table5[[#This Row],[EMPLOYEE ID]],ELIST!$A$1:$J$1864,8))</f>
        <v/>
      </c>
      <c r="G665" s="29">
        <v>1</v>
      </c>
      <c r="H665" s="29">
        <v>12</v>
      </c>
      <c r="I665" s="30">
        <f t="shared" si="20"/>
        <v>8.3333333333333329E-2</v>
      </c>
      <c r="J665" s="52">
        <f t="shared" si="21"/>
        <v>8.3333333333333329E-2</v>
      </c>
    </row>
    <row r="666" spans="1:10" x14ac:dyDescent="0.25">
      <c r="A666" s="28" t="s">
        <v>280</v>
      </c>
      <c r="B666" s="29" t="s">
        <v>3280</v>
      </c>
      <c r="C666" s="29" t="s">
        <v>3766</v>
      </c>
      <c r="D666" s="29" t="s">
        <v>3277</v>
      </c>
      <c r="E666" s="35" t="str">
        <f>IFERROR(VLOOKUP(Table5[[#This Row],[EMPLOYEE ID]],Table3[[EMP ID]:[DATE STARTED]],9,FALSE),"")</f>
        <v/>
      </c>
      <c r="F666" s="35" t="str">
        <f>IF(IFERROR(VLOOKUP(Table5[[#This Row],[EMPLOYEE ID]],ELIST!$A$1:$J$1864,8),"")="","",VLOOKUP(Table5[[#This Row],[EMPLOYEE ID]],ELIST!$A$1:$J$1864,8))</f>
        <v/>
      </c>
      <c r="G666" s="29">
        <v>1</v>
      </c>
      <c r="H666" s="29">
        <v>12</v>
      </c>
      <c r="I666" s="30">
        <f t="shared" si="20"/>
        <v>8.3333333333333329E-2</v>
      </c>
      <c r="J666" s="52">
        <f t="shared" si="21"/>
        <v>8.3333333333333329E-2</v>
      </c>
    </row>
    <row r="667" spans="1:10" x14ac:dyDescent="0.25">
      <c r="A667" s="28" t="s">
        <v>280</v>
      </c>
      <c r="B667" s="29" t="s">
        <v>2992</v>
      </c>
      <c r="C667" s="29" t="s">
        <v>3766</v>
      </c>
      <c r="D667" s="29" t="s">
        <v>695</v>
      </c>
      <c r="E667" s="35" t="str">
        <f>IFERROR(VLOOKUP(Table5[[#This Row],[EMPLOYEE ID]],Table3[[EMP ID]:[DATE STARTED]],9,FALSE),"")</f>
        <v/>
      </c>
      <c r="F667" s="35" t="str">
        <f>IF(IFERROR(VLOOKUP(Table5[[#This Row],[EMPLOYEE ID]],ELIST!$A$1:$J$1864,8),"")="","",VLOOKUP(Table5[[#This Row],[EMPLOYEE ID]],ELIST!$A$1:$J$1864,8))</f>
        <v/>
      </c>
      <c r="G667" s="29">
        <v>1</v>
      </c>
      <c r="H667" s="29">
        <v>12</v>
      </c>
      <c r="I667" s="30">
        <f t="shared" si="20"/>
        <v>8.3333333333333329E-2</v>
      </c>
      <c r="J667" s="52">
        <f t="shared" si="21"/>
        <v>8.3333333333333329E-2</v>
      </c>
    </row>
    <row r="668" spans="1:10" x14ac:dyDescent="0.25">
      <c r="A668" s="28" t="s">
        <v>280</v>
      </c>
      <c r="B668" s="29" t="s">
        <v>234</v>
      </c>
      <c r="C668" s="29" t="s">
        <v>3766</v>
      </c>
      <c r="D668" s="29" t="s">
        <v>748</v>
      </c>
      <c r="E668" s="35" t="str">
        <f>IFERROR(VLOOKUP(Table5[[#This Row],[EMPLOYEE ID]],Table3[[EMP ID]:[DATE STARTED]],9,FALSE),"")</f>
        <v/>
      </c>
      <c r="F668" s="35">
        <f>IF(IFERROR(VLOOKUP(Table5[[#This Row],[EMPLOYEE ID]],ELIST!$A$1:$J$1864,8),"")="","",VLOOKUP(Table5[[#This Row],[EMPLOYEE ID]],ELIST!$A$1:$J$1864,8))</f>
        <v>44232</v>
      </c>
      <c r="G668" s="29">
        <v>1</v>
      </c>
      <c r="H668" s="29">
        <v>12</v>
      </c>
      <c r="I668" s="30">
        <f t="shared" si="20"/>
        <v>8.3333333333333329E-2</v>
      </c>
      <c r="J668" s="52">
        <f t="shared" si="21"/>
        <v>1.4880952380952382E-2</v>
      </c>
    </row>
    <row r="669" spans="1:10" x14ac:dyDescent="0.25">
      <c r="A669" s="28" t="s">
        <v>280</v>
      </c>
      <c r="B669" s="29" t="s">
        <v>616</v>
      </c>
      <c r="C669" s="29" t="s">
        <v>3766</v>
      </c>
      <c r="D669" s="29" t="s">
        <v>650</v>
      </c>
      <c r="E669" s="35" t="str">
        <f>IFERROR(VLOOKUP(Table5[[#This Row],[EMPLOYEE ID]],Table3[[EMP ID]:[DATE STARTED]],9,FALSE),"")</f>
        <v/>
      </c>
      <c r="F669" s="35">
        <f>IF(IFERROR(VLOOKUP(Table5[[#This Row],[EMPLOYEE ID]],ELIST!$A$1:$J$1864,8),"")="","",VLOOKUP(Table5[[#This Row],[EMPLOYEE ID]],ELIST!$A$1:$J$1864,8))</f>
        <v>44060</v>
      </c>
      <c r="G669" s="29">
        <v>1</v>
      </c>
      <c r="H669" s="29">
        <v>12</v>
      </c>
      <c r="I669" s="30">
        <f t="shared" si="20"/>
        <v>8.3333333333333329E-2</v>
      </c>
      <c r="J669" s="52">
        <f t="shared" si="21"/>
        <v>4.569892473118279E-2</v>
      </c>
    </row>
    <row r="670" spans="1:10" x14ac:dyDescent="0.25">
      <c r="A670" s="28" t="s">
        <v>280</v>
      </c>
      <c r="B670" s="29" t="s">
        <v>616</v>
      </c>
      <c r="C670" s="29" t="s">
        <v>3766</v>
      </c>
      <c r="D670" s="29" t="s">
        <v>3284</v>
      </c>
      <c r="E670" s="35" t="str">
        <f>IFERROR(VLOOKUP(Table5[[#This Row],[EMPLOYEE ID]],Table3[[EMP ID]:[DATE STARTED]],9,FALSE),"")</f>
        <v/>
      </c>
      <c r="F670" s="35">
        <f>IF(IFERROR(VLOOKUP(Table5[[#This Row],[EMPLOYEE ID]],ELIST!$A$1:$J$1864,8),"")="","",VLOOKUP(Table5[[#This Row],[EMPLOYEE ID]],ELIST!$A$1:$J$1864,8))</f>
        <v>44060</v>
      </c>
      <c r="G670" s="29">
        <v>1</v>
      </c>
      <c r="H670" s="29">
        <v>12</v>
      </c>
      <c r="I670" s="30">
        <f t="shared" si="20"/>
        <v>8.3333333333333329E-2</v>
      </c>
      <c r="J670" s="52">
        <f t="shared" si="21"/>
        <v>4.569892473118279E-2</v>
      </c>
    </row>
    <row r="671" spans="1:10" x14ac:dyDescent="0.25">
      <c r="A671" s="28" t="s">
        <v>280</v>
      </c>
      <c r="B671" s="29" t="s">
        <v>616</v>
      </c>
      <c r="C671" s="29" t="s">
        <v>3766</v>
      </c>
      <c r="D671" s="29" t="s">
        <v>3778</v>
      </c>
      <c r="E671" s="35" t="str">
        <f>IFERROR(VLOOKUP(Table5[[#This Row],[EMPLOYEE ID]],Table3[[EMP ID]:[DATE STARTED]],9,FALSE),"")</f>
        <v/>
      </c>
      <c r="F671" s="35">
        <f>IF(IFERROR(VLOOKUP(Table5[[#This Row],[EMPLOYEE ID]],ELIST!$A$1:$J$1864,8),"")="","",VLOOKUP(Table5[[#This Row],[EMPLOYEE ID]],ELIST!$A$1:$J$1864,8))</f>
        <v>44060</v>
      </c>
      <c r="G671" s="29">
        <v>1</v>
      </c>
      <c r="H671" s="29">
        <v>12</v>
      </c>
      <c r="I671" s="30">
        <f t="shared" si="20"/>
        <v>8.3333333333333329E-2</v>
      </c>
      <c r="J671" s="52">
        <f t="shared" si="21"/>
        <v>4.569892473118279E-2</v>
      </c>
    </row>
    <row r="672" spans="1:10" x14ac:dyDescent="0.25">
      <c r="A672" s="28" t="s">
        <v>280</v>
      </c>
      <c r="B672" s="29" t="s">
        <v>3879</v>
      </c>
      <c r="C672" s="29" t="s">
        <v>3766</v>
      </c>
      <c r="D672" s="29" t="s">
        <v>3768</v>
      </c>
      <c r="E672" s="35" t="str">
        <f>IFERROR(VLOOKUP(Table5[[#This Row],[EMPLOYEE ID]],Table3[[EMP ID]:[DATE STARTED]],9,FALSE),"")</f>
        <v/>
      </c>
      <c r="F672" s="35" t="str">
        <f>IF(IFERROR(VLOOKUP(Table5[[#This Row],[EMPLOYEE ID]],ELIST!$A$1:$J$1864,8),"")="","",VLOOKUP(Table5[[#This Row],[EMPLOYEE ID]],ELIST!$A$1:$J$1864,8))</f>
        <v/>
      </c>
      <c r="G672" s="29">
        <v>1</v>
      </c>
      <c r="H672" s="29">
        <v>12</v>
      </c>
      <c r="I672" s="30">
        <f t="shared" si="20"/>
        <v>8.3333333333333329E-2</v>
      </c>
      <c r="J672" s="52">
        <f t="shared" si="21"/>
        <v>8.3333333333333329E-2</v>
      </c>
    </row>
    <row r="673" spans="1:10" x14ac:dyDescent="0.25">
      <c r="A673" s="28" t="s">
        <v>276</v>
      </c>
      <c r="B673" s="29">
        <v>440443</v>
      </c>
      <c r="C673" s="29" t="s">
        <v>669</v>
      </c>
      <c r="D673" s="29" t="s">
        <v>3277</v>
      </c>
      <c r="E673" s="35">
        <f>IFERROR(VLOOKUP(Table5[[#This Row],[EMPLOYEE ID]],Table3[[EMP ID]:[DATE STARTED]],9,FALSE),"")</f>
        <v>45278</v>
      </c>
      <c r="F673" s="35">
        <f>IF(IFERROR(VLOOKUP(Table5[[#This Row],[EMPLOYEE ID]],ELIST!$A$1:$J$1864,8),"")="","",VLOOKUP(Table5[[#This Row],[EMPLOYEE ID]],ELIST!$A$1:$J$1864,8))</f>
        <v>45374</v>
      </c>
      <c r="G673" s="29">
        <v>1</v>
      </c>
      <c r="H673" s="29">
        <v>12</v>
      </c>
      <c r="I673" s="30">
        <f t="shared" si="20"/>
        <v>8.3333333333333329E-2</v>
      </c>
      <c r="J673" s="52">
        <f t="shared" si="21"/>
        <v>6.1827956989247312E-2</v>
      </c>
    </row>
    <row r="674" spans="1:10" x14ac:dyDescent="0.25">
      <c r="A674" s="28" t="s">
        <v>276</v>
      </c>
      <c r="B674" s="29" t="s">
        <v>278</v>
      </c>
      <c r="C674" s="29" t="s">
        <v>669</v>
      </c>
      <c r="D674" s="29" t="s">
        <v>747</v>
      </c>
      <c r="E674" s="35">
        <f>IFERROR(VLOOKUP(Table5[[#This Row],[EMPLOYEE ID]],Table3[[EMP ID]:[DATE STARTED]],9,FALSE),"")</f>
        <v>45377</v>
      </c>
      <c r="F674" s="35" t="str">
        <f>IF(IFERROR(VLOOKUP(Table5[[#This Row],[EMPLOYEE ID]],ELIST!$A$1:$J$1864,8),"")="","",VLOOKUP(Table5[[#This Row],[EMPLOYEE ID]],ELIST!$A$1:$J$1864,8))</f>
        <v/>
      </c>
      <c r="G674" s="29">
        <v>1</v>
      </c>
      <c r="H674" s="29">
        <v>12</v>
      </c>
      <c r="I674" s="30">
        <f t="shared" si="20"/>
        <v>8.3333333333333329E-2</v>
      </c>
      <c r="J674" s="52">
        <f t="shared" si="21"/>
        <v>8.3333333333333329E-2</v>
      </c>
    </row>
    <row r="675" spans="1:10" x14ac:dyDescent="0.25">
      <c r="A675" s="28" t="s">
        <v>276</v>
      </c>
      <c r="B675" s="29" t="s">
        <v>278</v>
      </c>
      <c r="C675" s="29" t="s">
        <v>669</v>
      </c>
      <c r="D675" s="29" t="s">
        <v>746</v>
      </c>
      <c r="E675" s="35">
        <f>IFERROR(VLOOKUP(Table5[[#This Row],[EMPLOYEE ID]],Table3[[EMP ID]:[DATE STARTED]],9,FALSE),"")</f>
        <v>45377</v>
      </c>
      <c r="F675" s="35" t="str">
        <f>IF(IFERROR(VLOOKUP(Table5[[#This Row],[EMPLOYEE ID]],ELIST!$A$1:$J$1864,8),"")="","",VLOOKUP(Table5[[#This Row],[EMPLOYEE ID]],ELIST!$A$1:$J$1864,8))</f>
        <v/>
      </c>
      <c r="G675" s="29">
        <v>1</v>
      </c>
      <c r="H675" s="29">
        <v>12</v>
      </c>
      <c r="I675" s="30">
        <f t="shared" si="20"/>
        <v>8.3333333333333329E-2</v>
      </c>
      <c r="J675" s="52">
        <f t="shared" si="21"/>
        <v>8.3333333333333329E-2</v>
      </c>
    </row>
    <row r="676" spans="1:10" x14ac:dyDescent="0.25">
      <c r="A676" s="28" t="s">
        <v>276</v>
      </c>
      <c r="B676" s="29" t="s">
        <v>278</v>
      </c>
      <c r="C676" s="29" t="s">
        <v>669</v>
      </c>
      <c r="D676" s="29" t="s">
        <v>717</v>
      </c>
      <c r="E676" s="35">
        <f>IFERROR(VLOOKUP(Table5[[#This Row],[EMPLOYEE ID]],Table3[[EMP ID]:[DATE STARTED]],9,FALSE),"")</f>
        <v>45377</v>
      </c>
      <c r="F676" s="35" t="str">
        <f>IF(IFERROR(VLOOKUP(Table5[[#This Row],[EMPLOYEE ID]],ELIST!$A$1:$J$1864,8),"")="","",VLOOKUP(Table5[[#This Row],[EMPLOYEE ID]],ELIST!$A$1:$J$1864,8))</f>
        <v/>
      </c>
      <c r="G676" s="29">
        <v>1</v>
      </c>
      <c r="H676" s="29">
        <v>12</v>
      </c>
      <c r="I676" s="30">
        <f t="shared" si="20"/>
        <v>8.3333333333333329E-2</v>
      </c>
      <c r="J676" s="52">
        <f t="shared" si="21"/>
        <v>8.3333333333333329E-2</v>
      </c>
    </row>
    <row r="677" spans="1:10" x14ac:dyDescent="0.25">
      <c r="A677" s="28" t="s">
        <v>276</v>
      </c>
      <c r="B677" s="29" t="s">
        <v>278</v>
      </c>
      <c r="C677" s="29" t="s">
        <v>669</v>
      </c>
      <c r="D677" s="29" t="s">
        <v>703</v>
      </c>
      <c r="E677" s="35">
        <f>IFERROR(VLOOKUP(Table5[[#This Row],[EMPLOYEE ID]],Table3[[EMP ID]:[DATE STARTED]],9,FALSE),"")</f>
        <v>45377</v>
      </c>
      <c r="F677" s="35" t="str">
        <f>IF(IFERROR(VLOOKUP(Table5[[#This Row],[EMPLOYEE ID]],ELIST!$A$1:$J$1864,8),"")="","",VLOOKUP(Table5[[#This Row],[EMPLOYEE ID]],ELIST!$A$1:$J$1864,8))</f>
        <v/>
      </c>
      <c r="G677" s="29">
        <v>1</v>
      </c>
      <c r="H677" s="29">
        <v>12</v>
      </c>
      <c r="I677" s="30">
        <f t="shared" si="20"/>
        <v>8.3333333333333329E-2</v>
      </c>
      <c r="J677" s="52">
        <f t="shared" si="21"/>
        <v>8.3333333333333329E-2</v>
      </c>
    </row>
    <row r="678" spans="1:10" x14ac:dyDescent="0.25">
      <c r="A678" s="28" t="s">
        <v>276</v>
      </c>
      <c r="B678" s="29" t="s">
        <v>278</v>
      </c>
      <c r="C678" s="29" t="s">
        <v>669</v>
      </c>
      <c r="D678" s="29" t="s">
        <v>695</v>
      </c>
      <c r="E678" s="35">
        <f>IFERROR(VLOOKUP(Table5[[#This Row],[EMPLOYEE ID]],Table3[[EMP ID]:[DATE STARTED]],9,FALSE),"")</f>
        <v>45377</v>
      </c>
      <c r="F678" s="35" t="str">
        <f>IF(IFERROR(VLOOKUP(Table5[[#This Row],[EMPLOYEE ID]],ELIST!$A$1:$J$1864,8),"")="","",VLOOKUP(Table5[[#This Row],[EMPLOYEE ID]],ELIST!$A$1:$J$1864,8))</f>
        <v/>
      </c>
      <c r="G678" s="29">
        <v>1</v>
      </c>
      <c r="H678" s="29">
        <v>12</v>
      </c>
      <c r="I678" s="30">
        <f t="shared" si="20"/>
        <v>8.3333333333333329E-2</v>
      </c>
      <c r="J678" s="52">
        <f t="shared" si="21"/>
        <v>8.3333333333333329E-2</v>
      </c>
    </row>
    <row r="679" spans="1:10" x14ac:dyDescent="0.25">
      <c r="A679" s="28" t="s">
        <v>276</v>
      </c>
      <c r="B679" s="29" t="s">
        <v>278</v>
      </c>
      <c r="C679" s="29" t="s">
        <v>669</v>
      </c>
      <c r="D679" s="29" t="s">
        <v>650</v>
      </c>
      <c r="E679" s="35">
        <f>IFERROR(VLOOKUP(Table5[[#This Row],[EMPLOYEE ID]],Table3[[EMP ID]:[DATE STARTED]],9,FALSE),"")</f>
        <v>45377</v>
      </c>
      <c r="F679" s="35" t="str">
        <f>IF(IFERROR(VLOOKUP(Table5[[#This Row],[EMPLOYEE ID]],ELIST!$A$1:$J$1864,8),"")="","",VLOOKUP(Table5[[#This Row],[EMPLOYEE ID]],ELIST!$A$1:$J$1864,8))</f>
        <v/>
      </c>
      <c r="G679" s="29">
        <v>1</v>
      </c>
      <c r="H679" s="29">
        <v>12</v>
      </c>
      <c r="I679" s="30">
        <f t="shared" si="20"/>
        <v>8.3333333333333329E-2</v>
      </c>
      <c r="J679" s="52">
        <f t="shared" si="21"/>
        <v>8.3333333333333329E-2</v>
      </c>
    </row>
    <row r="680" spans="1:10" x14ac:dyDescent="0.25">
      <c r="A680" s="28" t="s">
        <v>276</v>
      </c>
      <c r="B680" s="29" t="s">
        <v>278</v>
      </c>
      <c r="C680" s="29" t="s">
        <v>669</v>
      </c>
      <c r="D680" s="29" t="s">
        <v>3284</v>
      </c>
      <c r="E680" s="35">
        <f>IFERROR(VLOOKUP(Table5[[#This Row],[EMPLOYEE ID]],Table3[[EMP ID]:[DATE STARTED]],9,FALSE),"")</f>
        <v>45377</v>
      </c>
      <c r="F680" s="35" t="str">
        <f>IF(IFERROR(VLOOKUP(Table5[[#This Row],[EMPLOYEE ID]],ELIST!$A$1:$J$1864,8),"")="","",VLOOKUP(Table5[[#This Row],[EMPLOYEE ID]],ELIST!$A$1:$J$1864,8))</f>
        <v/>
      </c>
      <c r="G680" s="29">
        <v>1</v>
      </c>
      <c r="H680" s="29">
        <v>12</v>
      </c>
      <c r="I680" s="30">
        <f t="shared" si="20"/>
        <v>8.3333333333333329E-2</v>
      </c>
      <c r="J680" s="52">
        <f t="shared" si="21"/>
        <v>8.3333333333333329E-2</v>
      </c>
    </row>
    <row r="681" spans="1:10" x14ac:dyDescent="0.25">
      <c r="A681" s="28" t="s">
        <v>276</v>
      </c>
      <c r="B681" s="29" t="s">
        <v>278</v>
      </c>
      <c r="C681" s="29" t="s">
        <v>669</v>
      </c>
      <c r="D681" s="29" t="s">
        <v>3778</v>
      </c>
      <c r="E681" s="35">
        <f>IFERROR(VLOOKUP(Table5[[#This Row],[EMPLOYEE ID]],Table3[[EMP ID]:[DATE STARTED]],9,FALSE),"")</f>
        <v>45377</v>
      </c>
      <c r="F681" s="35" t="str">
        <f>IF(IFERROR(VLOOKUP(Table5[[#This Row],[EMPLOYEE ID]],ELIST!$A$1:$J$1864,8),"")="","",VLOOKUP(Table5[[#This Row],[EMPLOYEE ID]],ELIST!$A$1:$J$1864,8))</f>
        <v/>
      </c>
      <c r="G681" s="29">
        <v>1</v>
      </c>
      <c r="H681" s="29">
        <v>12</v>
      </c>
      <c r="I681" s="30">
        <f t="shared" si="20"/>
        <v>8.3333333333333329E-2</v>
      </c>
      <c r="J681" s="52">
        <f t="shared" si="21"/>
        <v>8.3333333333333329E-2</v>
      </c>
    </row>
    <row r="682" spans="1:10" x14ac:dyDescent="0.25">
      <c r="A682" s="28" t="s">
        <v>276</v>
      </c>
      <c r="B682" s="29" t="s">
        <v>278</v>
      </c>
      <c r="C682" s="29" t="s">
        <v>669</v>
      </c>
      <c r="D682" s="29" t="s">
        <v>3768</v>
      </c>
      <c r="E682" s="35">
        <f>IFERROR(VLOOKUP(Table5[[#This Row],[EMPLOYEE ID]],Table3[[EMP ID]:[DATE STARTED]],9,FALSE),"")</f>
        <v>45377</v>
      </c>
      <c r="F682" s="35" t="str">
        <f>IF(IFERROR(VLOOKUP(Table5[[#This Row],[EMPLOYEE ID]],ELIST!$A$1:$J$1864,8),"")="","",VLOOKUP(Table5[[#This Row],[EMPLOYEE ID]],ELIST!$A$1:$J$1864,8))</f>
        <v/>
      </c>
      <c r="G682" s="29">
        <v>1</v>
      </c>
      <c r="H682" s="29">
        <v>12</v>
      </c>
      <c r="I682" s="30">
        <f t="shared" si="20"/>
        <v>8.3333333333333329E-2</v>
      </c>
      <c r="J682" s="52">
        <f t="shared" si="21"/>
        <v>8.3333333333333329E-2</v>
      </c>
    </row>
    <row r="683" spans="1:10" x14ac:dyDescent="0.25">
      <c r="A683" s="28" t="s">
        <v>276</v>
      </c>
      <c r="B683" s="29" t="s">
        <v>226</v>
      </c>
      <c r="C683" s="29" t="s">
        <v>227</v>
      </c>
      <c r="D683" s="29" t="s">
        <v>754</v>
      </c>
      <c r="E683" s="35">
        <f>IFERROR(VLOOKUP(Table5[[#This Row],[EMPLOYEE ID]],Table3[[EMP ID]:[DATE STARTED]],9,FALSE),"")</f>
        <v>42795</v>
      </c>
      <c r="F683" s="35" t="str">
        <f>IF(IFERROR(VLOOKUP(Table5[[#This Row],[EMPLOYEE ID]],ELIST!$A$1:$J$1864,8),"")="","",VLOOKUP(Table5[[#This Row],[EMPLOYEE ID]],ELIST!$A$1:$J$1864,8))</f>
        <v/>
      </c>
      <c r="G683" s="29">
        <v>1</v>
      </c>
      <c r="H683" s="29">
        <v>12</v>
      </c>
      <c r="I683" s="30">
        <f t="shared" si="20"/>
        <v>8.3333333333333329E-2</v>
      </c>
      <c r="J683" s="52">
        <f t="shared" si="21"/>
        <v>8.3333333333333329E-2</v>
      </c>
    </row>
    <row r="684" spans="1:10" x14ac:dyDescent="0.25">
      <c r="A684" s="28" t="s">
        <v>276</v>
      </c>
      <c r="B684" s="29" t="s">
        <v>226</v>
      </c>
      <c r="C684" s="29" t="s">
        <v>227</v>
      </c>
      <c r="D684" s="29" t="s">
        <v>748</v>
      </c>
      <c r="E684" s="35">
        <f>IFERROR(VLOOKUP(Table5[[#This Row],[EMPLOYEE ID]],Table3[[EMP ID]:[DATE STARTED]],9,FALSE),"")</f>
        <v>42795</v>
      </c>
      <c r="F684" s="35" t="str">
        <f>IF(IFERROR(VLOOKUP(Table5[[#This Row],[EMPLOYEE ID]],ELIST!$A$1:$J$1864,8),"")="","",VLOOKUP(Table5[[#This Row],[EMPLOYEE ID]],ELIST!$A$1:$J$1864,8))</f>
        <v/>
      </c>
      <c r="G684" s="29">
        <v>1</v>
      </c>
      <c r="H684" s="29">
        <v>12</v>
      </c>
      <c r="I684" s="30">
        <f t="shared" si="20"/>
        <v>8.3333333333333329E-2</v>
      </c>
      <c r="J684" s="52">
        <f t="shared" si="21"/>
        <v>8.3333333333333329E-2</v>
      </c>
    </row>
    <row r="685" spans="1:10" x14ac:dyDescent="0.25">
      <c r="A685" s="28" t="s">
        <v>274</v>
      </c>
      <c r="B685" s="29">
        <v>230008</v>
      </c>
      <c r="C685" s="29" t="s">
        <v>2980</v>
      </c>
      <c r="D685" s="29" t="s">
        <v>754</v>
      </c>
      <c r="E685" s="35">
        <f>IFERROR(VLOOKUP(Table5[[#This Row],[EMPLOYEE ID]],Table3[[EMP ID]:[DATE STARTED]],9,FALSE),"")</f>
        <v>44077</v>
      </c>
      <c r="F685" s="35">
        <f>IF(IFERROR(VLOOKUP(Table5[[#This Row],[EMPLOYEE ID]],ELIST!$A$1:$J$1864,8),"")="","",VLOOKUP(Table5[[#This Row],[EMPLOYEE ID]],ELIST!$A$1:$J$1864,8))</f>
        <v>45345</v>
      </c>
      <c r="G685" s="29">
        <v>1</v>
      </c>
      <c r="H685" s="29">
        <v>12</v>
      </c>
      <c r="I685" s="30">
        <f t="shared" si="20"/>
        <v>8.3333333333333329E-2</v>
      </c>
      <c r="J685" s="52">
        <f t="shared" si="21"/>
        <v>6.6091954022988508E-2</v>
      </c>
    </row>
    <row r="686" spans="1:10" x14ac:dyDescent="0.25">
      <c r="A686" s="28" t="s">
        <v>274</v>
      </c>
      <c r="B686" s="29">
        <v>230008</v>
      </c>
      <c r="C686" s="29" t="s">
        <v>2980</v>
      </c>
      <c r="D686" s="29" t="s">
        <v>748</v>
      </c>
      <c r="E686" s="35">
        <f>IFERROR(VLOOKUP(Table5[[#This Row],[EMPLOYEE ID]],Table3[[EMP ID]:[DATE STARTED]],9,FALSE),"")</f>
        <v>44077</v>
      </c>
      <c r="F686" s="35">
        <f>IF(IFERROR(VLOOKUP(Table5[[#This Row],[EMPLOYEE ID]],ELIST!$A$1:$J$1864,8),"")="","",VLOOKUP(Table5[[#This Row],[EMPLOYEE ID]],ELIST!$A$1:$J$1864,8))</f>
        <v>45345</v>
      </c>
      <c r="G686" s="29">
        <v>1</v>
      </c>
      <c r="H686" s="29">
        <v>12</v>
      </c>
      <c r="I686" s="30">
        <f t="shared" si="20"/>
        <v>8.3333333333333329E-2</v>
      </c>
      <c r="J686" s="52">
        <f t="shared" si="21"/>
        <v>6.6091954022988508E-2</v>
      </c>
    </row>
    <row r="687" spans="1:10" x14ac:dyDescent="0.25">
      <c r="A687" s="28" t="s">
        <v>270</v>
      </c>
      <c r="B687" s="29" t="s">
        <v>268</v>
      </c>
      <c r="C687" s="29" t="s">
        <v>271</v>
      </c>
      <c r="D687" s="29" t="s">
        <v>754</v>
      </c>
      <c r="E687" s="35">
        <f>IFERROR(VLOOKUP(Table5[[#This Row],[EMPLOYEE ID]],Table3[[EMP ID]:[DATE STARTED]],9,FALSE),"")</f>
        <v>45064</v>
      </c>
      <c r="F687" s="35" t="str">
        <f>IF(IFERROR(VLOOKUP(Table5[[#This Row],[EMPLOYEE ID]],ELIST!$A$1:$J$1864,8),"")="","",VLOOKUP(Table5[[#This Row],[EMPLOYEE ID]],ELIST!$A$1:$J$1864,8))</f>
        <v/>
      </c>
      <c r="G687" s="29">
        <v>1</v>
      </c>
      <c r="H687" s="29">
        <v>12</v>
      </c>
      <c r="I687" s="30">
        <f t="shared" si="20"/>
        <v>8.3333333333333329E-2</v>
      </c>
      <c r="J687" s="52">
        <f t="shared" si="21"/>
        <v>8.3333333333333329E-2</v>
      </c>
    </row>
    <row r="688" spans="1:10" x14ac:dyDescent="0.25">
      <c r="A688" s="28" t="s">
        <v>270</v>
      </c>
      <c r="B688" s="29" t="s">
        <v>268</v>
      </c>
      <c r="C688" s="29" t="s">
        <v>271</v>
      </c>
      <c r="D688" s="29" t="s">
        <v>748</v>
      </c>
      <c r="E688" s="35">
        <f>IFERROR(VLOOKUP(Table5[[#This Row],[EMPLOYEE ID]],Table3[[EMP ID]:[DATE STARTED]],9,FALSE),"")</f>
        <v>45064</v>
      </c>
      <c r="F688" s="35" t="str">
        <f>IF(IFERROR(VLOOKUP(Table5[[#This Row],[EMPLOYEE ID]],ELIST!$A$1:$J$1864,8),"")="","",VLOOKUP(Table5[[#This Row],[EMPLOYEE ID]],ELIST!$A$1:$J$1864,8))</f>
        <v/>
      </c>
      <c r="G688" s="29">
        <v>1</v>
      </c>
      <c r="H688" s="29">
        <v>12</v>
      </c>
      <c r="I688" s="30">
        <f t="shared" si="20"/>
        <v>8.3333333333333329E-2</v>
      </c>
      <c r="J688" s="52">
        <f t="shared" si="21"/>
        <v>8.3333333333333329E-2</v>
      </c>
    </row>
    <row r="689" spans="1:10" x14ac:dyDescent="0.25">
      <c r="A689" s="28" t="s">
        <v>270</v>
      </c>
      <c r="B689" s="29" t="s">
        <v>268</v>
      </c>
      <c r="C689" s="29" t="s">
        <v>271</v>
      </c>
      <c r="D689" s="29" t="s">
        <v>747</v>
      </c>
      <c r="E689" s="35">
        <f>IFERROR(VLOOKUP(Table5[[#This Row],[EMPLOYEE ID]],Table3[[EMP ID]:[DATE STARTED]],9,FALSE),"")</f>
        <v>45064</v>
      </c>
      <c r="F689" s="35" t="str">
        <f>IF(IFERROR(VLOOKUP(Table5[[#This Row],[EMPLOYEE ID]],ELIST!$A$1:$J$1864,8),"")="","",VLOOKUP(Table5[[#This Row],[EMPLOYEE ID]],ELIST!$A$1:$J$1864,8))</f>
        <v/>
      </c>
      <c r="G689" s="29">
        <v>1</v>
      </c>
      <c r="H689" s="29">
        <v>12</v>
      </c>
      <c r="I689" s="30">
        <f t="shared" si="20"/>
        <v>8.3333333333333329E-2</v>
      </c>
      <c r="J689" s="52">
        <f t="shared" si="21"/>
        <v>8.3333333333333329E-2</v>
      </c>
    </row>
    <row r="690" spans="1:10" x14ac:dyDescent="0.25">
      <c r="A690" s="28" t="s">
        <v>270</v>
      </c>
      <c r="B690" s="29" t="s">
        <v>268</v>
      </c>
      <c r="C690" s="29" t="s">
        <v>271</v>
      </c>
      <c r="D690" s="29" t="s">
        <v>746</v>
      </c>
      <c r="E690" s="35">
        <f>IFERROR(VLOOKUP(Table5[[#This Row],[EMPLOYEE ID]],Table3[[EMP ID]:[DATE STARTED]],9,FALSE),"")</f>
        <v>45064</v>
      </c>
      <c r="F690" s="35" t="str">
        <f>IF(IFERROR(VLOOKUP(Table5[[#This Row],[EMPLOYEE ID]],ELIST!$A$1:$J$1864,8),"")="","",VLOOKUP(Table5[[#This Row],[EMPLOYEE ID]],ELIST!$A$1:$J$1864,8))</f>
        <v/>
      </c>
      <c r="G690" s="29">
        <v>1</v>
      </c>
      <c r="H690" s="29">
        <v>12</v>
      </c>
      <c r="I690" s="30">
        <f t="shared" si="20"/>
        <v>8.3333333333333329E-2</v>
      </c>
      <c r="J690" s="52">
        <f t="shared" si="21"/>
        <v>8.3333333333333329E-2</v>
      </c>
    </row>
    <row r="691" spans="1:10" x14ac:dyDescent="0.25">
      <c r="A691" s="28" t="s">
        <v>270</v>
      </c>
      <c r="B691" s="29" t="s">
        <v>268</v>
      </c>
      <c r="C691" s="29" t="s">
        <v>271</v>
      </c>
      <c r="D691" s="29" t="s">
        <v>717</v>
      </c>
      <c r="E691" s="35">
        <f>IFERROR(VLOOKUP(Table5[[#This Row],[EMPLOYEE ID]],Table3[[EMP ID]:[DATE STARTED]],9,FALSE),"")</f>
        <v>45064</v>
      </c>
      <c r="F691" s="35" t="str">
        <f>IF(IFERROR(VLOOKUP(Table5[[#This Row],[EMPLOYEE ID]],ELIST!$A$1:$J$1864,8),"")="","",VLOOKUP(Table5[[#This Row],[EMPLOYEE ID]],ELIST!$A$1:$J$1864,8))</f>
        <v/>
      </c>
      <c r="G691" s="29">
        <v>1</v>
      </c>
      <c r="H691" s="29">
        <v>12</v>
      </c>
      <c r="I691" s="30">
        <f t="shared" si="20"/>
        <v>8.3333333333333329E-2</v>
      </c>
      <c r="J691" s="52">
        <f t="shared" si="21"/>
        <v>8.3333333333333329E-2</v>
      </c>
    </row>
    <row r="692" spans="1:10" x14ac:dyDescent="0.25">
      <c r="A692" s="28" t="s">
        <v>270</v>
      </c>
      <c r="B692" s="29" t="s">
        <v>268</v>
      </c>
      <c r="C692" s="29" t="s">
        <v>271</v>
      </c>
      <c r="D692" s="29" t="s">
        <v>703</v>
      </c>
      <c r="E692" s="35">
        <f>IFERROR(VLOOKUP(Table5[[#This Row],[EMPLOYEE ID]],Table3[[EMP ID]:[DATE STARTED]],9,FALSE),"")</f>
        <v>45064</v>
      </c>
      <c r="F692" s="35" t="str">
        <f>IF(IFERROR(VLOOKUP(Table5[[#This Row],[EMPLOYEE ID]],ELIST!$A$1:$J$1864,8),"")="","",VLOOKUP(Table5[[#This Row],[EMPLOYEE ID]],ELIST!$A$1:$J$1864,8))</f>
        <v/>
      </c>
      <c r="G692" s="29">
        <v>1</v>
      </c>
      <c r="H692" s="29">
        <v>12</v>
      </c>
      <c r="I692" s="30">
        <f t="shared" si="20"/>
        <v>8.3333333333333329E-2</v>
      </c>
      <c r="J692" s="52">
        <f t="shared" si="21"/>
        <v>8.3333333333333329E-2</v>
      </c>
    </row>
    <row r="693" spans="1:10" x14ac:dyDescent="0.25">
      <c r="A693" s="28" t="s">
        <v>270</v>
      </c>
      <c r="B693" s="29" t="s">
        <v>268</v>
      </c>
      <c r="C693" s="29" t="s">
        <v>271</v>
      </c>
      <c r="D693" s="29" t="s">
        <v>695</v>
      </c>
      <c r="E693" s="35">
        <f>IFERROR(VLOOKUP(Table5[[#This Row],[EMPLOYEE ID]],Table3[[EMP ID]:[DATE STARTED]],9,FALSE),"")</f>
        <v>45064</v>
      </c>
      <c r="F693" s="35" t="str">
        <f>IF(IFERROR(VLOOKUP(Table5[[#This Row],[EMPLOYEE ID]],ELIST!$A$1:$J$1864,8),"")="","",VLOOKUP(Table5[[#This Row],[EMPLOYEE ID]],ELIST!$A$1:$J$1864,8))</f>
        <v/>
      </c>
      <c r="G693" s="29">
        <v>1</v>
      </c>
      <c r="H693" s="29">
        <v>12</v>
      </c>
      <c r="I693" s="30">
        <f t="shared" si="20"/>
        <v>8.3333333333333329E-2</v>
      </c>
      <c r="J693" s="52">
        <f t="shared" si="21"/>
        <v>8.3333333333333329E-2</v>
      </c>
    </row>
    <row r="694" spans="1:10" x14ac:dyDescent="0.25">
      <c r="A694" s="28" t="s">
        <v>270</v>
      </c>
      <c r="B694" s="29" t="s">
        <v>268</v>
      </c>
      <c r="C694" s="29" t="s">
        <v>271</v>
      </c>
      <c r="D694" s="29" t="s">
        <v>650</v>
      </c>
      <c r="E694" s="35">
        <f>IFERROR(VLOOKUP(Table5[[#This Row],[EMPLOYEE ID]],Table3[[EMP ID]:[DATE STARTED]],9,FALSE),"")</f>
        <v>45064</v>
      </c>
      <c r="F694" s="35" t="str">
        <f>IF(IFERROR(VLOOKUP(Table5[[#This Row],[EMPLOYEE ID]],ELIST!$A$1:$J$1864,8),"")="","",VLOOKUP(Table5[[#This Row],[EMPLOYEE ID]],ELIST!$A$1:$J$1864,8))</f>
        <v/>
      </c>
      <c r="G694" s="29">
        <v>1</v>
      </c>
      <c r="H694" s="29">
        <v>12</v>
      </c>
      <c r="I694" s="30">
        <f t="shared" si="20"/>
        <v>8.3333333333333329E-2</v>
      </c>
      <c r="J694" s="52">
        <f t="shared" si="21"/>
        <v>8.3333333333333329E-2</v>
      </c>
    </row>
    <row r="695" spans="1:10" x14ac:dyDescent="0.25">
      <c r="A695" s="28" t="s">
        <v>270</v>
      </c>
      <c r="B695" s="29" t="s">
        <v>268</v>
      </c>
      <c r="C695" s="29" t="s">
        <v>271</v>
      </c>
      <c r="D695" s="29" t="s">
        <v>3277</v>
      </c>
      <c r="E695" s="35">
        <f>IFERROR(VLOOKUP(Table5[[#This Row],[EMPLOYEE ID]],Table3[[EMP ID]:[DATE STARTED]],9,FALSE),"")</f>
        <v>45064</v>
      </c>
      <c r="F695" s="35" t="str">
        <f>IF(IFERROR(VLOOKUP(Table5[[#This Row],[EMPLOYEE ID]],ELIST!$A$1:$J$1864,8),"")="","",VLOOKUP(Table5[[#This Row],[EMPLOYEE ID]],ELIST!$A$1:$J$1864,8))</f>
        <v/>
      </c>
      <c r="G695" s="29">
        <v>1</v>
      </c>
      <c r="H695" s="29">
        <v>12</v>
      </c>
      <c r="I695" s="30">
        <f t="shared" si="20"/>
        <v>8.3333333333333329E-2</v>
      </c>
      <c r="J695" s="52">
        <f t="shared" si="21"/>
        <v>8.3333333333333329E-2</v>
      </c>
    </row>
    <row r="696" spans="1:10" x14ac:dyDescent="0.25">
      <c r="A696" s="28" t="s">
        <v>270</v>
      </c>
      <c r="B696" s="29" t="s">
        <v>268</v>
      </c>
      <c r="C696" s="29" t="s">
        <v>271</v>
      </c>
      <c r="D696" s="29" t="s">
        <v>3284</v>
      </c>
      <c r="E696" s="35">
        <f>IFERROR(VLOOKUP(Table5[[#This Row],[EMPLOYEE ID]],Table3[[EMP ID]:[DATE STARTED]],9,FALSE),"")</f>
        <v>45064</v>
      </c>
      <c r="F696" s="35" t="str">
        <f>IF(IFERROR(VLOOKUP(Table5[[#This Row],[EMPLOYEE ID]],ELIST!$A$1:$J$1864,8),"")="","",VLOOKUP(Table5[[#This Row],[EMPLOYEE ID]],ELIST!$A$1:$J$1864,8))</f>
        <v/>
      </c>
      <c r="G696" s="29">
        <v>1</v>
      </c>
      <c r="H696" s="29">
        <v>12</v>
      </c>
      <c r="I696" s="30">
        <f t="shared" si="20"/>
        <v>8.3333333333333329E-2</v>
      </c>
      <c r="J696" s="52">
        <f t="shared" si="21"/>
        <v>8.3333333333333329E-2</v>
      </c>
    </row>
    <row r="697" spans="1:10" x14ac:dyDescent="0.25">
      <c r="A697" s="28" t="s">
        <v>270</v>
      </c>
      <c r="B697" s="29" t="s">
        <v>268</v>
      </c>
      <c r="C697" s="29" t="s">
        <v>271</v>
      </c>
      <c r="D697" s="29" t="s">
        <v>3778</v>
      </c>
      <c r="E697" s="35">
        <f>IFERROR(VLOOKUP(Table5[[#This Row],[EMPLOYEE ID]],Table3[[EMP ID]:[DATE STARTED]],9,FALSE),"")</f>
        <v>45064</v>
      </c>
      <c r="F697" s="35" t="str">
        <f>IF(IFERROR(VLOOKUP(Table5[[#This Row],[EMPLOYEE ID]],ELIST!$A$1:$J$1864,8),"")="","",VLOOKUP(Table5[[#This Row],[EMPLOYEE ID]],ELIST!$A$1:$J$1864,8))</f>
        <v/>
      </c>
      <c r="G697" s="29">
        <v>1</v>
      </c>
      <c r="H697" s="29">
        <v>12</v>
      </c>
      <c r="I697" s="30">
        <f t="shared" si="20"/>
        <v>8.3333333333333329E-2</v>
      </c>
      <c r="J697" s="52">
        <f t="shared" si="21"/>
        <v>8.3333333333333329E-2</v>
      </c>
    </row>
    <row r="698" spans="1:10" x14ac:dyDescent="0.25">
      <c r="A698" s="28" t="s">
        <v>270</v>
      </c>
      <c r="B698" s="29" t="s">
        <v>268</v>
      </c>
      <c r="C698" s="29" t="s">
        <v>271</v>
      </c>
      <c r="D698" s="29" t="s">
        <v>3768</v>
      </c>
      <c r="E698" s="35">
        <f>IFERROR(VLOOKUP(Table5[[#This Row],[EMPLOYEE ID]],Table3[[EMP ID]:[DATE STARTED]],9,FALSE),"")</f>
        <v>45064</v>
      </c>
      <c r="F698" s="35" t="str">
        <f>IF(IFERROR(VLOOKUP(Table5[[#This Row],[EMPLOYEE ID]],ELIST!$A$1:$J$1864,8),"")="","",VLOOKUP(Table5[[#This Row],[EMPLOYEE ID]],ELIST!$A$1:$J$1864,8))</f>
        <v/>
      </c>
      <c r="G698" s="29">
        <v>1</v>
      </c>
      <c r="H698" s="29">
        <v>12</v>
      </c>
      <c r="I698" s="30">
        <f t="shared" si="20"/>
        <v>8.3333333333333329E-2</v>
      </c>
      <c r="J698" s="52">
        <f t="shared" si="21"/>
        <v>8.3333333333333329E-2</v>
      </c>
    </row>
    <row r="699" spans="1:10" x14ac:dyDescent="0.25">
      <c r="A699" s="28" t="s">
        <v>751</v>
      </c>
      <c r="B699" s="29">
        <v>240348</v>
      </c>
      <c r="C699" s="29" t="s">
        <v>347</v>
      </c>
      <c r="D699" s="29" t="s">
        <v>754</v>
      </c>
      <c r="E699" s="35">
        <f>IFERROR(VLOOKUP(Table5[[#This Row],[EMPLOYEE ID]],Table3[[EMP ID]:[DATE STARTED]],9,FALSE),"")</f>
        <v>44228</v>
      </c>
      <c r="F699" s="35" t="str">
        <f>IF(IFERROR(VLOOKUP(Table5[[#This Row],[EMPLOYEE ID]],ELIST!$A$1:$J$1864,8),"")="","",VLOOKUP(Table5[[#This Row],[EMPLOYEE ID]],ELIST!$A$1:$J$1864,8))</f>
        <v/>
      </c>
      <c r="G699" s="29">
        <v>1</v>
      </c>
      <c r="H699" s="29">
        <v>12</v>
      </c>
      <c r="I699" s="30">
        <f t="shared" si="20"/>
        <v>8.3333333333333329E-2</v>
      </c>
      <c r="J699" s="52">
        <f t="shared" si="21"/>
        <v>8.3333333333333329E-2</v>
      </c>
    </row>
    <row r="700" spans="1:10" x14ac:dyDescent="0.25">
      <c r="A700" s="28" t="s">
        <v>751</v>
      </c>
      <c r="B700" s="29">
        <v>240348</v>
      </c>
      <c r="C700" s="29" t="s">
        <v>347</v>
      </c>
      <c r="D700" s="29" t="s">
        <v>747</v>
      </c>
      <c r="E700" s="35">
        <f>IFERROR(VLOOKUP(Table5[[#This Row],[EMPLOYEE ID]],Table3[[EMP ID]:[DATE STARTED]],9,FALSE),"")</f>
        <v>44228</v>
      </c>
      <c r="F700" s="35" t="str">
        <f>IF(IFERROR(VLOOKUP(Table5[[#This Row],[EMPLOYEE ID]],ELIST!$A$1:$J$1864,8),"")="","",VLOOKUP(Table5[[#This Row],[EMPLOYEE ID]],ELIST!$A$1:$J$1864,8))</f>
        <v/>
      </c>
      <c r="G700" s="29">
        <v>1</v>
      </c>
      <c r="H700" s="29">
        <v>12</v>
      </c>
      <c r="I700" s="30">
        <f t="shared" si="20"/>
        <v>8.3333333333333329E-2</v>
      </c>
      <c r="J700" s="52">
        <f t="shared" si="21"/>
        <v>8.3333333333333329E-2</v>
      </c>
    </row>
    <row r="701" spans="1:10" x14ac:dyDescent="0.25">
      <c r="A701" s="28" t="s">
        <v>266</v>
      </c>
      <c r="B701" s="29" t="s">
        <v>11</v>
      </c>
      <c r="C701" s="29" t="s">
        <v>12</v>
      </c>
      <c r="D701" s="29" t="s">
        <v>746</v>
      </c>
      <c r="E701" s="35">
        <f>IFERROR(VLOOKUP(Table5[[#This Row],[EMPLOYEE ID]],Table3[[EMP ID]:[DATE STARTED]],9,FALSE),"")</f>
        <v>44627</v>
      </c>
      <c r="F701" s="35" t="str">
        <f>IF(IFERROR(VLOOKUP(Table5[[#This Row],[EMPLOYEE ID]],ELIST!$A$1:$J$1864,8),"")="","",VLOOKUP(Table5[[#This Row],[EMPLOYEE ID]],ELIST!$A$1:$J$1864,8))</f>
        <v/>
      </c>
      <c r="G701" s="29">
        <v>1</v>
      </c>
      <c r="H701" s="29">
        <v>12</v>
      </c>
      <c r="I701" s="30">
        <f t="shared" si="20"/>
        <v>8.3333333333333329E-2</v>
      </c>
      <c r="J701" s="52">
        <f t="shared" si="21"/>
        <v>8.3333333333333329E-2</v>
      </c>
    </row>
    <row r="702" spans="1:10" x14ac:dyDescent="0.25">
      <c r="A702" s="28" t="s">
        <v>266</v>
      </c>
      <c r="B702" s="29" t="s">
        <v>11</v>
      </c>
      <c r="C702" s="29" t="s">
        <v>12</v>
      </c>
      <c r="D702" s="29" t="s">
        <v>717</v>
      </c>
      <c r="E702" s="35">
        <f>IFERROR(VLOOKUP(Table5[[#This Row],[EMPLOYEE ID]],Table3[[EMP ID]:[DATE STARTED]],9,FALSE),"")</f>
        <v>44627</v>
      </c>
      <c r="F702" s="35" t="str">
        <f>IF(IFERROR(VLOOKUP(Table5[[#This Row],[EMPLOYEE ID]],ELIST!$A$1:$J$1864,8),"")="","",VLOOKUP(Table5[[#This Row],[EMPLOYEE ID]],ELIST!$A$1:$J$1864,8))</f>
        <v/>
      </c>
      <c r="G702" s="29">
        <v>1</v>
      </c>
      <c r="H702" s="29">
        <v>12</v>
      </c>
      <c r="I702" s="30">
        <f t="shared" si="20"/>
        <v>8.3333333333333329E-2</v>
      </c>
      <c r="J702" s="52">
        <f t="shared" si="21"/>
        <v>8.3333333333333329E-2</v>
      </c>
    </row>
    <row r="703" spans="1:10" x14ac:dyDescent="0.25">
      <c r="A703" s="28" t="s">
        <v>266</v>
      </c>
      <c r="B703" s="29" t="s">
        <v>11</v>
      </c>
      <c r="C703" s="29" t="s">
        <v>12</v>
      </c>
      <c r="D703" s="29" t="s">
        <v>703</v>
      </c>
      <c r="E703" s="35">
        <f>IFERROR(VLOOKUP(Table5[[#This Row],[EMPLOYEE ID]],Table3[[EMP ID]:[DATE STARTED]],9,FALSE),"")</f>
        <v>44627</v>
      </c>
      <c r="F703" s="35" t="str">
        <f>IF(IFERROR(VLOOKUP(Table5[[#This Row],[EMPLOYEE ID]],ELIST!$A$1:$J$1864,8),"")="","",VLOOKUP(Table5[[#This Row],[EMPLOYEE ID]],ELIST!$A$1:$J$1864,8))</f>
        <v/>
      </c>
      <c r="G703" s="29">
        <v>1</v>
      </c>
      <c r="H703" s="29">
        <v>12</v>
      </c>
      <c r="I703" s="30">
        <f t="shared" si="20"/>
        <v>8.3333333333333329E-2</v>
      </c>
      <c r="J703" s="52">
        <f t="shared" si="21"/>
        <v>8.3333333333333329E-2</v>
      </c>
    </row>
    <row r="704" spans="1:10" x14ac:dyDescent="0.25">
      <c r="A704" s="28" t="s">
        <v>266</v>
      </c>
      <c r="B704" s="29" t="s">
        <v>11</v>
      </c>
      <c r="C704" s="29" t="s">
        <v>12</v>
      </c>
      <c r="D704" s="29" t="s">
        <v>695</v>
      </c>
      <c r="E704" s="35">
        <f>IFERROR(VLOOKUP(Table5[[#This Row],[EMPLOYEE ID]],Table3[[EMP ID]:[DATE STARTED]],9,FALSE),"")</f>
        <v>44627</v>
      </c>
      <c r="F704" s="35" t="str">
        <f>IF(IFERROR(VLOOKUP(Table5[[#This Row],[EMPLOYEE ID]],ELIST!$A$1:$J$1864,8),"")="","",VLOOKUP(Table5[[#This Row],[EMPLOYEE ID]],ELIST!$A$1:$J$1864,8))</f>
        <v/>
      </c>
      <c r="G704" s="29">
        <v>1</v>
      </c>
      <c r="H704" s="29">
        <v>12</v>
      </c>
      <c r="I704" s="30">
        <f t="shared" si="20"/>
        <v>8.3333333333333329E-2</v>
      </c>
      <c r="J704" s="52">
        <f t="shared" si="21"/>
        <v>8.3333333333333329E-2</v>
      </c>
    </row>
    <row r="705" spans="1:10" x14ac:dyDescent="0.25">
      <c r="A705" s="28" t="s">
        <v>266</v>
      </c>
      <c r="B705" s="29" t="s">
        <v>11</v>
      </c>
      <c r="C705" s="29" t="s">
        <v>12</v>
      </c>
      <c r="D705" s="29" t="s">
        <v>650</v>
      </c>
      <c r="E705" s="35">
        <f>IFERROR(VLOOKUP(Table5[[#This Row],[EMPLOYEE ID]],Table3[[EMP ID]:[DATE STARTED]],9,FALSE),"")</f>
        <v>44627</v>
      </c>
      <c r="F705" s="35" t="str">
        <f>IF(IFERROR(VLOOKUP(Table5[[#This Row],[EMPLOYEE ID]],ELIST!$A$1:$J$1864,8),"")="","",VLOOKUP(Table5[[#This Row],[EMPLOYEE ID]],ELIST!$A$1:$J$1864,8))</f>
        <v/>
      </c>
      <c r="G705" s="29">
        <v>1</v>
      </c>
      <c r="H705" s="29">
        <v>12</v>
      </c>
      <c r="I705" s="30">
        <f t="shared" si="20"/>
        <v>8.3333333333333329E-2</v>
      </c>
      <c r="J705" s="52">
        <f t="shared" si="21"/>
        <v>8.3333333333333329E-2</v>
      </c>
    </row>
    <row r="706" spans="1:10" x14ac:dyDescent="0.25">
      <c r="A706" s="28" t="s">
        <v>266</v>
      </c>
      <c r="B706" s="29" t="s">
        <v>11</v>
      </c>
      <c r="C706" s="29" t="s">
        <v>12</v>
      </c>
      <c r="D706" s="29" t="s">
        <v>3284</v>
      </c>
      <c r="E706" s="35">
        <f>IFERROR(VLOOKUP(Table5[[#This Row],[EMPLOYEE ID]],Table3[[EMP ID]:[DATE STARTED]],9,FALSE),"")</f>
        <v>44627</v>
      </c>
      <c r="F706" s="35" t="str">
        <f>IF(IFERROR(VLOOKUP(Table5[[#This Row],[EMPLOYEE ID]],ELIST!$A$1:$J$1864,8),"")="","",VLOOKUP(Table5[[#This Row],[EMPLOYEE ID]],ELIST!$A$1:$J$1864,8))</f>
        <v/>
      </c>
      <c r="G706" s="29">
        <v>1</v>
      </c>
      <c r="H706" s="29">
        <v>12</v>
      </c>
      <c r="I706" s="30">
        <f t="shared" si="20"/>
        <v>8.3333333333333329E-2</v>
      </c>
      <c r="J706" s="52">
        <f t="shared" si="21"/>
        <v>8.3333333333333329E-2</v>
      </c>
    </row>
    <row r="707" spans="1:10" x14ac:dyDescent="0.25">
      <c r="A707" s="28" t="s">
        <v>266</v>
      </c>
      <c r="B707" s="29" t="s">
        <v>11</v>
      </c>
      <c r="C707" s="29" t="s">
        <v>12</v>
      </c>
      <c r="D707" s="29" t="s">
        <v>3778</v>
      </c>
      <c r="E707" s="35">
        <f>IFERROR(VLOOKUP(Table5[[#This Row],[EMPLOYEE ID]],Table3[[EMP ID]:[DATE STARTED]],9,FALSE),"")</f>
        <v>44627</v>
      </c>
      <c r="F707" s="35" t="str">
        <f>IF(IFERROR(VLOOKUP(Table5[[#This Row],[EMPLOYEE ID]],ELIST!$A$1:$J$1864,8),"")="","",VLOOKUP(Table5[[#This Row],[EMPLOYEE ID]],ELIST!$A$1:$J$1864,8))</f>
        <v/>
      </c>
      <c r="G707" s="29">
        <v>1</v>
      </c>
      <c r="H707" s="29">
        <v>12</v>
      </c>
      <c r="I707" s="30">
        <f t="shared" ref="I707:I770" si="22">G707/H707</f>
        <v>8.3333333333333329E-2</v>
      </c>
      <c r="J707" s="52">
        <f t="shared" ref="J707:J770" si="23">IF(ISNUMBER(F707), ((G707 - 1 + (DAY(F707) / DAY(EOMONTH(F707, 0)))) / H707), (G707 / H707))</f>
        <v>8.3333333333333329E-2</v>
      </c>
    </row>
    <row r="708" spans="1:10" x14ac:dyDescent="0.25">
      <c r="A708" s="28" t="s">
        <v>266</v>
      </c>
      <c r="B708" s="29" t="s">
        <v>2937</v>
      </c>
      <c r="C708" s="29" t="s">
        <v>2990</v>
      </c>
      <c r="D708" s="29" t="s">
        <v>3277</v>
      </c>
      <c r="E708" s="35">
        <f>IFERROR(VLOOKUP(Table5[[#This Row],[EMPLOYEE ID]],Table3[[EMP ID]:[DATE STARTED]],9,FALSE),"")</f>
        <v>45551</v>
      </c>
      <c r="F708" s="35" t="str">
        <f>IF(IFERROR(VLOOKUP(Table5[[#This Row],[EMPLOYEE ID]],ELIST!$A$1:$J$1864,8),"")="","",VLOOKUP(Table5[[#This Row],[EMPLOYEE ID]],ELIST!$A$1:$J$1864,8))</f>
        <v/>
      </c>
      <c r="G708" s="29">
        <v>1</v>
      </c>
      <c r="H708" s="29">
        <v>12</v>
      </c>
      <c r="I708" s="30">
        <f t="shared" si="22"/>
        <v>8.3333333333333329E-2</v>
      </c>
      <c r="J708" s="52">
        <f t="shared" si="23"/>
        <v>8.3333333333333329E-2</v>
      </c>
    </row>
    <row r="709" spans="1:10" x14ac:dyDescent="0.25">
      <c r="A709" s="28" t="s">
        <v>266</v>
      </c>
      <c r="B709" s="29" t="s">
        <v>2937</v>
      </c>
      <c r="C709" s="29" t="s">
        <v>2990</v>
      </c>
      <c r="D709" s="29" t="s">
        <v>3768</v>
      </c>
      <c r="E709" s="35">
        <f>IFERROR(VLOOKUP(Table5[[#This Row],[EMPLOYEE ID]],Table3[[EMP ID]:[DATE STARTED]],9,FALSE),"")</f>
        <v>45551</v>
      </c>
      <c r="F709" s="35" t="str">
        <f>IF(IFERROR(VLOOKUP(Table5[[#This Row],[EMPLOYEE ID]],ELIST!$A$1:$J$1864,8),"")="","",VLOOKUP(Table5[[#This Row],[EMPLOYEE ID]],ELIST!$A$1:$J$1864,8))</f>
        <v/>
      </c>
      <c r="G709" s="29">
        <v>1</v>
      </c>
      <c r="H709" s="29">
        <v>12</v>
      </c>
      <c r="I709" s="30">
        <f t="shared" si="22"/>
        <v>8.3333333333333329E-2</v>
      </c>
      <c r="J709" s="52">
        <f t="shared" si="23"/>
        <v>8.3333333333333329E-2</v>
      </c>
    </row>
    <row r="710" spans="1:10" x14ac:dyDescent="0.25">
      <c r="A710" s="28" t="s">
        <v>264</v>
      </c>
      <c r="B710" s="29">
        <v>240005</v>
      </c>
      <c r="C710" s="29" t="s">
        <v>190</v>
      </c>
      <c r="D710" s="29" t="s">
        <v>3277</v>
      </c>
      <c r="E710" s="35">
        <f>IFERROR(VLOOKUP(Table5[[#This Row],[EMPLOYEE ID]],Table3[[EMP ID]:[DATE STARTED]],9,FALSE),"")</f>
        <v>43382</v>
      </c>
      <c r="F710" s="35" t="str">
        <f>IF(IFERROR(VLOOKUP(Table5[[#This Row],[EMPLOYEE ID]],ELIST!$A$1:$J$1864,8),"")="","",VLOOKUP(Table5[[#This Row],[EMPLOYEE ID]],ELIST!$A$1:$J$1864,8))</f>
        <v/>
      </c>
      <c r="G710" s="29">
        <v>1</v>
      </c>
      <c r="H710" s="29">
        <v>12</v>
      </c>
      <c r="I710" s="30">
        <f t="shared" si="22"/>
        <v>8.3333333333333329E-2</v>
      </c>
      <c r="J710" s="52">
        <f t="shared" si="23"/>
        <v>8.3333333333333329E-2</v>
      </c>
    </row>
    <row r="711" spans="1:10" x14ac:dyDescent="0.25">
      <c r="A711" s="28" t="s">
        <v>264</v>
      </c>
      <c r="B711" s="29">
        <v>240254</v>
      </c>
      <c r="C711" s="29" t="s">
        <v>263</v>
      </c>
      <c r="D711" s="29" t="s">
        <v>754</v>
      </c>
      <c r="E711" s="35">
        <f>IFERROR(VLOOKUP(Table5[[#This Row],[EMPLOYEE ID]],Table3[[EMP ID]:[DATE STARTED]],9,FALSE),"")</f>
        <v>43987</v>
      </c>
      <c r="F711" s="35" t="str">
        <f>IF(IFERROR(VLOOKUP(Table5[[#This Row],[EMPLOYEE ID]],ELIST!$A$1:$J$1864,8),"")="","",VLOOKUP(Table5[[#This Row],[EMPLOYEE ID]],ELIST!$A$1:$J$1864,8))</f>
        <v/>
      </c>
      <c r="G711" s="29">
        <v>1</v>
      </c>
      <c r="H711" s="29">
        <v>12</v>
      </c>
      <c r="I711" s="30">
        <f t="shared" si="22"/>
        <v>8.3333333333333329E-2</v>
      </c>
      <c r="J711" s="52">
        <f t="shared" si="23"/>
        <v>8.3333333333333329E-2</v>
      </c>
    </row>
    <row r="712" spans="1:10" x14ac:dyDescent="0.25">
      <c r="A712" s="28" t="s">
        <v>264</v>
      </c>
      <c r="B712" s="29">
        <v>240254</v>
      </c>
      <c r="C712" s="29" t="s">
        <v>263</v>
      </c>
      <c r="D712" s="29" t="s">
        <v>748</v>
      </c>
      <c r="E712" s="35">
        <f>IFERROR(VLOOKUP(Table5[[#This Row],[EMPLOYEE ID]],Table3[[EMP ID]:[DATE STARTED]],9,FALSE),"")</f>
        <v>43987</v>
      </c>
      <c r="F712" s="35" t="str">
        <f>IF(IFERROR(VLOOKUP(Table5[[#This Row],[EMPLOYEE ID]],ELIST!$A$1:$J$1864,8),"")="","",VLOOKUP(Table5[[#This Row],[EMPLOYEE ID]],ELIST!$A$1:$J$1864,8))</f>
        <v/>
      </c>
      <c r="G712" s="29">
        <v>1</v>
      </c>
      <c r="H712" s="29">
        <v>12</v>
      </c>
      <c r="I712" s="30">
        <f t="shared" si="22"/>
        <v>8.3333333333333329E-2</v>
      </c>
      <c r="J712" s="52">
        <f t="shared" si="23"/>
        <v>8.3333333333333329E-2</v>
      </c>
    </row>
    <row r="713" spans="1:10" x14ac:dyDescent="0.25">
      <c r="A713" s="28" t="s">
        <v>264</v>
      </c>
      <c r="B713" s="29">
        <v>240254</v>
      </c>
      <c r="C713" s="29" t="s">
        <v>263</v>
      </c>
      <c r="D713" s="29" t="s">
        <v>747</v>
      </c>
      <c r="E713" s="35">
        <f>IFERROR(VLOOKUP(Table5[[#This Row],[EMPLOYEE ID]],Table3[[EMP ID]:[DATE STARTED]],9,FALSE),"")</f>
        <v>43987</v>
      </c>
      <c r="F713" s="35" t="str">
        <f>IF(IFERROR(VLOOKUP(Table5[[#This Row],[EMPLOYEE ID]],ELIST!$A$1:$J$1864,8),"")="","",VLOOKUP(Table5[[#This Row],[EMPLOYEE ID]],ELIST!$A$1:$J$1864,8))</f>
        <v/>
      </c>
      <c r="G713" s="29">
        <v>1</v>
      </c>
      <c r="H713" s="29">
        <v>12</v>
      </c>
      <c r="I713" s="30">
        <f t="shared" si="22"/>
        <v>8.3333333333333329E-2</v>
      </c>
      <c r="J713" s="52">
        <f t="shared" si="23"/>
        <v>8.3333333333333329E-2</v>
      </c>
    </row>
    <row r="714" spans="1:10" x14ac:dyDescent="0.25">
      <c r="A714" s="28" t="s">
        <v>264</v>
      </c>
      <c r="B714" s="29">
        <v>240254</v>
      </c>
      <c r="C714" s="29" t="s">
        <v>263</v>
      </c>
      <c r="D714" s="29" t="s">
        <v>746</v>
      </c>
      <c r="E714" s="35">
        <f>IFERROR(VLOOKUP(Table5[[#This Row],[EMPLOYEE ID]],Table3[[EMP ID]:[DATE STARTED]],9,FALSE),"")</f>
        <v>43987</v>
      </c>
      <c r="F714" s="35" t="str">
        <f>IF(IFERROR(VLOOKUP(Table5[[#This Row],[EMPLOYEE ID]],ELIST!$A$1:$J$1864,8),"")="","",VLOOKUP(Table5[[#This Row],[EMPLOYEE ID]],ELIST!$A$1:$J$1864,8))</f>
        <v/>
      </c>
      <c r="G714" s="29">
        <v>1</v>
      </c>
      <c r="H714" s="29">
        <v>12</v>
      </c>
      <c r="I714" s="30">
        <f t="shared" si="22"/>
        <v>8.3333333333333329E-2</v>
      </c>
      <c r="J714" s="52">
        <f t="shared" si="23"/>
        <v>8.3333333333333329E-2</v>
      </c>
    </row>
    <row r="715" spans="1:10" x14ac:dyDescent="0.25">
      <c r="A715" s="28" t="s">
        <v>264</v>
      </c>
      <c r="B715" s="29">
        <v>240254</v>
      </c>
      <c r="C715" s="29" t="s">
        <v>263</v>
      </c>
      <c r="D715" s="29" t="s">
        <v>717</v>
      </c>
      <c r="E715" s="35">
        <f>IFERROR(VLOOKUP(Table5[[#This Row],[EMPLOYEE ID]],Table3[[EMP ID]:[DATE STARTED]],9,FALSE),"")</f>
        <v>43987</v>
      </c>
      <c r="F715" s="35" t="str">
        <f>IF(IFERROR(VLOOKUP(Table5[[#This Row],[EMPLOYEE ID]],ELIST!$A$1:$J$1864,8),"")="","",VLOOKUP(Table5[[#This Row],[EMPLOYEE ID]],ELIST!$A$1:$J$1864,8))</f>
        <v/>
      </c>
      <c r="G715" s="29">
        <v>1</v>
      </c>
      <c r="H715" s="29">
        <v>12</v>
      </c>
      <c r="I715" s="30">
        <f t="shared" si="22"/>
        <v>8.3333333333333329E-2</v>
      </c>
      <c r="J715" s="52">
        <f t="shared" si="23"/>
        <v>8.3333333333333329E-2</v>
      </c>
    </row>
    <row r="716" spans="1:10" x14ac:dyDescent="0.25">
      <c r="A716" s="28" t="s">
        <v>264</v>
      </c>
      <c r="B716" s="29">
        <v>240254</v>
      </c>
      <c r="C716" s="29" t="s">
        <v>263</v>
      </c>
      <c r="D716" s="29" t="s">
        <v>703</v>
      </c>
      <c r="E716" s="35">
        <f>IFERROR(VLOOKUP(Table5[[#This Row],[EMPLOYEE ID]],Table3[[EMP ID]:[DATE STARTED]],9,FALSE),"")</f>
        <v>43987</v>
      </c>
      <c r="F716" s="35" t="str">
        <f>IF(IFERROR(VLOOKUP(Table5[[#This Row],[EMPLOYEE ID]],ELIST!$A$1:$J$1864,8),"")="","",VLOOKUP(Table5[[#This Row],[EMPLOYEE ID]],ELIST!$A$1:$J$1864,8))</f>
        <v/>
      </c>
      <c r="G716" s="29">
        <v>1</v>
      </c>
      <c r="H716" s="29">
        <v>12</v>
      </c>
      <c r="I716" s="30">
        <f t="shared" si="22"/>
        <v>8.3333333333333329E-2</v>
      </c>
      <c r="J716" s="52">
        <f t="shared" si="23"/>
        <v>8.3333333333333329E-2</v>
      </c>
    </row>
    <row r="717" spans="1:10" x14ac:dyDescent="0.25">
      <c r="A717" s="28" t="s">
        <v>264</v>
      </c>
      <c r="B717" s="29" t="s">
        <v>2992</v>
      </c>
      <c r="C717" s="29" t="s">
        <v>3766</v>
      </c>
      <c r="D717" s="29" t="s">
        <v>695</v>
      </c>
      <c r="E717" s="35" t="str">
        <f>IFERROR(VLOOKUP(Table5[[#This Row],[EMPLOYEE ID]],Table3[[EMP ID]:[DATE STARTED]],9,FALSE),"")</f>
        <v/>
      </c>
      <c r="F717" s="35" t="str">
        <f>IF(IFERROR(VLOOKUP(Table5[[#This Row],[EMPLOYEE ID]],ELIST!$A$1:$J$1864,8),"")="","",VLOOKUP(Table5[[#This Row],[EMPLOYEE ID]],ELIST!$A$1:$J$1864,8))</f>
        <v/>
      </c>
      <c r="G717" s="29">
        <v>1</v>
      </c>
      <c r="H717" s="29">
        <v>12</v>
      </c>
      <c r="I717" s="30">
        <f t="shared" si="22"/>
        <v>8.3333333333333329E-2</v>
      </c>
      <c r="J717" s="52">
        <f t="shared" si="23"/>
        <v>8.3333333333333329E-2</v>
      </c>
    </row>
    <row r="718" spans="1:10" x14ac:dyDescent="0.25">
      <c r="A718" s="28" t="s">
        <v>264</v>
      </c>
      <c r="B718" s="29" t="s">
        <v>606</v>
      </c>
      <c r="C718" s="29" t="s">
        <v>3766</v>
      </c>
      <c r="D718" s="29" t="s">
        <v>650</v>
      </c>
      <c r="E718" s="35" t="str">
        <f>IFERROR(VLOOKUP(Table5[[#This Row],[EMPLOYEE ID]],Table3[[EMP ID]:[DATE STARTED]],9,FALSE),"")</f>
        <v/>
      </c>
      <c r="F718" s="35">
        <f>IF(IFERROR(VLOOKUP(Table5[[#This Row],[EMPLOYEE ID]],ELIST!$A$1:$J$1864,8),"")="","",VLOOKUP(Table5[[#This Row],[EMPLOYEE ID]],ELIST!$A$1:$J$1864,8))</f>
        <v>43923</v>
      </c>
      <c r="G718" s="29">
        <v>1</v>
      </c>
      <c r="H718" s="29">
        <v>12</v>
      </c>
      <c r="I718" s="30">
        <f t="shared" si="22"/>
        <v>8.3333333333333329E-2</v>
      </c>
      <c r="J718" s="52">
        <f t="shared" si="23"/>
        <v>5.5555555555555558E-3</v>
      </c>
    </row>
    <row r="719" spans="1:10" x14ac:dyDescent="0.25">
      <c r="A719" s="28" t="s">
        <v>264</v>
      </c>
      <c r="B719" s="29" t="s">
        <v>606</v>
      </c>
      <c r="C719" s="29" t="s">
        <v>3766</v>
      </c>
      <c r="D719" s="29" t="s">
        <v>3284</v>
      </c>
      <c r="E719" s="35" t="str">
        <f>IFERROR(VLOOKUP(Table5[[#This Row],[EMPLOYEE ID]],Table3[[EMP ID]:[DATE STARTED]],9,FALSE),"")</f>
        <v/>
      </c>
      <c r="F719" s="35">
        <f>IF(IFERROR(VLOOKUP(Table5[[#This Row],[EMPLOYEE ID]],ELIST!$A$1:$J$1864,8),"")="","",VLOOKUP(Table5[[#This Row],[EMPLOYEE ID]],ELIST!$A$1:$J$1864,8))</f>
        <v>43923</v>
      </c>
      <c r="G719" s="29">
        <v>1</v>
      </c>
      <c r="H719" s="29">
        <v>12</v>
      </c>
      <c r="I719" s="30">
        <f t="shared" si="22"/>
        <v>8.3333333333333329E-2</v>
      </c>
      <c r="J719" s="52">
        <f t="shared" si="23"/>
        <v>5.5555555555555558E-3</v>
      </c>
    </row>
    <row r="720" spans="1:10" x14ac:dyDescent="0.25">
      <c r="A720" s="28" t="s">
        <v>264</v>
      </c>
      <c r="B720" s="29" t="s">
        <v>606</v>
      </c>
      <c r="C720" s="29" t="s">
        <v>3766</v>
      </c>
      <c r="D720" s="29" t="s">
        <v>3778</v>
      </c>
      <c r="E720" s="35" t="str">
        <f>IFERROR(VLOOKUP(Table5[[#This Row],[EMPLOYEE ID]],Table3[[EMP ID]:[DATE STARTED]],9,FALSE),"")</f>
        <v/>
      </c>
      <c r="F720" s="35">
        <f>IF(IFERROR(VLOOKUP(Table5[[#This Row],[EMPLOYEE ID]],ELIST!$A$1:$J$1864,8),"")="","",VLOOKUP(Table5[[#This Row],[EMPLOYEE ID]],ELIST!$A$1:$J$1864,8))</f>
        <v>43923</v>
      </c>
      <c r="G720" s="29">
        <v>1</v>
      </c>
      <c r="H720" s="29">
        <v>12</v>
      </c>
      <c r="I720" s="30">
        <f t="shared" si="22"/>
        <v>8.3333333333333329E-2</v>
      </c>
      <c r="J720" s="52">
        <f t="shared" si="23"/>
        <v>5.5555555555555558E-3</v>
      </c>
    </row>
    <row r="721" spans="1:10" x14ac:dyDescent="0.25">
      <c r="A721" s="28" t="s">
        <v>264</v>
      </c>
      <c r="B721" s="29" t="s">
        <v>3879</v>
      </c>
      <c r="C721" s="29" t="s">
        <v>3766</v>
      </c>
      <c r="D721" s="29" t="s">
        <v>3768</v>
      </c>
      <c r="E721" s="35" t="str">
        <f>IFERROR(VLOOKUP(Table5[[#This Row],[EMPLOYEE ID]],Table3[[EMP ID]:[DATE STARTED]],9,FALSE),"")</f>
        <v/>
      </c>
      <c r="F721" s="35" t="str">
        <f>IF(IFERROR(VLOOKUP(Table5[[#This Row],[EMPLOYEE ID]],ELIST!$A$1:$J$1864,8),"")="","",VLOOKUP(Table5[[#This Row],[EMPLOYEE ID]],ELIST!$A$1:$J$1864,8))</f>
        <v/>
      </c>
      <c r="G721" s="29">
        <v>1</v>
      </c>
      <c r="H721" s="29">
        <v>12</v>
      </c>
      <c r="I721" s="30">
        <f t="shared" si="22"/>
        <v>8.3333333333333329E-2</v>
      </c>
      <c r="J721" s="52">
        <f t="shared" si="23"/>
        <v>8.3333333333333329E-2</v>
      </c>
    </row>
    <row r="722" spans="1:10" x14ac:dyDescent="0.25">
      <c r="A722" s="28" t="s">
        <v>260</v>
      </c>
      <c r="B722" s="29">
        <v>240075</v>
      </c>
      <c r="C722" s="29" t="s">
        <v>384</v>
      </c>
      <c r="D722" s="29" t="s">
        <v>754</v>
      </c>
      <c r="E722" s="35">
        <f>IFERROR(VLOOKUP(Table5[[#This Row],[EMPLOYEE ID]],Table3[[EMP ID]:[DATE STARTED]],9,FALSE),"")</f>
        <v>42590</v>
      </c>
      <c r="F722" s="35" t="str">
        <f>IF(IFERROR(VLOOKUP(Table5[[#This Row],[EMPLOYEE ID]],ELIST!$A$1:$J$1864,8),"")="","",VLOOKUP(Table5[[#This Row],[EMPLOYEE ID]],ELIST!$A$1:$J$1864,8))</f>
        <v/>
      </c>
      <c r="G722" s="29">
        <v>1</v>
      </c>
      <c r="H722" s="29">
        <v>12</v>
      </c>
      <c r="I722" s="30">
        <f t="shared" si="22"/>
        <v>8.3333333333333329E-2</v>
      </c>
      <c r="J722" s="52">
        <f t="shared" si="23"/>
        <v>8.3333333333333329E-2</v>
      </c>
    </row>
    <row r="723" spans="1:10" x14ac:dyDescent="0.25">
      <c r="A723" s="28" t="s">
        <v>260</v>
      </c>
      <c r="B723" s="29">
        <v>240109</v>
      </c>
      <c r="C723" s="29" t="s">
        <v>237</v>
      </c>
      <c r="D723" s="29" t="s">
        <v>747</v>
      </c>
      <c r="E723" s="35">
        <f>IFERROR(VLOOKUP(Table5[[#This Row],[EMPLOYEE ID]],Table3[[EMP ID]:[DATE STARTED]],9,FALSE),"")</f>
        <v>43514</v>
      </c>
      <c r="F723" s="35" t="str">
        <f>IF(IFERROR(VLOOKUP(Table5[[#This Row],[EMPLOYEE ID]],ELIST!$A$1:$J$1864,8),"")="","",VLOOKUP(Table5[[#This Row],[EMPLOYEE ID]],ELIST!$A$1:$J$1864,8))</f>
        <v/>
      </c>
      <c r="G723" s="29">
        <v>1</v>
      </c>
      <c r="H723" s="29">
        <v>12</v>
      </c>
      <c r="I723" s="30">
        <f t="shared" si="22"/>
        <v>8.3333333333333329E-2</v>
      </c>
      <c r="J723" s="52">
        <f t="shared" si="23"/>
        <v>8.3333333333333329E-2</v>
      </c>
    </row>
    <row r="724" spans="1:10" x14ac:dyDescent="0.25">
      <c r="A724" s="28" t="s">
        <v>260</v>
      </c>
      <c r="B724" s="29">
        <v>240109</v>
      </c>
      <c r="C724" s="29" t="s">
        <v>237</v>
      </c>
      <c r="D724" s="29" t="s">
        <v>717</v>
      </c>
      <c r="E724" s="35">
        <f>IFERROR(VLOOKUP(Table5[[#This Row],[EMPLOYEE ID]],Table3[[EMP ID]:[DATE STARTED]],9,FALSE),"")</f>
        <v>43514</v>
      </c>
      <c r="F724" s="35" t="str">
        <f>IF(IFERROR(VLOOKUP(Table5[[#This Row],[EMPLOYEE ID]],ELIST!$A$1:$J$1864,8),"")="","",VLOOKUP(Table5[[#This Row],[EMPLOYEE ID]],ELIST!$A$1:$J$1864,8))</f>
        <v/>
      </c>
      <c r="G724" s="29">
        <v>1</v>
      </c>
      <c r="H724" s="29">
        <v>12</v>
      </c>
      <c r="I724" s="30">
        <f t="shared" si="22"/>
        <v>8.3333333333333329E-2</v>
      </c>
      <c r="J724" s="52">
        <f t="shared" si="23"/>
        <v>8.3333333333333329E-2</v>
      </c>
    </row>
    <row r="725" spans="1:10" x14ac:dyDescent="0.25">
      <c r="A725" s="28" t="s">
        <v>260</v>
      </c>
      <c r="B725" s="29">
        <v>240109</v>
      </c>
      <c r="C725" s="29" t="s">
        <v>237</v>
      </c>
      <c r="D725" s="29" t="s">
        <v>703</v>
      </c>
      <c r="E725" s="35">
        <f>IFERROR(VLOOKUP(Table5[[#This Row],[EMPLOYEE ID]],Table3[[EMP ID]:[DATE STARTED]],9,FALSE),"")</f>
        <v>43514</v>
      </c>
      <c r="F725" s="35" t="str">
        <f>IF(IFERROR(VLOOKUP(Table5[[#This Row],[EMPLOYEE ID]],ELIST!$A$1:$J$1864,8),"")="","",VLOOKUP(Table5[[#This Row],[EMPLOYEE ID]],ELIST!$A$1:$J$1864,8))</f>
        <v/>
      </c>
      <c r="G725" s="29">
        <v>1</v>
      </c>
      <c r="H725" s="29">
        <v>12</v>
      </c>
      <c r="I725" s="30">
        <f t="shared" si="22"/>
        <v>8.3333333333333329E-2</v>
      </c>
      <c r="J725" s="52">
        <f t="shared" si="23"/>
        <v>8.3333333333333329E-2</v>
      </c>
    </row>
    <row r="726" spans="1:10" x14ac:dyDescent="0.25">
      <c r="A726" s="28" t="s">
        <v>260</v>
      </c>
      <c r="B726" s="29">
        <v>240109</v>
      </c>
      <c r="C726" s="29" t="s">
        <v>237</v>
      </c>
      <c r="D726" s="29" t="s">
        <v>695</v>
      </c>
      <c r="E726" s="35">
        <f>IFERROR(VLOOKUP(Table5[[#This Row],[EMPLOYEE ID]],Table3[[EMP ID]:[DATE STARTED]],9,FALSE),"")</f>
        <v>43514</v>
      </c>
      <c r="F726" s="35" t="str">
        <f>IF(IFERROR(VLOOKUP(Table5[[#This Row],[EMPLOYEE ID]],ELIST!$A$1:$J$1864,8),"")="","",VLOOKUP(Table5[[#This Row],[EMPLOYEE ID]],ELIST!$A$1:$J$1864,8))</f>
        <v/>
      </c>
      <c r="G726" s="29">
        <v>1</v>
      </c>
      <c r="H726" s="29">
        <v>12</v>
      </c>
      <c r="I726" s="30">
        <f t="shared" si="22"/>
        <v>8.3333333333333329E-2</v>
      </c>
      <c r="J726" s="52">
        <f t="shared" si="23"/>
        <v>8.3333333333333329E-2</v>
      </c>
    </row>
    <row r="727" spans="1:10" x14ac:dyDescent="0.25">
      <c r="A727" s="28" t="s">
        <v>260</v>
      </c>
      <c r="B727" s="29">
        <v>240109</v>
      </c>
      <c r="C727" s="29" t="s">
        <v>237</v>
      </c>
      <c r="D727" s="29" t="s">
        <v>650</v>
      </c>
      <c r="E727" s="35">
        <f>IFERROR(VLOOKUP(Table5[[#This Row],[EMPLOYEE ID]],Table3[[EMP ID]:[DATE STARTED]],9,FALSE),"")</f>
        <v>43514</v>
      </c>
      <c r="F727" s="35" t="str">
        <f>IF(IFERROR(VLOOKUP(Table5[[#This Row],[EMPLOYEE ID]],ELIST!$A$1:$J$1864,8),"")="","",VLOOKUP(Table5[[#This Row],[EMPLOYEE ID]],ELIST!$A$1:$J$1864,8))</f>
        <v/>
      </c>
      <c r="G727" s="29">
        <v>1</v>
      </c>
      <c r="H727" s="29">
        <v>12</v>
      </c>
      <c r="I727" s="30">
        <f t="shared" si="22"/>
        <v>8.3333333333333329E-2</v>
      </c>
      <c r="J727" s="52">
        <f t="shared" si="23"/>
        <v>8.3333333333333329E-2</v>
      </c>
    </row>
    <row r="728" spans="1:10" x14ac:dyDescent="0.25">
      <c r="A728" s="28" t="s">
        <v>260</v>
      </c>
      <c r="B728" s="29">
        <v>240109</v>
      </c>
      <c r="C728" s="29" t="s">
        <v>237</v>
      </c>
      <c r="D728" s="29" t="s">
        <v>3277</v>
      </c>
      <c r="E728" s="35">
        <f>IFERROR(VLOOKUP(Table5[[#This Row],[EMPLOYEE ID]],Table3[[EMP ID]:[DATE STARTED]],9,FALSE),"")</f>
        <v>43514</v>
      </c>
      <c r="F728" s="35" t="str">
        <f>IF(IFERROR(VLOOKUP(Table5[[#This Row],[EMPLOYEE ID]],ELIST!$A$1:$J$1864,8),"")="","",VLOOKUP(Table5[[#This Row],[EMPLOYEE ID]],ELIST!$A$1:$J$1864,8))</f>
        <v/>
      </c>
      <c r="G728" s="29">
        <v>1</v>
      </c>
      <c r="H728" s="29">
        <v>12</v>
      </c>
      <c r="I728" s="30">
        <f t="shared" si="22"/>
        <v>8.3333333333333329E-2</v>
      </c>
      <c r="J728" s="52">
        <f t="shared" si="23"/>
        <v>8.3333333333333329E-2</v>
      </c>
    </row>
    <row r="729" spans="1:10" x14ac:dyDescent="0.25">
      <c r="A729" s="28" t="s">
        <v>260</v>
      </c>
      <c r="B729" s="29">
        <v>240109</v>
      </c>
      <c r="C729" s="29" t="s">
        <v>237</v>
      </c>
      <c r="D729" s="29" t="s">
        <v>3284</v>
      </c>
      <c r="E729" s="35">
        <f>IFERROR(VLOOKUP(Table5[[#This Row],[EMPLOYEE ID]],Table3[[EMP ID]:[DATE STARTED]],9,FALSE),"")</f>
        <v>43514</v>
      </c>
      <c r="F729" s="35" t="str">
        <f>IF(IFERROR(VLOOKUP(Table5[[#This Row],[EMPLOYEE ID]],ELIST!$A$1:$J$1864,8),"")="","",VLOOKUP(Table5[[#This Row],[EMPLOYEE ID]],ELIST!$A$1:$J$1864,8))</f>
        <v/>
      </c>
      <c r="G729" s="29">
        <v>1</v>
      </c>
      <c r="H729" s="29">
        <v>12</v>
      </c>
      <c r="I729" s="30">
        <f t="shared" si="22"/>
        <v>8.3333333333333329E-2</v>
      </c>
      <c r="J729" s="52">
        <f t="shared" si="23"/>
        <v>8.3333333333333329E-2</v>
      </c>
    </row>
    <row r="730" spans="1:10" x14ac:dyDescent="0.25">
      <c r="A730" s="28" t="s">
        <v>260</v>
      </c>
      <c r="B730" s="29">
        <v>240109</v>
      </c>
      <c r="C730" s="29" t="s">
        <v>237</v>
      </c>
      <c r="D730" s="29" t="s">
        <v>3778</v>
      </c>
      <c r="E730" s="35">
        <f>IFERROR(VLOOKUP(Table5[[#This Row],[EMPLOYEE ID]],Table3[[EMP ID]:[DATE STARTED]],9,FALSE),"")</f>
        <v>43514</v>
      </c>
      <c r="F730" s="35" t="str">
        <f>IF(IFERROR(VLOOKUP(Table5[[#This Row],[EMPLOYEE ID]],ELIST!$A$1:$J$1864,8),"")="","",VLOOKUP(Table5[[#This Row],[EMPLOYEE ID]],ELIST!$A$1:$J$1864,8))</f>
        <v/>
      </c>
      <c r="G730" s="29">
        <v>1</v>
      </c>
      <c r="H730" s="29">
        <v>12</v>
      </c>
      <c r="I730" s="30">
        <f t="shared" si="22"/>
        <v>8.3333333333333329E-2</v>
      </c>
      <c r="J730" s="52">
        <f t="shared" si="23"/>
        <v>8.3333333333333329E-2</v>
      </c>
    </row>
    <row r="731" spans="1:10" x14ac:dyDescent="0.25">
      <c r="A731" s="28" t="s">
        <v>260</v>
      </c>
      <c r="B731" s="29">
        <v>240109</v>
      </c>
      <c r="C731" s="29" t="s">
        <v>237</v>
      </c>
      <c r="D731" s="29" t="s">
        <v>3768</v>
      </c>
      <c r="E731" s="35">
        <f>IFERROR(VLOOKUP(Table5[[#This Row],[EMPLOYEE ID]],Table3[[EMP ID]:[DATE STARTED]],9,FALSE),"")</f>
        <v>43514</v>
      </c>
      <c r="F731" s="35" t="str">
        <f>IF(IFERROR(VLOOKUP(Table5[[#This Row],[EMPLOYEE ID]],ELIST!$A$1:$J$1864,8),"")="","",VLOOKUP(Table5[[#This Row],[EMPLOYEE ID]],ELIST!$A$1:$J$1864,8))</f>
        <v/>
      </c>
      <c r="G731" s="29">
        <v>1</v>
      </c>
      <c r="H731" s="29">
        <v>12</v>
      </c>
      <c r="I731" s="30">
        <f t="shared" si="22"/>
        <v>8.3333333333333329E-2</v>
      </c>
      <c r="J731" s="52">
        <f t="shared" si="23"/>
        <v>8.3333333333333329E-2</v>
      </c>
    </row>
    <row r="732" spans="1:10" x14ac:dyDescent="0.25">
      <c r="A732" s="28" t="s">
        <v>260</v>
      </c>
      <c r="B732" s="29">
        <v>440435</v>
      </c>
      <c r="C732" s="29" t="s">
        <v>259</v>
      </c>
      <c r="D732" s="29" t="s">
        <v>746</v>
      </c>
      <c r="E732" s="35">
        <f>IFERROR(VLOOKUP(Table5[[#This Row],[EMPLOYEE ID]],Table3[[EMP ID]:[DATE STARTED]],9,FALSE),"")</f>
        <v>45098</v>
      </c>
      <c r="F732" s="35">
        <f>IF(IFERROR(VLOOKUP(Table5[[#This Row],[EMPLOYEE ID]],ELIST!$A$1:$J$1864,8),"")="","",VLOOKUP(Table5[[#This Row],[EMPLOYEE ID]],ELIST!$A$1:$J$1864,8))</f>
        <v>45425</v>
      </c>
      <c r="G732" s="29">
        <v>1</v>
      </c>
      <c r="H732" s="29">
        <v>12</v>
      </c>
      <c r="I732" s="30">
        <f t="shared" si="22"/>
        <v>8.3333333333333329E-2</v>
      </c>
      <c r="J732" s="52">
        <f t="shared" si="23"/>
        <v>3.4946236559139789E-2</v>
      </c>
    </row>
    <row r="733" spans="1:10" x14ac:dyDescent="0.25">
      <c r="A733" s="28" t="s">
        <v>260</v>
      </c>
      <c r="B733" s="29" t="s">
        <v>2525</v>
      </c>
      <c r="C733" s="29" t="s">
        <v>3766</v>
      </c>
      <c r="D733" s="29" t="s">
        <v>748</v>
      </c>
      <c r="E733" s="35" t="str">
        <f>IFERROR(VLOOKUP(Table5[[#This Row],[EMPLOYEE ID]],Table3[[EMP ID]:[DATE STARTED]],9,FALSE),"")</f>
        <v/>
      </c>
      <c r="F733" s="35" t="str">
        <f>IF(IFERROR(VLOOKUP(Table5[[#This Row],[EMPLOYEE ID]],ELIST!$A$1:$J$1864,8),"")="","",VLOOKUP(Table5[[#This Row],[EMPLOYEE ID]],ELIST!$A$1:$J$1864,8))</f>
        <v/>
      </c>
      <c r="G733" s="29">
        <v>1</v>
      </c>
      <c r="H733" s="29">
        <v>12</v>
      </c>
      <c r="I733" s="30">
        <f t="shared" si="22"/>
        <v>8.3333333333333329E-2</v>
      </c>
      <c r="J733" s="52">
        <f t="shared" si="23"/>
        <v>8.3333333333333329E-2</v>
      </c>
    </row>
    <row r="734" spans="1:10" x14ac:dyDescent="0.25">
      <c r="A734" s="28" t="s">
        <v>607</v>
      </c>
      <c r="B734" s="29" t="s">
        <v>671</v>
      </c>
      <c r="C734" s="29" t="s">
        <v>672</v>
      </c>
      <c r="D734" s="29" t="s">
        <v>747</v>
      </c>
      <c r="E734" s="35">
        <f>IFERROR(VLOOKUP(Table5[[#This Row],[EMPLOYEE ID]],Table3[[EMP ID]:[DATE STARTED]],9,FALSE),"")</f>
        <v>42929</v>
      </c>
      <c r="F734" s="35">
        <f>IF(IFERROR(VLOOKUP(Table5[[#This Row],[EMPLOYEE ID]],ELIST!$A$1:$J$1864,8),"")="","",VLOOKUP(Table5[[#This Row],[EMPLOYEE ID]],ELIST!$A$1:$J$1864,8))</f>
        <v>45511</v>
      </c>
      <c r="G734" s="29">
        <v>1</v>
      </c>
      <c r="H734" s="29">
        <v>12</v>
      </c>
      <c r="I734" s="30">
        <f t="shared" si="22"/>
        <v>8.3333333333333329E-2</v>
      </c>
      <c r="J734" s="52">
        <f t="shared" si="23"/>
        <v>1.8817204301075269E-2</v>
      </c>
    </row>
    <row r="735" spans="1:10" x14ac:dyDescent="0.25">
      <c r="A735" s="28" t="s">
        <v>607</v>
      </c>
      <c r="B735" s="29" t="s">
        <v>671</v>
      </c>
      <c r="C735" s="29" t="s">
        <v>672</v>
      </c>
      <c r="D735" s="29" t="s">
        <v>746</v>
      </c>
      <c r="E735" s="35">
        <f>IFERROR(VLOOKUP(Table5[[#This Row],[EMPLOYEE ID]],Table3[[EMP ID]:[DATE STARTED]],9,FALSE),"")</f>
        <v>42929</v>
      </c>
      <c r="F735" s="35">
        <f>IF(IFERROR(VLOOKUP(Table5[[#This Row],[EMPLOYEE ID]],ELIST!$A$1:$J$1864,8),"")="","",VLOOKUP(Table5[[#This Row],[EMPLOYEE ID]],ELIST!$A$1:$J$1864,8))</f>
        <v>45511</v>
      </c>
      <c r="G735" s="29">
        <v>1</v>
      </c>
      <c r="H735" s="29">
        <v>12</v>
      </c>
      <c r="I735" s="30">
        <f t="shared" si="22"/>
        <v>8.3333333333333329E-2</v>
      </c>
      <c r="J735" s="52">
        <f t="shared" si="23"/>
        <v>1.8817204301075269E-2</v>
      </c>
    </row>
    <row r="736" spans="1:10" x14ac:dyDescent="0.25">
      <c r="A736" s="28" t="s">
        <v>607</v>
      </c>
      <c r="B736" s="29" t="s">
        <v>671</v>
      </c>
      <c r="C736" s="29" t="s">
        <v>672</v>
      </c>
      <c r="D736" s="29" t="s">
        <v>717</v>
      </c>
      <c r="E736" s="35">
        <f>IFERROR(VLOOKUP(Table5[[#This Row],[EMPLOYEE ID]],Table3[[EMP ID]:[DATE STARTED]],9,FALSE),"")</f>
        <v>42929</v>
      </c>
      <c r="F736" s="35">
        <f>IF(IFERROR(VLOOKUP(Table5[[#This Row],[EMPLOYEE ID]],ELIST!$A$1:$J$1864,8),"")="","",VLOOKUP(Table5[[#This Row],[EMPLOYEE ID]],ELIST!$A$1:$J$1864,8))</f>
        <v>45511</v>
      </c>
      <c r="G736" s="29">
        <v>1</v>
      </c>
      <c r="H736" s="29">
        <v>12</v>
      </c>
      <c r="I736" s="30">
        <f t="shared" si="22"/>
        <v>8.3333333333333329E-2</v>
      </c>
      <c r="J736" s="52">
        <f t="shared" si="23"/>
        <v>1.8817204301075269E-2</v>
      </c>
    </row>
    <row r="737" spans="1:10" x14ac:dyDescent="0.25">
      <c r="A737" s="28" t="s">
        <v>607</v>
      </c>
      <c r="B737" s="29" t="s">
        <v>671</v>
      </c>
      <c r="C737" s="29" t="s">
        <v>672</v>
      </c>
      <c r="D737" s="29" t="s">
        <v>703</v>
      </c>
      <c r="E737" s="35">
        <f>IFERROR(VLOOKUP(Table5[[#This Row],[EMPLOYEE ID]],Table3[[EMP ID]:[DATE STARTED]],9,FALSE),"")</f>
        <v>42929</v>
      </c>
      <c r="F737" s="35">
        <f>IF(IFERROR(VLOOKUP(Table5[[#This Row],[EMPLOYEE ID]],ELIST!$A$1:$J$1864,8),"")="","",VLOOKUP(Table5[[#This Row],[EMPLOYEE ID]],ELIST!$A$1:$J$1864,8))</f>
        <v>45511</v>
      </c>
      <c r="G737" s="29">
        <v>1</v>
      </c>
      <c r="H737" s="29">
        <v>12</v>
      </c>
      <c r="I737" s="30">
        <f t="shared" si="22"/>
        <v>8.3333333333333329E-2</v>
      </c>
      <c r="J737" s="52">
        <f t="shared" si="23"/>
        <v>1.8817204301075269E-2</v>
      </c>
    </row>
    <row r="738" spans="1:10" x14ac:dyDescent="0.25">
      <c r="A738" s="28" t="s">
        <v>607</v>
      </c>
      <c r="B738" s="29" t="s">
        <v>671</v>
      </c>
      <c r="C738" s="29" t="s">
        <v>672</v>
      </c>
      <c r="D738" s="29" t="s">
        <v>695</v>
      </c>
      <c r="E738" s="35">
        <f>IFERROR(VLOOKUP(Table5[[#This Row],[EMPLOYEE ID]],Table3[[EMP ID]:[DATE STARTED]],9,FALSE),"")</f>
        <v>42929</v>
      </c>
      <c r="F738" s="35">
        <f>IF(IFERROR(VLOOKUP(Table5[[#This Row],[EMPLOYEE ID]],ELIST!$A$1:$J$1864,8),"")="","",VLOOKUP(Table5[[#This Row],[EMPLOYEE ID]],ELIST!$A$1:$J$1864,8))</f>
        <v>45511</v>
      </c>
      <c r="G738" s="29">
        <v>1</v>
      </c>
      <c r="H738" s="29">
        <v>12</v>
      </c>
      <c r="I738" s="30">
        <f t="shared" si="22"/>
        <v>8.3333333333333329E-2</v>
      </c>
      <c r="J738" s="52">
        <f t="shared" si="23"/>
        <v>1.8817204301075269E-2</v>
      </c>
    </row>
    <row r="739" spans="1:10" x14ac:dyDescent="0.25">
      <c r="A739" s="28" t="s">
        <v>607</v>
      </c>
      <c r="B739" s="29" t="s">
        <v>313</v>
      </c>
      <c r="C739" s="29" t="s">
        <v>314</v>
      </c>
      <c r="D739" s="29" t="s">
        <v>3768</v>
      </c>
      <c r="E739" s="35">
        <f>IFERROR(VLOOKUP(Table5[[#This Row],[EMPLOYEE ID]],Table3[[EMP ID]:[DATE STARTED]],9,FALSE),"")</f>
        <v>44704</v>
      </c>
      <c r="F739" s="35" t="str">
        <f>IF(IFERROR(VLOOKUP(Table5[[#This Row],[EMPLOYEE ID]],ELIST!$A$1:$J$1864,8),"")="","",VLOOKUP(Table5[[#This Row],[EMPLOYEE ID]],ELIST!$A$1:$J$1864,8))</f>
        <v/>
      </c>
      <c r="G739" s="29">
        <v>1</v>
      </c>
      <c r="H739" s="29">
        <v>12</v>
      </c>
      <c r="I739" s="30">
        <f t="shared" si="22"/>
        <v>8.3333333333333329E-2</v>
      </c>
      <c r="J739" s="52">
        <f t="shared" si="23"/>
        <v>8.3333333333333329E-2</v>
      </c>
    </row>
    <row r="740" spans="1:10" x14ac:dyDescent="0.25">
      <c r="A740" s="28" t="s">
        <v>607</v>
      </c>
      <c r="B740" s="29" t="s">
        <v>334</v>
      </c>
      <c r="C740" s="29" t="s">
        <v>335</v>
      </c>
      <c r="D740" s="29" t="s">
        <v>747</v>
      </c>
      <c r="E740" s="35">
        <f>IFERROR(VLOOKUP(Table5[[#This Row],[EMPLOYEE ID]],Table3[[EMP ID]:[DATE STARTED]],9,FALSE),"")</f>
        <v>44392</v>
      </c>
      <c r="F740" s="35" t="str">
        <f>IF(IFERROR(VLOOKUP(Table5[[#This Row],[EMPLOYEE ID]],ELIST!$A$1:$J$1864,8),"")="","",VLOOKUP(Table5[[#This Row],[EMPLOYEE ID]],ELIST!$A$1:$J$1864,8))</f>
        <v/>
      </c>
      <c r="G740" s="29">
        <v>1</v>
      </c>
      <c r="H740" s="29">
        <v>12</v>
      </c>
      <c r="I740" s="30">
        <f t="shared" si="22"/>
        <v>8.3333333333333329E-2</v>
      </c>
      <c r="J740" s="52">
        <f t="shared" si="23"/>
        <v>8.3333333333333329E-2</v>
      </c>
    </row>
    <row r="741" spans="1:10" x14ac:dyDescent="0.25">
      <c r="A741" s="28" t="s">
        <v>607</v>
      </c>
      <c r="B741" s="29" t="s">
        <v>334</v>
      </c>
      <c r="C741" s="29" t="s">
        <v>335</v>
      </c>
      <c r="D741" s="29" t="s">
        <v>650</v>
      </c>
      <c r="E741" s="35">
        <f>IFERROR(VLOOKUP(Table5[[#This Row],[EMPLOYEE ID]],Table3[[EMP ID]:[DATE STARTED]],9,FALSE),"")</f>
        <v>44392</v>
      </c>
      <c r="F741" s="35" t="str">
        <f>IF(IFERROR(VLOOKUP(Table5[[#This Row],[EMPLOYEE ID]],ELIST!$A$1:$J$1864,8),"")="","",VLOOKUP(Table5[[#This Row],[EMPLOYEE ID]],ELIST!$A$1:$J$1864,8))</f>
        <v/>
      </c>
      <c r="G741" s="29">
        <v>1</v>
      </c>
      <c r="H741" s="29">
        <v>12</v>
      </c>
      <c r="I741" s="30">
        <f t="shared" si="22"/>
        <v>8.3333333333333329E-2</v>
      </c>
      <c r="J741" s="52">
        <f t="shared" si="23"/>
        <v>8.3333333333333329E-2</v>
      </c>
    </row>
    <row r="742" spans="1:10" x14ac:dyDescent="0.25">
      <c r="A742" s="28" t="s">
        <v>607</v>
      </c>
      <c r="B742" s="29" t="s">
        <v>334</v>
      </c>
      <c r="C742" s="29" t="s">
        <v>335</v>
      </c>
      <c r="D742" s="29" t="s">
        <v>3277</v>
      </c>
      <c r="E742" s="35">
        <f>IFERROR(VLOOKUP(Table5[[#This Row],[EMPLOYEE ID]],Table3[[EMP ID]:[DATE STARTED]],9,FALSE),"")</f>
        <v>44392</v>
      </c>
      <c r="F742" s="35" t="str">
        <f>IF(IFERROR(VLOOKUP(Table5[[#This Row],[EMPLOYEE ID]],ELIST!$A$1:$J$1864,8),"")="","",VLOOKUP(Table5[[#This Row],[EMPLOYEE ID]],ELIST!$A$1:$J$1864,8))</f>
        <v/>
      </c>
      <c r="G742" s="29">
        <v>1</v>
      </c>
      <c r="H742" s="29">
        <v>12</v>
      </c>
      <c r="I742" s="30">
        <f t="shared" si="22"/>
        <v>8.3333333333333329E-2</v>
      </c>
      <c r="J742" s="52">
        <f t="shared" si="23"/>
        <v>8.3333333333333329E-2</v>
      </c>
    </row>
    <row r="743" spans="1:10" x14ac:dyDescent="0.25">
      <c r="A743" s="28" t="s">
        <v>607</v>
      </c>
      <c r="B743" s="29" t="s">
        <v>334</v>
      </c>
      <c r="C743" s="29" t="s">
        <v>335</v>
      </c>
      <c r="D743" s="29" t="s">
        <v>3284</v>
      </c>
      <c r="E743" s="35">
        <f>IFERROR(VLOOKUP(Table5[[#This Row],[EMPLOYEE ID]],Table3[[EMP ID]:[DATE STARTED]],9,FALSE),"")</f>
        <v>44392</v>
      </c>
      <c r="F743" s="35" t="str">
        <f>IF(IFERROR(VLOOKUP(Table5[[#This Row],[EMPLOYEE ID]],ELIST!$A$1:$J$1864,8),"")="","",VLOOKUP(Table5[[#This Row],[EMPLOYEE ID]],ELIST!$A$1:$J$1864,8))</f>
        <v/>
      </c>
      <c r="G743" s="29">
        <v>1</v>
      </c>
      <c r="H743" s="29">
        <v>12</v>
      </c>
      <c r="I743" s="30">
        <f t="shared" si="22"/>
        <v>8.3333333333333329E-2</v>
      </c>
      <c r="J743" s="52">
        <f t="shared" si="23"/>
        <v>8.3333333333333329E-2</v>
      </c>
    </row>
    <row r="744" spans="1:10" x14ac:dyDescent="0.25">
      <c r="A744" s="28" t="s">
        <v>607</v>
      </c>
      <c r="B744" s="29" t="s">
        <v>334</v>
      </c>
      <c r="C744" s="29" t="s">
        <v>335</v>
      </c>
      <c r="D744" s="29" t="s">
        <v>3778</v>
      </c>
      <c r="E744" s="35">
        <f>IFERROR(VLOOKUP(Table5[[#This Row],[EMPLOYEE ID]],Table3[[EMP ID]:[DATE STARTED]],9,FALSE),"")</f>
        <v>44392</v>
      </c>
      <c r="F744" s="35" t="str">
        <f>IF(IFERROR(VLOOKUP(Table5[[#This Row],[EMPLOYEE ID]],ELIST!$A$1:$J$1864,8),"")="","",VLOOKUP(Table5[[#This Row],[EMPLOYEE ID]],ELIST!$A$1:$J$1864,8))</f>
        <v/>
      </c>
      <c r="G744" s="29">
        <v>1</v>
      </c>
      <c r="H744" s="29">
        <v>12</v>
      </c>
      <c r="I744" s="30">
        <f t="shared" si="22"/>
        <v>8.3333333333333329E-2</v>
      </c>
      <c r="J744" s="52">
        <f t="shared" si="23"/>
        <v>8.3333333333333329E-2</v>
      </c>
    </row>
    <row r="745" spans="1:10" x14ac:dyDescent="0.25">
      <c r="A745" s="28" t="s">
        <v>257</v>
      </c>
      <c r="B745" s="29">
        <v>240075</v>
      </c>
      <c r="C745" s="29" t="s">
        <v>384</v>
      </c>
      <c r="D745" s="29" t="s">
        <v>3778</v>
      </c>
      <c r="E745" s="35">
        <f>IFERROR(VLOOKUP(Table5[[#This Row],[EMPLOYEE ID]],Table3[[EMP ID]:[DATE STARTED]],9,FALSE),"")</f>
        <v>42590</v>
      </c>
      <c r="F745" s="35" t="str">
        <f>IF(IFERROR(VLOOKUP(Table5[[#This Row],[EMPLOYEE ID]],ELIST!$A$1:$J$1864,8),"")="","",VLOOKUP(Table5[[#This Row],[EMPLOYEE ID]],ELIST!$A$1:$J$1864,8))</f>
        <v/>
      </c>
      <c r="G745" s="29">
        <v>1</v>
      </c>
      <c r="H745" s="29">
        <v>12</v>
      </c>
      <c r="I745" s="30">
        <f t="shared" si="22"/>
        <v>8.3333333333333329E-2</v>
      </c>
      <c r="J745" s="52">
        <f t="shared" si="23"/>
        <v>8.3333333333333329E-2</v>
      </c>
    </row>
    <row r="746" spans="1:10" x14ac:dyDescent="0.25">
      <c r="A746" s="28" t="s">
        <v>257</v>
      </c>
      <c r="B746" s="29">
        <v>440061</v>
      </c>
      <c r="C746" s="29" t="s">
        <v>366</v>
      </c>
      <c r="D746" s="29" t="s">
        <v>754</v>
      </c>
      <c r="E746" s="35">
        <f>IFERROR(VLOOKUP(Table5[[#This Row],[EMPLOYEE ID]],Table3[[EMP ID]:[DATE STARTED]],9,FALSE),"")</f>
        <v>43620</v>
      </c>
      <c r="F746" s="35" t="str">
        <f>IF(IFERROR(VLOOKUP(Table5[[#This Row],[EMPLOYEE ID]],ELIST!$A$1:$J$1864,8),"")="","",VLOOKUP(Table5[[#This Row],[EMPLOYEE ID]],ELIST!$A$1:$J$1864,8))</f>
        <v/>
      </c>
      <c r="G746" s="29">
        <v>1</v>
      </c>
      <c r="H746" s="29">
        <v>12</v>
      </c>
      <c r="I746" s="30">
        <f t="shared" si="22"/>
        <v>8.3333333333333329E-2</v>
      </c>
      <c r="J746" s="52">
        <f t="shared" si="23"/>
        <v>8.3333333333333329E-2</v>
      </c>
    </row>
    <row r="747" spans="1:10" x14ac:dyDescent="0.25">
      <c r="A747" s="28" t="s">
        <v>257</v>
      </c>
      <c r="B747" s="29">
        <v>440086</v>
      </c>
      <c r="C747" s="29" t="s">
        <v>673</v>
      </c>
      <c r="D747" s="29" t="s">
        <v>748</v>
      </c>
      <c r="E747" s="35">
        <f>IFERROR(VLOOKUP(Table5[[#This Row],[EMPLOYEE ID]],Table3[[EMP ID]:[DATE STARTED]],9,FALSE),"")</f>
        <v>43710</v>
      </c>
      <c r="F747" s="35" t="str">
        <f>IF(IFERROR(VLOOKUP(Table5[[#This Row],[EMPLOYEE ID]],ELIST!$A$1:$J$1864,8),"")="","",VLOOKUP(Table5[[#This Row],[EMPLOYEE ID]],ELIST!$A$1:$J$1864,8))</f>
        <v/>
      </c>
      <c r="G747" s="29">
        <v>1</v>
      </c>
      <c r="H747" s="29">
        <v>12</v>
      </c>
      <c r="I747" s="30">
        <f t="shared" si="22"/>
        <v>8.3333333333333329E-2</v>
      </c>
      <c r="J747" s="52">
        <f t="shared" si="23"/>
        <v>8.3333333333333329E-2</v>
      </c>
    </row>
    <row r="748" spans="1:10" x14ac:dyDescent="0.25">
      <c r="A748" s="28" t="s">
        <v>257</v>
      </c>
      <c r="B748" s="29">
        <v>440086</v>
      </c>
      <c r="C748" s="29" t="s">
        <v>673</v>
      </c>
      <c r="D748" s="29" t="s">
        <v>746</v>
      </c>
      <c r="E748" s="35">
        <f>IFERROR(VLOOKUP(Table5[[#This Row],[EMPLOYEE ID]],Table3[[EMP ID]:[DATE STARTED]],9,FALSE),"")</f>
        <v>43710</v>
      </c>
      <c r="F748" s="35" t="str">
        <f>IF(IFERROR(VLOOKUP(Table5[[#This Row],[EMPLOYEE ID]],ELIST!$A$1:$J$1864,8),"")="","",VLOOKUP(Table5[[#This Row],[EMPLOYEE ID]],ELIST!$A$1:$J$1864,8))</f>
        <v/>
      </c>
      <c r="G748" s="29">
        <v>1</v>
      </c>
      <c r="H748" s="29">
        <v>12</v>
      </c>
      <c r="I748" s="30">
        <f t="shared" si="22"/>
        <v>8.3333333333333329E-2</v>
      </c>
      <c r="J748" s="52">
        <f t="shared" si="23"/>
        <v>8.3333333333333329E-2</v>
      </c>
    </row>
    <row r="749" spans="1:10" x14ac:dyDescent="0.25">
      <c r="A749" s="28" t="s">
        <v>257</v>
      </c>
      <c r="B749" s="29">
        <v>440086</v>
      </c>
      <c r="C749" s="29" t="s">
        <v>673</v>
      </c>
      <c r="D749" s="29" t="s">
        <v>717</v>
      </c>
      <c r="E749" s="35">
        <f>IFERROR(VLOOKUP(Table5[[#This Row],[EMPLOYEE ID]],Table3[[EMP ID]:[DATE STARTED]],9,FALSE),"")</f>
        <v>43710</v>
      </c>
      <c r="F749" s="35" t="str">
        <f>IF(IFERROR(VLOOKUP(Table5[[#This Row],[EMPLOYEE ID]],ELIST!$A$1:$J$1864,8),"")="","",VLOOKUP(Table5[[#This Row],[EMPLOYEE ID]],ELIST!$A$1:$J$1864,8))</f>
        <v/>
      </c>
      <c r="G749" s="29">
        <v>1</v>
      </c>
      <c r="H749" s="29">
        <v>12</v>
      </c>
      <c r="I749" s="30">
        <f t="shared" si="22"/>
        <v>8.3333333333333329E-2</v>
      </c>
      <c r="J749" s="52">
        <f t="shared" si="23"/>
        <v>8.3333333333333329E-2</v>
      </c>
    </row>
    <row r="750" spans="1:10" x14ac:dyDescent="0.25">
      <c r="A750" s="28" t="s">
        <v>257</v>
      </c>
      <c r="B750" s="29">
        <v>440086</v>
      </c>
      <c r="C750" s="29" t="s">
        <v>673</v>
      </c>
      <c r="D750" s="29" t="s">
        <v>703</v>
      </c>
      <c r="E750" s="35">
        <f>IFERROR(VLOOKUP(Table5[[#This Row],[EMPLOYEE ID]],Table3[[EMP ID]:[DATE STARTED]],9,FALSE),"")</f>
        <v>43710</v>
      </c>
      <c r="F750" s="35" t="str">
        <f>IF(IFERROR(VLOOKUP(Table5[[#This Row],[EMPLOYEE ID]],ELIST!$A$1:$J$1864,8),"")="","",VLOOKUP(Table5[[#This Row],[EMPLOYEE ID]],ELIST!$A$1:$J$1864,8))</f>
        <v/>
      </c>
      <c r="G750" s="29">
        <v>1</v>
      </c>
      <c r="H750" s="29">
        <v>12</v>
      </c>
      <c r="I750" s="30">
        <f t="shared" si="22"/>
        <v>8.3333333333333329E-2</v>
      </c>
      <c r="J750" s="52">
        <f t="shared" si="23"/>
        <v>8.3333333333333329E-2</v>
      </c>
    </row>
    <row r="751" spans="1:10" x14ac:dyDescent="0.25">
      <c r="A751" s="28" t="s">
        <v>257</v>
      </c>
      <c r="B751" s="29">
        <v>440086</v>
      </c>
      <c r="C751" s="29" t="s">
        <v>673</v>
      </c>
      <c r="D751" s="29" t="s">
        <v>695</v>
      </c>
      <c r="E751" s="35">
        <f>IFERROR(VLOOKUP(Table5[[#This Row],[EMPLOYEE ID]],Table3[[EMP ID]:[DATE STARTED]],9,FALSE),"")</f>
        <v>43710</v>
      </c>
      <c r="F751" s="35" t="str">
        <f>IF(IFERROR(VLOOKUP(Table5[[#This Row],[EMPLOYEE ID]],ELIST!$A$1:$J$1864,8),"")="","",VLOOKUP(Table5[[#This Row],[EMPLOYEE ID]],ELIST!$A$1:$J$1864,8))</f>
        <v/>
      </c>
      <c r="G751" s="29">
        <v>1</v>
      </c>
      <c r="H751" s="29">
        <v>12</v>
      </c>
      <c r="I751" s="30">
        <f t="shared" si="22"/>
        <v>8.3333333333333329E-2</v>
      </c>
      <c r="J751" s="52">
        <f t="shared" si="23"/>
        <v>8.3333333333333329E-2</v>
      </c>
    </row>
    <row r="752" spans="1:10" x14ac:dyDescent="0.25">
      <c r="A752" s="28" t="s">
        <v>257</v>
      </c>
      <c r="B752" s="29">
        <v>440086</v>
      </c>
      <c r="C752" s="29" t="s">
        <v>673</v>
      </c>
      <c r="D752" s="29" t="s">
        <v>650</v>
      </c>
      <c r="E752" s="35">
        <f>IFERROR(VLOOKUP(Table5[[#This Row],[EMPLOYEE ID]],Table3[[EMP ID]:[DATE STARTED]],9,FALSE),"")</f>
        <v>43710</v>
      </c>
      <c r="F752" s="35" t="str">
        <f>IF(IFERROR(VLOOKUP(Table5[[#This Row],[EMPLOYEE ID]],ELIST!$A$1:$J$1864,8),"")="","",VLOOKUP(Table5[[#This Row],[EMPLOYEE ID]],ELIST!$A$1:$J$1864,8))</f>
        <v/>
      </c>
      <c r="G752" s="29">
        <v>1</v>
      </c>
      <c r="H752" s="29">
        <v>12</v>
      </c>
      <c r="I752" s="30">
        <f t="shared" si="22"/>
        <v>8.3333333333333329E-2</v>
      </c>
      <c r="J752" s="52">
        <f t="shared" si="23"/>
        <v>8.3333333333333329E-2</v>
      </c>
    </row>
    <row r="753" spans="1:10" x14ac:dyDescent="0.25">
      <c r="A753" s="28" t="s">
        <v>257</v>
      </c>
      <c r="B753" s="29">
        <v>440086</v>
      </c>
      <c r="C753" s="29" t="s">
        <v>673</v>
      </c>
      <c r="D753" s="29" t="s">
        <v>3277</v>
      </c>
      <c r="E753" s="35">
        <f>IFERROR(VLOOKUP(Table5[[#This Row],[EMPLOYEE ID]],Table3[[EMP ID]:[DATE STARTED]],9,FALSE),"")</f>
        <v>43710</v>
      </c>
      <c r="F753" s="35" t="str">
        <f>IF(IFERROR(VLOOKUP(Table5[[#This Row],[EMPLOYEE ID]],ELIST!$A$1:$J$1864,8),"")="","",VLOOKUP(Table5[[#This Row],[EMPLOYEE ID]],ELIST!$A$1:$J$1864,8))</f>
        <v/>
      </c>
      <c r="G753" s="29">
        <v>1</v>
      </c>
      <c r="H753" s="29">
        <v>12</v>
      </c>
      <c r="I753" s="30">
        <f t="shared" si="22"/>
        <v>8.3333333333333329E-2</v>
      </c>
      <c r="J753" s="52">
        <f t="shared" si="23"/>
        <v>8.3333333333333329E-2</v>
      </c>
    </row>
    <row r="754" spans="1:10" x14ac:dyDescent="0.25">
      <c r="A754" s="28" t="s">
        <v>257</v>
      </c>
      <c r="B754" s="29">
        <v>440086</v>
      </c>
      <c r="C754" s="29" t="s">
        <v>673</v>
      </c>
      <c r="D754" s="29" t="s">
        <v>3284</v>
      </c>
      <c r="E754" s="35">
        <f>IFERROR(VLOOKUP(Table5[[#This Row],[EMPLOYEE ID]],Table3[[EMP ID]:[DATE STARTED]],9,FALSE),"")</f>
        <v>43710</v>
      </c>
      <c r="F754" s="35" t="str">
        <f>IF(IFERROR(VLOOKUP(Table5[[#This Row],[EMPLOYEE ID]],ELIST!$A$1:$J$1864,8),"")="","",VLOOKUP(Table5[[#This Row],[EMPLOYEE ID]],ELIST!$A$1:$J$1864,8))</f>
        <v/>
      </c>
      <c r="G754" s="29">
        <v>1</v>
      </c>
      <c r="H754" s="29">
        <v>12</v>
      </c>
      <c r="I754" s="30">
        <f t="shared" si="22"/>
        <v>8.3333333333333329E-2</v>
      </c>
      <c r="J754" s="52">
        <f t="shared" si="23"/>
        <v>8.3333333333333329E-2</v>
      </c>
    </row>
    <row r="755" spans="1:10" x14ac:dyDescent="0.25">
      <c r="A755" s="28" t="s">
        <v>257</v>
      </c>
      <c r="B755" s="29">
        <v>440187</v>
      </c>
      <c r="C755" s="29" t="s">
        <v>667</v>
      </c>
      <c r="D755" s="29" t="s">
        <v>3768</v>
      </c>
      <c r="E755" s="35">
        <f>IFERROR(VLOOKUP(Table5[[#This Row],[EMPLOYEE ID]],Table3[[EMP ID]:[DATE STARTED]],9,FALSE),"")</f>
        <v>43946</v>
      </c>
      <c r="F755" s="35">
        <f>IF(IFERROR(VLOOKUP(Table5[[#This Row],[EMPLOYEE ID]],ELIST!$A$1:$J$1864,8),"")="","",VLOOKUP(Table5[[#This Row],[EMPLOYEE ID]],ELIST!$A$1:$J$1864,8))</f>
        <v>45594</v>
      </c>
      <c r="G755" s="29">
        <v>1</v>
      </c>
      <c r="H755" s="29">
        <v>12</v>
      </c>
      <c r="I755" s="30">
        <f t="shared" si="22"/>
        <v>8.3333333333333329E-2</v>
      </c>
      <c r="J755" s="52">
        <f t="shared" si="23"/>
        <v>7.7956989247311828E-2</v>
      </c>
    </row>
    <row r="756" spans="1:10" x14ac:dyDescent="0.25">
      <c r="A756" s="28" t="s">
        <v>254</v>
      </c>
      <c r="B756" s="29">
        <v>240054</v>
      </c>
      <c r="C756" s="29" t="s">
        <v>106</v>
      </c>
      <c r="D756" s="29" t="s">
        <v>754</v>
      </c>
      <c r="E756" s="35">
        <f>IFERROR(VLOOKUP(Table5[[#This Row],[EMPLOYEE ID]],Table3[[EMP ID]:[DATE STARTED]],9,FALSE),"")</f>
        <v>42816</v>
      </c>
      <c r="F756" s="35" t="str">
        <f>IF(IFERROR(VLOOKUP(Table5[[#This Row],[EMPLOYEE ID]],ELIST!$A$1:$J$1864,8),"")="","",VLOOKUP(Table5[[#This Row],[EMPLOYEE ID]],ELIST!$A$1:$J$1864,8))</f>
        <v/>
      </c>
      <c r="G756" s="29">
        <v>1</v>
      </c>
      <c r="H756" s="29">
        <v>12</v>
      </c>
      <c r="I756" s="30">
        <f t="shared" si="22"/>
        <v>8.3333333333333329E-2</v>
      </c>
      <c r="J756" s="52">
        <f t="shared" si="23"/>
        <v>8.3333333333333329E-2</v>
      </c>
    </row>
    <row r="757" spans="1:10" x14ac:dyDescent="0.25">
      <c r="A757" s="28" t="s">
        <v>254</v>
      </c>
      <c r="B757" s="29">
        <v>340052</v>
      </c>
      <c r="C757" s="29" t="s">
        <v>674</v>
      </c>
      <c r="D757" s="29" t="s">
        <v>717</v>
      </c>
      <c r="E757" s="35">
        <f>IFERROR(VLOOKUP(Table5[[#This Row],[EMPLOYEE ID]],Table3[[EMP ID]:[DATE STARTED]],9,FALSE),"")</f>
        <v>45224</v>
      </c>
      <c r="F757" s="35" t="str">
        <f>IF(IFERROR(VLOOKUP(Table5[[#This Row],[EMPLOYEE ID]],ELIST!$A$1:$J$1864,8),"")="","",VLOOKUP(Table5[[#This Row],[EMPLOYEE ID]],ELIST!$A$1:$J$1864,8))</f>
        <v/>
      </c>
      <c r="G757" s="29">
        <v>1</v>
      </c>
      <c r="H757" s="29">
        <v>12</v>
      </c>
      <c r="I757" s="30">
        <f t="shared" si="22"/>
        <v>8.3333333333333329E-2</v>
      </c>
      <c r="J757" s="52">
        <f t="shared" si="23"/>
        <v>8.3333333333333329E-2</v>
      </c>
    </row>
    <row r="758" spans="1:10" x14ac:dyDescent="0.25">
      <c r="A758" s="28" t="s">
        <v>254</v>
      </c>
      <c r="B758" s="29">
        <v>340052</v>
      </c>
      <c r="C758" s="29" t="s">
        <v>674</v>
      </c>
      <c r="D758" s="29" t="s">
        <v>703</v>
      </c>
      <c r="E758" s="35">
        <f>IFERROR(VLOOKUP(Table5[[#This Row],[EMPLOYEE ID]],Table3[[EMP ID]:[DATE STARTED]],9,FALSE),"")</f>
        <v>45224</v>
      </c>
      <c r="F758" s="35" t="str">
        <f>IF(IFERROR(VLOOKUP(Table5[[#This Row],[EMPLOYEE ID]],ELIST!$A$1:$J$1864,8),"")="","",VLOOKUP(Table5[[#This Row],[EMPLOYEE ID]],ELIST!$A$1:$J$1864,8))</f>
        <v/>
      </c>
      <c r="G758" s="29">
        <v>1</v>
      </c>
      <c r="H758" s="29">
        <v>12</v>
      </c>
      <c r="I758" s="30">
        <f t="shared" si="22"/>
        <v>8.3333333333333329E-2</v>
      </c>
      <c r="J758" s="52">
        <f t="shared" si="23"/>
        <v>8.3333333333333329E-2</v>
      </c>
    </row>
    <row r="759" spans="1:10" x14ac:dyDescent="0.25">
      <c r="A759" s="28" t="s">
        <v>254</v>
      </c>
      <c r="B759" s="29">
        <v>340052</v>
      </c>
      <c r="C759" s="29" t="s">
        <v>674</v>
      </c>
      <c r="D759" s="29" t="s">
        <v>695</v>
      </c>
      <c r="E759" s="35">
        <f>IFERROR(VLOOKUP(Table5[[#This Row],[EMPLOYEE ID]],Table3[[EMP ID]:[DATE STARTED]],9,FALSE),"")</f>
        <v>45224</v>
      </c>
      <c r="F759" s="35" t="str">
        <f>IF(IFERROR(VLOOKUP(Table5[[#This Row],[EMPLOYEE ID]],ELIST!$A$1:$J$1864,8),"")="","",VLOOKUP(Table5[[#This Row],[EMPLOYEE ID]],ELIST!$A$1:$J$1864,8))</f>
        <v/>
      </c>
      <c r="G759" s="29">
        <v>1</v>
      </c>
      <c r="H759" s="29">
        <v>12</v>
      </c>
      <c r="I759" s="30">
        <f t="shared" si="22"/>
        <v>8.3333333333333329E-2</v>
      </c>
      <c r="J759" s="52">
        <f t="shared" si="23"/>
        <v>8.3333333333333329E-2</v>
      </c>
    </row>
    <row r="760" spans="1:10" x14ac:dyDescent="0.25">
      <c r="A760" s="28" t="s">
        <v>254</v>
      </c>
      <c r="B760" s="29">
        <v>340052</v>
      </c>
      <c r="C760" s="29" t="s">
        <v>674</v>
      </c>
      <c r="D760" s="29" t="s">
        <v>650</v>
      </c>
      <c r="E760" s="35">
        <f>IFERROR(VLOOKUP(Table5[[#This Row],[EMPLOYEE ID]],Table3[[EMP ID]:[DATE STARTED]],9,FALSE),"")</f>
        <v>45224</v>
      </c>
      <c r="F760" s="35" t="str">
        <f>IF(IFERROR(VLOOKUP(Table5[[#This Row],[EMPLOYEE ID]],ELIST!$A$1:$J$1864,8),"")="","",VLOOKUP(Table5[[#This Row],[EMPLOYEE ID]],ELIST!$A$1:$J$1864,8))</f>
        <v/>
      </c>
      <c r="G760" s="29">
        <v>1</v>
      </c>
      <c r="H760" s="29">
        <v>12</v>
      </c>
      <c r="I760" s="30">
        <f t="shared" si="22"/>
        <v>8.3333333333333329E-2</v>
      </c>
      <c r="J760" s="52">
        <f t="shared" si="23"/>
        <v>8.3333333333333329E-2</v>
      </c>
    </row>
    <row r="761" spans="1:10" x14ac:dyDescent="0.25">
      <c r="A761" s="28" t="s">
        <v>254</v>
      </c>
      <c r="B761" s="29">
        <v>340052</v>
      </c>
      <c r="C761" s="29" t="s">
        <v>674</v>
      </c>
      <c r="D761" s="29" t="s">
        <v>3277</v>
      </c>
      <c r="E761" s="35">
        <f>IFERROR(VLOOKUP(Table5[[#This Row],[EMPLOYEE ID]],Table3[[EMP ID]:[DATE STARTED]],9,FALSE),"")</f>
        <v>45224</v>
      </c>
      <c r="F761" s="35" t="str">
        <f>IF(IFERROR(VLOOKUP(Table5[[#This Row],[EMPLOYEE ID]],ELIST!$A$1:$J$1864,8),"")="","",VLOOKUP(Table5[[#This Row],[EMPLOYEE ID]],ELIST!$A$1:$J$1864,8))</f>
        <v/>
      </c>
      <c r="G761" s="29">
        <v>1</v>
      </c>
      <c r="H761" s="29">
        <v>12</v>
      </c>
      <c r="I761" s="30">
        <f t="shared" si="22"/>
        <v>8.3333333333333329E-2</v>
      </c>
      <c r="J761" s="52">
        <f t="shared" si="23"/>
        <v>8.3333333333333329E-2</v>
      </c>
    </row>
    <row r="762" spans="1:10" x14ac:dyDescent="0.25">
      <c r="A762" s="28" t="s">
        <v>254</v>
      </c>
      <c r="B762" s="29">
        <v>340052</v>
      </c>
      <c r="C762" s="29" t="s">
        <v>674</v>
      </c>
      <c r="D762" s="29" t="s">
        <v>3284</v>
      </c>
      <c r="E762" s="35">
        <f>IFERROR(VLOOKUP(Table5[[#This Row],[EMPLOYEE ID]],Table3[[EMP ID]:[DATE STARTED]],9,FALSE),"")</f>
        <v>45224</v>
      </c>
      <c r="F762" s="35" t="str">
        <f>IF(IFERROR(VLOOKUP(Table5[[#This Row],[EMPLOYEE ID]],ELIST!$A$1:$J$1864,8),"")="","",VLOOKUP(Table5[[#This Row],[EMPLOYEE ID]],ELIST!$A$1:$J$1864,8))</f>
        <v/>
      </c>
      <c r="G762" s="29">
        <v>1</v>
      </c>
      <c r="H762" s="29">
        <v>12</v>
      </c>
      <c r="I762" s="30">
        <f t="shared" si="22"/>
        <v>8.3333333333333329E-2</v>
      </c>
      <c r="J762" s="52">
        <f t="shared" si="23"/>
        <v>8.3333333333333329E-2</v>
      </c>
    </row>
    <row r="763" spans="1:10" x14ac:dyDescent="0.25">
      <c r="A763" s="28" t="s">
        <v>254</v>
      </c>
      <c r="B763" s="29">
        <v>340052</v>
      </c>
      <c r="C763" s="29" t="s">
        <v>674</v>
      </c>
      <c r="D763" s="29" t="s">
        <v>3778</v>
      </c>
      <c r="E763" s="35">
        <f>IFERROR(VLOOKUP(Table5[[#This Row],[EMPLOYEE ID]],Table3[[EMP ID]:[DATE STARTED]],9,FALSE),"")</f>
        <v>45224</v>
      </c>
      <c r="F763" s="35" t="str">
        <f>IF(IFERROR(VLOOKUP(Table5[[#This Row],[EMPLOYEE ID]],ELIST!$A$1:$J$1864,8),"")="","",VLOOKUP(Table5[[#This Row],[EMPLOYEE ID]],ELIST!$A$1:$J$1864,8))</f>
        <v/>
      </c>
      <c r="G763" s="29">
        <v>1</v>
      </c>
      <c r="H763" s="29">
        <v>12</v>
      </c>
      <c r="I763" s="30">
        <f t="shared" si="22"/>
        <v>8.3333333333333329E-2</v>
      </c>
      <c r="J763" s="52">
        <f t="shared" si="23"/>
        <v>8.3333333333333329E-2</v>
      </c>
    </row>
    <row r="764" spans="1:10" x14ac:dyDescent="0.25">
      <c r="A764" s="28" t="s">
        <v>254</v>
      </c>
      <c r="B764" s="29">
        <v>340052</v>
      </c>
      <c r="C764" s="29" t="s">
        <v>674</v>
      </c>
      <c r="D764" s="29" t="s">
        <v>3768</v>
      </c>
      <c r="E764" s="35">
        <f>IFERROR(VLOOKUP(Table5[[#This Row],[EMPLOYEE ID]],Table3[[EMP ID]:[DATE STARTED]],9,FALSE),"")</f>
        <v>45224</v>
      </c>
      <c r="F764" s="35" t="str">
        <f>IF(IFERROR(VLOOKUP(Table5[[#This Row],[EMPLOYEE ID]],ELIST!$A$1:$J$1864,8),"")="","",VLOOKUP(Table5[[#This Row],[EMPLOYEE ID]],ELIST!$A$1:$J$1864,8))</f>
        <v/>
      </c>
      <c r="G764" s="29">
        <v>1</v>
      </c>
      <c r="H764" s="29">
        <v>12</v>
      </c>
      <c r="I764" s="30">
        <f t="shared" si="22"/>
        <v>8.3333333333333329E-2</v>
      </c>
      <c r="J764" s="52">
        <f t="shared" si="23"/>
        <v>8.3333333333333329E-2</v>
      </c>
    </row>
    <row r="765" spans="1:10" x14ac:dyDescent="0.25">
      <c r="A765" s="28" t="s">
        <v>254</v>
      </c>
      <c r="B765" s="29" t="s">
        <v>2992</v>
      </c>
      <c r="C765" s="29" t="s">
        <v>3766</v>
      </c>
      <c r="D765" s="29" t="s">
        <v>748</v>
      </c>
      <c r="E765" s="35" t="str">
        <f>IFERROR(VLOOKUP(Table5[[#This Row],[EMPLOYEE ID]],Table3[[EMP ID]:[DATE STARTED]],9,FALSE),"")</f>
        <v/>
      </c>
      <c r="F765" s="35" t="str">
        <f>IF(IFERROR(VLOOKUP(Table5[[#This Row],[EMPLOYEE ID]],ELIST!$A$1:$J$1864,8),"")="","",VLOOKUP(Table5[[#This Row],[EMPLOYEE ID]],ELIST!$A$1:$J$1864,8))</f>
        <v/>
      </c>
      <c r="G765" s="29">
        <v>1</v>
      </c>
      <c r="H765" s="29">
        <v>12</v>
      </c>
      <c r="I765" s="30">
        <f t="shared" si="22"/>
        <v>8.3333333333333329E-2</v>
      </c>
      <c r="J765" s="52">
        <f t="shared" si="23"/>
        <v>8.3333333333333329E-2</v>
      </c>
    </row>
    <row r="766" spans="1:10" x14ac:dyDescent="0.25">
      <c r="A766" s="28" t="s">
        <v>254</v>
      </c>
      <c r="B766" s="29" t="s">
        <v>234</v>
      </c>
      <c r="C766" s="29" t="s">
        <v>3766</v>
      </c>
      <c r="D766" s="29" t="s">
        <v>746</v>
      </c>
      <c r="E766" s="35" t="str">
        <f>IFERROR(VLOOKUP(Table5[[#This Row],[EMPLOYEE ID]],Table3[[EMP ID]:[DATE STARTED]],9,FALSE),"")</f>
        <v/>
      </c>
      <c r="F766" s="35">
        <f>IF(IFERROR(VLOOKUP(Table5[[#This Row],[EMPLOYEE ID]],ELIST!$A$1:$J$1864,8),"")="","",VLOOKUP(Table5[[#This Row],[EMPLOYEE ID]],ELIST!$A$1:$J$1864,8))</f>
        <v>44232</v>
      </c>
      <c r="G766" s="29">
        <v>1</v>
      </c>
      <c r="H766" s="29">
        <v>12</v>
      </c>
      <c r="I766" s="30">
        <f t="shared" si="22"/>
        <v>8.3333333333333329E-2</v>
      </c>
      <c r="J766" s="52">
        <f t="shared" si="23"/>
        <v>1.4880952380952382E-2</v>
      </c>
    </row>
    <row r="767" spans="1:10" x14ac:dyDescent="0.25">
      <c r="A767" s="28" t="s">
        <v>251</v>
      </c>
      <c r="B767" s="29">
        <v>240091</v>
      </c>
      <c r="C767" s="29" t="s">
        <v>232</v>
      </c>
      <c r="D767" s="29" t="s">
        <v>754</v>
      </c>
      <c r="E767" s="35">
        <f>IFERROR(VLOOKUP(Table5[[#This Row],[EMPLOYEE ID]],Table3[[EMP ID]:[DATE STARTED]],9,FALSE),"")</f>
        <v>43102</v>
      </c>
      <c r="F767" s="35">
        <f>IF(IFERROR(VLOOKUP(Table5[[#This Row],[EMPLOYEE ID]],ELIST!$A$1:$J$1864,8),"")="","",VLOOKUP(Table5[[#This Row],[EMPLOYEE ID]],ELIST!$A$1:$J$1864,8))</f>
        <v>45567</v>
      </c>
      <c r="G767" s="29">
        <v>1</v>
      </c>
      <c r="H767" s="29">
        <v>12</v>
      </c>
      <c r="I767" s="30">
        <f t="shared" si="22"/>
        <v>8.3333333333333329E-2</v>
      </c>
      <c r="J767" s="52">
        <f t="shared" si="23"/>
        <v>5.3763440860215049E-3</v>
      </c>
    </row>
    <row r="768" spans="1:10" x14ac:dyDescent="0.25">
      <c r="A768" s="28" t="s">
        <v>251</v>
      </c>
      <c r="B768" s="29">
        <v>240091</v>
      </c>
      <c r="C768" s="29" t="s">
        <v>232</v>
      </c>
      <c r="D768" s="29" t="s">
        <v>748</v>
      </c>
      <c r="E768" s="35">
        <f>IFERROR(VLOOKUP(Table5[[#This Row],[EMPLOYEE ID]],Table3[[EMP ID]:[DATE STARTED]],9,FALSE),"")</f>
        <v>43102</v>
      </c>
      <c r="F768" s="35">
        <f>IF(IFERROR(VLOOKUP(Table5[[#This Row],[EMPLOYEE ID]],ELIST!$A$1:$J$1864,8),"")="","",VLOOKUP(Table5[[#This Row],[EMPLOYEE ID]],ELIST!$A$1:$J$1864,8))</f>
        <v>45567</v>
      </c>
      <c r="G768" s="29">
        <v>1</v>
      </c>
      <c r="H768" s="29">
        <v>12</v>
      </c>
      <c r="I768" s="30">
        <f t="shared" si="22"/>
        <v>8.3333333333333329E-2</v>
      </c>
      <c r="J768" s="52">
        <f t="shared" si="23"/>
        <v>5.3763440860215049E-3</v>
      </c>
    </row>
    <row r="769" spans="1:10" x14ac:dyDescent="0.25">
      <c r="A769" s="28" t="s">
        <v>251</v>
      </c>
      <c r="B769" s="29">
        <v>240091</v>
      </c>
      <c r="C769" s="29" t="s">
        <v>232</v>
      </c>
      <c r="D769" s="29" t="s">
        <v>747</v>
      </c>
      <c r="E769" s="35">
        <f>IFERROR(VLOOKUP(Table5[[#This Row],[EMPLOYEE ID]],Table3[[EMP ID]:[DATE STARTED]],9,FALSE),"")</f>
        <v>43102</v>
      </c>
      <c r="F769" s="35">
        <f>IF(IFERROR(VLOOKUP(Table5[[#This Row],[EMPLOYEE ID]],ELIST!$A$1:$J$1864,8),"")="","",VLOOKUP(Table5[[#This Row],[EMPLOYEE ID]],ELIST!$A$1:$J$1864,8))</f>
        <v>45567</v>
      </c>
      <c r="G769" s="29">
        <v>1</v>
      </c>
      <c r="H769" s="29">
        <v>12</v>
      </c>
      <c r="I769" s="30">
        <f t="shared" si="22"/>
        <v>8.3333333333333329E-2</v>
      </c>
      <c r="J769" s="52">
        <f t="shared" si="23"/>
        <v>5.3763440860215049E-3</v>
      </c>
    </row>
    <row r="770" spans="1:10" x14ac:dyDescent="0.25">
      <c r="A770" s="28" t="s">
        <v>248</v>
      </c>
      <c r="B770" s="29">
        <v>210040</v>
      </c>
      <c r="C770" s="29" t="s">
        <v>247</v>
      </c>
      <c r="D770" s="29" t="s">
        <v>754</v>
      </c>
      <c r="E770" s="35">
        <f>IFERROR(VLOOKUP(Table5[[#This Row],[EMPLOYEE ID]],Table3[[EMP ID]:[DATE STARTED]],9,FALSE),"")</f>
        <v>44648</v>
      </c>
      <c r="F770" s="35">
        <f>IF(IFERROR(VLOOKUP(Table5[[#This Row],[EMPLOYEE ID]],ELIST!$A$1:$J$1864,8),"")="","",VLOOKUP(Table5[[#This Row],[EMPLOYEE ID]],ELIST!$A$1:$J$1864,8))</f>
        <v>45548</v>
      </c>
      <c r="G770" s="29">
        <v>1</v>
      </c>
      <c r="H770" s="29">
        <v>12</v>
      </c>
      <c r="I770" s="30">
        <f t="shared" si="22"/>
        <v>8.3333333333333329E-2</v>
      </c>
      <c r="J770" s="52">
        <f t="shared" si="23"/>
        <v>3.6111111111111115E-2</v>
      </c>
    </row>
    <row r="771" spans="1:10" x14ac:dyDescent="0.25">
      <c r="A771" s="28" t="s">
        <v>248</v>
      </c>
      <c r="B771" s="29">
        <v>210040</v>
      </c>
      <c r="C771" s="29" t="s">
        <v>247</v>
      </c>
      <c r="D771" s="29" t="s">
        <v>748</v>
      </c>
      <c r="E771" s="35">
        <f>IFERROR(VLOOKUP(Table5[[#This Row],[EMPLOYEE ID]],Table3[[EMP ID]:[DATE STARTED]],9,FALSE),"")</f>
        <v>44648</v>
      </c>
      <c r="F771" s="35">
        <f>IF(IFERROR(VLOOKUP(Table5[[#This Row],[EMPLOYEE ID]],ELIST!$A$1:$J$1864,8),"")="","",VLOOKUP(Table5[[#This Row],[EMPLOYEE ID]],ELIST!$A$1:$J$1864,8))</f>
        <v>45548</v>
      </c>
      <c r="G771" s="29">
        <v>1</v>
      </c>
      <c r="H771" s="29">
        <v>12</v>
      </c>
      <c r="I771" s="30">
        <f t="shared" ref="I771:I834" si="24">G771/H771</f>
        <v>8.3333333333333329E-2</v>
      </c>
      <c r="J771" s="52">
        <f t="shared" ref="J771:J834" si="25">IF(ISNUMBER(F771), ((G771 - 1 + (DAY(F771) / DAY(EOMONTH(F771, 0)))) / H771), (G771 / H771))</f>
        <v>3.6111111111111115E-2</v>
      </c>
    </row>
    <row r="772" spans="1:10" x14ac:dyDescent="0.25">
      <c r="A772" s="28" t="s">
        <v>248</v>
      </c>
      <c r="B772" s="29">
        <v>210040</v>
      </c>
      <c r="C772" s="29" t="s">
        <v>247</v>
      </c>
      <c r="D772" s="29" t="s">
        <v>746</v>
      </c>
      <c r="E772" s="35">
        <f>IFERROR(VLOOKUP(Table5[[#This Row],[EMPLOYEE ID]],Table3[[EMP ID]:[DATE STARTED]],9,FALSE),"")</f>
        <v>44648</v>
      </c>
      <c r="F772" s="35">
        <f>IF(IFERROR(VLOOKUP(Table5[[#This Row],[EMPLOYEE ID]],ELIST!$A$1:$J$1864,8),"")="","",VLOOKUP(Table5[[#This Row],[EMPLOYEE ID]],ELIST!$A$1:$J$1864,8))</f>
        <v>45548</v>
      </c>
      <c r="G772" s="29">
        <v>1</v>
      </c>
      <c r="H772" s="29">
        <v>12</v>
      </c>
      <c r="I772" s="30">
        <f t="shared" si="24"/>
        <v>8.3333333333333329E-2</v>
      </c>
      <c r="J772" s="52">
        <f t="shared" si="25"/>
        <v>3.6111111111111115E-2</v>
      </c>
    </row>
    <row r="773" spans="1:10" x14ac:dyDescent="0.25">
      <c r="A773" s="28" t="s">
        <v>248</v>
      </c>
      <c r="B773" s="29">
        <v>210040</v>
      </c>
      <c r="C773" s="29" t="s">
        <v>247</v>
      </c>
      <c r="D773" s="29" t="s">
        <v>717</v>
      </c>
      <c r="E773" s="35">
        <f>IFERROR(VLOOKUP(Table5[[#This Row],[EMPLOYEE ID]],Table3[[EMP ID]:[DATE STARTED]],9,FALSE),"")</f>
        <v>44648</v>
      </c>
      <c r="F773" s="35">
        <f>IF(IFERROR(VLOOKUP(Table5[[#This Row],[EMPLOYEE ID]],ELIST!$A$1:$J$1864,8),"")="","",VLOOKUP(Table5[[#This Row],[EMPLOYEE ID]],ELIST!$A$1:$J$1864,8))</f>
        <v>45548</v>
      </c>
      <c r="G773" s="29">
        <v>1</v>
      </c>
      <c r="H773" s="29">
        <v>12</v>
      </c>
      <c r="I773" s="30">
        <f t="shared" si="24"/>
        <v>8.3333333333333329E-2</v>
      </c>
      <c r="J773" s="52">
        <f t="shared" si="25"/>
        <v>3.6111111111111115E-2</v>
      </c>
    </row>
    <row r="774" spans="1:10" x14ac:dyDescent="0.25">
      <c r="A774" s="28" t="s">
        <v>248</v>
      </c>
      <c r="B774" s="29">
        <v>210040</v>
      </c>
      <c r="C774" s="29" t="s">
        <v>247</v>
      </c>
      <c r="D774" s="29" t="s">
        <v>703</v>
      </c>
      <c r="E774" s="35">
        <f>IFERROR(VLOOKUP(Table5[[#This Row],[EMPLOYEE ID]],Table3[[EMP ID]:[DATE STARTED]],9,FALSE),"")</f>
        <v>44648</v>
      </c>
      <c r="F774" s="35">
        <f>IF(IFERROR(VLOOKUP(Table5[[#This Row],[EMPLOYEE ID]],ELIST!$A$1:$J$1864,8),"")="","",VLOOKUP(Table5[[#This Row],[EMPLOYEE ID]],ELIST!$A$1:$J$1864,8))</f>
        <v>45548</v>
      </c>
      <c r="G774" s="29">
        <v>1</v>
      </c>
      <c r="H774" s="29">
        <v>12</v>
      </c>
      <c r="I774" s="30">
        <f t="shared" si="24"/>
        <v>8.3333333333333329E-2</v>
      </c>
      <c r="J774" s="52">
        <f t="shared" si="25"/>
        <v>3.6111111111111115E-2</v>
      </c>
    </row>
    <row r="775" spans="1:10" x14ac:dyDescent="0.25">
      <c r="A775" s="28" t="s">
        <v>248</v>
      </c>
      <c r="B775" s="29">
        <v>210040</v>
      </c>
      <c r="C775" s="29" t="s">
        <v>247</v>
      </c>
      <c r="D775" s="29" t="s">
        <v>695</v>
      </c>
      <c r="E775" s="35">
        <f>IFERROR(VLOOKUP(Table5[[#This Row],[EMPLOYEE ID]],Table3[[EMP ID]:[DATE STARTED]],9,FALSE),"")</f>
        <v>44648</v>
      </c>
      <c r="F775" s="35">
        <f>IF(IFERROR(VLOOKUP(Table5[[#This Row],[EMPLOYEE ID]],ELIST!$A$1:$J$1864,8),"")="","",VLOOKUP(Table5[[#This Row],[EMPLOYEE ID]],ELIST!$A$1:$J$1864,8))</f>
        <v>45548</v>
      </c>
      <c r="G775" s="29">
        <v>1</v>
      </c>
      <c r="H775" s="29">
        <v>12</v>
      </c>
      <c r="I775" s="30">
        <f t="shared" si="24"/>
        <v>8.3333333333333329E-2</v>
      </c>
      <c r="J775" s="52">
        <f t="shared" si="25"/>
        <v>3.6111111111111115E-2</v>
      </c>
    </row>
    <row r="776" spans="1:10" x14ac:dyDescent="0.25">
      <c r="A776" s="28" t="s">
        <v>248</v>
      </c>
      <c r="B776" s="29">
        <v>210040</v>
      </c>
      <c r="C776" s="29" t="s">
        <v>247</v>
      </c>
      <c r="D776" s="29" t="s">
        <v>650</v>
      </c>
      <c r="E776" s="35">
        <f>IFERROR(VLOOKUP(Table5[[#This Row],[EMPLOYEE ID]],Table3[[EMP ID]:[DATE STARTED]],9,FALSE),"")</f>
        <v>44648</v>
      </c>
      <c r="F776" s="35">
        <f>IF(IFERROR(VLOOKUP(Table5[[#This Row],[EMPLOYEE ID]],ELIST!$A$1:$J$1864,8),"")="","",VLOOKUP(Table5[[#This Row],[EMPLOYEE ID]],ELIST!$A$1:$J$1864,8))</f>
        <v>45548</v>
      </c>
      <c r="G776" s="29">
        <v>1</v>
      </c>
      <c r="H776" s="29">
        <v>12</v>
      </c>
      <c r="I776" s="30">
        <f t="shared" si="24"/>
        <v>8.3333333333333329E-2</v>
      </c>
      <c r="J776" s="52">
        <f t="shared" si="25"/>
        <v>3.6111111111111115E-2</v>
      </c>
    </row>
    <row r="777" spans="1:10" x14ac:dyDescent="0.25">
      <c r="A777" s="28" t="s">
        <v>248</v>
      </c>
      <c r="B777" s="29">
        <v>210040</v>
      </c>
      <c r="C777" s="29" t="s">
        <v>247</v>
      </c>
      <c r="D777" s="29" t="s">
        <v>3284</v>
      </c>
      <c r="E777" s="35">
        <f>IFERROR(VLOOKUP(Table5[[#This Row],[EMPLOYEE ID]],Table3[[EMP ID]:[DATE STARTED]],9,FALSE),"")</f>
        <v>44648</v>
      </c>
      <c r="F777" s="35">
        <f>IF(IFERROR(VLOOKUP(Table5[[#This Row],[EMPLOYEE ID]],ELIST!$A$1:$J$1864,8),"")="","",VLOOKUP(Table5[[#This Row],[EMPLOYEE ID]],ELIST!$A$1:$J$1864,8))</f>
        <v>45548</v>
      </c>
      <c r="G777" s="29">
        <v>1</v>
      </c>
      <c r="H777" s="29">
        <v>12</v>
      </c>
      <c r="I777" s="30">
        <f t="shared" si="24"/>
        <v>8.3333333333333329E-2</v>
      </c>
      <c r="J777" s="52">
        <f t="shared" si="25"/>
        <v>3.6111111111111115E-2</v>
      </c>
    </row>
    <row r="778" spans="1:10" x14ac:dyDescent="0.25">
      <c r="A778" s="28" t="s">
        <v>248</v>
      </c>
      <c r="B778" s="29">
        <v>210040</v>
      </c>
      <c r="C778" s="29" t="s">
        <v>247</v>
      </c>
      <c r="D778" s="29" t="s">
        <v>3778</v>
      </c>
      <c r="E778" s="35">
        <f>IFERROR(VLOOKUP(Table5[[#This Row],[EMPLOYEE ID]],Table3[[EMP ID]:[DATE STARTED]],9,FALSE),"")</f>
        <v>44648</v>
      </c>
      <c r="F778" s="35">
        <f>IF(IFERROR(VLOOKUP(Table5[[#This Row],[EMPLOYEE ID]],ELIST!$A$1:$J$1864,8),"")="","",VLOOKUP(Table5[[#This Row],[EMPLOYEE ID]],ELIST!$A$1:$J$1864,8))</f>
        <v>45548</v>
      </c>
      <c r="G778" s="29">
        <v>1</v>
      </c>
      <c r="H778" s="29">
        <v>12</v>
      </c>
      <c r="I778" s="30">
        <f t="shared" si="24"/>
        <v>8.3333333333333329E-2</v>
      </c>
      <c r="J778" s="52">
        <f t="shared" si="25"/>
        <v>3.6111111111111115E-2</v>
      </c>
    </row>
    <row r="779" spans="1:10" x14ac:dyDescent="0.25">
      <c r="A779" s="28" t="s">
        <v>248</v>
      </c>
      <c r="B779" s="29" t="s">
        <v>3280</v>
      </c>
      <c r="C779" s="29" t="s">
        <v>3766</v>
      </c>
      <c r="D779" s="29" t="s">
        <v>3277</v>
      </c>
      <c r="E779" s="35" t="str">
        <f>IFERROR(VLOOKUP(Table5[[#This Row],[EMPLOYEE ID]],Table3[[EMP ID]:[DATE STARTED]],9,FALSE),"")</f>
        <v/>
      </c>
      <c r="F779" s="35" t="str">
        <f>IF(IFERROR(VLOOKUP(Table5[[#This Row],[EMPLOYEE ID]],ELIST!$A$1:$J$1864,8),"")="","",VLOOKUP(Table5[[#This Row],[EMPLOYEE ID]],ELIST!$A$1:$J$1864,8))</f>
        <v/>
      </c>
      <c r="G779" s="29">
        <v>1</v>
      </c>
      <c r="H779" s="29">
        <v>12</v>
      </c>
      <c r="I779" s="30">
        <f t="shared" si="24"/>
        <v>8.3333333333333329E-2</v>
      </c>
      <c r="J779" s="52">
        <f t="shared" si="25"/>
        <v>8.3333333333333329E-2</v>
      </c>
    </row>
    <row r="780" spans="1:10" x14ac:dyDescent="0.25">
      <c r="A780" s="28" t="s">
        <v>248</v>
      </c>
      <c r="B780" s="29" t="s">
        <v>3879</v>
      </c>
      <c r="C780" s="29" t="s">
        <v>3766</v>
      </c>
      <c r="D780" s="29" t="s">
        <v>3768</v>
      </c>
      <c r="E780" s="35" t="str">
        <f>IFERROR(VLOOKUP(Table5[[#This Row],[EMPLOYEE ID]],Table3[[EMP ID]:[DATE STARTED]],9,FALSE),"")</f>
        <v/>
      </c>
      <c r="F780" s="35" t="str">
        <f>IF(IFERROR(VLOOKUP(Table5[[#This Row],[EMPLOYEE ID]],ELIST!$A$1:$J$1864,8),"")="","",VLOOKUP(Table5[[#This Row],[EMPLOYEE ID]],ELIST!$A$1:$J$1864,8))</f>
        <v/>
      </c>
      <c r="G780" s="29">
        <v>1</v>
      </c>
      <c r="H780" s="29">
        <v>12</v>
      </c>
      <c r="I780" s="30">
        <f t="shared" si="24"/>
        <v>8.3333333333333329E-2</v>
      </c>
      <c r="J780" s="52">
        <f t="shared" si="25"/>
        <v>8.3333333333333329E-2</v>
      </c>
    </row>
    <row r="781" spans="1:10" x14ac:dyDescent="0.25">
      <c r="A781" s="28" t="s">
        <v>244</v>
      </c>
      <c r="B781" s="29">
        <v>240255</v>
      </c>
      <c r="C781" s="29" t="s">
        <v>222</v>
      </c>
      <c r="D781" s="29" t="s">
        <v>747</v>
      </c>
      <c r="E781" s="35">
        <f>IFERROR(VLOOKUP(Table5[[#This Row],[EMPLOYEE ID]],Table3[[EMP ID]:[DATE STARTED]],9,FALSE),"")</f>
        <v>43987</v>
      </c>
      <c r="F781" s="35" t="str">
        <f>IF(IFERROR(VLOOKUP(Table5[[#This Row],[EMPLOYEE ID]],ELIST!$A$1:$J$1864,8),"")="","",VLOOKUP(Table5[[#This Row],[EMPLOYEE ID]],ELIST!$A$1:$J$1864,8))</f>
        <v/>
      </c>
      <c r="G781" s="29">
        <v>1</v>
      </c>
      <c r="H781" s="29">
        <v>12</v>
      </c>
      <c r="I781" s="30">
        <f t="shared" si="24"/>
        <v>8.3333333333333329E-2</v>
      </c>
      <c r="J781" s="52">
        <f t="shared" si="25"/>
        <v>8.3333333333333329E-2</v>
      </c>
    </row>
    <row r="782" spans="1:10" x14ac:dyDescent="0.25">
      <c r="A782" s="28" t="s">
        <v>244</v>
      </c>
      <c r="B782" s="29">
        <v>240255</v>
      </c>
      <c r="C782" s="29" t="s">
        <v>222</v>
      </c>
      <c r="D782" s="29" t="s">
        <v>717</v>
      </c>
      <c r="E782" s="35">
        <f>IFERROR(VLOOKUP(Table5[[#This Row],[EMPLOYEE ID]],Table3[[EMP ID]:[DATE STARTED]],9,FALSE),"")</f>
        <v>43987</v>
      </c>
      <c r="F782" s="35" t="str">
        <f>IF(IFERROR(VLOOKUP(Table5[[#This Row],[EMPLOYEE ID]],ELIST!$A$1:$J$1864,8),"")="","",VLOOKUP(Table5[[#This Row],[EMPLOYEE ID]],ELIST!$A$1:$J$1864,8))</f>
        <v/>
      </c>
      <c r="G782" s="29">
        <v>1</v>
      </c>
      <c r="H782" s="29">
        <v>12</v>
      </c>
      <c r="I782" s="30">
        <f t="shared" si="24"/>
        <v>8.3333333333333329E-2</v>
      </c>
      <c r="J782" s="52">
        <f t="shared" si="25"/>
        <v>8.3333333333333329E-2</v>
      </c>
    </row>
    <row r="783" spans="1:10" x14ac:dyDescent="0.25">
      <c r="A783" s="28" t="s">
        <v>244</v>
      </c>
      <c r="B783" s="29">
        <v>240255</v>
      </c>
      <c r="C783" s="29" t="s">
        <v>222</v>
      </c>
      <c r="D783" s="29" t="s">
        <v>703</v>
      </c>
      <c r="E783" s="35">
        <f>IFERROR(VLOOKUP(Table5[[#This Row],[EMPLOYEE ID]],Table3[[EMP ID]:[DATE STARTED]],9,FALSE),"")</f>
        <v>43987</v>
      </c>
      <c r="F783" s="35" t="str">
        <f>IF(IFERROR(VLOOKUP(Table5[[#This Row],[EMPLOYEE ID]],ELIST!$A$1:$J$1864,8),"")="","",VLOOKUP(Table5[[#This Row],[EMPLOYEE ID]],ELIST!$A$1:$J$1864,8))</f>
        <v/>
      </c>
      <c r="G783" s="29">
        <v>1</v>
      </c>
      <c r="H783" s="29">
        <v>12</v>
      </c>
      <c r="I783" s="30">
        <f t="shared" si="24"/>
        <v>8.3333333333333329E-2</v>
      </c>
      <c r="J783" s="52">
        <f t="shared" si="25"/>
        <v>8.3333333333333329E-2</v>
      </c>
    </row>
    <row r="784" spans="1:10" x14ac:dyDescent="0.25">
      <c r="A784" s="28" t="s">
        <v>244</v>
      </c>
      <c r="B784" s="29">
        <v>240255</v>
      </c>
      <c r="C784" s="29" t="s">
        <v>222</v>
      </c>
      <c r="D784" s="29" t="s">
        <v>695</v>
      </c>
      <c r="E784" s="35">
        <f>IFERROR(VLOOKUP(Table5[[#This Row],[EMPLOYEE ID]],Table3[[EMP ID]:[DATE STARTED]],9,FALSE),"")</f>
        <v>43987</v>
      </c>
      <c r="F784" s="35" t="str">
        <f>IF(IFERROR(VLOOKUP(Table5[[#This Row],[EMPLOYEE ID]],ELIST!$A$1:$J$1864,8),"")="","",VLOOKUP(Table5[[#This Row],[EMPLOYEE ID]],ELIST!$A$1:$J$1864,8))</f>
        <v/>
      </c>
      <c r="G784" s="29">
        <v>1</v>
      </c>
      <c r="H784" s="29">
        <v>12</v>
      </c>
      <c r="I784" s="30">
        <f t="shared" si="24"/>
        <v>8.3333333333333329E-2</v>
      </c>
      <c r="J784" s="52">
        <f t="shared" si="25"/>
        <v>8.3333333333333329E-2</v>
      </c>
    </row>
    <row r="785" spans="1:10" x14ac:dyDescent="0.25">
      <c r="A785" s="28" t="s">
        <v>244</v>
      </c>
      <c r="B785" s="29">
        <v>240255</v>
      </c>
      <c r="C785" s="29" t="s">
        <v>222</v>
      </c>
      <c r="D785" s="29" t="s">
        <v>650</v>
      </c>
      <c r="E785" s="35">
        <f>IFERROR(VLOOKUP(Table5[[#This Row],[EMPLOYEE ID]],Table3[[EMP ID]:[DATE STARTED]],9,FALSE),"")</f>
        <v>43987</v>
      </c>
      <c r="F785" s="35" t="str">
        <f>IF(IFERROR(VLOOKUP(Table5[[#This Row],[EMPLOYEE ID]],ELIST!$A$1:$J$1864,8),"")="","",VLOOKUP(Table5[[#This Row],[EMPLOYEE ID]],ELIST!$A$1:$J$1864,8))</f>
        <v/>
      </c>
      <c r="G785" s="29">
        <v>1</v>
      </c>
      <c r="H785" s="29">
        <v>12</v>
      </c>
      <c r="I785" s="30">
        <f t="shared" si="24"/>
        <v>8.3333333333333329E-2</v>
      </c>
      <c r="J785" s="52">
        <f t="shared" si="25"/>
        <v>8.3333333333333329E-2</v>
      </c>
    </row>
    <row r="786" spans="1:10" x14ac:dyDescent="0.25">
      <c r="A786" s="28" t="s">
        <v>244</v>
      </c>
      <c r="B786" s="29">
        <v>240255</v>
      </c>
      <c r="C786" s="29" t="s">
        <v>222</v>
      </c>
      <c r="D786" s="29" t="s">
        <v>3277</v>
      </c>
      <c r="E786" s="35">
        <f>IFERROR(VLOOKUP(Table5[[#This Row],[EMPLOYEE ID]],Table3[[EMP ID]:[DATE STARTED]],9,FALSE),"")</f>
        <v>43987</v>
      </c>
      <c r="F786" s="35" t="str">
        <f>IF(IFERROR(VLOOKUP(Table5[[#This Row],[EMPLOYEE ID]],ELIST!$A$1:$J$1864,8),"")="","",VLOOKUP(Table5[[#This Row],[EMPLOYEE ID]],ELIST!$A$1:$J$1864,8))</f>
        <v/>
      </c>
      <c r="G786" s="29">
        <v>1</v>
      </c>
      <c r="H786" s="29">
        <v>12</v>
      </c>
      <c r="I786" s="30">
        <f t="shared" si="24"/>
        <v>8.3333333333333329E-2</v>
      </c>
      <c r="J786" s="52">
        <f t="shared" si="25"/>
        <v>8.3333333333333329E-2</v>
      </c>
    </row>
    <row r="787" spans="1:10" x14ac:dyDescent="0.25">
      <c r="A787" s="28" t="s">
        <v>244</v>
      </c>
      <c r="B787" s="29">
        <v>240255</v>
      </c>
      <c r="C787" s="29" t="s">
        <v>222</v>
      </c>
      <c r="D787" s="29" t="s">
        <v>3284</v>
      </c>
      <c r="E787" s="35">
        <f>IFERROR(VLOOKUP(Table5[[#This Row],[EMPLOYEE ID]],Table3[[EMP ID]:[DATE STARTED]],9,FALSE),"")</f>
        <v>43987</v>
      </c>
      <c r="F787" s="35" t="str">
        <f>IF(IFERROR(VLOOKUP(Table5[[#This Row],[EMPLOYEE ID]],ELIST!$A$1:$J$1864,8),"")="","",VLOOKUP(Table5[[#This Row],[EMPLOYEE ID]],ELIST!$A$1:$J$1864,8))</f>
        <v/>
      </c>
      <c r="G787" s="29">
        <v>1</v>
      </c>
      <c r="H787" s="29">
        <v>12</v>
      </c>
      <c r="I787" s="30">
        <f t="shared" si="24"/>
        <v>8.3333333333333329E-2</v>
      </c>
      <c r="J787" s="52">
        <f t="shared" si="25"/>
        <v>8.3333333333333329E-2</v>
      </c>
    </row>
    <row r="788" spans="1:10" x14ac:dyDescent="0.25">
      <c r="A788" s="28" t="s">
        <v>244</v>
      </c>
      <c r="B788" s="29">
        <v>240255</v>
      </c>
      <c r="C788" s="29" t="s">
        <v>222</v>
      </c>
      <c r="D788" s="29" t="s">
        <v>3778</v>
      </c>
      <c r="E788" s="35">
        <f>IFERROR(VLOOKUP(Table5[[#This Row],[EMPLOYEE ID]],Table3[[EMP ID]:[DATE STARTED]],9,FALSE),"")</f>
        <v>43987</v>
      </c>
      <c r="F788" s="35" t="str">
        <f>IF(IFERROR(VLOOKUP(Table5[[#This Row],[EMPLOYEE ID]],ELIST!$A$1:$J$1864,8),"")="","",VLOOKUP(Table5[[#This Row],[EMPLOYEE ID]],ELIST!$A$1:$J$1864,8))</f>
        <v/>
      </c>
      <c r="G788" s="29">
        <v>1</v>
      </c>
      <c r="H788" s="29">
        <v>12</v>
      </c>
      <c r="I788" s="30">
        <f t="shared" si="24"/>
        <v>8.3333333333333329E-2</v>
      </c>
      <c r="J788" s="52">
        <f t="shared" si="25"/>
        <v>8.3333333333333329E-2</v>
      </c>
    </row>
    <row r="789" spans="1:10" x14ac:dyDescent="0.25">
      <c r="A789" s="28" t="s">
        <v>244</v>
      </c>
      <c r="B789" s="29">
        <v>240255</v>
      </c>
      <c r="C789" s="29" t="s">
        <v>222</v>
      </c>
      <c r="D789" s="29" t="s">
        <v>3768</v>
      </c>
      <c r="E789" s="35">
        <f>IFERROR(VLOOKUP(Table5[[#This Row],[EMPLOYEE ID]],Table3[[EMP ID]:[DATE STARTED]],9,FALSE),"")</f>
        <v>43987</v>
      </c>
      <c r="F789" s="35" t="str">
        <f>IF(IFERROR(VLOOKUP(Table5[[#This Row],[EMPLOYEE ID]],ELIST!$A$1:$J$1864,8),"")="","",VLOOKUP(Table5[[#This Row],[EMPLOYEE ID]],ELIST!$A$1:$J$1864,8))</f>
        <v/>
      </c>
      <c r="G789" s="29">
        <v>1</v>
      </c>
      <c r="H789" s="29">
        <v>12</v>
      </c>
      <c r="I789" s="30">
        <f t="shared" si="24"/>
        <v>8.3333333333333329E-2</v>
      </c>
      <c r="J789" s="52">
        <f t="shared" si="25"/>
        <v>8.3333333333333329E-2</v>
      </c>
    </row>
    <row r="790" spans="1:10" x14ac:dyDescent="0.25">
      <c r="A790" s="28" t="s">
        <v>244</v>
      </c>
      <c r="B790" s="29" t="s">
        <v>242</v>
      </c>
      <c r="C790" s="29" t="s">
        <v>243</v>
      </c>
      <c r="D790" s="29" t="s">
        <v>754</v>
      </c>
      <c r="E790" s="35">
        <f>IFERROR(VLOOKUP(Table5[[#This Row],[EMPLOYEE ID]],Table3[[EMP ID]:[DATE STARTED]],9,FALSE),"")</f>
        <v>44581</v>
      </c>
      <c r="F790" s="35">
        <f>IF(IFERROR(VLOOKUP(Table5[[#This Row],[EMPLOYEE ID]],ELIST!$A$1:$J$1864,8),"")="","",VLOOKUP(Table5[[#This Row],[EMPLOYEE ID]],ELIST!$A$1:$J$1864,8))</f>
        <v>45574</v>
      </c>
      <c r="G790" s="29">
        <v>1</v>
      </c>
      <c r="H790" s="29">
        <v>12</v>
      </c>
      <c r="I790" s="30">
        <f t="shared" si="24"/>
        <v>8.3333333333333329E-2</v>
      </c>
      <c r="J790" s="52">
        <f t="shared" si="25"/>
        <v>2.4193548387096777E-2</v>
      </c>
    </row>
    <row r="791" spans="1:10" x14ac:dyDescent="0.25">
      <c r="A791" s="28" t="s">
        <v>244</v>
      </c>
      <c r="B791" s="29" t="s">
        <v>242</v>
      </c>
      <c r="C791" s="29" t="s">
        <v>243</v>
      </c>
      <c r="D791" s="29" t="s">
        <v>748</v>
      </c>
      <c r="E791" s="35">
        <f>IFERROR(VLOOKUP(Table5[[#This Row],[EMPLOYEE ID]],Table3[[EMP ID]:[DATE STARTED]],9,FALSE),"")</f>
        <v>44581</v>
      </c>
      <c r="F791" s="35">
        <f>IF(IFERROR(VLOOKUP(Table5[[#This Row],[EMPLOYEE ID]],ELIST!$A$1:$J$1864,8),"")="","",VLOOKUP(Table5[[#This Row],[EMPLOYEE ID]],ELIST!$A$1:$J$1864,8))</f>
        <v>45574</v>
      </c>
      <c r="G791" s="29">
        <v>1</v>
      </c>
      <c r="H791" s="29">
        <v>12</v>
      </c>
      <c r="I791" s="30">
        <f t="shared" si="24"/>
        <v>8.3333333333333329E-2</v>
      </c>
      <c r="J791" s="52">
        <f t="shared" si="25"/>
        <v>2.4193548387096777E-2</v>
      </c>
    </row>
    <row r="792" spans="1:10" x14ac:dyDescent="0.25">
      <c r="A792" s="28" t="s">
        <v>244</v>
      </c>
      <c r="B792" s="29" t="s">
        <v>242</v>
      </c>
      <c r="C792" s="29" t="s">
        <v>243</v>
      </c>
      <c r="D792" s="29" t="s">
        <v>746</v>
      </c>
      <c r="E792" s="35">
        <f>IFERROR(VLOOKUP(Table5[[#This Row],[EMPLOYEE ID]],Table3[[EMP ID]:[DATE STARTED]],9,FALSE),"")</f>
        <v>44581</v>
      </c>
      <c r="F792" s="35">
        <f>IF(IFERROR(VLOOKUP(Table5[[#This Row],[EMPLOYEE ID]],ELIST!$A$1:$J$1864,8),"")="","",VLOOKUP(Table5[[#This Row],[EMPLOYEE ID]],ELIST!$A$1:$J$1864,8))</f>
        <v>45574</v>
      </c>
      <c r="G792" s="29">
        <v>1</v>
      </c>
      <c r="H792" s="29">
        <v>12</v>
      </c>
      <c r="I792" s="30">
        <f t="shared" si="24"/>
        <v>8.3333333333333329E-2</v>
      </c>
      <c r="J792" s="52">
        <f t="shared" si="25"/>
        <v>2.4193548387096777E-2</v>
      </c>
    </row>
    <row r="793" spans="1:10" x14ac:dyDescent="0.25">
      <c r="A793" s="28" t="s">
        <v>238</v>
      </c>
      <c r="B793" s="29">
        <v>240109</v>
      </c>
      <c r="C793" s="29" t="s">
        <v>237</v>
      </c>
      <c r="D793" s="29" t="s">
        <v>754</v>
      </c>
      <c r="E793" s="35">
        <f>IFERROR(VLOOKUP(Table5[[#This Row],[EMPLOYEE ID]],Table3[[EMP ID]:[DATE STARTED]],9,FALSE),"")</f>
        <v>43514</v>
      </c>
      <c r="F793" s="35" t="str">
        <f>IF(IFERROR(VLOOKUP(Table5[[#This Row],[EMPLOYEE ID]],ELIST!$A$1:$J$1864,8),"")="","",VLOOKUP(Table5[[#This Row],[EMPLOYEE ID]],ELIST!$A$1:$J$1864,8))</f>
        <v/>
      </c>
      <c r="G793" s="29">
        <v>1</v>
      </c>
      <c r="H793" s="29">
        <v>12</v>
      </c>
      <c r="I793" s="30">
        <f t="shared" si="24"/>
        <v>8.3333333333333329E-2</v>
      </c>
      <c r="J793" s="52">
        <f t="shared" si="25"/>
        <v>8.3333333333333329E-2</v>
      </c>
    </row>
    <row r="794" spans="1:10" x14ac:dyDescent="0.25">
      <c r="A794" s="28" t="s">
        <v>238</v>
      </c>
      <c r="B794" s="29">
        <v>240109</v>
      </c>
      <c r="C794" s="29" t="s">
        <v>237</v>
      </c>
      <c r="D794" s="29" t="s">
        <v>748</v>
      </c>
      <c r="E794" s="35">
        <f>IFERROR(VLOOKUP(Table5[[#This Row],[EMPLOYEE ID]],Table3[[EMP ID]:[DATE STARTED]],9,FALSE),"")</f>
        <v>43514</v>
      </c>
      <c r="F794" s="35" t="str">
        <f>IF(IFERROR(VLOOKUP(Table5[[#This Row],[EMPLOYEE ID]],ELIST!$A$1:$J$1864,8),"")="","",VLOOKUP(Table5[[#This Row],[EMPLOYEE ID]],ELIST!$A$1:$J$1864,8))</f>
        <v/>
      </c>
      <c r="G794" s="29">
        <v>1</v>
      </c>
      <c r="H794" s="29">
        <v>12</v>
      </c>
      <c r="I794" s="30">
        <f t="shared" si="24"/>
        <v>8.3333333333333329E-2</v>
      </c>
      <c r="J794" s="52">
        <f t="shared" si="25"/>
        <v>8.3333333333333329E-2</v>
      </c>
    </row>
    <row r="795" spans="1:10" x14ac:dyDescent="0.25">
      <c r="A795" s="28" t="s">
        <v>238</v>
      </c>
      <c r="B795" s="29">
        <v>240109</v>
      </c>
      <c r="C795" s="29" t="s">
        <v>237</v>
      </c>
      <c r="D795" s="29" t="s">
        <v>746</v>
      </c>
      <c r="E795" s="35">
        <f>IFERROR(VLOOKUP(Table5[[#This Row],[EMPLOYEE ID]],Table3[[EMP ID]:[DATE STARTED]],9,FALSE),"")</f>
        <v>43514</v>
      </c>
      <c r="F795" s="35" t="str">
        <f>IF(IFERROR(VLOOKUP(Table5[[#This Row],[EMPLOYEE ID]],ELIST!$A$1:$J$1864,8),"")="","",VLOOKUP(Table5[[#This Row],[EMPLOYEE ID]],ELIST!$A$1:$J$1864,8))</f>
        <v/>
      </c>
      <c r="G795" s="29">
        <v>1</v>
      </c>
      <c r="H795" s="29">
        <v>12</v>
      </c>
      <c r="I795" s="30">
        <f t="shared" si="24"/>
        <v>8.3333333333333329E-2</v>
      </c>
      <c r="J795" s="52">
        <f t="shared" si="25"/>
        <v>8.3333333333333329E-2</v>
      </c>
    </row>
    <row r="796" spans="1:10" x14ac:dyDescent="0.25">
      <c r="A796" s="28" t="s">
        <v>238</v>
      </c>
      <c r="B796" s="29">
        <v>240259</v>
      </c>
      <c r="C796" s="29" t="s">
        <v>675</v>
      </c>
      <c r="D796" s="29" t="s">
        <v>747</v>
      </c>
      <c r="E796" s="35">
        <f>IFERROR(VLOOKUP(Table5[[#This Row],[EMPLOYEE ID]],Table3[[EMP ID]:[DATE STARTED]],9,FALSE),"")</f>
        <v>43997</v>
      </c>
      <c r="F796" s="35" t="str">
        <f>IF(IFERROR(VLOOKUP(Table5[[#This Row],[EMPLOYEE ID]],ELIST!$A$1:$J$1864,8),"")="","",VLOOKUP(Table5[[#This Row],[EMPLOYEE ID]],ELIST!$A$1:$J$1864,8))</f>
        <v/>
      </c>
      <c r="G796" s="29">
        <v>1</v>
      </c>
      <c r="H796" s="29">
        <v>12</v>
      </c>
      <c r="I796" s="30">
        <f t="shared" si="24"/>
        <v>8.3333333333333329E-2</v>
      </c>
      <c r="J796" s="52">
        <f t="shared" si="25"/>
        <v>8.3333333333333329E-2</v>
      </c>
    </row>
    <row r="797" spans="1:10" x14ac:dyDescent="0.25">
      <c r="A797" s="28" t="s">
        <v>238</v>
      </c>
      <c r="B797" s="29">
        <v>240259</v>
      </c>
      <c r="C797" s="29" t="s">
        <v>675</v>
      </c>
      <c r="D797" s="29" t="s">
        <v>717</v>
      </c>
      <c r="E797" s="35">
        <f>IFERROR(VLOOKUP(Table5[[#This Row],[EMPLOYEE ID]],Table3[[EMP ID]:[DATE STARTED]],9,FALSE),"")</f>
        <v>43997</v>
      </c>
      <c r="F797" s="35" t="str">
        <f>IF(IFERROR(VLOOKUP(Table5[[#This Row],[EMPLOYEE ID]],ELIST!$A$1:$J$1864,8),"")="","",VLOOKUP(Table5[[#This Row],[EMPLOYEE ID]],ELIST!$A$1:$J$1864,8))</f>
        <v/>
      </c>
      <c r="G797" s="29">
        <v>1</v>
      </c>
      <c r="H797" s="29">
        <v>12</v>
      </c>
      <c r="I797" s="30">
        <f t="shared" si="24"/>
        <v>8.3333333333333329E-2</v>
      </c>
      <c r="J797" s="52">
        <f t="shared" si="25"/>
        <v>8.3333333333333329E-2</v>
      </c>
    </row>
    <row r="798" spans="1:10" x14ac:dyDescent="0.25">
      <c r="A798" s="28" t="s">
        <v>238</v>
      </c>
      <c r="B798" s="29">
        <v>240259</v>
      </c>
      <c r="C798" s="29" t="s">
        <v>675</v>
      </c>
      <c r="D798" s="29" t="s">
        <v>703</v>
      </c>
      <c r="E798" s="35">
        <f>IFERROR(VLOOKUP(Table5[[#This Row],[EMPLOYEE ID]],Table3[[EMP ID]:[DATE STARTED]],9,FALSE),"")</f>
        <v>43997</v>
      </c>
      <c r="F798" s="35" t="str">
        <f>IF(IFERROR(VLOOKUP(Table5[[#This Row],[EMPLOYEE ID]],ELIST!$A$1:$J$1864,8),"")="","",VLOOKUP(Table5[[#This Row],[EMPLOYEE ID]],ELIST!$A$1:$J$1864,8))</f>
        <v/>
      </c>
      <c r="G798" s="29">
        <v>1</v>
      </c>
      <c r="H798" s="29">
        <v>12</v>
      </c>
      <c r="I798" s="30">
        <f t="shared" si="24"/>
        <v>8.3333333333333329E-2</v>
      </c>
      <c r="J798" s="52">
        <f t="shared" si="25"/>
        <v>8.3333333333333329E-2</v>
      </c>
    </row>
    <row r="799" spans="1:10" x14ac:dyDescent="0.25">
      <c r="A799" s="28" t="s">
        <v>238</v>
      </c>
      <c r="B799" s="29">
        <v>240259</v>
      </c>
      <c r="C799" s="29" t="s">
        <v>675</v>
      </c>
      <c r="D799" s="29" t="s">
        <v>695</v>
      </c>
      <c r="E799" s="35">
        <f>IFERROR(VLOOKUP(Table5[[#This Row],[EMPLOYEE ID]],Table3[[EMP ID]:[DATE STARTED]],9,FALSE),"")</f>
        <v>43997</v>
      </c>
      <c r="F799" s="35" t="str">
        <f>IF(IFERROR(VLOOKUP(Table5[[#This Row],[EMPLOYEE ID]],ELIST!$A$1:$J$1864,8),"")="","",VLOOKUP(Table5[[#This Row],[EMPLOYEE ID]],ELIST!$A$1:$J$1864,8))</f>
        <v/>
      </c>
      <c r="G799" s="29">
        <v>1</v>
      </c>
      <c r="H799" s="29">
        <v>12</v>
      </c>
      <c r="I799" s="30">
        <f t="shared" si="24"/>
        <v>8.3333333333333329E-2</v>
      </c>
      <c r="J799" s="52">
        <f t="shared" si="25"/>
        <v>8.3333333333333329E-2</v>
      </c>
    </row>
    <row r="800" spans="1:10" x14ac:dyDescent="0.25">
      <c r="A800" s="28" t="s">
        <v>238</v>
      </c>
      <c r="B800" s="29">
        <v>240259</v>
      </c>
      <c r="C800" s="29" t="s">
        <v>675</v>
      </c>
      <c r="D800" s="29" t="s">
        <v>650</v>
      </c>
      <c r="E800" s="35">
        <f>IFERROR(VLOOKUP(Table5[[#This Row],[EMPLOYEE ID]],Table3[[EMP ID]:[DATE STARTED]],9,FALSE),"")</f>
        <v>43997</v>
      </c>
      <c r="F800" s="35" t="str">
        <f>IF(IFERROR(VLOOKUP(Table5[[#This Row],[EMPLOYEE ID]],ELIST!$A$1:$J$1864,8),"")="","",VLOOKUP(Table5[[#This Row],[EMPLOYEE ID]],ELIST!$A$1:$J$1864,8))</f>
        <v/>
      </c>
      <c r="G800" s="29">
        <v>1</v>
      </c>
      <c r="H800" s="29">
        <v>12</v>
      </c>
      <c r="I800" s="30">
        <f t="shared" si="24"/>
        <v>8.3333333333333329E-2</v>
      </c>
      <c r="J800" s="52">
        <f t="shared" si="25"/>
        <v>8.3333333333333329E-2</v>
      </c>
    </row>
    <row r="801" spans="1:10" x14ac:dyDescent="0.25">
      <c r="A801" s="28" t="s">
        <v>238</v>
      </c>
      <c r="B801" s="29">
        <v>240259</v>
      </c>
      <c r="C801" s="29" t="s">
        <v>675</v>
      </c>
      <c r="D801" s="29" t="s">
        <v>3277</v>
      </c>
      <c r="E801" s="35">
        <f>IFERROR(VLOOKUP(Table5[[#This Row],[EMPLOYEE ID]],Table3[[EMP ID]:[DATE STARTED]],9,FALSE),"")</f>
        <v>43997</v>
      </c>
      <c r="F801" s="35" t="str">
        <f>IF(IFERROR(VLOOKUP(Table5[[#This Row],[EMPLOYEE ID]],ELIST!$A$1:$J$1864,8),"")="","",VLOOKUP(Table5[[#This Row],[EMPLOYEE ID]],ELIST!$A$1:$J$1864,8))</f>
        <v/>
      </c>
      <c r="G801" s="29">
        <v>1</v>
      </c>
      <c r="H801" s="29">
        <v>12</v>
      </c>
      <c r="I801" s="30">
        <f t="shared" si="24"/>
        <v>8.3333333333333329E-2</v>
      </c>
      <c r="J801" s="52">
        <f t="shared" si="25"/>
        <v>8.3333333333333329E-2</v>
      </c>
    </row>
    <row r="802" spans="1:10" x14ac:dyDescent="0.25">
      <c r="A802" s="28" t="s">
        <v>238</v>
      </c>
      <c r="B802" s="29">
        <v>240259</v>
      </c>
      <c r="C802" s="29" t="s">
        <v>675</v>
      </c>
      <c r="D802" s="29" t="s">
        <v>3284</v>
      </c>
      <c r="E802" s="35">
        <f>IFERROR(VLOOKUP(Table5[[#This Row],[EMPLOYEE ID]],Table3[[EMP ID]:[DATE STARTED]],9,FALSE),"")</f>
        <v>43997</v>
      </c>
      <c r="F802" s="35" t="str">
        <f>IF(IFERROR(VLOOKUP(Table5[[#This Row],[EMPLOYEE ID]],ELIST!$A$1:$J$1864,8),"")="","",VLOOKUP(Table5[[#This Row],[EMPLOYEE ID]],ELIST!$A$1:$J$1864,8))</f>
        <v/>
      </c>
      <c r="G802" s="29">
        <v>1</v>
      </c>
      <c r="H802" s="29">
        <v>12</v>
      </c>
      <c r="I802" s="30">
        <f t="shared" si="24"/>
        <v>8.3333333333333329E-2</v>
      </c>
      <c r="J802" s="52">
        <f t="shared" si="25"/>
        <v>8.3333333333333329E-2</v>
      </c>
    </row>
    <row r="803" spans="1:10" x14ac:dyDescent="0.25">
      <c r="A803" s="28" t="s">
        <v>238</v>
      </c>
      <c r="B803" s="29">
        <v>240259</v>
      </c>
      <c r="C803" s="29" t="s">
        <v>675</v>
      </c>
      <c r="D803" s="29" t="s">
        <v>3778</v>
      </c>
      <c r="E803" s="35">
        <f>IFERROR(VLOOKUP(Table5[[#This Row],[EMPLOYEE ID]],Table3[[EMP ID]:[DATE STARTED]],9,FALSE),"")</f>
        <v>43997</v>
      </c>
      <c r="F803" s="35" t="str">
        <f>IF(IFERROR(VLOOKUP(Table5[[#This Row],[EMPLOYEE ID]],ELIST!$A$1:$J$1864,8),"")="","",VLOOKUP(Table5[[#This Row],[EMPLOYEE ID]],ELIST!$A$1:$J$1864,8))</f>
        <v/>
      </c>
      <c r="G803" s="29">
        <v>1</v>
      </c>
      <c r="H803" s="29">
        <v>12</v>
      </c>
      <c r="I803" s="30">
        <f t="shared" si="24"/>
        <v>8.3333333333333329E-2</v>
      </c>
      <c r="J803" s="52">
        <f t="shared" si="25"/>
        <v>8.3333333333333329E-2</v>
      </c>
    </row>
    <row r="804" spans="1:10" x14ac:dyDescent="0.25">
      <c r="A804" s="28" t="s">
        <v>238</v>
      </c>
      <c r="B804" s="29">
        <v>240259</v>
      </c>
      <c r="C804" s="29" t="s">
        <v>675</v>
      </c>
      <c r="D804" s="29" t="s">
        <v>3768</v>
      </c>
      <c r="E804" s="35">
        <f>IFERROR(VLOOKUP(Table5[[#This Row],[EMPLOYEE ID]],Table3[[EMP ID]:[DATE STARTED]],9,FALSE),"")</f>
        <v>43997</v>
      </c>
      <c r="F804" s="35" t="str">
        <f>IF(IFERROR(VLOOKUP(Table5[[#This Row],[EMPLOYEE ID]],ELIST!$A$1:$J$1864,8),"")="","",VLOOKUP(Table5[[#This Row],[EMPLOYEE ID]],ELIST!$A$1:$J$1864,8))</f>
        <v/>
      </c>
      <c r="G804" s="29">
        <v>1</v>
      </c>
      <c r="H804" s="29">
        <v>12</v>
      </c>
      <c r="I804" s="30">
        <f t="shared" si="24"/>
        <v>8.3333333333333329E-2</v>
      </c>
      <c r="J804" s="52">
        <f t="shared" si="25"/>
        <v>8.3333333333333329E-2</v>
      </c>
    </row>
    <row r="805" spans="1:10" x14ac:dyDescent="0.25">
      <c r="A805" s="28" t="s">
        <v>233</v>
      </c>
      <c r="B805" s="29">
        <v>210085</v>
      </c>
      <c r="C805" s="29" t="s">
        <v>656</v>
      </c>
      <c r="D805" s="29" t="s">
        <v>3778</v>
      </c>
      <c r="E805" s="35">
        <f>IFERROR(VLOOKUP(Table5[[#This Row],[EMPLOYEE ID]],Table3[[EMP ID]:[DATE STARTED]],9,FALSE),"")</f>
        <v>45425</v>
      </c>
      <c r="F805" s="35" t="str">
        <f>IF(IFERROR(VLOOKUP(Table5[[#This Row],[EMPLOYEE ID]],ELIST!$A$1:$J$1864,8),"")="","",VLOOKUP(Table5[[#This Row],[EMPLOYEE ID]],ELIST!$A$1:$J$1864,8))</f>
        <v/>
      </c>
      <c r="G805" s="29">
        <v>1</v>
      </c>
      <c r="H805" s="29">
        <v>12</v>
      </c>
      <c r="I805" s="30">
        <f t="shared" si="24"/>
        <v>8.3333333333333329E-2</v>
      </c>
      <c r="J805" s="52">
        <f t="shared" si="25"/>
        <v>8.3333333333333329E-2</v>
      </c>
    </row>
    <row r="806" spans="1:10" x14ac:dyDescent="0.25">
      <c r="A806" s="28" t="s">
        <v>233</v>
      </c>
      <c r="B806" s="29">
        <v>210085</v>
      </c>
      <c r="C806" s="29" t="s">
        <v>656</v>
      </c>
      <c r="D806" s="29" t="s">
        <v>3768</v>
      </c>
      <c r="E806" s="35">
        <f>IFERROR(VLOOKUP(Table5[[#This Row],[EMPLOYEE ID]],Table3[[EMP ID]:[DATE STARTED]],9,FALSE),"")</f>
        <v>45425</v>
      </c>
      <c r="F806" s="35" t="str">
        <f>IF(IFERROR(VLOOKUP(Table5[[#This Row],[EMPLOYEE ID]],ELIST!$A$1:$J$1864,8),"")="","",VLOOKUP(Table5[[#This Row],[EMPLOYEE ID]],ELIST!$A$1:$J$1864,8))</f>
        <v/>
      </c>
      <c r="G806" s="29">
        <v>1</v>
      </c>
      <c r="H806" s="29">
        <v>12</v>
      </c>
      <c r="I806" s="30">
        <f t="shared" si="24"/>
        <v>8.3333333333333329E-2</v>
      </c>
      <c r="J806" s="52">
        <f t="shared" si="25"/>
        <v>8.3333333333333329E-2</v>
      </c>
    </row>
    <row r="807" spans="1:10" x14ac:dyDescent="0.25">
      <c r="A807" s="28" t="s">
        <v>233</v>
      </c>
      <c r="B807" s="29">
        <v>240091</v>
      </c>
      <c r="C807" s="29" t="s">
        <v>232</v>
      </c>
      <c r="D807" s="29" t="s">
        <v>747</v>
      </c>
      <c r="E807" s="35">
        <f>IFERROR(VLOOKUP(Table5[[#This Row],[EMPLOYEE ID]],Table3[[EMP ID]:[DATE STARTED]],9,FALSE),"")</f>
        <v>43102</v>
      </c>
      <c r="F807" s="35">
        <f>IF(IFERROR(VLOOKUP(Table5[[#This Row],[EMPLOYEE ID]],ELIST!$A$1:$J$1864,8),"")="","",VLOOKUP(Table5[[#This Row],[EMPLOYEE ID]],ELIST!$A$1:$J$1864,8))</f>
        <v>45567</v>
      </c>
      <c r="G807" s="29">
        <v>1</v>
      </c>
      <c r="H807" s="29">
        <v>12</v>
      </c>
      <c r="I807" s="30">
        <f t="shared" si="24"/>
        <v>8.3333333333333329E-2</v>
      </c>
      <c r="J807" s="52">
        <f t="shared" si="25"/>
        <v>5.3763440860215049E-3</v>
      </c>
    </row>
    <row r="808" spans="1:10" x14ac:dyDescent="0.25">
      <c r="A808" s="28" t="s">
        <v>233</v>
      </c>
      <c r="B808" s="29">
        <v>240091</v>
      </c>
      <c r="C808" s="29" t="s">
        <v>232</v>
      </c>
      <c r="D808" s="29" t="s">
        <v>746</v>
      </c>
      <c r="E808" s="35">
        <f>IFERROR(VLOOKUP(Table5[[#This Row],[EMPLOYEE ID]],Table3[[EMP ID]:[DATE STARTED]],9,FALSE),"")</f>
        <v>43102</v>
      </c>
      <c r="F808" s="35">
        <f>IF(IFERROR(VLOOKUP(Table5[[#This Row],[EMPLOYEE ID]],ELIST!$A$1:$J$1864,8),"")="","",VLOOKUP(Table5[[#This Row],[EMPLOYEE ID]],ELIST!$A$1:$J$1864,8))</f>
        <v>45567</v>
      </c>
      <c r="G808" s="29">
        <v>1</v>
      </c>
      <c r="H808" s="29">
        <v>12</v>
      </c>
      <c r="I808" s="30">
        <f t="shared" si="24"/>
        <v>8.3333333333333329E-2</v>
      </c>
      <c r="J808" s="52">
        <f t="shared" si="25"/>
        <v>5.3763440860215049E-3</v>
      </c>
    </row>
    <row r="809" spans="1:10" x14ac:dyDescent="0.25">
      <c r="A809" s="28" t="s">
        <v>233</v>
      </c>
      <c r="B809" s="29">
        <v>240091</v>
      </c>
      <c r="C809" s="29" t="s">
        <v>232</v>
      </c>
      <c r="D809" s="29" t="s">
        <v>717</v>
      </c>
      <c r="E809" s="35">
        <f>IFERROR(VLOOKUP(Table5[[#This Row],[EMPLOYEE ID]],Table3[[EMP ID]:[DATE STARTED]],9,FALSE),"")</f>
        <v>43102</v>
      </c>
      <c r="F809" s="35">
        <f>IF(IFERROR(VLOOKUP(Table5[[#This Row],[EMPLOYEE ID]],ELIST!$A$1:$J$1864,8),"")="","",VLOOKUP(Table5[[#This Row],[EMPLOYEE ID]],ELIST!$A$1:$J$1864,8))</f>
        <v>45567</v>
      </c>
      <c r="G809" s="29">
        <v>1</v>
      </c>
      <c r="H809" s="29">
        <v>12</v>
      </c>
      <c r="I809" s="30">
        <f t="shared" si="24"/>
        <v>8.3333333333333329E-2</v>
      </c>
      <c r="J809" s="52">
        <f t="shared" si="25"/>
        <v>5.3763440860215049E-3</v>
      </c>
    </row>
    <row r="810" spans="1:10" x14ac:dyDescent="0.25">
      <c r="A810" s="28" t="s">
        <v>233</v>
      </c>
      <c r="B810" s="29">
        <v>240091</v>
      </c>
      <c r="C810" s="29" t="s">
        <v>232</v>
      </c>
      <c r="D810" s="29" t="s">
        <v>703</v>
      </c>
      <c r="E810" s="35">
        <f>IFERROR(VLOOKUP(Table5[[#This Row],[EMPLOYEE ID]],Table3[[EMP ID]:[DATE STARTED]],9,FALSE),"")</f>
        <v>43102</v>
      </c>
      <c r="F810" s="35">
        <f>IF(IFERROR(VLOOKUP(Table5[[#This Row],[EMPLOYEE ID]],ELIST!$A$1:$J$1864,8),"")="","",VLOOKUP(Table5[[#This Row],[EMPLOYEE ID]],ELIST!$A$1:$J$1864,8))</f>
        <v>45567</v>
      </c>
      <c r="G810" s="29">
        <v>1</v>
      </c>
      <c r="H810" s="29">
        <v>12</v>
      </c>
      <c r="I810" s="30">
        <f t="shared" si="24"/>
        <v>8.3333333333333329E-2</v>
      </c>
      <c r="J810" s="52">
        <f t="shared" si="25"/>
        <v>5.3763440860215049E-3</v>
      </c>
    </row>
    <row r="811" spans="1:10" x14ac:dyDescent="0.25">
      <c r="A811" s="28" t="s">
        <v>233</v>
      </c>
      <c r="B811" s="29">
        <v>240091</v>
      </c>
      <c r="C811" s="29" t="s">
        <v>232</v>
      </c>
      <c r="D811" s="29" t="s">
        <v>695</v>
      </c>
      <c r="E811" s="35">
        <f>IFERROR(VLOOKUP(Table5[[#This Row],[EMPLOYEE ID]],Table3[[EMP ID]:[DATE STARTED]],9,FALSE),"")</f>
        <v>43102</v>
      </c>
      <c r="F811" s="35">
        <f>IF(IFERROR(VLOOKUP(Table5[[#This Row],[EMPLOYEE ID]],ELIST!$A$1:$J$1864,8),"")="","",VLOOKUP(Table5[[#This Row],[EMPLOYEE ID]],ELIST!$A$1:$J$1864,8))</f>
        <v>45567</v>
      </c>
      <c r="G811" s="29">
        <v>1</v>
      </c>
      <c r="H811" s="29">
        <v>12</v>
      </c>
      <c r="I811" s="30">
        <f t="shared" si="24"/>
        <v>8.3333333333333329E-2</v>
      </c>
      <c r="J811" s="52">
        <f t="shared" si="25"/>
        <v>5.3763440860215049E-3</v>
      </c>
    </row>
    <row r="812" spans="1:10" x14ac:dyDescent="0.25">
      <c r="A812" s="28" t="s">
        <v>233</v>
      </c>
      <c r="B812" s="29">
        <v>240091</v>
      </c>
      <c r="C812" s="29" t="s">
        <v>232</v>
      </c>
      <c r="D812" s="29" t="s">
        <v>650</v>
      </c>
      <c r="E812" s="35">
        <f>IFERROR(VLOOKUP(Table5[[#This Row],[EMPLOYEE ID]],Table3[[EMP ID]:[DATE STARTED]],9,FALSE),"")</f>
        <v>43102</v>
      </c>
      <c r="F812" s="35">
        <f>IF(IFERROR(VLOOKUP(Table5[[#This Row],[EMPLOYEE ID]],ELIST!$A$1:$J$1864,8),"")="","",VLOOKUP(Table5[[#This Row],[EMPLOYEE ID]],ELIST!$A$1:$J$1864,8))</f>
        <v>45567</v>
      </c>
      <c r="G812" s="29">
        <v>1</v>
      </c>
      <c r="H812" s="29">
        <v>12</v>
      </c>
      <c r="I812" s="30">
        <f t="shared" si="24"/>
        <v>8.3333333333333329E-2</v>
      </c>
      <c r="J812" s="52">
        <f t="shared" si="25"/>
        <v>5.3763440860215049E-3</v>
      </c>
    </row>
    <row r="813" spans="1:10" x14ac:dyDescent="0.25">
      <c r="A813" s="28" t="s">
        <v>233</v>
      </c>
      <c r="B813" s="29">
        <v>240091</v>
      </c>
      <c r="C813" s="29" t="s">
        <v>232</v>
      </c>
      <c r="D813" s="29" t="s">
        <v>3284</v>
      </c>
      <c r="E813" s="35">
        <f>IFERROR(VLOOKUP(Table5[[#This Row],[EMPLOYEE ID]],Table3[[EMP ID]:[DATE STARTED]],9,FALSE),"")</f>
        <v>43102</v>
      </c>
      <c r="F813" s="35">
        <f>IF(IFERROR(VLOOKUP(Table5[[#This Row],[EMPLOYEE ID]],ELIST!$A$1:$J$1864,8),"")="","",VLOOKUP(Table5[[#This Row],[EMPLOYEE ID]],ELIST!$A$1:$J$1864,8))</f>
        <v>45567</v>
      </c>
      <c r="G813" s="29">
        <v>1</v>
      </c>
      <c r="H813" s="29">
        <v>12</v>
      </c>
      <c r="I813" s="30">
        <f t="shared" si="24"/>
        <v>8.3333333333333329E-2</v>
      </c>
      <c r="J813" s="52">
        <f t="shared" si="25"/>
        <v>5.3763440860215049E-3</v>
      </c>
    </row>
    <row r="814" spans="1:10" x14ac:dyDescent="0.25">
      <c r="A814" s="28" t="s">
        <v>233</v>
      </c>
      <c r="B814" s="29">
        <v>440086</v>
      </c>
      <c r="C814" s="29" t="s">
        <v>673</v>
      </c>
      <c r="D814" s="29" t="s">
        <v>754</v>
      </c>
      <c r="E814" s="35">
        <f>IFERROR(VLOOKUP(Table5[[#This Row],[EMPLOYEE ID]],Table3[[EMP ID]:[DATE STARTED]],9,FALSE),"")</f>
        <v>43710</v>
      </c>
      <c r="F814" s="35" t="str">
        <f>IF(IFERROR(VLOOKUP(Table5[[#This Row],[EMPLOYEE ID]],ELIST!$A$1:$J$1864,8),"")="","",VLOOKUP(Table5[[#This Row],[EMPLOYEE ID]],ELIST!$A$1:$J$1864,8))</f>
        <v/>
      </c>
      <c r="G814" s="29">
        <v>1</v>
      </c>
      <c r="H814" s="29">
        <v>12</v>
      </c>
      <c r="I814" s="30">
        <f t="shared" si="24"/>
        <v>8.3333333333333329E-2</v>
      </c>
      <c r="J814" s="52">
        <f t="shared" si="25"/>
        <v>8.3333333333333329E-2</v>
      </c>
    </row>
    <row r="815" spans="1:10" x14ac:dyDescent="0.25">
      <c r="A815" s="28" t="s">
        <v>233</v>
      </c>
      <c r="B815" s="29" t="s">
        <v>3280</v>
      </c>
      <c r="C815" s="29" t="s">
        <v>3766</v>
      </c>
      <c r="D815" s="29" t="s">
        <v>747</v>
      </c>
      <c r="E815" s="35" t="str">
        <f>IFERROR(VLOOKUP(Table5[[#This Row],[EMPLOYEE ID]],Table3[[EMP ID]:[DATE STARTED]],9,FALSE),"")</f>
        <v/>
      </c>
      <c r="F815" s="35" t="str">
        <f>IF(IFERROR(VLOOKUP(Table5[[#This Row],[EMPLOYEE ID]],ELIST!$A$1:$J$1864,8),"")="","",VLOOKUP(Table5[[#This Row],[EMPLOYEE ID]],ELIST!$A$1:$J$1864,8))</f>
        <v/>
      </c>
      <c r="G815" s="29">
        <v>1</v>
      </c>
      <c r="H815" s="29">
        <v>12</v>
      </c>
      <c r="I815" s="30">
        <f t="shared" si="24"/>
        <v>8.3333333333333329E-2</v>
      </c>
      <c r="J815" s="52">
        <f t="shared" si="25"/>
        <v>8.3333333333333329E-2</v>
      </c>
    </row>
    <row r="816" spans="1:10" x14ac:dyDescent="0.25">
      <c r="A816" s="28" t="s">
        <v>233</v>
      </c>
      <c r="B816" s="29" t="s">
        <v>3280</v>
      </c>
      <c r="C816" s="29" t="s">
        <v>3766</v>
      </c>
      <c r="D816" s="29" t="s">
        <v>3277</v>
      </c>
      <c r="E816" s="35" t="str">
        <f>IFERROR(VLOOKUP(Table5[[#This Row],[EMPLOYEE ID]],Table3[[EMP ID]:[DATE STARTED]],9,FALSE),"")</f>
        <v/>
      </c>
      <c r="F816" s="35" t="str">
        <f>IF(IFERROR(VLOOKUP(Table5[[#This Row],[EMPLOYEE ID]],ELIST!$A$1:$J$1864,8),"")="","",VLOOKUP(Table5[[#This Row],[EMPLOYEE ID]],ELIST!$A$1:$J$1864,8))</f>
        <v/>
      </c>
      <c r="G816" s="29">
        <v>1</v>
      </c>
      <c r="H816" s="29">
        <v>12</v>
      </c>
      <c r="I816" s="30">
        <f t="shared" si="24"/>
        <v>8.3333333333333329E-2</v>
      </c>
      <c r="J816" s="52">
        <f t="shared" si="25"/>
        <v>8.3333333333333329E-2</v>
      </c>
    </row>
    <row r="817" spans="1:10" x14ac:dyDescent="0.25">
      <c r="A817" s="28" t="s">
        <v>233</v>
      </c>
      <c r="B817" s="29" t="s">
        <v>2992</v>
      </c>
      <c r="C817" s="29" t="s">
        <v>3766</v>
      </c>
      <c r="D817" s="29" t="s">
        <v>748</v>
      </c>
      <c r="E817" s="35" t="str">
        <f>IFERROR(VLOOKUP(Table5[[#This Row],[EMPLOYEE ID]],Table3[[EMP ID]:[DATE STARTED]],9,FALSE),"")</f>
        <v/>
      </c>
      <c r="F817" s="35" t="str">
        <f>IF(IFERROR(VLOOKUP(Table5[[#This Row],[EMPLOYEE ID]],ELIST!$A$1:$J$1864,8),"")="","",VLOOKUP(Table5[[#This Row],[EMPLOYEE ID]],ELIST!$A$1:$J$1864,8))</f>
        <v/>
      </c>
      <c r="G817" s="29">
        <v>1</v>
      </c>
      <c r="H817" s="29">
        <v>12</v>
      </c>
      <c r="I817" s="30">
        <f t="shared" si="24"/>
        <v>8.3333333333333329E-2</v>
      </c>
      <c r="J817" s="52">
        <f t="shared" si="25"/>
        <v>8.3333333333333329E-2</v>
      </c>
    </row>
    <row r="818" spans="1:10" x14ac:dyDescent="0.25">
      <c r="A818" s="28" t="s">
        <v>230</v>
      </c>
      <c r="B818" s="29">
        <v>210056</v>
      </c>
      <c r="C818" s="29" t="s">
        <v>203</v>
      </c>
      <c r="D818" s="29" t="s">
        <v>754</v>
      </c>
      <c r="E818" s="35">
        <f>IFERROR(VLOOKUP(Table5[[#This Row],[EMPLOYEE ID]],Table3[[EMP ID]:[DATE STARTED]],9,FALSE),"")</f>
        <v>44907</v>
      </c>
      <c r="F818" s="35">
        <f>IF(IFERROR(VLOOKUP(Table5[[#This Row],[EMPLOYEE ID]],ELIST!$A$1:$J$1864,8),"")="","",VLOOKUP(Table5[[#This Row],[EMPLOYEE ID]],ELIST!$A$1:$J$1864,8))</f>
        <v>45463</v>
      </c>
      <c r="G818" s="29">
        <v>1</v>
      </c>
      <c r="H818" s="29">
        <v>12</v>
      </c>
      <c r="I818" s="30">
        <f t="shared" si="24"/>
        <v>8.3333333333333329E-2</v>
      </c>
      <c r="J818" s="52">
        <f t="shared" si="25"/>
        <v>5.5555555555555552E-2</v>
      </c>
    </row>
    <row r="819" spans="1:10" x14ac:dyDescent="0.25">
      <c r="A819" s="28" t="s">
        <v>230</v>
      </c>
      <c r="B819" s="29">
        <v>210056</v>
      </c>
      <c r="C819" s="29" t="s">
        <v>203</v>
      </c>
      <c r="D819" s="29" t="s">
        <v>748</v>
      </c>
      <c r="E819" s="35">
        <f>IFERROR(VLOOKUP(Table5[[#This Row],[EMPLOYEE ID]],Table3[[EMP ID]:[DATE STARTED]],9,FALSE),"")</f>
        <v>44907</v>
      </c>
      <c r="F819" s="35">
        <f>IF(IFERROR(VLOOKUP(Table5[[#This Row],[EMPLOYEE ID]],ELIST!$A$1:$J$1864,8),"")="","",VLOOKUP(Table5[[#This Row],[EMPLOYEE ID]],ELIST!$A$1:$J$1864,8))</f>
        <v>45463</v>
      </c>
      <c r="G819" s="29">
        <v>1</v>
      </c>
      <c r="H819" s="29">
        <v>12</v>
      </c>
      <c r="I819" s="30">
        <f t="shared" si="24"/>
        <v>8.3333333333333329E-2</v>
      </c>
      <c r="J819" s="52">
        <f t="shared" si="25"/>
        <v>5.5555555555555552E-2</v>
      </c>
    </row>
    <row r="820" spans="1:10" x14ac:dyDescent="0.25">
      <c r="A820" s="28" t="s">
        <v>230</v>
      </c>
      <c r="B820" s="29">
        <v>210056</v>
      </c>
      <c r="C820" s="29" t="s">
        <v>203</v>
      </c>
      <c r="D820" s="29" t="s">
        <v>746</v>
      </c>
      <c r="E820" s="35">
        <f>IFERROR(VLOOKUP(Table5[[#This Row],[EMPLOYEE ID]],Table3[[EMP ID]:[DATE STARTED]],9,FALSE),"")</f>
        <v>44907</v>
      </c>
      <c r="F820" s="35">
        <f>IF(IFERROR(VLOOKUP(Table5[[#This Row],[EMPLOYEE ID]],ELIST!$A$1:$J$1864,8),"")="","",VLOOKUP(Table5[[#This Row],[EMPLOYEE ID]],ELIST!$A$1:$J$1864,8))</f>
        <v>45463</v>
      </c>
      <c r="G820" s="29">
        <v>1</v>
      </c>
      <c r="H820" s="29">
        <v>12</v>
      </c>
      <c r="I820" s="30">
        <f t="shared" si="24"/>
        <v>8.3333333333333329E-2</v>
      </c>
      <c r="J820" s="52">
        <f t="shared" si="25"/>
        <v>5.5555555555555552E-2</v>
      </c>
    </row>
    <row r="821" spans="1:10" x14ac:dyDescent="0.25">
      <c r="A821" s="28" t="s">
        <v>230</v>
      </c>
      <c r="B821" s="29">
        <v>210056</v>
      </c>
      <c r="C821" s="29" t="s">
        <v>203</v>
      </c>
      <c r="D821" s="29" t="s">
        <v>717</v>
      </c>
      <c r="E821" s="35">
        <f>IFERROR(VLOOKUP(Table5[[#This Row],[EMPLOYEE ID]],Table3[[EMP ID]:[DATE STARTED]],9,FALSE),"")</f>
        <v>44907</v>
      </c>
      <c r="F821" s="35">
        <f>IF(IFERROR(VLOOKUP(Table5[[#This Row],[EMPLOYEE ID]],ELIST!$A$1:$J$1864,8),"")="","",VLOOKUP(Table5[[#This Row],[EMPLOYEE ID]],ELIST!$A$1:$J$1864,8))</f>
        <v>45463</v>
      </c>
      <c r="G821" s="29">
        <v>1</v>
      </c>
      <c r="H821" s="29">
        <v>12</v>
      </c>
      <c r="I821" s="30">
        <f t="shared" si="24"/>
        <v>8.3333333333333329E-2</v>
      </c>
      <c r="J821" s="52">
        <f t="shared" si="25"/>
        <v>5.5555555555555552E-2</v>
      </c>
    </row>
    <row r="822" spans="1:10" x14ac:dyDescent="0.25">
      <c r="A822" s="28" t="s">
        <v>230</v>
      </c>
      <c r="B822" s="29">
        <v>210056</v>
      </c>
      <c r="C822" s="29" t="s">
        <v>203</v>
      </c>
      <c r="D822" s="29" t="s">
        <v>703</v>
      </c>
      <c r="E822" s="35">
        <f>IFERROR(VLOOKUP(Table5[[#This Row],[EMPLOYEE ID]],Table3[[EMP ID]:[DATE STARTED]],9,FALSE),"")</f>
        <v>44907</v>
      </c>
      <c r="F822" s="35">
        <f>IF(IFERROR(VLOOKUP(Table5[[#This Row],[EMPLOYEE ID]],ELIST!$A$1:$J$1864,8),"")="","",VLOOKUP(Table5[[#This Row],[EMPLOYEE ID]],ELIST!$A$1:$J$1864,8))</f>
        <v>45463</v>
      </c>
      <c r="G822" s="29">
        <v>1</v>
      </c>
      <c r="H822" s="29">
        <v>12</v>
      </c>
      <c r="I822" s="30">
        <f t="shared" si="24"/>
        <v>8.3333333333333329E-2</v>
      </c>
      <c r="J822" s="52">
        <f t="shared" si="25"/>
        <v>5.5555555555555552E-2</v>
      </c>
    </row>
    <row r="823" spans="1:10" x14ac:dyDescent="0.25">
      <c r="A823" s="28" t="s">
        <v>230</v>
      </c>
      <c r="B823" s="29">
        <v>240037</v>
      </c>
      <c r="C823" s="29" t="s">
        <v>99</v>
      </c>
      <c r="D823" s="29" t="s">
        <v>650</v>
      </c>
      <c r="E823" s="35">
        <f>IFERROR(VLOOKUP(Table5[[#This Row],[EMPLOYEE ID]],Table3[[EMP ID]:[DATE STARTED]],9,FALSE),"")</f>
        <v>41540</v>
      </c>
      <c r="F823" s="35" t="str">
        <f>IF(IFERROR(VLOOKUP(Table5[[#This Row],[EMPLOYEE ID]],ELIST!$A$1:$J$1864,8),"")="","",VLOOKUP(Table5[[#This Row],[EMPLOYEE ID]],ELIST!$A$1:$J$1864,8))</f>
        <v/>
      </c>
      <c r="G823" s="29">
        <v>1</v>
      </c>
      <c r="H823" s="29">
        <v>12</v>
      </c>
      <c r="I823" s="30">
        <f t="shared" si="24"/>
        <v>8.3333333333333329E-2</v>
      </c>
      <c r="J823" s="52">
        <f t="shared" si="25"/>
        <v>8.3333333333333329E-2</v>
      </c>
    </row>
    <row r="824" spans="1:10" x14ac:dyDescent="0.25">
      <c r="A824" s="28" t="s">
        <v>230</v>
      </c>
      <c r="B824" s="29">
        <v>240037</v>
      </c>
      <c r="C824" s="29" t="s">
        <v>99</v>
      </c>
      <c r="D824" s="29" t="s">
        <v>3284</v>
      </c>
      <c r="E824" s="35">
        <f>IFERROR(VLOOKUP(Table5[[#This Row],[EMPLOYEE ID]],Table3[[EMP ID]:[DATE STARTED]],9,FALSE),"")</f>
        <v>41540</v>
      </c>
      <c r="F824" s="35" t="str">
        <f>IF(IFERROR(VLOOKUP(Table5[[#This Row],[EMPLOYEE ID]],ELIST!$A$1:$J$1864,8),"")="","",VLOOKUP(Table5[[#This Row],[EMPLOYEE ID]],ELIST!$A$1:$J$1864,8))</f>
        <v/>
      </c>
      <c r="G824" s="29">
        <v>1</v>
      </c>
      <c r="H824" s="29">
        <v>12</v>
      </c>
      <c r="I824" s="30">
        <f t="shared" si="24"/>
        <v>8.3333333333333329E-2</v>
      </c>
      <c r="J824" s="52">
        <f t="shared" si="25"/>
        <v>8.3333333333333329E-2</v>
      </c>
    </row>
    <row r="825" spans="1:10" x14ac:dyDescent="0.25">
      <c r="A825" s="28" t="s">
        <v>230</v>
      </c>
      <c r="B825" s="29" t="s">
        <v>3280</v>
      </c>
      <c r="C825" s="29" t="s">
        <v>3766</v>
      </c>
      <c r="D825" s="29" t="s">
        <v>3277</v>
      </c>
      <c r="E825" s="35" t="str">
        <f>IFERROR(VLOOKUP(Table5[[#This Row],[EMPLOYEE ID]],Table3[[EMP ID]:[DATE STARTED]],9,FALSE),"")</f>
        <v/>
      </c>
      <c r="F825" s="35" t="str">
        <f>IF(IFERROR(VLOOKUP(Table5[[#This Row],[EMPLOYEE ID]],ELIST!$A$1:$J$1864,8),"")="","",VLOOKUP(Table5[[#This Row],[EMPLOYEE ID]],ELIST!$A$1:$J$1864,8))</f>
        <v/>
      </c>
      <c r="G825" s="29">
        <v>1</v>
      </c>
      <c r="H825" s="29">
        <v>12</v>
      </c>
      <c r="I825" s="30">
        <f t="shared" si="24"/>
        <v>8.3333333333333329E-2</v>
      </c>
      <c r="J825" s="52">
        <f t="shared" si="25"/>
        <v>8.3333333333333329E-2</v>
      </c>
    </row>
    <row r="826" spans="1:10" x14ac:dyDescent="0.25">
      <c r="A826" s="28" t="s">
        <v>230</v>
      </c>
      <c r="B826" s="29" t="s">
        <v>2992</v>
      </c>
      <c r="C826" s="29" t="s">
        <v>3766</v>
      </c>
      <c r="D826" s="29" t="s">
        <v>695</v>
      </c>
      <c r="E826" s="35" t="str">
        <f>IFERROR(VLOOKUP(Table5[[#This Row],[EMPLOYEE ID]],Table3[[EMP ID]:[DATE STARTED]],9,FALSE),"")</f>
        <v/>
      </c>
      <c r="F826" s="35" t="str">
        <f>IF(IFERROR(VLOOKUP(Table5[[#This Row],[EMPLOYEE ID]],ELIST!$A$1:$J$1864,8),"")="","",VLOOKUP(Table5[[#This Row],[EMPLOYEE ID]],ELIST!$A$1:$J$1864,8))</f>
        <v/>
      </c>
      <c r="G826" s="29">
        <v>1</v>
      </c>
      <c r="H826" s="29">
        <v>12</v>
      </c>
      <c r="I826" s="30">
        <f t="shared" si="24"/>
        <v>8.3333333333333329E-2</v>
      </c>
      <c r="J826" s="52">
        <f t="shared" si="25"/>
        <v>8.3333333333333329E-2</v>
      </c>
    </row>
    <row r="827" spans="1:10" x14ac:dyDescent="0.25">
      <c r="A827" s="28" t="s">
        <v>230</v>
      </c>
      <c r="B827" s="29" t="s">
        <v>611</v>
      </c>
      <c r="C827" s="29" t="s">
        <v>3766</v>
      </c>
      <c r="D827" s="29" t="s">
        <v>3778</v>
      </c>
      <c r="E827" s="35" t="str">
        <f>IFERROR(VLOOKUP(Table5[[#This Row],[EMPLOYEE ID]],Table3[[EMP ID]:[DATE STARTED]],9,FALSE),"")</f>
        <v/>
      </c>
      <c r="F827" s="35">
        <f>IF(IFERROR(VLOOKUP(Table5[[#This Row],[EMPLOYEE ID]],ELIST!$A$1:$J$1864,8),"")="","",VLOOKUP(Table5[[#This Row],[EMPLOYEE ID]],ELIST!$A$1:$J$1864,8))</f>
        <v>44232</v>
      </c>
      <c r="G827" s="29">
        <v>1</v>
      </c>
      <c r="H827" s="29">
        <v>12</v>
      </c>
      <c r="I827" s="30">
        <f t="shared" si="24"/>
        <v>8.3333333333333329E-2</v>
      </c>
      <c r="J827" s="52">
        <f t="shared" si="25"/>
        <v>1.4880952380952382E-2</v>
      </c>
    </row>
    <row r="828" spans="1:10" x14ac:dyDescent="0.25">
      <c r="A828" s="28" t="s">
        <v>230</v>
      </c>
      <c r="B828" s="29" t="s">
        <v>3879</v>
      </c>
      <c r="C828" s="29" t="s">
        <v>3766</v>
      </c>
      <c r="D828" s="29" t="s">
        <v>3768</v>
      </c>
      <c r="E828" s="35" t="str">
        <f>IFERROR(VLOOKUP(Table5[[#This Row],[EMPLOYEE ID]],Table3[[EMP ID]:[DATE STARTED]],9,FALSE),"")</f>
        <v/>
      </c>
      <c r="F828" s="35" t="str">
        <f>IF(IFERROR(VLOOKUP(Table5[[#This Row],[EMPLOYEE ID]],ELIST!$A$1:$J$1864,8),"")="","",VLOOKUP(Table5[[#This Row],[EMPLOYEE ID]],ELIST!$A$1:$J$1864,8))</f>
        <v/>
      </c>
      <c r="G828" s="29">
        <v>1</v>
      </c>
      <c r="H828" s="29">
        <v>12</v>
      </c>
      <c r="I828" s="30">
        <f t="shared" si="24"/>
        <v>8.3333333333333329E-2</v>
      </c>
      <c r="J828" s="52">
        <f t="shared" si="25"/>
        <v>8.3333333333333329E-2</v>
      </c>
    </row>
    <row r="829" spans="1:10" x14ac:dyDescent="0.25">
      <c r="A829" s="28" t="s">
        <v>228</v>
      </c>
      <c r="B829" s="29" t="s">
        <v>226</v>
      </c>
      <c r="C829" s="29" t="s">
        <v>227</v>
      </c>
      <c r="D829" s="29" t="s">
        <v>746</v>
      </c>
      <c r="E829" s="35">
        <f>IFERROR(VLOOKUP(Table5[[#This Row],[EMPLOYEE ID]],Table3[[EMP ID]:[DATE STARTED]],9,FALSE),"")</f>
        <v>42795</v>
      </c>
      <c r="F829" s="35" t="str">
        <f>IF(IFERROR(VLOOKUP(Table5[[#This Row],[EMPLOYEE ID]],ELIST!$A$1:$J$1864,8),"")="","",VLOOKUP(Table5[[#This Row],[EMPLOYEE ID]],ELIST!$A$1:$J$1864,8))</f>
        <v/>
      </c>
      <c r="G829" s="29">
        <v>1</v>
      </c>
      <c r="H829" s="29">
        <v>12</v>
      </c>
      <c r="I829" s="30">
        <f t="shared" si="24"/>
        <v>8.3333333333333329E-2</v>
      </c>
      <c r="J829" s="52">
        <f t="shared" si="25"/>
        <v>8.3333333333333329E-2</v>
      </c>
    </row>
    <row r="830" spans="1:10" x14ac:dyDescent="0.25">
      <c r="A830" s="28" t="s">
        <v>228</v>
      </c>
      <c r="B830" s="29" t="s">
        <v>226</v>
      </c>
      <c r="C830" s="29" t="s">
        <v>227</v>
      </c>
      <c r="D830" s="29" t="s">
        <v>717</v>
      </c>
      <c r="E830" s="35">
        <f>IFERROR(VLOOKUP(Table5[[#This Row],[EMPLOYEE ID]],Table3[[EMP ID]:[DATE STARTED]],9,FALSE),"")</f>
        <v>42795</v>
      </c>
      <c r="F830" s="35" t="str">
        <f>IF(IFERROR(VLOOKUP(Table5[[#This Row],[EMPLOYEE ID]],ELIST!$A$1:$J$1864,8),"")="","",VLOOKUP(Table5[[#This Row],[EMPLOYEE ID]],ELIST!$A$1:$J$1864,8))</f>
        <v/>
      </c>
      <c r="G830" s="29">
        <v>1</v>
      </c>
      <c r="H830" s="29">
        <v>12</v>
      </c>
      <c r="I830" s="30">
        <f t="shared" si="24"/>
        <v>8.3333333333333329E-2</v>
      </c>
      <c r="J830" s="52">
        <f t="shared" si="25"/>
        <v>8.3333333333333329E-2</v>
      </c>
    </row>
    <row r="831" spans="1:10" x14ac:dyDescent="0.25">
      <c r="A831" s="28" t="s">
        <v>228</v>
      </c>
      <c r="B831" s="29" t="s">
        <v>226</v>
      </c>
      <c r="C831" s="29" t="s">
        <v>227</v>
      </c>
      <c r="D831" s="29" t="s">
        <v>703</v>
      </c>
      <c r="E831" s="35">
        <f>IFERROR(VLOOKUP(Table5[[#This Row],[EMPLOYEE ID]],Table3[[EMP ID]:[DATE STARTED]],9,FALSE),"")</f>
        <v>42795</v>
      </c>
      <c r="F831" s="35" t="str">
        <f>IF(IFERROR(VLOOKUP(Table5[[#This Row],[EMPLOYEE ID]],ELIST!$A$1:$J$1864,8),"")="","",VLOOKUP(Table5[[#This Row],[EMPLOYEE ID]],ELIST!$A$1:$J$1864,8))</f>
        <v/>
      </c>
      <c r="G831" s="29">
        <v>1</v>
      </c>
      <c r="H831" s="29">
        <v>12</v>
      </c>
      <c r="I831" s="30">
        <f t="shared" si="24"/>
        <v>8.3333333333333329E-2</v>
      </c>
      <c r="J831" s="52">
        <f t="shared" si="25"/>
        <v>8.3333333333333329E-2</v>
      </c>
    </row>
    <row r="832" spans="1:10" x14ac:dyDescent="0.25">
      <c r="A832" s="28" t="s">
        <v>228</v>
      </c>
      <c r="B832" s="29" t="s">
        <v>226</v>
      </c>
      <c r="C832" s="29" t="s">
        <v>227</v>
      </c>
      <c r="D832" s="29" t="s">
        <v>695</v>
      </c>
      <c r="E832" s="35">
        <f>IFERROR(VLOOKUP(Table5[[#This Row],[EMPLOYEE ID]],Table3[[EMP ID]:[DATE STARTED]],9,FALSE),"")</f>
        <v>42795</v>
      </c>
      <c r="F832" s="35" t="str">
        <f>IF(IFERROR(VLOOKUP(Table5[[#This Row],[EMPLOYEE ID]],ELIST!$A$1:$J$1864,8),"")="","",VLOOKUP(Table5[[#This Row],[EMPLOYEE ID]],ELIST!$A$1:$J$1864,8))</f>
        <v/>
      </c>
      <c r="G832" s="29">
        <v>1</v>
      </c>
      <c r="H832" s="29">
        <v>12</v>
      </c>
      <c r="I832" s="30">
        <f t="shared" si="24"/>
        <v>8.3333333333333329E-2</v>
      </c>
      <c r="J832" s="52">
        <f t="shared" si="25"/>
        <v>8.3333333333333329E-2</v>
      </c>
    </row>
    <row r="833" spans="1:10" x14ac:dyDescent="0.25">
      <c r="A833" s="28" t="s">
        <v>228</v>
      </c>
      <c r="B833" s="29" t="s">
        <v>226</v>
      </c>
      <c r="C833" s="29" t="s">
        <v>227</v>
      </c>
      <c r="D833" s="29" t="s">
        <v>650</v>
      </c>
      <c r="E833" s="35">
        <f>IFERROR(VLOOKUP(Table5[[#This Row],[EMPLOYEE ID]],Table3[[EMP ID]:[DATE STARTED]],9,FALSE),"")</f>
        <v>42795</v>
      </c>
      <c r="F833" s="35" t="str">
        <f>IF(IFERROR(VLOOKUP(Table5[[#This Row],[EMPLOYEE ID]],ELIST!$A$1:$J$1864,8),"")="","",VLOOKUP(Table5[[#This Row],[EMPLOYEE ID]],ELIST!$A$1:$J$1864,8))</f>
        <v/>
      </c>
      <c r="G833" s="29">
        <v>1</v>
      </c>
      <c r="H833" s="29">
        <v>12</v>
      </c>
      <c r="I833" s="30">
        <f t="shared" si="24"/>
        <v>8.3333333333333329E-2</v>
      </c>
      <c r="J833" s="52">
        <f t="shared" si="25"/>
        <v>8.3333333333333329E-2</v>
      </c>
    </row>
    <row r="834" spans="1:10" x14ac:dyDescent="0.25">
      <c r="A834" s="28" t="s">
        <v>228</v>
      </c>
      <c r="B834" s="29" t="s">
        <v>226</v>
      </c>
      <c r="C834" s="29" t="s">
        <v>227</v>
      </c>
      <c r="D834" s="29" t="s">
        <v>3277</v>
      </c>
      <c r="E834" s="35">
        <f>IFERROR(VLOOKUP(Table5[[#This Row],[EMPLOYEE ID]],Table3[[EMP ID]:[DATE STARTED]],9,FALSE),"")</f>
        <v>42795</v>
      </c>
      <c r="F834" s="35" t="str">
        <f>IF(IFERROR(VLOOKUP(Table5[[#This Row],[EMPLOYEE ID]],ELIST!$A$1:$J$1864,8),"")="","",VLOOKUP(Table5[[#This Row],[EMPLOYEE ID]],ELIST!$A$1:$J$1864,8))</f>
        <v/>
      </c>
      <c r="G834" s="29">
        <v>1</v>
      </c>
      <c r="H834" s="29">
        <v>12</v>
      </c>
      <c r="I834" s="30">
        <f t="shared" si="24"/>
        <v>8.3333333333333329E-2</v>
      </c>
      <c r="J834" s="52">
        <f t="shared" si="25"/>
        <v>8.3333333333333329E-2</v>
      </c>
    </row>
    <row r="835" spans="1:10" x14ac:dyDescent="0.25">
      <c r="A835" s="28" t="s">
        <v>228</v>
      </c>
      <c r="B835" s="29" t="s">
        <v>226</v>
      </c>
      <c r="C835" s="29" t="s">
        <v>227</v>
      </c>
      <c r="D835" s="29" t="s">
        <v>3284</v>
      </c>
      <c r="E835" s="35">
        <f>IFERROR(VLOOKUP(Table5[[#This Row],[EMPLOYEE ID]],Table3[[EMP ID]:[DATE STARTED]],9,FALSE),"")</f>
        <v>42795</v>
      </c>
      <c r="F835" s="35" t="str">
        <f>IF(IFERROR(VLOOKUP(Table5[[#This Row],[EMPLOYEE ID]],ELIST!$A$1:$J$1864,8),"")="","",VLOOKUP(Table5[[#This Row],[EMPLOYEE ID]],ELIST!$A$1:$J$1864,8))</f>
        <v/>
      </c>
      <c r="G835" s="29">
        <v>1</v>
      </c>
      <c r="H835" s="29">
        <v>12</v>
      </c>
      <c r="I835" s="30">
        <f t="shared" ref="I835:I898" si="26">G835/H835</f>
        <v>8.3333333333333329E-2</v>
      </c>
      <c r="J835" s="52">
        <f t="shared" ref="J835:J898" si="27">IF(ISNUMBER(F835), ((G835 - 1 + (DAY(F835) / DAY(EOMONTH(F835, 0)))) / H835), (G835 / H835))</f>
        <v>8.3333333333333329E-2</v>
      </c>
    </row>
    <row r="836" spans="1:10" x14ac:dyDescent="0.25">
      <c r="A836" s="28" t="s">
        <v>228</v>
      </c>
      <c r="B836" s="29" t="s">
        <v>226</v>
      </c>
      <c r="C836" s="29" t="s">
        <v>227</v>
      </c>
      <c r="D836" s="29" t="s">
        <v>3778</v>
      </c>
      <c r="E836" s="35">
        <f>IFERROR(VLOOKUP(Table5[[#This Row],[EMPLOYEE ID]],Table3[[EMP ID]:[DATE STARTED]],9,FALSE),"")</f>
        <v>42795</v>
      </c>
      <c r="F836" s="35" t="str">
        <f>IF(IFERROR(VLOOKUP(Table5[[#This Row],[EMPLOYEE ID]],ELIST!$A$1:$J$1864,8),"")="","",VLOOKUP(Table5[[#This Row],[EMPLOYEE ID]],ELIST!$A$1:$J$1864,8))</f>
        <v/>
      </c>
      <c r="G836" s="29">
        <v>1</v>
      </c>
      <c r="H836" s="29">
        <v>12</v>
      </c>
      <c r="I836" s="30">
        <f t="shared" si="26"/>
        <v>8.3333333333333329E-2</v>
      </c>
      <c r="J836" s="52">
        <f t="shared" si="27"/>
        <v>8.3333333333333329E-2</v>
      </c>
    </row>
    <row r="837" spans="1:10" x14ac:dyDescent="0.25">
      <c r="A837" s="28" t="s">
        <v>228</v>
      </c>
      <c r="B837" s="29" t="s">
        <v>226</v>
      </c>
      <c r="C837" s="29" t="s">
        <v>227</v>
      </c>
      <c r="D837" s="29" t="s">
        <v>3768</v>
      </c>
      <c r="E837" s="35">
        <f>IFERROR(VLOOKUP(Table5[[#This Row],[EMPLOYEE ID]],Table3[[EMP ID]:[DATE STARTED]],9,FALSE),"")</f>
        <v>42795</v>
      </c>
      <c r="F837" s="35" t="str">
        <f>IF(IFERROR(VLOOKUP(Table5[[#This Row],[EMPLOYEE ID]],ELIST!$A$1:$J$1864,8),"")="","",VLOOKUP(Table5[[#This Row],[EMPLOYEE ID]],ELIST!$A$1:$J$1864,8))</f>
        <v/>
      </c>
      <c r="G837" s="29">
        <v>1</v>
      </c>
      <c r="H837" s="29">
        <v>12</v>
      </c>
      <c r="I837" s="30">
        <f t="shared" si="26"/>
        <v>8.3333333333333329E-2</v>
      </c>
      <c r="J837" s="52">
        <f t="shared" si="27"/>
        <v>8.3333333333333329E-2</v>
      </c>
    </row>
    <row r="838" spans="1:10" x14ac:dyDescent="0.25">
      <c r="A838" s="28" t="s">
        <v>223</v>
      </c>
      <c r="B838" s="29">
        <v>240255</v>
      </c>
      <c r="C838" s="29" t="s">
        <v>222</v>
      </c>
      <c r="D838" s="29" t="s">
        <v>754</v>
      </c>
      <c r="E838" s="35">
        <f>IFERROR(VLOOKUP(Table5[[#This Row],[EMPLOYEE ID]],Table3[[EMP ID]:[DATE STARTED]],9,FALSE),"")</f>
        <v>43987</v>
      </c>
      <c r="F838" s="35" t="str">
        <f>IF(IFERROR(VLOOKUP(Table5[[#This Row],[EMPLOYEE ID]],ELIST!$A$1:$J$1864,8),"")="","",VLOOKUP(Table5[[#This Row],[EMPLOYEE ID]],ELIST!$A$1:$J$1864,8))</f>
        <v/>
      </c>
      <c r="G838" s="29">
        <v>1</v>
      </c>
      <c r="H838" s="29">
        <v>12</v>
      </c>
      <c r="I838" s="30">
        <f t="shared" si="26"/>
        <v>8.3333333333333329E-2</v>
      </c>
      <c r="J838" s="52">
        <f t="shared" si="27"/>
        <v>8.3333333333333329E-2</v>
      </c>
    </row>
    <row r="839" spans="1:10" x14ac:dyDescent="0.25">
      <c r="A839" s="28" t="s">
        <v>223</v>
      </c>
      <c r="B839" s="29">
        <v>240255</v>
      </c>
      <c r="C839" s="29" t="s">
        <v>222</v>
      </c>
      <c r="D839" s="29" t="s">
        <v>748</v>
      </c>
      <c r="E839" s="35">
        <f>IFERROR(VLOOKUP(Table5[[#This Row],[EMPLOYEE ID]],Table3[[EMP ID]:[DATE STARTED]],9,FALSE),"")</f>
        <v>43987</v>
      </c>
      <c r="F839" s="35" t="str">
        <f>IF(IFERROR(VLOOKUP(Table5[[#This Row],[EMPLOYEE ID]],ELIST!$A$1:$J$1864,8),"")="","",VLOOKUP(Table5[[#This Row],[EMPLOYEE ID]],ELIST!$A$1:$J$1864,8))</f>
        <v/>
      </c>
      <c r="G839" s="29">
        <v>1</v>
      </c>
      <c r="H839" s="29">
        <v>12</v>
      </c>
      <c r="I839" s="30">
        <f t="shared" si="26"/>
        <v>8.3333333333333329E-2</v>
      </c>
      <c r="J839" s="52">
        <f t="shared" si="27"/>
        <v>8.3333333333333329E-2</v>
      </c>
    </row>
    <row r="840" spans="1:10" x14ac:dyDescent="0.25">
      <c r="A840" s="28" t="s">
        <v>223</v>
      </c>
      <c r="B840" s="29">
        <v>240255</v>
      </c>
      <c r="C840" s="29" t="s">
        <v>222</v>
      </c>
      <c r="D840" s="29" t="s">
        <v>747</v>
      </c>
      <c r="E840" s="35">
        <f>IFERROR(VLOOKUP(Table5[[#This Row],[EMPLOYEE ID]],Table3[[EMP ID]:[DATE STARTED]],9,FALSE),"")</f>
        <v>43987</v>
      </c>
      <c r="F840" s="35" t="str">
        <f>IF(IFERROR(VLOOKUP(Table5[[#This Row],[EMPLOYEE ID]],ELIST!$A$1:$J$1864,8),"")="","",VLOOKUP(Table5[[#This Row],[EMPLOYEE ID]],ELIST!$A$1:$J$1864,8))</f>
        <v/>
      </c>
      <c r="G840" s="29">
        <v>1</v>
      </c>
      <c r="H840" s="29">
        <v>12</v>
      </c>
      <c r="I840" s="30">
        <f t="shared" si="26"/>
        <v>8.3333333333333329E-2</v>
      </c>
      <c r="J840" s="52">
        <f t="shared" si="27"/>
        <v>8.3333333333333329E-2</v>
      </c>
    </row>
    <row r="841" spans="1:10" x14ac:dyDescent="0.25">
      <c r="A841" s="28" t="s">
        <v>223</v>
      </c>
      <c r="B841" s="29">
        <v>240255</v>
      </c>
      <c r="C841" s="29" t="s">
        <v>222</v>
      </c>
      <c r="D841" s="29" t="s">
        <v>746</v>
      </c>
      <c r="E841" s="35">
        <f>IFERROR(VLOOKUP(Table5[[#This Row],[EMPLOYEE ID]],Table3[[EMP ID]:[DATE STARTED]],9,FALSE),"")</f>
        <v>43987</v>
      </c>
      <c r="F841" s="35" t="str">
        <f>IF(IFERROR(VLOOKUP(Table5[[#This Row],[EMPLOYEE ID]],ELIST!$A$1:$J$1864,8),"")="","",VLOOKUP(Table5[[#This Row],[EMPLOYEE ID]],ELIST!$A$1:$J$1864,8))</f>
        <v/>
      </c>
      <c r="G841" s="29">
        <v>1</v>
      </c>
      <c r="H841" s="29">
        <v>12</v>
      </c>
      <c r="I841" s="30">
        <f t="shared" si="26"/>
        <v>8.3333333333333329E-2</v>
      </c>
      <c r="J841" s="52">
        <f t="shared" si="27"/>
        <v>8.3333333333333329E-2</v>
      </c>
    </row>
    <row r="842" spans="1:10" x14ac:dyDescent="0.25">
      <c r="A842" s="28" t="s">
        <v>219</v>
      </c>
      <c r="B842" s="29">
        <v>240538</v>
      </c>
      <c r="C842" s="29" t="s">
        <v>218</v>
      </c>
      <c r="D842" s="29" t="s">
        <v>754</v>
      </c>
      <c r="E842" s="35">
        <f>IFERROR(VLOOKUP(Table5[[#This Row],[EMPLOYEE ID]],Table3[[EMP ID]:[DATE STARTED]],9,FALSE),"")</f>
        <v>44753</v>
      </c>
      <c r="F842" s="35" t="str">
        <f>IF(IFERROR(VLOOKUP(Table5[[#This Row],[EMPLOYEE ID]],ELIST!$A$1:$J$1864,8),"")="","",VLOOKUP(Table5[[#This Row],[EMPLOYEE ID]],ELIST!$A$1:$J$1864,8))</f>
        <v/>
      </c>
      <c r="G842" s="29">
        <v>1</v>
      </c>
      <c r="H842" s="29">
        <v>12</v>
      </c>
      <c r="I842" s="30">
        <f t="shared" si="26"/>
        <v>8.3333333333333329E-2</v>
      </c>
      <c r="J842" s="52">
        <f t="shared" si="27"/>
        <v>8.3333333333333329E-2</v>
      </c>
    </row>
    <row r="843" spans="1:10" x14ac:dyDescent="0.25">
      <c r="A843" s="28" t="s">
        <v>219</v>
      </c>
      <c r="B843" s="29">
        <v>240538</v>
      </c>
      <c r="C843" s="29" t="s">
        <v>218</v>
      </c>
      <c r="D843" s="29" t="s">
        <v>748</v>
      </c>
      <c r="E843" s="35">
        <f>IFERROR(VLOOKUP(Table5[[#This Row],[EMPLOYEE ID]],Table3[[EMP ID]:[DATE STARTED]],9,FALSE),"")</f>
        <v>44753</v>
      </c>
      <c r="F843" s="35" t="str">
        <f>IF(IFERROR(VLOOKUP(Table5[[#This Row],[EMPLOYEE ID]],ELIST!$A$1:$J$1864,8),"")="","",VLOOKUP(Table5[[#This Row],[EMPLOYEE ID]],ELIST!$A$1:$J$1864,8))</f>
        <v/>
      </c>
      <c r="G843" s="29">
        <v>1</v>
      </c>
      <c r="H843" s="29">
        <v>12</v>
      </c>
      <c r="I843" s="30">
        <f t="shared" si="26"/>
        <v>8.3333333333333329E-2</v>
      </c>
      <c r="J843" s="52">
        <f t="shared" si="27"/>
        <v>8.3333333333333329E-2</v>
      </c>
    </row>
    <row r="844" spans="1:10" x14ac:dyDescent="0.25">
      <c r="A844" s="28" t="s">
        <v>219</v>
      </c>
      <c r="B844" s="29">
        <v>240538</v>
      </c>
      <c r="C844" s="29" t="s">
        <v>218</v>
      </c>
      <c r="D844" s="29" t="s">
        <v>746</v>
      </c>
      <c r="E844" s="35">
        <f>IFERROR(VLOOKUP(Table5[[#This Row],[EMPLOYEE ID]],Table3[[EMP ID]:[DATE STARTED]],9,FALSE),"")</f>
        <v>44753</v>
      </c>
      <c r="F844" s="35" t="str">
        <f>IF(IFERROR(VLOOKUP(Table5[[#This Row],[EMPLOYEE ID]],ELIST!$A$1:$J$1864,8),"")="","",VLOOKUP(Table5[[#This Row],[EMPLOYEE ID]],ELIST!$A$1:$J$1864,8))</f>
        <v/>
      </c>
      <c r="G844" s="29">
        <v>1</v>
      </c>
      <c r="H844" s="29">
        <v>12</v>
      </c>
      <c r="I844" s="30">
        <f t="shared" si="26"/>
        <v>8.3333333333333329E-2</v>
      </c>
      <c r="J844" s="52">
        <f t="shared" si="27"/>
        <v>8.3333333333333329E-2</v>
      </c>
    </row>
    <row r="845" spans="1:10" x14ac:dyDescent="0.25">
      <c r="A845" s="28" t="s">
        <v>219</v>
      </c>
      <c r="B845" s="29">
        <v>240538</v>
      </c>
      <c r="C845" s="29" t="s">
        <v>218</v>
      </c>
      <c r="D845" s="29" t="s">
        <v>717</v>
      </c>
      <c r="E845" s="35">
        <f>IFERROR(VLOOKUP(Table5[[#This Row],[EMPLOYEE ID]],Table3[[EMP ID]:[DATE STARTED]],9,FALSE),"")</f>
        <v>44753</v>
      </c>
      <c r="F845" s="35" t="str">
        <f>IF(IFERROR(VLOOKUP(Table5[[#This Row],[EMPLOYEE ID]],ELIST!$A$1:$J$1864,8),"")="","",VLOOKUP(Table5[[#This Row],[EMPLOYEE ID]],ELIST!$A$1:$J$1864,8))</f>
        <v/>
      </c>
      <c r="G845" s="29">
        <v>1</v>
      </c>
      <c r="H845" s="29">
        <v>12</v>
      </c>
      <c r="I845" s="30">
        <f t="shared" si="26"/>
        <v>8.3333333333333329E-2</v>
      </c>
      <c r="J845" s="52">
        <f t="shared" si="27"/>
        <v>8.3333333333333329E-2</v>
      </c>
    </row>
    <row r="846" spans="1:10" x14ac:dyDescent="0.25">
      <c r="A846" s="28" t="s">
        <v>219</v>
      </c>
      <c r="B846" s="29">
        <v>240538</v>
      </c>
      <c r="C846" s="29" t="s">
        <v>218</v>
      </c>
      <c r="D846" s="29" t="s">
        <v>703</v>
      </c>
      <c r="E846" s="35">
        <f>IFERROR(VLOOKUP(Table5[[#This Row],[EMPLOYEE ID]],Table3[[EMP ID]:[DATE STARTED]],9,FALSE),"")</f>
        <v>44753</v>
      </c>
      <c r="F846" s="35" t="str">
        <f>IF(IFERROR(VLOOKUP(Table5[[#This Row],[EMPLOYEE ID]],ELIST!$A$1:$J$1864,8),"")="","",VLOOKUP(Table5[[#This Row],[EMPLOYEE ID]],ELIST!$A$1:$J$1864,8))</f>
        <v/>
      </c>
      <c r="G846" s="29">
        <v>1</v>
      </c>
      <c r="H846" s="29">
        <v>12</v>
      </c>
      <c r="I846" s="30">
        <f t="shared" si="26"/>
        <v>8.3333333333333329E-2</v>
      </c>
      <c r="J846" s="52">
        <f t="shared" si="27"/>
        <v>8.3333333333333329E-2</v>
      </c>
    </row>
    <row r="847" spans="1:10" x14ac:dyDescent="0.25">
      <c r="A847" s="28" t="s">
        <v>219</v>
      </c>
      <c r="B847" s="29">
        <v>240538</v>
      </c>
      <c r="C847" s="29" t="s">
        <v>218</v>
      </c>
      <c r="D847" s="29" t="s">
        <v>695</v>
      </c>
      <c r="E847" s="35">
        <f>IFERROR(VLOOKUP(Table5[[#This Row],[EMPLOYEE ID]],Table3[[EMP ID]:[DATE STARTED]],9,FALSE),"")</f>
        <v>44753</v>
      </c>
      <c r="F847" s="35" t="str">
        <f>IF(IFERROR(VLOOKUP(Table5[[#This Row],[EMPLOYEE ID]],ELIST!$A$1:$J$1864,8),"")="","",VLOOKUP(Table5[[#This Row],[EMPLOYEE ID]],ELIST!$A$1:$J$1864,8))</f>
        <v/>
      </c>
      <c r="G847" s="29">
        <v>1</v>
      </c>
      <c r="H847" s="29">
        <v>12</v>
      </c>
      <c r="I847" s="30">
        <f t="shared" si="26"/>
        <v>8.3333333333333329E-2</v>
      </c>
      <c r="J847" s="52">
        <f t="shared" si="27"/>
        <v>8.3333333333333329E-2</v>
      </c>
    </row>
    <row r="848" spans="1:10" x14ac:dyDescent="0.25">
      <c r="A848" s="28" t="s">
        <v>219</v>
      </c>
      <c r="B848" s="29">
        <v>240538</v>
      </c>
      <c r="C848" s="29" t="s">
        <v>218</v>
      </c>
      <c r="D848" s="29" t="s">
        <v>650</v>
      </c>
      <c r="E848" s="35">
        <f>IFERROR(VLOOKUP(Table5[[#This Row],[EMPLOYEE ID]],Table3[[EMP ID]:[DATE STARTED]],9,FALSE),"")</f>
        <v>44753</v>
      </c>
      <c r="F848" s="35" t="str">
        <f>IF(IFERROR(VLOOKUP(Table5[[#This Row],[EMPLOYEE ID]],ELIST!$A$1:$J$1864,8),"")="","",VLOOKUP(Table5[[#This Row],[EMPLOYEE ID]],ELIST!$A$1:$J$1864,8))</f>
        <v/>
      </c>
      <c r="G848" s="29">
        <v>1</v>
      </c>
      <c r="H848" s="29">
        <v>12</v>
      </c>
      <c r="I848" s="30">
        <f t="shared" si="26"/>
        <v>8.3333333333333329E-2</v>
      </c>
      <c r="J848" s="52">
        <f t="shared" si="27"/>
        <v>8.3333333333333329E-2</v>
      </c>
    </row>
    <row r="849" spans="1:10" x14ac:dyDescent="0.25">
      <c r="A849" s="28" t="s">
        <v>219</v>
      </c>
      <c r="B849" s="29">
        <v>240538</v>
      </c>
      <c r="C849" s="29" t="s">
        <v>218</v>
      </c>
      <c r="D849" s="29" t="s">
        <v>3277</v>
      </c>
      <c r="E849" s="35">
        <f>IFERROR(VLOOKUP(Table5[[#This Row],[EMPLOYEE ID]],Table3[[EMP ID]:[DATE STARTED]],9,FALSE),"")</f>
        <v>44753</v>
      </c>
      <c r="F849" s="35" t="str">
        <f>IF(IFERROR(VLOOKUP(Table5[[#This Row],[EMPLOYEE ID]],ELIST!$A$1:$J$1864,8),"")="","",VLOOKUP(Table5[[#This Row],[EMPLOYEE ID]],ELIST!$A$1:$J$1864,8))</f>
        <v/>
      </c>
      <c r="G849" s="29">
        <v>1</v>
      </c>
      <c r="H849" s="29">
        <v>12</v>
      </c>
      <c r="I849" s="30">
        <f t="shared" si="26"/>
        <v>8.3333333333333329E-2</v>
      </c>
      <c r="J849" s="52">
        <f t="shared" si="27"/>
        <v>8.3333333333333329E-2</v>
      </c>
    </row>
    <row r="850" spans="1:10" x14ac:dyDescent="0.25">
      <c r="A850" s="28" t="s">
        <v>219</v>
      </c>
      <c r="B850" s="29">
        <v>240538</v>
      </c>
      <c r="C850" s="29" t="s">
        <v>218</v>
      </c>
      <c r="D850" s="29" t="s">
        <v>3284</v>
      </c>
      <c r="E850" s="35">
        <f>IFERROR(VLOOKUP(Table5[[#This Row],[EMPLOYEE ID]],Table3[[EMP ID]:[DATE STARTED]],9,FALSE),"")</f>
        <v>44753</v>
      </c>
      <c r="F850" s="35" t="str">
        <f>IF(IFERROR(VLOOKUP(Table5[[#This Row],[EMPLOYEE ID]],ELIST!$A$1:$J$1864,8),"")="","",VLOOKUP(Table5[[#This Row],[EMPLOYEE ID]],ELIST!$A$1:$J$1864,8))</f>
        <v/>
      </c>
      <c r="G850" s="29">
        <v>1</v>
      </c>
      <c r="H850" s="29">
        <v>12</v>
      </c>
      <c r="I850" s="30">
        <f t="shared" si="26"/>
        <v>8.3333333333333329E-2</v>
      </c>
      <c r="J850" s="52">
        <f t="shared" si="27"/>
        <v>8.3333333333333329E-2</v>
      </c>
    </row>
    <row r="851" spans="1:10" x14ac:dyDescent="0.25">
      <c r="A851" s="28" t="s">
        <v>219</v>
      </c>
      <c r="B851" s="29">
        <v>240538</v>
      </c>
      <c r="C851" s="29" t="s">
        <v>218</v>
      </c>
      <c r="D851" s="29" t="s">
        <v>3778</v>
      </c>
      <c r="E851" s="35">
        <f>IFERROR(VLOOKUP(Table5[[#This Row],[EMPLOYEE ID]],Table3[[EMP ID]:[DATE STARTED]],9,FALSE),"")</f>
        <v>44753</v>
      </c>
      <c r="F851" s="35" t="str">
        <f>IF(IFERROR(VLOOKUP(Table5[[#This Row],[EMPLOYEE ID]],ELIST!$A$1:$J$1864,8),"")="","",VLOOKUP(Table5[[#This Row],[EMPLOYEE ID]],ELIST!$A$1:$J$1864,8))</f>
        <v/>
      </c>
      <c r="G851" s="29">
        <v>1</v>
      </c>
      <c r="H851" s="29">
        <v>12</v>
      </c>
      <c r="I851" s="30">
        <f t="shared" si="26"/>
        <v>8.3333333333333329E-2</v>
      </c>
      <c r="J851" s="52">
        <f t="shared" si="27"/>
        <v>8.3333333333333329E-2</v>
      </c>
    </row>
    <row r="852" spans="1:10" x14ac:dyDescent="0.25">
      <c r="A852" s="28" t="s">
        <v>219</v>
      </c>
      <c r="B852" s="29">
        <v>240538</v>
      </c>
      <c r="C852" s="29" t="s">
        <v>218</v>
      </c>
      <c r="D852" s="29" t="s">
        <v>3768</v>
      </c>
      <c r="E852" s="35">
        <f>IFERROR(VLOOKUP(Table5[[#This Row],[EMPLOYEE ID]],Table3[[EMP ID]:[DATE STARTED]],9,FALSE),"")</f>
        <v>44753</v>
      </c>
      <c r="F852" s="35" t="str">
        <f>IF(IFERROR(VLOOKUP(Table5[[#This Row],[EMPLOYEE ID]],ELIST!$A$1:$J$1864,8),"")="","",VLOOKUP(Table5[[#This Row],[EMPLOYEE ID]],ELIST!$A$1:$J$1864,8))</f>
        <v/>
      </c>
      <c r="G852" s="29">
        <v>1</v>
      </c>
      <c r="H852" s="29">
        <v>12</v>
      </c>
      <c r="I852" s="30">
        <f t="shared" si="26"/>
        <v>8.3333333333333329E-2</v>
      </c>
      <c r="J852" s="52">
        <f t="shared" si="27"/>
        <v>8.3333333333333329E-2</v>
      </c>
    </row>
    <row r="853" spans="1:10" x14ac:dyDescent="0.25">
      <c r="A853" s="28" t="s">
        <v>214</v>
      </c>
      <c r="B853" s="29">
        <v>240494</v>
      </c>
      <c r="C853" s="29" t="s">
        <v>213</v>
      </c>
      <c r="D853" s="29" t="s">
        <v>754</v>
      </c>
      <c r="E853" s="35">
        <f>IFERROR(VLOOKUP(Table5[[#This Row],[EMPLOYEE ID]],Table3[[EMP ID]:[DATE STARTED]],9,FALSE),"")</f>
        <v>44623</v>
      </c>
      <c r="F853" s="35" t="str">
        <f>IF(IFERROR(VLOOKUP(Table5[[#This Row],[EMPLOYEE ID]],ELIST!$A$1:$J$1864,8),"")="","",VLOOKUP(Table5[[#This Row],[EMPLOYEE ID]],ELIST!$A$1:$J$1864,8))</f>
        <v/>
      </c>
      <c r="G853" s="29">
        <v>1</v>
      </c>
      <c r="H853" s="29">
        <v>12</v>
      </c>
      <c r="I853" s="30">
        <f t="shared" si="26"/>
        <v>8.3333333333333329E-2</v>
      </c>
      <c r="J853" s="52">
        <f t="shared" si="27"/>
        <v>8.3333333333333329E-2</v>
      </c>
    </row>
    <row r="854" spans="1:10" x14ac:dyDescent="0.25">
      <c r="A854" s="28" t="s">
        <v>214</v>
      </c>
      <c r="B854" s="29">
        <v>240494</v>
      </c>
      <c r="C854" s="29" t="s">
        <v>213</v>
      </c>
      <c r="D854" s="29" t="s">
        <v>748</v>
      </c>
      <c r="E854" s="35">
        <f>IFERROR(VLOOKUP(Table5[[#This Row],[EMPLOYEE ID]],Table3[[EMP ID]:[DATE STARTED]],9,FALSE),"")</f>
        <v>44623</v>
      </c>
      <c r="F854" s="35" t="str">
        <f>IF(IFERROR(VLOOKUP(Table5[[#This Row],[EMPLOYEE ID]],ELIST!$A$1:$J$1864,8),"")="","",VLOOKUP(Table5[[#This Row],[EMPLOYEE ID]],ELIST!$A$1:$J$1864,8))</f>
        <v/>
      </c>
      <c r="G854" s="29">
        <v>1</v>
      </c>
      <c r="H854" s="29">
        <v>12</v>
      </c>
      <c r="I854" s="30">
        <f t="shared" si="26"/>
        <v>8.3333333333333329E-2</v>
      </c>
      <c r="J854" s="52">
        <f t="shared" si="27"/>
        <v>8.3333333333333329E-2</v>
      </c>
    </row>
    <row r="855" spans="1:10" x14ac:dyDescent="0.25">
      <c r="A855" s="28" t="s">
        <v>214</v>
      </c>
      <c r="B855" s="29">
        <v>240494</v>
      </c>
      <c r="C855" s="29" t="s">
        <v>213</v>
      </c>
      <c r="D855" s="29" t="s">
        <v>746</v>
      </c>
      <c r="E855" s="35">
        <f>IFERROR(VLOOKUP(Table5[[#This Row],[EMPLOYEE ID]],Table3[[EMP ID]:[DATE STARTED]],9,FALSE),"")</f>
        <v>44623</v>
      </c>
      <c r="F855" s="35" t="str">
        <f>IF(IFERROR(VLOOKUP(Table5[[#This Row],[EMPLOYEE ID]],ELIST!$A$1:$J$1864,8),"")="","",VLOOKUP(Table5[[#This Row],[EMPLOYEE ID]],ELIST!$A$1:$J$1864,8))</f>
        <v/>
      </c>
      <c r="G855" s="29">
        <v>1</v>
      </c>
      <c r="H855" s="29">
        <v>12</v>
      </c>
      <c r="I855" s="30">
        <f t="shared" si="26"/>
        <v>8.3333333333333329E-2</v>
      </c>
      <c r="J855" s="52">
        <f t="shared" si="27"/>
        <v>8.3333333333333329E-2</v>
      </c>
    </row>
    <row r="856" spans="1:10" x14ac:dyDescent="0.25">
      <c r="A856" s="28" t="s">
        <v>214</v>
      </c>
      <c r="B856" s="29">
        <v>240494</v>
      </c>
      <c r="C856" s="29" t="s">
        <v>213</v>
      </c>
      <c r="D856" s="29" t="s">
        <v>717</v>
      </c>
      <c r="E856" s="35">
        <f>IFERROR(VLOOKUP(Table5[[#This Row],[EMPLOYEE ID]],Table3[[EMP ID]:[DATE STARTED]],9,FALSE),"")</f>
        <v>44623</v>
      </c>
      <c r="F856" s="35" t="str">
        <f>IF(IFERROR(VLOOKUP(Table5[[#This Row],[EMPLOYEE ID]],ELIST!$A$1:$J$1864,8),"")="","",VLOOKUP(Table5[[#This Row],[EMPLOYEE ID]],ELIST!$A$1:$J$1864,8))</f>
        <v/>
      </c>
      <c r="G856" s="29">
        <v>1</v>
      </c>
      <c r="H856" s="29">
        <v>12</v>
      </c>
      <c r="I856" s="30">
        <f t="shared" si="26"/>
        <v>8.3333333333333329E-2</v>
      </c>
      <c r="J856" s="52">
        <f t="shared" si="27"/>
        <v>8.3333333333333329E-2</v>
      </c>
    </row>
    <row r="857" spans="1:10" x14ac:dyDescent="0.25">
      <c r="A857" s="28" t="s">
        <v>214</v>
      </c>
      <c r="B857" s="29">
        <v>240494</v>
      </c>
      <c r="C857" s="29" t="s">
        <v>213</v>
      </c>
      <c r="D857" s="29" t="s">
        <v>703</v>
      </c>
      <c r="E857" s="35">
        <f>IFERROR(VLOOKUP(Table5[[#This Row],[EMPLOYEE ID]],Table3[[EMP ID]:[DATE STARTED]],9,FALSE),"")</f>
        <v>44623</v>
      </c>
      <c r="F857" s="35" t="str">
        <f>IF(IFERROR(VLOOKUP(Table5[[#This Row],[EMPLOYEE ID]],ELIST!$A$1:$J$1864,8),"")="","",VLOOKUP(Table5[[#This Row],[EMPLOYEE ID]],ELIST!$A$1:$J$1864,8))</f>
        <v/>
      </c>
      <c r="G857" s="29">
        <v>1</v>
      </c>
      <c r="H857" s="29">
        <v>12</v>
      </c>
      <c r="I857" s="30">
        <f t="shared" si="26"/>
        <v>8.3333333333333329E-2</v>
      </c>
      <c r="J857" s="52">
        <f t="shared" si="27"/>
        <v>8.3333333333333329E-2</v>
      </c>
    </row>
    <row r="858" spans="1:10" x14ac:dyDescent="0.25">
      <c r="A858" s="28" t="s">
        <v>214</v>
      </c>
      <c r="B858" s="29">
        <v>240494</v>
      </c>
      <c r="C858" s="29" t="s">
        <v>213</v>
      </c>
      <c r="D858" s="29" t="s">
        <v>695</v>
      </c>
      <c r="E858" s="35">
        <f>IFERROR(VLOOKUP(Table5[[#This Row],[EMPLOYEE ID]],Table3[[EMP ID]:[DATE STARTED]],9,FALSE),"")</f>
        <v>44623</v>
      </c>
      <c r="F858" s="35" t="str">
        <f>IF(IFERROR(VLOOKUP(Table5[[#This Row],[EMPLOYEE ID]],ELIST!$A$1:$J$1864,8),"")="","",VLOOKUP(Table5[[#This Row],[EMPLOYEE ID]],ELIST!$A$1:$J$1864,8))</f>
        <v/>
      </c>
      <c r="G858" s="29">
        <v>1</v>
      </c>
      <c r="H858" s="29">
        <v>12</v>
      </c>
      <c r="I858" s="30">
        <f t="shared" si="26"/>
        <v>8.3333333333333329E-2</v>
      </c>
      <c r="J858" s="52">
        <f t="shared" si="27"/>
        <v>8.3333333333333329E-2</v>
      </c>
    </row>
    <row r="859" spans="1:10" x14ac:dyDescent="0.25">
      <c r="A859" s="28" t="s">
        <v>214</v>
      </c>
      <c r="B859" s="29">
        <v>240494</v>
      </c>
      <c r="C859" s="29" t="s">
        <v>213</v>
      </c>
      <c r="D859" s="29" t="s">
        <v>650</v>
      </c>
      <c r="E859" s="35">
        <f>IFERROR(VLOOKUP(Table5[[#This Row],[EMPLOYEE ID]],Table3[[EMP ID]:[DATE STARTED]],9,FALSE),"")</f>
        <v>44623</v>
      </c>
      <c r="F859" s="35" t="str">
        <f>IF(IFERROR(VLOOKUP(Table5[[#This Row],[EMPLOYEE ID]],ELIST!$A$1:$J$1864,8),"")="","",VLOOKUP(Table5[[#This Row],[EMPLOYEE ID]],ELIST!$A$1:$J$1864,8))</f>
        <v/>
      </c>
      <c r="G859" s="29">
        <v>1</v>
      </c>
      <c r="H859" s="29">
        <v>12</v>
      </c>
      <c r="I859" s="30">
        <f t="shared" si="26"/>
        <v>8.3333333333333329E-2</v>
      </c>
      <c r="J859" s="52">
        <f t="shared" si="27"/>
        <v>8.3333333333333329E-2</v>
      </c>
    </row>
    <row r="860" spans="1:10" x14ac:dyDescent="0.25">
      <c r="A860" s="28" t="s">
        <v>214</v>
      </c>
      <c r="B860" s="29">
        <v>240494</v>
      </c>
      <c r="C860" s="29" t="s">
        <v>213</v>
      </c>
      <c r="D860" s="29" t="s">
        <v>3277</v>
      </c>
      <c r="E860" s="35">
        <f>IFERROR(VLOOKUP(Table5[[#This Row],[EMPLOYEE ID]],Table3[[EMP ID]:[DATE STARTED]],9,FALSE),"")</f>
        <v>44623</v>
      </c>
      <c r="F860" s="35" t="str">
        <f>IF(IFERROR(VLOOKUP(Table5[[#This Row],[EMPLOYEE ID]],ELIST!$A$1:$J$1864,8),"")="","",VLOOKUP(Table5[[#This Row],[EMPLOYEE ID]],ELIST!$A$1:$J$1864,8))</f>
        <v/>
      </c>
      <c r="G860" s="29">
        <v>1</v>
      </c>
      <c r="H860" s="29">
        <v>12</v>
      </c>
      <c r="I860" s="30">
        <f t="shared" si="26"/>
        <v>8.3333333333333329E-2</v>
      </c>
      <c r="J860" s="52">
        <f t="shared" si="27"/>
        <v>8.3333333333333329E-2</v>
      </c>
    </row>
    <row r="861" spans="1:10" x14ac:dyDescent="0.25">
      <c r="A861" s="28" t="s">
        <v>214</v>
      </c>
      <c r="B861" s="29">
        <v>240494</v>
      </c>
      <c r="C861" s="29" t="s">
        <v>213</v>
      </c>
      <c r="D861" s="29" t="s">
        <v>3284</v>
      </c>
      <c r="E861" s="35">
        <f>IFERROR(VLOOKUP(Table5[[#This Row],[EMPLOYEE ID]],Table3[[EMP ID]:[DATE STARTED]],9,FALSE),"")</f>
        <v>44623</v>
      </c>
      <c r="F861" s="35" t="str">
        <f>IF(IFERROR(VLOOKUP(Table5[[#This Row],[EMPLOYEE ID]],ELIST!$A$1:$J$1864,8),"")="","",VLOOKUP(Table5[[#This Row],[EMPLOYEE ID]],ELIST!$A$1:$J$1864,8))</f>
        <v/>
      </c>
      <c r="G861" s="29">
        <v>1</v>
      </c>
      <c r="H861" s="29">
        <v>12</v>
      </c>
      <c r="I861" s="30">
        <f t="shared" si="26"/>
        <v>8.3333333333333329E-2</v>
      </c>
      <c r="J861" s="52">
        <f t="shared" si="27"/>
        <v>8.3333333333333329E-2</v>
      </c>
    </row>
    <row r="862" spans="1:10" x14ac:dyDescent="0.25">
      <c r="A862" s="28" t="s">
        <v>214</v>
      </c>
      <c r="B862" s="29">
        <v>240494</v>
      </c>
      <c r="C862" s="29" t="s">
        <v>213</v>
      </c>
      <c r="D862" s="29" t="s">
        <v>3778</v>
      </c>
      <c r="E862" s="35">
        <f>IFERROR(VLOOKUP(Table5[[#This Row],[EMPLOYEE ID]],Table3[[EMP ID]:[DATE STARTED]],9,FALSE),"")</f>
        <v>44623</v>
      </c>
      <c r="F862" s="35" t="str">
        <f>IF(IFERROR(VLOOKUP(Table5[[#This Row],[EMPLOYEE ID]],ELIST!$A$1:$J$1864,8),"")="","",VLOOKUP(Table5[[#This Row],[EMPLOYEE ID]],ELIST!$A$1:$J$1864,8))</f>
        <v/>
      </c>
      <c r="G862" s="29">
        <v>1</v>
      </c>
      <c r="H862" s="29">
        <v>12</v>
      </c>
      <c r="I862" s="30">
        <f t="shared" si="26"/>
        <v>8.3333333333333329E-2</v>
      </c>
      <c r="J862" s="52">
        <f t="shared" si="27"/>
        <v>8.3333333333333329E-2</v>
      </c>
    </row>
    <row r="863" spans="1:10" x14ac:dyDescent="0.25">
      <c r="A863" s="28" t="s">
        <v>214</v>
      </c>
      <c r="B863" s="29">
        <v>240494</v>
      </c>
      <c r="C863" s="29" t="s">
        <v>213</v>
      </c>
      <c r="D863" s="29" t="s">
        <v>3768</v>
      </c>
      <c r="E863" s="35">
        <f>IFERROR(VLOOKUP(Table5[[#This Row],[EMPLOYEE ID]],Table3[[EMP ID]:[DATE STARTED]],9,FALSE),"")</f>
        <v>44623</v>
      </c>
      <c r="F863" s="35" t="str">
        <f>IF(IFERROR(VLOOKUP(Table5[[#This Row],[EMPLOYEE ID]],ELIST!$A$1:$J$1864,8),"")="","",VLOOKUP(Table5[[#This Row],[EMPLOYEE ID]],ELIST!$A$1:$J$1864,8))</f>
        <v/>
      </c>
      <c r="G863" s="29">
        <v>1</v>
      </c>
      <c r="H863" s="29">
        <v>12</v>
      </c>
      <c r="I863" s="30">
        <f t="shared" si="26"/>
        <v>8.3333333333333329E-2</v>
      </c>
      <c r="J863" s="52">
        <f t="shared" si="27"/>
        <v>8.3333333333333329E-2</v>
      </c>
    </row>
    <row r="864" spans="1:10" x14ac:dyDescent="0.25">
      <c r="A864" s="28" t="s">
        <v>752</v>
      </c>
      <c r="B864" s="29">
        <v>440072</v>
      </c>
      <c r="C864" s="29" t="s">
        <v>352</v>
      </c>
      <c r="D864" s="29" t="s">
        <v>754</v>
      </c>
      <c r="E864" s="35">
        <f>IFERROR(VLOOKUP(Table5[[#This Row],[EMPLOYEE ID]],Table3[[EMP ID]:[DATE STARTED]],9,FALSE),"")</f>
        <v>43692</v>
      </c>
      <c r="F864" s="35" t="str">
        <f>IF(IFERROR(VLOOKUP(Table5[[#This Row],[EMPLOYEE ID]],ELIST!$A$1:$J$1864,8),"")="","",VLOOKUP(Table5[[#This Row],[EMPLOYEE ID]],ELIST!$A$1:$J$1864,8))</f>
        <v/>
      </c>
      <c r="G864" s="29">
        <v>1</v>
      </c>
      <c r="H864" s="29">
        <v>12</v>
      </c>
      <c r="I864" s="30">
        <f t="shared" si="26"/>
        <v>8.3333333333333329E-2</v>
      </c>
      <c r="J864" s="52">
        <f t="shared" si="27"/>
        <v>8.3333333333333329E-2</v>
      </c>
    </row>
    <row r="865" spans="1:10" x14ac:dyDescent="0.25">
      <c r="A865" s="28" t="s">
        <v>210</v>
      </c>
      <c r="B865" s="29">
        <v>240080</v>
      </c>
      <c r="C865" s="29" t="s">
        <v>209</v>
      </c>
      <c r="D865" s="29" t="s">
        <v>754</v>
      </c>
      <c r="E865" s="35">
        <f>IFERROR(VLOOKUP(Table5[[#This Row],[EMPLOYEE ID]],Table3[[EMP ID]:[DATE STARTED]],9,FALSE),"")</f>
        <v>43003</v>
      </c>
      <c r="F865" s="35" t="str">
        <f>IF(IFERROR(VLOOKUP(Table5[[#This Row],[EMPLOYEE ID]],ELIST!$A$1:$J$1864,8),"")="","",VLOOKUP(Table5[[#This Row],[EMPLOYEE ID]],ELIST!$A$1:$J$1864,8))</f>
        <v/>
      </c>
      <c r="G865" s="29">
        <v>1</v>
      </c>
      <c r="H865" s="29">
        <v>12</v>
      </c>
      <c r="I865" s="30">
        <f t="shared" si="26"/>
        <v>8.3333333333333329E-2</v>
      </c>
      <c r="J865" s="52">
        <f t="shared" si="27"/>
        <v>8.3333333333333329E-2</v>
      </c>
    </row>
    <row r="866" spans="1:10" x14ac:dyDescent="0.25">
      <c r="A866" s="28" t="s">
        <v>204</v>
      </c>
      <c r="B866" s="29">
        <v>240254</v>
      </c>
      <c r="C866" s="29" t="s">
        <v>263</v>
      </c>
      <c r="D866" s="29" t="s">
        <v>747</v>
      </c>
      <c r="E866" s="35">
        <f>IFERROR(VLOOKUP(Table5[[#This Row],[EMPLOYEE ID]],Table3[[EMP ID]:[DATE STARTED]],9,FALSE),"")</f>
        <v>43987</v>
      </c>
      <c r="F866" s="35" t="str">
        <f>IF(IFERROR(VLOOKUP(Table5[[#This Row],[EMPLOYEE ID]],ELIST!$A$1:$J$1864,8),"")="","",VLOOKUP(Table5[[#This Row],[EMPLOYEE ID]],ELIST!$A$1:$J$1864,8))</f>
        <v/>
      </c>
      <c r="G866" s="29">
        <v>1</v>
      </c>
      <c r="H866" s="29">
        <v>12</v>
      </c>
      <c r="I866" s="30">
        <f t="shared" si="26"/>
        <v>8.3333333333333329E-2</v>
      </c>
      <c r="J866" s="52">
        <f t="shared" si="27"/>
        <v>8.3333333333333329E-2</v>
      </c>
    </row>
    <row r="867" spans="1:10" x14ac:dyDescent="0.25">
      <c r="A867" s="28" t="s">
        <v>204</v>
      </c>
      <c r="B867" s="29">
        <v>240254</v>
      </c>
      <c r="C867" s="29" t="s">
        <v>263</v>
      </c>
      <c r="D867" s="29" t="s">
        <v>695</v>
      </c>
      <c r="E867" s="35">
        <f>IFERROR(VLOOKUP(Table5[[#This Row],[EMPLOYEE ID]],Table3[[EMP ID]:[DATE STARTED]],9,FALSE),"")</f>
        <v>43987</v>
      </c>
      <c r="F867" s="35" t="str">
        <f>IF(IFERROR(VLOOKUP(Table5[[#This Row],[EMPLOYEE ID]],ELIST!$A$1:$J$1864,8),"")="","",VLOOKUP(Table5[[#This Row],[EMPLOYEE ID]],ELIST!$A$1:$J$1864,8))</f>
        <v/>
      </c>
      <c r="G867" s="29">
        <v>1</v>
      </c>
      <c r="H867" s="29">
        <v>12</v>
      </c>
      <c r="I867" s="30">
        <f t="shared" si="26"/>
        <v>8.3333333333333329E-2</v>
      </c>
      <c r="J867" s="52">
        <f t="shared" si="27"/>
        <v>8.3333333333333329E-2</v>
      </c>
    </row>
    <row r="868" spans="1:10" x14ac:dyDescent="0.25">
      <c r="A868" s="28" t="s">
        <v>204</v>
      </c>
      <c r="B868" s="29">
        <v>240254</v>
      </c>
      <c r="C868" s="29" t="s">
        <v>263</v>
      </c>
      <c r="D868" s="29" t="s">
        <v>650</v>
      </c>
      <c r="E868" s="35">
        <f>IFERROR(VLOOKUP(Table5[[#This Row],[EMPLOYEE ID]],Table3[[EMP ID]:[DATE STARTED]],9,FALSE),"")</f>
        <v>43987</v>
      </c>
      <c r="F868" s="35" t="str">
        <f>IF(IFERROR(VLOOKUP(Table5[[#This Row],[EMPLOYEE ID]],ELIST!$A$1:$J$1864,8),"")="","",VLOOKUP(Table5[[#This Row],[EMPLOYEE ID]],ELIST!$A$1:$J$1864,8))</f>
        <v/>
      </c>
      <c r="G868" s="29">
        <v>1</v>
      </c>
      <c r="H868" s="29">
        <v>12</v>
      </c>
      <c r="I868" s="30">
        <f t="shared" si="26"/>
        <v>8.3333333333333329E-2</v>
      </c>
      <c r="J868" s="52">
        <f t="shared" si="27"/>
        <v>8.3333333333333329E-2</v>
      </c>
    </row>
    <row r="869" spans="1:10" x14ac:dyDescent="0.25">
      <c r="A869" s="28" t="s">
        <v>204</v>
      </c>
      <c r="B869" s="29">
        <v>240254</v>
      </c>
      <c r="C869" s="29" t="s">
        <v>263</v>
      </c>
      <c r="D869" s="29" t="s">
        <v>3277</v>
      </c>
      <c r="E869" s="35">
        <f>IFERROR(VLOOKUP(Table5[[#This Row],[EMPLOYEE ID]],Table3[[EMP ID]:[DATE STARTED]],9,FALSE),"")</f>
        <v>43987</v>
      </c>
      <c r="F869" s="35" t="str">
        <f>IF(IFERROR(VLOOKUP(Table5[[#This Row],[EMPLOYEE ID]],ELIST!$A$1:$J$1864,8),"")="","",VLOOKUP(Table5[[#This Row],[EMPLOYEE ID]],ELIST!$A$1:$J$1864,8))</f>
        <v/>
      </c>
      <c r="G869" s="29">
        <v>1</v>
      </c>
      <c r="H869" s="29">
        <v>12</v>
      </c>
      <c r="I869" s="30">
        <f t="shared" si="26"/>
        <v>8.3333333333333329E-2</v>
      </c>
      <c r="J869" s="52">
        <f t="shared" si="27"/>
        <v>8.3333333333333329E-2</v>
      </c>
    </row>
    <row r="870" spans="1:10" x14ac:dyDescent="0.25">
      <c r="A870" s="28" t="s">
        <v>204</v>
      </c>
      <c r="B870" s="29">
        <v>240254</v>
      </c>
      <c r="C870" s="29" t="s">
        <v>263</v>
      </c>
      <c r="D870" s="29" t="s">
        <v>3284</v>
      </c>
      <c r="E870" s="35">
        <f>IFERROR(VLOOKUP(Table5[[#This Row],[EMPLOYEE ID]],Table3[[EMP ID]:[DATE STARTED]],9,FALSE),"")</f>
        <v>43987</v>
      </c>
      <c r="F870" s="35" t="str">
        <f>IF(IFERROR(VLOOKUP(Table5[[#This Row],[EMPLOYEE ID]],ELIST!$A$1:$J$1864,8),"")="","",VLOOKUP(Table5[[#This Row],[EMPLOYEE ID]],ELIST!$A$1:$J$1864,8))</f>
        <v/>
      </c>
      <c r="G870" s="29">
        <v>1</v>
      </c>
      <c r="H870" s="29">
        <v>12</v>
      </c>
      <c r="I870" s="30">
        <f t="shared" si="26"/>
        <v>8.3333333333333329E-2</v>
      </c>
      <c r="J870" s="52">
        <f t="shared" si="27"/>
        <v>8.3333333333333329E-2</v>
      </c>
    </row>
    <row r="871" spans="1:10" x14ac:dyDescent="0.25">
      <c r="A871" s="28" t="s">
        <v>204</v>
      </c>
      <c r="B871" s="29">
        <v>240254</v>
      </c>
      <c r="C871" s="29" t="s">
        <v>263</v>
      </c>
      <c r="D871" s="29" t="s">
        <v>3778</v>
      </c>
      <c r="E871" s="35">
        <f>IFERROR(VLOOKUP(Table5[[#This Row],[EMPLOYEE ID]],Table3[[EMP ID]:[DATE STARTED]],9,FALSE),"")</f>
        <v>43987</v>
      </c>
      <c r="F871" s="35" t="str">
        <f>IF(IFERROR(VLOOKUP(Table5[[#This Row],[EMPLOYEE ID]],ELIST!$A$1:$J$1864,8),"")="","",VLOOKUP(Table5[[#This Row],[EMPLOYEE ID]],ELIST!$A$1:$J$1864,8))</f>
        <v/>
      </c>
      <c r="G871" s="29">
        <v>1</v>
      </c>
      <c r="H871" s="29">
        <v>12</v>
      </c>
      <c r="I871" s="30">
        <f t="shared" si="26"/>
        <v>8.3333333333333329E-2</v>
      </c>
      <c r="J871" s="52">
        <f t="shared" si="27"/>
        <v>8.3333333333333329E-2</v>
      </c>
    </row>
    <row r="872" spans="1:10" x14ac:dyDescent="0.25">
      <c r="A872" s="28" t="s">
        <v>204</v>
      </c>
      <c r="B872" s="29">
        <v>240254</v>
      </c>
      <c r="C872" s="29" t="s">
        <v>263</v>
      </c>
      <c r="D872" s="29" t="s">
        <v>3768</v>
      </c>
      <c r="E872" s="35">
        <f>IFERROR(VLOOKUP(Table5[[#This Row],[EMPLOYEE ID]],Table3[[EMP ID]:[DATE STARTED]],9,FALSE),"")</f>
        <v>43987</v>
      </c>
      <c r="F872" s="35" t="str">
        <f>IF(IFERROR(VLOOKUP(Table5[[#This Row],[EMPLOYEE ID]],ELIST!$A$1:$J$1864,8),"")="","",VLOOKUP(Table5[[#This Row],[EMPLOYEE ID]],ELIST!$A$1:$J$1864,8))</f>
        <v/>
      </c>
      <c r="G872" s="29">
        <v>1</v>
      </c>
      <c r="H872" s="29">
        <v>12</v>
      </c>
      <c r="I872" s="30">
        <f t="shared" si="26"/>
        <v>8.3333333333333329E-2</v>
      </c>
      <c r="J872" s="52">
        <f t="shared" si="27"/>
        <v>8.3333333333333329E-2</v>
      </c>
    </row>
    <row r="873" spans="1:10" x14ac:dyDescent="0.25">
      <c r="A873" s="28" t="s">
        <v>204</v>
      </c>
      <c r="B873" s="29" t="s">
        <v>215</v>
      </c>
      <c r="C873" s="29" t="s">
        <v>3766</v>
      </c>
      <c r="D873" s="29" t="s">
        <v>754</v>
      </c>
      <c r="E873" s="35" t="str">
        <f>IFERROR(VLOOKUP(Table5[[#This Row],[EMPLOYEE ID]],Table3[[EMP ID]:[DATE STARTED]],9,FALSE),"")</f>
        <v/>
      </c>
      <c r="F873" s="35">
        <f>IF(IFERROR(VLOOKUP(Table5[[#This Row],[EMPLOYEE ID]],ELIST!$A$1:$J$1864,8),"")="","",VLOOKUP(Table5[[#This Row],[EMPLOYEE ID]],ELIST!$A$1:$J$1864,8))</f>
        <v>44266</v>
      </c>
      <c r="G873" s="29">
        <v>1</v>
      </c>
      <c r="H873" s="29">
        <v>12</v>
      </c>
      <c r="I873" s="30">
        <f t="shared" si="26"/>
        <v>8.3333333333333329E-2</v>
      </c>
      <c r="J873" s="52">
        <f t="shared" si="27"/>
        <v>2.9569892473118281E-2</v>
      </c>
    </row>
    <row r="874" spans="1:10" x14ac:dyDescent="0.25">
      <c r="A874" s="28" t="s">
        <v>204</v>
      </c>
      <c r="B874" s="29" t="s">
        <v>215</v>
      </c>
      <c r="C874" s="29" t="s">
        <v>3766</v>
      </c>
      <c r="D874" s="29" t="s">
        <v>748</v>
      </c>
      <c r="E874" s="35" t="str">
        <f>IFERROR(VLOOKUP(Table5[[#This Row],[EMPLOYEE ID]],Table3[[EMP ID]:[DATE STARTED]],9,FALSE),"")</f>
        <v/>
      </c>
      <c r="F874" s="35">
        <f>IF(IFERROR(VLOOKUP(Table5[[#This Row],[EMPLOYEE ID]],ELIST!$A$1:$J$1864,8),"")="","",VLOOKUP(Table5[[#This Row],[EMPLOYEE ID]],ELIST!$A$1:$J$1864,8))</f>
        <v>44266</v>
      </c>
      <c r="G874" s="29">
        <v>1</v>
      </c>
      <c r="H874" s="29">
        <v>12</v>
      </c>
      <c r="I874" s="30">
        <f t="shared" si="26"/>
        <v>8.3333333333333329E-2</v>
      </c>
      <c r="J874" s="52">
        <f t="shared" si="27"/>
        <v>2.9569892473118281E-2</v>
      </c>
    </row>
    <row r="875" spans="1:10" x14ac:dyDescent="0.25">
      <c r="A875" s="28" t="s">
        <v>204</v>
      </c>
      <c r="B875" s="29" t="s">
        <v>2992</v>
      </c>
      <c r="C875" s="29" t="s">
        <v>3766</v>
      </c>
      <c r="D875" s="29" t="s">
        <v>746</v>
      </c>
      <c r="E875" s="35" t="str">
        <f>IFERROR(VLOOKUP(Table5[[#This Row],[EMPLOYEE ID]],Table3[[EMP ID]:[DATE STARTED]],9,FALSE),"")</f>
        <v/>
      </c>
      <c r="F875" s="35" t="str">
        <f>IF(IFERROR(VLOOKUP(Table5[[#This Row],[EMPLOYEE ID]],ELIST!$A$1:$J$1864,8),"")="","",VLOOKUP(Table5[[#This Row],[EMPLOYEE ID]],ELIST!$A$1:$J$1864,8))</f>
        <v/>
      </c>
      <c r="G875" s="29">
        <v>1</v>
      </c>
      <c r="H875" s="29">
        <v>12</v>
      </c>
      <c r="I875" s="30">
        <f t="shared" si="26"/>
        <v>8.3333333333333329E-2</v>
      </c>
      <c r="J875" s="52">
        <f t="shared" si="27"/>
        <v>8.3333333333333329E-2</v>
      </c>
    </row>
    <row r="876" spans="1:10" x14ac:dyDescent="0.25">
      <c r="A876" s="28" t="s">
        <v>204</v>
      </c>
      <c r="B876" s="29" t="s">
        <v>2992</v>
      </c>
      <c r="C876" s="29" t="s">
        <v>3766</v>
      </c>
      <c r="D876" s="29" t="s">
        <v>717</v>
      </c>
      <c r="E876" s="35" t="str">
        <f>IFERROR(VLOOKUP(Table5[[#This Row],[EMPLOYEE ID]],Table3[[EMP ID]:[DATE STARTED]],9,FALSE),"")</f>
        <v/>
      </c>
      <c r="F876" s="35" t="str">
        <f>IF(IFERROR(VLOOKUP(Table5[[#This Row],[EMPLOYEE ID]],ELIST!$A$1:$J$1864,8),"")="","",VLOOKUP(Table5[[#This Row],[EMPLOYEE ID]],ELIST!$A$1:$J$1864,8))</f>
        <v/>
      </c>
      <c r="G876" s="29">
        <v>1</v>
      </c>
      <c r="H876" s="29">
        <v>12</v>
      </c>
      <c r="I876" s="30">
        <f t="shared" si="26"/>
        <v>8.3333333333333329E-2</v>
      </c>
      <c r="J876" s="52">
        <f t="shared" si="27"/>
        <v>8.3333333333333329E-2</v>
      </c>
    </row>
    <row r="877" spans="1:10" x14ac:dyDescent="0.25">
      <c r="A877" s="28" t="s">
        <v>204</v>
      </c>
      <c r="B877" s="29" t="s">
        <v>2992</v>
      </c>
      <c r="C877" s="29" t="s">
        <v>3766</v>
      </c>
      <c r="D877" s="29" t="s">
        <v>703</v>
      </c>
      <c r="E877" s="35" t="str">
        <f>IFERROR(VLOOKUP(Table5[[#This Row],[EMPLOYEE ID]],Table3[[EMP ID]:[DATE STARTED]],9,FALSE),"")</f>
        <v/>
      </c>
      <c r="F877" s="35" t="str">
        <f>IF(IFERROR(VLOOKUP(Table5[[#This Row],[EMPLOYEE ID]],ELIST!$A$1:$J$1864,8),"")="","",VLOOKUP(Table5[[#This Row],[EMPLOYEE ID]],ELIST!$A$1:$J$1864,8))</f>
        <v/>
      </c>
      <c r="G877" s="29">
        <v>1</v>
      </c>
      <c r="H877" s="29">
        <v>12</v>
      </c>
      <c r="I877" s="30">
        <f t="shared" si="26"/>
        <v>8.3333333333333329E-2</v>
      </c>
      <c r="J877" s="52">
        <f t="shared" si="27"/>
        <v>8.3333333333333329E-2</v>
      </c>
    </row>
    <row r="878" spans="1:10" x14ac:dyDescent="0.25">
      <c r="A878" s="28" t="s">
        <v>199</v>
      </c>
      <c r="B878" s="29">
        <v>240263</v>
      </c>
      <c r="C878" s="29" t="s">
        <v>115</v>
      </c>
      <c r="D878" s="29" t="s">
        <v>754</v>
      </c>
      <c r="E878" s="35">
        <f>IFERROR(VLOOKUP(Table5[[#This Row],[EMPLOYEE ID]],Table3[[EMP ID]:[DATE STARTED]],9,FALSE),"")</f>
        <v>44013</v>
      </c>
      <c r="F878" s="35" t="str">
        <f>IF(IFERROR(VLOOKUP(Table5[[#This Row],[EMPLOYEE ID]],ELIST!$A$1:$J$1864,8),"")="","",VLOOKUP(Table5[[#This Row],[EMPLOYEE ID]],ELIST!$A$1:$J$1864,8))</f>
        <v/>
      </c>
      <c r="G878" s="29">
        <v>1</v>
      </c>
      <c r="H878" s="29">
        <v>12</v>
      </c>
      <c r="I878" s="30">
        <f t="shared" si="26"/>
        <v>8.3333333333333329E-2</v>
      </c>
      <c r="J878" s="52">
        <f t="shared" si="27"/>
        <v>8.3333333333333329E-2</v>
      </c>
    </row>
    <row r="879" spans="1:10" x14ac:dyDescent="0.25">
      <c r="A879" s="28" t="s">
        <v>199</v>
      </c>
      <c r="B879" s="29">
        <v>240263</v>
      </c>
      <c r="C879" s="29" t="s">
        <v>115</v>
      </c>
      <c r="D879" s="29" t="s">
        <v>747</v>
      </c>
      <c r="E879" s="35">
        <f>IFERROR(VLOOKUP(Table5[[#This Row],[EMPLOYEE ID]],Table3[[EMP ID]:[DATE STARTED]],9,FALSE),"")</f>
        <v>44013</v>
      </c>
      <c r="F879" s="35" t="str">
        <f>IF(IFERROR(VLOOKUP(Table5[[#This Row],[EMPLOYEE ID]],ELIST!$A$1:$J$1864,8),"")="","",VLOOKUP(Table5[[#This Row],[EMPLOYEE ID]],ELIST!$A$1:$J$1864,8))</f>
        <v/>
      </c>
      <c r="G879" s="29">
        <v>1</v>
      </c>
      <c r="H879" s="29">
        <v>12</v>
      </c>
      <c r="I879" s="30">
        <f t="shared" si="26"/>
        <v>8.3333333333333329E-2</v>
      </c>
      <c r="J879" s="52">
        <f t="shared" si="27"/>
        <v>8.3333333333333329E-2</v>
      </c>
    </row>
    <row r="880" spans="1:10" x14ac:dyDescent="0.25">
      <c r="A880" s="28" t="s">
        <v>199</v>
      </c>
      <c r="B880" s="29" t="s">
        <v>2992</v>
      </c>
      <c r="C880" s="29" t="s">
        <v>3766</v>
      </c>
      <c r="D880" s="29" t="s">
        <v>748</v>
      </c>
      <c r="E880" s="35" t="str">
        <f>IFERROR(VLOOKUP(Table5[[#This Row],[EMPLOYEE ID]],Table3[[EMP ID]:[DATE STARTED]],9,FALSE),"")</f>
        <v/>
      </c>
      <c r="F880" s="35" t="str">
        <f>IF(IFERROR(VLOOKUP(Table5[[#This Row],[EMPLOYEE ID]],ELIST!$A$1:$J$1864,8),"")="","",VLOOKUP(Table5[[#This Row],[EMPLOYEE ID]],ELIST!$A$1:$J$1864,8))</f>
        <v/>
      </c>
      <c r="G880" s="29">
        <v>1</v>
      </c>
      <c r="H880" s="29">
        <v>12</v>
      </c>
      <c r="I880" s="30">
        <f t="shared" si="26"/>
        <v>8.3333333333333329E-2</v>
      </c>
      <c r="J880" s="52">
        <f t="shared" si="27"/>
        <v>8.3333333333333329E-2</v>
      </c>
    </row>
    <row r="881" spans="1:10" x14ac:dyDescent="0.25">
      <c r="A881" s="28" t="s">
        <v>207</v>
      </c>
      <c r="B881" s="29" t="s">
        <v>725</v>
      </c>
      <c r="C881" s="29" t="s">
        <v>3766</v>
      </c>
      <c r="D881" s="29" t="s">
        <v>746</v>
      </c>
      <c r="E881" s="35" t="str">
        <f>IFERROR(VLOOKUP(Table5[[#This Row],[EMPLOYEE ID]],Table3[[EMP ID]:[DATE STARTED]],9,FALSE),"")</f>
        <v/>
      </c>
      <c r="F881" s="35">
        <f>IF(IFERROR(VLOOKUP(Table5[[#This Row],[EMPLOYEE ID]],ELIST!$A$1:$J$1864,8),"")="","",VLOOKUP(Table5[[#This Row],[EMPLOYEE ID]],ELIST!$A$1:$J$1864,8))</f>
        <v>44383</v>
      </c>
      <c r="G881" s="29">
        <v>1</v>
      </c>
      <c r="H881" s="29">
        <v>12</v>
      </c>
      <c r="I881" s="30">
        <f t="shared" si="26"/>
        <v>8.3333333333333329E-2</v>
      </c>
      <c r="J881" s="52">
        <f t="shared" si="27"/>
        <v>1.6129032258064516E-2</v>
      </c>
    </row>
    <row r="882" spans="1:10" x14ac:dyDescent="0.25">
      <c r="A882" s="28" t="s">
        <v>207</v>
      </c>
      <c r="B882" s="29" t="s">
        <v>2525</v>
      </c>
      <c r="C882" s="29" t="s">
        <v>3766</v>
      </c>
      <c r="D882" s="29" t="s">
        <v>748</v>
      </c>
      <c r="E882" s="35" t="str">
        <f>IFERROR(VLOOKUP(Table5[[#This Row],[EMPLOYEE ID]],Table3[[EMP ID]:[DATE STARTED]],9,FALSE),"")</f>
        <v/>
      </c>
      <c r="F882" s="35" t="str">
        <f>IF(IFERROR(VLOOKUP(Table5[[#This Row],[EMPLOYEE ID]],ELIST!$A$1:$J$1864,8),"")="","",VLOOKUP(Table5[[#This Row],[EMPLOYEE ID]],ELIST!$A$1:$J$1864,8))</f>
        <v/>
      </c>
      <c r="G882" s="29">
        <v>1</v>
      </c>
      <c r="H882" s="29">
        <v>12</v>
      </c>
      <c r="I882" s="30">
        <f t="shared" si="26"/>
        <v>8.3333333333333329E-2</v>
      </c>
      <c r="J882" s="52">
        <f t="shared" si="27"/>
        <v>8.3333333333333329E-2</v>
      </c>
    </row>
    <row r="883" spans="1:10" x14ac:dyDescent="0.25">
      <c r="A883" s="28" t="s">
        <v>207</v>
      </c>
      <c r="B883" s="29" t="s">
        <v>3280</v>
      </c>
      <c r="C883" s="29" t="s">
        <v>3766</v>
      </c>
      <c r="D883" s="29" t="s">
        <v>3277</v>
      </c>
      <c r="E883" s="35" t="str">
        <f>IFERROR(VLOOKUP(Table5[[#This Row],[EMPLOYEE ID]],Table3[[EMP ID]:[DATE STARTED]],9,FALSE),"")</f>
        <v/>
      </c>
      <c r="F883" s="35" t="str">
        <f>IF(IFERROR(VLOOKUP(Table5[[#This Row],[EMPLOYEE ID]],ELIST!$A$1:$J$1864,8),"")="","",VLOOKUP(Table5[[#This Row],[EMPLOYEE ID]],ELIST!$A$1:$J$1864,8))</f>
        <v/>
      </c>
      <c r="G883" s="29">
        <v>1</v>
      </c>
      <c r="H883" s="29">
        <v>12</v>
      </c>
      <c r="I883" s="30">
        <f t="shared" si="26"/>
        <v>8.3333333333333329E-2</v>
      </c>
      <c r="J883" s="52">
        <f t="shared" si="27"/>
        <v>8.3333333333333329E-2</v>
      </c>
    </row>
    <row r="884" spans="1:10" x14ac:dyDescent="0.25">
      <c r="A884" s="28" t="s">
        <v>207</v>
      </c>
      <c r="B884" s="29" t="s">
        <v>2992</v>
      </c>
      <c r="C884" s="29" t="s">
        <v>3766</v>
      </c>
      <c r="D884" s="29" t="s">
        <v>703</v>
      </c>
      <c r="E884" s="35" t="str">
        <f>IFERROR(VLOOKUP(Table5[[#This Row],[EMPLOYEE ID]],Table3[[EMP ID]:[DATE STARTED]],9,FALSE),"")</f>
        <v/>
      </c>
      <c r="F884" s="35" t="str">
        <f>IF(IFERROR(VLOOKUP(Table5[[#This Row],[EMPLOYEE ID]],ELIST!$A$1:$J$1864,8),"")="","",VLOOKUP(Table5[[#This Row],[EMPLOYEE ID]],ELIST!$A$1:$J$1864,8))</f>
        <v/>
      </c>
      <c r="G884" s="29">
        <v>1</v>
      </c>
      <c r="H884" s="29">
        <v>12</v>
      </c>
      <c r="I884" s="30">
        <f t="shared" si="26"/>
        <v>8.3333333333333329E-2</v>
      </c>
      <c r="J884" s="52">
        <f t="shared" si="27"/>
        <v>8.3333333333333329E-2</v>
      </c>
    </row>
    <row r="885" spans="1:10" x14ac:dyDescent="0.25">
      <c r="A885" s="28" t="s">
        <v>207</v>
      </c>
      <c r="B885" s="29" t="s">
        <v>642</v>
      </c>
      <c r="C885" s="29" t="s">
        <v>3766</v>
      </c>
      <c r="D885" s="29" t="s">
        <v>650</v>
      </c>
      <c r="E885" s="35" t="str">
        <f>IFERROR(VLOOKUP(Table5[[#This Row],[EMPLOYEE ID]],Table3[[EMP ID]:[DATE STARTED]],9,FALSE),"")</f>
        <v/>
      </c>
      <c r="F885" s="35">
        <f>IF(IFERROR(VLOOKUP(Table5[[#This Row],[EMPLOYEE ID]],ELIST!$A$1:$J$1864,8),"")="","",VLOOKUP(Table5[[#This Row],[EMPLOYEE ID]],ELIST!$A$1:$J$1864,8))</f>
        <v>43923</v>
      </c>
      <c r="G885" s="29">
        <v>1</v>
      </c>
      <c r="H885" s="29">
        <v>12</v>
      </c>
      <c r="I885" s="30">
        <f t="shared" si="26"/>
        <v>8.3333333333333329E-2</v>
      </c>
      <c r="J885" s="52">
        <f t="shared" si="27"/>
        <v>5.5555555555555558E-3</v>
      </c>
    </row>
    <row r="886" spans="1:10" x14ac:dyDescent="0.25">
      <c r="A886" s="28" t="s">
        <v>207</v>
      </c>
      <c r="B886" s="29" t="s">
        <v>642</v>
      </c>
      <c r="C886" s="29" t="s">
        <v>3766</v>
      </c>
      <c r="D886" s="29" t="s">
        <v>3284</v>
      </c>
      <c r="E886" s="35" t="str">
        <f>IFERROR(VLOOKUP(Table5[[#This Row],[EMPLOYEE ID]],Table3[[EMP ID]:[DATE STARTED]],9,FALSE),"")</f>
        <v/>
      </c>
      <c r="F886" s="35">
        <f>IF(IFERROR(VLOOKUP(Table5[[#This Row],[EMPLOYEE ID]],ELIST!$A$1:$J$1864,8),"")="","",VLOOKUP(Table5[[#This Row],[EMPLOYEE ID]],ELIST!$A$1:$J$1864,8))</f>
        <v>43923</v>
      </c>
      <c r="G886" s="29">
        <v>1</v>
      </c>
      <c r="H886" s="29">
        <v>12</v>
      </c>
      <c r="I886" s="30">
        <f t="shared" si="26"/>
        <v>8.3333333333333329E-2</v>
      </c>
      <c r="J886" s="52">
        <f t="shared" si="27"/>
        <v>5.5555555555555558E-3</v>
      </c>
    </row>
    <row r="887" spans="1:10" x14ac:dyDescent="0.25">
      <c r="A887" s="28" t="s">
        <v>207</v>
      </c>
      <c r="B887" s="29" t="s">
        <v>642</v>
      </c>
      <c r="C887" s="29" t="s">
        <v>3766</v>
      </c>
      <c r="D887" s="29" t="s">
        <v>3778</v>
      </c>
      <c r="E887" s="35" t="str">
        <f>IFERROR(VLOOKUP(Table5[[#This Row],[EMPLOYEE ID]],Table3[[EMP ID]:[DATE STARTED]],9,FALSE),"")</f>
        <v/>
      </c>
      <c r="F887" s="35">
        <f>IF(IFERROR(VLOOKUP(Table5[[#This Row],[EMPLOYEE ID]],ELIST!$A$1:$J$1864,8),"")="","",VLOOKUP(Table5[[#This Row],[EMPLOYEE ID]],ELIST!$A$1:$J$1864,8))</f>
        <v>43923</v>
      </c>
      <c r="G887" s="29">
        <v>1</v>
      </c>
      <c r="H887" s="29">
        <v>12</v>
      </c>
      <c r="I887" s="30">
        <f t="shared" si="26"/>
        <v>8.3333333333333329E-2</v>
      </c>
      <c r="J887" s="52">
        <f t="shared" si="27"/>
        <v>5.5555555555555558E-3</v>
      </c>
    </row>
    <row r="888" spans="1:10" x14ac:dyDescent="0.25">
      <c r="A888" s="28" t="s">
        <v>207</v>
      </c>
      <c r="B888" s="29" t="s">
        <v>642</v>
      </c>
      <c r="C888" s="29" t="s">
        <v>3766</v>
      </c>
      <c r="D888" s="29" t="s">
        <v>3768</v>
      </c>
      <c r="E888" s="35" t="str">
        <f>IFERROR(VLOOKUP(Table5[[#This Row],[EMPLOYEE ID]],Table3[[EMP ID]:[DATE STARTED]],9,FALSE),"")</f>
        <v/>
      </c>
      <c r="F888" s="35">
        <f>IF(IFERROR(VLOOKUP(Table5[[#This Row],[EMPLOYEE ID]],ELIST!$A$1:$J$1864,8),"")="","",VLOOKUP(Table5[[#This Row],[EMPLOYEE ID]],ELIST!$A$1:$J$1864,8))</f>
        <v>43923</v>
      </c>
      <c r="G888" s="29">
        <v>1</v>
      </c>
      <c r="H888" s="29">
        <v>12</v>
      </c>
      <c r="I888" s="30">
        <f t="shared" si="26"/>
        <v>8.3333333333333329E-2</v>
      </c>
      <c r="J888" s="52">
        <f t="shared" si="27"/>
        <v>5.5555555555555558E-3</v>
      </c>
    </row>
    <row r="889" spans="1:10" x14ac:dyDescent="0.25">
      <c r="A889" s="28" t="s">
        <v>516</v>
      </c>
      <c r="B889" s="29" t="s">
        <v>242</v>
      </c>
      <c r="C889" s="29" t="s">
        <v>243</v>
      </c>
      <c r="D889" s="29" t="s">
        <v>717</v>
      </c>
      <c r="E889" s="35">
        <f>IFERROR(VLOOKUP(Table5[[#This Row],[EMPLOYEE ID]],Table3[[EMP ID]:[DATE STARTED]],9,FALSE),"")</f>
        <v>44581</v>
      </c>
      <c r="F889" s="35">
        <f>IF(IFERROR(VLOOKUP(Table5[[#This Row],[EMPLOYEE ID]],ELIST!$A$1:$J$1864,8),"")="","",VLOOKUP(Table5[[#This Row],[EMPLOYEE ID]],ELIST!$A$1:$J$1864,8))</f>
        <v>45574</v>
      </c>
      <c r="G889" s="29">
        <v>1</v>
      </c>
      <c r="H889" s="29">
        <v>12</v>
      </c>
      <c r="I889" s="30">
        <f t="shared" si="26"/>
        <v>8.3333333333333329E-2</v>
      </c>
      <c r="J889" s="52">
        <f t="shared" si="27"/>
        <v>2.4193548387096777E-2</v>
      </c>
    </row>
    <row r="890" spans="1:10" x14ac:dyDescent="0.25">
      <c r="A890" s="28" t="s">
        <v>516</v>
      </c>
      <c r="B890" s="29" t="s">
        <v>242</v>
      </c>
      <c r="C890" s="29" t="s">
        <v>243</v>
      </c>
      <c r="D890" s="29" t="s">
        <v>703</v>
      </c>
      <c r="E890" s="35">
        <f>IFERROR(VLOOKUP(Table5[[#This Row],[EMPLOYEE ID]],Table3[[EMP ID]:[DATE STARTED]],9,FALSE),"")</f>
        <v>44581</v>
      </c>
      <c r="F890" s="35">
        <f>IF(IFERROR(VLOOKUP(Table5[[#This Row],[EMPLOYEE ID]],ELIST!$A$1:$J$1864,8),"")="","",VLOOKUP(Table5[[#This Row],[EMPLOYEE ID]],ELIST!$A$1:$J$1864,8))</f>
        <v>45574</v>
      </c>
      <c r="G890" s="29">
        <v>1</v>
      </c>
      <c r="H890" s="29">
        <v>12</v>
      </c>
      <c r="I890" s="30">
        <f t="shared" si="26"/>
        <v>8.3333333333333329E-2</v>
      </c>
      <c r="J890" s="52">
        <f t="shared" si="27"/>
        <v>2.4193548387096777E-2</v>
      </c>
    </row>
    <row r="891" spans="1:10" x14ac:dyDescent="0.25">
      <c r="A891" s="28" t="s">
        <v>516</v>
      </c>
      <c r="B891" s="29" t="s">
        <v>242</v>
      </c>
      <c r="C891" s="29" t="s">
        <v>243</v>
      </c>
      <c r="D891" s="29" t="s">
        <v>695</v>
      </c>
      <c r="E891" s="35">
        <f>IFERROR(VLOOKUP(Table5[[#This Row],[EMPLOYEE ID]],Table3[[EMP ID]:[DATE STARTED]],9,FALSE),"")</f>
        <v>44581</v>
      </c>
      <c r="F891" s="35">
        <f>IF(IFERROR(VLOOKUP(Table5[[#This Row],[EMPLOYEE ID]],ELIST!$A$1:$J$1864,8),"")="","",VLOOKUP(Table5[[#This Row],[EMPLOYEE ID]],ELIST!$A$1:$J$1864,8))</f>
        <v>45574</v>
      </c>
      <c r="G891" s="29">
        <v>1</v>
      </c>
      <c r="H891" s="29">
        <v>12</v>
      </c>
      <c r="I891" s="30">
        <f t="shared" si="26"/>
        <v>8.3333333333333329E-2</v>
      </c>
      <c r="J891" s="52">
        <f t="shared" si="27"/>
        <v>2.4193548387096777E-2</v>
      </c>
    </row>
    <row r="892" spans="1:10" x14ac:dyDescent="0.25">
      <c r="A892" s="28" t="s">
        <v>516</v>
      </c>
      <c r="B892" s="29" t="s">
        <v>242</v>
      </c>
      <c r="C892" s="29" t="s">
        <v>243</v>
      </c>
      <c r="D892" s="29" t="s">
        <v>650</v>
      </c>
      <c r="E892" s="35">
        <f>IFERROR(VLOOKUP(Table5[[#This Row],[EMPLOYEE ID]],Table3[[EMP ID]:[DATE STARTED]],9,FALSE),"")</f>
        <v>44581</v>
      </c>
      <c r="F892" s="35">
        <f>IF(IFERROR(VLOOKUP(Table5[[#This Row],[EMPLOYEE ID]],ELIST!$A$1:$J$1864,8),"")="","",VLOOKUP(Table5[[#This Row],[EMPLOYEE ID]],ELIST!$A$1:$J$1864,8))</f>
        <v>45574</v>
      </c>
      <c r="G892" s="29">
        <v>1</v>
      </c>
      <c r="H892" s="29">
        <v>12</v>
      </c>
      <c r="I892" s="30">
        <f t="shared" si="26"/>
        <v>8.3333333333333329E-2</v>
      </c>
      <c r="J892" s="52">
        <f t="shared" si="27"/>
        <v>2.4193548387096777E-2</v>
      </c>
    </row>
    <row r="893" spans="1:10" x14ac:dyDescent="0.25">
      <c r="A893" s="28" t="s">
        <v>516</v>
      </c>
      <c r="B893" s="29" t="s">
        <v>242</v>
      </c>
      <c r="C893" s="29" t="s">
        <v>243</v>
      </c>
      <c r="D893" s="29" t="s">
        <v>3277</v>
      </c>
      <c r="E893" s="35">
        <f>IFERROR(VLOOKUP(Table5[[#This Row],[EMPLOYEE ID]],Table3[[EMP ID]:[DATE STARTED]],9,FALSE),"")</f>
        <v>44581</v>
      </c>
      <c r="F893" s="35">
        <f>IF(IFERROR(VLOOKUP(Table5[[#This Row],[EMPLOYEE ID]],ELIST!$A$1:$J$1864,8),"")="","",VLOOKUP(Table5[[#This Row],[EMPLOYEE ID]],ELIST!$A$1:$J$1864,8))</f>
        <v>45574</v>
      </c>
      <c r="G893" s="29">
        <v>1</v>
      </c>
      <c r="H893" s="29">
        <v>12</v>
      </c>
      <c r="I893" s="30">
        <f t="shared" si="26"/>
        <v>8.3333333333333329E-2</v>
      </c>
      <c r="J893" s="52">
        <f t="shared" si="27"/>
        <v>2.4193548387096777E-2</v>
      </c>
    </row>
    <row r="894" spans="1:10" x14ac:dyDescent="0.25">
      <c r="A894" s="28" t="s">
        <v>516</v>
      </c>
      <c r="B894" s="29" t="s">
        <v>242</v>
      </c>
      <c r="C894" s="29" t="s">
        <v>243</v>
      </c>
      <c r="D894" s="29" t="s">
        <v>3284</v>
      </c>
      <c r="E894" s="35">
        <f>IFERROR(VLOOKUP(Table5[[#This Row],[EMPLOYEE ID]],Table3[[EMP ID]:[DATE STARTED]],9,FALSE),"")</f>
        <v>44581</v>
      </c>
      <c r="F894" s="35">
        <f>IF(IFERROR(VLOOKUP(Table5[[#This Row],[EMPLOYEE ID]],ELIST!$A$1:$J$1864,8),"")="","",VLOOKUP(Table5[[#This Row],[EMPLOYEE ID]],ELIST!$A$1:$J$1864,8))</f>
        <v>45574</v>
      </c>
      <c r="G894" s="29">
        <v>1</v>
      </c>
      <c r="H894" s="29">
        <v>12</v>
      </c>
      <c r="I894" s="30">
        <f t="shared" si="26"/>
        <v>8.3333333333333329E-2</v>
      </c>
      <c r="J894" s="52">
        <f t="shared" si="27"/>
        <v>2.4193548387096777E-2</v>
      </c>
    </row>
    <row r="895" spans="1:10" x14ac:dyDescent="0.25">
      <c r="A895" s="28" t="s">
        <v>516</v>
      </c>
      <c r="B895" s="29" t="s">
        <v>3296</v>
      </c>
      <c r="C895" s="29" t="s">
        <v>3766</v>
      </c>
      <c r="D895" s="29" t="s">
        <v>3778</v>
      </c>
      <c r="E895" s="35" t="str">
        <f>IFERROR(VLOOKUP(Table5[[#This Row],[EMPLOYEE ID]],Table3[[EMP ID]:[DATE STARTED]],9,FALSE),"")</f>
        <v/>
      </c>
      <c r="F895" s="35">
        <f>IF(IFERROR(VLOOKUP(Table5[[#This Row],[EMPLOYEE ID]],ELIST!$A$1:$J$1864,8),"")="","",VLOOKUP(Table5[[#This Row],[EMPLOYEE ID]],ELIST!$A$1:$J$1864,8))</f>
        <v>44232</v>
      </c>
      <c r="G895" s="29">
        <v>1</v>
      </c>
      <c r="H895" s="29">
        <v>12</v>
      </c>
      <c r="I895" s="30">
        <f t="shared" si="26"/>
        <v>8.3333333333333329E-2</v>
      </c>
      <c r="J895" s="52">
        <f t="shared" si="27"/>
        <v>1.4880952380952382E-2</v>
      </c>
    </row>
    <row r="896" spans="1:10" x14ac:dyDescent="0.25">
      <c r="A896" s="28" t="s">
        <v>516</v>
      </c>
      <c r="B896" s="29" t="s">
        <v>3296</v>
      </c>
      <c r="C896" s="29" t="s">
        <v>3766</v>
      </c>
      <c r="D896" s="29" t="s">
        <v>3768</v>
      </c>
      <c r="E896" s="35" t="str">
        <f>IFERROR(VLOOKUP(Table5[[#This Row],[EMPLOYEE ID]],Table3[[EMP ID]:[DATE STARTED]],9,FALSE),"")</f>
        <v/>
      </c>
      <c r="F896" s="35">
        <f>IF(IFERROR(VLOOKUP(Table5[[#This Row],[EMPLOYEE ID]],ELIST!$A$1:$J$1864,8),"")="","",VLOOKUP(Table5[[#This Row],[EMPLOYEE ID]],ELIST!$A$1:$J$1864,8))</f>
        <v>44232</v>
      </c>
      <c r="G896" s="29">
        <v>1</v>
      </c>
      <c r="H896" s="29">
        <v>12</v>
      </c>
      <c r="I896" s="30">
        <f t="shared" si="26"/>
        <v>8.3333333333333329E-2</v>
      </c>
      <c r="J896" s="52">
        <f t="shared" si="27"/>
        <v>1.4880952380952382E-2</v>
      </c>
    </row>
    <row r="897" spans="1:10" x14ac:dyDescent="0.25">
      <c r="A897" s="28" t="s">
        <v>194</v>
      </c>
      <c r="B897" s="29">
        <v>240164</v>
      </c>
      <c r="C897" s="29" t="s">
        <v>193</v>
      </c>
      <c r="D897" s="29" t="s">
        <v>754</v>
      </c>
      <c r="E897" s="35">
        <f>IFERROR(VLOOKUP(Table5[[#This Row],[EMPLOYEE ID]],Table3[[EMP ID]:[DATE STARTED]],9,FALSE),"")</f>
        <v>43710</v>
      </c>
      <c r="F897" s="35" t="str">
        <f>IF(IFERROR(VLOOKUP(Table5[[#This Row],[EMPLOYEE ID]],ELIST!$A$1:$J$1864,8),"")="","",VLOOKUP(Table5[[#This Row],[EMPLOYEE ID]],ELIST!$A$1:$J$1864,8))</f>
        <v/>
      </c>
      <c r="G897" s="29">
        <v>1</v>
      </c>
      <c r="H897" s="29">
        <v>12</v>
      </c>
      <c r="I897" s="30">
        <f t="shared" si="26"/>
        <v>8.3333333333333329E-2</v>
      </c>
      <c r="J897" s="52">
        <f t="shared" si="27"/>
        <v>8.3333333333333329E-2</v>
      </c>
    </row>
    <row r="898" spans="1:10" x14ac:dyDescent="0.25">
      <c r="A898" s="28" t="s">
        <v>194</v>
      </c>
      <c r="B898" s="29">
        <v>240164</v>
      </c>
      <c r="C898" s="29" t="s">
        <v>193</v>
      </c>
      <c r="D898" s="29" t="s">
        <v>748</v>
      </c>
      <c r="E898" s="35">
        <f>IFERROR(VLOOKUP(Table5[[#This Row],[EMPLOYEE ID]],Table3[[EMP ID]:[DATE STARTED]],9,FALSE),"")</f>
        <v>43710</v>
      </c>
      <c r="F898" s="35" t="str">
        <f>IF(IFERROR(VLOOKUP(Table5[[#This Row],[EMPLOYEE ID]],ELIST!$A$1:$J$1864,8),"")="","",VLOOKUP(Table5[[#This Row],[EMPLOYEE ID]],ELIST!$A$1:$J$1864,8))</f>
        <v/>
      </c>
      <c r="G898" s="29">
        <v>1</v>
      </c>
      <c r="H898" s="29">
        <v>12</v>
      </c>
      <c r="I898" s="30">
        <f t="shared" si="26"/>
        <v>8.3333333333333329E-2</v>
      </c>
      <c r="J898" s="52">
        <f t="shared" si="27"/>
        <v>8.3333333333333329E-2</v>
      </c>
    </row>
    <row r="899" spans="1:10" x14ac:dyDescent="0.25">
      <c r="A899" s="28" t="s">
        <v>194</v>
      </c>
      <c r="B899" s="29">
        <v>240164</v>
      </c>
      <c r="C899" s="29" t="s">
        <v>193</v>
      </c>
      <c r="D899" s="29" t="s">
        <v>747</v>
      </c>
      <c r="E899" s="35">
        <f>IFERROR(VLOOKUP(Table5[[#This Row],[EMPLOYEE ID]],Table3[[EMP ID]:[DATE STARTED]],9,FALSE),"")</f>
        <v>43710</v>
      </c>
      <c r="F899" s="35" t="str">
        <f>IF(IFERROR(VLOOKUP(Table5[[#This Row],[EMPLOYEE ID]],ELIST!$A$1:$J$1864,8),"")="","",VLOOKUP(Table5[[#This Row],[EMPLOYEE ID]],ELIST!$A$1:$J$1864,8))</f>
        <v/>
      </c>
      <c r="G899" s="29">
        <v>1</v>
      </c>
      <c r="H899" s="29">
        <v>12</v>
      </c>
      <c r="I899" s="30">
        <f t="shared" ref="I899:I962" si="28">G899/H899</f>
        <v>8.3333333333333329E-2</v>
      </c>
      <c r="J899" s="52">
        <f t="shared" ref="J899:J962" si="29">IF(ISNUMBER(F899), ((G899 - 1 + (DAY(F899) / DAY(EOMONTH(F899, 0)))) / H899), (G899 / H899))</f>
        <v>8.3333333333333329E-2</v>
      </c>
    </row>
    <row r="900" spans="1:10" x14ac:dyDescent="0.25">
      <c r="A900" s="28" t="s">
        <v>194</v>
      </c>
      <c r="B900" s="29">
        <v>240164</v>
      </c>
      <c r="C900" s="29" t="s">
        <v>193</v>
      </c>
      <c r="D900" s="29" t="s">
        <v>746</v>
      </c>
      <c r="E900" s="35">
        <f>IFERROR(VLOOKUP(Table5[[#This Row],[EMPLOYEE ID]],Table3[[EMP ID]:[DATE STARTED]],9,FALSE),"")</f>
        <v>43710</v>
      </c>
      <c r="F900" s="35" t="str">
        <f>IF(IFERROR(VLOOKUP(Table5[[#This Row],[EMPLOYEE ID]],ELIST!$A$1:$J$1864,8),"")="","",VLOOKUP(Table5[[#This Row],[EMPLOYEE ID]],ELIST!$A$1:$J$1864,8))</f>
        <v/>
      </c>
      <c r="G900" s="29">
        <v>1</v>
      </c>
      <c r="H900" s="29">
        <v>12</v>
      </c>
      <c r="I900" s="30">
        <f t="shared" si="28"/>
        <v>8.3333333333333329E-2</v>
      </c>
      <c r="J900" s="52">
        <f t="shared" si="29"/>
        <v>8.3333333333333329E-2</v>
      </c>
    </row>
    <row r="901" spans="1:10" x14ac:dyDescent="0.25">
      <c r="A901" s="28" t="s">
        <v>194</v>
      </c>
      <c r="B901" s="29">
        <v>240164</v>
      </c>
      <c r="C901" s="29" t="s">
        <v>193</v>
      </c>
      <c r="D901" s="29" t="s">
        <v>717</v>
      </c>
      <c r="E901" s="35">
        <f>IFERROR(VLOOKUP(Table5[[#This Row],[EMPLOYEE ID]],Table3[[EMP ID]:[DATE STARTED]],9,FALSE),"")</f>
        <v>43710</v>
      </c>
      <c r="F901" s="35" t="str">
        <f>IF(IFERROR(VLOOKUP(Table5[[#This Row],[EMPLOYEE ID]],ELIST!$A$1:$J$1864,8),"")="","",VLOOKUP(Table5[[#This Row],[EMPLOYEE ID]],ELIST!$A$1:$J$1864,8))</f>
        <v/>
      </c>
      <c r="G901" s="29">
        <v>1</v>
      </c>
      <c r="H901" s="29">
        <v>12</v>
      </c>
      <c r="I901" s="30">
        <f t="shared" si="28"/>
        <v>8.3333333333333329E-2</v>
      </c>
      <c r="J901" s="52">
        <f t="shared" si="29"/>
        <v>8.3333333333333329E-2</v>
      </c>
    </row>
    <row r="902" spans="1:10" x14ac:dyDescent="0.25">
      <c r="A902" s="28" t="s">
        <v>194</v>
      </c>
      <c r="B902" s="29">
        <v>240164</v>
      </c>
      <c r="C902" s="29" t="s">
        <v>193</v>
      </c>
      <c r="D902" s="29" t="s">
        <v>703</v>
      </c>
      <c r="E902" s="35">
        <f>IFERROR(VLOOKUP(Table5[[#This Row],[EMPLOYEE ID]],Table3[[EMP ID]:[DATE STARTED]],9,FALSE),"")</f>
        <v>43710</v>
      </c>
      <c r="F902" s="35" t="str">
        <f>IF(IFERROR(VLOOKUP(Table5[[#This Row],[EMPLOYEE ID]],ELIST!$A$1:$J$1864,8),"")="","",VLOOKUP(Table5[[#This Row],[EMPLOYEE ID]],ELIST!$A$1:$J$1864,8))</f>
        <v/>
      </c>
      <c r="G902" s="29">
        <v>1</v>
      </c>
      <c r="H902" s="29">
        <v>12</v>
      </c>
      <c r="I902" s="30">
        <f t="shared" si="28"/>
        <v>8.3333333333333329E-2</v>
      </c>
      <c r="J902" s="52">
        <f t="shared" si="29"/>
        <v>8.3333333333333329E-2</v>
      </c>
    </row>
    <row r="903" spans="1:10" x14ac:dyDescent="0.25">
      <c r="A903" s="28" t="s">
        <v>194</v>
      </c>
      <c r="B903" s="29">
        <v>240164</v>
      </c>
      <c r="C903" s="29" t="s">
        <v>193</v>
      </c>
      <c r="D903" s="29" t="s">
        <v>695</v>
      </c>
      <c r="E903" s="35">
        <f>IFERROR(VLOOKUP(Table5[[#This Row],[EMPLOYEE ID]],Table3[[EMP ID]:[DATE STARTED]],9,FALSE),"")</f>
        <v>43710</v>
      </c>
      <c r="F903" s="35" t="str">
        <f>IF(IFERROR(VLOOKUP(Table5[[#This Row],[EMPLOYEE ID]],ELIST!$A$1:$J$1864,8),"")="","",VLOOKUP(Table5[[#This Row],[EMPLOYEE ID]],ELIST!$A$1:$J$1864,8))</f>
        <v/>
      </c>
      <c r="G903" s="29">
        <v>1</v>
      </c>
      <c r="H903" s="29">
        <v>12</v>
      </c>
      <c r="I903" s="30">
        <f t="shared" si="28"/>
        <v>8.3333333333333329E-2</v>
      </c>
      <c r="J903" s="52">
        <f t="shared" si="29"/>
        <v>8.3333333333333329E-2</v>
      </c>
    </row>
    <row r="904" spans="1:10" x14ac:dyDescent="0.25">
      <c r="A904" s="28" t="s">
        <v>194</v>
      </c>
      <c r="B904" s="29">
        <v>240164</v>
      </c>
      <c r="C904" s="29" t="s">
        <v>193</v>
      </c>
      <c r="D904" s="29" t="s">
        <v>650</v>
      </c>
      <c r="E904" s="35">
        <f>IFERROR(VLOOKUP(Table5[[#This Row],[EMPLOYEE ID]],Table3[[EMP ID]:[DATE STARTED]],9,FALSE),"")</f>
        <v>43710</v>
      </c>
      <c r="F904" s="35" t="str">
        <f>IF(IFERROR(VLOOKUP(Table5[[#This Row],[EMPLOYEE ID]],ELIST!$A$1:$J$1864,8),"")="","",VLOOKUP(Table5[[#This Row],[EMPLOYEE ID]],ELIST!$A$1:$J$1864,8))</f>
        <v/>
      </c>
      <c r="G904" s="29">
        <v>1</v>
      </c>
      <c r="H904" s="29">
        <v>12</v>
      </c>
      <c r="I904" s="30">
        <f t="shared" si="28"/>
        <v>8.3333333333333329E-2</v>
      </c>
      <c r="J904" s="52">
        <f t="shared" si="29"/>
        <v>8.3333333333333329E-2</v>
      </c>
    </row>
    <row r="905" spans="1:10" x14ac:dyDescent="0.25">
      <c r="A905" s="28" t="s">
        <v>194</v>
      </c>
      <c r="B905" s="29">
        <v>240164</v>
      </c>
      <c r="C905" s="29" t="s">
        <v>193</v>
      </c>
      <c r="D905" s="29" t="s">
        <v>3277</v>
      </c>
      <c r="E905" s="35">
        <f>IFERROR(VLOOKUP(Table5[[#This Row],[EMPLOYEE ID]],Table3[[EMP ID]:[DATE STARTED]],9,FALSE),"")</f>
        <v>43710</v>
      </c>
      <c r="F905" s="35" t="str">
        <f>IF(IFERROR(VLOOKUP(Table5[[#This Row],[EMPLOYEE ID]],ELIST!$A$1:$J$1864,8),"")="","",VLOOKUP(Table5[[#This Row],[EMPLOYEE ID]],ELIST!$A$1:$J$1864,8))</f>
        <v/>
      </c>
      <c r="G905" s="29">
        <v>1</v>
      </c>
      <c r="H905" s="29">
        <v>12</v>
      </c>
      <c r="I905" s="30">
        <f t="shared" si="28"/>
        <v>8.3333333333333329E-2</v>
      </c>
      <c r="J905" s="52">
        <f t="shared" si="29"/>
        <v>8.3333333333333329E-2</v>
      </c>
    </row>
    <row r="906" spans="1:10" x14ac:dyDescent="0.25">
      <c r="A906" s="28" t="s">
        <v>194</v>
      </c>
      <c r="B906" s="29">
        <v>240164</v>
      </c>
      <c r="C906" s="29" t="s">
        <v>193</v>
      </c>
      <c r="D906" s="29" t="s">
        <v>3284</v>
      </c>
      <c r="E906" s="35">
        <f>IFERROR(VLOOKUP(Table5[[#This Row],[EMPLOYEE ID]],Table3[[EMP ID]:[DATE STARTED]],9,FALSE),"")</f>
        <v>43710</v>
      </c>
      <c r="F906" s="35" t="str">
        <f>IF(IFERROR(VLOOKUP(Table5[[#This Row],[EMPLOYEE ID]],ELIST!$A$1:$J$1864,8),"")="","",VLOOKUP(Table5[[#This Row],[EMPLOYEE ID]],ELIST!$A$1:$J$1864,8))</f>
        <v/>
      </c>
      <c r="G906" s="29">
        <v>1</v>
      </c>
      <c r="H906" s="29">
        <v>12</v>
      </c>
      <c r="I906" s="30">
        <f t="shared" si="28"/>
        <v>8.3333333333333329E-2</v>
      </c>
      <c r="J906" s="52">
        <f t="shared" si="29"/>
        <v>8.3333333333333329E-2</v>
      </c>
    </row>
    <row r="907" spans="1:10" x14ac:dyDescent="0.25">
      <c r="A907" s="28" t="s">
        <v>194</v>
      </c>
      <c r="B907" s="29">
        <v>240164</v>
      </c>
      <c r="C907" s="29" t="s">
        <v>193</v>
      </c>
      <c r="D907" s="29" t="s">
        <v>3778</v>
      </c>
      <c r="E907" s="35">
        <f>IFERROR(VLOOKUP(Table5[[#This Row],[EMPLOYEE ID]],Table3[[EMP ID]:[DATE STARTED]],9,FALSE),"")</f>
        <v>43710</v>
      </c>
      <c r="F907" s="35" t="str">
        <f>IF(IFERROR(VLOOKUP(Table5[[#This Row],[EMPLOYEE ID]],ELIST!$A$1:$J$1864,8),"")="","",VLOOKUP(Table5[[#This Row],[EMPLOYEE ID]],ELIST!$A$1:$J$1864,8))</f>
        <v/>
      </c>
      <c r="G907" s="29">
        <v>1</v>
      </c>
      <c r="H907" s="29">
        <v>12</v>
      </c>
      <c r="I907" s="30">
        <f t="shared" si="28"/>
        <v>8.3333333333333329E-2</v>
      </c>
      <c r="J907" s="52">
        <f t="shared" si="29"/>
        <v>8.3333333333333329E-2</v>
      </c>
    </row>
    <row r="908" spans="1:10" x14ac:dyDescent="0.25">
      <c r="A908" s="28" t="s">
        <v>194</v>
      </c>
      <c r="B908" s="29">
        <v>240164</v>
      </c>
      <c r="C908" s="29" t="s">
        <v>193</v>
      </c>
      <c r="D908" s="29" t="s">
        <v>3768</v>
      </c>
      <c r="E908" s="35">
        <f>IFERROR(VLOOKUP(Table5[[#This Row],[EMPLOYEE ID]],Table3[[EMP ID]:[DATE STARTED]],9,FALSE),"")</f>
        <v>43710</v>
      </c>
      <c r="F908" s="35" t="str">
        <f>IF(IFERROR(VLOOKUP(Table5[[#This Row],[EMPLOYEE ID]],ELIST!$A$1:$J$1864,8),"")="","",VLOOKUP(Table5[[#This Row],[EMPLOYEE ID]],ELIST!$A$1:$J$1864,8))</f>
        <v/>
      </c>
      <c r="G908" s="29">
        <v>1</v>
      </c>
      <c r="H908" s="29">
        <v>12</v>
      </c>
      <c r="I908" s="30">
        <f t="shared" si="28"/>
        <v>8.3333333333333329E-2</v>
      </c>
      <c r="J908" s="52">
        <f t="shared" si="29"/>
        <v>8.3333333333333329E-2</v>
      </c>
    </row>
    <row r="909" spans="1:10" x14ac:dyDescent="0.25">
      <c r="A909" s="28" t="s">
        <v>197</v>
      </c>
      <c r="B909" s="29">
        <v>230005</v>
      </c>
      <c r="C909" s="29" t="s">
        <v>66</v>
      </c>
      <c r="D909" s="29" t="s">
        <v>717</v>
      </c>
      <c r="E909" s="35">
        <f>IFERROR(VLOOKUP(Table5[[#This Row],[EMPLOYEE ID]],Table3[[EMP ID]:[DATE STARTED]],9,FALSE),"")</f>
        <v>43658</v>
      </c>
      <c r="F909" s="35" t="str">
        <f>IF(IFERROR(VLOOKUP(Table5[[#This Row],[EMPLOYEE ID]],ELIST!$A$1:$J$1864,8),"")="","",VLOOKUP(Table5[[#This Row],[EMPLOYEE ID]],ELIST!$A$1:$J$1864,8))</f>
        <v/>
      </c>
      <c r="G909" s="29">
        <v>1</v>
      </c>
      <c r="H909" s="29">
        <v>12</v>
      </c>
      <c r="I909" s="30">
        <f t="shared" si="28"/>
        <v>8.3333333333333329E-2</v>
      </c>
      <c r="J909" s="52">
        <f t="shared" si="29"/>
        <v>8.3333333333333329E-2</v>
      </c>
    </row>
    <row r="910" spans="1:10" x14ac:dyDescent="0.25">
      <c r="A910" s="28" t="s">
        <v>197</v>
      </c>
      <c r="B910" s="29">
        <v>230005</v>
      </c>
      <c r="C910" s="29" t="s">
        <v>66</v>
      </c>
      <c r="D910" s="29" t="s">
        <v>703</v>
      </c>
      <c r="E910" s="35">
        <f>IFERROR(VLOOKUP(Table5[[#This Row],[EMPLOYEE ID]],Table3[[EMP ID]:[DATE STARTED]],9,FALSE),"")</f>
        <v>43658</v>
      </c>
      <c r="F910" s="35" t="str">
        <f>IF(IFERROR(VLOOKUP(Table5[[#This Row],[EMPLOYEE ID]],ELIST!$A$1:$J$1864,8),"")="","",VLOOKUP(Table5[[#This Row],[EMPLOYEE ID]],ELIST!$A$1:$J$1864,8))</f>
        <v/>
      </c>
      <c r="G910" s="29">
        <v>1</v>
      </c>
      <c r="H910" s="29">
        <v>12</v>
      </c>
      <c r="I910" s="30">
        <f t="shared" si="28"/>
        <v>8.3333333333333329E-2</v>
      </c>
      <c r="J910" s="52">
        <f t="shared" si="29"/>
        <v>8.3333333333333329E-2</v>
      </c>
    </row>
    <row r="911" spans="1:10" x14ac:dyDescent="0.25">
      <c r="A911" s="28" t="s">
        <v>197</v>
      </c>
      <c r="B911" s="29">
        <v>240057</v>
      </c>
      <c r="C911" s="29" t="s">
        <v>2981</v>
      </c>
      <c r="D911" s="29" t="s">
        <v>650</v>
      </c>
      <c r="E911" s="35">
        <f>IFERROR(VLOOKUP(Table5[[#This Row],[EMPLOYEE ID]],Table3[[EMP ID]:[DATE STARTED]],9,FALSE),"")</f>
        <v>43836</v>
      </c>
      <c r="F911" s="35" t="str">
        <f>IF(IFERROR(VLOOKUP(Table5[[#This Row],[EMPLOYEE ID]],ELIST!$A$1:$J$1864,8),"")="","",VLOOKUP(Table5[[#This Row],[EMPLOYEE ID]],ELIST!$A$1:$J$1864,8))</f>
        <v/>
      </c>
      <c r="G911" s="29">
        <v>1</v>
      </c>
      <c r="H911" s="29">
        <v>12</v>
      </c>
      <c r="I911" s="30">
        <f t="shared" si="28"/>
        <v>8.3333333333333329E-2</v>
      </c>
      <c r="J911" s="52">
        <f t="shared" si="29"/>
        <v>8.3333333333333329E-2</v>
      </c>
    </row>
    <row r="912" spans="1:10" x14ac:dyDescent="0.25">
      <c r="A912" s="28" t="s">
        <v>197</v>
      </c>
      <c r="B912" s="29">
        <v>240057</v>
      </c>
      <c r="C912" s="29" t="s">
        <v>2981</v>
      </c>
      <c r="D912" s="29" t="s">
        <v>3277</v>
      </c>
      <c r="E912" s="35">
        <f>IFERROR(VLOOKUP(Table5[[#This Row],[EMPLOYEE ID]],Table3[[EMP ID]:[DATE STARTED]],9,FALSE),"")</f>
        <v>43836</v>
      </c>
      <c r="F912" s="35" t="str">
        <f>IF(IFERROR(VLOOKUP(Table5[[#This Row],[EMPLOYEE ID]],ELIST!$A$1:$J$1864,8),"")="","",VLOOKUP(Table5[[#This Row],[EMPLOYEE ID]],ELIST!$A$1:$J$1864,8))</f>
        <v/>
      </c>
      <c r="G912" s="29">
        <v>1</v>
      </c>
      <c r="H912" s="29">
        <v>12</v>
      </c>
      <c r="I912" s="30">
        <f t="shared" si="28"/>
        <v>8.3333333333333329E-2</v>
      </c>
      <c r="J912" s="52">
        <f t="shared" si="29"/>
        <v>8.3333333333333329E-2</v>
      </c>
    </row>
    <row r="913" spans="1:10" x14ac:dyDescent="0.25">
      <c r="A913" s="28" t="s">
        <v>197</v>
      </c>
      <c r="B913" s="29">
        <v>240057</v>
      </c>
      <c r="C913" s="29" t="s">
        <v>2981</v>
      </c>
      <c r="D913" s="29" t="s">
        <v>3284</v>
      </c>
      <c r="E913" s="35">
        <f>IFERROR(VLOOKUP(Table5[[#This Row],[EMPLOYEE ID]],Table3[[EMP ID]:[DATE STARTED]],9,FALSE),"")</f>
        <v>43836</v>
      </c>
      <c r="F913" s="35" t="str">
        <f>IF(IFERROR(VLOOKUP(Table5[[#This Row],[EMPLOYEE ID]],ELIST!$A$1:$J$1864,8),"")="","",VLOOKUP(Table5[[#This Row],[EMPLOYEE ID]],ELIST!$A$1:$J$1864,8))</f>
        <v/>
      </c>
      <c r="G913" s="29">
        <v>1</v>
      </c>
      <c r="H913" s="29">
        <v>12</v>
      </c>
      <c r="I913" s="30">
        <f t="shared" si="28"/>
        <v>8.3333333333333329E-2</v>
      </c>
      <c r="J913" s="52">
        <f t="shared" si="29"/>
        <v>8.3333333333333329E-2</v>
      </c>
    </row>
    <row r="914" spans="1:10" x14ac:dyDescent="0.25">
      <c r="A914" s="28" t="s">
        <v>197</v>
      </c>
      <c r="B914" s="29">
        <v>240057</v>
      </c>
      <c r="C914" s="29" t="s">
        <v>2981</v>
      </c>
      <c r="D914" s="29" t="s">
        <v>3778</v>
      </c>
      <c r="E914" s="35">
        <f>IFERROR(VLOOKUP(Table5[[#This Row],[EMPLOYEE ID]],Table3[[EMP ID]:[DATE STARTED]],9,FALSE),"")</f>
        <v>43836</v>
      </c>
      <c r="F914" s="35" t="str">
        <f>IF(IFERROR(VLOOKUP(Table5[[#This Row],[EMPLOYEE ID]],ELIST!$A$1:$J$1864,8),"")="","",VLOOKUP(Table5[[#This Row],[EMPLOYEE ID]],ELIST!$A$1:$J$1864,8))</f>
        <v/>
      </c>
      <c r="G914" s="29">
        <v>1</v>
      </c>
      <c r="H914" s="29">
        <v>12</v>
      </c>
      <c r="I914" s="30">
        <f t="shared" si="28"/>
        <v>8.3333333333333329E-2</v>
      </c>
      <c r="J914" s="52">
        <f t="shared" si="29"/>
        <v>8.3333333333333329E-2</v>
      </c>
    </row>
    <row r="915" spans="1:10" x14ac:dyDescent="0.25">
      <c r="A915" s="28" t="s">
        <v>197</v>
      </c>
      <c r="B915" s="29">
        <v>240057</v>
      </c>
      <c r="C915" s="29" t="s">
        <v>2981</v>
      </c>
      <c r="D915" s="29" t="s">
        <v>3768</v>
      </c>
      <c r="E915" s="35">
        <f>IFERROR(VLOOKUP(Table5[[#This Row],[EMPLOYEE ID]],Table3[[EMP ID]:[DATE STARTED]],9,FALSE),"")</f>
        <v>43836</v>
      </c>
      <c r="F915" s="35" t="str">
        <f>IF(IFERROR(VLOOKUP(Table5[[#This Row],[EMPLOYEE ID]],ELIST!$A$1:$J$1864,8),"")="","",VLOOKUP(Table5[[#This Row],[EMPLOYEE ID]],ELIST!$A$1:$J$1864,8))</f>
        <v/>
      </c>
      <c r="G915" s="29">
        <v>1</v>
      </c>
      <c r="H915" s="29">
        <v>12</v>
      </c>
      <c r="I915" s="30">
        <f t="shared" si="28"/>
        <v>8.3333333333333329E-2</v>
      </c>
      <c r="J915" s="52">
        <f t="shared" si="29"/>
        <v>8.3333333333333329E-2</v>
      </c>
    </row>
    <row r="916" spans="1:10" x14ac:dyDescent="0.25">
      <c r="A916" s="28" t="s">
        <v>197</v>
      </c>
      <c r="B916" s="29">
        <v>440273</v>
      </c>
      <c r="C916" s="29" t="s">
        <v>360</v>
      </c>
      <c r="D916" s="29" t="s">
        <v>754</v>
      </c>
      <c r="E916" s="35">
        <f>IFERROR(VLOOKUP(Table5[[#This Row],[EMPLOYEE ID]],Table3[[EMP ID]:[DATE STARTED]],9,FALSE),"")</f>
        <v>44102</v>
      </c>
      <c r="F916" s="35" t="str">
        <f>IF(IFERROR(VLOOKUP(Table5[[#This Row],[EMPLOYEE ID]],ELIST!$A$1:$J$1864,8),"")="","",VLOOKUP(Table5[[#This Row],[EMPLOYEE ID]],ELIST!$A$1:$J$1864,8))</f>
        <v/>
      </c>
      <c r="G916" s="29">
        <v>1</v>
      </c>
      <c r="H916" s="29">
        <v>12</v>
      </c>
      <c r="I916" s="30">
        <f t="shared" si="28"/>
        <v>8.3333333333333329E-2</v>
      </c>
      <c r="J916" s="52">
        <f t="shared" si="29"/>
        <v>8.3333333333333329E-2</v>
      </c>
    </row>
    <row r="917" spans="1:10" x14ac:dyDescent="0.25">
      <c r="A917" s="28" t="s">
        <v>197</v>
      </c>
      <c r="B917" s="29">
        <v>440273</v>
      </c>
      <c r="C917" s="29" t="s">
        <v>360</v>
      </c>
      <c r="D917" s="29" t="s">
        <v>748</v>
      </c>
      <c r="E917" s="35">
        <f>IFERROR(VLOOKUP(Table5[[#This Row],[EMPLOYEE ID]],Table3[[EMP ID]:[DATE STARTED]],9,FALSE),"")</f>
        <v>44102</v>
      </c>
      <c r="F917" s="35" t="str">
        <f>IF(IFERROR(VLOOKUP(Table5[[#This Row],[EMPLOYEE ID]],ELIST!$A$1:$J$1864,8),"")="","",VLOOKUP(Table5[[#This Row],[EMPLOYEE ID]],ELIST!$A$1:$J$1864,8))</f>
        <v/>
      </c>
      <c r="G917" s="29">
        <v>1</v>
      </c>
      <c r="H917" s="29">
        <v>12</v>
      </c>
      <c r="I917" s="30">
        <f t="shared" si="28"/>
        <v>8.3333333333333329E-2</v>
      </c>
      <c r="J917" s="52">
        <f t="shared" si="29"/>
        <v>8.3333333333333329E-2</v>
      </c>
    </row>
    <row r="918" spans="1:10" x14ac:dyDescent="0.25">
      <c r="A918" s="28" t="s">
        <v>197</v>
      </c>
      <c r="B918" s="29" t="s">
        <v>2992</v>
      </c>
      <c r="C918" s="29" t="s">
        <v>3766</v>
      </c>
      <c r="D918" s="29" t="s">
        <v>695</v>
      </c>
      <c r="E918" s="35" t="str">
        <f>IFERROR(VLOOKUP(Table5[[#This Row],[EMPLOYEE ID]],Table3[[EMP ID]:[DATE STARTED]],9,FALSE),"")</f>
        <v/>
      </c>
      <c r="F918" s="35" t="str">
        <f>IF(IFERROR(VLOOKUP(Table5[[#This Row],[EMPLOYEE ID]],ELIST!$A$1:$J$1864,8),"")="","",VLOOKUP(Table5[[#This Row],[EMPLOYEE ID]],ELIST!$A$1:$J$1864,8))</f>
        <v/>
      </c>
      <c r="G918" s="29">
        <v>1</v>
      </c>
      <c r="H918" s="29">
        <v>12</v>
      </c>
      <c r="I918" s="30">
        <f t="shared" si="28"/>
        <v>8.3333333333333329E-2</v>
      </c>
      <c r="J918" s="52">
        <f t="shared" si="29"/>
        <v>8.3333333333333329E-2</v>
      </c>
    </row>
    <row r="919" spans="1:10" x14ac:dyDescent="0.25">
      <c r="A919" s="28" t="s">
        <v>197</v>
      </c>
      <c r="B919" s="29" t="s">
        <v>736</v>
      </c>
      <c r="C919" s="29" t="s">
        <v>3766</v>
      </c>
      <c r="D919" s="29" t="s">
        <v>746</v>
      </c>
      <c r="E919" s="35" t="str">
        <f>IFERROR(VLOOKUP(Table5[[#This Row],[EMPLOYEE ID]],Table3[[EMP ID]:[DATE STARTED]],9,FALSE),"")</f>
        <v/>
      </c>
      <c r="F919" s="35">
        <f>IF(IFERROR(VLOOKUP(Table5[[#This Row],[EMPLOYEE ID]],ELIST!$A$1:$J$1864,8),"")="","",VLOOKUP(Table5[[#This Row],[EMPLOYEE ID]],ELIST!$A$1:$J$1864,8))</f>
        <v>44068</v>
      </c>
      <c r="G919" s="29">
        <v>1</v>
      </c>
      <c r="H919" s="29">
        <v>12</v>
      </c>
      <c r="I919" s="30">
        <f t="shared" si="28"/>
        <v>8.3333333333333329E-2</v>
      </c>
      <c r="J919" s="52">
        <f t="shared" si="29"/>
        <v>6.7204301075268813E-2</v>
      </c>
    </row>
    <row r="920" spans="1:10" x14ac:dyDescent="0.25">
      <c r="A920" s="28" t="s">
        <v>191</v>
      </c>
      <c r="B920" s="29">
        <v>210056</v>
      </c>
      <c r="C920" s="29" t="s">
        <v>203</v>
      </c>
      <c r="D920" s="29" t="s">
        <v>717</v>
      </c>
      <c r="E920" s="35">
        <f>IFERROR(VLOOKUP(Table5[[#This Row],[EMPLOYEE ID]],Table3[[EMP ID]:[DATE STARTED]],9,FALSE),"")</f>
        <v>44907</v>
      </c>
      <c r="F920" s="35">
        <f>IF(IFERROR(VLOOKUP(Table5[[#This Row],[EMPLOYEE ID]],ELIST!$A$1:$J$1864,8),"")="","",VLOOKUP(Table5[[#This Row],[EMPLOYEE ID]],ELIST!$A$1:$J$1864,8))</f>
        <v>45463</v>
      </c>
      <c r="G920" s="29">
        <v>1</v>
      </c>
      <c r="H920" s="29">
        <v>12</v>
      </c>
      <c r="I920" s="30">
        <f t="shared" si="28"/>
        <v>8.3333333333333329E-2</v>
      </c>
      <c r="J920" s="52">
        <f t="shared" si="29"/>
        <v>5.5555555555555552E-2</v>
      </c>
    </row>
    <row r="921" spans="1:10" x14ac:dyDescent="0.25">
      <c r="A921" s="28" t="s">
        <v>191</v>
      </c>
      <c r="B921" s="29">
        <v>210056</v>
      </c>
      <c r="C921" s="29" t="s">
        <v>203</v>
      </c>
      <c r="D921" s="29" t="s">
        <v>703</v>
      </c>
      <c r="E921" s="35">
        <f>IFERROR(VLOOKUP(Table5[[#This Row],[EMPLOYEE ID]],Table3[[EMP ID]:[DATE STARTED]],9,FALSE),"")</f>
        <v>44907</v>
      </c>
      <c r="F921" s="35">
        <f>IF(IFERROR(VLOOKUP(Table5[[#This Row],[EMPLOYEE ID]],ELIST!$A$1:$J$1864,8),"")="","",VLOOKUP(Table5[[#This Row],[EMPLOYEE ID]],ELIST!$A$1:$J$1864,8))</f>
        <v>45463</v>
      </c>
      <c r="G921" s="29">
        <v>1</v>
      </c>
      <c r="H921" s="29">
        <v>12</v>
      </c>
      <c r="I921" s="30">
        <f t="shared" si="28"/>
        <v>8.3333333333333329E-2</v>
      </c>
      <c r="J921" s="52">
        <f t="shared" si="29"/>
        <v>5.5555555555555552E-2</v>
      </c>
    </row>
    <row r="922" spans="1:10" x14ac:dyDescent="0.25">
      <c r="A922" s="28" t="s">
        <v>191</v>
      </c>
      <c r="B922" s="29">
        <v>240005</v>
      </c>
      <c r="C922" s="29" t="s">
        <v>190</v>
      </c>
      <c r="D922" s="29" t="s">
        <v>748</v>
      </c>
      <c r="E922" s="35">
        <f>IFERROR(VLOOKUP(Table5[[#This Row],[EMPLOYEE ID]],Table3[[EMP ID]:[DATE STARTED]],9,FALSE),"")</f>
        <v>43382</v>
      </c>
      <c r="F922" s="35" t="str">
        <f>IF(IFERROR(VLOOKUP(Table5[[#This Row],[EMPLOYEE ID]],ELIST!$A$1:$J$1864,8),"")="","",VLOOKUP(Table5[[#This Row],[EMPLOYEE ID]],ELIST!$A$1:$J$1864,8))</f>
        <v/>
      </c>
      <c r="G922" s="29">
        <v>1</v>
      </c>
      <c r="H922" s="29">
        <v>12</v>
      </c>
      <c r="I922" s="30">
        <f t="shared" si="28"/>
        <v>8.3333333333333329E-2</v>
      </c>
      <c r="J922" s="52">
        <f t="shared" si="29"/>
        <v>8.3333333333333329E-2</v>
      </c>
    </row>
    <row r="923" spans="1:10" x14ac:dyDescent="0.25">
      <c r="A923" s="28" t="s">
        <v>191</v>
      </c>
      <c r="B923" s="29">
        <v>240005</v>
      </c>
      <c r="C923" s="29" t="s">
        <v>190</v>
      </c>
      <c r="D923" s="29" t="s">
        <v>747</v>
      </c>
      <c r="E923" s="35">
        <f>IFERROR(VLOOKUP(Table5[[#This Row],[EMPLOYEE ID]],Table3[[EMP ID]:[DATE STARTED]],9,FALSE),"")</f>
        <v>43382</v>
      </c>
      <c r="F923" s="35" t="str">
        <f>IF(IFERROR(VLOOKUP(Table5[[#This Row],[EMPLOYEE ID]],ELIST!$A$1:$J$1864,8),"")="","",VLOOKUP(Table5[[#This Row],[EMPLOYEE ID]],ELIST!$A$1:$J$1864,8))</f>
        <v/>
      </c>
      <c r="G923" s="29">
        <v>1</v>
      </c>
      <c r="H923" s="29">
        <v>12</v>
      </c>
      <c r="I923" s="30">
        <f t="shared" si="28"/>
        <v>8.3333333333333329E-2</v>
      </c>
      <c r="J923" s="52">
        <f t="shared" si="29"/>
        <v>8.3333333333333329E-2</v>
      </c>
    </row>
    <row r="924" spans="1:10" x14ac:dyDescent="0.25">
      <c r="A924" s="28" t="s">
        <v>191</v>
      </c>
      <c r="B924" s="29">
        <v>240005</v>
      </c>
      <c r="C924" s="29" t="s">
        <v>190</v>
      </c>
      <c r="D924" s="29" t="s">
        <v>746</v>
      </c>
      <c r="E924" s="35">
        <f>IFERROR(VLOOKUP(Table5[[#This Row],[EMPLOYEE ID]],Table3[[EMP ID]:[DATE STARTED]],9,FALSE),"")</f>
        <v>43382</v>
      </c>
      <c r="F924" s="35" t="str">
        <f>IF(IFERROR(VLOOKUP(Table5[[#This Row],[EMPLOYEE ID]],ELIST!$A$1:$J$1864,8),"")="","",VLOOKUP(Table5[[#This Row],[EMPLOYEE ID]],ELIST!$A$1:$J$1864,8))</f>
        <v/>
      </c>
      <c r="G924" s="29">
        <v>1</v>
      </c>
      <c r="H924" s="29">
        <v>12</v>
      </c>
      <c r="I924" s="30">
        <f t="shared" si="28"/>
        <v>8.3333333333333329E-2</v>
      </c>
      <c r="J924" s="52">
        <f t="shared" si="29"/>
        <v>8.3333333333333329E-2</v>
      </c>
    </row>
    <row r="925" spans="1:10" x14ac:dyDescent="0.25">
      <c r="A925" s="28" t="s">
        <v>191</v>
      </c>
      <c r="B925" s="29">
        <v>240442</v>
      </c>
      <c r="C925" s="29" t="s">
        <v>380</v>
      </c>
      <c r="D925" s="29" t="s">
        <v>754</v>
      </c>
      <c r="E925" s="35">
        <f>IFERROR(VLOOKUP(Table5[[#This Row],[EMPLOYEE ID]],Table3[[EMP ID]:[DATE STARTED]],9,FALSE),"")</f>
        <v>44452</v>
      </c>
      <c r="F925" s="35" t="str">
        <f>IF(IFERROR(VLOOKUP(Table5[[#This Row],[EMPLOYEE ID]],ELIST!$A$1:$J$1864,8),"")="","",VLOOKUP(Table5[[#This Row],[EMPLOYEE ID]],ELIST!$A$1:$J$1864,8))</f>
        <v/>
      </c>
      <c r="G925" s="29">
        <v>1</v>
      </c>
      <c r="H925" s="29">
        <v>12</v>
      </c>
      <c r="I925" s="30">
        <f t="shared" si="28"/>
        <v>8.3333333333333329E-2</v>
      </c>
      <c r="J925" s="52">
        <f t="shared" si="29"/>
        <v>8.3333333333333329E-2</v>
      </c>
    </row>
    <row r="926" spans="1:10" x14ac:dyDescent="0.25">
      <c r="A926" s="28" t="s">
        <v>191</v>
      </c>
      <c r="B926" s="29">
        <v>240444</v>
      </c>
      <c r="C926" s="29" t="s">
        <v>676</v>
      </c>
      <c r="D926" s="29" t="s">
        <v>747</v>
      </c>
      <c r="E926" s="35">
        <f>IFERROR(VLOOKUP(Table5[[#This Row],[EMPLOYEE ID]],Table3[[EMP ID]:[DATE STARTED]],9,FALSE),"")</f>
        <v>44452</v>
      </c>
      <c r="F926" s="35" t="str">
        <f>IF(IFERROR(VLOOKUP(Table5[[#This Row],[EMPLOYEE ID]],ELIST!$A$1:$J$1864,8),"")="","",VLOOKUP(Table5[[#This Row],[EMPLOYEE ID]],ELIST!$A$1:$J$1864,8))</f>
        <v/>
      </c>
      <c r="G926" s="29">
        <v>1</v>
      </c>
      <c r="H926" s="29">
        <v>12</v>
      </c>
      <c r="I926" s="30">
        <f t="shared" si="28"/>
        <v>8.3333333333333329E-2</v>
      </c>
      <c r="J926" s="52">
        <f t="shared" si="29"/>
        <v>8.3333333333333329E-2</v>
      </c>
    </row>
    <row r="927" spans="1:10" x14ac:dyDescent="0.25">
      <c r="A927" s="28" t="s">
        <v>191</v>
      </c>
      <c r="B927" s="29">
        <v>240444</v>
      </c>
      <c r="C927" s="29" t="s">
        <v>676</v>
      </c>
      <c r="D927" s="29" t="s">
        <v>695</v>
      </c>
      <c r="E927" s="35">
        <f>IFERROR(VLOOKUP(Table5[[#This Row],[EMPLOYEE ID]],Table3[[EMP ID]:[DATE STARTED]],9,FALSE),"")</f>
        <v>44452</v>
      </c>
      <c r="F927" s="35" t="str">
        <f>IF(IFERROR(VLOOKUP(Table5[[#This Row],[EMPLOYEE ID]],ELIST!$A$1:$J$1864,8),"")="","",VLOOKUP(Table5[[#This Row],[EMPLOYEE ID]],ELIST!$A$1:$J$1864,8))</f>
        <v/>
      </c>
      <c r="G927" s="29">
        <v>1</v>
      </c>
      <c r="H927" s="29">
        <v>12</v>
      </c>
      <c r="I927" s="30">
        <f t="shared" si="28"/>
        <v>8.3333333333333329E-2</v>
      </c>
      <c r="J927" s="52">
        <f t="shared" si="29"/>
        <v>8.3333333333333329E-2</v>
      </c>
    </row>
    <row r="928" spans="1:10" x14ac:dyDescent="0.25">
      <c r="A928" s="28" t="s">
        <v>191</v>
      </c>
      <c r="B928" s="29">
        <v>240444</v>
      </c>
      <c r="C928" s="29" t="s">
        <v>676</v>
      </c>
      <c r="D928" s="29" t="s">
        <v>650</v>
      </c>
      <c r="E928" s="35">
        <f>IFERROR(VLOOKUP(Table5[[#This Row],[EMPLOYEE ID]],Table3[[EMP ID]:[DATE STARTED]],9,FALSE),"")</f>
        <v>44452</v>
      </c>
      <c r="F928" s="35" t="str">
        <f>IF(IFERROR(VLOOKUP(Table5[[#This Row],[EMPLOYEE ID]],ELIST!$A$1:$J$1864,8),"")="","",VLOOKUP(Table5[[#This Row],[EMPLOYEE ID]],ELIST!$A$1:$J$1864,8))</f>
        <v/>
      </c>
      <c r="G928" s="29">
        <v>1</v>
      </c>
      <c r="H928" s="29">
        <v>12</v>
      </c>
      <c r="I928" s="30">
        <f t="shared" si="28"/>
        <v>8.3333333333333329E-2</v>
      </c>
      <c r="J928" s="52">
        <f t="shared" si="29"/>
        <v>8.3333333333333329E-2</v>
      </c>
    </row>
    <row r="929" spans="1:10" x14ac:dyDescent="0.25">
      <c r="A929" s="28" t="s">
        <v>191</v>
      </c>
      <c r="B929" s="29">
        <v>240444</v>
      </c>
      <c r="C929" s="29" t="s">
        <v>676</v>
      </c>
      <c r="D929" s="29" t="s">
        <v>3277</v>
      </c>
      <c r="E929" s="35">
        <f>IFERROR(VLOOKUP(Table5[[#This Row],[EMPLOYEE ID]],Table3[[EMP ID]:[DATE STARTED]],9,FALSE),"")</f>
        <v>44452</v>
      </c>
      <c r="F929" s="35" t="str">
        <f>IF(IFERROR(VLOOKUP(Table5[[#This Row],[EMPLOYEE ID]],ELIST!$A$1:$J$1864,8),"")="","",VLOOKUP(Table5[[#This Row],[EMPLOYEE ID]],ELIST!$A$1:$J$1864,8))</f>
        <v/>
      </c>
      <c r="G929" s="29">
        <v>1</v>
      </c>
      <c r="H929" s="29">
        <v>12</v>
      </c>
      <c r="I929" s="30">
        <f t="shared" si="28"/>
        <v>8.3333333333333329E-2</v>
      </c>
      <c r="J929" s="52">
        <f t="shared" si="29"/>
        <v>8.3333333333333329E-2</v>
      </c>
    </row>
    <row r="930" spans="1:10" x14ac:dyDescent="0.25">
      <c r="A930" s="28" t="s">
        <v>191</v>
      </c>
      <c r="B930" s="29">
        <v>240444</v>
      </c>
      <c r="C930" s="29" t="s">
        <v>676</v>
      </c>
      <c r="D930" s="29" t="s">
        <v>3284</v>
      </c>
      <c r="E930" s="35">
        <f>IFERROR(VLOOKUP(Table5[[#This Row],[EMPLOYEE ID]],Table3[[EMP ID]:[DATE STARTED]],9,FALSE),"")</f>
        <v>44452</v>
      </c>
      <c r="F930" s="35" t="str">
        <f>IF(IFERROR(VLOOKUP(Table5[[#This Row],[EMPLOYEE ID]],ELIST!$A$1:$J$1864,8),"")="","",VLOOKUP(Table5[[#This Row],[EMPLOYEE ID]],ELIST!$A$1:$J$1864,8))</f>
        <v/>
      </c>
      <c r="G930" s="29">
        <v>1</v>
      </c>
      <c r="H930" s="29">
        <v>12</v>
      </c>
      <c r="I930" s="30">
        <f t="shared" si="28"/>
        <v>8.3333333333333329E-2</v>
      </c>
      <c r="J930" s="52">
        <f t="shared" si="29"/>
        <v>8.3333333333333329E-2</v>
      </c>
    </row>
    <row r="931" spans="1:10" x14ac:dyDescent="0.25">
      <c r="A931" s="28" t="s">
        <v>191</v>
      </c>
      <c r="B931" s="29">
        <v>240444</v>
      </c>
      <c r="C931" s="29" t="s">
        <v>676</v>
      </c>
      <c r="D931" s="29" t="s">
        <v>3778</v>
      </c>
      <c r="E931" s="35">
        <f>IFERROR(VLOOKUP(Table5[[#This Row],[EMPLOYEE ID]],Table3[[EMP ID]:[DATE STARTED]],9,FALSE),"")</f>
        <v>44452</v>
      </c>
      <c r="F931" s="35" t="str">
        <f>IF(IFERROR(VLOOKUP(Table5[[#This Row],[EMPLOYEE ID]],ELIST!$A$1:$J$1864,8),"")="","",VLOOKUP(Table5[[#This Row],[EMPLOYEE ID]],ELIST!$A$1:$J$1864,8))</f>
        <v/>
      </c>
      <c r="G931" s="29">
        <v>1</v>
      </c>
      <c r="H931" s="29">
        <v>12</v>
      </c>
      <c r="I931" s="30">
        <f t="shared" si="28"/>
        <v>8.3333333333333329E-2</v>
      </c>
      <c r="J931" s="52">
        <f t="shared" si="29"/>
        <v>8.3333333333333329E-2</v>
      </c>
    </row>
    <row r="932" spans="1:10" x14ac:dyDescent="0.25">
      <c r="A932" s="28" t="s">
        <v>191</v>
      </c>
      <c r="B932" s="29">
        <v>240444</v>
      </c>
      <c r="C932" s="29" t="s">
        <v>676</v>
      </c>
      <c r="D932" s="29" t="s">
        <v>3768</v>
      </c>
      <c r="E932" s="35">
        <f>IFERROR(VLOOKUP(Table5[[#This Row],[EMPLOYEE ID]],Table3[[EMP ID]:[DATE STARTED]],9,FALSE),"")</f>
        <v>44452</v>
      </c>
      <c r="F932" s="35" t="str">
        <f>IF(IFERROR(VLOOKUP(Table5[[#This Row],[EMPLOYEE ID]],ELIST!$A$1:$J$1864,8),"")="","",VLOOKUP(Table5[[#This Row],[EMPLOYEE ID]],ELIST!$A$1:$J$1864,8))</f>
        <v/>
      </c>
      <c r="G932" s="29">
        <v>1</v>
      </c>
      <c r="H932" s="29">
        <v>12</v>
      </c>
      <c r="I932" s="30">
        <f t="shared" si="28"/>
        <v>8.3333333333333329E-2</v>
      </c>
      <c r="J932" s="52">
        <f t="shared" si="29"/>
        <v>8.3333333333333329E-2</v>
      </c>
    </row>
    <row r="933" spans="1:10" x14ac:dyDescent="0.25">
      <c r="A933" s="28" t="s">
        <v>187</v>
      </c>
      <c r="B933" s="29">
        <v>240131</v>
      </c>
      <c r="C933" s="29" t="s">
        <v>160</v>
      </c>
      <c r="D933" s="29" t="s">
        <v>747</v>
      </c>
      <c r="E933" s="35">
        <f>IFERROR(VLOOKUP(Table5[[#This Row],[EMPLOYEE ID]],Table3[[EMP ID]:[DATE STARTED]],9,FALSE),"")</f>
        <v>43598</v>
      </c>
      <c r="F933" s="35" t="str">
        <f>IF(IFERROR(VLOOKUP(Table5[[#This Row],[EMPLOYEE ID]],ELIST!$A$1:$J$1864,8),"")="","",VLOOKUP(Table5[[#This Row],[EMPLOYEE ID]],ELIST!$A$1:$J$1864,8))</f>
        <v/>
      </c>
      <c r="G933" s="29">
        <v>1</v>
      </c>
      <c r="H933" s="29">
        <v>12</v>
      </c>
      <c r="I933" s="30">
        <f t="shared" si="28"/>
        <v>8.3333333333333329E-2</v>
      </c>
      <c r="J933" s="52">
        <f t="shared" si="29"/>
        <v>8.3333333333333329E-2</v>
      </c>
    </row>
    <row r="934" spans="1:10" x14ac:dyDescent="0.25">
      <c r="A934" s="28" t="s">
        <v>187</v>
      </c>
      <c r="B934" s="29">
        <v>240131</v>
      </c>
      <c r="C934" s="29" t="s">
        <v>160</v>
      </c>
      <c r="D934" s="29" t="s">
        <v>746</v>
      </c>
      <c r="E934" s="35">
        <f>IFERROR(VLOOKUP(Table5[[#This Row],[EMPLOYEE ID]],Table3[[EMP ID]:[DATE STARTED]],9,FALSE),"")</f>
        <v>43598</v>
      </c>
      <c r="F934" s="35" t="str">
        <f>IF(IFERROR(VLOOKUP(Table5[[#This Row],[EMPLOYEE ID]],ELIST!$A$1:$J$1864,8),"")="","",VLOOKUP(Table5[[#This Row],[EMPLOYEE ID]],ELIST!$A$1:$J$1864,8))</f>
        <v/>
      </c>
      <c r="G934" s="29">
        <v>1</v>
      </c>
      <c r="H934" s="29">
        <v>12</v>
      </c>
      <c r="I934" s="30">
        <f t="shared" si="28"/>
        <v>8.3333333333333329E-2</v>
      </c>
      <c r="J934" s="52">
        <f t="shared" si="29"/>
        <v>8.3333333333333329E-2</v>
      </c>
    </row>
    <row r="935" spans="1:10" x14ac:dyDescent="0.25">
      <c r="A935" s="28" t="s">
        <v>187</v>
      </c>
      <c r="B935" s="29">
        <v>240131</v>
      </c>
      <c r="C935" s="29" t="s">
        <v>160</v>
      </c>
      <c r="D935" s="29" t="s">
        <v>717</v>
      </c>
      <c r="E935" s="35">
        <f>IFERROR(VLOOKUP(Table5[[#This Row],[EMPLOYEE ID]],Table3[[EMP ID]:[DATE STARTED]],9,FALSE),"")</f>
        <v>43598</v>
      </c>
      <c r="F935" s="35" t="str">
        <f>IF(IFERROR(VLOOKUP(Table5[[#This Row],[EMPLOYEE ID]],ELIST!$A$1:$J$1864,8),"")="","",VLOOKUP(Table5[[#This Row],[EMPLOYEE ID]],ELIST!$A$1:$J$1864,8))</f>
        <v/>
      </c>
      <c r="G935" s="29">
        <v>1</v>
      </c>
      <c r="H935" s="29">
        <v>12</v>
      </c>
      <c r="I935" s="30">
        <f t="shared" si="28"/>
        <v>8.3333333333333329E-2</v>
      </c>
      <c r="J935" s="52">
        <f t="shared" si="29"/>
        <v>8.3333333333333329E-2</v>
      </c>
    </row>
    <row r="936" spans="1:10" x14ac:dyDescent="0.25">
      <c r="A936" s="28" t="s">
        <v>187</v>
      </c>
      <c r="B936" s="29">
        <v>240131</v>
      </c>
      <c r="C936" s="29" t="s">
        <v>160</v>
      </c>
      <c r="D936" s="29" t="s">
        <v>703</v>
      </c>
      <c r="E936" s="35">
        <f>IFERROR(VLOOKUP(Table5[[#This Row],[EMPLOYEE ID]],Table3[[EMP ID]:[DATE STARTED]],9,FALSE),"")</f>
        <v>43598</v>
      </c>
      <c r="F936" s="35" t="str">
        <f>IF(IFERROR(VLOOKUP(Table5[[#This Row],[EMPLOYEE ID]],ELIST!$A$1:$J$1864,8),"")="","",VLOOKUP(Table5[[#This Row],[EMPLOYEE ID]],ELIST!$A$1:$J$1864,8))</f>
        <v/>
      </c>
      <c r="G936" s="29">
        <v>1</v>
      </c>
      <c r="H936" s="29">
        <v>12</v>
      </c>
      <c r="I936" s="30">
        <f t="shared" si="28"/>
        <v>8.3333333333333329E-2</v>
      </c>
      <c r="J936" s="52">
        <f t="shared" si="29"/>
        <v>8.3333333333333329E-2</v>
      </c>
    </row>
    <row r="937" spans="1:10" x14ac:dyDescent="0.25">
      <c r="A937" s="28" t="s">
        <v>187</v>
      </c>
      <c r="B937" s="29">
        <v>240131</v>
      </c>
      <c r="C937" s="29" t="s">
        <v>160</v>
      </c>
      <c r="D937" s="29" t="s">
        <v>695</v>
      </c>
      <c r="E937" s="35">
        <f>IFERROR(VLOOKUP(Table5[[#This Row],[EMPLOYEE ID]],Table3[[EMP ID]:[DATE STARTED]],9,FALSE),"")</f>
        <v>43598</v>
      </c>
      <c r="F937" s="35" t="str">
        <f>IF(IFERROR(VLOOKUP(Table5[[#This Row],[EMPLOYEE ID]],ELIST!$A$1:$J$1864,8),"")="","",VLOOKUP(Table5[[#This Row],[EMPLOYEE ID]],ELIST!$A$1:$J$1864,8))</f>
        <v/>
      </c>
      <c r="G937" s="29">
        <v>1</v>
      </c>
      <c r="H937" s="29">
        <v>12</v>
      </c>
      <c r="I937" s="30">
        <f t="shared" si="28"/>
        <v>8.3333333333333329E-2</v>
      </c>
      <c r="J937" s="52">
        <f t="shared" si="29"/>
        <v>8.3333333333333329E-2</v>
      </c>
    </row>
    <row r="938" spans="1:10" x14ac:dyDescent="0.25">
      <c r="A938" s="28" t="s">
        <v>187</v>
      </c>
      <c r="B938" s="29">
        <v>240131</v>
      </c>
      <c r="C938" s="29" t="s">
        <v>160</v>
      </c>
      <c r="D938" s="29" t="s">
        <v>650</v>
      </c>
      <c r="E938" s="35">
        <f>IFERROR(VLOOKUP(Table5[[#This Row],[EMPLOYEE ID]],Table3[[EMP ID]:[DATE STARTED]],9,FALSE),"")</f>
        <v>43598</v>
      </c>
      <c r="F938" s="35" t="str">
        <f>IF(IFERROR(VLOOKUP(Table5[[#This Row],[EMPLOYEE ID]],ELIST!$A$1:$J$1864,8),"")="","",VLOOKUP(Table5[[#This Row],[EMPLOYEE ID]],ELIST!$A$1:$J$1864,8))</f>
        <v/>
      </c>
      <c r="G938" s="29">
        <v>1</v>
      </c>
      <c r="H938" s="29">
        <v>12</v>
      </c>
      <c r="I938" s="30">
        <f t="shared" si="28"/>
        <v>8.3333333333333329E-2</v>
      </c>
      <c r="J938" s="52">
        <f t="shared" si="29"/>
        <v>8.3333333333333329E-2</v>
      </c>
    </row>
    <row r="939" spans="1:10" x14ac:dyDescent="0.25">
      <c r="A939" s="28" t="s">
        <v>187</v>
      </c>
      <c r="B939" s="29">
        <v>240131</v>
      </c>
      <c r="C939" s="29" t="s">
        <v>160</v>
      </c>
      <c r="D939" s="29" t="s">
        <v>3277</v>
      </c>
      <c r="E939" s="35">
        <f>IFERROR(VLOOKUP(Table5[[#This Row],[EMPLOYEE ID]],Table3[[EMP ID]:[DATE STARTED]],9,FALSE),"")</f>
        <v>43598</v>
      </c>
      <c r="F939" s="35" t="str">
        <f>IF(IFERROR(VLOOKUP(Table5[[#This Row],[EMPLOYEE ID]],ELIST!$A$1:$J$1864,8),"")="","",VLOOKUP(Table5[[#This Row],[EMPLOYEE ID]],ELIST!$A$1:$J$1864,8))</f>
        <v/>
      </c>
      <c r="G939" s="29">
        <v>1</v>
      </c>
      <c r="H939" s="29">
        <v>12</v>
      </c>
      <c r="I939" s="30">
        <f t="shared" si="28"/>
        <v>8.3333333333333329E-2</v>
      </c>
      <c r="J939" s="52">
        <f t="shared" si="29"/>
        <v>8.3333333333333329E-2</v>
      </c>
    </row>
    <row r="940" spans="1:10" x14ac:dyDescent="0.25">
      <c r="A940" s="28" t="s">
        <v>187</v>
      </c>
      <c r="B940" s="29">
        <v>240131</v>
      </c>
      <c r="C940" s="29" t="s">
        <v>160</v>
      </c>
      <c r="D940" s="29" t="s">
        <v>3284</v>
      </c>
      <c r="E940" s="35">
        <f>IFERROR(VLOOKUP(Table5[[#This Row],[EMPLOYEE ID]],Table3[[EMP ID]:[DATE STARTED]],9,FALSE),"")</f>
        <v>43598</v>
      </c>
      <c r="F940" s="35" t="str">
        <f>IF(IFERROR(VLOOKUP(Table5[[#This Row],[EMPLOYEE ID]],ELIST!$A$1:$J$1864,8),"")="","",VLOOKUP(Table5[[#This Row],[EMPLOYEE ID]],ELIST!$A$1:$J$1864,8))</f>
        <v/>
      </c>
      <c r="G940" s="29">
        <v>1</v>
      </c>
      <c r="H940" s="29">
        <v>12</v>
      </c>
      <c r="I940" s="30">
        <f t="shared" si="28"/>
        <v>8.3333333333333329E-2</v>
      </c>
      <c r="J940" s="52">
        <f t="shared" si="29"/>
        <v>8.3333333333333329E-2</v>
      </c>
    </row>
    <row r="941" spans="1:10" x14ac:dyDescent="0.25">
      <c r="A941" s="28" t="s">
        <v>187</v>
      </c>
      <c r="B941" s="29">
        <v>240131</v>
      </c>
      <c r="C941" s="29" t="s">
        <v>160</v>
      </c>
      <c r="D941" s="29" t="s">
        <v>3778</v>
      </c>
      <c r="E941" s="35">
        <f>IFERROR(VLOOKUP(Table5[[#This Row],[EMPLOYEE ID]],Table3[[EMP ID]:[DATE STARTED]],9,FALSE),"")</f>
        <v>43598</v>
      </c>
      <c r="F941" s="35" t="str">
        <f>IF(IFERROR(VLOOKUP(Table5[[#This Row],[EMPLOYEE ID]],ELIST!$A$1:$J$1864,8),"")="","",VLOOKUP(Table5[[#This Row],[EMPLOYEE ID]],ELIST!$A$1:$J$1864,8))</f>
        <v/>
      </c>
      <c r="G941" s="29">
        <v>1</v>
      </c>
      <c r="H941" s="29">
        <v>12</v>
      </c>
      <c r="I941" s="30">
        <f t="shared" si="28"/>
        <v>8.3333333333333329E-2</v>
      </c>
      <c r="J941" s="52">
        <f t="shared" si="29"/>
        <v>8.3333333333333329E-2</v>
      </c>
    </row>
    <row r="942" spans="1:10" x14ac:dyDescent="0.25">
      <c r="A942" s="28" t="s">
        <v>187</v>
      </c>
      <c r="B942" s="29">
        <v>240131</v>
      </c>
      <c r="C942" s="29" t="s">
        <v>160</v>
      </c>
      <c r="D942" s="29" t="s">
        <v>3768</v>
      </c>
      <c r="E942" s="35">
        <f>IFERROR(VLOOKUP(Table5[[#This Row],[EMPLOYEE ID]],Table3[[EMP ID]:[DATE STARTED]],9,FALSE),"")</f>
        <v>43598</v>
      </c>
      <c r="F942" s="35" t="str">
        <f>IF(IFERROR(VLOOKUP(Table5[[#This Row],[EMPLOYEE ID]],ELIST!$A$1:$J$1864,8),"")="","",VLOOKUP(Table5[[#This Row],[EMPLOYEE ID]],ELIST!$A$1:$J$1864,8))</f>
        <v/>
      </c>
      <c r="G942" s="29">
        <v>1</v>
      </c>
      <c r="H942" s="29">
        <v>12</v>
      </c>
      <c r="I942" s="30">
        <f t="shared" si="28"/>
        <v>8.3333333333333329E-2</v>
      </c>
      <c r="J942" s="52">
        <f t="shared" si="29"/>
        <v>8.3333333333333329E-2</v>
      </c>
    </row>
    <row r="943" spans="1:10" x14ac:dyDescent="0.25">
      <c r="A943" s="28" t="s">
        <v>187</v>
      </c>
      <c r="B943" s="29">
        <v>340001</v>
      </c>
      <c r="C943" s="29" t="s">
        <v>2983</v>
      </c>
      <c r="D943" s="29" t="s">
        <v>754</v>
      </c>
      <c r="E943" s="35">
        <f>IFERROR(VLOOKUP(Table5[[#This Row],[EMPLOYEE ID]],Table3[[EMP ID]:[DATE STARTED]],9,FALSE),"")</f>
        <v>44207</v>
      </c>
      <c r="F943" s="35">
        <f>IF(IFERROR(VLOOKUP(Table5[[#This Row],[EMPLOYEE ID]],ELIST!$A$1:$J$1864,8),"")="","",VLOOKUP(Table5[[#This Row],[EMPLOYEE ID]],ELIST!$A$1:$J$1864,8))</f>
        <v>45339</v>
      </c>
      <c r="G943" s="29">
        <v>1</v>
      </c>
      <c r="H943" s="29">
        <v>12</v>
      </c>
      <c r="I943" s="30">
        <f t="shared" si="28"/>
        <v>8.3333333333333329E-2</v>
      </c>
      <c r="J943" s="52">
        <f t="shared" si="29"/>
        <v>4.8850574712643674E-2</v>
      </c>
    </row>
    <row r="944" spans="1:10" x14ac:dyDescent="0.25">
      <c r="A944" s="28" t="s">
        <v>187</v>
      </c>
      <c r="B944" s="29">
        <v>340001</v>
      </c>
      <c r="C944" s="29" t="s">
        <v>2983</v>
      </c>
      <c r="D944" s="29" t="s">
        <v>748</v>
      </c>
      <c r="E944" s="35">
        <f>IFERROR(VLOOKUP(Table5[[#This Row],[EMPLOYEE ID]],Table3[[EMP ID]:[DATE STARTED]],9,FALSE),"")</f>
        <v>44207</v>
      </c>
      <c r="F944" s="35">
        <f>IF(IFERROR(VLOOKUP(Table5[[#This Row],[EMPLOYEE ID]],ELIST!$A$1:$J$1864,8),"")="","",VLOOKUP(Table5[[#This Row],[EMPLOYEE ID]],ELIST!$A$1:$J$1864,8))</f>
        <v>45339</v>
      </c>
      <c r="G944" s="29">
        <v>1</v>
      </c>
      <c r="H944" s="29">
        <v>12</v>
      </c>
      <c r="I944" s="30">
        <f t="shared" si="28"/>
        <v>8.3333333333333329E-2</v>
      </c>
      <c r="J944" s="52">
        <f t="shared" si="29"/>
        <v>4.8850574712643674E-2</v>
      </c>
    </row>
    <row r="945" spans="1:10" x14ac:dyDescent="0.25">
      <c r="A945" s="28" t="s">
        <v>183</v>
      </c>
      <c r="B945" s="29">
        <v>240122</v>
      </c>
      <c r="C945" s="29" t="s">
        <v>182</v>
      </c>
      <c r="D945" s="29" t="s">
        <v>746</v>
      </c>
      <c r="E945" s="35">
        <f>IFERROR(VLOOKUP(Table5[[#This Row],[EMPLOYEE ID]],Table3[[EMP ID]:[DATE STARTED]],9,FALSE),"")</f>
        <v>44046</v>
      </c>
      <c r="F945" s="35" t="str">
        <f>IF(IFERROR(VLOOKUP(Table5[[#This Row],[EMPLOYEE ID]],ELIST!$A$1:$J$1864,8),"")="","",VLOOKUP(Table5[[#This Row],[EMPLOYEE ID]],ELIST!$A$1:$J$1864,8))</f>
        <v/>
      </c>
      <c r="G945" s="29">
        <v>1</v>
      </c>
      <c r="H945" s="29">
        <v>12</v>
      </c>
      <c r="I945" s="30">
        <f t="shared" si="28"/>
        <v>8.3333333333333329E-2</v>
      </c>
      <c r="J945" s="52">
        <f t="shared" si="29"/>
        <v>8.3333333333333329E-2</v>
      </c>
    </row>
    <row r="946" spans="1:10" x14ac:dyDescent="0.25">
      <c r="A946" s="28" t="s">
        <v>183</v>
      </c>
      <c r="B946" s="29">
        <v>240122</v>
      </c>
      <c r="C946" s="29" t="s">
        <v>182</v>
      </c>
      <c r="D946" s="29" t="s">
        <v>717</v>
      </c>
      <c r="E946" s="35">
        <f>IFERROR(VLOOKUP(Table5[[#This Row],[EMPLOYEE ID]],Table3[[EMP ID]:[DATE STARTED]],9,FALSE),"")</f>
        <v>44046</v>
      </c>
      <c r="F946" s="35" t="str">
        <f>IF(IFERROR(VLOOKUP(Table5[[#This Row],[EMPLOYEE ID]],ELIST!$A$1:$J$1864,8),"")="","",VLOOKUP(Table5[[#This Row],[EMPLOYEE ID]],ELIST!$A$1:$J$1864,8))</f>
        <v/>
      </c>
      <c r="G946" s="29">
        <v>1</v>
      </c>
      <c r="H946" s="29">
        <v>12</v>
      </c>
      <c r="I946" s="30">
        <f t="shared" si="28"/>
        <v>8.3333333333333329E-2</v>
      </c>
      <c r="J946" s="52">
        <f t="shared" si="29"/>
        <v>8.3333333333333329E-2</v>
      </c>
    </row>
    <row r="947" spans="1:10" x14ac:dyDescent="0.25">
      <c r="A947" s="28" t="s">
        <v>183</v>
      </c>
      <c r="B947" s="29">
        <v>240122</v>
      </c>
      <c r="C947" s="29" t="s">
        <v>182</v>
      </c>
      <c r="D947" s="29" t="s">
        <v>703</v>
      </c>
      <c r="E947" s="35">
        <f>IFERROR(VLOOKUP(Table5[[#This Row],[EMPLOYEE ID]],Table3[[EMP ID]:[DATE STARTED]],9,FALSE),"")</f>
        <v>44046</v>
      </c>
      <c r="F947" s="35" t="str">
        <f>IF(IFERROR(VLOOKUP(Table5[[#This Row],[EMPLOYEE ID]],ELIST!$A$1:$J$1864,8),"")="","",VLOOKUP(Table5[[#This Row],[EMPLOYEE ID]],ELIST!$A$1:$J$1864,8))</f>
        <v/>
      </c>
      <c r="G947" s="29">
        <v>1</v>
      </c>
      <c r="H947" s="29">
        <v>12</v>
      </c>
      <c r="I947" s="30">
        <f t="shared" si="28"/>
        <v>8.3333333333333329E-2</v>
      </c>
      <c r="J947" s="52">
        <f t="shared" si="29"/>
        <v>8.3333333333333329E-2</v>
      </c>
    </row>
    <row r="948" spans="1:10" x14ac:dyDescent="0.25">
      <c r="A948" s="28" t="s">
        <v>183</v>
      </c>
      <c r="B948" s="29">
        <v>240122</v>
      </c>
      <c r="C948" s="29" t="s">
        <v>182</v>
      </c>
      <c r="D948" s="29" t="s">
        <v>695</v>
      </c>
      <c r="E948" s="35">
        <f>IFERROR(VLOOKUP(Table5[[#This Row],[EMPLOYEE ID]],Table3[[EMP ID]:[DATE STARTED]],9,FALSE),"")</f>
        <v>44046</v>
      </c>
      <c r="F948" s="35" t="str">
        <f>IF(IFERROR(VLOOKUP(Table5[[#This Row],[EMPLOYEE ID]],ELIST!$A$1:$J$1864,8),"")="","",VLOOKUP(Table5[[#This Row],[EMPLOYEE ID]],ELIST!$A$1:$J$1864,8))</f>
        <v/>
      </c>
      <c r="G948" s="29">
        <v>1</v>
      </c>
      <c r="H948" s="29">
        <v>12</v>
      </c>
      <c r="I948" s="30">
        <f t="shared" si="28"/>
        <v>8.3333333333333329E-2</v>
      </c>
      <c r="J948" s="52">
        <f t="shared" si="29"/>
        <v>8.3333333333333329E-2</v>
      </c>
    </row>
    <row r="949" spans="1:10" x14ac:dyDescent="0.25">
      <c r="A949" s="28" t="s">
        <v>183</v>
      </c>
      <c r="B949" s="29">
        <v>240122</v>
      </c>
      <c r="C949" s="29" t="s">
        <v>182</v>
      </c>
      <c r="D949" s="29" t="s">
        <v>650</v>
      </c>
      <c r="E949" s="35">
        <f>IFERROR(VLOOKUP(Table5[[#This Row],[EMPLOYEE ID]],Table3[[EMP ID]:[DATE STARTED]],9,FALSE),"")</f>
        <v>44046</v>
      </c>
      <c r="F949" s="35" t="str">
        <f>IF(IFERROR(VLOOKUP(Table5[[#This Row],[EMPLOYEE ID]],ELIST!$A$1:$J$1864,8),"")="","",VLOOKUP(Table5[[#This Row],[EMPLOYEE ID]],ELIST!$A$1:$J$1864,8))</f>
        <v/>
      </c>
      <c r="G949" s="29">
        <v>1</v>
      </c>
      <c r="H949" s="29">
        <v>12</v>
      </c>
      <c r="I949" s="30">
        <f t="shared" si="28"/>
        <v>8.3333333333333329E-2</v>
      </c>
      <c r="J949" s="52">
        <f t="shared" si="29"/>
        <v>8.3333333333333329E-2</v>
      </c>
    </row>
    <row r="950" spans="1:10" x14ac:dyDescent="0.25">
      <c r="A950" s="28" t="s">
        <v>183</v>
      </c>
      <c r="B950" s="29">
        <v>240122</v>
      </c>
      <c r="C950" s="29" t="s">
        <v>182</v>
      </c>
      <c r="D950" s="29" t="s">
        <v>3277</v>
      </c>
      <c r="E950" s="35">
        <f>IFERROR(VLOOKUP(Table5[[#This Row],[EMPLOYEE ID]],Table3[[EMP ID]:[DATE STARTED]],9,FALSE),"")</f>
        <v>44046</v>
      </c>
      <c r="F950" s="35" t="str">
        <f>IF(IFERROR(VLOOKUP(Table5[[#This Row],[EMPLOYEE ID]],ELIST!$A$1:$J$1864,8),"")="","",VLOOKUP(Table5[[#This Row],[EMPLOYEE ID]],ELIST!$A$1:$J$1864,8))</f>
        <v/>
      </c>
      <c r="G950" s="29">
        <v>1</v>
      </c>
      <c r="H950" s="29">
        <v>12</v>
      </c>
      <c r="I950" s="30">
        <f t="shared" si="28"/>
        <v>8.3333333333333329E-2</v>
      </c>
      <c r="J950" s="52">
        <f t="shared" si="29"/>
        <v>8.3333333333333329E-2</v>
      </c>
    </row>
    <row r="951" spans="1:10" x14ac:dyDescent="0.25">
      <c r="A951" s="28" t="s">
        <v>183</v>
      </c>
      <c r="B951" s="29">
        <v>240122</v>
      </c>
      <c r="C951" s="29" t="s">
        <v>182</v>
      </c>
      <c r="D951" s="29" t="s">
        <v>3284</v>
      </c>
      <c r="E951" s="35">
        <f>IFERROR(VLOOKUP(Table5[[#This Row],[EMPLOYEE ID]],Table3[[EMP ID]:[DATE STARTED]],9,FALSE),"")</f>
        <v>44046</v>
      </c>
      <c r="F951" s="35" t="str">
        <f>IF(IFERROR(VLOOKUP(Table5[[#This Row],[EMPLOYEE ID]],ELIST!$A$1:$J$1864,8),"")="","",VLOOKUP(Table5[[#This Row],[EMPLOYEE ID]],ELIST!$A$1:$J$1864,8))</f>
        <v/>
      </c>
      <c r="G951" s="29">
        <v>1</v>
      </c>
      <c r="H951" s="29">
        <v>12</v>
      </c>
      <c r="I951" s="30">
        <f t="shared" si="28"/>
        <v>8.3333333333333329E-2</v>
      </c>
      <c r="J951" s="52">
        <f t="shared" si="29"/>
        <v>8.3333333333333329E-2</v>
      </c>
    </row>
    <row r="952" spans="1:10" x14ac:dyDescent="0.25">
      <c r="A952" s="28" t="s">
        <v>183</v>
      </c>
      <c r="B952" s="29">
        <v>240122</v>
      </c>
      <c r="C952" s="29" t="s">
        <v>182</v>
      </c>
      <c r="D952" s="29" t="s">
        <v>3778</v>
      </c>
      <c r="E952" s="35">
        <f>IFERROR(VLOOKUP(Table5[[#This Row],[EMPLOYEE ID]],Table3[[EMP ID]:[DATE STARTED]],9,FALSE),"")</f>
        <v>44046</v>
      </c>
      <c r="F952" s="35" t="str">
        <f>IF(IFERROR(VLOOKUP(Table5[[#This Row],[EMPLOYEE ID]],ELIST!$A$1:$J$1864,8),"")="","",VLOOKUP(Table5[[#This Row],[EMPLOYEE ID]],ELIST!$A$1:$J$1864,8))</f>
        <v/>
      </c>
      <c r="G952" s="29">
        <v>1</v>
      </c>
      <c r="H952" s="29">
        <v>12</v>
      </c>
      <c r="I952" s="30">
        <f t="shared" si="28"/>
        <v>8.3333333333333329E-2</v>
      </c>
      <c r="J952" s="52">
        <f t="shared" si="29"/>
        <v>8.3333333333333329E-2</v>
      </c>
    </row>
    <row r="953" spans="1:10" x14ac:dyDescent="0.25">
      <c r="A953" s="28" t="s">
        <v>183</v>
      </c>
      <c r="B953" s="29">
        <v>240122</v>
      </c>
      <c r="C953" s="29" t="s">
        <v>182</v>
      </c>
      <c r="D953" s="29" t="s">
        <v>3768</v>
      </c>
      <c r="E953" s="35">
        <f>IFERROR(VLOOKUP(Table5[[#This Row],[EMPLOYEE ID]],Table3[[EMP ID]:[DATE STARTED]],9,FALSE),"")</f>
        <v>44046</v>
      </c>
      <c r="F953" s="35" t="str">
        <f>IF(IFERROR(VLOOKUP(Table5[[#This Row],[EMPLOYEE ID]],ELIST!$A$1:$J$1864,8),"")="","",VLOOKUP(Table5[[#This Row],[EMPLOYEE ID]],ELIST!$A$1:$J$1864,8))</f>
        <v/>
      </c>
      <c r="G953" s="29">
        <v>1</v>
      </c>
      <c r="H953" s="29">
        <v>12</v>
      </c>
      <c r="I953" s="30">
        <f t="shared" si="28"/>
        <v>8.3333333333333329E-2</v>
      </c>
      <c r="J953" s="52">
        <f t="shared" si="29"/>
        <v>8.3333333333333329E-2</v>
      </c>
    </row>
    <row r="954" spans="1:10" x14ac:dyDescent="0.25">
      <c r="A954" s="28" t="s">
        <v>183</v>
      </c>
      <c r="B954" s="29" t="s">
        <v>2992</v>
      </c>
      <c r="C954" s="29" t="s">
        <v>3766</v>
      </c>
      <c r="D954" s="29" t="s">
        <v>754</v>
      </c>
      <c r="E954" s="35" t="str">
        <f>IFERROR(VLOOKUP(Table5[[#This Row],[EMPLOYEE ID]],Table3[[EMP ID]:[DATE STARTED]],9,FALSE),"")</f>
        <v/>
      </c>
      <c r="F954" s="35" t="str">
        <f>IF(IFERROR(VLOOKUP(Table5[[#This Row],[EMPLOYEE ID]],ELIST!$A$1:$J$1864,8),"")="","",VLOOKUP(Table5[[#This Row],[EMPLOYEE ID]],ELIST!$A$1:$J$1864,8))</f>
        <v/>
      </c>
      <c r="G954" s="29">
        <v>1</v>
      </c>
      <c r="H954" s="29">
        <v>12</v>
      </c>
      <c r="I954" s="30">
        <f t="shared" si="28"/>
        <v>8.3333333333333329E-2</v>
      </c>
      <c r="J954" s="52">
        <f t="shared" si="29"/>
        <v>8.3333333333333329E-2</v>
      </c>
    </row>
    <row r="955" spans="1:10" x14ac:dyDescent="0.25">
      <c r="A955" s="28" t="s">
        <v>183</v>
      </c>
      <c r="B955" s="29" t="s">
        <v>2992</v>
      </c>
      <c r="C955" s="29" t="s">
        <v>3766</v>
      </c>
      <c r="D955" s="29" t="s">
        <v>748</v>
      </c>
      <c r="E955" s="35" t="str">
        <f>IFERROR(VLOOKUP(Table5[[#This Row],[EMPLOYEE ID]],Table3[[EMP ID]:[DATE STARTED]],9,FALSE),"")</f>
        <v/>
      </c>
      <c r="F955" s="35" t="str">
        <f>IF(IFERROR(VLOOKUP(Table5[[#This Row],[EMPLOYEE ID]],ELIST!$A$1:$J$1864,8),"")="","",VLOOKUP(Table5[[#This Row],[EMPLOYEE ID]],ELIST!$A$1:$J$1864,8))</f>
        <v/>
      </c>
      <c r="G955" s="29">
        <v>1</v>
      </c>
      <c r="H955" s="29">
        <v>12</v>
      </c>
      <c r="I955" s="30">
        <f t="shared" si="28"/>
        <v>8.3333333333333329E-2</v>
      </c>
      <c r="J955" s="52">
        <f t="shared" si="29"/>
        <v>8.3333333333333329E-2</v>
      </c>
    </row>
    <row r="956" spans="1:10" x14ac:dyDescent="0.25">
      <c r="A956" s="28" t="s">
        <v>179</v>
      </c>
      <c r="B956" s="29">
        <v>240073</v>
      </c>
      <c r="C956" s="29" t="s">
        <v>178</v>
      </c>
      <c r="D956" s="29" t="s">
        <v>754</v>
      </c>
      <c r="E956" s="35">
        <f>IFERROR(VLOOKUP(Table5[[#This Row],[EMPLOYEE ID]],Table3[[EMP ID]:[DATE STARTED]],9,FALSE),"")</f>
        <v>43138</v>
      </c>
      <c r="F956" s="35" t="str">
        <f>IF(IFERROR(VLOOKUP(Table5[[#This Row],[EMPLOYEE ID]],ELIST!$A$1:$J$1864,8),"")="","",VLOOKUP(Table5[[#This Row],[EMPLOYEE ID]],ELIST!$A$1:$J$1864,8))</f>
        <v/>
      </c>
      <c r="G956" s="29">
        <v>1</v>
      </c>
      <c r="H956" s="29">
        <v>12</v>
      </c>
      <c r="I956" s="30">
        <f t="shared" si="28"/>
        <v>8.3333333333333329E-2</v>
      </c>
      <c r="J956" s="52">
        <f t="shared" si="29"/>
        <v>8.3333333333333329E-2</v>
      </c>
    </row>
    <row r="957" spans="1:10" x14ac:dyDescent="0.25">
      <c r="A957" s="28" t="s">
        <v>179</v>
      </c>
      <c r="B957" s="29">
        <v>240073</v>
      </c>
      <c r="C957" s="29" t="s">
        <v>178</v>
      </c>
      <c r="D957" s="29" t="s">
        <v>748</v>
      </c>
      <c r="E957" s="35">
        <f>IFERROR(VLOOKUP(Table5[[#This Row],[EMPLOYEE ID]],Table3[[EMP ID]:[DATE STARTED]],9,FALSE),"")</f>
        <v>43138</v>
      </c>
      <c r="F957" s="35" t="str">
        <f>IF(IFERROR(VLOOKUP(Table5[[#This Row],[EMPLOYEE ID]],ELIST!$A$1:$J$1864,8),"")="","",VLOOKUP(Table5[[#This Row],[EMPLOYEE ID]],ELIST!$A$1:$J$1864,8))</f>
        <v/>
      </c>
      <c r="G957" s="29">
        <v>1</v>
      </c>
      <c r="H957" s="29">
        <v>12</v>
      </c>
      <c r="I957" s="30">
        <f t="shared" si="28"/>
        <v>8.3333333333333329E-2</v>
      </c>
      <c r="J957" s="52">
        <f t="shared" si="29"/>
        <v>8.3333333333333329E-2</v>
      </c>
    </row>
    <row r="958" spans="1:10" x14ac:dyDescent="0.25">
      <c r="A958" s="28" t="s">
        <v>179</v>
      </c>
      <c r="B958" s="29">
        <v>240073</v>
      </c>
      <c r="C958" s="29" t="s">
        <v>178</v>
      </c>
      <c r="D958" s="29" t="s">
        <v>747</v>
      </c>
      <c r="E958" s="35">
        <f>IFERROR(VLOOKUP(Table5[[#This Row],[EMPLOYEE ID]],Table3[[EMP ID]:[DATE STARTED]],9,FALSE),"")</f>
        <v>43138</v>
      </c>
      <c r="F958" s="35" t="str">
        <f>IF(IFERROR(VLOOKUP(Table5[[#This Row],[EMPLOYEE ID]],ELIST!$A$1:$J$1864,8),"")="","",VLOOKUP(Table5[[#This Row],[EMPLOYEE ID]],ELIST!$A$1:$J$1864,8))</f>
        <v/>
      </c>
      <c r="G958" s="29">
        <v>1</v>
      </c>
      <c r="H958" s="29">
        <v>12</v>
      </c>
      <c r="I958" s="30">
        <f t="shared" si="28"/>
        <v>8.3333333333333329E-2</v>
      </c>
      <c r="J958" s="52">
        <f t="shared" si="29"/>
        <v>8.3333333333333329E-2</v>
      </c>
    </row>
    <row r="959" spans="1:10" x14ac:dyDescent="0.25">
      <c r="A959" s="28" t="s">
        <v>179</v>
      </c>
      <c r="B959" s="29">
        <v>240073</v>
      </c>
      <c r="C959" s="29" t="s">
        <v>178</v>
      </c>
      <c r="D959" s="29" t="s">
        <v>746</v>
      </c>
      <c r="E959" s="35">
        <f>IFERROR(VLOOKUP(Table5[[#This Row],[EMPLOYEE ID]],Table3[[EMP ID]:[DATE STARTED]],9,FALSE),"")</f>
        <v>43138</v>
      </c>
      <c r="F959" s="35" t="str">
        <f>IF(IFERROR(VLOOKUP(Table5[[#This Row],[EMPLOYEE ID]],ELIST!$A$1:$J$1864,8),"")="","",VLOOKUP(Table5[[#This Row],[EMPLOYEE ID]],ELIST!$A$1:$J$1864,8))</f>
        <v/>
      </c>
      <c r="G959" s="29">
        <v>1</v>
      </c>
      <c r="H959" s="29">
        <v>12</v>
      </c>
      <c r="I959" s="30">
        <f t="shared" si="28"/>
        <v>8.3333333333333329E-2</v>
      </c>
      <c r="J959" s="52">
        <f t="shared" si="29"/>
        <v>8.3333333333333329E-2</v>
      </c>
    </row>
    <row r="960" spans="1:10" x14ac:dyDescent="0.25">
      <c r="A960" s="28" t="s">
        <v>179</v>
      </c>
      <c r="B960" s="29">
        <v>240073</v>
      </c>
      <c r="C960" s="29" t="s">
        <v>178</v>
      </c>
      <c r="D960" s="29" t="s">
        <v>717</v>
      </c>
      <c r="E960" s="35">
        <f>IFERROR(VLOOKUP(Table5[[#This Row],[EMPLOYEE ID]],Table3[[EMP ID]:[DATE STARTED]],9,FALSE),"")</f>
        <v>43138</v>
      </c>
      <c r="F960" s="35" t="str">
        <f>IF(IFERROR(VLOOKUP(Table5[[#This Row],[EMPLOYEE ID]],ELIST!$A$1:$J$1864,8),"")="","",VLOOKUP(Table5[[#This Row],[EMPLOYEE ID]],ELIST!$A$1:$J$1864,8))</f>
        <v/>
      </c>
      <c r="G960" s="29">
        <v>1</v>
      </c>
      <c r="H960" s="29">
        <v>12</v>
      </c>
      <c r="I960" s="30">
        <f t="shared" si="28"/>
        <v>8.3333333333333329E-2</v>
      </c>
      <c r="J960" s="52">
        <f t="shared" si="29"/>
        <v>8.3333333333333329E-2</v>
      </c>
    </row>
    <row r="961" spans="1:10" x14ac:dyDescent="0.25">
      <c r="A961" s="28" t="s">
        <v>179</v>
      </c>
      <c r="B961" s="29">
        <v>240073</v>
      </c>
      <c r="C961" s="29" t="s">
        <v>178</v>
      </c>
      <c r="D961" s="29" t="s">
        <v>703</v>
      </c>
      <c r="E961" s="35">
        <f>IFERROR(VLOOKUP(Table5[[#This Row],[EMPLOYEE ID]],Table3[[EMP ID]:[DATE STARTED]],9,FALSE),"")</f>
        <v>43138</v>
      </c>
      <c r="F961" s="35" t="str">
        <f>IF(IFERROR(VLOOKUP(Table5[[#This Row],[EMPLOYEE ID]],ELIST!$A$1:$J$1864,8),"")="","",VLOOKUP(Table5[[#This Row],[EMPLOYEE ID]],ELIST!$A$1:$J$1864,8))</f>
        <v/>
      </c>
      <c r="G961" s="29">
        <v>1</v>
      </c>
      <c r="H961" s="29">
        <v>12</v>
      </c>
      <c r="I961" s="30">
        <f t="shared" si="28"/>
        <v>8.3333333333333329E-2</v>
      </c>
      <c r="J961" s="52">
        <f t="shared" si="29"/>
        <v>8.3333333333333329E-2</v>
      </c>
    </row>
    <row r="962" spans="1:10" x14ac:dyDescent="0.25">
      <c r="A962" s="28" t="s">
        <v>179</v>
      </c>
      <c r="B962" s="29">
        <v>240073</v>
      </c>
      <c r="C962" s="29" t="s">
        <v>178</v>
      </c>
      <c r="D962" s="29" t="s">
        <v>695</v>
      </c>
      <c r="E962" s="35">
        <f>IFERROR(VLOOKUP(Table5[[#This Row],[EMPLOYEE ID]],Table3[[EMP ID]:[DATE STARTED]],9,FALSE),"")</f>
        <v>43138</v>
      </c>
      <c r="F962" s="35" t="str">
        <f>IF(IFERROR(VLOOKUP(Table5[[#This Row],[EMPLOYEE ID]],ELIST!$A$1:$J$1864,8),"")="","",VLOOKUP(Table5[[#This Row],[EMPLOYEE ID]],ELIST!$A$1:$J$1864,8))</f>
        <v/>
      </c>
      <c r="G962" s="29">
        <v>1</v>
      </c>
      <c r="H962" s="29">
        <v>12</v>
      </c>
      <c r="I962" s="30">
        <f t="shared" si="28"/>
        <v>8.3333333333333329E-2</v>
      </c>
      <c r="J962" s="52">
        <f t="shared" si="29"/>
        <v>8.3333333333333329E-2</v>
      </c>
    </row>
    <row r="963" spans="1:10" x14ac:dyDescent="0.25">
      <c r="A963" s="28" t="s">
        <v>179</v>
      </c>
      <c r="B963" s="29">
        <v>240073</v>
      </c>
      <c r="C963" s="29" t="s">
        <v>178</v>
      </c>
      <c r="D963" s="29" t="s">
        <v>650</v>
      </c>
      <c r="E963" s="35">
        <f>IFERROR(VLOOKUP(Table5[[#This Row],[EMPLOYEE ID]],Table3[[EMP ID]:[DATE STARTED]],9,FALSE),"")</f>
        <v>43138</v>
      </c>
      <c r="F963" s="35" t="str">
        <f>IF(IFERROR(VLOOKUP(Table5[[#This Row],[EMPLOYEE ID]],ELIST!$A$1:$J$1864,8),"")="","",VLOOKUP(Table5[[#This Row],[EMPLOYEE ID]],ELIST!$A$1:$J$1864,8))</f>
        <v/>
      </c>
      <c r="G963" s="29">
        <v>1</v>
      </c>
      <c r="H963" s="29">
        <v>12</v>
      </c>
      <c r="I963" s="30">
        <f t="shared" ref="I963:I1026" si="30">G963/H963</f>
        <v>8.3333333333333329E-2</v>
      </c>
      <c r="J963" s="52">
        <f t="shared" ref="J963:J1026" si="31">IF(ISNUMBER(F963), ((G963 - 1 + (DAY(F963) / DAY(EOMONTH(F963, 0)))) / H963), (G963 / H963))</f>
        <v>8.3333333333333329E-2</v>
      </c>
    </row>
    <row r="964" spans="1:10" x14ac:dyDescent="0.25">
      <c r="A964" s="28" t="s">
        <v>179</v>
      </c>
      <c r="B964" s="29">
        <v>240073</v>
      </c>
      <c r="C964" s="29" t="s">
        <v>178</v>
      </c>
      <c r="D964" s="29" t="s">
        <v>3277</v>
      </c>
      <c r="E964" s="35">
        <f>IFERROR(VLOOKUP(Table5[[#This Row],[EMPLOYEE ID]],Table3[[EMP ID]:[DATE STARTED]],9,FALSE),"")</f>
        <v>43138</v>
      </c>
      <c r="F964" s="35" t="str">
        <f>IF(IFERROR(VLOOKUP(Table5[[#This Row],[EMPLOYEE ID]],ELIST!$A$1:$J$1864,8),"")="","",VLOOKUP(Table5[[#This Row],[EMPLOYEE ID]],ELIST!$A$1:$J$1864,8))</f>
        <v/>
      </c>
      <c r="G964" s="29">
        <v>1</v>
      </c>
      <c r="H964" s="29">
        <v>12</v>
      </c>
      <c r="I964" s="30">
        <f t="shared" si="30"/>
        <v>8.3333333333333329E-2</v>
      </c>
      <c r="J964" s="52">
        <f t="shared" si="31"/>
        <v>8.3333333333333329E-2</v>
      </c>
    </row>
    <row r="965" spans="1:10" x14ac:dyDescent="0.25">
      <c r="A965" s="28" t="s">
        <v>179</v>
      </c>
      <c r="B965" s="29">
        <v>240073</v>
      </c>
      <c r="C965" s="29" t="s">
        <v>178</v>
      </c>
      <c r="D965" s="29" t="s">
        <v>3284</v>
      </c>
      <c r="E965" s="35">
        <f>IFERROR(VLOOKUP(Table5[[#This Row],[EMPLOYEE ID]],Table3[[EMP ID]:[DATE STARTED]],9,FALSE),"")</f>
        <v>43138</v>
      </c>
      <c r="F965" s="35" t="str">
        <f>IF(IFERROR(VLOOKUP(Table5[[#This Row],[EMPLOYEE ID]],ELIST!$A$1:$J$1864,8),"")="","",VLOOKUP(Table5[[#This Row],[EMPLOYEE ID]],ELIST!$A$1:$J$1864,8))</f>
        <v/>
      </c>
      <c r="G965" s="29">
        <v>1</v>
      </c>
      <c r="H965" s="29">
        <v>12</v>
      </c>
      <c r="I965" s="30">
        <f t="shared" si="30"/>
        <v>8.3333333333333329E-2</v>
      </c>
      <c r="J965" s="52">
        <f t="shared" si="31"/>
        <v>8.3333333333333329E-2</v>
      </c>
    </row>
    <row r="966" spans="1:10" x14ac:dyDescent="0.25">
      <c r="A966" s="28" t="s">
        <v>179</v>
      </c>
      <c r="B966" s="29">
        <v>240073</v>
      </c>
      <c r="C966" s="29" t="s">
        <v>178</v>
      </c>
      <c r="D966" s="29" t="s">
        <v>3778</v>
      </c>
      <c r="E966" s="35">
        <f>IFERROR(VLOOKUP(Table5[[#This Row],[EMPLOYEE ID]],Table3[[EMP ID]:[DATE STARTED]],9,FALSE),"")</f>
        <v>43138</v>
      </c>
      <c r="F966" s="35" t="str">
        <f>IF(IFERROR(VLOOKUP(Table5[[#This Row],[EMPLOYEE ID]],ELIST!$A$1:$J$1864,8),"")="","",VLOOKUP(Table5[[#This Row],[EMPLOYEE ID]],ELIST!$A$1:$J$1864,8))</f>
        <v/>
      </c>
      <c r="G966" s="29">
        <v>1</v>
      </c>
      <c r="H966" s="29">
        <v>12</v>
      </c>
      <c r="I966" s="30">
        <f t="shared" si="30"/>
        <v>8.3333333333333329E-2</v>
      </c>
      <c r="J966" s="52">
        <f t="shared" si="31"/>
        <v>8.3333333333333329E-2</v>
      </c>
    </row>
    <row r="967" spans="1:10" x14ac:dyDescent="0.25">
      <c r="A967" s="28" t="s">
        <v>179</v>
      </c>
      <c r="B967" s="29">
        <v>240073</v>
      </c>
      <c r="C967" s="29" t="s">
        <v>178</v>
      </c>
      <c r="D967" s="29" t="s">
        <v>3768</v>
      </c>
      <c r="E967" s="35">
        <f>IFERROR(VLOOKUP(Table5[[#This Row],[EMPLOYEE ID]],Table3[[EMP ID]:[DATE STARTED]],9,FALSE),"")</f>
        <v>43138</v>
      </c>
      <c r="F967" s="35" t="str">
        <f>IF(IFERROR(VLOOKUP(Table5[[#This Row],[EMPLOYEE ID]],ELIST!$A$1:$J$1864,8),"")="","",VLOOKUP(Table5[[#This Row],[EMPLOYEE ID]],ELIST!$A$1:$J$1864,8))</f>
        <v/>
      </c>
      <c r="G967" s="29">
        <v>1</v>
      </c>
      <c r="H967" s="29">
        <v>12</v>
      </c>
      <c r="I967" s="30">
        <f t="shared" si="30"/>
        <v>8.3333333333333329E-2</v>
      </c>
      <c r="J967" s="52">
        <f t="shared" si="31"/>
        <v>8.3333333333333329E-2</v>
      </c>
    </row>
    <row r="968" spans="1:10" x14ac:dyDescent="0.25">
      <c r="A968" s="28" t="s">
        <v>175</v>
      </c>
      <c r="B968" s="29">
        <v>800033</v>
      </c>
      <c r="C968" s="29" t="s">
        <v>174</v>
      </c>
      <c r="D968" s="29" t="s">
        <v>754</v>
      </c>
      <c r="E968" s="35">
        <f>IFERROR(VLOOKUP(Table5[[#This Row],[EMPLOYEE ID]],Table3[[EMP ID]:[DATE STARTED]],9,FALSE),"")</f>
        <v>44837</v>
      </c>
      <c r="F968" s="35" t="str">
        <f>IF(IFERROR(VLOOKUP(Table5[[#This Row],[EMPLOYEE ID]],ELIST!$A$1:$J$1864,8),"")="","",VLOOKUP(Table5[[#This Row],[EMPLOYEE ID]],ELIST!$A$1:$J$1864,8))</f>
        <v/>
      </c>
      <c r="G968" s="29">
        <v>1</v>
      </c>
      <c r="H968" s="29">
        <v>12</v>
      </c>
      <c r="I968" s="30">
        <f t="shared" si="30"/>
        <v>8.3333333333333329E-2</v>
      </c>
      <c r="J968" s="52">
        <f t="shared" si="31"/>
        <v>8.3333333333333329E-2</v>
      </c>
    </row>
    <row r="969" spans="1:10" x14ac:dyDescent="0.25">
      <c r="A969" s="28" t="s">
        <v>175</v>
      </c>
      <c r="B969" s="29">
        <v>800033</v>
      </c>
      <c r="C969" s="29" t="s">
        <v>174</v>
      </c>
      <c r="D969" s="29" t="s">
        <v>748</v>
      </c>
      <c r="E969" s="35">
        <f>IFERROR(VLOOKUP(Table5[[#This Row],[EMPLOYEE ID]],Table3[[EMP ID]:[DATE STARTED]],9,FALSE),"")</f>
        <v>44837</v>
      </c>
      <c r="F969" s="35" t="str">
        <f>IF(IFERROR(VLOOKUP(Table5[[#This Row],[EMPLOYEE ID]],ELIST!$A$1:$J$1864,8),"")="","",VLOOKUP(Table5[[#This Row],[EMPLOYEE ID]],ELIST!$A$1:$J$1864,8))</f>
        <v/>
      </c>
      <c r="G969" s="29">
        <v>1</v>
      </c>
      <c r="H969" s="29">
        <v>12</v>
      </c>
      <c r="I969" s="30">
        <f t="shared" si="30"/>
        <v>8.3333333333333329E-2</v>
      </c>
      <c r="J969" s="52">
        <f t="shared" si="31"/>
        <v>8.3333333333333329E-2</v>
      </c>
    </row>
    <row r="970" spans="1:10" x14ac:dyDescent="0.25">
      <c r="A970" s="28" t="s">
        <v>175</v>
      </c>
      <c r="B970" s="29">
        <v>800033</v>
      </c>
      <c r="C970" s="29" t="s">
        <v>174</v>
      </c>
      <c r="D970" s="29" t="s">
        <v>747</v>
      </c>
      <c r="E970" s="35">
        <f>IFERROR(VLOOKUP(Table5[[#This Row],[EMPLOYEE ID]],Table3[[EMP ID]:[DATE STARTED]],9,FALSE),"")</f>
        <v>44837</v>
      </c>
      <c r="F970" s="35" t="str">
        <f>IF(IFERROR(VLOOKUP(Table5[[#This Row],[EMPLOYEE ID]],ELIST!$A$1:$J$1864,8),"")="","",VLOOKUP(Table5[[#This Row],[EMPLOYEE ID]],ELIST!$A$1:$J$1864,8))</f>
        <v/>
      </c>
      <c r="G970" s="29">
        <v>1</v>
      </c>
      <c r="H970" s="29">
        <v>12</v>
      </c>
      <c r="I970" s="30">
        <f t="shared" si="30"/>
        <v>8.3333333333333329E-2</v>
      </c>
      <c r="J970" s="52">
        <f t="shared" si="31"/>
        <v>8.3333333333333329E-2</v>
      </c>
    </row>
    <row r="971" spans="1:10" x14ac:dyDescent="0.25">
      <c r="A971" s="28" t="s">
        <v>175</v>
      </c>
      <c r="B971" s="29">
        <v>800033</v>
      </c>
      <c r="C971" s="29" t="s">
        <v>174</v>
      </c>
      <c r="D971" s="29" t="s">
        <v>746</v>
      </c>
      <c r="E971" s="35">
        <f>IFERROR(VLOOKUP(Table5[[#This Row],[EMPLOYEE ID]],Table3[[EMP ID]:[DATE STARTED]],9,FALSE),"")</f>
        <v>44837</v>
      </c>
      <c r="F971" s="35" t="str">
        <f>IF(IFERROR(VLOOKUP(Table5[[#This Row],[EMPLOYEE ID]],ELIST!$A$1:$J$1864,8),"")="","",VLOOKUP(Table5[[#This Row],[EMPLOYEE ID]],ELIST!$A$1:$J$1864,8))</f>
        <v/>
      </c>
      <c r="G971" s="29">
        <v>1</v>
      </c>
      <c r="H971" s="29">
        <v>12</v>
      </c>
      <c r="I971" s="30">
        <f t="shared" si="30"/>
        <v>8.3333333333333329E-2</v>
      </c>
      <c r="J971" s="52">
        <f t="shared" si="31"/>
        <v>8.3333333333333329E-2</v>
      </c>
    </row>
    <row r="972" spans="1:10" x14ac:dyDescent="0.25">
      <c r="A972" s="28" t="s">
        <v>175</v>
      </c>
      <c r="B972" s="29">
        <v>800033</v>
      </c>
      <c r="C972" s="29" t="s">
        <v>174</v>
      </c>
      <c r="D972" s="29" t="s">
        <v>717</v>
      </c>
      <c r="E972" s="35">
        <f>IFERROR(VLOOKUP(Table5[[#This Row],[EMPLOYEE ID]],Table3[[EMP ID]:[DATE STARTED]],9,FALSE),"")</f>
        <v>44837</v>
      </c>
      <c r="F972" s="35" t="str">
        <f>IF(IFERROR(VLOOKUP(Table5[[#This Row],[EMPLOYEE ID]],ELIST!$A$1:$J$1864,8),"")="","",VLOOKUP(Table5[[#This Row],[EMPLOYEE ID]],ELIST!$A$1:$J$1864,8))</f>
        <v/>
      </c>
      <c r="G972" s="29">
        <v>1</v>
      </c>
      <c r="H972" s="29">
        <v>12</v>
      </c>
      <c r="I972" s="30">
        <f t="shared" si="30"/>
        <v>8.3333333333333329E-2</v>
      </c>
      <c r="J972" s="52">
        <f t="shared" si="31"/>
        <v>8.3333333333333329E-2</v>
      </c>
    </row>
    <row r="973" spans="1:10" x14ac:dyDescent="0.25">
      <c r="A973" s="28" t="s">
        <v>175</v>
      </c>
      <c r="B973" s="29">
        <v>800033</v>
      </c>
      <c r="C973" s="29" t="s">
        <v>174</v>
      </c>
      <c r="D973" s="29" t="s">
        <v>703</v>
      </c>
      <c r="E973" s="35">
        <f>IFERROR(VLOOKUP(Table5[[#This Row],[EMPLOYEE ID]],Table3[[EMP ID]:[DATE STARTED]],9,FALSE),"")</f>
        <v>44837</v>
      </c>
      <c r="F973" s="35" t="str">
        <f>IF(IFERROR(VLOOKUP(Table5[[#This Row],[EMPLOYEE ID]],ELIST!$A$1:$J$1864,8),"")="","",VLOOKUP(Table5[[#This Row],[EMPLOYEE ID]],ELIST!$A$1:$J$1864,8))</f>
        <v/>
      </c>
      <c r="G973" s="29">
        <v>1</v>
      </c>
      <c r="H973" s="29">
        <v>12</v>
      </c>
      <c r="I973" s="30">
        <f t="shared" si="30"/>
        <v>8.3333333333333329E-2</v>
      </c>
      <c r="J973" s="52">
        <f t="shared" si="31"/>
        <v>8.3333333333333329E-2</v>
      </c>
    </row>
    <row r="974" spans="1:10" x14ac:dyDescent="0.25">
      <c r="A974" s="28" t="s">
        <v>175</v>
      </c>
      <c r="B974" s="29">
        <v>800033</v>
      </c>
      <c r="C974" s="29" t="s">
        <v>174</v>
      </c>
      <c r="D974" s="29" t="s">
        <v>695</v>
      </c>
      <c r="E974" s="35">
        <f>IFERROR(VLOOKUP(Table5[[#This Row],[EMPLOYEE ID]],Table3[[EMP ID]:[DATE STARTED]],9,FALSE),"")</f>
        <v>44837</v>
      </c>
      <c r="F974" s="35" t="str">
        <f>IF(IFERROR(VLOOKUP(Table5[[#This Row],[EMPLOYEE ID]],ELIST!$A$1:$J$1864,8),"")="","",VLOOKUP(Table5[[#This Row],[EMPLOYEE ID]],ELIST!$A$1:$J$1864,8))</f>
        <v/>
      </c>
      <c r="G974" s="29">
        <v>1</v>
      </c>
      <c r="H974" s="29">
        <v>12</v>
      </c>
      <c r="I974" s="30">
        <f t="shared" si="30"/>
        <v>8.3333333333333329E-2</v>
      </c>
      <c r="J974" s="52">
        <f t="shared" si="31"/>
        <v>8.3333333333333329E-2</v>
      </c>
    </row>
    <row r="975" spans="1:10" x14ac:dyDescent="0.25">
      <c r="A975" s="28" t="s">
        <v>175</v>
      </c>
      <c r="B975" s="29" t="s">
        <v>609</v>
      </c>
      <c r="C975" s="29" t="s">
        <v>3766</v>
      </c>
      <c r="D975" s="29" t="s">
        <v>650</v>
      </c>
      <c r="E975" s="35" t="str">
        <f>IFERROR(VLOOKUP(Table5[[#This Row],[EMPLOYEE ID]],Table3[[EMP ID]:[DATE STARTED]],9,FALSE),"")</f>
        <v/>
      </c>
      <c r="F975" s="35" t="str">
        <f>IF(IFERROR(VLOOKUP(Table5[[#This Row],[EMPLOYEE ID]],ELIST!$A$1:$J$1864,8),"")="","",VLOOKUP(Table5[[#This Row],[EMPLOYEE ID]],ELIST!$A$1:$J$1864,8))</f>
        <v/>
      </c>
      <c r="G975" s="29">
        <v>1</v>
      </c>
      <c r="H975" s="29">
        <v>12</v>
      </c>
      <c r="I975" s="30">
        <f t="shared" si="30"/>
        <v>8.3333333333333329E-2</v>
      </c>
      <c r="J975" s="52">
        <f t="shared" si="31"/>
        <v>8.3333333333333329E-2</v>
      </c>
    </row>
    <row r="976" spans="1:10" x14ac:dyDescent="0.25">
      <c r="A976" s="28" t="s">
        <v>175</v>
      </c>
      <c r="B976" s="29" t="s">
        <v>3280</v>
      </c>
      <c r="C976" s="29" t="s">
        <v>3766</v>
      </c>
      <c r="D976" s="29" t="s">
        <v>3277</v>
      </c>
      <c r="E976" s="35" t="str">
        <f>IFERROR(VLOOKUP(Table5[[#This Row],[EMPLOYEE ID]],Table3[[EMP ID]:[DATE STARTED]],9,FALSE),"")</f>
        <v/>
      </c>
      <c r="F976" s="35" t="str">
        <f>IF(IFERROR(VLOOKUP(Table5[[#This Row],[EMPLOYEE ID]],ELIST!$A$1:$J$1864,8),"")="","",VLOOKUP(Table5[[#This Row],[EMPLOYEE ID]],ELIST!$A$1:$J$1864,8))</f>
        <v/>
      </c>
      <c r="G976" s="29">
        <v>1</v>
      </c>
      <c r="H976" s="29">
        <v>12</v>
      </c>
      <c r="I976" s="30">
        <f t="shared" si="30"/>
        <v>8.3333333333333329E-2</v>
      </c>
      <c r="J976" s="52">
        <f t="shared" si="31"/>
        <v>8.3333333333333329E-2</v>
      </c>
    </row>
    <row r="977" spans="1:10" x14ac:dyDescent="0.25">
      <c r="A977" s="28" t="s">
        <v>596</v>
      </c>
      <c r="B977" s="29" t="s">
        <v>597</v>
      </c>
      <c r="C977" s="29" t="s">
        <v>678</v>
      </c>
      <c r="D977" s="29" t="s">
        <v>717</v>
      </c>
      <c r="E977" s="35">
        <f>IFERROR(VLOOKUP(Table5[[#This Row],[EMPLOYEE ID]],Table3[[EMP ID]:[DATE STARTED]],9,FALSE),"")</f>
        <v>44404</v>
      </c>
      <c r="F977" s="35" t="str">
        <f>IF(IFERROR(VLOOKUP(Table5[[#This Row],[EMPLOYEE ID]],ELIST!$A$1:$J$1864,8),"")="","",VLOOKUP(Table5[[#This Row],[EMPLOYEE ID]],ELIST!$A$1:$J$1864,8))</f>
        <v/>
      </c>
      <c r="G977" s="29">
        <v>1</v>
      </c>
      <c r="H977" s="29">
        <v>12</v>
      </c>
      <c r="I977" s="30">
        <f t="shared" si="30"/>
        <v>8.3333333333333329E-2</v>
      </c>
      <c r="J977" s="52">
        <f t="shared" si="31"/>
        <v>8.3333333333333329E-2</v>
      </c>
    </row>
    <row r="978" spans="1:10" x14ac:dyDescent="0.25">
      <c r="A978" s="28" t="s">
        <v>596</v>
      </c>
      <c r="B978" s="29" t="s">
        <v>597</v>
      </c>
      <c r="C978" s="29" t="s">
        <v>678</v>
      </c>
      <c r="D978" s="29" t="s">
        <v>703</v>
      </c>
      <c r="E978" s="35">
        <f>IFERROR(VLOOKUP(Table5[[#This Row],[EMPLOYEE ID]],Table3[[EMP ID]:[DATE STARTED]],9,FALSE),"")</f>
        <v>44404</v>
      </c>
      <c r="F978" s="35" t="str">
        <f>IF(IFERROR(VLOOKUP(Table5[[#This Row],[EMPLOYEE ID]],ELIST!$A$1:$J$1864,8),"")="","",VLOOKUP(Table5[[#This Row],[EMPLOYEE ID]],ELIST!$A$1:$J$1864,8))</f>
        <v/>
      </c>
      <c r="G978" s="29">
        <v>1</v>
      </c>
      <c r="H978" s="29">
        <v>12</v>
      </c>
      <c r="I978" s="30">
        <f t="shared" si="30"/>
        <v>8.3333333333333329E-2</v>
      </c>
      <c r="J978" s="52">
        <f t="shared" si="31"/>
        <v>8.3333333333333329E-2</v>
      </c>
    </row>
    <row r="979" spans="1:10" x14ac:dyDescent="0.25">
      <c r="A979" s="28" t="s">
        <v>596</v>
      </c>
      <c r="B979" s="29" t="s">
        <v>597</v>
      </c>
      <c r="C979" s="29" t="s">
        <v>678</v>
      </c>
      <c r="D979" s="29" t="s">
        <v>695</v>
      </c>
      <c r="E979" s="35">
        <f>IFERROR(VLOOKUP(Table5[[#This Row],[EMPLOYEE ID]],Table3[[EMP ID]:[DATE STARTED]],9,FALSE),"")</f>
        <v>44404</v>
      </c>
      <c r="F979" s="35" t="str">
        <f>IF(IFERROR(VLOOKUP(Table5[[#This Row],[EMPLOYEE ID]],ELIST!$A$1:$J$1864,8),"")="","",VLOOKUP(Table5[[#This Row],[EMPLOYEE ID]],ELIST!$A$1:$J$1864,8))</f>
        <v/>
      </c>
      <c r="G979" s="29">
        <v>1</v>
      </c>
      <c r="H979" s="29">
        <v>12</v>
      </c>
      <c r="I979" s="30">
        <f t="shared" si="30"/>
        <v>8.3333333333333329E-2</v>
      </c>
      <c r="J979" s="52">
        <f t="shared" si="31"/>
        <v>8.3333333333333329E-2</v>
      </c>
    </row>
    <row r="980" spans="1:10" x14ac:dyDescent="0.25">
      <c r="A980" s="28" t="s">
        <v>596</v>
      </c>
      <c r="B980" s="29" t="s">
        <v>597</v>
      </c>
      <c r="C980" s="29" t="s">
        <v>678</v>
      </c>
      <c r="D980" s="29" t="s">
        <v>650</v>
      </c>
      <c r="E980" s="35">
        <f>IFERROR(VLOOKUP(Table5[[#This Row],[EMPLOYEE ID]],Table3[[EMP ID]:[DATE STARTED]],9,FALSE),"")</f>
        <v>44404</v>
      </c>
      <c r="F980" s="35" t="str">
        <f>IF(IFERROR(VLOOKUP(Table5[[#This Row],[EMPLOYEE ID]],ELIST!$A$1:$J$1864,8),"")="","",VLOOKUP(Table5[[#This Row],[EMPLOYEE ID]],ELIST!$A$1:$J$1864,8))</f>
        <v/>
      </c>
      <c r="G980" s="29">
        <v>1</v>
      </c>
      <c r="H980" s="29">
        <v>12</v>
      </c>
      <c r="I980" s="30">
        <f t="shared" si="30"/>
        <v>8.3333333333333329E-2</v>
      </c>
      <c r="J980" s="52">
        <f t="shared" si="31"/>
        <v>8.3333333333333329E-2</v>
      </c>
    </row>
    <row r="981" spans="1:10" x14ac:dyDescent="0.25">
      <c r="A981" s="28" t="s">
        <v>596</v>
      </c>
      <c r="B981" s="29" t="s">
        <v>3278</v>
      </c>
      <c r="C981" s="29" t="s">
        <v>3766</v>
      </c>
      <c r="D981" s="29" t="s">
        <v>3284</v>
      </c>
      <c r="E981" s="35" t="str">
        <f>IFERROR(VLOOKUP(Table5[[#This Row],[EMPLOYEE ID]],Table3[[EMP ID]:[DATE STARTED]],9,FALSE),"")</f>
        <v/>
      </c>
      <c r="F981" s="35">
        <f>IF(IFERROR(VLOOKUP(Table5[[#This Row],[EMPLOYEE ID]],ELIST!$A$1:$J$1864,8),"")="","",VLOOKUP(Table5[[#This Row],[EMPLOYEE ID]],ELIST!$A$1:$J$1864,8))</f>
        <v>44100</v>
      </c>
      <c r="G981" s="29">
        <v>1</v>
      </c>
      <c r="H981" s="29">
        <v>12</v>
      </c>
      <c r="I981" s="30">
        <f t="shared" si="30"/>
        <v>8.3333333333333329E-2</v>
      </c>
      <c r="J981" s="52">
        <f t="shared" si="31"/>
        <v>7.2222222222222229E-2</v>
      </c>
    </row>
    <row r="982" spans="1:10" x14ac:dyDescent="0.25">
      <c r="A982" s="28" t="s">
        <v>596</v>
      </c>
      <c r="B982" s="29" t="s">
        <v>3278</v>
      </c>
      <c r="C982" s="29" t="s">
        <v>3766</v>
      </c>
      <c r="D982" s="29" t="s">
        <v>3778</v>
      </c>
      <c r="E982" s="35" t="str">
        <f>IFERROR(VLOOKUP(Table5[[#This Row],[EMPLOYEE ID]],Table3[[EMP ID]:[DATE STARTED]],9,FALSE),"")</f>
        <v/>
      </c>
      <c r="F982" s="35">
        <f>IF(IFERROR(VLOOKUP(Table5[[#This Row],[EMPLOYEE ID]],ELIST!$A$1:$J$1864,8),"")="","",VLOOKUP(Table5[[#This Row],[EMPLOYEE ID]],ELIST!$A$1:$J$1864,8))</f>
        <v>44100</v>
      </c>
      <c r="G982" s="29">
        <v>1</v>
      </c>
      <c r="H982" s="29">
        <v>12</v>
      </c>
      <c r="I982" s="30">
        <f t="shared" si="30"/>
        <v>8.3333333333333329E-2</v>
      </c>
      <c r="J982" s="52">
        <f t="shared" si="31"/>
        <v>7.2222222222222229E-2</v>
      </c>
    </row>
    <row r="983" spans="1:10" x14ac:dyDescent="0.25">
      <c r="A983" s="28" t="s">
        <v>596</v>
      </c>
      <c r="B983" s="29" t="s">
        <v>3280</v>
      </c>
      <c r="C983" s="29" t="s">
        <v>3766</v>
      </c>
      <c r="D983" s="29" t="s">
        <v>3277</v>
      </c>
      <c r="E983" s="35" t="str">
        <f>IFERROR(VLOOKUP(Table5[[#This Row],[EMPLOYEE ID]],Table3[[EMP ID]:[DATE STARTED]],9,FALSE),"")</f>
        <v/>
      </c>
      <c r="F983" s="35" t="str">
        <f>IF(IFERROR(VLOOKUP(Table5[[#This Row],[EMPLOYEE ID]],ELIST!$A$1:$J$1864,8),"")="","",VLOOKUP(Table5[[#This Row],[EMPLOYEE ID]],ELIST!$A$1:$J$1864,8))</f>
        <v/>
      </c>
      <c r="G983" s="29">
        <v>1</v>
      </c>
      <c r="H983" s="29">
        <v>12</v>
      </c>
      <c r="I983" s="30">
        <f t="shared" si="30"/>
        <v>8.3333333333333329E-2</v>
      </c>
      <c r="J983" s="52">
        <f t="shared" si="31"/>
        <v>8.3333333333333329E-2</v>
      </c>
    </row>
    <row r="984" spans="1:10" x14ac:dyDescent="0.25">
      <c r="A984" s="28" t="s">
        <v>596</v>
      </c>
      <c r="B984" s="29" t="s">
        <v>3879</v>
      </c>
      <c r="C984" s="29" t="s">
        <v>3766</v>
      </c>
      <c r="D984" s="29" t="s">
        <v>3768</v>
      </c>
      <c r="E984" s="35" t="str">
        <f>IFERROR(VLOOKUP(Table5[[#This Row],[EMPLOYEE ID]],Table3[[EMP ID]:[DATE STARTED]],9,FALSE),"")</f>
        <v/>
      </c>
      <c r="F984" s="35" t="str">
        <f>IF(IFERROR(VLOOKUP(Table5[[#This Row],[EMPLOYEE ID]],ELIST!$A$1:$J$1864,8),"")="","",VLOOKUP(Table5[[#This Row],[EMPLOYEE ID]],ELIST!$A$1:$J$1864,8))</f>
        <v/>
      </c>
      <c r="G984" s="29">
        <v>1</v>
      </c>
      <c r="H984" s="29">
        <v>12</v>
      </c>
      <c r="I984" s="30">
        <f t="shared" si="30"/>
        <v>8.3333333333333329E-2</v>
      </c>
      <c r="J984" s="52">
        <f t="shared" si="31"/>
        <v>8.3333333333333329E-2</v>
      </c>
    </row>
    <row r="985" spans="1:10" x14ac:dyDescent="0.25">
      <c r="A985" s="28" t="s">
        <v>170</v>
      </c>
      <c r="B985" s="29">
        <v>440187</v>
      </c>
      <c r="C985" s="29" t="s">
        <v>667</v>
      </c>
      <c r="D985" s="29" t="s">
        <v>650</v>
      </c>
      <c r="E985" s="35">
        <f>IFERROR(VLOOKUP(Table5[[#This Row],[EMPLOYEE ID]],Table3[[EMP ID]:[DATE STARTED]],9,FALSE),"")</f>
        <v>43946</v>
      </c>
      <c r="F985" s="35">
        <f>IF(IFERROR(VLOOKUP(Table5[[#This Row],[EMPLOYEE ID]],ELIST!$A$1:$J$1864,8),"")="","",VLOOKUP(Table5[[#This Row],[EMPLOYEE ID]],ELIST!$A$1:$J$1864,8))</f>
        <v>45594</v>
      </c>
      <c r="G985" s="29">
        <v>1</v>
      </c>
      <c r="H985" s="29">
        <v>12</v>
      </c>
      <c r="I985" s="30">
        <f t="shared" si="30"/>
        <v>8.3333333333333329E-2</v>
      </c>
      <c r="J985" s="52">
        <f t="shared" si="31"/>
        <v>7.7956989247311828E-2</v>
      </c>
    </row>
    <row r="986" spans="1:10" x14ac:dyDescent="0.25">
      <c r="A986" s="28" t="s">
        <v>170</v>
      </c>
      <c r="B986" s="29">
        <v>440187</v>
      </c>
      <c r="C986" s="29" t="s">
        <v>667</v>
      </c>
      <c r="D986" s="29" t="s">
        <v>3277</v>
      </c>
      <c r="E986" s="35">
        <f>IFERROR(VLOOKUP(Table5[[#This Row],[EMPLOYEE ID]],Table3[[EMP ID]:[DATE STARTED]],9,FALSE),"")</f>
        <v>43946</v>
      </c>
      <c r="F986" s="35">
        <f>IF(IFERROR(VLOOKUP(Table5[[#This Row],[EMPLOYEE ID]],ELIST!$A$1:$J$1864,8),"")="","",VLOOKUP(Table5[[#This Row],[EMPLOYEE ID]],ELIST!$A$1:$J$1864,8))</f>
        <v>45594</v>
      </c>
      <c r="G986" s="29">
        <v>1</v>
      </c>
      <c r="H986" s="29">
        <v>12</v>
      </c>
      <c r="I986" s="30">
        <f t="shared" si="30"/>
        <v>8.3333333333333329E-2</v>
      </c>
      <c r="J986" s="52">
        <f t="shared" si="31"/>
        <v>7.7956989247311828E-2</v>
      </c>
    </row>
    <row r="987" spans="1:10" x14ac:dyDescent="0.25">
      <c r="A987" s="28" t="s">
        <v>170</v>
      </c>
      <c r="B987" s="29">
        <v>440187</v>
      </c>
      <c r="C987" s="29" t="s">
        <v>667</v>
      </c>
      <c r="D987" s="29" t="s">
        <v>3284</v>
      </c>
      <c r="E987" s="35">
        <f>IFERROR(VLOOKUP(Table5[[#This Row],[EMPLOYEE ID]],Table3[[EMP ID]:[DATE STARTED]],9,FALSE),"")</f>
        <v>43946</v>
      </c>
      <c r="F987" s="35">
        <f>IF(IFERROR(VLOOKUP(Table5[[#This Row],[EMPLOYEE ID]],ELIST!$A$1:$J$1864,8),"")="","",VLOOKUP(Table5[[#This Row],[EMPLOYEE ID]],ELIST!$A$1:$J$1864,8))</f>
        <v>45594</v>
      </c>
      <c r="G987" s="29">
        <v>1</v>
      </c>
      <c r="H987" s="29">
        <v>12</v>
      </c>
      <c r="I987" s="30">
        <f t="shared" si="30"/>
        <v>8.3333333333333329E-2</v>
      </c>
      <c r="J987" s="52">
        <f t="shared" si="31"/>
        <v>7.7956989247311828E-2</v>
      </c>
    </row>
    <row r="988" spans="1:10" x14ac:dyDescent="0.25">
      <c r="A988" s="28" t="s">
        <v>170</v>
      </c>
      <c r="B988" s="29">
        <v>440187</v>
      </c>
      <c r="C988" s="29" t="s">
        <v>667</v>
      </c>
      <c r="D988" s="29" t="s">
        <v>3778</v>
      </c>
      <c r="E988" s="35">
        <f>IFERROR(VLOOKUP(Table5[[#This Row],[EMPLOYEE ID]],Table3[[EMP ID]:[DATE STARTED]],9,FALSE),"")</f>
        <v>43946</v>
      </c>
      <c r="F988" s="35">
        <f>IF(IFERROR(VLOOKUP(Table5[[#This Row],[EMPLOYEE ID]],ELIST!$A$1:$J$1864,8),"")="","",VLOOKUP(Table5[[#This Row],[EMPLOYEE ID]],ELIST!$A$1:$J$1864,8))</f>
        <v>45594</v>
      </c>
      <c r="G988" s="29">
        <v>1</v>
      </c>
      <c r="H988" s="29">
        <v>12</v>
      </c>
      <c r="I988" s="30">
        <f t="shared" si="30"/>
        <v>8.3333333333333329E-2</v>
      </c>
      <c r="J988" s="52">
        <f t="shared" si="31"/>
        <v>7.7956989247311828E-2</v>
      </c>
    </row>
    <row r="989" spans="1:10" x14ac:dyDescent="0.25">
      <c r="A989" s="28" t="s">
        <v>170</v>
      </c>
      <c r="B989" s="29">
        <v>440364</v>
      </c>
      <c r="C989" s="29" t="s">
        <v>169</v>
      </c>
      <c r="D989" s="29" t="s">
        <v>754</v>
      </c>
      <c r="E989" s="35">
        <f>IFERROR(VLOOKUP(Table5[[#This Row],[EMPLOYEE ID]],Table3[[EMP ID]:[DATE STARTED]],9,FALSE),"")</f>
        <v>44398</v>
      </c>
      <c r="F989" s="35" t="str">
        <f>IF(IFERROR(VLOOKUP(Table5[[#This Row],[EMPLOYEE ID]],ELIST!$A$1:$J$1864,8),"")="","",VLOOKUP(Table5[[#This Row],[EMPLOYEE ID]],ELIST!$A$1:$J$1864,8))</f>
        <v/>
      </c>
      <c r="G989" s="29">
        <v>1</v>
      </c>
      <c r="H989" s="29">
        <v>12</v>
      </c>
      <c r="I989" s="30">
        <f t="shared" si="30"/>
        <v>8.3333333333333329E-2</v>
      </c>
      <c r="J989" s="52">
        <f t="shared" si="31"/>
        <v>8.3333333333333329E-2</v>
      </c>
    </row>
    <row r="990" spans="1:10" x14ac:dyDescent="0.25">
      <c r="A990" s="28" t="s">
        <v>170</v>
      </c>
      <c r="B990" s="29">
        <v>440364</v>
      </c>
      <c r="C990" s="29" t="s">
        <v>169</v>
      </c>
      <c r="D990" s="29" t="s">
        <v>748</v>
      </c>
      <c r="E990" s="35">
        <f>IFERROR(VLOOKUP(Table5[[#This Row],[EMPLOYEE ID]],Table3[[EMP ID]:[DATE STARTED]],9,FALSE),"")</f>
        <v>44398</v>
      </c>
      <c r="F990" s="35" t="str">
        <f>IF(IFERROR(VLOOKUP(Table5[[#This Row],[EMPLOYEE ID]],ELIST!$A$1:$J$1864,8),"")="","",VLOOKUP(Table5[[#This Row],[EMPLOYEE ID]],ELIST!$A$1:$J$1864,8))</f>
        <v/>
      </c>
      <c r="G990" s="29">
        <v>1</v>
      </c>
      <c r="H990" s="29">
        <v>12</v>
      </c>
      <c r="I990" s="30">
        <f t="shared" si="30"/>
        <v>8.3333333333333329E-2</v>
      </c>
      <c r="J990" s="52">
        <f t="shared" si="31"/>
        <v>8.3333333333333329E-2</v>
      </c>
    </row>
    <row r="991" spans="1:10" x14ac:dyDescent="0.25">
      <c r="A991" s="28" t="s">
        <v>170</v>
      </c>
      <c r="B991" s="29">
        <v>440364</v>
      </c>
      <c r="C991" s="29" t="s">
        <v>169</v>
      </c>
      <c r="D991" s="29" t="s">
        <v>747</v>
      </c>
      <c r="E991" s="35">
        <f>IFERROR(VLOOKUP(Table5[[#This Row],[EMPLOYEE ID]],Table3[[EMP ID]:[DATE STARTED]],9,FALSE),"")</f>
        <v>44398</v>
      </c>
      <c r="F991" s="35" t="str">
        <f>IF(IFERROR(VLOOKUP(Table5[[#This Row],[EMPLOYEE ID]],ELIST!$A$1:$J$1864,8),"")="","",VLOOKUP(Table5[[#This Row],[EMPLOYEE ID]],ELIST!$A$1:$J$1864,8))</f>
        <v/>
      </c>
      <c r="G991" s="29">
        <v>1</v>
      </c>
      <c r="H991" s="29">
        <v>12</v>
      </c>
      <c r="I991" s="30">
        <f t="shared" si="30"/>
        <v>8.3333333333333329E-2</v>
      </c>
      <c r="J991" s="52">
        <f t="shared" si="31"/>
        <v>8.3333333333333329E-2</v>
      </c>
    </row>
    <row r="992" spans="1:10" x14ac:dyDescent="0.25">
      <c r="A992" s="28" t="s">
        <v>170</v>
      </c>
      <c r="B992" s="29">
        <v>440364</v>
      </c>
      <c r="C992" s="29" t="s">
        <v>169</v>
      </c>
      <c r="D992" s="29" t="s">
        <v>746</v>
      </c>
      <c r="E992" s="35">
        <f>IFERROR(VLOOKUP(Table5[[#This Row],[EMPLOYEE ID]],Table3[[EMP ID]:[DATE STARTED]],9,FALSE),"")</f>
        <v>44398</v>
      </c>
      <c r="F992" s="35" t="str">
        <f>IF(IFERROR(VLOOKUP(Table5[[#This Row],[EMPLOYEE ID]],ELIST!$A$1:$J$1864,8),"")="","",VLOOKUP(Table5[[#This Row],[EMPLOYEE ID]],ELIST!$A$1:$J$1864,8))</f>
        <v/>
      </c>
      <c r="G992" s="29">
        <v>1</v>
      </c>
      <c r="H992" s="29">
        <v>12</v>
      </c>
      <c r="I992" s="30">
        <f t="shared" si="30"/>
        <v>8.3333333333333329E-2</v>
      </c>
      <c r="J992" s="52">
        <f t="shared" si="31"/>
        <v>8.3333333333333329E-2</v>
      </c>
    </row>
    <row r="993" spans="1:10" x14ac:dyDescent="0.25">
      <c r="A993" s="28" t="s">
        <v>170</v>
      </c>
      <c r="B993" s="29">
        <v>440364</v>
      </c>
      <c r="C993" s="29" t="s">
        <v>169</v>
      </c>
      <c r="D993" s="29" t="s">
        <v>717</v>
      </c>
      <c r="E993" s="35">
        <f>IFERROR(VLOOKUP(Table5[[#This Row],[EMPLOYEE ID]],Table3[[EMP ID]:[DATE STARTED]],9,FALSE),"")</f>
        <v>44398</v>
      </c>
      <c r="F993" s="35" t="str">
        <f>IF(IFERROR(VLOOKUP(Table5[[#This Row],[EMPLOYEE ID]],ELIST!$A$1:$J$1864,8),"")="","",VLOOKUP(Table5[[#This Row],[EMPLOYEE ID]],ELIST!$A$1:$J$1864,8))</f>
        <v/>
      </c>
      <c r="G993" s="29">
        <v>1</v>
      </c>
      <c r="H993" s="29">
        <v>12</v>
      </c>
      <c r="I993" s="30">
        <f t="shared" si="30"/>
        <v>8.3333333333333329E-2</v>
      </c>
      <c r="J993" s="52">
        <f t="shared" si="31"/>
        <v>8.3333333333333329E-2</v>
      </c>
    </row>
    <row r="994" spans="1:10" x14ac:dyDescent="0.25">
      <c r="A994" s="28" t="s">
        <v>170</v>
      </c>
      <c r="B994" s="29">
        <v>440364</v>
      </c>
      <c r="C994" s="29" t="s">
        <v>169</v>
      </c>
      <c r="D994" s="29" t="s">
        <v>703</v>
      </c>
      <c r="E994" s="35">
        <f>IFERROR(VLOOKUP(Table5[[#This Row],[EMPLOYEE ID]],Table3[[EMP ID]:[DATE STARTED]],9,FALSE),"")</f>
        <v>44398</v>
      </c>
      <c r="F994" s="35" t="str">
        <f>IF(IFERROR(VLOOKUP(Table5[[#This Row],[EMPLOYEE ID]],ELIST!$A$1:$J$1864,8),"")="","",VLOOKUP(Table5[[#This Row],[EMPLOYEE ID]],ELIST!$A$1:$J$1864,8))</f>
        <v/>
      </c>
      <c r="G994" s="29">
        <v>1</v>
      </c>
      <c r="H994" s="29">
        <v>12</v>
      </c>
      <c r="I994" s="30">
        <f t="shared" si="30"/>
        <v>8.3333333333333329E-2</v>
      </c>
      <c r="J994" s="52">
        <f t="shared" si="31"/>
        <v>8.3333333333333329E-2</v>
      </c>
    </row>
    <row r="995" spans="1:10" x14ac:dyDescent="0.25">
      <c r="A995" s="28" t="s">
        <v>170</v>
      </c>
      <c r="B995" s="29">
        <v>440364</v>
      </c>
      <c r="C995" s="29" t="s">
        <v>169</v>
      </c>
      <c r="D995" s="29" t="s">
        <v>695</v>
      </c>
      <c r="E995" s="35">
        <f>IFERROR(VLOOKUP(Table5[[#This Row],[EMPLOYEE ID]],Table3[[EMP ID]:[DATE STARTED]],9,FALSE),"")</f>
        <v>44398</v>
      </c>
      <c r="F995" s="35" t="str">
        <f>IF(IFERROR(VLOOKUP(Table5[[#This Row],[EMPLOYEE ID]],ELIST!$A$1:$J$1864,8),"")="","",VLOOKUP(Table5[[#This Row],[EMPLOYEE ID]],ELIST!$A$1:$J$1864,8))</f>
        <v/>
      </c>
      <c r="G995" s="29">
        <v>1</v>
      </c>
      <c r="H995" s="29">
        <v>12</v>
      </c>
      <c r="I995" s="30">
        <f t="shared" si="30"/>
        <v>8.3333333333333329E-2</v>
      </c>
      <c r="J995" s="52">
        <f t="shared" si="31"/>
        <v>8.3333333333333329E-2</v>
      </c>
    </row>
    <row r="996" spans="1:10" x14ac:dyDescent="0.25">
      <c r="A996" s="28" t="s">
        <v>170</v>
      </c>
      <c r="B996" s="29" t="s">
        <v>3879</v>
      </c>
      <c r="C996" s="29" t="s">
        <v>3766</v>
      </c>
      <c r="D996" s="29" t="s">
        <v>3768</v>
      </c>
      <c r="E996" s="35" t="str">
        <f>IFERROR(VLOOKUP(Table5[[#This Row],[EMPLOYEE ID]],Table3[[EMP ID]:[DATE STARTED]],9,FALSE),"")</f>
        <v/>
      </c>
      <c r="F996" s="35" t="str">
        <f>IF(IFERROR(VLOOKUP(Table5[[#This Row],[EMPLOYEE ID]],ELIST!$A$1:$J$1864,8),"")="","",VLOOKUP(Table5[[#This Row],[EMPLOYEE ID]],ELIST!$A$1:$J$1864,8))</f>
        <v/>
      </c>
      <c r="G996" s="29">
        <v>1</v>
      </c>
      <c r="H996" s="29">
        <v>12</v>
      </c>
      <c r="I996" s="30">
        <f t="shared" si="30"/>
        <v>8.3333333333333329E-2</v>
      </c>
      <c r="J996" s="52">
        <f t="shared" si="31"/>
        <v>8.3333333333333329E-2</v>
      </c>
    </row>
    <row r="997" spans="1:10" x14ac:dyDescent="0.25">
      <c r="A997" s="28" t="s">
        <v>166</v>
      </c>
      <c r="B997" s="29">
        <v>210069</v>
      </c>
      <c r="C997" s="29" t="s">
        <v>165</v>
      </c>
      <c r="D997" s="29" t="s">
        <v>754</v>
      </c>
      <c r="E997" s="35">
        <f>IFERROR(VLOOKUP(Table5[[#This Row],[EMPLOYEE ID]],Table3[[EMP ID]:[DATE STARTED]],9,FALSE),"")</f>
        <v>45055</v>
      </c>
      <c r="F997" s="35" t="str">
        <f>IF(IFERROR(VLOOKUP(Table5[[#This Row],[EMPLOYEE ID]],ELIST!$A$1:$J$1864,8),"")="","",VLOOKUP(Table5[[#This Row],[EMPLOYEE ID]],ELIST!$A$1:$J$1864,8))</f>
        <v/>
      </c>
      <c r="G997" s="29">
        <v>1</v>
      </c>
      <c r="H997" s="29">
        <v>12</v>
      </c>
      <c r="I997" s="30">
        <f t="shared" si="30"/>
        <v>8.3333333333333329E-2</v>
      </c>
      <c r="J997" s="52">
        <f t="shared" si="31"/>
        <v>8.3333333333333329E-2</v>
      </c>
    </row>
    <row r="998" spans="1:10" x14ac:dyDescent="0.25">
      <c r="A998" s="28" t="s">
        <v>166</v>
      </c>
      <c r="B998" s="29">
        <v>210069</v>
      </c>
      <c r="C998" s="29" t="s">
        <v>165</v>
      </c>
      <c r="D998" s="29" t="s">
        <v>748</v>
      </c>
      <c r="E998" s="35">
        <f>IFERROR(VLOOKUP(Table5[[#This Row],[EMPLOYEE ID]],Table3[[EMP ID]:[DATE STARTED]],9,FALSE),"")</f>
        <v>45055</v>
      </c>
      <c r="F998" s="35" t="str">
        <f>IF(IFERROR(VLOOKUP(Table5[[#This Row],[EMPLOYEE ID]],ELIST!$A$1:$J$1864,8),"")="","",VLOOKUP(Table5[[#This Row],[EMPLOYEE ID]],ELIST!$A$1:$J$1864,8))</f>
        <v/>
      </c>
      <c r="G998" s="29">
        <v>1</v>
      </c>
      <c r="H998" s="29">
        <v>12</v>
      </c>
      <c r="I998" s="30">
        <f t="shared" si="30"/>
        <v>8.3333333333333329E-2</v>
      </c>
      <c r="J998" s="52">
        <f t="shared" si="31"/>
        <v>8.3333333333333329E-2</v>
      </c>
    </row>
    <row r="999" spans="1:10" x14ac:dyDescent="0.25">
      <c r="A999" s="28" t="s">
        <v>166</v>
      </c>
      <c r="B999" s="29">
        <v>210069</v>
      </c>
      <c r="C999" s="29" t="s">
        <v>165</v>
      </c>
      <c r="D999" s="29" t="s">
        <v>746</v>
      </c>
      <c r="E999" s="35">
        <f>IFERROR(VLOOKUP(Table5[[#This Row],[EMPLOYEE ID]],Table3[[EMP ID]:[DATE STARTED]],9,FALSE),"")</f>
        <v>45055</v>
      </c>
      <c r="F999" s="35" t="str">
        <f>IF(IFERROR(VLOOKUP(Table5[[#This Row],[EMPLOYEE ID]],ELIST!$A$1:$J$1864,8),"")="","",VLOOKUP(Table5[[#This Row],[EMPLOYEE ID]],ELIST!$A$1:$J$1864,8))</f>
        <v/>
      </c>
      <c r="G999" s="29">
        <v>1</v>
      </c>
      <c r="H999" s="29">
        <v>12</v>
      </c>
      <c r="I999" s="30">
        <f t="shared" si="30"/>
        <v>8.3333333333333329E-2</v>
      </c>
      <c r="J999" s="52">
        <f t="shared" si="31"/>
        <v>8.3333333333333329E-2</v>
      </c>
    </row>
    <row r="1000" spans="1:10" x14ac:dyDescent="0.25">
      <c r="A1000" s="28" t="s">
        <v>166</v>
      </c>
      <c r="B1000" s="29">
        <v>210069</v>
      </c>
      <c r="C1000" s="29" t="s">
        <v>165</v>
      </c>
      <c r="D1000" s="29" t="s">
        <v>717</v>
      </c>
      <c r="E1000" s="35">
        <f>IFERROR(VLOOKUP(Table5[[#This Row],[EMPLOYEE ID]],Table3[[EMP ID]:[DATE STARTED]],9,FALSE),"")</f>
        <v>45055</v>
      </c>
      <c r="F1000" s="35" t="str">
        <f>IF(IFERROR(VLOOKUP(Table5[[#This Row],[EMPLOYEE ID]],ELIST!$A$1:$J$1864,8),"")="","",VLOOKUP(Table5[[#This Row],[EMPLOYEE ID]],ELIST!$A$1:$J$1864,8))</f>
        <v/>
      </c>
      <c r="G1000" s="29">
        <v>1</v>
      </c>
      <c r="H1000" s="29">
        <v>12</v>
      </c>
      <c r="I1000" s="30">
        <f t="shared" si="30"/>
        <v>8.3333333333333329E-2</v>
      </c>
      <c r="J1000" s="52">
        <f t="shared" si="31"/>
        <v>8.3333333333333329E-2</v>
      </c>
    </row>
    <row r="1001" spans="1:10" x14ac:dyDescent="0.25">
      <c r="A1001" s="28" t="s">
        <v>166</v>
      </c>
      <c r="B1001" s="29">
        <v>210084</v>
      </c>
      <c r="C1001" s="29" t="s">
        <v>680</v>
      </c>
      <c r="D1001" s="29" t="s">
        <v>703</v>
      </c>
      <c r="E1001" s="35">
        <f>IFERROR(VLOOKUP(Table5[[#This Row],[EMPLOYEE ID]],Table3[[EMP ID]:[DATE STARTED]],9,FALSE),"")</f>
        <v>45425</v>
      </c>
      <c r="F1001" s="35" t="str">
        <f>IF(IFERROR(VLOOKUP(Table5[[#This Row],[EMPLOYEE ID]],ELIST!$A$1:$J$1864,8),"")="","",VLOOKUP(Table5[[#This Row],[EMPLOYEE ID]],ELIST!$A$1:$J$1864,8))</f>
        <v/>
      </c>
      <c r="G1001" s="29">
        <v>1</v>
      </c>
      <c r="H1001" s="29">
        <v>12</v>
      </c>
      <c r="I1001" s="30">
        <f t="shared" si="30"/>
        <v>8.3333333333333329E-2</v>
      </c>
      <c r="J1001" s="52">
        <f t="shared" si="31"/>
        <v>8.3333333333333329E-2</v>
      </c>
    </row>
    <row r="1002" spans="1:10" x14ac:dyDescent="0.25">
      <c r="A1002" s="28" t="s">
        <v>166</v>
      </c>
      <c r="B1002" s="29">
        <v>210084</v>
      </c>
      <c r="C1002" s="29" t="s">
        <v>680</v>
      </c>
      <c r="D1002" s="29" t="s">
        <v>695</v>
      </c>
      <c r="E1002" s="35">
        <f>IFERROR(VLOOKUP(Table5[[#This Row],[EMPLOYEE ID]],Table3[[EMP ID]:[DATE STARTED]],9,FALSE),"")</f>
        <v>45425</v>
      </c>
      <c r="F1002" s="35" t="str">
        <f>IF(IFERROR(VLOOKUP(Table5[[#This Row],[EMPLOYEE ID]],ELIST!$A$1:$J$1864,8),"")="","",VLOOKUP(Table5[[#This Row],[EMPLOYEE ID]],ELIST!$A$1:$J$1864,8))</f>
        <v/>
      </c>
      <c r="G1002" s="29">
        <v>1</v>
      </c>
      <c r="H1002" s="29">
        <v>12</v>
      </c>
      <c r="I1002" s="30">
        <f t="shared" si="30"/>
        <v>8.3333333333333329E-2</v>
      </c>
      <c r="J1002" s="52">
        <f t="shared" si="31"/>
        <v>8.3333333333333329E-2</v>
      </c>
    </row>
    <row r="1003" spans="1:10" x14ac:dyDescent="0.25">
      <c r="A1003" s="28" t="s">
        <v>166</v>
      </c>
      <c r="B1003" s="29">
        <v>210084</v>
      </c>
      <c r="C1003" s="29" t="s">
        <v>680</v>
      </c>
      <c r="D1003" s="29" t="s">
        <v>650</v>
      </c>
      <c r="E1003" s="35">
        <f>IFERROR(VLOOKUP(Table5[[#This Row],[EMPLOYEE ID]],Table3[[EMP ID]:[DATE STARTED]],9,FALSE),"")</f>
        <v>45425</v>
      </c>
      <c r="F1003" s="35" t="str">
        <f>IF(IFERROR(VLOOKUP(Table5[[#This Row],[EMPLOYEE ID]],ELIST!$A$1:$J$1864,8),"")="","",VLOOKUP(Table5[[#This Row],[EMPLOYEE ID]],ELIST!$A$1:$J$1864,8))</f>
        <v/>
      </c>
      <c r="G1003" s="29">
        <v>1</v>
      </c>
      <c r="H1003" s="29">
        <v>12</v>
      </c>
      <c r="I1003" s="30">
        <f t="shared" si="30"/>
        <v>8.3333333333333329E-2</v>
      </c>
      <c r="J1003" s="52">
        <f t="shared" si="31"/>
        <v>8.3333333333333329E-2</v>
      </c>
    </row>
    <row r="1004" spans="1:10" x14ac:dyDescent="0.25">
      <c r="A1004" s="28" t="s">
        <v>166</v>
      </c>
      <c r="B1004" s="29">
        <v>210084</v>
      </c>
      <c r="C1004" s="29" t="s">
        <v>680</v>
      </c>
      <c r="D1004" s="29" t="s">
        <v>3277</v>
      </c>
      <c r="E1004" s="35">
        <f>IFERROR(VLOOKUP(Table5[[#This Row],[EMPLOYEE ID]],Table3[[EMP ID]:[DATE STARTED]],9,FALSE),"")</f>
        <v>45425</v>
      </c>
      <c r="F1004" s="35" t="str">
        <f>IF(IFERROR(VLOOKUP(Table5[[#This Row],[EMPLOYEE ID]],ELIST!$A$1:$J$1864,8),"")="","",VLOOKUP(Table5[[#This Row],[EMPLOYEE ID]],ELIST!$A$1:$J$1864,8))</f>
        <v/>
      </c>
      <c r="G1004" s="29">
        <v>1</v>
      </c>
      <c r="H1004" s="29">
        <v>12</v>
      </c>
      <c r="I1004" s="30">
        <f t="shared" si="30"/>
        <v>8.3333333333333329E-2</v>
      </c>
      <c r="J1004" s="52">
        <f t="shared" si="31"/>
        <v>8.3333333333333329E-2</v>
      </c>
    </row>
    <row r="1005" spans="1:10" x14ac:dyDescent="0.25">
      <c r="A1005" s="28" t="s">
        <v>161</v>
      </c>
      <c r="B1005" s="29">
        <v>240131</v>
      </c>
      <c r="C1005" s="29" t="s">
        <v>160</v>
      </c>
      <c r="D1005" s="29" t="s">
        <v>748</v>
      </c>
      <c r="E1005" s="35">
        <f>IFERROR(VLOOKUP(Table5[[#This Row],[EMPLOYEE ID]],Table3[[EMP ID]:[DATE STARTED]],9,FALSE),"")</f>
        <v>43598</v>
      </c>
      <c r="F1005" s="35" t="str">
        <f>IF(IFERROR(VLOOKUP(Table5[[#This Row],[EMPLOYEE ID]],ELIST!$A$1:$J$1864,8),"")="","",VLOOKUP(Table5[[#This Row],[EMPLOYEE ID]],ELIST!$A$1:$J$1864,8))</f>
        <v/>
      </c>
      <c r="G1005" s="29">
        <v>1</v>
      </c>
      <c r="H1005" s="29">
        <v>12</v>
      </c>
      <c r="I1005" s="30">
        <f t="shared" si="30"/>
        <v>8.3333333333333329E-2</v>
      </c>
      <c r="J1005" s="52">
        <f t="shared" si="31"/>
        <v>8.3333333333333329E-2</v>
      </c>
    </row>
    <row r="1006" spans="1:10" x14ac:dyDescent="0.25">
      <c r="A1006" s="28" t="s">
        <v>161</v>
      </c>
      <c r="B1006" s="29">
        <v>800047</v>
      </c>
      <c r="C1006" s="29" t="s">
        <v>303</v>
      </c>
      <c r="D1006" s="29" t="s">
        <v>717</v>
      </c>
      <c r="E1006" s="35">
        <f>IFERROR(VLOOKUP(Table5[[#This Row],[EMPLOYEE ID]],Table3[[EMP ID]:[DATE STARTED]],9,FALSE),"")</f>
        <v>45033</v>
      </c>
      <c r="F1006" s="35" t="str">
        <f>IF(IFERROR(VLOOKUP(Table5[[#This Row],[EMPLOYEE ID]],ELIST!$A$1:$J$1864,8),"")="","",VLOOKUP(Table5[[#This Row],[EMPLOYEE ID]],ELIST!$A$1:$J$1864,8))</f>
        <v/>
      </c>
      <c r="G1006" s="29">
        <v>1</v>
      </c>
      <c r="H1006" s="29">
        <v>12</v>
      </c>
      <c r="I1006" s="30">
        <f t="shared" si="30"/>
        <v>8.3333333333333329E-2</v>
      </c>
      <c r="J1006" s="52">
        <f t="shared" si="31"/>
        <v>8.3333333333333329E-2</v>
      </c>
    </row>
    <row r="1007" spans="1:10" x14ac:dyDescent="0.25">
      <c r="A1007" s="28" t="s">
        <v>161</v>
      </c>
      <c r="B1007" s="29">
        <v>800047</v>
      </c>
      <c r="C1007" s="29" t="s">
        <v>303</v>
      </c>
      <c r="D1007" s="29" t="s">
        <v>703</v>
      </c>
      <c r="E1007" s="35">
        <f>IFERROR(VLOOKUP(Table5[[#This Row],[EMPLOYEE ID]],Table3[[EMP ID]:[DATE STARTED]],9,FALSE),"")</f>
        <v>45033</v>
      </c>
      <c r="F1007" s="35" t="str">
        <f>IF(IFERROR(VLOOKUP(Table5[[#This Row],[EMPLOYEE ID]],ELIST!$A$1:$J$1864,8),"")="","",VLOOKUP(Table5[[#This Row],[EMPLOYEE ID]],ELIST!$A$1:$J$1864,8))</f>
        <v/>
      </c>
      <c r="G1007" s="29">
        <v>1</v>
      </c>
      <c r="H1007" s="29">
        <v>12</v>
      </c>
      <c r="I1007" s="30">
        <f t="shared" si="30"/>
        <v>8.3333333333333329E-2</v>
      </c>
      <c r="J1007" s="52">
        <f t="shared" si="31"/>
        <v>8.3333333333333329E-2</v>
      </c>
    </row>
    <row r="1008" spans="1:10" x14ac:dyDescent="0.25">
      <c r="A1008" s="28" t="s">
        <v>161</v>
      </c>
      <c r="B1008" s="29" t="s">
        <v>741</v>
      </c>
      <c r="C1008" s="29" t="s">
        <v>3766</v>
      </c>
      <c r="D1008" s="29" t="s">
        <v>754</v>
      </c>
      <c r="E1008" s="35" t="str">
        <f>IFERROR(VLOOKUP(Table5[[#This Row],[EMPLOYEE ID]],Table3[[EMP ID]:[DATE STARTED]],9,FALSE),"")</f>
        <v/>
      </c>
      <c r="F1008" s="35" t="str">
        <f>IF(IFERROR(VLOOKUP(Table5[[#This Row],[EMPLOYEE ID]],ELIST!$A$1:$J$1864,8),"")="","",VLOOKUP(Table5[[#This Row],[EMPLOYEE ID]],ELIST!$A$1:$J$1864,8))</f>
        <v/>
      </c>
      <c r="G1008" s="29">
        <v>1</v>
      </c>
      <c r="H1008" s="29">
        <v>12</v>
      </c>
      <c r="I1008" s="30">
        <f t="shared" si="30"/>
        <v>8.3333333333333329E-2</v>
      </c>
      <c r="J1008" s="52">
        <f t="shared" si="31"/>
        <v>8.3333333333333329E-2</v>
      </c>
    </row>
    <row r="1009" spans="1:10" x14ac:dyDescent="0.25">
      <c r="A1009" s="28" t="s">
        <v>161</v>
      </c>
      <c r="B1009" s="29" t="s">
        <v>741</v>
      </c>
      <c r="C1009" s="29" t="s">
        <v>3766</v>
      </c>
      <c r="D1009" s="29" t="s">
        <v>746</v>
      </c>
      <c r="E1009" s="35" t="str">
        <f>IFERROR(VLOOKUP(Table5[[#This Row],[EMPLOYEE ID]],Table3[[EMP ID]:[DATE STARTED]],9,FALSE),"")</f>
        <v/>
      </c>
      <c r="F1009" s="35" t="str">
        <f>IF(IFERROR(VLOOKUP(Table5[[#This Row],[EMPLOYEE ID]],ELIST!$A$1:$J$1864,8),"")="","",VLOOKUP(Table5[[#This Row],[EMPLOYEE ID]],ELIST!$A$1:$J$1864,8))</f>
        <v/>
      </c>
      <c r="G1009" s="29">
        <v>1</v>
      </c>
      <c r="H1009" s="29">
        <v>12</v>
      </c>
      <c r="I1009" s="30">
        <f t="shared" si="30"/>
        <v>8.3333333333333329E-2</v>
      </c>
      <c r="J1009" s="52">
        <f t="shared" si="31"/>
        <v>8.3333333333333329E-2</v>
      </c>
    </row>
    <row r="1010" spans="1:10" x14ac:dyDescent="0.25">
      <c r="A1010" s="28" t="s">
        <v>161</v>
      </c>
      <c r="B1010" s="29" t="s">
        <v>3280</v>
      </c>
      <c r="C1010" s="29" t="s">
        <v>3766</v>
      </c>
      <c r="D1010" s="29" t="s">
        <v>3277</v>
      </c>
      <c r="E1010" s="35" t="str">
        <f>IFERROR(VLOOKUP(Table5[[#This Row],[EMPLOYEE ID]],Table3[[EMP ID]:[DATE STARTED]],9,FALSE),"")</f>
        <v/>
      </c>
      <c r="F1010" s="35" t="str">
        <f>IF(IFERROR(VLOOKUP(Table5[[#This Row],[EMPLOYEE ID]],ELIST!$A$1:$J$1864,8),"")="","",VLOOKUP(Table5[[#This Row],[EMPLOYEE ID]],ELIST!$A$1:$J$1864,8))</f>
        <v/>
      </c>
      <c r="G1010" s="29">
        <v>1</v>
      </c>
      <c r="H1010" s="29">
        <v>12</v>
      </c>
      <c r="I1010" s="30">
        <f t="shared" si="30"/>
        <v>8.3333333333333329E-2</v>
      </c>
      <c r="J1010" s="52">
        <f t="shared" si="31"/>
        <v>8.3333333333333329E-2</v>
      </c>
    </row>
    <row r="1011" spans="1:10" x14ac:dyDescent="0.25">
      <c r="A1011" s="28" t="s">
        <v>161</v>
      </c>
      <c r="B1011" s="29" t="s">
        <v>2992</v>
      </c>
      <c r="C1011" s="29" t="s">
        <v>3766</v>
      </c>
      <c r="D1011" s="29" t="s">
        <v>747</v>
      </c>
      <c r="E1011" s="35" t="str">
        <f>IFERROR(VLOOKUP(Table5[[#This Row],[EMPLOYEE ID]],Table3[[EMP ID]:[DATE STARTED]],9,FALSE),"")</f>
        <v/>
      </c>
      <c r="F1011" s="35" t="str">
        <f>IF(IFERROR(VLOOKUP(Table5[[#This Row],[EMPLOYEE ID]],ELIST!$A$1:$J$1864,8),"")="","",VLOOKUP(Table5[[#This Row],[EMPLOYEE ID]],ELIST!$A$1:$J$1864,8))</f>
        <v/>
      </c>
      <c r="G1011" s="29">
        <v>1</v>
      </c>
      <c r="H1011" s="29">
        <v>12</v>
      </c>
      <c r="I1011" s="30">
        <f t="shared" si="30"/>
        <v>8.3333333333333329E-2</v>
      </c>
      <c r="J1011" s="52">
        <f t="shared" si="31"/>
        <v>8.3333333333333329E-2</v>
      </c>
    </row>
    <row r="1012" spans="1:10" x14ac:dyDescent="0.25">
      <c r="A1012" s="28" t="s">
        <v>161</v>
      </c>
      <c r="B1012" s="29" t="s">
        <v>2992</v>
      </c>
      <c r="C1012" s="29" t="s">
        <v>3766</v>
      </c>
      <c r="D1012" s="29" t="s">
        <v>695</v>
      </c>
      <c r="E1012" s="35" t="str">
        <f>IFERROR(VLOOKUP(Table5[[#This Row],[EMPLOYEE ID]],Table3[[EMP ID]:[DATE STARTED]],9,FALSE),"")</f>
        <v/>
      </c>
      <c r="F1012" s="35" t="str">
        <f>IF(IFERROR(VLOOKUP(Table5[[#This Row],[EMPLOYEE ID]],ELIST!$A$1:$J$1864,8),"")="","",VLOOKUP(Table5[[#This Row],[EMPLOYEE ID]],ELIST!$A$1:$J$1864,8))</f>
        <v/>
      </c>
      <c r="G1012" s="29">
        <v>1</v>
      </c>
      <c r="H1012" s="29">
        <v>12</v>
      </c>
      <c r="I1012" s="30">
        <f t="shared" si="30"/>
        <v>8.3333333333333329E-2</v>
      </c>
      <c r="J1012" s="52">
        <f t="shared" si="31"/>
        <v>8.3333333333333329E-2</v>
      </c>
    </row>
    <row r="1013" spans="1:10" x14ac:dyDescent="0.25">
      <c r="A1013" s="28" t="s">
        <v>161</v>
      </c>
      <c r="B1013" s="29" t="s">
        <v>602</v>
      </c>
      <c r="C1013" s="29" t="s">
        <v>3766</v>
      </c>
      <c r="D1013" s="29" t="s">
        <v>650</v>
      </c>
      <c r="E1013" s="35" t="str">
        <f>IFERROR(VLOOKUP(Table5[[#This Row],[EMPLOYEE ID]],Table3[[EMP ID]:[DATE STARTED]],9,FALSE),"")</f>
        <v/>
      </c>
      <c r="F1013" s="35">
        <f>IF(IFERROR(VLOOKUP(Table5[[#This Row],[EMPLOYEE ID]],ELIST!$A$1:$J$1864,8),"")="","",VLOOKUP(Table5[[#This Row],[EMPLOYEE ID]],ELIST!$A$1:$J$1864,8))</f>
        <v>44795</v>
      </c>
      <c r="G1013" s="29">
        <v>1</v>
      </c>
      <c r="H1013" s="29">
        <v>12</v>
      </c>
      <c r="I1013" s="30">
        <f t="shared" si="30"/>
        <v>8.3333333333333329E-2</v>
      </c>
      <c r="J1013" s="52">
        <f t="shared" si="31"/>
        <v>5.9139784946236562E-2</v>
      </c>
    </row>
    <row r="1014" spans="1:10" x14ac:dyDescent="0.25">
      <c r="A1014" s="28" t="s">
        <v>156</v>
      </c>
      <c r="B1014" s="29">
        <v>240066</v>
      </c>
      <c r="C1014" s="29" t="s">
        <v>155</v>
      </c>
      <c r="D1014" s="29" t="s">
        <v>754</v>
      </c>
      <c r="E1014" s="35">
        <f>IFERROR(VLOOKUP(Table5[[#This Row],[EMPLOYEE ID]],Table3[[EMP ID]:[DATE STARTED]],9,FALSE),"")</f>
        <v>44018</v>
      </c>
      <c r="F1014" s="35" t="str">
        <f>IF(IFERROR(VLOOKUP(Table5[[#This Row],[EMPLOYEE ID]],ELIST!$A$1:$J$1864,8),"")="","",VLOOKUP(Table5[[#This Row],[EMPLOYEE ID]],ELIST!$A$1:$J$1864,8))</f>
        <v/>
      </c>
      <c r="G1014" s="29">
        <v>1</v>
      </c>
      <c r="H1014" s="29">
        <v>12</v>
      </c>
      <c r="I1014" s="30">
        <f t="shared" si="30"/>
        <v>8.3333333333333329E-2</v>
      </c>
      <c r="J1014" s="52">
        <f t="shared" si="31"/>
        <v>8.3333333333333329E-2</v>
      </c>
    </row>
    <row r="1015" spans="1:10" x14ac:dyDescent="0.25">
      <c r="A1015" s="28" t="s">
        <v>156</v>
      </c>
      <c r="B1015" s="29">
        <v>240066</v>
      </c>
      <c r="C1015" s="29" t="s">
        <v>155</v>
      </c>
      <c r="D1015" s="29" t="s">
        <v>748</v>
      </c>
      <c r="E1015" s="35">
        <f>IFERROR(VLOOKUP(Table5[[#This Row],[EMPLOYEE ID]],Table3[[EMP ID]:[DATE STARTED]],9,FALSE),"")</f>
        <v>44018</v>
      </c>
      <c r="F1015" s="35" t="str">
        <f>IF(IFERROR(VLOOKUP(Table5[[#This Row],[EMPLOYEE ID]],ELIST!$A$1:$J$1864,8),"")="","",VLOOKUP(Table5[[#This Row],[EMPLOYEE ID]],ELIST!$A$1:$J$1864,8))</f>
        <v/>
      </c>
      <c r="G1015" s="29">
        <v>1</v>
      </c>
      <c r="H1015" s="29">
        <v>12</v>
      </c>
      <c r="I1015" s="30">
        <f t="shared" si="30"/>
        <v>8.3333333333333329E-2</v>
      </c>
      <c r="J1015" s="52">
        <f t="shared" si="31"/>
        <v>8.3333333333333329E-2</v>
      </c>
    </row>
    <row r="1016" spans="1:10" x14ac:dyDescent="0.25">
      <c r="A1016" s="28" t="s">
        <v>156</v>
      </c>
      <c r="B1016" s="29">
        <v>240066</v>
      </c>
      <c r="C1016" s="29" t="s">
        <v>155</v>
      </c>
      <c r="D1016" s="29" t="s">
        <v>746</v>
      </c>
      <c r="E1016" s="35">
        <f>IFERROR(VLOOKUP(Table5[[#This Row],[EMPLOYEE ID]],Table3[[EMP ID]:[DATE STARTED]],9,FALSE),"")</f>
        <v>44018</v>
      </c>
      <c r="F1016" s="35" t="str">
        <f>IF(IFERROR(VLOOKUP(Table5[[#This Row],[EMPLOYEE ID]],ELIST!$A$1:$J$1864,8),"")="","",VLOOKUP(Table5[[#This Row],[EMPLOYEE ID]],ELIST!$A$1:$J$1864,8))</f>
        <v/>
      </c>
      <c r="G1016" s="29">
        <v>1</v>
      </c>
      <c r="H1016" s="29">
        <v>12</v>
      </c>
      <c r="I1016" s="30">
        <f t="shared" si="30"/>
        <v>8.3333333333333329E-2</v>
      </c>
      <c r="J1016" s="52">
        <f t="shared" si="31"/>
        <v>8.3333333333333329E-2</v>
      </c>
    </row>
    <row r="1017" spans="1:10" x14ac:dyDescent="0.25">
      <c r="A1017" s="28" t="s">
        <v>156</v>
      </c>
      <c r="B1017" s="29">
        <v>240066</v>
      </c>
      <c r="C1017" s="29" t="s">
        <v>155</v>
      </c>
      <c r="D1017" s="29" t="s">
        <v>717</v>
      </c>
      <c r="E1017" s="35">
        <f>IFERROR(VLOOKUP(Table5[[#This Row],[EMPLOYEE ID]],Table3[[EMP ID]:[DATE STARTED]],9,FALSE),"")</f>
        <v>44018</v>
      </c>
      <c r="F1017" s="35" t="str">
        <f>IF(IFERROR(VLOOKUP(Table5[[#This Row],[EMPLOYEE ID]],ELIST!$A$1:$J$1864,8),"")="","",VLOOKUP(Table5[[#This Row],[EMPLOYEE ID]],ELIST!$A$1:$J$1864,8))</f>
        <v/>
      </c>
      <c r="G1017" s="29">
        <v>1</v>
      </c>
      <c r="H1017" s="29">
        <v>12</v>
      </c>
      <c r="I1017" s="30">
        <f t="shared" si="30"/>
        <v>8.3333333333333329E-2</v>
      </c>
      <c r="J1017" s="52">
        <f t="shared" si="31"/>
        <v>8.3333333333333329E-2</v>
      </c>
    </row>
    <row r="1018" spans="1:10" x14ac:dyDescent="0.25">
      <c r="A1018" s="28" t="s">
        <v>156</v>
      </c>
      <c r="B1018" s="29">
        <v>240066</v>
      </c>
      <c r="C1018" s="29" t="s">
        <v>155</v>
      </c>
      <c r="D1018" s="29" t="s">
        <v>703</v>
      </c>
      <c r="E1018" s="35">
        <f>IFERROR(VLOOKUP(Table5[[#This Row],[EMPLOYEE ID]],Table3[[EMP ID]:[DATE STARTED]],9,FALSE),"")</f>
        <v>44018</v>
      </c>
      <c r="F1018" s="35" t="str">
        <f>IF(IFERROR(VLOOKUP(Table5[[#This Row],[EMPLOYEE ID]],ELIST!$A$1:$J$1864,8),"")="","",VLOOKUP(Table5[[#This Row],[EMPLOYEE ID]],ELIST!$A$1:$J$1864,8))</f>
        <v/>
      </c>
      <c r="G1018" s="29">
        <v>1</v>
      </c>
      <c r="H1018" s="29">
        <v>12</v>
      </c>
      <c r="I1018" s="30">
        <f t="shared" si="30"/>
        <v>8.3333333333333329E-2</v>
      </c>
      <c r="J1018" s="52">
        <f t="shared" si="31"/>
        <v>8.3333333333333329E-2</v>
      </c>
    </row>
    <row r="1019" spans="1:10" x14ac:dyDescent="0.25">
      <c r="A1019" s="28" t="s">
        <v>156</v>
      </c>
      <c r="B1019" s="29">
        <v>240066</v>
      </c>
      <c r="C1019" s="29" t="s">
        <v>155</v>
      </c>
      <c r="D1019" s="29" t="s">
        <v>695</v>
      </c>
      <c r="E1019" s="35">
        <f>IFERROR(VLOOKUP(Table5[[#This Row],[EMPLOYEE ID]],Table3[[EMP ID]:[DATE STARTED]],9,FALSE),"")</f>
        <v>44018</v>
      </c>
      <c r="F1019" s="35" t="str">
        <f>IF(IFERROR(VLOOKUP(Table5[[#This Row],[EMPLOYEE ID]],ELIST!$A$1:$J$1864,8),"")="","",VLOOKUP(Table5[[#This Row],[EMPLOYEE ID]],ELIST!$A$1:$J$1864,8))</f>
        <v/>
      </c>
      <c r="G1019" s="29">
        <v>1</v>
      </c>
      <c r="H1019" s="29">
        <v>12</v>
      </c>
      <c r="I1019" s="30">
        <f t="shared" si="30"/>
        <v>8.3333333333333329E-2</v>
      </c>
      <c r="J1019" s="52">
        <f t="shared" si="31"/>
        <v>8.3333333333333329E-2</v>
      </c>
    </row>
    <row r="1020" spans="1:10" x14ac:dyDescent="0.25">
      <c r="A1020" s="28" t="s">
        <v>156</v>
      </c>
      <c r="B1020" s="29">
        <v>240066</v>
      </c>
      <c r="C1020" s="29" t="s">
        <v>155</v>
      </c>
      <c r="D1020" s="29" t="s">
        <v>650</v>
      </c>
      <c r="E1020" s="35">
        <f>IFERROR(VLOOKUP(Table5[[#This Row],[EMPLOYEE ID]],Table3[[EMP ID]:[DATE STARTED]],9,FALSE),"")</f>
        <v>44018</v>
      </c>
      <c r="F1020" s="35" t="str">
        <f>IF(IFERROR(VLOOKUP(Table5[[#This Row],[EMPLOYEE ID]],ELIST!$A$1:$J$1864,8),"")="","",VLOOKUP(Table5[[#This Row],[EMPLOYEE ID]],ELIST!$A$1:$J$1864,8))</f>
        <v/>
      </c>
      <c r="G1020" s="29">
        <v>1</v>
      </c>
      <c r="H1020" s="29">
        <v>12</v>
      </c>
      <c r="I1020" s="30">
        <f t="shared" si="30"/>
        <v>8.3333333333333329E-2</v>
      </c>
      <c r="J1020" s="52">
        <f t="shared" si="31"/>
        <v>8.3333333333333329E-2</v>
      </c>
    </row>
    <row r="1021" spans="1:10" x14ac:dyDescent="0.25">
      <c r="A1021" s="28" t="s">
        <v>156</v>
      </c>
      <c r="B1021" s="29">
        <v>240066</v>
      </c>
      <c r="C1021" s="29" t="s">
        <v>155</v>
      </c>
      <c r="D1021" s="29" t="s">
        <v>3277</v>
      </c>
      <c r="E1021" s="35">
        <f>IFERROR(VLOOKUP(Table5[[#This Row],[EMPLOYEE ID]],Table3[[EMP ID]:[DATE STARTED]],9,FALSE),"")</f>
        <v>44018</v>
      </c>
      <c r="F1021" s="35" t="str">
        <f>IF(IFERROR(VLOOKUP(Table5[[#This Row],[EMPLOYEE ID]],ELIST!$A$1:$J$1864,8),"")="","",VLOOKUP(Table5[[#This Row],[EMPLOYEE ID]],ELIST!$A$1:$J$1864,8))</f>
        <v/>
      </c>
      <c r="G1021" s="29">
        <v>1</v>
      </c>
      <c r="H1021" s="29">
        <v>12</v>
      </c>
      <c r="I1021" s="30">
        <f t="shared" si="30"/>
        <v>8.3333333333333329E-2</v>
      </c>
      <c r="J1021" s="52">
        <f t="shared" si="31"/>
        <v>8.3333333333333329E-2</v>
      </c>
    </row>
    <row r="1022" spans="1:10" x14ac:dyDescent="0.25">
      <c r="A1022" s="28" t="s">
        <v>156</v>
      </c>
      <c r="B1022" s="29">
        <v>240066</v>
      </c>
      <c r="C1022" s="29" t="s">
        <v>155</v>
      </c>
      <c r="D1022" s="29" t="s">
        <v>3284</v>
      </c>
      <c r="E1022" s="35">
        <f>IFERROR(VLOOKUP(Table5[[#This Row],[EMPLOYEE ID]],Table3[[EMP ID]:[DATE STARTED]],9,FALSE),"")</f>
        <v>44018</v>
      </c>
      <c r="F1022" s="35" t="str">
        <f>IF(IFERROR(VLOOKUP(Table5[[#This Row],[EMPLOYEE ID]],ELIST!$A$1:$J$1864,8),"")="","",VLOOKUP(Table5[[#This Row],[EMPLOYEE ID]],ELIST!$A$1:$J$1864,8))</f>
        <v/>
      </c>
      <c r="G1022" s="29">
        <v>1</v>
      </c>
      <c r="H1022" s="29">
        <v>12</v>
      </c>
      <c r="I1022" s="30">
        <f t="shared" si="30"/>
        <v>8.3333333333333329E-2</v>
      </c>
      <c r="J1022" s="52">
        <f t="shared" si="31"/>
        <v>8.3333333333333329E-2</v>
      </c>
    </row>
    <row r="1023" spans="1:10" x14ac:dyDescent="0.25">
      <c r="A1023" s="28" t="s">
        <v>156</v>
      </c>
      <c r="B1023" s="29">
        <v>240066</v>
      </c>
      <c r="C1023" s="29" t="s">
        <v>155</v>
      </c>
      <c r="D1023" s="29" t="s">
        <v>3778</v>
      </c>
      <c r="E1023" s="35">
        <f>IFERROR(VLOOKUP(Table5[[#This Row],[EMPLOYEE ID]],Table3[[EMP ID]:[DATE STARTED]],9,FALSE),"")</f>
        <v>44018</v>
      </c>
      <c r="F1023" s="35" t="str">
        <f>IF(IFERROR(VLOOKUP(Table5[[#This Row],[EMPLOYEE ID]],ELIST!$A$1:$J$1864,8),"")="","",VLOOKUP(Table5[[#This Row],[EMPLOYEE ID]],ELIST!$A$1:$J$1864,8))</f>
        <v/>
      </c>
      <c r="G1023" s="29">
        <v>1</v>
      </c>
      <c r="H1023" s="29">
        <v>12</v>
      </c>
      <c r="I1023" s="30">
        <f t="shared" si="30"/>
        <v>8.3333333333333329E-2</v>
      </c>
      <c r="J1023" s="52">
        <f t="shared" si="31"/>
        <v>8.3333333333333329E-2</v>
      </c>
    </row>
    <row r="1024" spans="1:10" x14ac:dyDescent="0.25">
      <c r="A1024" s="28" t="s">
        <v>156</v>
      </c>
      <c r="B1024" s="29">
        <v>240066</v>
      </c>
      <c r="C1024" s="29" t="s">
        <v>155</v>
      </c>
      <c r="D1024" s="29" t="s">
        <v>3768</v>
      </c>
      <c r="E1024" s="35">
        <f>IFERROR(VLOOKUP(Table5[[#This Row],[EMPLOYEE ID]],Table3[[EMP ID]:[DATE STARTED]],9,FALSE),"")</f>
        <v>44018</v>
      </c>
      <c r="F1024" s="35" t="str">
        <f>IF(IFERROR(VLOOKUP(Table5[[#This Row],[EMPLOYEE ID]],ELIST!$A$1:$J$1864,8),"")="","",VLOOKUP(Table5[[#This Row],[EMPLOYEE ID]],ELIST!$A$1:$J$1864,8))</f>
        <v/>
      </c>
      <c r="G1024" s="29">
        <v>1</v>
      </c>
      <c r="H1024" s="29">
        <v>12</v>
      </c>
      <c r="I1024" s="30">
        <f t="shared" si="30"/>
        <v>8.3333333333333329E-2</v>
      </c>
      <c r="J1024" s="52">
        <f t="shared" si="31"/>
        <v>8.3333333333333329E-2</v>
      </c>
    </row>
    <row r="1025" spans="1:10" x14ac:dyDescent="0.25">
      <c r="A1025" s="28" t="s">
        <v>152</v>
      </c>
      <c r="B1025" s="29">
        <v>440040</v>
      </c>
      <c r="C1025" s="29" t="s">
        <v>2985</v>
      </c>
      <c r="D1025" s="29" t="s">
        <v>3277</v>
      </c>
      <c r="E1025" s="35">
        <f>IFERROR(VLOOKUP(Table5[[#This Row],[EMPLOYEE ID]],Table3[[EMP ID]:[DATE STARTED]],9,FALSE),"")</f>
        <v>43250</v>
      </c>
      <c r="F1025" s="35" t="str">
        <f>IF(IFERROR(VLOOKUP(Table5[[#This Row],[EMPLOYEE ID]],ELIST!$A$1:$J$1864,8),"")="","",VLOOKUP(Table5[[#This Row],[EMPLOYEE ID]],ELIST!$A$1:$J$1864,8))</f>
        <v/>
      </c>
      <c r="G1025" s="29">
        <v>1</v>
      </c>
      <c r="H1025" s="29">
        <v>12</v>
      </c>
      <c r="I1025" s="30">
        <f t="shared" si="30"/>
        <v>8.3333333333333329E-2</v>
      </c>
      <c r="J1025" s="52">
        <f t="shared" si="31"/>
        <v>8.3333333333333329E-2</v>
      </c>
    </row>
    <row r="1026" spans="1:10" x14ac:dyDescent="0.25">
      <c r="A1026" s="28" t="s">
        <v>152</v>
      </c>
      <c r="B1026" s="29">
        <v>440040</v>
      </c>
      <c r="C1026" s="29" t="s">
        <v>2985</v>
      </c>
      <c r="D1026" s="29" t="s">
        <v>3284</v>
      </c>
      <c r="E1026" s="35">
        <f>IFERROR(VLOOKUP(Table5[[#This Row],[EMPLOYEE ID]],Table3[[EMP ID]:[DATE STARTED]],9,FALSE),"")</f>
        <v>43250</v>
      </c>
      <c r="F1026" s="35" t="str">
        <f>IF(IFERROR(VLOOKUP(Table5[[#This Row],[EMPLOYEE ID]],ELIST!$A$1:$J$1864,8),"")="","",VLOOKUP(Table5[[#This Row],[EMPLOYEE ID]],ELIST!$A$1:$J$1864,8))</f>
        <v/>
      </c>
      <c r="G1026" s="29">
        <v>1</v>
      </c>
      <c r="H1026" s="29">
        <v>12</v>
      </c>
      <c r="I1026" s="30">
        <f t="shared" si="30"/>
        <v>8.3333333333333329E-2</v>
      </c>
      <c r="J1026" s="52">
        <f t="shared" si="31"/>
        <v>8.3333333333333329E-2</v>
      </c>
    </row>
    <row r="1027" spans="1:10" x14ac:dyDescent="0.25">
      <c r="A1027" s="28" t="s">
        <v>152</v>
      </c>
      <c r="B1027" s="29">
        <v>440040</v>
      </c>
      <c r="C1027" s="29" t="s">
        <v>2985</v>
      </c>
      <c r="D1027" s="29" t="s">
        <v>3778</v>
      </c>
      <c r="E1027" s="35">
        <f>IFERROR(VLOOKUP(Table5[[#This Row],[EMPLOYEE ID]],Table3[[EMP ID]:[DATE STARTED]],9,FALSE),"")</f>
        <v>43250</v>
      </c>
      <c r="F1027" s="35" t="str">
        <f>IF(IFERROR(VLOOKUP(Table5[[#This Row],[EMPLOYEE ID]],ELIST!$A$1:$J$1864,8),"")="","",VLOOKUP(Table5[[#This Row],[EMPLOYEE ID]],ELIST!$A$1:$J$1864,8))</f>
        <v/>
      </c>
      <c r="G1027" s="29">
        <v>1</v>
      </c>
      <c r="H1027" s="29">
        <v>12</v>
      </c>
      <c r="I1027" s="30">
        <f t="shared" ref="I1027:I1090" si="32">G1027/H1027</f>
        <v>8.3333333333333329E-2</v>
      </c>
      <c r="J1027" s="52">
        <f t="shared" ref="J1027:J1090" si="33">IF(ISNUMBER(F1027), ((G1027 - 1 + (DAY(F1027) / DAY(EOMONTH(F1027, 0)))) / H1027), (G1027 / H1027))</f>
        <v>8.3333333333333329E-2</v>
      </c>
    </row>
    <row r="1028" spans="1:10" x14ac:dyDescent="0.25">
      <c r="A1028" s="28" t="s">
        <v>152</v>
      </c>
      <c r="B1028" s="29">
        <v>440040</v>
      </c>
      <c r="C1028" s="29" t="s">
        <v>2985</v>
      </c>
      <c r="D1028" s="29" t="s">
        <v>3768</v>
      </c>
      <c r="E1028" s="35">
        <f>IFERROR(VLOOKUP(Table5[[#This Row],[EMPLOYEE ID]],Table3[[EMP ID]:[DATE STARTED]],9,FALSE),"")</f>
        <v>43250</v>
      </c>
      <c r="F1028" s="35" t="str">
        <f>IF(IFERROR(VLOOKUP(Table5[[#This Row],[EMPLOYEE ID]],ELIST!$A$1:$J$1864,8),"")="","",VLOOKUP(Table5[[#This Row],[EMPLOYEE ID]],ELIST!$A$1:$J$1864,8))</f>
        <v/>
      </c>
      <c r="G1028" s="29">
        <v>1</v>
      </c>
      <c r="H1028" s="29">
        <v>12</v>
      </c>
      <c r="I1028" s="30">
        <f t="shared" si="32"/>
        <v>8.3333333333333329E-2</v>
      </c>
      <c r="J1028" s="52">
        <f t="shared" si="33"/>
        <v>8.3333333333333329E-2</v>
      </c>
    </row>
    <row r="1029" spans="1:10" x14ac:dyDescent="0.25">
      <c r="A1029" s="28" t="s">
        <v>152</v>
      </c>
      <c r="B1029" s="29">
        <v>440259</v>
      </c>
      <c r="C1029" s="29" t="s">
        <v>151</v>
      </c>
      <c r="D1029" s="29" t="s">
        <v>754</v>
      </c>
      <c r="E1029" s="35">
        <f>IFERROR(VLOOKUP(Table5[[#This Row],[EMPLOYEE ID]],Table3[[EMP ID]:[DATE STARTED]],9,FALSE),"")</f>
        <v>44041</v>
      </c>
      <c r="F1029" s="35" t="str">
        <f>IF(IFERROR(VLOOKUP(Table5[[#This Row],[EMPLOYEE ID]],ELIST!$A$1:$J$1864,8),"")="","",VLOOKUP(Table5[[#This Row],[EMPLOYEE ID]],ELIST!$A$1:$J$1864,8))</f>
        <v/>
      </c>
      <c r="G1029" s="29">
        <v>1</v>
      </c>
      <c r="H1029" s="29">
        <v>12</v>
      </c>
      <c r="I1029" s="30">
        <f t="shared" si="32"/>
        <v>8.3333333333333329E-2</v>
      </c>
      <c r="J1029" s="52">
        <f t="shared" si="33"/>
        <v>8.3333333333333329E-2</v>
      </c>
    </row>
    <row r="1030" spans="1:10" x14ac:dyDescent="0.25">
      <c r="A1030" s="28" t="s">
        <v>152</v>
      </c>
      <c r="B1030" s="29">
        <v>440259</v>
      </c>
      <c r="C1030" s="29" t="s">
        <v>151</v>
      </c>
      <c r="D1030" s="29" t="s">
        <v>748</v>
      </c>
      <c r="E1030" s="35">
        <f>IFERROR(VLOOKUP(Table5[[#This Row],[EMPLOYEE ID]],Table3[[EMP ID]:[DATE STARTED]],9,FALSE),"")</f>
        <v>44041</v>
      </c>
      <c r="F1030" s="35" t="str">
        <f>IF(IFERROR(VLOOKUP(Table5[[#This Row],[EMPLOYEE ID]],ELIST!$A$1:$J$1864,8),"")="","",VLOOKUP(Table5[[#This Row],[EMPLOYEE ID]],ELIST!$A$1:$J$1864,8))</f>
        <v/>
      </c>
      <c r="G1030" s="29">
        <v>1</v>
      </c>
      <c r="H1030" s="29">
        <v>12</v>
      </c>
      <c r="I1030" s="30">
        <f t="shared" si="32"/>
        <v>8.3333333333333329E-2</v>
      </c>
      <c r="J1030" s="52">
        <f t="shared" si="33"/>
        <v>8.3333333333333329E-2</v>
      </c>
    </row>
    <row r="1031" spans="1:10" x14ac:dyDescent="0.25">
      <c r="A1031" s="28" t="s">
        <v>152</v>
      </c>
      <c r="B1031" s="29">
        <v>440259</v>
      </c>
      <c r="C1031" s="29" t="s">
        <v>151</v>
      </c>
      <c r="D1031" s="29" t="s">
        <v>747</v>
      </c>
      <c r="E1031" s="35">
        <f>IFERROR(VLOOKUP(Table5[[#This Row],[EMPLOYEE ID]],Table3[[EMP ID]:[DATE STARTED]],9,FALSE),"")</f>
        <v>44041</v>
      </c>
      <c r="F1031" s="35" t="str">
        <f>IF(IFERROR(VLOOKUP(Table5[[#This Row],[EMPLOYEE ID]],ELIST!$A$1:$J$1864,8),"")="","",VLOOKUP(Table5[[#This Row],[EMPLOYEE ID]],ELIST!$A$1:$J$1864,8))</f>
        <v/>
      </c>
      <c r="G1031" s="29">
        <v>1</v>
      </c>
      <c r="H1031" s="29">
        <v>12</v>
      </c>
      <c r="I1031" s="30">
        <f t="shared" si="32"/>
        <v>8.3333333333333329E-2</v>
      </c>
      <c r="J1031" s="52">
        <f t="shared" si="33"/>
        <v>8.3333333333333329E-2</v>
      </c>
    </row>
    <row r="1032" spans="1:10" x14ac:dyDescent="0.25">
      <c r="A1032" s="28" t="s">
        <v>152</v>
      </c>
      <c r="B1032" s="29">
        <v>440259</v>
      </c>
      <c r="C1032" s="29" t="s">
        <v>151</v>
      </c>
      <c r="D1032" s="29" t="s">
        <v>746</v>
      </c>
      <c r="E1032" s="35">
        <f>IFERROR(VLOOKUP(Table5[[#This Row],[EMPLOYEE ID]],Table3[[EMP ID]:[DATE STARTED]],9,FALSE),"")</f>
        <v>44041</v>
      </c>
      <c r="F1032" s="35" t="str">
        <f>IF(IFERROR(VLOOKUP(Table5[[#This Row],[EMPLOYEE ID]],ELIST!$A$1:$J$1864,8),"")="","",VLOOKUP(Table5[[#This Row],[EMPLOYEE ID]],ELIST!$A$1:$J$1864,8))</f>
        <v/>
      </c>
      <c r="G1032" s="29">
        <v>1</v>
      </c>
      <c r="H1032" s="29">
        <v>12</v>
      </c>
      <c r="I1032" s="30">
        <f t="shared" si="32"/>
        <v>8.3333333333333329E-2</v>
      </c>
      <c r="J1032" s="52">
        <f t="shared" si="33"/>
        <v>8.3333333333333329E-2</v>
      </c>
    </row>
    <row r="1033" spans="1:10" x14ac:dyDescent="0.25">
      <c r="A1033" s="28" t="s">
        <v>152</v>
      </c>
      <c r="B1033" s="29">
        <v>440259</v>
      </c>
      <c r="C1033" s="29" t="s">
        <v>151</v>
      </c>
      <c r="D1033" s="29" t="s">
        <v>717</v>
      </c>
      <c r="E1033" s="35">
        <f>IFERROR(VLOOKUP(Table5[[#This Row],[EMPLOYEE ID]],Table3[[EMP ID]:[DATE STARTED]],9,FALSE),"")</f>
        <v>44041</v>
      </c>
      <c r="F1033" s="35" t="str">
        <f>IF(IFERROR(VLOOKUP(Table5[[#This Row],[EMPLOYEE ID]],ELIST!$A$1:$J$1864,8),"")="","",VLOOKUP(Table5[[#This Row],[EMPLOYEE ID]],ELIST!$A$1:$J$1864,8))</f>
        <v/>
      </c>
      <c r="G1033" s="29">
        <v>1</v>
      </c>
      <c r="H1033" s="29">
        <v>12</v>
      </c>
      <c r="I1033" s="30">
        <f t="shared" si="32"/>
        <v>8.3333333333333329E-2</v>
      </c>
      <c r="J1033" s="52">
        <f t="shared" si="33"/>
        <v>8.3333333333333329E-2</v>
      </c>
    </row>
    <row r="1034" spans="1:10" x14ac:dyDescent="0.25">
      <c r="A1034" s="28" t="s">
        <v>152</v>
      </c>
      <c r="B1034" s="29" t="s">
        <v>553</v>
      </c>
      <c r="C1034" s="29" t="s">
        <v>3766</v>
      </c>
      <c r="D1034" s="29" t="s">
        <v>650</v>
      </c>
      <c r="E1034" s="35" t="str">
        <f>IFERROR(VLOOKUP(Table5[[#This Row],[EMPLOYEE ID]],Table3[[EMP ID]:[DATE STARTED]],9,FALSE),"")</f>
        <v/>
      </c>
      <c r="F1034" s="35">
        <f>IF(IFERROR(VLOOKUP(Table5[[#This Row],[EMPLOYEE ID]],ELIST!$A$1:$J$1864,8),"")="","",VLOOKUP(Table5[[#This Row],[EMPLOYEE ID]],ELIST!$A$1:$J$1864,8))</f>
        <v>44100</v>
      </c>
      <c r="G1034" s="29">
        <v>1</v>
      </c>
      <c r="H1034" s="29">
        <v>12</v>
      </c>
      <c r="I1034" s="30">
        <f t="shared" si="32"/>
        <v>8.3333333333333329E-2</v>
      </c>
      <c r="J1034" s="52">
        <f t="shared" si="33"/>
        <v>7.2222222222222229E-2</v>
      </c>
    </row>
    <row r="1035" spans="1:10" x14ac:dyDescent="0.25">
      <c r="A1035" s="28" t="s">
        <v>152</v>
      </c>
      <c r="B1035" s="29" t="s">
        <v>2992</v>
      </c>
      <c r="C1035" s="29" t="s">
        <v>3766</v>
      </c>
      <c r="D1035" s="29" t="s">
        <v>703</v>
      </c>
      <c r="E1035" s="35" t="str">
        <f>IFERROR(VLOOKUP(Table5[[#This Row],[EMPLOYEE ID]],Table3[[EMP ID]:[DATE STARTED]],9,FALSE),"")</f>
        <v/>
      </c>
      <c r="F1035" s="35" t="str">
        <f>IF(IFERROR(VLOOKUP(Table5[[#This Row],[EMPLOYEE ID]],ELIST!$A$1:$J$1864,8),"")="","",VLOOKUP(Table5[[#This Row],[EMPLOYEE ID]],ELIST!$A$1:$J$1864,8))</f>
        <v/>
      </c>
      <c r="G1035" s="29">
        <v>1</v>
      </c>
      <c r="H1035" s="29">
        <v>12</v>
      </c>
      <c r="I1035" s="30">
        <f t="shared" si="32"/>
        <v>8.3333333333333329E-2</v>
      </c>
      <c r="J1035" s="52">
        <f t="shared" si="33"/>
        <v>8.3333333333333329E-2</v>
      </c>
    </row>
    <row r="1036" spans="1:10" x14ac:dyDescent="0.25">
      <c r="A1036" s="28" t="s">
        <v>152</v>
      </c>
      <c r="B1036" s="29" t="s">
        <v>2992</v>
      </c>
      <c r="C1036" s="29" t="s">
        <v>3766</v>
      </c>
      <c r="D1036" s="29" t="s">
        <v>695</v>
      </c>
      <c r="E1036" s="35" t="str">
        <f>IFERROR(VLOOKUP(Table5[[#This Row],[EMPLOYEE ID]],Table3[[EMP ID]:[DATE STARTED]],9,FALSE),"")</f>
        <v/>
      </c>
      <c r="F1036" s="35" t="str">
        <f>IF(IFERROR(VLOOKUP(Table5[[#This Row],[EMPLOYEE ID]],ELIST!$A$1:$J$1864,8),"")="","",VLOOKUP(Table5[[#This Row],[EMPLOYEE ID]],ELIST!$A$1:$J$1864,8))</f>
        <v/>
      </c>
      <c r="G1036" s="29">
        <v>1</v>
      </c>
      <c r="H1036" s="29">
        <v>12</v>
      </c>
      <c r="I1036" s="30">
        <f t="shared" si="32"/>
        <v>8.3333333333333329E-2</v>
      </c>
      <c r="J1036" s="52">
        <f t="shared" si="33"/>
        <v>8.3333333333333329E-2</v>
      </c>
    </row>
    <row r="1037" spans="1:10" x14ac:dyDescent="0.25">
      <c r="A1037" s="28" t="s">
        <v>148</v>
      </c>
      <c r="B1037" s="29">
        <v>240131</v>
      </c>
      <c r="C1037" s="29" t="s">
        <v>160</v>
      </c>
      <c r="D1037" s="29" t="s">
        <v>717</v>
      </c>
      <c r="E1037" s="35">
        <f>IFERROR(VLOOKUP(Table5[[#This Row],[EMPLOYEE ID]],Table3[[EMP ID]:[DATE STARTED]],9,FALSE),"")</f>
        <v>43598</v>
      </c>
      <c r="F1037" s="35" t="str">
        <f>IF(IFERROR(VLOOKUP(Table5[[#This Row],[EMPLOYEE ID]],ELIST!$A$1:$J$1864,8),"")="","",VLOOKUP(Table5[[#This Row],[EMPLOYEE ID]],ELIST!$A$1:$J$1864,8))</f>
        <v/>
      </c>
      <c r="G1037" s="29">
        <v>1</v>
      </c>
      <c r="H1037" s="29">
        <v>12</v>
      </c>
      <c r="I1037" s="30">
        <f t="shared" si="32"/>
        <v>8.3333333333333329E-2</v>
      </c>
      <c r="J1037" s="52">
        <f t="shared" si="33"/>
        <v>8.3333333333333329E-2</v>
      </c>
    </row>
    <row r="1038" spans="1:10" x14ac:dyDescent="0.25">
      <c r="A1038" s="28" t="s">
        <v>148</v>
      </c>
      <c r="B1038" s="29">
        <v>240131</v>
      </c>
      <c r="C1038" s="29" t="s">
        <v>160</v>
      </c>
      <c r="D1038" s="29" t="s">
        <v>703</v>
      </c>
      <c r="E1038" s="35">
        <f>IFERROR(VLOOKUP(Table5[[#This Row],[EMPLOYEE ID]],Table3[[EMP ID]:[DATE STARTED]],9,FALSE),"")</f>
        <v>43598</v>
      </c>
      <c r="F1038" s="35" t="str">
        <f>IF(IFERROR(VLOOKUP(Table5[[#This Row],[EMPLOYEE ID]],ELIST!$A$1:$J$1864,8),"")="","",VLOOKUP(Table5[[#This Row],[EMPLOYEE ID]],ELIST!$A$1:$J$1864,8))</f>
        <v/>
      </c>
      <c r="G1038" s="29">
        <v>1</v>
      </c>
      <c r="H1038" s="29">
        <v>12</v>
      </c>
      <c r="I1038" s="30">
        <f t="shared" si="32"/>
        <v>8.3333333333333329E-2</v>
      </c>
      <c r="J1038" s="52">
        <f t="shared" si="33"/>
        <v>8.3333333333333329E-2</v>
      </c>
    </row>
    <row r="1039" spans="1:10" x14ac:dyDescent="0.25">
      <c r="A1039" s="28" t="s">
        <v>148</v>
      </c>
      <c r="B1039" s="29">
        <v>340036</v>
      </c>
      <c r="C1039" s="29" t="s">
        <v>147</v>
      </c>
      <c r="D1039" s="29" t="s">
        <v>754</v>
      </c>
      <c r="E1039" s="35">
        <f>IFERROR(VLOOKUP(Table5[[#This Row],[EMPLOYEE ID]],Table3[[EMP ID]:[DATE STARTED]],9,FALSE),"")</f>
        <v>44683</v>
      </c>
      <c r="F1039" s="35">
        <f>IF(IFERROR(VLOOKUP(Table5[[#This Row],[EMPLOYEE ID]],ELIST!$A$1:$J$1864,8),"")="","",VLOOKUP(Table5[[#This Row],[EMPLOYEE ID]],ELIST!$A$1:$J$1864,8))</f>
        <v>45422</v>
      </c>
      <c r="G1039" s="29">
        <v>1</v>
      </c>
      <c r="H1039" s="29">
        <v>12</v>
      </c>
      <c r="I1039" s="30">
        <f t="shared" si="32"/>
        <v>8.3333333333333329E-2</v>
      </c>
      <c r="J1039" s="52">
        <f t="shared" si="33"/>
        <v>2.6881720430107527E-2</v>
      </c>
    </row>
    <row r="1040" spans="1:10" x14ac:dyDescent="0.25">
      <c r="A1040" s="28" t="s">
        <v>148</v>
      </c>
      <c r="B1040" s="29">
        <v>340036</v>
      </c>
      <c r="C1040" s="29" t="s">
        <v>147</v>
      </c>
      <c r="D1040" s="29" t="s">
        <v>748</v>
      </c>
      <c r="E1040" s="35">
        <f>IFERROR(VLOOKUP(Table5[[#This Row],[EMPLOYEE ID]],Table3[[EMP ID]:[DATE STARTED]],9,FALSE),"")</f>
        <v>44683</v>
      </c>
      <c r="F1040" s="35">
        <f>IF(IFERROR(VLOOKUP(Table5[[#This Row],[EMPLOYEE ID]],ELIST!$A$1:$J$1864,8),"")="","",VLOOKUP(Table5[[#This Row],[EMPLOYEE ID]],ELIST!$A$1:$J$1864,8))</f>
        <v>45422</v>
      </c>
      <c r="G1040" s="29">
        <v>1</v>
      </c>
      <c r="H1040" s="29">
        <v>12</v>
      </c>
      <c r="I1040" s="30">
        <f t="shared" si="32"/>
        <v>8.3333333333333329E-2</v>
      </c>
      <c r="J1040" s="52">
        <f t="shared" si="33"/>
        <v>2.6881720430107527E-2</v>
      </c>
    </row>
    <row r="1041" spans="1:10" x14ac:dyDescent="0.25">
      <c r="A1041" s="28" t="s">
        <v>148</v>
      </c>
      <c r="B1041" s="29">
        <v>340036</v>
      </c>
      <c r="C1041" s="29" t="s">
        <v>147</v>
      </c>
      <c r="D1041" s="29" t="s">
        <v>746</v>
      </c>
      <c r="E1041" s="35">
        <f>IFERROR(VLOOKUP(Table5[[#This Row],[EMPLOYEE ID]],Table3[[EMP ID]:[DATE STARTED]],9,FALSE),"")</f>
        <v>44683</v>
      </c>
      <c r="F1041" s="35">
        <f>IF(IFERROR(VLOOKUP(Table5[[#This Row],[EMPLOYEE ID]],ELIST!$A$1:$J$1864,8),"")="","",VLOOKUP(Table5[[#This Row],[EMPLOYEE ID]],ELIST!$A$1:$J$1864,8))</f>
        <v>45422</v>
      </c>
      <c r="G1041" s="29">
        <v>1</v>
      </c>
      <c r="H1041" s="29">
        <v>12</v>
      </c>
      <c r="I1041" s="30">
        <f t="shared" si="32"/>
        <v>8.3333333333333329E-2</v>
      </c>
      <c r="J1041" s="52">
        <f t="shared" si="33"/>
        <v>2.6881720430107527E-2</v>
      </c>
    </row>
    <row r="1042" spans="1:10" x14ac:dyDescent="0.25">
      <c r="A1042" s="28" t="s">
        <v>148</v>
      </c>
      <c r="B1042" s="29" t="s">
        <v>553</v>
      </c>
      <c r="C1042" s="29" t="s">
        <v>3766</v>
      </c>
      <c r="D1042" s="29" t="s">
        <v>650</v>
      </c>
      <c r="E1042" s="35" t="str">
        <f>IFERROR(VLOOKUP(Table5[[#This Row],[EMPLOYEE ID]],Table3[[EMP ID]:[DATE STARTED]],9,FALSE),"")</f>
        <v/>
      </c>
      <c r="F1042" s="35">
        <f>IF(IFERROR(VLOOKUP(Table5[[#This Row],[EMPLOYEE ID]],ELIST!$A$1:$J$1864,8),"")="","",VLOOKUP(Table5[[#This Row],[EMPLOYEE ID]],ELIST!$A$1:$J$1864,8))</f>
        <v>44100</v>
      </c>
      <c r="G1042" s="29">
        <v>1</v>
      </c>
      <c r="H1042" s="29">
        <v>12</v>
      </c>
      <c r="I1042" s="30">
        <f t="shared" si="32"/>
        <v>8.3333333333333329E-2</v>
      </c>
      <c r="J1042" s="52">
        <f t="shared" si="33"/>
        <v>7.2222222222222229E-2</v>
      </c>
    </row>
    <row r="1043" spans="1:10" x14ac:dyDescent="0.25">
      <c r="A1043" s="28" t="s">
        <v>148</v>
      </c>
      <c r="B1043" s="29" t="s">
        <v>553</v>
      </c>
      <c r="C1043" s="29" t="s">
        <v>3766</v>
      </c>
      <c r="D1043" s="29" t="s">
        <v>3284</v>
      </c>
      <c r="E1043" s="35" t="str">
        <f>IFERROR(VLOOKUP(Table5[[#This Row],[EMPLOYEE ID]],Table3[[EMP ID]:[DATE STARTED]],9,FALSE),"")</f>
        <v/>
      </c>
      <c r="F1043" s="35">
        <f>IF(IFERROR(VLOOKUP(Table5[[#This Row],[EMPLOYEE ID]],ELIST!$A$1:$J$1864,8),"")="","",VLOOKUP(Table5[[#This Row],[EMPLOYEE ID]],ELIST!$A$1:$J$1864,8))</f>
        <v>44100</v>
      </c>
      <c r="G1043" s="29">
        <v>1</v>
      </c>
      <c r="H1043" s="29">
        <v>12</v>
      </c>
      <c r="I1043" s="30">
        <f t="shared" si="32"/>
        <v>8.3333333333333329E-2</v>
      </c>
      <c r="J1043" s="52">
        <f t="shared" si="33"/>
        <v>7.2222222222222229E-2</v>
      </c>
    </row>
    <row r="1044" spans="1:10" x14ac:dyDescent="0.25">
      <c r="A1044" s="28" t="s">
        <v>148</v>
      </c>
      <c r="B1044" s="29" t="s">
        <v>3280</v>
      </c>
      <c r="C1044" s="29" t="s">
        <v>3766</v>
      </c>
      <c r="D1044" s="29" t="s">
        <v>3277</v>
      </c>
      <c r="E1044" s="35" t="str">
        <f>IFERROR(VLOOKUP(Table5[[#This Row],[EMPLOYEE ID]],Table3[[EMP ID]:[DATE STARTED]],9,FALSE),"")</f>
        <v/>
      </c>
      <c r="F1044" s="35" t="str">
        <f>IF(IFERROR(VLOOKUP(Table5[[#This Row],[EMPLOYEE ID]],ELIST!$A$1:$J$1864,8),"")="","",VLOOKUP(Table5[[#This Row],[EMPLOYEE ID]],ELIST!$A$1:$J$1864,8))</f>
        <v/>
      </c>
      <c r="G1044" s="29">
        <v>1</v>
      </c>
      <c r="H1044" s="29">
        <v>12</v>
      </c>
      <c r="I1044" s="30">
        <f t="shared" si="32"/>
        <v>8.3333333333333329E-2</v>
      </c>
      <c r="J1044" s="52">
        <f t="shared" si="33"/>
        <v>8.3333333333333329E-2</v>
      </c>
    </row>
    <row r="1045" spans="1:10" x14ac:dyDescent="0.25">
      <c r="A1045" s="28" t="s">
        <v>148</v>
      </c>
      <c r="B1045" s="29" t="s">
        <v>2992</v>
      </c>
      <c r="C1045" s="29" t="s">
        <v>3766</v>
      </c>
      <c r="D1045" s="29" t="s">
        <v>695</v>
      </c>
      <c r="E1045" s="35" t="str">
        <f>IFERROR(VLOOKUP(Table5[[#This Row],[EMPLOYEE ID]],Table3[[EMP ID]:[DATE STARTED]],9,FALSE),"")</f>
        <v/>
      </c>
      <c r="F1045" s="35" t="str">
        <f>IF(IFERROR(VLOOKUP(Table5[[#This Row],[EMPLOYEE ID]],ELIST!$A$1:$J$1864,8),"")="","",VLOOKUP(Table5[[#This Row],[EMPLOYEE ID]],ELIST!$A$1:$J$1864,8))</f>
        <v/>
      </c>
      <c r="G1045" s="29">
        <v>1</v>
      </c>
      <c r="H1045" s="29">
        <v>12</v>
      </c>
      <c r="I1045" s="30">
        <f t="shared" si="32"/>
        <v>8.3333333333333329E-2</v>
      </c>
      <c r="J1045" s="52">
        <f t="shared" si="33"/>
        <v>8.3333333333333329E-2</v>
      </c>
    </row>
    <row r="1046" spans="1:10" x14ac:dyDescent="0.25">
      <c r="A1046" s="28" t="s">
        <v>148</v>
      </c>
      <c r="B1046" s="29" t="s">
        <v>3279</v>
      </c>
      <c r="C1046" s="29" t="s">
        <v>3766</v>
      </c>
      <c r="D1046" s="29" t="s">
        <v>3778</v>
      </c>
      <c r="E1046" s="35" t="str">
        <f>IFERROR(VLOOKUP(Table5[[#This Row],[EMPLOYEE ID]],Table3[[EMP ID]:[DATE STARTED]],9,FALSE),"")</f>
        <v/>
      </c>
      <c r="F1046" s="35">
        <f>IF(IFERROR(VLOOKUP(Table5[[#This Row],[EMPLOYEE ID]],ELIST!$A$1:$J$1864,8),"")="","",VLOOKUP(Table5[[#This Row],[EMPLOYEE ID]],ELIST!$A$1:$J$1864,8))</f>
        <v>44358</v>
      </c>
      <c r="G1046" s="29">
        <v>1</v>
      </c>
      <c r="H1046" s="29">
        <v>12</v>
      </c>
      <c r="I1046" s="30">
        <f t="shared" si="32"/>
        <v>8.3333333333333329E-2</v>
      </c>
      <c r="J1046" s="52">
        <f t="shared" si="33"/>
        <v>3.0555555555555555E-2</v>
      </c>
    </row>
    <row r="1047" spans="1:10" x14ac:dyDescent="0.25">
      <c r="A1047" s="28" t="s">
        <v>148</v>
      </c>
      <c r="B1047" s="29" t="s">
        <v>3879</v>
      </c>
      <c r="C1047" s="29" t="s">
        <v>3766</v>
      </c>
      <c r="D1047" s="29" t="s">
        <v>3768</v>
      </c>
      <c r="E1047" s="35" t="str">
        <f>IFERROR(VLOOKUP(Table5[[#This Row],[EMPLOYEE ID]],Table3[[EMP ID]:[DATE STARTED]],9,FALSE),"")</f>
        <v/>
      </c>
      <c r="F1047" s="35" t="str">
        <f>IF(IFERROR(VLOOKUP(Table5[[#This Row],[EMPLOYEE ID]],ELIST!$A$1:$J$1864,8),"")="","",VLOOKUP(Table5[[#This Row],[EMPLOYEE ID]],ELIST!$A$1:$J$1864,8))</f>
        <v/>
      </c>
      <c r="G1047" s="29">
        <v>1</v>
      </c>
      <c r="H1047" s="29">
        <v>12</v>
      </c>
      <c r="I1047" s="30">
        <f t="shared" si="32"/>
        <v>8.3333333333333329E-2</v>
      </c>
      <c r="J1047" s="52">
        <f t="shared" si="33"/>
        <v>8.3333333333333329E-2</v>
      </c>
    </row>
    <row r="1048" spans="1:10" x14ac:dyDescent="0.25">
      <c r="A1048" s="28" t="s">
        <v>507</v>
      </c>
      <c r="B1048" s="29" t="s">
        <v>508</v>
      </c>
      <c r="C1048" s="29" t="s">
        <v>2989</v>
      </c>
      <c r="D1048" s="29" t="s">
        <v>747</v>
      </c>
      <c r="E1048" s="35">
        <f>IFERROR(VLOOKUP(Table5[[#This Row],[EMPLOYEE ID]],Table3[[EMP ID]:[DATE STARTED]],9,FALSE),"")</f>
        <v>45426</v>
      </c>
      <c r="F1048" s="35" t="str">
        <f>IF(IFERROR(VLOOKUP(Table5[[#This Row],[EMPLOYEE ID]],ELIST!$A$1:$J$1864,8),"")="","",VLOOKUP(Table5[[#This Row],[EMPLOYEE ID]],ELIST!$A$1:$J$1864,8))</f>
        <v/>
      </c>
      <c r="G1048" s="29">
        <v>1</v>
      </c>
      <c r="H1048" s="29">
        <v>12</v>
      </c>
      <c r="I1048" s="30">
        <f t="shared" si="32"/>
        <v>8.3333333333333329E-2</v>
      </c>
      <c r="J1048" s="52">
        <f t="shared" si="33"/>
        <v>8.3333333333333329E-2</v>
      </c>
    </row>
    <row r="1049" spans="1:10" x14ac:dyDescent="0.25">
      <c r="A1049" s="28" t="s">
        <v>507</v>
      </c>
      <c r="B1049" s="29" t="s">
        <v>508</v>
      </c>
      <c r="C1049" s="29" t="s">
        <v>2989</v>
      </c>
      <c r="D1049" s="29" t="s">
        <v>650</v>
      </c>
      <c r="E1049" s="35">
        <f>IFERROR(VLOOKUP(Table5[[#This Row],[EMPLOYEE ID]],Table3[[EMP ID]:[DATE STARTED]],9,FALSE),"")</f>
        <v>45426</v>
      </c>
      <c r="F1049" s="35" t="str">
        <f>IF(IFERROR(VLOOKUP(Table5[[#This Row],[EMPLOYEE ID]],ELIST!$A$1:$J$1864,8),"")="","",VLOOKUP(Table5[[#This Row],[EMPLOYEE ID]],ELIST!$A$1:$J$1864,8))</f>
        <v/>
      </c>
      <c r="G1049" s="29">
        <v>1</v>
      </c>
      <c r="H1049" s="29">
        <v>12</v>
      </c>
      <c r="I1049" s="30">
        <f t="shared" si="32"/>
        <v>8.3333333333333329E-2</v>
      </c>
      <c r="J1049" s="52">
        <f t="shared" si="33"/>
        <v>8.3333333333333329E-2</v>
      </c>
    </row>
    <row r="1050" spans="1:10" x14ac:dyDescent="0.25">
      <c r="A1050" s="28" t="s">
        <v>507</v>
      </c>
      <c r="B1050" s="29" t="s">
        <v>508</v>
      </c>
      <c r="C1050" s="29" t="s">
        <v>2989</v>
      </c>
      <c r="D1050" s="29" t="s">
        <v>3277</v>
      </c>
      <c r="E1050" s="35">
        <f>IFERROR(VLOOKUP(Table5[[#This Row],[EMPLOYEE ID]],Table3[[EMP ID]:[DATE STARTED]],9,FALSE),"")</f>
        <v>45426</v>
      </c>
      <c r="F1050" s="35" t="str">
        <f>IF(IFERROR(VLOOKUP(Table5[[#This Row],[EMPLOYEE ID]],ELIST!$A$1:$J$1864,8),"")="","",VLOOKUP(Table5[[#This Row],[EMPLOYEE ID]],ELIST!$A$1:$J$1864,8))</f>
        <v/>
      </c>
      <c r="G1050" s="29">
        <v>1</v>
      </c>
      <c r="H1050" s="29">
        <v>12</v>
      </c>
      <c r="I1050" s="30">
        <f t="shared" si="32"/>
        <v>8.3333333333333329E-2</v>
      </c>
      <c r="J1050" s="52">
        <f t="shared" si="33"/>
        <v>8.3333333333333329E-2</v>
      </c>
    </row>
    <row r="1051" spans="1:10" x14ac:dyDescent="0.25">
      <c r="A1051" s="28" t="s">
        <v>507</v>
      </c>
      <c r="B1051" s="29" t="s">
        <v>508</v>
      </c>
      <c r="C1051" s="29" t="s">
        <v>2989</v>
      </c>
      <c r="D1051" s="29" t="s">
        <v>3284</v>
      </c>
      <c r="E1051" s="35">
        <f>IFERROR(VLOOKUP(Table5[[#This Row],[EMPLOYEE ID]],Table3[[EMP ID]:[DATE STARTED]],9,FALSE),"")</f>
        <v>45426</v>
      </c>
      <c r="F1051" s="35" t="str">
        <f>IF(IFERROR(VLOOKUP(Table5[[#This Row],[EMPLOYEE ID]],ELIST!$A$1:$J$1864,8),"")="","",VLOOKUP(Table5[[#This Row],[EMPLOYEE ID]],ELIST!$A$1:$J$1864,8))</f>
        <v/>
      </c>
      <c r="G1051" s="29">
        <v>1</v>
      </c>
      <c r="H1051" s="29">
        <v>12</v>
      </c>
      <c r="I1051" s="30">
        <f t="shared" si="32"/>
        <v>8.3333333333333329E-2</v>
      </c>
      <c r="J1051" s="52">
        <f t="shared" si="33"/>
        <v>8.3333333333333329E-2</v>
      </c>
    </row>
    <row r="1052" spans="1:10" x14ac:dyDescent="0.25">
      <c r="A1052" s="28" t="s">
        <v>507</v>
      </c>
      <c r="B1052" s="29" t="s">
        <v>508</v>
      </c>
      <c r="C1052" s="29" t="s">
        <v>2989</v>
      </c>
      <c r="D1052" s="29" t="s">
        <v>3778</v>
      </c>
      <c r="E1052" s="35">
        <f>IFERROR(VLOOKUP(Table5[[#This Row],[EMPLOYEE ID]],Table3[[EMP ID]:[DATE STARTED]],9,FALSE),"")</f>
        <v>45426</v>
      </c>
      <c r="F1052" s="35" t="str">
        <f>IF(IFERROR(VLOOKUP(Table5[[#This Row],[EMPLOYEE ID]],ELIST!$A$1:$J$1864,8),"")="","",VLOOKUP(Table5[[#This Row],[EMPLOYEE ID]],ELIST!$A$1:$J$1864,8))</f>
        <v/>
      </c>
      <c r="G1052" s="29">
        <v>1</v>
      </c>
      <c r="H1052" s="29">
        <v>12</v>
      </c>
      <c r="I1052" s="30">
        <f t="shared" si="32"/>
        <v>8.3333333333333329E-2</v>
      </c>
      <c r="J1052" s="52">
        <f t="shared" si="33"/>
        <v>8.3333333333333329E-2</v>
      </c>
    </row>
    <row r="1053" spans="1:10" x14ac:dyDescent="0.25">
      <c r="A1053" s="28" t="s">
        <v>507</v>
      </c>
      <c r="B1053" s="29" t="s">
        <v>508</v>
      </c>
      <c r="C1053" s="29" t="s">
        <v>2989</v>
      </c>
      <c r="D1053" s="29" t="s">
        <v>3768</v>
      </c>
      <c r="E1053" s="35">
        <f>IFERROR(VLOOKUP(Table5[[#This Row],[EMPLOYEE ID]],Table3[[EMP ID]:[DATE STARTED]],9,FALSE),"")</f>
        <v>45426</v>
      </c>
      <c r="F1053" s="35" t="str">
        <f>IF(IFERROR(VLOOKUP(Table5[[#This Row],[EMPLOYEE ID]],ELIST!$A$1:$J$1864,8),"")="","",VLOOKUP(Table5[[#This Row],[EMPLOYEE ID]],ELIST!$A$1:$J$1864,8))</f>
        <v/>
      </c>
      <c r="G1053" s="29">
        <v>1</v>
      </c>
      <c r="H1053" s="29">
        <v>12</v>
      </c>
      <c r="I1053" s="30">
        <f t="shared" si="32"/>
        <v>8.3333333333333329E-2</v>
      </c>
      <c r="J1053" s="52">
        <f t="shared" si="33"/>
        <v>8.3333333333333329E-2</v>
      </c>
    </row>
    <row r="1054" spans="1:10" x14ac:dyDescent="0.25">
      <c r="A1054" s="28" t="s">
        <v>507</v>
      </c>
      <c r="B1054" s="29" t="s">
        <v>2992</v>
      </c>
      <c r="C1054" s="29" t="s">
        <v>3766</v>
      </c>
      <c r="D1054" s="29" t="s">
        <v>717</v>
      </c>
      <c r="E1054" s="35" t="str">
        <f>IFERROR(VLOOKUP(Table5[[#This Row],[EMPLOYEE ID]],Table3[[EMP ID]:[DATE STARTED]],9,FALSE),"")</f>
        <v/>
      </c>
      <c r="F1054" s="35" t="str">
        <f>IF(IFERROR(VLOOKUP(Table5[[#This Row],[EMPLOYEE ID]],ELIST!$A$1:$J$1864,8),"")="","",VLOOKUP(Table5[[#This Row],[EMPLOYEE ID]],ELIST!$A$1:$J$1864,8))</f>
        <v/>
      </c>
      <c r="G1054" s="29">
        <v>1</v>
      </c>
      <c r="H1054" s="29">
        <v>12</v>
      </c>
      <c r="I1054" s="30">
        <f t="shared" si="32"/>
        <v>8.3333333333333329E-2</v>
      </c>
      <c r="J1054" s="52">
        <f t="shared" si="33"/>
        <v>8.3333333333333329E-2</v>
      </c>
    </row>
    <row r="1055" spans="1:10" x14ac:dyDescent="0.25">
      <c r="A1055" s="28" t="s">
        <v>507</v>
      </c>
      <c r="B1055" s="29" t="s">
        <v>2992</v>
      </c>
      <c r="C1055" s="29" t="s">
        <v>3766</v>
      </c>
      <c r="D1055" s="29" t="s">
        <v>695</v>
      </c>
      <c r="E1055" s="35" t="str">
        <f>IFERROR(VLOOKUP(Table5[[#This Row],[EMPLOYEE ID]],Table3[[EMP ID]:[DATE STARTED]],9,FALSE),"")</f>
        <v/>
      </c>
      <c r="F1055" s="35" t="str">
        <f>IF(IFERROR(VLOOKUP(Table5[[#This Row],[EMPLOYEE ID]],ELIST!$A$1:$J$1864,8),"")="","",VLOOKUP(Table5[[#This Row],[EMPLOYEE ID]],ELIST!$A$1:$J$1864,8))</f>
        <v/>
      </c>
      <c r="G1055" s="29">
        <v>1</v>
      </c>
      <c r="H1055" s="29">
        <v>12</v>
      </c>
      <c r="I1055" s="30">
        <f t="shared" si="32"/>
        <v>8.3333333333333329E-2</v>
      </c>
      <c r="J1055" s="52">
        <f t="shared" si="33"/>
        <v>8.3333333333333329E-2</v>
      </c>
    </row>
    <row r="1056" spans="1:10" x14ac:dyDescent="0.25">
      <c r="A1056" s="28" t="s">
        <v>507</v>
      </c>
      <c r="B1056" s="29" t="s">
        <v>234</v>
      </c>
      <c r="C1056" s="29" t="s">
        <v>3766</v>
      </c>
      <c r="D1056" s="29" t="s">
        <v>703</v>
      </c>
      <c r="E1056" s="35" t="str">
        <f>IFERROR(VLOOKUP(Table5[[#This Row],[EMPLOYEE ID]],Table3[[EMP ID]:[DATE STARTED]],9,FALSE),"")</f>
        <v/>
      </c>
      <c r="F1056" s="35">
        <f>IF(IFERROR(VLOOKUP(Table5[[#This Row],[EMPLOYEE ID]],ELIST!$A$1:$J$1864,8),"")="","",VLOOKUP(Table5[[#This Row],[EMPLOYEE ID]],ELIST!$A$1:$J$1864,8))</f>
        <v>44232</v>
      </c>
      <c r="G1056" s="29">
        <v>1</v>
      </c>
      <c r="H1056" s="29">
        <v>12</v>
      </c>
      <c r="I1056" s="30">
        <f t="shared" si="32"/>
        <v>8.3333333333333329E-2</v>
      </c>
      <c r="J1056" s="52">
        <f t="shared" si="33"/>
        <v>1.4880952380952382E-2</v>
      </c>
    </row>
    <row r="1057" spans="1:10" x14ac:dyDescent="0.25">
      <c r="A1057" s="28" t="s">
        <v>143</v>
      </c>
      <c r="B1057" s="29">
        <v>240049</v>
      </c>
      <c r="C1057" s="29" t="s">
        <v>142</v>
      </c>
      <c r="D1057" s="29" t="s">
        <v>754</v>
      </c>
      <c r="E1057" s="35">
        <f>IFERROR(VLOOKUP(Table5[[#This Row],[EMPLOYEE ID]],Table3[[EMP ID]:[DATE STARTED]],9,FALSE),"")</f>
        <v>43006</v>
      </c>
      <c r="F1057" s="35" t="str">
        <f>IF(IFERROR(VLOOKUP(Table5[[#This Row],[EMPLOYEE ID]],ELIST!$A$1:$J$1864,8),"")="","",VLOOKUP(Table5[[#This Row],[EMPLOYEE ID]],ELIST!$A$1:$J$1864,8))</f>
        <v/>
      </c>
      <c r="G1057" s="29">
        <v>1</v>
      </c>
      <c r="H1057" s="29">
        <v>12</v>
      </c>
      <c r="I1057" s="30">
        <f t="shared" si="32"/>
        <v>8.3333333333333329E-2</v>
      </c>
      <c r="J1057" s="52">
        <f t="shared" si="33"/>
        <v>8.3333333333333329E-2</v>
      </c>
    </row>
    <row r="1058" spans="1:10" x14ac:dyDescent="0.25">
      <c r="A1058" s="28" t="s">
        <v>143</v>
      </c>
      <c r="B1058" s="29">
        <v>240049</v>
      </c>
      <c r="C1058" s="29" t="s">
        <v>142</v>
      </c>
      <c r="D1058" s="29" t="s">
        <v>748</v>
      </c>
      <c r="E1058" s="35">
        <f>IFERROR(VLOOKUP(Table5[[#This Row],[EMPLOYEE ID]],Table3[[EMP ID]:[DATE STARTED]],9,FALSE),"")</f>
        <v>43006</v>
      </c>
      <c r="F1058" s="35" t="str">
        <f>IF(IFERROR(VLOOKUP(Table5[[#This Row],[EMPLOYEE ID]],ELIST!$A$1:$J$1864,8),"")="","",VLOOKUP(Table5[[#This Row],[EMPLOYEE ID]],ELIST!$A$1:$J$1864,8))</f>
        <v/>
      </c>
      <c r="G1058" s="29">
        <v>1</v>
      </c>
      <c r="H1058" s="29">
        <v>12</v>
      </c>
      <c r="I1058" s="30">
        <f t="shared" si="32"/>
        <v>8.3333333333333329E-2</v>
      </c>
      <c r="J1058" s="52">
        <f t="shared" si="33"/>
        <v>8.3333333333333329E-2</v>
      </c>
    </row>
    <row r="1059" spans="1:10" x14ac:dyDescent="0.25">
      <c r="A1059" s="28" t="s">
        <v>139</v>
      </c>
      <c r="B1059" s="29">
        <v>240005</v>
      </c>
      <c r="C1059" s="29" t="s">
        <v>190</v>
      </c>
      <c r="D1059" s="29" t="s">
        <v>748</v>
      </c>
      <c r="E1059" s="35">
        <f>IFERROR(VLOOKUP(Table5[[#This Row],[EMPLOYEE ID]],Table3[[EMP ID]:[DATE STARTED]],9,FALSE),"")</f>
        <v>43382</v>
      </c>
      <c r="F1059" s="35" t="str">
        <f>IF(IFERROR(VLOOKUP(Table5[[#This Row],[EMPLOYEE ID]],ELIST!$A$1:$J$1864,8),"")="","",VLOOKUP(Table5[[#This Row],[EMPLOYEE ID]],ELIST!$A$1:$J$1864,8))</f>
        <v/>
      </c>
      <c r="G1059" s="29">
        <v>1</v>
      </c>
      <c r="H1059" s="29">
        <v>12</v>
      </c>
      <c r="I1059" s="30">
        <f t="shared" si="32"/>
        <v>8.3333333333333329E-2</v>
      </c>
      <c r="J1059" s="52">
        <f t="shared" si="33"/>
        <v>8.3333333333333329E-2</v>
      </c>
    </row>
    <row r="1060" spans="1:10" x14ac:dyDescent="0.25">
      <c r="A1060" s="28" t="s">
        <v>139</v>
      </c>
      <c r="B1060" s="29">
        <v>240005</v>
      </c>
      <c r="C1060" s="29" t="s">
        <v>190</v>
      </c>
      <c r="D1060" s="29" t="s">
        <v>747</v>
      </c>
      <c r="E1060" s="35">
        <f>IFERROR(VLOOKUP(Table5[[#This Row],[EMPLOYEE ID]],Table3[[EMP ID]:[DATE STARTED]],9,FALSE),"")</f>
        <v>43382</v>
      </c>
      <c r="F1060" s="35" t="str">
        <f>IF(IFERROR(VLOOKUP(Table5[[#This Row],[EMPLOYEE ID]],ELIST!$A$1:$J$1864,8),"")="","",VLOOKUP(Table5[[#This Row],[EMPLOYEE ID]],ELIST!$A$1:$J$1864,8))</f>
        <v/>
      </c>
      <c r="G1060" s="29">
        <v>1</v>
      </c>
      <c r="H1060" s="29">
        <v>12</v>
      </c>
      <c r="I1060" s="30">
        <f t="shared" si="32"/>
        <v>8.3333333333333329E-2</v>
      </c>
      <c r="J1060" s="52">
        <f t="shared" si="33"/>
        <v>8.3333333333333329E-2</v>
      </c>
    </row>
    <row r="1061" spans="1:10" x14ac:dyDescent="0.25">
      <c r="A1061" s="28" t="s">
        <v>139</v>
      </c>
      <c r="B1061" s="29">
        <v>240005</v>
      </c>
      <c r="C1061" s="29" t="s">
        <v>190</v>
      </c>
      <c r="D1061" s="29" t="s">
        <v>746</v>
      </c>
      <c r="E1061" s="35">
        <f>IFERROR(VLOOKUP(Table5[[#This Row],[EMPLOYEE ID]],Table3[[EMP ID]:[DATE STARTED]],9,FALSE),"")</f>
        <v>43382</v>
      </c>
      <c r="F1061" s="35" t="str">
        <f>IF(IFERROR(VLOOKUP(Table5[[#This Row],[EMPLOYEE ID]],ELIST!$A$1:$J$1864,8),"")="","",VLOOKUP(Table5[[#This Row],[EMPLOYEE ID]],ELIST!$A$1:$J$1864,8))</f>
        <v/>
      </c>
      <c r="G1061" s="29">
        <v>1</v>
      </c>
      <c r="H1061" s="29">
        <v>12</v>
      </c>
      <c r="I1061" s="30">
        <f t="shared" si="32"/>
        <v>8.3333333333333329E-2</v>
      </c>
      <c r="J1061" s="52">
        <f t="shared" si="33"/>
        <v>8.3333333333333329E-2</v>
      </c>
    </row>
    <row r="1062" spans="1:10" x14ac:dyDescent="0.25">
      <c r="A1062" s="28" t="s">
        <v>139</v>
      </c>
      <c r="B1062" s="29">
        <v>240005</v>
      </c>
      <c r="C1062" s="29" t="s">
        <v>190</v>
      </c>
      <c r="D1062" s="29" t="s">
        <v>717</v>
      </c>
      <c r="E1062" s="35">
        <f>IFERROR(VLOOKUP(Table5[[#This Row],[EMPLOYEE ID]],Table3[[EMP ID]:[DATE STARTED]],9,FALSE),"")</f>
        <v>43382</v>
      </c>
      <c r="F1062" s="35" t="str">
        <f>IF(IFERROR(VLOOKUP(Table5[[#This Row],[EMPLOYEE ID]],ELIST!$A$1:$J$1864,8),"")="","",VLOOKUP(Table5[[#This Row],[EMPLOYEE ID]],ELIST!$A$1:$J$1864,8))</f>
        <v/>
      </c>
      <c r="G1062" s="29">
        <v>1</v>
      </c>
      <c r="H1062" s="29">
        <v>12</v>
      </c>
      <c r="I1062" s="30">
        <f t="shared" si="32"/>
        <v>8.3333333333333329E-2</v>
      </c>
      <c r="J1062" s="52">
        <f t="shared" si="33"/>
        <v>8.3333333333333329E-2</v>
      </c>
    </row>
    <row r="1063" spans="1:10" x14ac:dyDescent="0.25">
      <c r="A1063" s="28" t="s">
        <v>139</v>
      </c>
      <c r="B1063" s="29">
        <v>240005</v>
      </c>
      <c r="C1063" s="29" t="s">
        <v>190</v>
      </c>
      <c r="D1063" s="29" t="s">
        <v>703</v>
      </c>
      <c r="E1063" s="35">
        <f>IFERROR(VLOOKUP(Table5[[#This Row],[EMPLOYEE ID]],Table3[[EMP ID]:[DATE STARTED]],9,FALSE),"")</f>
        <v>43382</v>
      </c>
      <c r="F1063" s="35" t="str">
        <f>IF(IFERROR(VLOOKUP(Table5[[#This Row],[EMPLOYEE ID]],ELIST!$A$1:$J$1864,8),"")="","",VLOOKUP(Table5[[#This Row],[EMPLOYEE ID]],ELIST!$A$1:$J$1864,8))</f>
        <v/>
      </c>
      <c r="G1063" s="29">
        <v>1</v>
      </c>
      <c r="H1063" s="29">
        <v>12</v>
      </c>
      <c r="I1063" s="30">
        <f t="shared" si="32"/>
        <v>8.3333333333333329E-2</v>
      </c>
      <c r="J1063" s="52">
        <f t="shared" si="33"/>
        <v>8.3333333333333329E-2</v>
      </c>
    </row>
    <row r="1064" spans="1:10" x14ac:dyDescent="0.25">
      <c r="A1064" s="28" t="s">
        <v>139</v>
      </c>
      <c r="B1064" s="29">
        <v>240005</v>
      </c>
      <c r="C1064" s="29" t="s">
        <v>190</v>
      </c>
      <c r="D1064" s="29" t="s">
        <v>695</v>
      </c>
      <c r="E1064" s="35">
        <f>IFERROR(VLOOKUP(Table5[[#This Row],[EMPLOYEE ID]],Table3[[EMP ID]:[DATE STARTED]],9,FALSE),"")</f>
        <v>43382</v>
      </c>
      <c r="F1064" s="35" t="str">
        <f>IF(IFERROR(VLOOKUP(Table5[[#This Row],[EMPLOYEE ID]],ELIST!$A$1:$J$1864,8),"")="","",VLOOKUP(Table5[[#This Row],[EMPLOYEE ID]],ELIST!$A$1:$J$1864,8))</f>
        <v/>
      </c>
      <c r="G1064" s="29">
        <v>1</v>
      </c>
      <c r="H1064" s="29">
        <v>12</v>
      </c>
      <c r="I1064" s="30">
        <f t="shared" si="32"/>
        <v>8.3333333333333329E-2</v>
      </c>
      <c r="J1064" s="52">
        <f t="shared" si="33"/>
        <v>8.3333333333333329E-2</v>
      </c>
    </row>
    <row r="1065" spans="1:10" x14ac:dyDescent="0.25">
      <c r="A1065" s="28" t="s">
        <v>139</v>
      </c>
      <c r="B1065" s="29">
        <v>240005</v>
      </c>
      <c r="C1065" s="29" t="s">
        <v>190</v>
      </c>
      <c r="D1065" s="29" t="s">
        <v>650</v>
      </c>
      <c r="E1065" s="35">
        <f>IFERROR(VLOOKUP(Table5[[#This Row],[EMPLOYEE ID]],Table3[[EMP ID]:[DATE STARTED]],9,FALSE),"")</f>
        <v>43382</v>
      </c>
      <c r="F1065" s="35" t="str">
        <f>IF(IFERROR(VLOOKUP(Table5[[#This Row],[EMPLOYEE ID]],ELIST!$A$1:$J$1864,8),"")="","",VLOOKUP(Table5[[#This Row],[EMPLOYEE ID]],ELIST!$A$1:$J$1864,8))</f>
        <v/>
      </c>
      <c r="G1065" s="29">
        <v>1</v>
      </c>
      <c r="H1065" s="29">
        <v>12</v>
      </c>
      <c r="I1065" s="30">
        <f t="shared" si="32"/>
        <v>8.3333333333333329E-2</v>
      </c>
      <c r="J1065" s="52">
        <f t="shared" si="33"/>
        <v>8.3333333333333329E-2</v>
      </c>
    </row>
    <row r="1066" spans="1:10" x14ac:dyDescent="0.25">
      <c r="A1066" s="28" t="s">
        <v>139</v>
      </c>
      <c r="B1066" s="29">
        <v>240005</v>
      </c>
      <c r="C1066" s="29" t="s">
        <v>190</v>
      </c>
      <c r="D1066" s="29" t="s">
        <v>3277</v>
      </c>
      <c r="E1066" s="35">
        <f>IFERROR(VLOOKUP(Table5[[#This Row],[EMPLOYEE ID]],Table3[[EMP ID]:[DATE STARTED]],9,FALSE),"")</f>
        <v>43382</v>
      </c>
      <c r="F1066" s="35" t="str">
        <f>IF(IFERROR(VLOOKUP(Table5[[#This Row],[EMPLOYEE ID]],ELIST!$A$1:$J$1864,8),"")="","",VLOOKUP(Table5[[#This Row],[EMPLOYEE ID]],ELIST!$A$1:$J$1864,8))</f>
        <v/>
      </c>
      <c r="G1066" s="29">
        <v>1</v>
      </c>
      <c r="H1066" s="29">
        <v>12</v>
      </c>
      <c r="I1066" s="30">
        <f t="shared" si="32"/>
        <v>8.3333333333333329E-2</v>
      </c>
      <c r="J1066" s="52">
        <f t="shared" si="33"/>
        <v>8.3333333333333329E-2</v>
      </c>
    </row>
    <row r="1067" spans="1:10" x14ac:dyDescent="0.25">
      <c r="A1067" s="28" t="s">
        <v>139</v>
      </c>
      <c r="B1067" s="29">
        <v>240005</v>
      </c>
      <c r="C1067" s="29" t="s">
        <v>190</v>
      </c>
      <c r="D1067" s="29" t="s">
        <v>3284</v>
      </c>
      <c r="E1067" s="35">
        <f>IFERROR(VLOOKUP(Table5[[#This Row],[EMPLOYEE ID]],Table3[[EMP ID]:[DATE STARTED]],9,FALSE),"")</f>
        <v>43382</v>
      </c>
      <c r="F1067" s="35" t="str">
        <f>IF(IFERROR(VLOOKUP(Table5[[#This Row],[EMPLOYEE ID]],ELIST!$A$1:$J$1864,8),"")="","",VLOOKUP(Table5[[#This Row],[EMPLOYEE ID]],ELIST!$A$1:$J$1864,8))</f>
        <v/>
      </c>
      <c r="G1067" s="29">
        <v>1</v>
      </c>
      <c r="H1067" s="29">
        <v>12</v>
      </c>
      <c r="I1067" s="30">
        <f t="shared" si="32"/>
        <v>8.3333333333333329E-2</v>
      </c>
      <c r="J1067" s="52">
        <f t="shared" si="33"/>
        <v>8.3333333333333329E-2</v>
      </c>
    </row>
    <row r="1068" spans="1:10" x14ac:dyDescent="0.25">
      <c r="A1068" s="28" t="s">
        <v>139</v>
      </c>
      <c r="B1068" s="29">
        <v>240005</v>
      </c>
      <c r="C1068" s="29" t="s">
        <v>190</v>
      </c>
      <c r="D1068" s="29" t="s">
        <v>3778</v>
      </c>
      <c r="E1068" s="35">
        <f>IFERROR(VLOOKUP(Table5[[#This Row],[EMPLOYEE ID]],Table3[[EMP ID]:[DATE STARTED]],9,FALSE),"")</f>
        <v>43382</v>
      </c>
      <c r="F1068" s="35" t="str">
        <f>IF(IFERROR(VLOOKUP(Table5[[#This Row],[EMPLOYEE ID]],ELIST!$A$1:$J$1864,8),"")="","",VLOOKUP(Table5[[#This Row],[EMPLOYEE ID]],ELIST!$A$1:$J$1864,8))</f>
        <v/>
      </c>
      <c r="G1068" s="29">
        <v>1</v>
      </c>
      <c r="H1068" s="29">
        <v>12</v>
      </c>
      <c r="I1068" s="30">
        <f t="shared" si="32"/>
        <v>8.3333333333333329E-2</v>
      </c>
      <c r="J1068" s="52">
        <f t="shared" si="33"/>
        <v>8.3333333333333329E-2</v>
      </c>
    </row>
    <row r="1069" spans="1:10" x14ac:dyDescent="0.25">
      <c r="A1069" s="28" t="s">
        <v>139</v>
      </c>
      <c r="B1069" s="29" t="s">
        <v>3879</v>
      </c>
      <c r="C1069" s="29" t="s">
        <v>3766</v>
      </c>
      <c r="D1069" s="29" t="s">
        <v>3768</v>
      </c>
      <c r="E1069" s="35" t="str">
        <f>IFERROR(VLOOKUP(Table5[[#This Row],[EMPLOYEE ID]],Table3[[EMP ID]:[DATE STARTED]],9,FALSE),"")</f>
        <v/>
      </c>
      <c r="F1069" s="35" t="str">
        <f>IF(IFERROR(VLOOKUP(Table5[[#This Row],[EMPLOYEE ID]],ELIST!$A$1:$J$1864,8),"")="","",VLOOKUP(Table5[[#This Row],[EMPLOYEE ID]],ELIST!$A$1:$J$1864,8))</f>
        <v/>
      </c>
      <c r="G1069" s="29">
        <v>1</v>
      </c>
      <c r="H1069" s="29">
        <v>12</v>
      </c>
      <c r="I1069" s="30">
        <f t="shared" si="32"/>
        <v>8.3333333333333329E-2</v>
      </c>
      <c r="J1069" s="52">
        <f t="shared" si="33"/>
        <v>8.3333333333333329E-2</v>
      </c>
    </row>
    <row r="1070" spans="1:10" x14ac:dyDescent="0.25">
      <c r="A1070" s="28" t="s">
        <v>134</v>
      </c>
      <c r="B1070" s="29">
        <v>240607</v>
      </c>
      <c r="C1070" s="29" t="s">
        <v>136</v>
      </c>
      <c r="D1070" s="29" t="s">
        <v>746</v>
      </c>
      <c r="E1070" s="35">
        <f>IFERROR(VLOOKUP(Table5[[#This Row],[EMPLOYEE ID]],Table3[[EMP ID]:[DATE STARTED]],9,FALSE),"")</f>
        <v>44949</v>
      </c>
      <c r="F1070" s="35" t="str">
        <f>IF(IFERROR(VLOOKUP(Table5[[#This Row],[EMPLOYEE ID]],ELIST!$A$1:$J$1864,8),"")="","",VLOOKUP(Table5[[#This Row],[EMPLOYEE ID]],ELIST!$A$1:$J$1864,8))</f>
        <v/>
      </c>
      <c r="G1070" s="29">
        <v>1</v>
      </c>
      <c r="H1070" s="29">
        <v>12</v>
      </c>
      <c r="I1070" s="30">
        <f t="shared" si="32"/>
        <v>8.3333333333333329E-2</v>
      </c>
      <c r="J1070" s="52">
        <f t="shared" si="33"/>
        <v>8.3333333333333329E-2</v>
      </c>
    </row>
    <row r="1071" spans="1:10" x14ac:dyDescent="0.25">
      <c r="A1071" s="28" t="s">
        <v>134</v>
      </c>
      <c r="B1071" s="29">
        <v>240607</v>
      </c>
      <c r="C1071" s="29" t="s">
        <v>136</v>
      </c>
      <c r="D1071" s="29" t="s">
        <v>717</v>
      </c>
      <c r="E1071" s="35">
        <f>IFERROR(VLOOKUP(Table5[[#This Row],[EMPLOYEE ID]],Table3[[EMP ID]:[DATE STARTED]],9,FALSE),"")</f>
        <v>44949</v>
      </c>
      <c r="F1071" s="35" t="str">
        <f>IF(IFERROR(VLOOKUP(Table5[[#This Row],[EMPLOYEE ID]],ELIST!$A$1:$J$1864,8),"")="","",VLOOKUP(Table5[[#This Row],[EMPLOYEE ID]],ELIST!$A$1:$J$1864,8))</f>
        <v/>
      </c>
      <c r="G1071" s="29">
        <v>1</v>
      </c>
      <c r="H1071" s="29">
        <v>12</v>
      </c>
      <c r="I1071" s="30">
        <f t="shared" si="32"/>
        <v>8.3333333333333329E-2</v>
      </c>
      <c r="J1071" s="52">
        <f t="shared" si="33"/>
        <v>8.3333333333333329E-2</v>
      </c>
    </row>
    <row r="1072" spans="1:10" x14ac:dyDescent="0.25">
      <c r="A1072" s="28" t="s">
        <v>134</v>
      </c>
      <c r="B1072" s="29">
        <v>240607</v>
      </c>
      <c r="C1072" s="29" t="s">
        <v>136</v>
      </c>
      <c r="D1072" s="29" t="s">
        <v>703</v>
      </c>
      <c r="E1072" s="35">
        <f>IFERROR(VLOOKUP(Table5[[#This Row],[EMPLOYEE ID]],Table3[[EMP ID]:[DATE STARTED]],9,FALSE),"")</f>
        <v>44949</v>
      </c>
      <c r="F1072" s="35" t="str">
        <f>IF(IFERROR(VLOOKUP(Table5[[#This Row],[EMPLOYEE ID]],ELIST!$A$1:$J$1864,8),"")="","",VLOOKUP(Table5[[#This Row],[EMPLOYEE ID]],ELIST!$A$1:$J$1864,8))</f>
        <v/>
      </c>
      <c r="G1072" s="29">
        <v>1</v>
      </c>
      <c r="H1072" s="29">
        <v>12</v>
      </c>
      <c r="I1072" s="30">
        <f t="shared" si="32"/>
        <v>8.3333333333333329E-2</v>
      </c>
      <c r="J1072" s="52">
        <f t="shared" si="33"/>
        <v>8.3333333333333329E-2</v>
      </c>
    </row>
    <row r="1073" spans="1:10" x14ac:dyDescent="0.25">
      <c r="A1073" s="28" t="s">
        <v>134</v>
      </c>
      <c r="B1073" s="29">
        <v>240767</v>
      </c>
      <c r="C1073" s="29" t="s">
        <v>2982</v>
      </c>
      <c r="D1073" s="29" t="s">
        <v>747</v>
      </c>
      <c r="E1073" s="35">
        <f>IFERROR(VLOOKUP(Table5[[#This Row],[EMPLOYEE ID]],Table3[[EMP ID]:[DATE STARTED]],9,FALSE),"")</f>
        <v>45530</v>
      </c>
      <c r="F1073" s="35" t="str">
        <f>IF(IFERROR(VLOOKUP(Table5[[#This Row],[EMPLOYEE ID]],ELIST!$A$1:$J$1864,8),"")="","",VLOOKUP(Table5[[#This Row],[EMPLOYEE ID]],ELIST!$A$1:$J$1864,8))</f>
        <v/>
      </c>
      <c r="G1073" s="29">
        <v>1</v>
      </c>
      <c r="H1073" s="29">
        <v>12</v>
      </c>
      <c r="I1073" s="30">
        <f t="shared" si="32"/>
        <v>8.3333333333333329E-2</v>
      </c>
      <c r="J1073" s="52">
        <f t="shared" si="33"/>
        <v>8.3333333333333329E-2</v>
      </c>
    </row>
    <row r="1074" spans="1:10" x14ac:dyDescent="0.25">
      <c r="A1074" s="28" t="s">
        <v>134</v>
      </c>
      <c r="B1074" s="29">
        <v>240767</v>
      </c>
      <c r="C1074" s="29" t="s">
        <v>2982</v>
      </c>
      <c r="D1074" s="29" t="s">
        <v>650</v>
      </c>
      <c r="E1074" s="35">
        <f>IFERROR(VLOOKUP(Table5[[#This Row],[EMPLOYEE ID]],Table3[[EMP ID]:[DATE STARTED]],9,FALSE),"")</f>
        <v>45530</v>
      </c>
      <c r="F1074" s="35" t="str">
        <f>IF(IFERROR(VLOOKUP(Table5[[#This Row],[EMPLOYEE ID]],ELIST!$A$1:$J$1864,8),"")="","",VLOOKUP(Table5[[#This Row],[EMPLOYEE ID]],ELIST!$A$1:$J$1864,8))</f>
        <v/>
      </c>
      <c r="G1074" s="29">
        <v>1</v>
      </c>
      <c r="H1074" s="29">
        <v>12</v>
      </c>
      <c r="I1074" s="30">
        <f t="shared" si="32"/>
        <v>8.3333333333333329E-2</v>
      </c>
      <c r="J1074" s="52">
        <f t="shared" si="33"/>
        <v>8.3333333333333329E-2</v>
      </c>
    </row>
    <row r="1075" spans="1:10" x14ac:dyDescent="0.25">
      <c r="A1075" s="28" t="s">
        <v>134</v>
      </c>
      <c r="B1075" s="29">
        <v>240767</v>
      </c>
      <c r="C1075" s="29" t="s">
        <v>2982</v>
      </c>
      <c r="D1075" s="29" t="s">
        <v>3277</v>
      </c>
      <c r="E1075" s="35">
        <f>IFERROR(VLOOKUP(Table5[[#This Row],[EMPLOYEE ID]],Table3[[EMP ID]:[DATE STARTED]],9,FALSE),"")</f>
        <v>45530</v>
      </c>
      <c r="F1075" s="35" t="str">
        <f>IF(IFERROR(VLOOKUP(Table5[[#This Row],[EMPLOYEE ID]],ELIST!$A$1:$J$1864,8),"")="","",VLOOKUP(Table5[[#This Row],[EMPLOYEE ID]],ELIST!$A$1:$J$1864,8))</f>
        <v/>
      </c>
      <c r="G1075" s="29">
        <v>1</v>
      </c>
      <c r="H1075" s="29">
        <v>12</v>
      </c>
      <c r="I1075" s="30">
        <f t="shared" si="32"/>
        <v>8.3333333333333329E-2</v>
      </c>
      <c r="J1075" s="52">
        <f t="shared" si="33"/>
        <v>8.3333333333333329E-2</v>
      </c>
    </row>
    <row r="1076" spans="1:10" x14ac:dyDescent="0.25">
      <c r="A1076" s="28" t="s">
        <v>134</v>
      </c>
      <c r="B1076" s="29">
        <v>240767</v>
      </c>
      <c r="C1076" s="29" t="s">
        <v>2982</v>
      </c>
      <c r="D1076" s="29" t="s">
        <v>3284</v>
      </c>
      <c r="E1076" s="35">
        <f>IFERROR(VLOOKUP(Table5[[#This Row],[EMPLOYEE ID]],Table3[[EMP ID]:[DATE STARTED]],9,FALSE),"")</f>
        <v>45530</v>
      </c>
      <c r="F1076" s="35" t="str">
        <f>IF(IFERROR(VLOOKUP(Table5[[#This Row],[EMPLOYEE ID]],ELIST!$A$1:$J$1864,8),"")="","",VLOOKUP(Table5[[#This Row],[EMPLOYEE ID]],ELIST!$A$1:$J$1864,8))</f>
        <v/>
      </c>
      <c r="G1076" s="29">
        <v>1</v>
      </c>
      <c r="H1076" s="29">
        <v>12</v>
      </c>
      <c r="I1076" s="30">
        <f t="shared" si="32"/>
        <v>8.3333333333333329E-2</v>
      </c>
      <c r="J1076" s="52">
        <f t="shared" si="33"/>
        <v>8.3333333333333329E-2</v>
      </c>
    </row>
    <row r="1077" spans="1:10" x14ac:dyDescent="0.25">
      <c r="A1077" s="28" t="s">
        <v>134</v>
      </c>
      <c r="B1077" s="29">
        <v>240767</v>
      </c>
      <c r="C1077" s="29" t="s">
        <v>2982</v>
      </c>
      <c r="D1077" s="29" t="s">
        <v>3778</v>
      </c>
      <c r="E1077" s="35">
        <f>IFERROR(VLOOKUP(Table5[[#This Row],[EMPLOYEE ID]],Table3[[EMP ID]:[DATE STARTED]],9,FALSE),"")</f>
        <v>45530</v>
      </c>
      <c r="F1077" s="35" t="str">
        <f>IF(IFERROR(VLOOKUP(Table5[[#This Row],[EMPLOYEE ID]],ELIST!$A$1:$J$1864,8),"")="","",VLOOKUP(Table5[[#This Row],[EMPLOYEE ID]],ELIST!$A$1:$J$1864,8))</f>
        <v/>
      </c>
      <c r="G1077" s="29">
        <v>1</v>
      </c>
      <c r="H1077" s="29">
        <v>12</v>
      </c>
      <c r="I1077" s="30">
        <f t="shared" si="32"/>
        <v>8.3333333333333329E-2</v>
      </c>
      <c r="J1077" s="52">
        <f t="shared" si="33"/>
        <v>8.3333333333333329E-2</v>
      </c>
    </row>
    <row r="1078" spans="1:10" x14ac:dyDescent="0.25">
      <c r="A1078" s="28" t="s">
        <v>134</v>
      </c>
      <c r="B1078" s="29">
        <v>240767</v>
      </c>
      <c r="C1078" s="29" t="s">
        <v>2982</v>
      </c>
      <c r="D1078" s="29" t="s">
        <v>3768</v>
      </c>
      <c r="E1078" s="35">
        <f>IFERROR(VLOOKUP(Table5[[#This Row],[EMPLOYEE ID]],Table3[[EMP ID]:[DATE STARTED]],9,FALSE),"")</f>
        <v>45530</v>
      </c>
      <c r="F1078" s="35" t="str">
        <f>IF(IFERROR(VLOOKUP(Table5[[#This Row],[EMPLOYEE ID]],ELIST!$A$1:$J$1864,8),"")="","",VLOOKUP(Table5[[#This Row],[EMPLOYEE ID]],ELIST!$A$1:$J$1864,8))</f>
        <v/>
      </c>
      <c r="G1078" s="29">
        <v>1</v>
      </c>
      <c r="H1078" s="29">
        <v>12</v>
      </c>
      <c r="I1078" s="30">
        <f t="shared" si="32"/>
        <v>8.3333333333333329E-2</v>
      </c>
      <c r="J1078" s="52">
        <f t="shared" si="33"/>
        <v>8.3333333333333329E-2</v>
      </c>
    </row>
    <row r="1079" spans="1:10" x14ac:dyDescent="0.25">
      <c r="A1079" s="28" t="s">
        <v>134</v>
      </c>
      <c r="B1079" s="29">
        <v>340010</v>
      </c>
      <c r="C1079" s="29" t="s">
        <v>376</v>
      </c>
      <c r="D1079" s="29" t="s">
        <v>754</v>
      </c>
      <c r="E1079" s="35">
        <f>IFERROR(VLOOKUP(Table5[[#This Row],[EMPLOYEE ID]],Table3[[EMP ID]:[DATE STARTED]],9,FALSE),"")</f>
        <v>44319</v>
      </c>
      <c r="F1079" s="35">
        <f>IF(IFERROR(VLOOKUP(Table5[[#This Row],[EMPLOYEE ID]],ELIST!$A$1:$J$1864,8),"")="","",VLOOKUP(Table5[[#This Row],[EMPLOYEE ID]],ELIST!$A$1:$J$1864,8))</f>
        <v>45423</v>
      </c>
      <c r="G1079" s="29">
        <v>1</v>
      </c>
      <c r="H1079" s="29">
        <v>12</v>
      </c>
      <c r="I1079" s="30">
        <f t="shared" si="32"/>
        <v>8.3333333333333329E-2</v>
      </c>
      <c r="J1079" s="52">
        <f t="shared" si="33"/>
        <v>2.9569892473118281E-2</v>
      </c>
    </row>
    <row r="1080" spans="1:10" x14ac:dyDescent="0.25">
      <c r="A1080" s="28" t="s">
        <v>134</v>
      </c>
      <c r="B1080" s="29">
        <v>340010</v>
      </c>
      <c r="C1080" s="29" t="s">
        <v>376</v>
      </c>
      <c r="D1080" s="29" t="s">
        <v>748</v>
      </c>
      <c r="E1080" s="35">
        <f>IFERROR(VLOOKUP(Table5[[#This Row],[EMPLOYEE ID]],Table3[[EMP ID]:[DATE STARTED]],9,FALSE),"")</f>
        <v>44319</v>
      </c>
      <c r="F1080" s="35">
        <f>IF(IFERROR(VLOOKUP(Table5[[#This Row],[EMPLOYEE ID]],ELIST!$A$1:$J$1864,8),"")="","",VLOOKUP(Table5[[#This Row],[EMPLOYEE ID]],ELIST!$A$1:$J$1864,8))</f>
        <v>45423</v>
      </c>
      <c r="G1080" s="29">
        <v>1</v>
      </c>
      <c r="H1080" s="29">
        <v>12</v>
      </c>
      <c r="I1080" s="30">
        <f t="shared" si="32"/>
        <v>8.3333333333333329E-2</v>
      </c>
      <c r="J1080" s="52">
        <f t="shared" si="33"/>
        <v>2.9569892473118281E-2</v>
      </c>
    </row>
    <row r="1081" spans="1:10" x14ac:dyDescent="0.25">
      <c r="A1081" s="28" t="s">
        <v>134</v>
      </c>
      <c r="B1081" s="29">
        <v>340061</v>
      </c>
      <c r="C1081" s="29" t="s">
        <v>683</v>
      </c>
      <c r="D1081" s="29" t="s">
        <v>695</v>
      </c>
      <c r="E1081" s="35">
        <f>IFERROR(VLOOKUP(Table5[[#This Row],[EMPLOYEE ID]],Table3[[EMP ID]:[DATE STARTED]],9,FALSE),"")</f>
        <v>45496</v>
      </c>
      <c r="F1081" s="35">
        <f>IF(IFERROR(VLOOKUP(Table5[[#This Row],[EMPLOYEE ID]],ELIST!$A$1:$J$1864,8),"")="","",VLOOKUP(Table5[[#This Row],[EMPLOYEE ID]],ELIST!$A$1:$J$1864,8))</f>
        <v>45520</v>
      </c>
      <c r="G1081" s="29">
        <v>1</v>
      </c>
      <c r="H1081" s="29">
        <v>12</v>
      </c>
      <c r="I1081" s="30">
        <f t="shared" si="32"/>
        <v>8.3333333333333329E-2</v>
      </c>
      <c r="J1081" s="52">
        <f t="shared" si="33"/>
        <v>4.301075268817204E-2</v>
      </c>
    </row>
    <row r="1082" spans="1:10" x14ac:dyDescent="0.25">
      <c r="A1082" s="28" t="s">
        <v>130</v>
      </c>
      <c r="B1082" s="29">
        <v>210076</v>
      </c>
      <c r="C1082" s="29" t="s">
        <v>655</v>
      </c>
      <c r="D1082" s="29" t="s">
        <v>695</v>
      </c>
      <c r="E1082" s="35">
        <f>IFERROR(VLOOKUP(Table5[[#This Row],[EMPLOYEE ID]],Table3[[EMP ID]:[DATE STARTED]],9,FALSE),"")</f>
        <v>45275</v>
      </c>
      <c r="F1082" s="35" t="str">
        <f>IF(IFERROR(VLOOKUP(Table5[[#This Row],[EMPLOYEE ID]],ELIST!$A$1:$J$1864,8),"")="","",VLOOKUP(Table5[[#This Row],[EMPLOYEE ID]],ELIST!$A$1:$J$1864,8))</f>
        <v/>
      </c>
      <c r="G1082" s="29">
        <v>1</v>
      </c>
      <c r="H1082" s="29">
        <v>12</v>
      </c>
      <c r="I1082" s="30">
        <f t="shared" si="32"/>
        <v>8.3333333333333329E-2</v>
      </c>
      <c r="J1082" s="52">
        <f t="shared" si="33"/>
        <v>8.3333333333333329E-2</v>
      </c>
    </row>
    <row r="1083" spans="1:10" x14ac:dyDescent="0.25">
      <c r="A1083" s="28" t="s">
        <v>130</v>
      </c>
      <c r="B1083" s="29">
        <v>240131</v>
      </c>
      <c r="C1083" s="29" t="s">
        <v>160</v>
      </c>
      <c r="D1083" s="29" t="s">
        <v>717</v>
      </c>
      <c r="E1083" s="35">
        <f>IFERROR(VLOOKUP(Table5[[#This Row],[EMPLOYEE ID]],Table3[[EMP ID]:[DATE STARTED]],9,FALSE),"")</f>
        <v>43598</v>
      </c>
      <c r="F1083" s="35" t="str">
        <f>IF(IFERROR(VLOOKUP(Table5[[#This Row],[EMPLOYEE ID]],ELIST!$A$1:$J$1864,8),"")="","",VLOOKUP(Table5[[#This Row],[EMPLOYEE ID]],ELIST!$A$1:$J$1864,8))</f>
        <v/>
      </c>
      <c r="G1083" s="29">
        <v>1</v>
      </c>
      <c r="H1083" s="29">
        <v>12</v>
      </c>
      <c r="I1083" s="30">
        <f t="shared" si="32"/>
        <v>8.3333333333333329E-2</v>
      </c>
      <c r="J1083" s="52">
        <f t="shared" si="33"/>
        <v>8.3333333333333329E-2</v>
      </c>
    </row>
    <row r="1084" spans="1:10" x14ac:dyDescent="0.25">
      <c r="A1084" s="28" t="s">
        <v>130</v>
      </c>
      <c r="B1084" s="29">
        <v>240131</v>
      </c>
      <c r="C1084" s="29" t="s">
        <v>160</v>
      </c>
      <c r="D1084" s="29" t="s">
        <v>703</v>
      </c>
      <c r="E1084" s="35">
        <f>IFERROR(VLOOKUP(Table5[[#This Row],[EMPLOYEE ID]],Table3[[EMP ID]:[DATE STARTED]],9,FALSE),"")</f>
        <v>43598</v>
      </c>
      <c r="F1084" s="35" t="str">
        <f>IF(IFERROR(VLOOKUP(Table5[[#This Row],[EMPLOYEE ID]],ELIST!$A$1:$J$1864,8),"")="","",VLOOKUP(Table5[[#This Row],[EMPLOYEE ID]],ELIST!$A$1:$J$1864,8))</f>
        <v/>
      </c>
      <c r="G1084" s="29">
        <v>1</v>
      </c>
      <c r="H1084" s="29">
        <v>12</v>
      </c>
      <c r="I1084" s="30">
        <f t="shared" si="32"/>
        <v>8.3333333333333329E-2</v>
      </c>
      <c r="J1084" s="52">
        <f t="shared" si="33"/>
        <v>8.3333333333333329E-2</v>
      </c>
    </row>
    <row r="1085" spans="1:10" x14ac:dyDescent="0.25">
      <c r="A1085" s="28" t="s">
        <v>130</v>
      </c>
      <c r="B1085" s="29">
        <v>310008</v>
      </c>
      <c r="C1085" s="29" t="s">
        <v>131</v>
      </c>
      <c r="D1085" s="29" t="s">
        <v>754</v>
      </c>
      <c r="E1085" s="35">
        <f>IFERROR(VLOOKUP(Table5[[#This Row],[EMPLOYEE ID]],Table3[[EMP ID]:[DATE STARTED]],9,FALSE),"")</f>
        <v>45264</v>
      </c>
      <c r="F1085" s="35" t="str">
        <f>IF(IFERROR(VLOOKUP(Table5[[#This Row],[EMPLOYEE ID]],ELIST!$A$1:$J$1864,8),"")="","",VLOOKUP(Table5[[#This Row],[EMPLOYEE ID]],ELIST!$A$1:$J$1864,8))</f>
        <v/>
      </c>
      <c r="G1085" s="29">
        <v>1</v>
      </c>
      <c r="H1085" s="29">
        <v>12</v>
      </c>
      <c r="I1085" s="30">
        <f t="shared" si="32"/>
        <v>8.3333333333333329E-2</v>
      </c>
      <c r="J1085" s="52">
        <f t="shared" si="33"/>
        <v>8.3333333333333329E-2</v>
      </c>
    </row>
    <row r="1086" spans="1:10" x14ac:dyDescent="0.25">
      <c r="A1086" s="28" t="s">
        <v>130</v>
      </c>
      <c r="B1086" s="29">
        <v>310008</v>
      </c>
      <c r="C1086" s="29" t="s">
        <v>131</v>
      </c>
      <c r="D1086" s="29" t="s">
        <v>748</v>
      </c>
      <c r="E1086" s="35">
        <f>IFERROR(VLOOKUP(Table5[[#This Row],[EMPLOYEE ID]],Table3[[EMP ID]:[DATE STARTED]],9,FALSE),"")</f>
        <v>45264</v>
      </c>
      <c r="F1086" s="35" t="str">
        <f>IF(IFERROR(VLOOKUP(Table5[[#This Row],[EMPLOYEE ID]],ELIST!$A$1:$J$1864,8),"")="","",VLOOKUP(Table5[[#This Row],[EMPLOYEE ID]],ELIST!$A$1:$J$1864,8))</f>
        <v/>
      </c>
      <c r="G1086" s="29">
        <v>1</v>
      </c>
      <c r="H1086" s="29">
        <v>12</v>
      </c>
      <c r="I1086" s="30">
        <f t="shared" si="32"/>
        <v>8.3333333333333329E-2</v>
      </c>
      <c r="J1086" s="52">
        <f t="shared" si="33"/>
        <v>8.3333333333333329E-2</v>
      </c>
    </row>
    <row r="1087" spans="1:10" x14ac:dyDescent="0.25">
      <c r="A1087" s="28" t="s">
        <v>130</v>
      </c>
      <c r="B1087" s="29">
        <v>310008</v>
      </c>
      <c r="C1087" s="29" t="s">
        <v>131</v>
      </c>
      <c r="D1087" s="29" t="s">
        <v>746</v>
      </c>
      <c r="E1087" s="35">
        <f>IFERROR(VLOOKUP(Table5[[#This Row],[EMPLOYEE ID]],Table3[[EMP ID]:[DATE STARTED]],9,FALSE),"")</f>
        <v>45264</v>
      </c>
      <c r="F1087" s="35" t="str">
        <f>IF(IFERROR(VLOOKUP(Table5[[#This Row],[EMPLOYEE ID]],ELIST!$A$1:$J$1864,8),"")="","",VLOOKUP(Table5[[#This Row],[EMPLOYEE ID]],ELIST!$A$1:$J$1864,8))</f>
        <v/>
      </c>
      <c r="G1087" s="29">
        <v>1</v>
      </c>
      <c r="H1087" s="29">
        <v>12</v>
      </c>
      <c r="I1087" s="30">
        <f t="shared" si="32"/>
        <v>8.3333333333333329E-2</v>
      </c>
      <c r="J1087" s="52">
        <f t="shared" si="33"/>
        <v>8.3333333333333329E-2</v>
      </c>
    </row>
    <row r="1088" spans="1:10" x14ac:dyDescent="0.25">
      <c r="A1088" s="28" t="s">
        <v>130</v>
      </c>
      <c r="B1088" s="29" t="s">
        <v>3280</v>
      </c>
      <c r="C1088" s="29" t="s">
        <v>3766</v>
      </c>
      <c r="D1088" s="29" t="s">
        <v>3277</v>
      </c>
      <c r="E1088" s="35" t="str">
        <f>IFERROR(VLOOKUP(Table5[[#This Row],[EMPLOYEE ID]],Table3[[EMP ID]:[DATE STARTED]],9,FALSE),"")</f>
        <v/>
      </c>
      <c r="F1088" s="35" t="str">
        <f>IF(IFERROR(VLOOKUP(Table5[[#This Row],[EMPLOYEE ID]],ELIST!$A$1:$J$1864,8),"")="","",VLOOKUP(Table5[[#This Row],[EMPLOYEE ID]],ELIST!$A$1:$J$1864,8))</f>
        <v/>
      </c>
      <c r="G1088" s="29">
        <v>1</v>
      </c>
      <c r="H1088" s="29">
        <v>12</v>
      </c>
      <c r="I1088" s="30">
        <f t="shared" si="32"/>
        <v>8.3333333333333329E-2</v>
      </c>
      <c r="J1088" s="52">
        <f t="shared" si="33"/>
        <v>8.3333333333333329E-2</v>
      </c>
    </row>
    <row r="1089" spans="1:10" x14ac:dyDescent="0.25">
      <c r="A1089" s="28" t="s">
        <v>130</v>
      </c>
      <c r="B1089" s="29" t="s">
        <v>612</v>
      </c>
      <c r="C1089" s="29" t="s">
        <v>3766</v>
      </c>
      <c r="D1089" s="29" t="s">
        <v>650</v>
      </c>
      <c r="E1089" s="35" t="str">
        <f>IFERROR(VLOOKUP(Table5[[#This Row],[EMPLOYEE ID]],Table3[[EMP ID]:[DATE STARTED]],9,FALSE),"")</f>
        <v/>
      </c>
      <c r="F1089" s="35">
        <f>IF(IFERROR(VLOOKUP(Table5[[#This Row],[EMPLOYEE ID]],ELIST!$A$1:$J$1864,8),"")="","",VLOOKUP(Table5[[#This Row],[EMPLOYEE ID]],ELIST!$A$1:$J$1864,8))</f>
        <v>44358</v>
      </c>
      <c r="G1089" s="29">
        <v>1</v>
      </c>
      <c r="H1089" s="29">
        <v>12</v>
      </c>
      <c r="I1089" s="30">
        <f t="shared" si="32"/>
        <v>8.3333333333333329E-2</v>
      </c>
      <c r="J1089" s="52">
        <f t="shared" si="33"/>
        <v>3.0555555555555555E-2</v>
      </c>
    </row>
    <row r="1090" spans="1:10" x14ac:dyDescent="0.25">
      <c r="A1090" s="28" t="s">
        <v>126</v>
      </c>
      <c r="B1090" s="29">
        <v>210071</v>
      </c>
      <c r="C1090" s="29" t="s">
        <v>127</v>
      </c>
      <c r="D1090" s="29" t="s">
        <v>754</v>
      </c>
      <c r="E1090" s="35">
        <f>IFERROR(VLOOKUP(Table5[[#This Row],[EMPLOYEE ID]],Table3[[EMP ID]:[DATE STARTED]],9,FALSE),"")</f>
        <v>45070</v>
      </c>
      <c r="F1090" s="35" t="str">
        <f>IF(IFERROR(VLOOKUP(Table5[[#This Row],[EMPLOYEE ID]],ELIST!$A$1:$J$1864,8),"")="","",VLOOKUP(Table5[[#This Row],[EMPLOYEE ID]],ELIST!$A$1:$J$1864,8))</f>
        <v/>
      </c>
      <c r="G1090" s="29">
        <v>1</v>
      </c>
      <c r="H1090" s="29">
        <v>12</v>
      </c>
      <c r="I1090" s="30">
        <f t="shared" si="32"/>
        <v>8.3333333333333329E-2</v>
      </c>
      <c r="J1090" s="52">
        <f t="shared" si="33"/>
        <v>8.3333333333333329E-2</v>
      </c>
    </row>
    <row r="1091" spans="1:10" x14ac:dyDescent="0.25">
      <c r="A1091" s="28" t="s">
        <v>126</v>
      </c>
      <c r="B1091" s="29">
        <v>210071</v>
      </c>
      <c r="C1091" s="29" t="s">
        <v>127</v>
      </c>
      <c r="D1091" s="29" t="s">
        <v>748</v>
      </c>
      <c r="E1091" s="35">
        <f>IFERROR(VLOOKUP(Table5[[#This Row],[EMPLOYEE ID]],Table3[[EMP ID]:[DATE STARTED]],9,FALSE),"")</f>
        <v>45070</v>
      </c>
      <c r="F1091" s="35" t="str">
        <f>IF(IFERROR(VLOOKUP(Table5[[#This Row],[EMPLOYEE ID]],ELIST!$A$1:$J$1864,8),"")="","",VLOOKUP(Table5[[#This Row],[EMPLOYEE ID]],ELIST!$A$1:$J$1864,8))</f>
        <v/>
      </c>
      <c r="G1091" s="29">
        <v>1</v>
      </c>
      <c r="H1091" s="29">
        <v>12</v>
      </c>
      <c r="I1091" s="30">
        <f t="shared" ref="I1091:I1154" si="34">G1091/H1091</f>
        <v>8.3333333333333329E-2</v>
      </c>
      <c r="J1091" s="52">
        <f t="shared" ref="J1091:J1154" si="35">IF(ISNUMBER(F1091), ((G1091 - 1 + (DAY(F1091) / DAY(EOMONTH(F1091, 0)))) / H1091), (G1091 / H1091))</f>
        <v>8.3333333333333329E-2</v>
      </c>
    </row>
    <row r="1092" spans="1:10" x14ac:dyDescent="0.25">
      <c r="A1092" s="28" t="s">
        <v>126</v>
      </c>
      <c r="B1092" s="29">
        <v>210071</v>
      </c>
      <c r="C1092" s="29" t="s">
        <v>127</v>
      </c>
      <c r="D1092" s="29" t="s">
        <v>747</v>
      </c>
      <c r="E1092" s="35">
        <f>IFERROR(VLOOKUP(Table5[[#This Row],[EMPLOYEE ID]],Table3[[EMP ID]:[DATE STARTED]],9,FALSE),"")</f>
        <v>45070</v>
      </c>
      <c r="F1092" s="35" t="str">
        <f>IF(IFERROR(VLOOKUP(Table5[[#This Row],[EMPLOYEE ID]],ELIST!$A$1:$J$1864,8),"")="","",VLOOKUP(Table5[[#This Row],[EMPLOYEE ID]],ELIST!$A$1:$J$1864,8))</f>
        <v/>
      </c>
      <c r="G1092" s="29">
        <v>1</v>
      </c>
      <c r="H1092" s="29">
        <v>12</v>
      </c>
      <c r="I1092" s="30">
        <f t="shared" si="34"/>
        <v>8.3333333333333329E-2</v>
      </c>
      <c r="J1092" s="52">
        <f t="shared" si="35"/>
        <v>8.3333333333333329E-2</v>
      </c>
    </row>
    <row r="1093" spans="1:10" x14ac:dyDescent="0.25">
      <c r="A1093" s="28" t="s">
        <v>126</v>
      </c>
      <c r="B1093" s="29">
        <v>210071</v>
      </c>
      <c r="C1093" s="29" t="s">
        <v>127</v>
      </c>
      <c r="D1093" s="29" t="s">
        <v>746</v>
      </c>
      <c r="E1093" s="35">
        <f>IFERROR(VLOOKUP(Table5[[#This Row],[EMPLOYEE ID]],Table3[[EMP ID]:[DATE STARTED]],9,FALSE),"")</f>
        <v>45070</v>
      </c>
      <c r="F1093" s="35" t="str">
        <f>IF(IFERROR(VLOOKUP(Table5[[#This Row],[EMPLOYEE ID]],ELIST!$A$1:$J$1864,8),"")="","",VLOOKUP(Table5[[#This Row],[EMPLOYEE ID]],ELIST!$A$1:$J$1864,8))</f>
        <v/>
      </c>
      <c r="G1093" s="29">
        <v>1</v>
      </c>
      <c r="H1093" s="29">
        <v>12</v>
      </c>
      <c r="I1093" s="30">
        <f t="shared" si="34"/>
        <v>8.3333333333333329E-2</v>
      </c>
      <c r="J1093" s="52">
        <f t="shared" si="35"/>
        <v>8.3333333333333329E-2</v>
      </c>
    </row>
    <row r="1094" spans="1:10" x14ac:dyDescent="0.25">
      <c r="A1094" s="28" t="s">
        <v>126</v>
      </c>
      <c r="B1094" s="29">
        <v>210071</v>
      </c>
      <c r="C1094" s="29" t="s">
        <v>127</v>
      </c>
      <c r="D1094" s="29" t="s">
        <v>717</v>
      </c>
      <c r="E1094" s="35">
        <f>IFERROR(VLOOKUP(Table5[[#This Row],[EMPLOYEE ID]],Table3[[EMP ID]:[DATE STARTED]],9,FALSE),"")</f>
        <v>45070</v>
      </c>
      <c r="F1094" s="35" t="str">
        <f>IF(IFERROR(VLOOKUP(Table5[[#This Row],[EMPLOYEE ID]],ELIST!$A$1:$J$1864,8),"")="","",VLOOKUP(Table5[[#This Row],[EMPLOYEE ID]],ELIST!$A$1:$J$1864,8))</f>
        <v/>
      </c>
      <c r="G1094" s="29">
        <v>1</v>
      </c>
      <c r="H1094" s="29">
        <v>12</v>
      </c>
      <c r="I1094" s="30">
        <f t="shared" si="34"/>
        <v>8.3333333333333329E-2</v>
      </c>
      <c r="J1094" s="52">
        <f t="shared" si="35"/>
        <v>8.3333333333333329E-2</v>
      </c>
    </row>
    <row r="1095" spans="1:10" x14ac:dyDescent="0.25">
      <c r="A1095" s="28" t="s">
        <v>126</v>
      </c>
      <c r="B1095" s="29">
        <v>210071</v>
      </c>
      <c r="C1095" s="29" t="s">
        <v>127</v>
      </c>
      <c r="D1095" s="29" t="s">
        <v>703</v>
      </c>
      <c r="E1095" s="35">
        <f>IFERROR(VLOOKUP(Table5[[#This Row],[EMPLOYEE ID]],Table3[[EMP ID]:[DATE STARTED]],9,FALSE),"")</f>
        <v>45070</v>
      </c>
      <c r="F1095" s="35" t="str">
        <f>IF(IFERROR(VLOOKUP(Table5[[#This Row],[EMPLOYEE ID]],ELIST!$A$1:$J$1864,8),"")="","",VLOOKUP(Table5[[#This Row],[EMPLOYEE ID]],ELIST!$A$1:$J$1864,8))</f>
        <v/>
      </c>
      <c r="G1095" s="29">
        <v>1</v>
      </c>
      <c r="H1095" s="29">
        <v>12</v>
      </c>
      <c r="I1095" s="30">
        <f t="shared" si="34"/>
        <v>8.3333333333333329E-2</v>
      </c>
      <c r="J1095" s="52">
        <f t="shared" si="35"/>
        <v>8.3333333333333329E-2</v>
      </c>
    </row>
    <row r="1096" spans="1:10" x14ac:dyDescent="0.25">
      <c r="A1096" s="28" t="s">
        <v>126</v>
      </c>
      <c r="B1096" s="29">
        <v>210071</v>
      </c>
      <c r="C1096" s="29" t="s">
        <v>127</v>
      </c>
      <c r="D1096" s="29" t="s">
        <v>695</v>
      </c>
      <c r="E1096" s="35">
        <f>IFERROR(VLOOKUP(Table5[[#This Row],[EMPLOYEE ID]],Table3[[EMP ID]:[DATE STARTED]],9,FALSE),"")</f>
        <v>45070</v>
      </c>
      <c r="F1096" s="35" t="str">
        <f>IF(IFERROR(VLOOKUP(Table5[[#This Row],[EMPLOYEE ID]],ELIST!$A$1:$J$1864,8),"")="","",VLOOKUP(Table5[[#This Row],[EMPLOYEE ID]],ELIST!$A$1:$J$1864,8))</f>
        <v/>
      </c>
      <c r="G1096" s="29">
        <v>1</v>
      </c>
      <c r="H1096" s="29">
        <v>12</v>
      </c>
      <c r="I1096" s="30">
        <f t="shared" si="34"/>
        <v>8.3333333333333329E-2</v>
      </c>
      <c r="J1096" s="52">
        <f t="shared" si="35"/>
        <v>8.3333333333333329E-2</v>
      </c>
    </row>
    <row r="1097" spans="1:10" x14ac:dyDescent="0.25">
      <c r="A1097" s="28" t="s">
        <v>126</v>
      </c>
      <c r="B1097" s="29">
        <v>210071</v>
      </c>
      <c r="C1097" s="29" t="s">
        <v>127</v>
      </c>
      <c r="D1097" s="29" t="s">
        <v>650</v>
      </c>
      <c r="E1097" s="35">
        <f>IFERROR(VLOOKUP(Table5[[#This Row],[EMPLOYEE ID]],Table3[[EMP ID]:[DATE STARTED]],9,FALSE),"")</f>
        <v>45070</v>
      </c>
      <c r="F1097" s="35" t="str">
        <f>IF(IFERROR(VLOOKUP(Table5[[#This Row],[EMPLOYEE ID]],ELIST!$A$1:$J$1864,8),"")="","",VLOOKUP(Table5[[#This Row],[EMPLOYEE ID]],ELIST!$A$1:$J$1864,8))</f>
        <v/>
      </c>
      <c r="G1097" s="29">
        <v>1</v>
      </c>
      <c r="H1097" s="29">
        <v>12</v>
      </c>
      <c r="I1097" s="30">
        <f t="shared" si="34"/>
        <v>8.3333333333333329E-2</v>
      </c>
      <c r="J1097" s="52">
        <f t="shared" si="35"/>
        <v>8.3333333333333329E-2</v>
      </c>
    </row>
    <row r="1098" spans="1:10" x14ac:dyDescent="0.25">
      <c r="A1098" s="28" t="s">
        <v>126</v>
      </c>
      <c r="B1098" s="29">
        <v>210071</v>
      </c>
      <c r="C1098" s="29" t="s">
        <v>127</v>
      </c>
      <c r="D1098" s="29" t="s">
        <v>3277</v>
      </c>
      <c r="E1098" s="35">
        <f>IFERROR(VLOOKUP(Table5[[#This Row],[EMPLOYEE ID]],Table3[[EMP ID]:[DATE STARTED]],9,FALSE),"")</f>
        <v>45070</v>
      </c>
      <c r="F1098" s="35" t="str">
        <f>IF(IFERROR(VLOOKUP(Table5[[#This Row],[EMPLOYEE ID]],ELIST!$A$1:$J$1864,8),"")="","",VLOOKUP(Table5[[#This Row],[EMPLOYEE ID]],ELIST!$A$1:$J$1864,8))</f>
        <v/>
      </c>
      <c r="G1098" s="29">
        <v>1</v>
      </c>
      <c r="H1098" s="29">
        <v>12</v>
      </c>
      <c r="I1098" s="30">
        <f t="shared" si="34"/>
        <v>8.3333333333333329E-2</v>
      </c>
      <c r="J1098" s="52">
        <f t="shared" si="35"/>
        <v>8.3333333333333329E-2</v>
      </c>
    </row>
    <row r="1099" spans="1:10" x14ac:dyDescent="0.25">
      <c r="A1099" s="28" t="s">
        <v>122</v>
      </c>
      <c r="B1099" s="29">
        <v>240005</v>
      </c>
      <c r="C1099" s="29" t="s">
        <v>190</v>
      </c>
      <c r="D1099" s="29" t="s">
        <v>746</v>
      </c>
      <c r="E1099" s="35">
        <f>IFERROR(VLOOKUP(Table5[[#This Row],[EMPLOYEE ID]],Table3[[EMP ID]:[DATE STARTED]],9,FALSE),"")</f>
        <v>43382</v>
      </c>
      <c r="F1099" s="35" t="str">
        <f>IF(IFERROR(VLOOKUP(Table5[[#This Row],[EMPLOYEE ID]],ELIST!$A$1:$J$1864,8),"")="","",VLOOKUP(Table5[[#This Row],[EMPLOYEE ID]],ELIST!$A$1:$J$1864,8))</f>
        <v/>
      </c>
      <c r="G1099" s="29">
        <v>1</v>
      </c>
      <c r="H1099" s="29">
        <v>12</v>
      </c>
      <c r="I1099" s="30">
        <f t="shared" si="34"/>
        <v>8.3333333333333329E-2</v>
      </c>
      <c r="J1099" s="52">
        <f t="shared" si="35"/>
        <v>8.3333333333333329E-2</v>
      </c>
    </row>
    <row r="1100" spans="1:10" x14ac:dyDescent="0.25">
      <c r="A1100" s="28" t="s">
        <v>122</v>
      </c>
      <c r="B1100" s="29">
        <v>240005</v>
      </c>
      <c r="C1100" s="29" t="s">
        <v>190</v>
      </c>
      <c r="D1100" s="29" t="s">
        <v>717</v>
      </c>
      <c r="E1100" s="35">
        <f>IFERROR(VLOOKUP(Table5[[#This Row],[EMPLOYEE ID]],Table3[[EMP ID]:[DATE STARTED]],9,FALSE),"")</f>
        <v>43382</v>
      </c>
      <c r="F1100" s="35" t="str">
        <f>IF(IFERROR(VLOOKUP(Table5[[#This Row],[EMPLOYEE ID]],ELIST!$A$1:$J$1864,8),"")="","",VLOOKUP(Table5[[#This Row],[EMPLOYEE ID]],ELIST!$A$1:$J$1864,8))</f>
        <v/>
      </c>
      <c r="G1100" s="29">
        <v>1</v>
      </c>
      <c r="H1100" s="29">
        <v>12</v>
      </c>
      <c r="I1100" s="30">
        <f t="shared" si="34"/>
        <v>8.3333333333333329E-2</v>
      </c>
      <c r="J1100" s="52">
        <f t="shared" si="35"/>
        <v>8.3333333333333329E-2</v>
      </c>
    </row>
    <row r="1101" spans="1:10" x14ac:dyDescent="0.25">
      <c r="A1101" s="28" t="s">
        <v>122</v>
      </c>
      <c r="B1101" s="29">
        <v>240005</v>
      </c>
      <c r="C1101" s="29" t="s">
        <v>190</v>
      </c>
      <c r="D1101" s="29" t="s">
        <v>703</v>
      </c>
      <c r="E1101" s="35">
        <f>IFERROR(VLOOKUP(Table5[[#This Row],[EMPLOYEE ID]],Table3[[EMP ID]:[DATE STARTED]],9,FALSE),"")</f>
        <v>43382</v>
      </c>
      <c r="F1101" s="35" t="str">
        <f>IF(IFERROR(VLOOKUP(Table5[[#This Row],[EMPLOYEE ID]],ELIST!$A$1:$J$1864,8),"")="","",VLOOKUP(Table5[[#This Row],[EMPLOYEE ID]],ELIST!$A$1:$J$1864,8))</f>
        <v/>
      </c>
      <c r="G1101" s="29">
        <v>1</v>
      </c>
      <c r="H1101" s="29">
        <v>12</v>
      </c>
      <c r="I1101" s="30">
        <f t="shared" si="34"/>
        <v>8.3333333333333329E-2</v>
      </c>
      <c r="J1101" s="52">
        <f t="shared" si="35"/>
        <v>8.3333333333333329E-2</v>
      </c>
    </row>
    <row r="1102" spans="1:10" x14ac:dyDescent="0.25">
      <c r="A1102" s="28" t="s">
        <v>122</v>
      </c>
      <c r="B1102" s="29">
        <v>240050</v>
      </c>
      <c r="C1102" s="29" t="s">
        <v>357</v>
      </c>
      <c r="D1102" s="29" t="s">
        <v>754</v>
      </c>
      <c r="E1102" s="35">
        <f>IFERROR(VLOOKUP(Table5[[#This Row],[EMPLOYEE ID]],Table3[[EMP ID]:[DATE STARTED]],9,FALSE),"")</f>
        <v>42494</v>
      </c>
      <c r="F1102" s="35" t="str">
        <f>IF(IFERROR(VLOOKUP(Table5[[#This Row],[EMPLOYEE ID]],ELIST!$A$1:$J$1864,8),"")="","",VLOOKUP(Table5[[#This Row],[EMPLOYEE ID]],ELIST!$A$1:$J$1864,8))</f>
        <v/>
      </c>
      <c r="G1102" s="29">
        <v>1</v>
      </c>
      <c r="H1102" s="29">
        <v>12</v>
      </c>
      <c r="I1102" s="30">
        <f t="shared" si="34"/>
        <v>8.3333333333333329E-2</v>
      </c>
      <c r="J1102" s="52">
        <f t="shared" si="35"/>
        <v>8.3333333333333329E-2</v>
      </c>
    </row>
    <row r="1103" spans="1:10" x14ac:dyDescent="0.25">
      <c r="A1103" s="28" t="s">
        <v>122</v>
      </c>
      <c r="B1103" s="29">
        <v>240050</v>
      </c>
      <c r="C1103" s="29" t="s">
        <v>357</v>
      </c>
      <c r="D1103" s="29" t="s">
        <v>748</v>
      </c>
      <c r="E1103" s="35">
        <f>IFERROR(VLOOKUP(Table5[[#This Row],[EMPLOYEE ID]],Table3[[EMP ID]:[DATE STARTED]],9,FALSE),"")</f>
        <v>42494</v>
      </c>
      <c r="F1103" s="35" t="str">
        <f>IF(IFERROR(VLOOKUP(Table5[[#This Row],[EMPLOYEE ID]],ELIST!$A$1:$J$1864,8),"")="","",VLOOKUP(Table5[[#This Row],[EMPLOYEE ID]],ELIST!$A$1:$J$1864,8))</f>
        <v/>
      </c>
      <c r="G1103" s="29">
        <v>1</v>
      </c>
      <c r="H1103" s="29">
        <v>12</v>
      </c>
      <c r="I1103" s="30">
        <f t="shared" si="34"/>
        <v>8.3333333333333329E-2</v>
      </c>
      <c r="J1103" s="52">
        <f t="shared" si="35"/>
        <v>8.3333333333333329E-2</v>
      </c>
    </row>
    <row r="1104" spans="1:10" x14ac:dyDescent="0.25">
      <c r="A1104" s="28" t="s">
        <v>122</v>
      </c>
      <c r="B1104" s="29">
        <v>240743</v>
      </c>
      <c r="C1104" s="29" t="s">
        <v>684</v>
      </c>
      <c r="D1104" s="29" t="s">
        <v>695</v>
      </c>
      <c r="E1104" s="35">
        <f>IFERROR(VLOOKUP(Table5[[#This Row],[EMPLOYEE ID]],Table3[[EMP ID]:[DATE STARTED]],9,FALSE),"")</f>
        <v>45483</v>
      </c>
      <c r="F1104" s="35" t="str">
        <f>IF(IFERROR(VLOOKUP(Table5[[#This Row],[EMPLOYEE ID]],ELIST!$A$1:$J$1864,8),"")="","",VLOOKUP(Table5[[#This Row],[EMPLOYEE ID]],ELIST!$A$1:$J$1864,8))</f>
        <v/>
      </c>
      <c r="G1104" s="29">
        <v>1</v>
      </c>
      <c r="H1104" s="29">
        <v>12</v>
      </c>
      <c r="I1104" s="30">
        <f t="shared" si="34"/>
        <v>8.3333333333333329E-2</v>
      </c>
      <c r="J1104" s="52">
        <f t="shared" si="35"/>
        <v>8.3333333333333329E-2</v>
      </c>
    </row>
    <row r="1105" spans="1:10" x14ac:dyDescent="0.25">
      <c r="A1105" s="28" t="s">
        <v>122</v>
      </c>
      <c r="B1105" s="29">
        <v>240743</v>
      </c>
      <c r="C1105" s="29" t="s">
        <v>684</v>
      </c>
      <c r="D1105" s="29" t="s">
        <v>650</v>
      </c>
      <c r="E1105" s="35">
        <f>IFERROR(VLOOKUP(Table5[[#This Row],[EMPLOYEE ID]],Table3[[EMP ID]:[DATE STARTED]],9,FALSE),"")</f>
        <v>45483</v>
      </c>
      <c r="F1105" s="35" t="str">
        <f>IF(IFERROR(VLOOKUP(Table5[[#This Row],[EMPLOYEE ID]],ELIST!$A$1:$J$1864,8),"")="","",VLOOKUP(Table5[[#This Row],[EMPLOYEE ID]],ELIST!$A$1:$J$1864,8))</f>
        <v/>
      </c>
      <c r="G1105" s="29">
        <v>1</v>
      </c>
      <c r="H1105" s="29">
        <v>12</v>
      </c>
      <c r="I1105" s="30">
        <f t="shared" si="34"/>
        <v>8.3333333333333329E-2</v>
      </c>
      <c r="J1105" s="52">
        <f t="shared" si="35"/>
        <v>8.3333333333333329E-2</v>
      </c>
    </row>
    <row r="1106" spans="1:10" x14ac:dyDescent="0.25">
      <c r="A1106" s="28" t="s">
        <v>122</v>
      </c>
      <c r="B1106" s="29">
        <v>240743</v>
      </c>
      <c r="C1106" s="29" t="s">
        <v>684</v>
      </c>
      <c r="D1106" s="29" t="s">
        <v>3277</v>
      </c>
      <c r="E1106" s="35">
        <f>IFERROR(VLOOKUP(Table5[[#This Row],[EMPLOYEE ID]],Table3[[EMP ID]:[DATE STARTED]],9,FALSE),"")</f>
        <v>45483</v>
      </c>
      <c r="F1106" s="35" t="str">
        <f>IF(IFERROR(VLOOKUP(Table5[[#This Row],[EMPLOYEE ID]],ELIST!$A$1:$J$1864,8),"")="","",VLOOKUP(Table5[[#This Row],[EMPLOYEE ID]],ELIST!$A$1:$J$1864,8))</f>
        <v/>
      </c>
      <c r="G1106" s="29">
        <v>1</v>
      </c>
      <c r="H1106" s="29">
        <v>12</v>
      </c>
      <c r="I1106" s="30">
        <f t="shared" si="34"/>
        <v>8.3333333333333329E-2</v>
      </c>
      <c r="J1106" s="52">
        <f t="shared" si="35"/>
        <v>8.3333333333333329E-2</v>
      </c>
    </row>
    <row r="1107" spans="1:10" x14ac:dyDescent="0.25">
      <c r="A1107" s="28" t="s">
        <v>122</v>
      </c>
      <c r="B1107" s="29">
        <v>240743</v>
      </c>
      <c r="C1107" s="29" t="s">
        <v>684</v>
      </c>
      <c r="D1107" s="29" t="s">
        <v>3284</v>
      </c>
      <c r="E1107" s="35">
        <f>IFERROR(VLOOKUP(Table5[[#This Row],[EMPLOYEE ID]],Table3[[EMP ID]:[DATE STARTED]],9,FALSE),"")</f>
        <v>45483</v>
      </c>
      <c r="F1107" s="35" t="str">
        <f>IF(IFERROR(VLOOKUP(Table5[[#This Row],[EMPLOYEE ID]],ELIST!$A$1:$J$1864,8),"")="","",VLOOKUP(Table5[[#This Row],[EMPLOYEE ID]],ELIST!$A$1:$J$1864,8))</f>
        <v/>
      </c>
      <c r="G1107" s="29">
        <v>1</v>
      </c>
      <c r="H1107" s="29">
        <v>12</v>
      </c>
      <c r="I1107" s="30">
        <f t="shared" si="34"/>
        <v>8.3333333333333329E-2</v>
      </c>
      <c r="J1107" s="52">
        <f t="shared" si="35"/>
        <v>8.3333333333333329E-2</v>
      </c>
    </row>
    <row r="1108" spans="1:10" x14ac:dyDescent="0.25">
      <c r="A1108" s="28" t="s">
        <v>122</v>
      </c>
      <c r="B1108" s="29">
        <v>240743</v>
      </c>
      <c r="C1108" s="29" t="s">
        <v>684</v>
      </c>
      <c r="D1108" s="29" t="s">
        <v>3778</v>
      </c>
      <c r="E1108" s="35">
        <f>IFERROR(VLOOKUP(Table5[[#This Row],[EMPLOYEE ID]],Table3[[EMP ID]:[DATE STARTED]],9,FALSE),"")</f>
        <v>45483</v>
      </c>
      <c r="F1108" s="35" t="str">
        <f>IF(IFERROR(VLOOKUP(Table5[[#This Row],[EMPLOYEE ID]],ELIST!$A$1:$J$1864,8),"")="","",VLOOKUP(Table5[[#This Row],[EMPLOYEE ID]],ELIST!$A$1:$J$1864,8))</f>
        <v/>
      </c>
      <c r="G1108" s="29">
        <v>1</v>
      </c>
      <c r="H1108" s="29">
        <v>12</v>
      </c>
      <c r="I1108" s="30">
        <f t="shared" si="34"/>
        <v>8.3333333333333329E-2</v>
      </c>
      <c r="J1108" s="52">
        <f t="shared" si="35"/>
        <v>8.3333333333333329E-2</v>
      </c>
    </row>
    <row r="1109" spans="1:10" x14ac:dyDescent="0.25">
      <c r="A1109" s="28" t="s">
        <v>122</v>
      </c>
      <c r="B1109" s="29">
        <v>240743</v>
      </c>
      <c r="C1109" s="29" t="s">
        <v>684</v>
      </c>
      <c r="D1109" s="29" t="s">
        <v>3768</v>
      </c>
      <c r="E1109" s="35">
        <f>IFERROR(VLOOKUP(Table5[[#This Row],[EMPLOYEE ID]],Table3[[EMP ID]:[DATE STARTED]],9,FALSE),"")</f>
        <v>45483</v>
      </c>
      <c r="F1109" s="35" t="str">
        <f>IF(IFERROR(VLOOKUP(Table5[[#This Row],[EMPLOYEE ID]],ELIST!$A$1:$J$1864,8),"")="","",VLOOKUP(Table5[[#This Row],[EMPLOYEE ID]],ELIST!$A$1:$J$1864,8))</f>
        <v/>
      </c>
      <c r="G1109" s="29">
        <v>1</v>
      </c>
      <c r="H1109" s="29">
        <v>12</v>
      </c>
      <c r="I1109" s="30">
        <f t="shared" si="34"/>
        <v>8.3333333333333329E-2</v>
      </c>
      <c r="J1109" s="52">
        <f t="shared" si="35"/>
        <v>8.3333333333333329E-2</v>
      </c>
    </row>
    <row r="1110" spans="1:10" x14ac:dyDescent="0.25">
      <c r="A1110" s="28" t="s">
        <v>118</v>
      </c>
      <c r="B1110" s="29">
        <v>240019</v>
      </c>
      <c r="C1110" s="29" t="s">
        <v>123</v>
      </c>
      <c r="D1110" s="29" t="s">
        <v>754</v>
      </c>
      <c r="E1110" s="35">
        <f>IFERROR(VLOOKUP(Table5[[#This Row],[EMPLOYEE ID]],Table3[[EMP ID]:[DATE STARTED]],9,FALSE),"")</f>
        <v>42902</v>
      </c>
      <c r="F1110" s="35" t="str">
        <f>IF(IFERROR(VLOOKUP(Table5[[#This Row],[EMPLOYEE ID]],ELIST!$A$1:$J$1864,8),"")="","",VLOOKUP(Table5[[#This Row],[EMPLOYEE ID]],ELIST!$A$1:$J$1864,8))</f>
        <v/>
      </c>
      <c r="G1110" s="29">
        <v>1</v>
      </c>
      <c r="H1110" s="29">
        <v>12</v>
      </c>
      <c r="I1110" s="30">
        <f t="shared" si="34"/>
        <v>8.3333333333333329E-2</v>
      </c>
      <c r="J1110" s="52">
        <f t="shared" si="35"/>
        <v>8.3333333333333329E-2</v>
      </c>
    </row>
    <row r="1111" spans="1:10" x14ac:dyDescent="0.25">
      <c r="A1111" s="28" t="s">
        <v>118</v>
      </c>
      <c r="B1111" s="29">
        <v>240019</v>
      </c>
      <c r="C1111" s="29" t="s">
        <v>123</v>
      </c>
      <c r="D1111" s="29" t="s">
        <v>748</v>
      </c>
      <c r="E1111" s="35">
        <f>IFERROR(VLOOKUP(Table5[[#This Row],[EMPLOYEE ID]],Table3[[EMP ID]:[DATE STARTED]],9,FALSE),"")</f>
        <v>42902</v>
      </c>
      <c r="F1111" s="35" t="str">
        <f>IF(IFERROR(VLOOKUP(Table5[[#This Row],[EMPLOYEE ID]],ELIST!$A$1:$J$1864,8),"")="","",VLOOKUP(Table5[[#This Row],[EMPLOYEE ID]],ELIST!$A$1:$J$1864,8))</f>
        <v/>
      </c>
      <c r="G1111" s="29">
        <v>1</v>
      </c>
      <c r="H1111" s="29">
        <v>12</v>
      </c>
      <c r="I1111" s="30">
        <f t="shared" si="34"/>
        <v>8.3333333333333329E-2</v>
      </c>
      <c r="J1111" s="52">
        <f t="shared" si="35"/>
        <v>8.3333333333333329E-2</v>
      </c>
    </row>
    <row r="1112" spans="1:10" x14ac:dyDescent="0.25">
      <c r="A1112" s="28" t="s">
        <v>118</v>
      </c>
      <c r="B1112" s="29">
        <v>240019</v>
      </c>
      <c r="C1112" s="29" t="s">
        <v>123</v>
      </c>
      <c r="D1112" s="29" t="s">
        <v>747</v>
      </c>
      <c r="E1112" s="35">
        <f>IFERROR(VLOOKUP(Table5[[#This Row],[EMPLOYEE ID]],Table3[[EMP ID]:[DATE STARTED]],9,FALSE),"")</f>
        <v>42902</v>
      </c>
      <c r="F1112" s="35" t="str">
        <f>IF(IFERROR(VLOOKUP(Table5[[#This Row],[EMPLOYEE ID]],ELIST!$A$1:$J$1864,8),"")="","",VLOOKUP(Table5[[#This Row],[EMPLOYEE ID]],ELIST!$A$1:$J$1864,8))</f>
        <v/>
      </c>
      <c r="G1112" s="29">
        <v>1</v>
      </c>
      <c r="H1112" s="29">
        <v>12</v>
      </c>
      <c r="I1112" s="30">
        <f t="shared" si="34"/>
        <v>8.3333333333333329E-2</v>
      </c>
      <c r="J1112" s="52">
        <f t="shared" si="35"/>
        <v>8.3333333333333329E-2</v>
      </c>
    </row>
    <row r="1113" spans="1:10" x14ac:dyDescent="0.25">
      <c r="A1113" s="28" t="s">
        <v>118</v>
      </c>
      <c r="B1113" s="29">
        <v>240019</v>
      </c>
      <c r="C1113" s="29" t="s">
        <v>123</v>
      </c>
      <c r="D1113" s="29" t="s">
        <v>746</v>
      </c>
      <c r="E1113" s="35">
        <f>IFERROR(VLOOKUP(Table5[[#This Row],[EMPLOYEE ID]],Table3[[EMP ID]:[DATE STARTED]],9,FALSE),"")</f>
        <v>42902</v>
      </c>
      <c r="F1113" s="35" t="str">
        <f>IF(IFERROR(VLOOKUP(Table5[[#This Row],[EMPLOYEE ID]],ELIST!$A$1:$J$1864,8),"")="","",VLOOKUP(Table5[[#This Row],[EMPLOYEE ID]],ELIST!$A$1:$J$1864,8))</f>
        <v/>
      </c>
      <c r="G1113" s="29">
        <v>1</v>
      </c>
      <c r="H1113" s="29">
        <v>12</v>
      </c>
      <c r="I1113" s="30">
        <f t="shared" si="34"/>
        <v>8.3333333333333329E-2</v>
      </c>
      <c r="J1113" s="52">
        <f t="shared" si="35"/>
        <v>8.3333333333333329E-2</v>
      </c>
    </row>
    <row r="1114" spans="1:10" x14ac:dyDescent="0.25">
      <c r="A1114" s="28" t="s">
        <v>118</v>
      </c>
      <c r="B1114" s="29">
        <v>240019</v>
      </c>
      <c r="C1114" s="29" t="s">
        <v>123</v>
      </c>
      <c r="D1114" s="29" t="s">
        <v>717</v>
      </c>
      <c r="E1114" s="35">
        <f>IFERROR(VLOOKUP(Table5[[#This Row],[EMPLOYEE ID]],Table3[[EMP ID]:[DATE STARTED]],9,FALSE),"")</f>
        <v>42902</v>
      </c>
      <c r="F1114" s="35" t="str">
        <f>IF(IFERROR(VLOOKUP(Table5[[#This Row],[EMPLOYEE ID]],ELIST!$A$1:$J$1864,8),"")="","",VLOOKUP(Table5[[#This Row],[EMPLOYEE ID]],ELIST!$A$1:$J$1864,8))</f>
        <v/>
      </c>
      <c r="G1114" s="29">
        <v>1</v>
      </c>
      <c r="H1114" s="29">
        <v>12</v>
      </c>
      <c r="I1114" s="30">
        <f t="shared" si="34"/>
        <v>8.3333333333333329E-2</v>
      </c>
      <c r="J1114" s="52">
        <f t="shared" si="35"/>
        <v>8.3333333333333329E-2</v>
      </c>
    </row>
    <row r="1115" spans="1:10" x14ac:dyDescent="0.25">
      <c r="A1115" s="28" t="s">
        <v>118</v>
      </c>
      <c r="B1115" s="29">
        <v>240019</v>
      </c>
      <c r="C1115" s="29" t="s">
        <v>123</v>
      </c>
      <c r="D1115" s="29" t="s">
        <v>703</v>
      </c>
      <c r="E1115" s="35">
        <f>IFERROR(VLOOKUP(Table5[[#This Row],[EMPLOYEE ID]],Table3[[EMP ID]:[DATE STARTED]],9,FALSE),"")</f>
        <v>42902</v>
      </c>
      <c r="F1115" s="35" t="str">
        <f>IF(IFERROR(VLOOKUP(Table5[[#This Row],[EMPLOYEE ID]],ELIST!$A$1:$J$1864,8),"")="","",VLOOKUP(Table5[[#This Row],[EMPLOYEE ID]],ELIST!$A$1:$J$1864,8))</f>
        <v/>
      </c>
      <c r="G1115" s="29">
        <v>1</v>
      </c>
      <c r="H1115" s="29">
        <v>12</v>
      </c>
      <c r="I1115" s="30">
        <f t="shared" si="34"/>
        <v>8.3333333333333329E-2</v>
      </c>
      <c r="J1115" s="52">
        <f t="shared" si="35"/>
        <v>8.3333333333333329E-2</v>
      </c>
    </row>
    <row r="1116" spans="1:10" x14ac:dyDescent="0.25">
      <c r="A1116" s="28" t="s">
        <v>118</v>
      </c>
      <c r="B1116" s="29">
        <v>240019</v>
      </c>
      <c r="C1116" s="29" t="s">
        <v>123</v>
      </c>
      <c r="D1116" s="29" t="s">
        <v>695</v>
      </c>
      <c r="E1116" s="35">
        <f>IFERROR(VLOOKUP(Table5[[#This Row],[EMPLOYEE ID]],Table3[[EMP ID]:[DATE STARTED]],9,FALSE),"")</f>
        <v>42902</v>
      </c>
      <c r="F1116" s="35" t="str">
        <f>IF(IFERROR(VLOOKUP(Table5[[#This Row],[EMPLOYEE ID]],ELIST!$A$1:$J$1864,8),"")="","",VLOOKUP(Table5[[#This Row],[EMPLOYEE ID]],ELIST!$A$1:$J$1864,8))</f>
        <v/>
      </c>
      <c r="G1116" s="29">
        <v>1</v>
      </c>
      <c r="H1116" s="29">
        <v>12</v>
      </c>
      <c r="I1116" s="30">
        <f t="shared" si="34"/>
        <v>8.3333333333333329E-2</v>
      </c>
      <c r="J1116" s="52">
        <f t="shared" si="35"/>
        <v>8.3333333333333329E-2</v>
      </c>
    </row>
    <row r="1117" spans="1:10" x14ac:dyDescent="0.25">
      <c r="A1117" s="28" t="s">
        <v>118</v>
      </c>
      <c r="B1117" s="29">
        <v>240019</v>
      </c>
      <c r="C1117" s="29" t="s">
        <v>123</v>
      </c>
      <c r="D1117" s="29" t="s">
        <v>650</v>
      </c>
      <c r="E1117" s="35">
        <f>IFERROR(VLOOKUP(Table5[[#This Row],[EMPLOYEE ID]],Table3[[EMP ID]:[DATE STARTED]],9,FALSE),"")</f>
        <v>42902</v>
      </c>
      <c r="F1117" s="35" t="str">
        <f>IF(IFERROR(VLOOKUP(Table5[[#This Row],[EMPLOYEE ID]],ELIST!$A$1:$J$1864,8),"")="","",VLOOKUP(Table5[[#This Row],[EMPLOYEE ID]],ELIST!$A$1:$J$1864,8))</f>
        <v/>
      </c>
      <c r="G1117" s="29">
        <v>1</v>
      </c>
      <c r="H1117" s="29">
        <v>12</v>
      </c>
      <c r="I1117" s="30">
        <f t="shared" si="34"/>
        <v>8.3333333333333329E-2</v>
      </c>
      <c r="J1117" s="52">
        <f t="shared" si="35"/>
        <v>8.3333333333333329E-2</v>
      </c>
    </row>
    <row r="1118" spans="1:10" x14ac:dyDescent="0.25">
      <c r="A1118" s="28" t="s">
        <v>118</v>
      </c>
      <c r="B1118" s="29">
        <v>240019</v>
      </c>
      <c r="C1118" s="29" t="s">
        <v>123</v>
      </c>
      <c r="D1118" s="29" t="s">
        <v>3277</v>
      </c>
      <c r="E1118" s="35">
        <f>IFERROR(VLOOKUP(Table5[[#This Row],[EMPLOYEE ID]],Table3[[EMP ID]:[DATE STARTED]],9,FALSE),"")</f>
        <v>42902</v>
      </c>
      <c r="F1118" s="35" t="str">
        <f>IF(IFERROR(VLOOKUP(Table5[[#This Row],[EMPLOYEE ID]],ELIST!$A$1:$J$1864,8),"")="","",VLOOKUP(Table5[[#This Row],[EMPLOYEE ID]],ELIST!$A$1:$J$1864,8))</f>
        <v/>
      </c>
      <c r="G1118" s="29">
        <v>1</v>
      </c>
      <c r="H1118" s="29">
        <v>12</v>
      </c>
      <c r="I1118" s="30">
        <f t="shared" si="34"/>
        <v>8.3333333333333329E-2</v>
      </c>
      <c r="J1118" s="52">
        <f t="shared" si="35"/>
        <v>8.3333333333333329E-2</v>
      </c>
    </row>
    <row r="1119" spans="1:10" x14ac:dyDescent="0.25">
      <c r="A1119" s="28" t="s">
        <v>118</v>
      </c>
      <c r="B1119" s="29">
        <v>240019</v>
      </c>
      <c r="C1119" s="29" t="s">
        <v>123</v>
      </c>
      <c r="D1119" s="29" t="s">
        <v>3284</v>
      </c>
      <c r="E1119" s="35">
        <f>IFERROR(VLOOKUP(Table5[[#This Row],[EMPLOYEE ID]],Table3[[EMP ID]:[DATE STARTED]],9,FALSE),"")</f>
        <v>42902</v>
      </c>
      <c r="F1119" s="35" t="str">
        <f>IF(IFERROR(VLOOKUP(Table5[[#This Row],[EMPLOYEE ID]],ELIST!$A$1:$J$1864,8),"")="","",VLOOKUP(Table5[[#This Row],[EMPLOYEE ID]],ELIST!$A$1:$J$1864,8))</f>
        <v/>
      </c>
      <c r="G1119" s="29">
        <v>1</v>
      </c>
      <c r="H1119" s="29">
        <v>12</v>
      </c>
      <c r="I1119" s="30">
        <f t="shared" si="34"/>
        <v>8.3333333333333329E-2</v>
      </c>
      <c r="J1119" s="52">
        <f t="shared" si="35"/>
        <v>8.3333333333333329E-2</v>
      </c>
    </row>
    <row r="1120" spans="1:10" x14ac:dyDescent="0.25">
      <c r="A1120" s="28" t="s">
        <v>118</v>
      </c>
      <c r="B1120" s="29">
        <v>240019</v>
      </c>
      <c r="C1120" s="29" t="s">
        <v>123</v>
      </c>
      <c r="D1120" s="29" t="s">
        <v>3778</v>
      </c>
      <c r="E1120" s="35">
        <f>IFERROR(VLOOKUP(Table5[[#This Row],[EMPLOYEE ID]],Table3[[EMP ID]:[DATE STARTED]],9,FALSE),"")</f>
        <v>42902</v>
      </c>
      <c r="F1120" s="35" t="str">
        <f>IF(IFERROR(VLOOKUP(Table5[[#This Row],[EMPLOYEE ID]],ELIST!$A$1:$J$1864,8),"")="","",VLOOKUP(Table5[[#This Row],[EMPLOYEE ID]],ELIST!$A$1:$J$1864,8))</f>
        <v/>
      </c>
      <c r="G1120" s="29">
        <v>1</v>
      </c>
      <c r="H1120" s="29">
        <v>12</v>
      </c>
      <c r="I1120" s="30">
        <f t="shared" si="34"/>
        <v>8.3333333333333329E-2</v>
      </c>
      <c r="J1120" s="52">
        <f t="shared" si="35"/>
        <v>8.3333333333333329E-2</v>
      </c>
    </row>
    <row r="1121" spans="1:10" x14ac:dyDescent="0.25">
      <c r="A1121" s="28" t="s">
        <v>118</v>
      </c>
      <c r="B1121" s="29">
        <v>240019</v>
      </c>
      <c r="C1121" s="29" t="s">
        <v>123</v>
      </c>
      <c r="D1121" s="29" t="s">
        <v>3768</v>
      </c>
      <c r="E1121" s="35">
        <f>IFERROR(VLOOKUP(Table5[[#This Row],[EMPLOYEE ID]],Table3[[EMP ID]:[DATE STARTED]],9,FALSE),"")</f>
        <v>42902</v>
      </c>
      <c r="F1121" s="35" t="str">
        <f>IF(IFERROR(VLOOKUP(Table5[[#This Row],[EMPLOYEE ID]],ELIST!$A$1:$J$1864,8),"")="","",VLOOKUP(Table5[[#This Row],[EMPLOYEE ID]],ELIST!$A$1:$J$1864,8))</f>
        <v/>
      </c>
      <c r="G1121" s="29">
        <v>1</v>
      </c>
      <c r="H1121" s="29">
        <v>12</v>
      </c>
      <c r="I1121" s="30">
        <f t="shared" si="34"/>
        <v>8.3333333333333329E-2</v>
      </c>
      <c r="J1121" s="52">
        <f t="shared" si="35"/>
        <v>8.3333333333333329E-2</v>
      </c>
    </row>
    <row r="1122" spans="1:10" x14ac:dyDescent="0.25">
      <c r="A1122" s="28" t="s">
        <v>510</v>
      </c>
      <c r="B1122" s="29" t="s">
        <v>597</v>
      </c>
      <c r="C1122" s="29" t="s">
        <v>678</v>
      </c>
      <c r="D1122" s="29" t="s">
        <v>650</v>
      </c>
      <c r="E1122" s="35">
        <f>IFERROR(VLOOKUP(Table5[[#This Row],[EMPLOYEE ID]],Table3[[EMP ID]:[DATE STARTED]],9,FALSE),"")</f>
        <v>44404</v>
      </c>
      <c r="F1122" s="35" t="str">
        <f>IF(IFERROR(VLOOKUP(Table5[[#This Row],[EMPLOYEE ID]],ELIST!$A$1:$J$1864,8),"")="","",VLOOKUP(Table5[[#This Row],[EMPLOYEE ID]],ELIST!$A$1:$J$1864,8))</f>
        <v/>
      </c>
      <c r="G1122" s="29">
        <v>1</v>
      </c>
      <c r="H1122" s="29">
        <v>12</v>
      </c>
      <c r="I1122" s="30">
        <f t="shared" si="34"/>
        <v>8.3333333333333329E-2</v>
      </c>
      <c r="J1122" s="52">
        <f t="shared" si="35"/>
        <v>8.3333333333333329E-2</v>
      </c>
    </row>
    <row r="1123" spans="1:10" x14ac:dyDescent="0.25">
      <c r="A1123" s="28" t="s">
        <v>510</v>
      </c>
      <c r="B1123" s="29" t="s">
        <v>597</v>
      </c>
      <c r="C1123" s="29" t="s">
        <v>678</v>
      </c>
      <c r="D1123" s="29" t="s">
        <v>3277</v>
      </c>
      <c r="E1123" s="35">
        <f>IFERROR(VLOOKUP(Table5[[#This Row],[EMPLOYEE ID]],Table3[[EMP ID]:[DATE STARTED]],9,FALSE),"")</f>
        <v>44404</v>
      </c>
      <c r="F1123" s="35" t="str">
        <f>IF(IFERROR(VLOOKUP(Table5[[#This Row],[EMPLOYEE ID]],ELIST!$A$1:$J$1864,8),"")="","",VLOOKUP(Table5[[#This Row],[EMPLOYEE ID]],ELIST!$A$1:$J$1864,8))</f>
        <v/>
      </c>
      <c r="G1123" s="29">
        <v>1</v>
      </c>
      <c r="H1123" s="29">
        <v>12</v>
      </c>
      <c r="I1123" s="30">
        <f t="shared" si="34"/>
        <v>8.3333333333333329E-2</v>
      </c>
      <c r="J1123" s="52">
        <f t="shared" si="35"/>
        <v>8.3333333333333329E-2</v>
      </c>
    </row>
    <row r="1124" spans="1:10" x14ac:dyDescent="0.25">
      <c r="A1124" s="28" t="s">
        <v>510</v>
      </c>
      <c r="B1124" s="29" t="s">
        <v>597</v>
      </c>
      <c r="C1124" s="29" t="s">
        <v>678</v>
      </c>
      <c r="D1124" s="29" t="s">
        <v>3284</v>
      </c>
      <c r="E1124" s="35">
        <f>IFERROR(VLOOKUP(Table5[[#This Row],[EMPLOYEE ID]],Table3[[EMP ID]:[DATE STARTED]],9,FALSE),"")</f>
        <v>44404</v>
      </c>
      <c r="F1124" s="35" t="str">
        <f>IF(IFERROR(VLOOKUP(Table5[[#This Row],[EMPLOYEE ID]],ELIST!$A$1:$J$1864,8),"")="","",VLOOKUP(Table5[[#This Row],[EMPLOYEE ID]],ELIST!$A$1:$J$1864,8))</f>
        <v/>
      </c>
      <c r="G1124" s="29">
        <v>1</v>
      </c>
      <c r="H1124" s="29">
        <v>12</v>
      </c>
      <c r="I1124" s="30">
        <f t="shared" si="34"/>
        <v>8.3333333333333329E-2</v>
      </c>
      <c r="J1124" s="52">
        <f t="shared" si="35"/>
        <v>8.3333333333333329E-2</v>
      </c>
    </row>
    <row r="1125" spans="1:10" x14ac:dyDescent="0.25">
      <c r="A1125" s="28" t="s">
        <v>510</v>
      </c>
      <c r="B1125" s="29" t="s">
        <v>597</v>
      </c>
      <c r="C1125" s="29" t="s">
        <v>678</v>
      </c>
      <c r="D1125" s="29" t="s">
        <v>3778</v>
      </c>
      <c r="E1125" s="35">
        <f>IFERROR(VLOOKUP(Table5[[#This Row],[EMPLOYEE ID]],Table3[[EMP ID]:[DATE STARTED]],9,FALSE),"")</f>
        <v>44404</v>
      </c>
      <c r="F1125" s="35" t="str">
        <f>IF(IFERROR(VLOOKUP(Table5[[#This Row],[EMPLOYEE ID]],ELIST!$A$1:$J$1864,8),"")="","",VLOOKUP(Table5[[#This Row],[EMPLOYEE ID]],ELIST!$A$1:$J$1864,8))</f>
        <v/>
      </c>
      <c r="G1125" s="29">
        <v>1</v>
      </c>
      <c r="H1125" s="29">
        <v>12</v>
      </c>
      <c r="I1125" s="30">
        <f t="shared" si="34"/>
        <v>8.3333333333333329E-2</v>
      </c>
      <c r="J1125" s="52">
        <f t="shared" si="35"/>
        <v>8.3333333333333329E-2</v>
      </c>
    </row>
    <row r="1126" spans="1:10" x14ac:dyDescent="0.25">
      <c r="A1126" s="28" t="s">
        <v>510</v>
      </c>
      <c r="B1126" s="29" t="s">
        <v>597</v>
      </c>
      <c r="C1126" s="29" t="s">
        <v>678</v>
      </c>
      <c r="D1126" s="29" t="s">
        <v>3768</v>
      </c>
      <c r="E1126" s="35">
        <f>IFERROR(VLOOKUP(Table5[[#This Row],[EMPLOYEE ID]],Table3[[EMP ID]:[DATE STARTED]],9,FALSE),"")</f>
        <v>44404</v>
      </c>
      <c r="F1126" s="35" t="str">
        <f>IF(IFERROR(VLOOKUP(Table5[[#This Row],[EMPLOYEE ID]],ELIST!$A$1:$J$1864,8),"")="","",VLOOKUP(Table5[[#This Row],[EMPLOYEE ID]],ELIST!$A$1:$J$1864,8))</f>
        <v/>
      </c>
      <c r="G1126" s="29">
        <v>1</v>
      </c>
      <c r="H1126" s="29">
        <v>12</v>
      </c>
      <c r="I1126" s="30">
        <f t="shared" si="34"/>
        <v>8.3333333333333329E-2</v>
      </c>
      <c r="J1126" s="52">
        <f t="shared" si="35"/>
        <v>8.3333333333333329E-2</v>
      </c>
    </row>
    <row r="1127" spans="1:10" x14ac:dyDescent="0.25">
      <c r="A1127" s="28" t="s">
        <v>114</v>
      </c>
      <c r="B1127" s="29">
        <v>240036</v>
      </c>
      <c r="C1127" s="29" t="s">
        <v>119</v>
      </c>
      <c r="D1127" s="29" t="s">
        <v>754</v>
      </c>
      <c r="E1127" s="35">
        <f>IFERROR(VLOOKUP(Table5[[#This Row],[EMPLOYEE ID]],Table3[[EMP ID]:[DATE STARTED]],9,FALSE),"")</f>
        <v>41473</v>
      </c>
      <c r="F1127" s="35" t="str">
        <f>IF(IFERROR(VLOOKUP(Table5[[#This Row],[EMPLOYEE ID]],ELIST!$A$1:$J$1864,8),"")="","",VLOOKUP(Table5[[#This Row],[EMPLOYEE ID]],ELIST!$A$1:$J$1864,8))</f>
        <v/>
      </c>
      <c r="G1127" s="29">
        <v>1</v>
      </c>
      <c r="H1127" s="29">
        <v>12</v>
      </c>
      <c r="I1127" s="30">
        <f t="shared" si="34"/>
        <v>8.3333333333333329E-2</v>
      </c>
      <c r="J1127" s="52">
        <f t="shared" si="35"/>
        <v>8.3333333333333329E-2</v>
      </c>
    </row>
    <row r="1128" spans="1:10" x14ac:dyDescent="0.25">
      <c r="A1128" s="28" t="s">
        <v>114</v>
      </c>
      <c r="B1128" s="29">
        <v>240036</v>
      </c>
      <c r="C1128" s="29" t="s">
        <v>119</v>
      </c>
      <c r="D1128" s="29" t="s">
        <v>748</v>
      </c>
      <c r="E1128" s="35">
        <f>IFERROR(VLOOKUP(Table5[[#This Row],[EMPLOYEE ID]],Table3[[EMP ID]:[DATE STARTED]],9,FALSE),"")</f>
        <v>41473</v>
      </c>
      <c r="F1128" s="35" t="str">
        <f>IF(IFERROR(VLOOKUP(Table5[[#This Row],[EMPLOYEE ID]],ELIST!$A$1:$J$1864,8),"")="","",VLOOKUP(Table5[[#This Row],[EMPLOYEE ID]],ELIST!$A$1:$J$1864,8))</f>
        <v/>
      </c>
      <c r="G1128" s="29">
        <v>1</v>
      </c>
      <c r="H1128" s="29">
        <v>12</v>
      </c>
      <c r="I1128" s="30">
        <f t="shared" si="34"/>
        <v>8.3333333333333329E-2</v>
      </c>
      <c r="J1128" s="52">
        <f t="shared" si="35"/>
        <v>8.3333333333333329E-2</v>
      </c>
    </row>
    <row r="1129" spans="1:10" x14ac:dyDescent="0.25">
      <c r="A1129" s="28" t="s">
        <v>114</v>
      </c>
      <c r="B1129" s="29">
        <v>240036</v>
      </c>
      <c r="C1129" s="29" t="s">
        <v>119</v>
      </c>
      <c r="D1129" s="29" t="s">
        <v>747</v>
      </c>
      <c r="E1129" s="35">
        <f>IFERROR(VLOOKUP(Table5[[#This Row],[EMPLOYEE ID]],Table3[[EMP ID]:[DATE STARTED]],9,FALSE),"")</f>
        <v>41473</v>
      </c>
      <c r="F1129" s="35" t="str">
        <f>IF(IFERROR(VLOOKUP(Table5[[#This Row],[EMPLOYEE ID]],ELIST!$A$1:$J$1864,8),"")="","",VLOOKUP(Table5[[#This Row],[EMPLOYEE ID]],ELIST!$A$1:$J$1864,8))</f>
        <v/>
      </c>
      <c r="G1129" s="29">
        <v>1</v>
      </c>
      <c r="H1129" s="29">
        <v>12</v>
      </c>
      <c r="I1129" s="30">
        <f t="shared" si="34"/>
        <v>8.3333333333333329E-2</v>
      </c>
      <c r="J1129" s="52">
        <f t="shared" si="35"/>
        <v>8.3333333333333329E-2</v>
      </c>
    </row>
    <row r="1130" spans="1:10" x14ac:dyDescent="0.25">
      <c r="A1130" s="28" t="s">
        <v>114</v>
      </c>
      <c r="B1130" s="29">
        <v>240036</v>
      </c>
      <c r="C1130" s="29" t="s">
        <v>119</v>
      </c>
      <c r="D1130" s="29" t="s">
        <v>746</v>
      </c>
      <c r="E1130" s="35">
        <f>IFERROR(VLOOKUP(Table5[[#This Row],[EMPLOYEE ID]],Table3[[EMP ID]:[DATE STARTED]],9,FALSE),"")</f>
        <v>41473</v>
      </c>
      <c r="F1130" s="35" t="str">
        <f>IF(IFERROR(VLOOKUP(Table5[[#This Row],[EMPLOYEE ID]],ELIST!$A$1:$J$1864,8),"")="","",VLOOKUP(Table5[[#This Row],[EMPLOYEE ID]],ELIST!$A$1:$J$1864,8))</f>
        <v/>
      </c>
      <c r="G1130" s="29">
        <v>1</v>
      </c>
      <c r="H1130" s="29">
        <v>12</v>
      </c>
      <c r="I1130" s="30">
        <f t="shared" si="34"/>
        <v>8.3333333333333329E-2</v>
      </c>
      <c r="J1130" s="52">
        <f t="shared" si="35"/>
        <v>8.3333333333333329E-2</v>
      </c>
    </row>
    <row r="1131" spans="1:10" x14ac:dyDescent="0.25">
      <c r="A1131" s="28" t="s">
        <v>114</v>
      </c>
      <c r="B1131" s="29">
        <v>240036</v>
      </c>
      <c r="C1131" s="29" t="s">
        <v>119</v>
      </c>
      <c r="D1131" s="29" t="s">
        <v>717</v>
      </c>
      <c r="E1131" s="35">
        <f>IFERROR(VLOOKUP(Table5[[#This Row],[EMPLOYEE ID]],Table3[[EMP ID]:[DATE STARTED]],9,FALSE),"")</f>
        <v>41473</v>
      </c>
      <c r="F1131" s="35" t="str">
        <f>IF(IFERROR(VLOOKUP(Table5[[#This Row],[EMPLOYEE ID]],ELIST!$A$1:$J$1864,8),"")="","",VLOOKUP(Table5[[#This Row],[EMPLOYEE ID]],ELIST!$A$1:$J$1864,8))</f>
        <v/>
      </c>
      <c r="G1131" s="29">
        <v>1</v>
      </c>
      <c r="H1131" s="29">
        <v>12</v>
      </c>
      <c r="I1131" s="30">
        <f t="shared" si="34"/>
        <v>8.3333333333333329E-2</v>
      </c>
      <c r="J1131" s="52">
        <f t="shared" si="35"/>
        <v>8.3333333333333329E-2</v>
      </c>
    </row>
    <row r="1132" spans="1:10" x14ac:dyDescent="0.25">
      <c r="A1132" s="28" t="s">
        <v>114</v>
      </c>
      <c r="B1132" s="29">
        <v>240036</v>
      </c>
      <c r="C1132" s="29" t="s">
        <v>119</v>
      </c>
      <c r="D1132" s="29" t="s">
        <v>703</v>
      </c>
      <c r="E1132" s="35">
        <f>IFERROR(VLOOKUP(Table5[[#This Row],[EMPLOYEE ID]],Table3[[EMP ID]:[DATE STARTED]],9,FALSE),"")</f>
        <v>41473</v>
      </c>
      <c r="F1132" s="35" t="str">
        <f>IF(IFERROR(VLOOKUP(Table5[[#This Row],[EMPLOYEE ID]],ELIST!$A$1:$J$1864,8),"")="","",VLOOKUP(Table5[[#This Row],[EMPLOYEE ID]],ELIST!$A$1:$J$1864,8))</f>
        <v/>
      </c>
      <c r="G1132" s="29">
        <v>1</v>
      </c>
      <c r="H1132" s="29">
        <v>12</v>
      </c>
      <c r="I1132" s="30">
        <f t="shared" si="34"/>
        <v>8.3333333333333329E-2</v>
      </c>
      <c r="J1132" s="52">
        <f t="shared" si="35"/>
        <v>8.3333333333333329E-2</v>
      </c>
    </row>
    <row r="1133" spans="1:10" x14ac:dyDescent="0.25">
      <c r="A1133" s="28" t="s">
        <v>114</v>
      </c>
      <c r="B1133" s="29">
        <v>240036</v>
      </c>
      <c r="C1133" s="29" t="s">
        <v>119</v>
      </c>
      <c r="D1133" s="29" t="s">
        <v>695</v>
      </c>
      <c r="E1133" s="35">
        <f>IFERROR(VLOOKUP(Table5[[#This Row],[EMPLOYEE ID]],Table3[[EMP ID]:[DATE STARTED]],9,FALSE),"")</f>
        <v>41473</v>
      </c>
      <c r="F1133" s="35" t="str">
        <f>IF(IFERROR(VLOOKUP(Table5[[#This Row],[EMPLOYEE ID]],ELIST!$A$1:$J$1864,8),"")="","",VLOOKUP(Table5[[#This Row],[EMPLOYEE ID]],ELIST!$A$1:$J$1864,8))</f>
        <v/>
      </c>
      <c r="G1133" s="29">
        <v>1</v>
      </c>
      <c r="H1133" s="29">
        <v>12</v>
      </c>
      <c r="I1133" s="30">
        <f t="shared" si="34"/>
        <v>8.3333333333333329E-2</v>
      </c>
      <c r="J1133" s="52">
        <f t="shared" si="35"/>
        <v>8.3333333333333329E-2</v>
      </c>
    </row>
    <row r="1134" spans="1:10" x14ac:dyDescent="0.25">
      <c r="A1134" s="28" t="s">
        <v>114</v>
      </c>
      <c r="B1134" s="29">
        <v>240036</v>
      </c>
      <c r="C1134" s="29" t="s">
        <v>119</v>
      </c>
      <c r="D1134" s="29" t="s">
        <v>650</v>
      </c>
      <c r="E1134" s="35">
        <f>IFERROR(VLOOKUP(Table5[[#This Row],[EMPLOYEE ID]],Table3[[EMP ID]:[DATE STARTED]],9,FALSE),"")</f>
        <v>41473</v>
      </c>
      <c r="F1134" s="35" t="str">
        <f>IF(IFERROR(VLOOKUP(Table5[[#This Row],[EMPLOYEE ID]],ELIST!$A$1:$J$1864,8),"")="","",VLOOKUP(Table5[[#This Row],[EMPLOYEE ID]],ELIST!$A$1:$J$1864,8))</f>
        <v/>
      </c>
      <c r="G1134" s="29">
        <v>1</v>
      </c>
      <c r="H1134" s="29">
        <v>12</v>
      </c>
      <c r="I1134" s="30">
        <f t="shared" si="34"/>
        <v>8.3333333333333329E-2</v>
      </c>
      <c r="J1134" s="52">
        <f t="shared" si="35"/>
        <v>8.3333333333333329E-2</v>
      </c>
    </row>
    <row r="1135" spans="1:10" x14ac:dyDescent="0.25">
      <c r="A1135" s="28" t="s">
        <v>114</v>
      </c>
      <c r="B1135" s="29">
        <v>240036</v>
      </c>
      <c r="C1135" s="29" t="s">
        <v>119</v>
      </c>
      <c r="D1135" s="29" t="s">
        <v>3277</v>
      </c>
      <c r="E1135" s="35">
        <f>IFERROR(VLOOKUP(Table5[[#This Row],[EMPLOYEE ID]],Table3[[EMP ID]:[DATE STARTED]],9,FALSE),"")</f>
        <v>41473</v>
      </c>
      <c r="F1135" s="35" t="str">
        <f>IF(IFERROR(VLOOKUP(Table5[[#This Row],[EMPLOYEE ID]],ELIST!$A$1:$J$1864,8),"")="","",VLOOKUP(Table5[[#This Row],[EMPLOYEE ID]],ELIST!$A$1:$J$1864,8))</f>
        <v/>
      </c>
      <c r="G1135" s="29">
        <v>1</v>
      </c>
      <c r="H1135" s="29">
        <v>12</v>
      </c>
      <c r="I1135" s="30">
        <f t="shared" si="34"/>
        <v>8.3333333333333329E-2</v>
      </c>
      <c r="J1135" s="52">
        <f t="shared" si="35"/>
        <v>8.3333333333333329E-2</v>
      </c>
    </row>
    <row r="1136" spans="1:10" x14ac:dyDescent="0.25">
      <c r="A1136" s="28" t="s">
        <v>114</v>
      </c>
      <c r="B1136" s="29">
        <v>240036</v>
      </c>
      <c r="C1136" s="29" t="s">
        <v>119</v>
      </c>
      <c r="D1136" s="29" t="s">
        <v>3284</v>
      </c>
      <c r="E1136" s="35">
        <f>IFERROR(VLOOKUP(Table5[[#This Row],[EMPLOYEE ID]],Table3[[EMP ID]:[DATE STARTED]],9,FALSE),"")</f>
        <v>41473</v>
      </c>
      <c r="F1136" s="35" t="str">
        <f>IF(IFERROR(VLOOKUP(Table5[[#This Row],[EMPLOYEE ID]],ELIST!$A$1:$J$1864,8),"")="","",VLOOKUP(Table5[[#This Row],[EMPLOYEE ID]],ELIST!$A$1:$J$1864,8))</f>
        <v/>
      </c>
      <c r="G1136" s="29">
        <v>1</v>
      </c>
      <c r="H1136" s="29">
        <v>12</v>
      </c>
      <c r="I1136" s="30">
        <f t="shared" si="34"/>
        <v>8.3333333333333329E-2</v>
      </c>
      <c r="J1136" s="52">
        <f t="shared" si="35"/>
        <v>8.3333333333333329E-2</v>
      </c>
    </row>
    <row r="1137" spans="1:10" x14ac:dyDescent="0.25">
      <c r="A1137" s="28" t="s">
        <v>114</v>
      </c>
      <c r="B1137" s="29">
        <v>240036</v>
      </c>
      <c r="C1137" s="29" t="s">
        <v>119</v>
      </c>
      <c r="D1137" s="29" t="s">
        <v>3778</v>
      </c>
      <c r="E1137" s="35">
        <f>IFERROR(VLOOKUP(Table5[[#This Row],[EMPLOYEE ID]],Table3[[EMP ID]:[DATE STARTED]],9,FALSE),"")</f>
        <v>41473</v>
      </c>
      <c r="F1137" s="35" t="str">
        <f>IF(IFERROR(VLOOKUP(Table5[[#This Row],[EMPLOYEE ID]],ELIST!$A$1:$J$1864,8),"")="","",VLOOKUP(Table5[[#This Row],[EMPLOYEE ID]],ELIST!$A$1:$J$1864,8))</f>
        <v/>
      </c>
      <c r="G1137" s="29">
        <v>1</v>
      </c>
      <c r="H1137" s="29">
        <v>12</v>
      </c>
      <c r="I1137" s="30">
        <f t="shared" si="34"/>
        <v>8.3333333333333329E-2</v>
      </c>
      <c r="J1137" s="52">
        <f t="shared" si="35"/>
        <v>8.3333333333333329E-2</v>
      </c>
    </row>
    <row r="1138" spans="1:10" x14ac:dyDescent="0.25">
      <c r="A1138" s="28" t="s">
        <v>114</v>
      </c>
      <c r="B1138" s="29">
        <v>240036</v>
      </c>
      <c r="C1138" s="29" t="s">
        <v>119</v>
      </c>
      <c r="D1138" s="29" t="s">
        <v>3768</v>
      </c>
      <c r="E1138" s="35">
        <f>IFERROR(VLOOKUP(Table5[[#This Row],[EMPLOYEE ID]],Table3[[EMP ID]:[DATE STARTED]],9,FALSE),"")</f>
        <v>41473</v>
      </c>
      <c r="F1138" s="35" t="str">
        <f>IF(IFERROR(VLOOKUP(Table5[[#This Row],[EMPLOYEE ID]],ELIST!$A$1:$J$1864,8),"")="","",VLOOKUP(Table5[[#This Row],[EMPLOYEE ID]],ELIST!$A$1:$J$1864,8))</f>
        <v/>
      </c>
      <c r="G1138" s="29">
        <v>1</v>
      </c>
      <c r="H1138" s="29">
        <v>12</v>
      </c>
      <c r="I1138" s="30">
        <f t="shared" si="34"/>
        <v>8.3333333333333329E-2</v>
      </c>
      <c r="J1138" s="52">
        <f t="shared" si="35"/>
        <v>8.3333333333333329E-2</v>
      </c>
    </row>
    <row r="1139" spans="1:10" x14ac:dyDescent="0.25">
      <c r="A1139" s="28" t="s">
        <v>109</v>
      </c>
      <c r="B1139" s="29">
        <v>240263</v>
      </c>
      <c r="C1139" s="29" t="s">
        <v>115</v>
      </c>
      <c r="D1139" s="29" t="s">
        <v>748</v>
      </c>
      <c r="E1139" s="35">
        <f>IFERROR(VLOOKUP(Table5[[#This Row],[EMPLOYEE ID]],Table3[[EMP ID]:[DATE STARTED]],9,FALSE),"")</f>
        <v>44013</v>
      </c>
      <c r="F1139" s="35" t="str">
        <f>IF(IFERROR(VLOOKUP(Table5[[#This Row],[EMPLOYEE ID]],ELIST!$A$1:$J$1864,8),"")="","",VLOOKUP(Table5[[#This Row],[EMPLOYEE ID]],ELIST!$A$1:$J$1864,8))</f>
        <v/>
      </c>
      <c r="G1139" s="29">
        <v>1</v>
      </c>
      <c r="H1139" s="29">
        <v>12</v>
      </c>
      <c r="I1139" s="30">
        <f t="shared" si="34"/>
        <v>8.3333333333333329E-2</v>
      </c>
      <c r="J1139" s="52">
        <f t="shared" si="35"/>
        <v>8.3333333333333329E-2</v>
      </c>
    </row>
    <row r="1140" spans="1:10" x14ac:dyDescent="0.25">
      <c r="A1140" s="28" t="s">
        <v>109</v>
      </c>
      <c r="B1140" s="29">
        <v>240263</v>
      </c>
      <c r="C1140" s="29" t="s">
        <v>115</v>
      </c>
      <c r="D1140" s="29" t="s">
        <v>747</v>
      </c>
      <c r="E1140" s="35">
        <f>IFERROR(VLOOKUP(Table5[[#This Row],[EMPLOYEE ID]],Table3[[EMP ID]:[DATE STARTED]],9,FALSE),"")</f>
        <v>44013</v>
      </c>
      <c r="F1140" s="35" t="str">
        <f>IF(IFERROR(VLOOKUP(Table5[[#This Row],[EMPLOYEE ID]],ELIST!$A$1:$J$1864,8),"")="","",VLOOKUP(Table5[[#This Row],[EMPLOYEE ID]],ELIST!$A$1:$J$1864,8))</f>
        <v/>
      </c>
      <c r="G1140" s="29">
        <v>1</v>
      </c>
      <c r="H1140" s="29">
        <v>12</v>
      </c>
      <c r="I1140" s="30">
        <f t="shared" si="34"/>
        <v>8.3333333333333329E-2</v>
      </c>
      <c r="J1140" s="52">
        <f t="shared" si="35"/>
        <v>8.3333333333333329E-2</v>
      </c>
    </row>
    <row r="1141" spans="1:10" x14ac:dyDescent="0.25">
      <c r="A1141" s="28" t="s">
        <v>109</v>
      </c>
      <c r="B1141" s="29">
        <v>240263</v>
      </c>
      <c r="C1141" s="29" t="s">
        <v>115</v>
      </c>
      <c r="D1141" s="29" t="s">
        <v>746</v>
      </c>
      <c r="E1141" s="35">
        <f>IFERROR(VLOOKUP(Table5[[#This Row],[EMPLOYEE ID]],Table3[[EMP ID]:[DATE STARTED]],9,FALSE),"")</f>
        <v>44013</v>
      </c>
      <c r="F1141" s="35" t="str">
        <f>IF(IFERROR(VLOOKUP(Table5[[#This Row],[EMPLOYEE ID]],ELIST!$A$1:$J$1864,8),"")="","",VLOOKUP(Table5[[#This Row],[EMPLOYEE ID]],ELIST!$A$1:$J$1864,8))</f>
        <v/>
      </c>
      <c r="G1141" s="29">
        <v>1</v>
      </c>
      <c r="H1141" s="29">
        <v>12</v>
      </c>
      <c r="I1141" s="30">
        <f t="shared" si="34"/>
        <v>8.3333333333333329E-2</v>
      </c>
      <c r="J1141" s="52">
        <f t="shared" si="35"/>
        <v>8.3333333333333329E-2</v>
      </c>
    </row>
    <row r="1142" spans="1:10" x14ac:dyDescent="0.25">
      <c r="A1142" s="28" t="s">
        <v>109</v>
      </c>
      <c r="B1142" s="29">
        <v>240263</v>
      </c>
      <c r="C1142" s="29" t="s">
        <v>115</v>
      </c>
      <c r="D1142" s="29" t="s">
        <v>717</v>
      </c>
      <c r="E1142" s="35">
        <f>IFERROR(VLOOKUP(Table5[[#This Row],[EMPLOYEE ID]],Table3[[EMP ID]:[DATE STARTED]],9,FALSE),"")</f>
        <v>44013</v>
      </c>
      <c r="F1142" s="35" t="str">
        <f>IF(IFERROR(VLOOKUP(Table5[[#This Row],[EMPLOYEE ID]],ELIST!$A$1:$J$1864,8),"")="","",VLOOKUP(Table5[[#This Row],[EMPLOYEE ID]],ELIST!$A$1:$J$1864,8))</f>
        <v/>
      </c>
      <c r="G1142" s="29">
        <v>1</v>
      </c>
      <c r="H1142" s="29">
        <v>12</v>
      </c>
      <c r="I1142" s="30">
        <f t="shared" si="34"/>
        <v>8.3333333333333329E-2</v>
      </c>
      <c r="J1142" s="52">
        <f t="shared" si="35"/>
        <v>8.3333333333333329E-2</v>
      </c>
    </row>
    <row r="1143" spans="1:10" x14ac:dyDescent="0.25">
      <c r="A1143" s="28" t="s">
        <v>109</v>
      </c>
      <c r="B1143" s="29">
        <v>240263</v>
      </c>
      <c r="C1143" s="29" t="s">
        <v>115</v>
      </c>
      <c r="D1143" s="29" t="s">
        <v>703</v>
      </c>
      <c r="E1143" s="35">
        <f>IFERROR(VLOOKUP(Table5[[#This Row],[EMPLOYEE ID]],Table3[[EMP ID]:[DATE STARTED]],9,FALSE),"")</f>
        <v>44013</v>
      </c>
      <c r="F1143" s="35" t="str">
        <f>IF(IFERROR(VLOOKUP(Table5[[#This Row],[EMPLOYEE ID]],ELIST!$A$1:$J$1864,8),"")="","",VLOOKUP(Table5[[#This Row],[EMPLOYEE ID]],ELIST!$A$1:$J$1864,8))</f>
        <v/>
      </c>
      <c r="G1143" s="29">
        <v>1</v>
      </c>
      <c r="H1143" s="29">
        <v>12</v>
      </c>
      <c r="I1143" s="30">
        <f t="shared" si="34"/>
        <v>8.3333333333333329E-2</v>
      </c>
      <c r="J1143" s="52">
        <f t="shared" si="35"/>
        <v>8.3333333333333329E-2</v>
      </c>
    </row>
    <row r="1144" spans="1:10" x14ac:dyDescent="0.25">
      <c r="A1144" s="28" t="s">
        <v>109</v>
      </c>
      <c r="B1144" s="29">
        <v>240263</v>
      </c>
      <c r="C1144" s="29" t="s">
        <v>115</v>
      </c>
      <c r="D1144" s="29" t="s">
        <v>695</v>
      </c>
      <c r="E1144" s="35">
        <f>IFERROR(VLOOKUP(Table5[[#This Row],[EMPLOYEE ID]],Table3[[EMP ID]:[DATE STARTED]],9,FALSE),"")</f>
        <v>44013</v>
      </c>
      <c r="F1144" s="35" t="str">
        <f>IF(IFERROR(VLOOKUP(Table5[[#This Row],[EMPLOYEE ID]],ELIST!$A$1:$J$1864,8),"")="","",VLOOKUP(Table5[[#This Row],[EMPLOYEE ID]],ELIST!$A$1:$J$1864,8))</f>
        <v/>
      </c>
      <c r="G1144" s="29">
        <v>1</v>
      </c>
      <c r="H1144" s="29">
        <v>12</v>
      </c>
      <c r="I1144" s="30">
        <f t="shared" si="34"/>
        <v>8.3333333333333329E-2</v>
      </c>
      <c r="J1144" s="52">
        <f t="shared" si="35"/>
        <v>8.3333333333333329E-2</v>
      </c>
    </row>
    <row r="1145" spans="1:10" x14ac:dyDescent="0.25">
      <c r="A1145" s="28" t="s">
        <v>109</v>
      </c>
      <c r="B1145" s="29">
        <v>240263</v>
      </c>
      <c r="C1145" s="29" t="s">
        <v>115</v>
      </c>
      <c r="D1145" s="29" t="s">
        <v>650</v>
      </c>
      <c r="E1145" s="35">
        <f>IFERROR(VLOOKUP(Table5[[#This Row],[EMPLOYEE ID]],Table3[[EMP ID]:[DATE STARTED]],9,FALSE),"")</f>
        <v>44013</v>
      </c>
      <c r="F1145" s="35" t="str">
        <f>IF(IFERROR(VLOOKUP(Table5[[#This Row],[EMPLOYEE ID]],ELIST!$A$1:$J$1864,8),"")="","",VLOOKUP(Table5[[#This Row],[EMPLOYEE ID]],ELIST!$A$1:$J$1864,8))</f>
        <v/>
      </c>
      <c r="G1145" s="29">
        <v>1</v>
      </c>
      <c r="H1145" s="29">
        <v>12</v>
      </c>
      <c r="I1145" s="30">
        <f t="shared" si="34"/>
        <v>8.3333333333333329E-2</v>
      </c>
      <c r="J1145" s="52">
        <f t="shared" si="35"/>
        <v>8.3333333333333329E-2</v>
      </c>
    </row>
    <row r="1146" spans="1:10" x14ac:dyDescent="0.25">
      <c r="A1146" s="28" t="s">
        <v>109</v>
      </c>
      <c r="B1146" s="29">
        <v>240263</v>
      </c>
      <c r="C1146" s="29" t="s">
        <v>115</v>
      </c>
      <c r="D1146" s="29" t="s">
        <v>3277</v>
      </c>
      <c r="E1146" s="35">
        <f>IFERROR(VLOOKUP(Table5[[#This Row],[EMPLOYEE ID]],Table3[[EMP ID]:[DATE STARTED]],9,FALSE),"")</f>
        <v>44013</v>
      </c>
      <c r="F1146" s="35" t="str">
        <f>IF(IFERROR(VLOOKUP(Table5[[#This Row],[EMPLOYEE ID]],ELIST!$A$1:$J$1864,8),"")="","",VLOOKUP(Table5[[#This Row],[EMPLOYEE ID]],ELIST!$A$1:$J$1864,8))</f>
        <v/>
      </c>
      <c r="G1146" s="29">
        <v>1</v>
      </c>
      <c r="H1146" s="29">
        <v>12</v>
      </c>
      <c r="I1146" s="30">
        <f t="shared" si="34"/>
        <v>8.3333333333333329E-2</v>
      </c>
      <c r="J1146" s="52">
        <f t="shared" si="35"/>
        <v>8.3333333333333329E-2</v>
      </c>
    </row>
    <row r="1147" spans="1:10" x14ac:dyDescent="0.25">
      <c r="A1147" s="28" t="s">
        <v>109</v>
      </c>
      <c r="B1147" s="29">
        <v>240263</v>
      </c>
      <c r="C1147" s="29" t="s">
        <v>115</v>
      </c>
      <c r="D1147" s="29" t="s">
        <v>3284</v>
      </c>
      <c r="E1147" s="35">
        <f>IFERROR(VLOOKUP(Table5[[#This Row],[EMPLOYEE ID]],Table3[[EMP ID]:[DATE STARTED]],9,FALSE),"")</f>
        <v>44013</v>
      </c>
      <c r="F1147" s="35" t="str">
        <f>IF(IFERROR(VLOOKUP(Table5[[#This Row],[EMPLOYEE ID]],ELIST!$A$1:$J$1864,8),"")="","",VLOOKUP(Table5[[#This Row],[EMPLOYEE ID]],ELIST!$A$1:$J$1864,8))</f>
        <v/>
      </c>
      <c r="G1147" s="29">
        <v>1</v>
      </c>
      <c r="H1147" s="29">
        <v>12</v>
      </c>
      <c r="I1147" s="30">
        <f t="shared" si="34"/>
        <v>8.3333333333333329E-2</v>
      </c>
      <c r="J1147" s="52">
        <f t="shared" si="35"/>
        <v>8.3333333333333329E-2</v>
      </c>
    </row>
    <row r="1148" spans="1:10" x14ac:dyDescent="0.25">
      <c r="A1148" s="28" t="s">
        <v>109</v>
      </c>
      <c r="B1148" s="29">
        <v>240263</v>
      </c>
      <c r="C1148" s="29" t="s">
        <v>115</v>
      </c>
      <c r="D1148" s="29" t="s">
        <v>3778</v>
      </c>
      <c r="E1148" s="35">
        <f>IFERROR(VLOOKUP(Table5[[#This Row],[EMPLOYEE ID]],Table3[[EMP ID]:[DATE STARTED]],9,FALSE),"")</f>
        <v>44013</v>
      </c>
      <c r="F1148" s="35" t="str">
        <f>IF(IFERROR(VLOOKUP(Table5[[#This Row],[EMPLOYEE ID]],ELIST!$A$1:$J$1864,8),"")="","",VLOOKUP(Table5[[#This Row],[EMPLOYEE ID]],ELIST!$A$1:$J$1864,8))</f>
        <v/>
      </c>
      <c r="G1148" s="29">
        <v>1</v>
      </c>
      <c r="H1148" s="29">
        <v>12</v>
      </c>
      <c r="I1148" s="30">
        <f t="shared" si="34"/>
        <v>8.3333333333333329E-2</v>
      </c>
      <c r="J1148" s="52">
        <f t="shared" si="35"/>
        <v>8.3333333333333329E-2</v>
      </c>
    </row>
    <row r="1149" spans="1:10" x14ac:dyDescent="0.25">
      <c r="A1149" s="28" t="s">
        <v>109</v>
      </c>
      <c r="B1149" s="29">
        <v>240263</v>
      </c>
      <c r="C1149" s="29" t="s">
        <v>115</v>
      </c>
      <c r="D1149" s="29" t="s">
        <v>3768</v>
      </c>
      <c r="E1149" s="35">
        <f>IFERROR(VLOOKUP(Table5[[#This Row],[EMPLOYEE ID]],Table3[[EMP ID]:[DATE STARTED]],9,FALSE),"")</f>
        <v>44013</v>
      </c>
      <c r="F1149" s="35" t="str">
        <f>IF(IFERROR(VLOOKUP(Table5[[#This Row],[EMPLOYEE ID]],ELIST!$A$1:$J$1864,8),"")="","",VLOOKUP(Table5[[#This Row],[EMPLOYEE ID]],ELIST!$A$1:$J$1864,8))</f>
        <v/>
      </c>
      <c r="G1149" s="29">
        <v>1</v>
      </c>
      <c r="H1149" s="29">
        <v>12</v>
      </c>
      <c r="I1149" s="30">
        <f t="shared" si="34"/>
        <v>8.3333333333333329E-2</v>
      </c>
      <c r="J1149" s="52">
        <f t="shared" si="35"/>
        <v>8.3333333333333329E-2</v>
      </c>
    </row>
    <row r="1150" spans="1:10" x14ac:dyDescent="0.25">
      <c r="A1150" s="28" t="s">
        <v>109</v>
      </c>
      <c r="B1150" s="29">
        <v>240624</v>
      </c>
      <c r="C1150" s="29" t="s">
        <v>370</v>
      </c>
      <c r="D1150" s="29" t="s">
        <v>754</v>
      </c>
      <c r="E1150" s="35">
        <f>IFERROR(VLOOKUP(Table5[[#This Row],[EMPLOYEE ID]],Table3[[EMP ID]:[DATE STARTED]],9,FALSE),"")</f>
        <v>45026</v>
      </c>
      <c r="F1150" s="35" t="str">
        <f>IF(IFERROR(VLOOKUP(Table5[[#This Row],[EMPLOYEE ID]],ELIST!$A$1:$J$1864,8),"")="","",VLOOKUP(Table5[[#This Row],[EMPLOYEE ID]],ELIST!$A$1:$J$1864,8))</f>
        <v/>
      </c>
      <c r="G1150" s="29">
        <v>1</v>
      </c>
      <c r="H1150" s="29">
        <v>12</v>
      </c>
      <c r="I1150" s="30">
        <f t="shared" si="34"/>
        <v>8.3333333333333329E-2</v>
      </c>
      <c r="J1150" s="52">
        <f t="shared" si="35"/>
        <v>8.3333333333333329E-2</v>
      </c>
    </row>
    <row r="1151" spans="1:10" x14ac:dyDescent="0.25">
      <c r="A1151" s="28" t="s">
        <v>105</v>
      </c>
      <c r="B1151" s="29">
        <v>230018</v>
      </c>
      <c r="C1151" s="29" t="s">
        <v>685</v>
      </c>
      <c r="D1151" s="29" t="s">
        <v>747</v>
      </c>
      <c r="E1151" s="35">
        <f>IFERROR(VLOOKUP(Table5[[#This Row],[EMPLOYEE ID]],Table3[[EMP ID]:[DATE STARTED]],9,FALSE),"")</f>
        <v>45433</v>
      </c>
      <c r="F1151" s="35" t="str">
        <f>IF(IFERROR(VLOOKUP(Table5[[#This Row],[EMPLOYEE ID]],ELIST!$A$1:$J$1864,8),"")="","",VLOOKUP(Table5[[#This Row],[EMPLOYEE ID]],ELIST!$A$1:$J$1864,8))</f>
        <v/>
      </c>
      <c r="G1151" s="29">
        <v>1</v>
      </c>
      <c r="H1151" s="29">
        <v>12</v>
      </c>
      <c r="I1151" s="30">
        <f t="shared" si="34"/>
        <v>8.3333333333333329E-2</v>
      </c>
      <c r="J1151" s="52">
        <f t="shared" si="35"/>
        <v>8.3333333333333329E-2</v>
      </c>
    </row>
    <row r="1152" spans="1:10" x14ac:dyDescent="0.25">
      <c r="A1152" s="28" t="s">
        <v>105</v>
      </c>
      <c r="B1152" s="29">
        <v>230018</v>
      </c>
      <c r="C1152" s="29" t="s">
        <v>685</v>
      </c>
      <c r="D1152" s="29" t="s">
        <v>703</v>
      </c>
      <c r="E1152" s="35">
        <f>IFERROR(VLOOKUP(Table5[[#This Row],[EMPLOYEE ID]],Table3[[EMP ID]:[DATE STARTED]],9,FALSE),"")</f>
        <v>45433</v>
      </c>
      <c r="F1152" s="35" t="str">
        <f>IF(IFERROR(VLOOKUP(Table5[[#This Row],[EMPLOYEE ID]],ELIST!$A$1:$J$1864,8),"")="","",VLOOKUP(Table5[[#This Row],[EMPLOYEE ID]],ELIST!$A$1:$J$1864,8))</f>
        <v/>
      </c>
      <c r="G1152" s="29">
        <v>1</v>
      </c>
      <c r="H1152" s="29">
        <v>12</v>
      </c>
      <c r="I1152" s="30">
        <f t="shared" si="34"/>
        <v>8.3333333333333329E-2</v>
      </c>
      <c r="J1152" s="52">
        <f t="shared" si="35"/>
        <v>8.3333333333333329E-2</v>
      </c>
    </row>
    <row r="1153" spans="1:10" x14ac:dyDescent="0.25">
      <c r="A1153" s="28" t="s">
        <v>105</v>
      </c>
      <c r="B1153" s="29">
        <v>230018</v>
      </c>
      <c r="C1153" s="29" t="s">
        <v>685</v>
      </c>
      <c r="D1153" s="29" t="s">
        <v>695</v>
      </c>
      <c r="E1153" s="35">
        <f>IFERROR(VLOOKUP(Table5[[#This Row],[EMPLOYEE ID]],Table3[[EMP ID]:[DATE STARTED]],9,FALSE),"")</f>
        <v>45433</v>
      </c>
      <c r="F1153" s="35" t="str">
        <f>IF(IFERROR(VLOOKUP(Table5[[#This Row],[EMPLOYEE ID]],ELIST!$A$1:$J$1864,8),"")="","",VLOOKUP(Table5[[#This Row],[EMPLOYEE ID]],ELIST!$A$1:$J$1864,8))</f>
        <v/>
      </c>
      <c r="G1153" s="29">
        <v>1</v>
      </c>
      <c r="H1153" s="29">
        <v>12</v>
      </c>
      <c r="I1153" s="30">
        <f t="shared" si="34"/>
        <v>8.3333333333333329E-2</v>
      </c>
      <c r="J1153" s="52">
        <f t="shared" si="35"/>
        <v>8.3333333333333329E-2</v>
      </c>
    </row>
    <row r="1154" spans="1:10" x14ac:dyDescent="0.25">
      <c r="A1154" s="28" t="s">
        <v>105</v>
      </c>
      <c r="B1154" s="29">
        <v>230018</v>
      </c>
      <c r="C1154" s="29" t="s">
        <v>685</v>
      </c>
      <c r="D1154" s="29" t="s">
        <v>650</v>
      </c>
      <c r="E1154" s="35">
        <f>IFERROR(VLOOKUP(Table5[[#This Row],[EMPLOYEE ID]],Table3[[EMP ID]:[DATE STARTED]],9,FALSE),"")</f>
        <v>45433</v>
      </c>
      <c r="F1154" s="35" t="str">
        <f>IF(IFERROR(VLOOKUP(Table5[[#This Row],[EMPLOYEE ID]],ELIST!$A$1:$J$1864,8),"")="","",VLOOKUP(Table5[[#This Row],[EMPLOYEE ID]],ELIST!$A$1:$J$1864,8))</f>
        <v/>
      </c>
      <c r="G1154" s="29">
        <v>1</v>
      </c>
      <c r="H1154" s="29">
        <v>12</v>
      </c>
      <c r="I1154" s="30">
        <f t="shared" si="34"/>
        <v>8.3333333333333329E-2</v>
      </c>
      <c r="J1154" s="52">
        <f t="shared" si="35"/>
        <v>8.3333333333333329E-2</v>
      </c>
    </row>
    <row r="1155" spans="1:10" x14ac:dyDescent="0.25">
      <c r="A1155" s="28" t="s">
        <v>105</v>
      </c>
      <c r="B1155" s="29">
        <v>230018</v>
      </c>
      <c r="C1155" s="29" t="s">
        <v>685</v>
      </c>
      <c r="D1155" s="29" t="s">
        <v>3277</v>
      </c>
      <c r="E1155" s="35">
        <f>IFERROR(VLOOKUP(Table5[[#This Row],[EMPLOYEE ID]],Table3[[EMP ID]:[DATE STARTED]],9,FALSE),"")</f>
        <v>45433</v>
      </c>
      <c r="F1155" s="35" t="str">
        <f>IF(IFERROR(VLOOKUP(Table5[[#This Row],[EMPLOYEE ID]],ELIST!$A$1:$J$1864,8),"")="","",VLOOKUP(Table5[[#This Row],[EMPLOYEE ID]],ELIST!$A$1:$J$1864,8))</f>
        <v/>
      </c>
      <c r="G1155" s="29">
        <v>1</v>
      </c>
      <c r="H1155" s="29">
        <v>12</v>
      </c>
      <c r="I1155" s="30">
        <f t="shared" ref="I1155:I1218" si="36">G1155/H1155</f>
        <v>8.3333333333333329E-2</v>
      </c>
      <c r="J1155" s="52">
        <f t="shared" ref="J1155:J1218" si="37">IF(ISNUMBER(F1155), ((G1155 - 1 + (DAY(F1155) / DAY(EOMONTH(F1155, 0)))) / H1155), (G1155 / H1155))</f>
        <v>8.3333333333333329E-2</v>
      </c>
    </row>
    <row r="1156" spans="1:10" x14ac:dyDescent="0.25">
      <c r="A1156" s="28" t="s">
        <v>105</v>
      </c>
      <c r="B1156" s="29">
        <v>230018</v>
      </c>
      <c r="C1156" s="29" t="s">
        <v>685</v>
      </c>
      <c r="D1156" s="29" t="s">
        <v>3284</v>
      </c>
      <c r="E1156" s="35">
        <f>IFERROR(VLOOKUP(Table5[[#This Row],[EMPLOYEE ID]],Table3[[EMP ID]:[DATE STARTED]],9,FALSE),"")</f>
        <v>45433</v>
      </c>
      <c r="F1156" s="35" t="str">
        <f>IF(IFERROR(VLOOKUP(Table5[[#This Row],[EMPLOYEE ID]],ELIST!$A$1:$J$1864,8),"")="","",VLOOKUP(Table5[[#This Row],[EMPLOYEE ID]],ELIST!$A$1:$J$1864,8))</f>
        <v/>
      </c>
      <c r="G1156" s="29">
        <v>1</v>
      </c>
      <c r="H1156" s="29">
        <v>12</v>
      </c>
      <c r="I1156" s="30">
        <f t="shared" si="36"/>
        <v>8.3333333333333329E-2</v>
      </c>
      <c r="J1156" s="52">
        <f t="shared" si="37"/>
        <v>8.3333333333333329E-2</v>
      </c>
    </row>
    <row r="1157" spans="1:10" x14ac:dyDescent="0.25">
      <c r="A1157" s="28" t="s">
        <v>105</v>
      </c>
      <c r="B1157" s="29">
        <v>230018</v>
      </c>
      <c r="C1157" s="29" t="s">
        <v>685</v>
      </c>
      <c r="D1157" s="29" t="s">
        <v>3778</v>
      </c>
      <c r="E1157" s="35">
        <f>IFERROR(VLOOKUP(Table5[[#This Row],[EMPLOYEE ID]],Table3[[EMP ID]:[DATE STARTED]],9,FALSE),"")</f>
        <v>45433</v>
      </c>
      <c r="F1157" s="35" t="str">
        <f>IF(IFERROR(VLOOKUP(Table5[[#This Row],[EMPLOYEE ID]],ELIST!$A$1:$J$1864,8),"")="","",VLOOKUP(Table5[[#This Row],[EMPLOYEE ID]],ELIST!$A$1:$J$1864,8))</f>
        <v/>
      </c>
      <c r="G1157" s="29">
        <v>1</v>
      </c>
      <c r="H1157" s="29">
        <v>12</v>
      </c>
      <c r="I1157" s="30">
        <f t="shared" si="36"/>
        <v>8.3333333333333329E-2</v>
      </c>
      <c r="J1157" s="52">
        <f t="shared" si="37"/>
        <v>8.3333333333333329E-2</v>
      </c>
    </row>
    <row r="1158" spans="1:10" x14ac:dyDescent="0.25">
      <c r="A1158" s="28" t="s">
        <v>105</v>
      </c>
      <c r="B1158" s="29">
        <v>230018</v>
      </c>
      <c r="C1158" s="29" t="s">
        <v>685</v>
      </c>
      <c r="D1158" s="29" t="s">
        <v>3768</v>
      </c>
      <c r="E1158" s="35">
        <f>IFERROR(VLOOKUP(Table5[[#This Row],[EMPLOYEE ID]],Table3[[EMP ID]:[DATE STARTED]],9,FALSE),"")</f>
        <v>45433</v>
      </c>
      <c r="F1158" s="35" t="str">
        <f>IF(IFERROR(VLOOKUP(Table5[[#This Row],[EMPLOYEE ID]],ELIST!$A$1:$J$1864,8),"")="","",VLOOKUP(Table5[[#This Row],[EMPLOYEE ID]],ELIST!$A$1:$J$1864,8))</f>
        <v/>
      </c>
      <c r="G1158" s="29">
        <v>1</v>
      </c>
      <c r="H1158" s="29">
        <v>12</v>
      </c>
      <c r="I1158" s="30">
        <f t="shared" si="36"/>
        <v>8.3333333333333329E-2</v>
      </c>
      <c r="J1158" s="52">
        <f t="shared" si="37"/>
        <v>8.3333333333333329E-2</v>
      </c>
    </row>
    <row r="1159" spans="1:10" x14ac:dyDescent="0.25">
      <c r="A1159" s="28" t="s">
        <v>105</v>
      </c>
      <c r="B1159" s="29">
        <v>240067</v>
      </c>
      <c r="C1159" s="29" t="s">
        <v>111</v>
      </c>
      <c r="D1159" s="29" t="s">
        <v>754</v>
      </c>
      <c r="E1159" s="35">
        <f>IFERROR(VLOOKUP(Table5[[#This Row],[EMPLOYEE ID]],Table3[[EMP ID]:[DATE STARTED]],9,FALSE),"")</f>
        <v>41946</v>
      </c>
      <c r="F1159" s="35" t="str">
        <f>IF(IFERROR(VLOOKUP(Table5[[#This Row],[EMPLOYEE ID]],ELIST!$A$1:$J$1864,8),"")="","",VLOOKUP(Table5[[#This Row],[EMPLOYEE ID]],ELIST!$A$1:$J$1864,8))</f>
        <v/>
      </c>
      <c r="G1159" s="29">
        <v>1</v>
      </c>
      <c r="H1159" s="29">
        <v>12</v>
      </c>
      <c r="I1159" s="30">
        <f t="shared" si="36"/>
        <v>8.3333333333333329E-2</v>
      </c>
      <c r="J1159" s="52">
        <f t="shared" si="37"/>
        <v>8.3333333333333329E-2</v>
      </c>
    </row>
    <row r="1160" spans="1:10" x14ac:dyDescent="0.25">
      <c r="A1160" s="28" t="s">
        <v>105</v>
      </c>
      <c r="B1160" s="29">
        <v>240067</v>
      </c>
      <c r="C1160" s="29" t="s">
        <v>111</v>
      </c>
      <c r="D1160" s="29" t="s">
        <v>748</v>
      </c>
      <c r="E1160" s="35">
        <f>IFERROR(VLOOKUP(Table5[[#This Row],[EMPLOYEE ID]],Table3[[EMP ID]:[DATE STARTED]],9,FALSE),"")</f>
        <v>41946</v>
      </c>
      <c r="F1160" s="35" t="str">
        <f>IF(IFERROR(VLOOKUP(Table5[[#This Row],[EMPLOYEE ID]],ELIST!$A$1:$J$1864,8),"")="","",VLOOKUP(Table5[[#This Row],[EMPLOYEE ID]],ELIST!$A$1:$J$1864,8))</f>
        <v/>
      </c>
      <c r="G1160" s="29">
        <v>1</v>
      </c>
      <c r="H1160" s="29">
        <v>12</v>
      </c>
      <c r="I1160" s="30">
        <f t="shared" si="36"/>
        <v>8.3333333333333329E-2</v>
      </c>
      <c r="J1160" s="52">
        <f t="shared" si="37"/>
        <v>8.3333333333333329E-2</v>
      </c>
    </row>
    <row r="1161" spans="1:10" x14ac:dyDescent="0.25">
      <c r="A1161" s="28" t="s">
        <v>105</v>
      </c>
      <c r="B1161" s="29">
        <v>240255</v>
      </c>
      <c r="C1161" s="29" t="s">
        <v>222</v>
      </c>
      <c r="D1161" s="29" t="s">
        <v>746</v>
      </c>
      <c r="E1161" s="35">
        <f>IFERROR(VLOOKUP(Table5[[#This Row],[EMPLOYEE ID]],Table3[[EMP ID]:[DATE STARTED]],9,FALSE),"")</f>
        <v>43987</v>
      </c>
      <c r="F1161" s="35" t="str">
        <f>IF(IFERROR(VLOOKUP(Table5[[#This Row],[EMPLOYEE ID]],ELIST!$A$1:$J$1864,8),"")="","",VLOOKUP(Table5[[#This Row],[EMPLOYEE ID]],ELIST!$A$1:$J$1864,8))</f>
        <v/>
      </c>
      <c r="G1161" s="29">
        <v>1</v>
      </c>
      <c r="H1161" s="29">
        <v>12</v>
      </c>
      <c r="I1161" s="30">
        <f t="shared" si="36"/>
        <v>8.3333333333333329E-2</v>
      </c>
      <c r="J1161" s="52">
        <f t="shared" si="37"/>
        <v>8.3333333333333329E-2</v>
      </c>
    </row>
    <row r="1162" spans="1:10" x14ac:dyDescent="0.25">
      <c r="A1162" s="28" t="s">
        <v>105</v>
      </c>
      <c r="B1162" s="29" t="s">
        <v>2992</v>
      </c>
      <c r="C1162" s="29" t="s">
        <v>3766</v>
      </c>
      <c r="D1162" s="29" t="s">
        <v>717</v>
      </c>
      <c r="E1162" s="35" t="str">
        <f>IFERROR(VLOOKUP(Table5[[#This Row],[EMPLOYEE ID]],Table3[[EMP ID]:[DATE STARTED]],9,FALSE),"")</f>
        <v/>
      </c>
      <c r="F1162" s="35" t="str">
        <f>IF(IFERROR(VLOOKUP(Table5[[#This Row],[EMPLOYEE ID]],ELIST!$A$1:$J$1864,8),"")="","",VLOOKUP(Table5[[#This Row],[EMPLOYEE ID]],ELIST!$A$1:$J$1864,8))</f>
        <v/>
      </c>
      <c r="G1162" s="29">
        <v>1</v>
      </c>
      <c r="H1162" s="29">
        <v>12</v>
      </c>
      <c r="I1162" s="30">
        <f t="shared" si="36"/>
        <v>8.3333333333333329E-2</v>
      </c>
      <c r="J1162" s="52">
        <f t="shared" si="37"/>
        <v>8.3333333333333329E-2</v>
      </c>
    </row>
    <row r="1163" spans="1:10" x14ac:dyDescent="0.25">
      <c r="A1163" s="28" t="s">
        <v>102</v>
      </c>
      <c r="B1163" s="29">
        <v>240054</v>
      </c>
      <c r="C1163" s="29" t="s">
        <v>106</v>
      </c>
      <c r="D1163" s="29" t="s">
        <v>754</v>
      </c>
      <c r="E1163" s="35">
        <f>IFERROR(VLOOKUP(Table5[[#This Row],[EMPLOYEE ID]],Table3[[EMP ID]:[DATE STARTED]],9,FALSE),"")</f>
        <v>42816</v>
      </c>
      <c r="F1163" s="35" t="str">
        <f>IF(IFERROR(VLOOKUP(Table5[[#This Row],[EMPLOYEE ID]],ELIST!$A$1:$J$1864,8),"")="","",VLOOKUP(Table5[[#This Row],[EMPLOYEE ID]],ELIST!$A$1:$J$1864,8))</f>
        <v/>
      </c>
      <c r="G1163" s="29">
        <v>1</v>
      </c>
      <c r="H1163" s="29">
        <v>12</v>
      </c>
      <c r="I1163" s="30">
        <f t="shared" si="36"/>
        <v>8.3333333333333329E-2</v>
      </c>
      <c r="J1163" s="52">
        <f t="shared" si="37"/>
        <v>8.3333333333333329E-2</v>
      </c>
    </row>
    <row r="1164" spans="1:10" x14ac:dyDescent="0.25">
      <c r="A1164" s="28" t="s">
        <v>102</v>
      </c>
      <c r="B1164" s="29">
        <v>240054</v>
      </c>
      <c r="C1164" s="29" t="s">
        <v>106</v>
      </c>
      <c r="D1164" s="29" t="s">
        <v>748</v>
      </c>
      <c r="E1164" s="35">
        <f>IFERROR(VLOOKUP(Table5[[#This Row],[EMPLOYEE ID]],Table3[[EMP ID]:[DATE STARTED]],9,FALSE),"")</f>
        <v>42816</v>
      </c>
      <c r="F1164" s="35" t="str">
        <f>IF(IFERROR(VLOOKUP(Table5[[#This Row],[EMPLOYEE ID]],ELIST!$A$1:$J$1864,8),"")="","",VLOOKUP(Table5[[#This Row],[EMPLOYEE ID]],ELIST!$A$1:$J$1864,8))</f>
        <v/>
      </c>
      <c r="G1164" s="29">
        <v>1</v>
      </c>
      <c r="H1164" s="29">
        <v>12</v>
      </c>
      <c r="I1164" s="30">
        <f t="shared" si="36"/>
        <v>8.3333333333333329E-2</v>
      </c>
      <c r="J1164" s="52">
        <f t="shared" si="37"/>
        <v>8.3333333333333329E-2</v>
      </c>
    </row>
    <row r="1165" spans="1:10" x14ac:dyDescent="0.25">
      <c r="A1165" s="28" t="s">
        <v>102</v>
      </c>
      <c r="B1165" s="29">
        <v>240054</v>
      </c>
      <c r="C1165" s="29" t="s">
        <v>106</v>
      </c>
      <c r="D1165" s="29" t="s">
        <v>747</v>
      </c>
      <c r="E1165" s="35">
        <f>IFERROR(VLOOKUP(Table5[[#This Row],[EMPLOYEE ID]],Table3[[EMP ID]:[DATE STARTED]],9,FALSE),"")</f>
        <v>42816</v>
      </c>
      <c r="F1165" s="35" t="str">
        <f>IF(IFERROR(VLOOKUP(Table5[[#This Row],[EMPLOYEE ID]],ELIST!$A$1:$J$1864,8),"")="","",VLOOKUP(Table5[[#This Row],[EMPLOYEE ID]],ELIST!$A$1:$J$1864,8))</f>
        <v/>
      </c>
      <c r="G1165" s="29">
        <v>1</v>
      </c>
      <c r="H1165" s="29">
        <v>12</v>
      </c>
      <c r="I1165" s="30">
        <f t="shared" si="36"/>
        <v>8.3333333333333329E-2</v>
      </c>
      <c r="J1165" s="52">
        <f t="shared" si="37"/>
        <v>8.3333333333333329E-2</v>
      </c>
    </row>
    <row r="1166" spans="1:10" x14ac:dyDescent="0.25">
      <c r="A1166" s="28" t="s">
        <v>102</v>
      </c>
      <c r="B1166" s="29">
        <v>240054</v>
      </c>
      <c r="C1166" s="29" t="s">
        <v>106</v>
      </c>
      <c r="D1166" s="29" t="s">
        <v>746</v>
      </c>
      <c r="E1166" s="35">
        <f>IFERROR(VLOOKUP(Table5[[#This Row],[EMPLOYEE ID]],Table3[[EMP ID]:[DATE STARTED]],9,FALSE),"")</f>
        <v>42816</v>
      </c>
      <c r="F1166" s="35" t="str">
        <f>IF(IFERROR(VLOOKUP(Table5[[#This Row],[EMPLOYEE ID]],ELIST!$A$1:$J$1864,8),"")="","",VLOOKUP(Table5[[#This Row],[EMPLOYEE ID]],ELIST!$A$1:$J$1864,8))</f>
        <v/>
      </c>
      <c r="G1166" s="29">
        <v>1</v>
      </c>
      <c r="H1166" s="29">
        <v>12</v>
      </c>
      <c r="I1166" s="30">
        <f t="shared" si="36"/>
        <v>8.3333333333333329E-2</v>
      </c>
      <c r="J1166" s="52">
        <f t="shared" si="37"/>
        <v>8.3333333333333329E-2</v>
      </c>
    </row>
    <row r="1167" spans="1:10" x14ac:dyDescent="0.25">
      <c r="A1167" s="28" t="s">
        <v>102</v>
      </c>
      <c r="B1167" s="29">
        <v>240054</v>
      </c>
      <c r="C1167" s="29" t="s">
        <v>106</v>
      </c>
      <c r="D1167" s="29" t="s">
        <v>717</v>
      </c>
      <c r="E1167" s="35">
        <f>IFERROR(VLOOKUP(Table5[[#This Row],[EMPLOYEE ID]],Table3[[EMP ID]:[DATE STARTED]],9,FALSE),"")</f>
        <v>42816</v>
      </c>
      <c r="F1167" s="35" t="str">
        <f>IF(IFERROR(VLOOKUP(Table5[[#This Row],[EMPLOYEE ID]],ELIST!$A$1:$J$1864,8),"")="","",VLOOKUP(Table5[[#This Row],[EMPLOYEE ID]],ELIST!$A$1:$J$1864,8))</f>
        <v/>
      </c>
      <c r="G1167" s="29">
        <v>1</v>
      </c>
      <c r="H1167" s="29">
        <v>12</v>
      </c>
      <c r="I1167" s="30">
        <f t="shared" si="36"/>
        <v>8.3333333333333329E-2</v>
      </c>
      <c r="J1167" s="52">
        <f t="shared" si="37"/>
        <v>8.3333333333333329E-2</v>
      </c>
    </row>
    <row r="1168" spans="1:10" x14ac:dyDescent="0.25">
      <c r="A1168" s="28" t="s">
        <v>102</v>
      </c>
      <c r="B1168" s="29">
        <v>240054</v>
      </c>
      <c r="C1168" s="29" t="s">
        <v>106</v>
      </c>
      <c r="D1168" s="29" t="s">
        <v>703</v>
      </c>
      <c r="E1168" s="35">
        <f>IFERROR(VLOOKUP(Table5[[#This Row],[EMPLOYEE ID]],Table3[[EMP ID]:[DATE STARTED]],9,FALSE),"")</f>
        <v>42816</v>
      </c>
      <c r="F1168" s="35" t="str">
        <f>IF(IFERROR(VLOOKUP(Table5[[#This Row],[EMPLOYEE ID]],ELIST!$A$1:$J$1864,8),"")="","",VLOOKUP(Table5[[#This Row],[EMPLOYEE ID]],ELIST!$A$1:$J$1864,8))</f>
        <v/>
      </c>
      <c r="G1168" s="29">
        <v>1</v>
      </c>
      <c r="H1168" s="29">
        <v>12</v>
      </c>
      <c r="I1168" s="30">
        <f t="shared" si="36"/>
        <v>8.3333333333333329E-2</v>
      </c>
      <c r="J1168" s="52">
        <f t="shared" si="37"/>
        <v>8.3333333333333329E-2</v>
      </c>
    </row>
    <row r="1169" spans="1:10" x14ac:dyDescent="0.25">
      <c r="A1169" s="28" t="s">
        <v>102</v>
      </c>
      <c r="B1169" s="29">
        <v>240054</v>
      </c>
      <c r="C1169" s="29" t="s">
        <v>106</v>
      </c>
      <c r="D1169" s="29" t="s">
        <v>695</v>
      </c>
      <c r="E1169" s="35">
        <f>IFERROR(VLOOKUP(Table5[[#This Row],[EMPLOYEE ID]],Table3[[EMP ID]:[DATE STARTED]],9,FALSE),"")</f>
        <v>42816</v>
      </c>
      <c r="F1169" s="35" t="str">
        <f>IF(IFERROR(VLOOKUP(Table5[[#This Row],[EMPLOYEE ID]],ELIST!$A$1:$J$1864,8),"")="","",VLOOKUP(Table5[[#This Row],[EMPLOYEE ID]],ELIST!$A$1:$J$1864,8))</f>
        <v/>
      </c>
      <c r="G1169" s="29">
        <v>1</v>
      </c>
      <c r="H1169" s="29">
        <v>12</v>
      </c>
      <c r="I1169" s="30">
        <f t="shared" si="36"/>
        <v>8.3333333333333329E-2</v>
      </c>
      <c r="J1169" s="52">
        <f t="shared" si="37"/>
        <v>8.3333333333333329E-2</v>
      </c>
    </row>
    <row r="1170" spans="1:10" x14ac:dyDescent="0.25">
      <c r="A1170" s="28" t="s">
        <v>102</v>
      </c>
      <c r="B1170" s="29">
        <v>240054</v>
      </c>
      <c r="C1170" s="29" t="s">
        <v>106</v>
      </c>
      <c r="D1170" s="29" t="s">
        <v>650</v>
      </c>
      <c r="E1170" s="35">
        <f>IFERROR(VLOOKUP(Table5[[#This Row],[EMPLOYEE ID]],Table3[[EMP ID]:[DATE STARTED]],9,FALSE),"")</f>
        <v>42816</v>
      </c>
      <c r="F1170" s="35" t="str">
        <f>IF(IFERROR(VLOOKUP(Table5[[#This Row],[EMPLOYEE ID]],ELIST!$A$1:$J$1864,8),"")="","",VLOOKUP(Table5[[#This Row],[EMPLOYEE ID]],ELIST!$A$1:$J$1864,8))</f>
        <v/>
      </c>
      <c r="G1170" s="29">
        <v>1</v>
      </c>
      <c r="H1170" s="29">
        <v>12</v>
      </c>
      <c r="I1170" s="30">
        <f t="shared" si="36"/>
        <v>8.3333333333333329E-2</v>
      </c>
      <c r="J1170" s="52">
        <f t="shared" si="37"/>
        <v>8.3333333333333329E-2</v>
      </c>
    </row>
    <row r="1171" spans="1:10" x14ac:dyDescent="0.25">
      <c r="A1171" s="28" t="s">
        <v>102</v>
      </c>
      <c r="B1171" s="29">
        <v>240054</v>
      </c>
      <c r="C1171" s="29" t="s">
        <v>106</v>
      </c>
      <c r="D1171" s="29" t="s">
        <v>3277</v>
      </c>
      <c r="E1171" s="35">
        <f>IFERROR(VLOOKUP(Table5[[#This Row],[EMPLOYEE ID]],Table3[[EMP ID]:[DATE STARTED]],9,FALSE),"")</f>
        <v>42816</v>
      </c>
      <c r="F1171" s="35" t="str">
        <f>IF(IFERROR(VLOOKUP(Table5[[#This Row],[EMPLOYEE ID]],ELIST!$A$1:$J$1864,8),"")="","",VLOOKUP(Table5[[#This Row],[EMPLOYEE ID]],ELIST!$A$1:$J$1864,8))</f>
        <v/>
      </c>
      <c r="G1171" s="29">
        <v>1</v>
      </c>
      <c r="H1171" s="29">
        <v>12</v>
      </c>
      <c r="I1171" s="30">
        <f t="shared" si="36"/>
        <v>8.3333333333333329E-2</v>
      </c>
      <c r="J1171" s="52">
        <f t="shared" si="37"/>
        <v>8.3333333333333329E-2</v>
      </c>
    </row>
    <row r="1172" spans="1:10" x14ac:dyDescent="0.25">
      <c r="A1172" s="28" t="s">
        <v>102</v>
      </c>
      <c r="B1172" s="29">
        <v>240054</v>
      </c>
      <c r="C1172" s="29" t="s">
        <v>106</v>
      </c>
      <c r="D1172" s="29" t="s">
        <v>3284</v>
      </c>
      <c r="E1172" s="35">
        <f>IFERROR(VLOOKUP(Table5[[#This Row],[EMPLOYEE ID]],Table3[[EMP ID]:[DATE STARTED]],9,FALSE),"")</f>
        <v>42816</v>
      </c>
      <c r="F1172" s="35" t="str">
        <f>IF(IFERROR(VLOOKUP(Table5[[#This Row],[EMPLOYEE ID]],ELIST!$A$1:$J$1864,8),"")="","",VLOOKUP(Table5[[#This Row],[EMPLOYEE ID]],ELIST!$A$1:$J$1864,8))</f>
        <v/>
      </c>
      <c r="G1172" s="29">
        <v>1</v>
      </c>
      <c r="H1172" s="29">
        <v>12</v>
      </c>
      <c r="I1172" s="30">
        <f t="shared" si="36"/>
        <v>8.3333333333333329E-2</v>
      </c>
      <c r="J1172" s="52">
        <f t="shared" si="37"/>
        <v>8.3333333333333329E-2</v>
      </c>
    </row>
    <row r="1173" spans="1:10" x14ac:dyDescent="0.25">
      <c r="A1173" s="28" t="s">
        <v>102</v>
      </c>
      <c r="B1173" s="29">
        <v>240054</v>
      </c>
      <c r="C1173" s="29" t="s">
        <v>106</v>
      </c>
      <c r="D1173" s="29" t="s">
        <v>3778</v>
      </c>
      <c r="E1173" s="35">
        <f>IFERROR(VLOOKUP(Table5[[#This Row],[EMPLOYEE ID]],Table3[[EMP ID]:[DATE STARTED]],9,FALSE),"")</f>
        <v>42816</v>
      </c>
      <c r="F1173" s="35" t="str">
        <f>IF(IFERROR(VLOOKUP(Table5[[#This Row],[EMPLOYEE ID]],ELIST!$A$1:$J$1864,8),"")="","",VLOOKUP(Table5[[#This Row],[EMPLOYEE ID]],ELIST!$A$1:$J$1864,8))</f>
        <v/>
      </c>
      <c r="G1173" s="29">
        <v>1</v>
      </c>
      <c r="H1173" s="29">
        <v>12</v>
      </c>
      <c r="I1173" s="30">
        <f t="shared" si="36"/>
        <v>8.3333333333333329E-2</v>
      </c>
      <c r="J1173" s="52">
        <f t="shared" si="37"/>
        <v>8.3333333333333329E-2</v>
      </c>
    </row>
    <row r="1174" spans="1:10" x14ac:dyDescent="0.25">
      <c r="A1174" s="28" t="s">
        <v>102</v>
      </c>
      <c r="B1174" s="29">
        <v>240054</v>
      </c>
      <c r="C1174" s="29" t="s">
        <v>106</v>
      </c>
      <c r="D1174" s="29" t="s">
        <v>3768</v>
      </c>
      <c r="E1174" s="35">
        <f>IFERROR(VLOOKUP(Table5[[#This Row],[EMPLOYEE ID]],Table3[[EMP ID]:[DATE STARTED]],9,FALSE),"")</f>
        <v>42816</v>
      </c>
      <c r="F1174" s="35" t="str">
        <f>IF(IFERROR(VLOOKUP(Table5[[#This Row],[EMPLOYEE ID]],ELIST!$A$1:$J$1864,8),"")="","",VLOOKUP(Table5[[#This Row],[EMPLOYEE ID]],ELIST!$A$1:$J$1864,8))</f>
        <v/>
      </c>
      <c r="G1174" s="29">
        <v>1</v>
      </c>
      <c r="H1174" s="29">
        <v>12</v>
      </c>
      <c r="I1174" s="30">
        <f t="shared" si="36"/>
        <v>8.3333333333333329E-2</v>
      </c>
      <c r="J1174" s="52">
        <f t="shared" si="37"/>
        <v>8.3333333333333329E-2</v>
      </c>
    </row>
    <row r="1175" spans="1:10" x14ac:dyDescent="0.25">
      <c r="A1175" s="28" t="s">
        <v>621</v>
      </c>
      <c r="B1175" s="29" t="s">
        <v>511</v>
      </c>
      <c r="C1175" s="29" t="s">
        <v>3766</v>
      </c>
      <c r="D1175" s="29" t="s">
        <v>650</v>
      </c>
      <c r="E1175" s="35" t="str">
        <f>IFERROR(VLOOKUP(Table5[[#This Row],[EMPLOYEE ID]],Table3[[EMP ID]:[DATE STARTED]],9,FALSE),"")</f>
        <v/>
      </c>
      <c r="F1175" s="35">
        <f>IF(IFERROR(VLOOKUP(Table5[[#This Row],[EMPLOYEE ID]],ELIST!$A$1:$J$1864,8),"")="","",VLOOKUP(Table5[[#This Row],[EMPLOYEE ID]],ELIST!$A$1:$J$1864,8))</f>
        <v>44484</v>
      </c>
      <c r="G1175" s="29">
        <v>1</v>
      </c>
      <c r="H1175" s="29">
        <v>12</v>
      </c>
      <c r="I1175" s="30">
        <f t="shared" si="36"/>
        <v>8.3333333333333329E-2</v>
      </c>
      <c r="J1175" s="52">
        <f t="shared" si="37"/>
        <v>4.0322580645161289E-2</v>
      </c>
    </row>
    <row r="1176" spans="1:10" x14ac:dyDescent="0.25">
      <c r="A1176" s="28" t="s">
        <v>621</v>
      </c>
      <c r="B1176" s="29" t="s">
        <v>3298</v>
      </c>
      <c r="C1176" s="29" t="s">
        <v>3766</v>
      </c>
      <c r="D1176" s="29" t="s">
        <v>3284</v>
      </c>
      <c r="E1176" s="35" t="str">
        <f>IFERROR(VLOOKUP(Table5[[#This Row],[EMPLOYEE ID]],Table3[[EMP ID]:[DATE STARTED]],9,FALSE),"")</f>
        <v/>
      </c>
      <c r="F1176" s="35">
        <f>IF(IFERROR(VLOOKUP(Table5[[#This Row],[EMPLOYEE ID]],ELIST!$A$1:$J$1864,8),"")="","",VLOOKUP(Table5[[#This Row],[EMPLOYEE ID]],ELIST!$A$1:$J$1864,8))</f>
        <v>44701</v>
      </c>
      <c r="G1176" s="29">
        <v>1</v>
      </c>
      <c r="H1176" s="29">
        <v>12</v>
      </c>
      <c r="I1176" s="30">
        <f t="shared" si="36"/>
        <v>8.3333333333333329E-2</v>
      </c>
      <c r="J1176" s="52">
        <f t="shared" si="37"/>
        <v>5.3763440860215055E-2</v>
      </c>
    </row>
    <row r="1177" spans="1:10" x14ac:dyDescent="0.25">
      <c r="A1177" s="28" t="s">
        <v>621</v>
      </c>
      <c r="B1177" s="29" t="s">
        <v>3298</v>
      </c>
      <c r="C1177" s="29" t="s">
        <v>3766</v>
      </c>
      <c r="D1177" s="29" t="s">
        <v>3778</v>
      </c>
      <c r="E1177" s="35" t="str">
        <f>IFERROR(VLOOKUP(Table5[[#This Row],[EMPLOYEE ID]],Table3[[EMP ID]:[DATE STARTED]],9,FALSE),"")</f>
        <v/>
      </c>
      <c r="F1177" s="35">
        <f>IF(IFERROR(VLOOKUP(Table5[[#This Row],[EMPLOYEE ID]],ELIST!$A$1:$J$1864,8),"")="","",VLOOKUP(Table5[[#This Row],[EMPLOYEE ID]],ELIST!$A$1:$J$1864,8))</f>
        <v>44701</v>
      </c>
      <c r="G1177" s="29">
        <v>1</v>
      </c>
      <c r="H1177" s="29">
        <v>12</v>
      </c>
      <c r="I1177" s="30">
        <f t="shared" si="36"/>
        <v>8.3333333333333329E-2</v>
      </c>
      <c r="J1177" s="52">
        <f t="shared" si="37"/>
        <v>5.3763440860215055E-2</v>
      </c>
    </row>
    <row r="1178" spans="1:10" x14ac:dyDescent="0.25">
      <c r="A1178" s="28" t="s">
        <v>621</v>
      </c>
      <c r="B1178" s="29" t="s">
        <v>3879</v>
      </c>
      <c r="C1178" s="29" t="s">
        <v>3766</v>
      </c>
      <c r="D1178" s="29" t="s">
        <v>3768</v>
      </c>
      <c r="E1178" s="35" t="str">
        <f>IFERROR(VLOOKUP(Table5[[#This Row],[EMPLOYEE ID]],Table3[[EMP ID]:[DATE STARTED]],9,FALSE),"")</f>
        <v/>
      </c>
      <c r="F1178" s="35" t="str">
        <f>IF(IFERROR(VLOOKUP(Table5[[#This Row],[EMPLOYEE ID]],ELIST!$A$1:$J$1864,8),"")="","",VLOOKUP(Table5[[#This Row],[EMPLOYEE ID]],ELIST!$A$1:$J$1864,8))</f>
        <v/>
      </c>
      <c r="G1178" s="29">
        <v>1</v>
      </c>
      <c r="H1178" s="29">
        <v>12</v>
      </c>
      <c r="I1178" s="30">
        <f t="shared" si="36"/>
        <v>8.3333333333333329E-2</v>
      </c>
      <c r="J1178" s="52">
        <f t="shared" si="37"/>
        <v>8.3333333333333329E-2</v>
      </c>
    </row>
    <row r="1179" spans="1:10" x14ac:dyDescent="0.25">
      <c r="A1179" s="28" t="s">
        <v>98</v>
      </c>
      <c r="B1179" s="29">
        <v>210012</v>
      </c>
      <c r="C1179" s="29" t="s">
        <v>686</v>
      </c>
      <c r="D1179" s="29" t="s">
        <v>754</v>
      </c>
      <c r="E1179" s="35">
        <f>IFERROR(VLOOKUP(Table5[[#This Row],[EMPLOYEE ID]],Table3[[EMP ID]:[DATE STARTED]],9,FALSE),"")</f>
        <v>43402</v>
      </c>
      <c r="F1179" s="35" t="str">
        <f>IF(IFERROR(VLOOKUP(Table5[[#This Row],[EMPLOYEE ID]],ELIST!$A$1:$J$1864,8),"")="","",VLOOKUP(Table5[[#This Row],[EMPLOYEE ID]],ELIST!$A$1:$J$1864,8))</f>
        <v/>
      </c>
      <c r="G1179" s="29">
        <v>1</v>
      </c>
      <c r="H1179" s="29">
        <v>12</v>
      </c>
      <c r="I1179" s="30">
        <f t="shared" si="36"/>
        <v>8.3333333333333329E-2</v>
      </c>
      <c r="J1179" s="52">
        <f t="shared" si="37"/>
        <v>8.3333333333333329E-2</v>
      </c>
    </row>
    <row r="1180" spans="1:10" x14ac:dyDescent="0.25">
      <c r="A1180" s="28" t="s">
        <v>98</v>
      </c>
      <c r="B1180" s="29">
        <v>210012</v>
      </c>
      <c r="C1180" s="29" t="s">
        <v>686</v>
      </c>
      <c r="D1180" s="29" t="s">
        <v>748</v>
      </c>
      <c r="E1180" s="35">
        <f>IFERROR(VLOOKUP(Table5[[#This Row],[EMPLOYEE ID]],Table3[[EMP ID]:[DATE STARTED]],9,FALSE),"")</f>
        <v>43402</v>
      </c>
      <c r="F1180" s="35" t="str">
        <f>IF(IFERROR(VLOOKUP(Table5[[#This Row],[EMPLOYEE ID]],ELIST!$A$1:$J$1864,8),"")="","",VLOOKUP(Table5[[#This Row],[EMPLOYEE ID]],ELIST!$A$1:$J$1864,8))</f>
        <v/>
      </c>
      <c r="G1180" s="29">
        <v>1</v>
      </c>
      <c r="H1180" s="29">
        <v>12</v>
      </c>
      <c r="I1180" s="30">
        <f t="shared" si="36"/>
        <v>8.3333333333333329E-2</v>
      </c>
      <c r="J1180" s="52">
        <f t="shared" si="37"/>
        <v>8.3333333333333329E-2</v>
      </c>
    </row>
    <row r="1181" spans="1:10" x14ac:dyDescent="0.25">
      <c r="A1181" s="28" t="s">
        <v>98</v>
      </c>
      <c r="B1181" s="29">
        <v>210012</v>
      </c>
      <c r="C1181" s="29" t="s">
        <v>686</v>
      </c>
      <c r="D1181" s="29" t="s">
        <v>747</v>
      </c>
      <c r="E1181" s="35">
        <f>IFERROR(VLOOKUP(Table5[[#This Row],[EMPLOYEE ID]],Table3[[EMP ID]:[DATE STARTED]],9,FALSE),"")</f>
        <v>43402</v>
      </c>
      <c r="F1181" s="35" t="str">
        <f>IF(IFERROR(VLOOKUP(Table5[[#This Row],[EMPLOYEE ID]],ELIST!$A$1:$J$1864,8),"")="","",VLOOKUP(Table5[[#This Row],[EMPLOYEE ID]],ELIST!$A$1:$J$1864,8))</f>
        <v/>
      </c>
      <c r="G1181" s="29">
        <v>2</v>
      </c>
      <c r="H1181" s="29">
        <v>12</v>
      </c>
      <c r="I1181" s="30">
        <f t="shared" si="36"/>
        <v>0.16666666666666666</v>
      </c>
      <c r="J1181" s="52">
        <f t="shared" si="37"/>
        <v>0.16666666666666666</v>
      </c>
    </row>
    <row r="1182" spans="1:10" x14ac:dyDescent="0.25">
      <c r="A1182" s="28" t="s">
        <v>98</v>
      </c>
      <c r="B1182" s="29">
        <v>210012</v>
      </c>
      <c r="C1182" s="29" t="s">
        <v>686</v>
      </c>
      <c r="D1182" s="29" t="s">
        <v>746</v>
      </c>
      <c r="E1182" s="35">
        <f>IFERROR(VLOOKUP(Table5[[#This Row],[EMPLOYEE ID]],Table3[[EMP ID]:[DATE STARTED]],9,FALSE),"")</f>
        <v>43402</v>
      </c>
      <c r="F1182" s="35" t="str">
        <f>IF(IFERROR(VLOOKUP(Table5[[#This Row],[EMPLOYEE ID]],ELIST!$A$1:$J$1864,8),"")="","",VLOOKUP(Table5[[#This Row],[EMPLOYEE ID]],ELIST!$A$1:$J$1864,8))</f>
        <v/>
      </c>
      <c r="G1182" s="29">
        <v>1</v>
      </c>
      <c r="H1182" s="29">
        <v>12</v>
      </c>
      <c r="I1182" s="30">
        <f t="shared" si="36"/>
        <v>8.3333333333333329E-2</v>
      </c>
      <c r="J1182" s="52">
        <f t="shared" si="37"/>
        <v>8.3333333333333329E-2</v>
      </c>
    </row>
    <row r="1183" spans="1:10" x14ac:dyDescent="0.25">
      <c r="A1183" s="28" t="s">
        <v>98</v>
      </c>
      <c r="B1183" s="29">
        <v>210012</v>
      </c>
      <c r="C1183" s="29" t="s">
        <v>686</v>
      </c>
      <c r="D1183" s="29" t="s">
        <v>717</v>
      </c>
      <c r="E1183" s="35">
        <f>IFERROR(VLOOKUP(Table5[[#This Row],[EMPLOYEE ID]],Table3[[EMP ID]:[DATE STARTED]],9,FALSE),"")</f>
        <v>43402</v>
      </c>
      <c r="F1183" s="35" t="str">
        <f>IF(IFERROR(VLOOKUP(Table5[[#This Row],[EMPLOYEE ID]],ELIST!$A$1:$J$1864,8),"")="","",VLOOKUP(Table5[[#This Row],[EMPLOYEE ID]],ELIST!$A$1:$J$1864,8))</f>
        <v/>
      </c>
      <c r="G1183" s="29">
        <v>1</v>
      </c>
      <c r="H1183" s="29">
        <v>12</v>
      </c>
      <c r="I1183" s="30">
        <f t="shared" si="36"/>
        <v>8.3333333333333329E-2</v>
      </c>
      <c r="J1183" s="52">
        <f t="shared" si="37"/>
        <v>8.3333333333333329E-2</v>
      </c>
    </row>
    <row r="1184" spans="1:10" x14ac:dyDescent="0.25">
      <c r="A1184" s="28" t="s">
        <v>98</v>
      </c>
      <c r="B1184" s="29">
        <v>210012</v>
      </c>
      <c r="C1184" s="29" t="s">
        <v>686</v>
      </c>
      <c r="D1184" s="29" t="s">
        <v>703</v>
      </c>
      <c r="E1184" s="35">
        <f>IFERROR(VLOOKUP(Table5[[#This Row],[EMPLOYEE ID]],Table3[[EMP ID]:[DATE STARTED]],9,FALSE),"")</f>
        <v>43402</v>
      </c>
      <c r="F1184" s="35" t="str">
        <f>IF(IFERROR(VLOOKUP(Table5[[#This Row],[EMPLOYEE ID]],ELIST!$A$1:$J$1864,8),"")="","",VLOOKUP(Table5[[#This Row],[EMPLOYEE ID]],ELIST!$A$1:$J$1864,8))</f>
        <v/>
      </c>
      <c r="G1184" s="29">
        <v>1</v>
      </c>
      <c r="H1184" s="29">
        <v>12</v>
      </c>
      <c r="I1184" s="30">
        <f t="shared" si="36"/>
        <v>8.3333333333333329E-2</v>
      </c>
      <c r="J1184" s="52">
        <f t="shared" si="37"/>
        <v>8.3333333333333329E-2</v>
      </c>
    </row>
    <row r="1185" spans="1:10" x14ac:dyDescent="0.25">
      <c r="A1185" s="28" t="s">
        <v>98</v>
      </c>
      <c r="B1185" s="29">
        <v>210012</v>
      </c>
      <c r="C1185" s="29" t="s">
        <v>686</v>
      </c>
      <c r="D1185" s="29" t="s">
        <v>695</v>
      </c>
      <c r="E1185" s="35">
        <f>IFERROR(VLOOKUP(Table5[[#This Row],[EMPLOYEE ID]],Table3[[EMP ID]:[DATE STARTED]],9,FALSE),"")</f>
        <v>43402</v>
      </c>
      <c r="F1185" s="35" t="str">
        <f>IF(IFERROR(VLOOKUP(Table5[[#This Row],[EMPLOYEE ID]],ELIST!$A$1:$J$1864,8),"")="","",VLOOKUP(Table5[[#This Row],[EMPLOYEE ID]],ELIST!$A$1:$J$1864,8))</f>
        <v/>
      </c>
      <c r="G1185" s="29">
        <v>1</v>
      </c>
      <c r="H1185" s="29">
        <v>12</v>
      </c>
      <c r="I1185" s="30">
        <f t="shared" si="36"/>
        <v>8.3333333333333329E-2</v>
      </c>
      <c r="J1185" s="52">
        <f t="shared" si="37"/>
        <v>8.3333333333333329E-2</v>
      </c>
    </row>
    <row r="1186" spans="1:10" x14ac:dyDescent="0.25">
      <c r="A1186" s="28" t="s">
        <v>98</v>
      </c>
      <c r="B1186" s="29">
        <v>210012</v>
      </c>
      <c r="C1186" s="29" t="s">
        <v>686</v>
      </c>
      <c r="D1186" s="29" t="s">
        <v>650</v>
      </c>
      <c r="E1186" s="35">
        <f>IFERROR(VLOOKUP(Table5[[#This Row],[EMPLOYEE ID]],Table3[[EMP ID]:[DATE STARTED]],9,FALSE),"")</f>
        <v>43402</v>
      </c>
      <c r="F1186" s="35" t="str">
        <f>IF(IFERROR(VLOOKUP(Table5[[#This Row],[EMPLOYEE ID]],ELIST!$A$1:$J$1864,8),"")="","",VLOOKUP(Table5[[#This Row],[EMPLOYEE ID]],ELIST!$A$1:$J$1864,8))</f>
        <v/>
      </c>
      <c r="G1186" s="29">
        <v>1</v>
      </c>
      <c r="H1186" s="29">
        <v>12</v>
      </c>
      <c r="I1186" s="30">
        <f t="shared" si="36"/>
        <v>8.3333333333333329E-2</v>
      </c>
      <c r="J1186" s="52">
        <f t="shared" si="37"/>
        <v>8.3333333333333329E-2</v>
      </c>
    </row>
    <row r="1187" spans="1:10" x14ac:dyDescent="0.25">
      <c r="A1187" s="28" t="s">
        <v>98</v>
      </c>
      <c r="B1187" s="29">
        <v>210012</v>
      </c>
      <c r="C1187" s="29" t="s">
        <v>686</v>
      </c>
      <c r="D1187" s="29" t="s">
        <v>3277</v>
      </c>
      <c r="E1187" s="35">
        <f>IFERROR(VLOOKUP(Table5[[#This Row],[EMPLOYEE ID]],Table3[[EMP ID]:[DATE STARTED]],9,FALSE),"")</f>
        <v>43402</v>
      </c>
      <c r="F1187" s="35" t="str">
        <f>IF(IFERROR(VLOOKUP(Table5[[#This Row],[EMPLOYEE ID]],ELIST!$A$1:$J$1864,8),"")="","",VLOOKUP(Table5[[#This Row],[EMPLOYEE ID]],ELIST!$A$1:$J$1864,8))</f>
        <v/>
      </c>
      <c r="G1187" s="29">
        <v>1</v>
      </c>
      <c r="H1187" s="29">
        <v>12</v>
      </c>
      <c r="I1187" s="30">
        <f t="shared" si="36"/>
        <v>8.3333333333333329E-2</v>
      </c>
      <c r="J1187" s="52">
        <f t="shared" si="37"/>
        <v>8.3333333333333329E-2</v>
      </c>
    </row>
    <row r="1188" spans="1:10" x14ac:dyDescent="0.25">
      <c r="A1188" s="28" t="s">
        <v>98</v>
      </c>
      <c r="B1188" s="29">
        <v>210012</v>
      </c>
      <c r="C1188" s="29" t="s">
        <v>686</v>
      </c>
      <c r="D1188" s="29" t="s">
        <v>3284</v>
      </c>
      <c r="E1188" s="35">
        <f>IFERROR(VLOOKUP(Table5[[#This Row],[EMPLOYEE ID]],Table3[[EMP ID]:[DATE STARTED]],9,FALSE),"")</f>
        <v>43402</v>
      </c>
      <c r="F1188" s="35" t="str">
        <f>IF(IFERROR(VLOOKUP(Table5[[#This Row],[EMPLOYEE ID]],ELIST!$A$1:$J$1864,8),"")="","",VLOOKUP(Table5[[#This Row],[EMPLOYEE ID]],ELIST!$A$1:$J$1864,8))</f>
        <v/>
      </c>
      <c r="G1188" s="29">
        <v>1</v>
      </c>
      <c r="H1188" s="29">
        <v>12</v>
      </c>
      <c r="I1188" s="30">
        <f t="shared" si="36"/>
        <v>8.3333333333333329E-2</v>
      </c>
      <c r="J1188" s="52">
        <f t="shared" si="37"/>
        <v>8.3333333333333329E-2</v>
      </c>
    </row>
    <row r="1189" spans="1:10" x14ac:dyDescent="0.25">
      <c r="A1189" s="28" t="s">
        <v>98</v>
      </c>
      <c r="B1189" s="29">
        <v>210012</v>
      </c>
      <c r="C1189" s="29" t="s">
        <v>686</v>
      </c>
      <c r="D1189" s="29" t="s">
        <v>3778</v>
      </c>
      <c r="E1189" s="35">
        <f>IFERROR(VLOOKUP(Table5[[#This Row],[EMPLOYEE ID]],Table3[[EMP ID]:[DATE STARTED]],9,FALSE),"")</f>
        <v>43402</v>
      </c>
      <c r="F1189" s="35" t="str">
        <f>IF(IFERROR(VLOOKUP(Table5[[#This Row],[EMPLOYEE ID]],ELIST!$A$1:$J$1864,8),"")="","",VLOOKUP(Table5[[#This Row],[EMPLOYEE ID]],ELIST!$A$1:$J$1864,8))</f>
        <v/>
      </c>
      <c r="G1189" s="29">
        <v>1</v>
      </c>
      <c r="H1189" s="29">
        <v>12</v>
      </c>
      <c r="I1189" s="30">
        <f t="shared" si="36"/>
        <v>8.3333333333333329E-2</v>
      </c>
      <c r="J1189" s="52">
        <f t="shared" si="37"/>
        <v>8.3333333333333329E-2</v>
      </c>
    </row>
    <row r="1190" spans="1:10" x14ac:dyDescent="0.25">
      <c r="A1190" s="28" t="s">
        <v>98</v>
      </c>
      <c r="B1190" s="29">
        <v>210012</v>
      </c>
      <c r="C1190" s="29" t="s">
        <v>686</v>
      </c>
      <c r="D1190" s="29" t="s">
        <v>3768</v>
      </c>
      <c r="E1190" s="35">
        <f>IFERROR(VLOOKUP(Table5[[#This Row],[EMPLOYEE ID]],Table3[[EMP ID]:[DATE STARTED]],9,FALSE),"")</f>
        <v>43402</v>
      </c>
      <c r="F1190" s="35" t="str">
        <f>IF(IFERROR(VLOOKUP(Table5[[#This Row],[EMPLOYEE ID]],ELIST!$A$1:$J$1864,8),"")="","",VLOOKUP(Table5[[#This Row],[EMPLOYEE ID]],ELIST!$A$1:$J$1864,8))</f>
        <v/>
      </c>
      <c r="G1190" s="29">
        <v>1</v>
      </c>
      <c r="H1190" s="29">
        <v>12</v>
      </c>
      <c r="I1190" s="30">
        <f t="shared" si="36"/>
        <v>8.3333333333333329E-2</v>
      </c>
      <c r="J1190" s="52">
        <f t="shared" si="37"/>
        <v>8.3333333333333329E-2</v>
      </c>
    </row>
    <row r="1191" spans="1:10" x14ac:dyDescent="0.25">
      <c r="A1191" s="28" t="s">
        <v>94</v>
      </c>
      <c r="B1191" s="29">
        <v>240037</v>
      </c>
      <c r="C1191" s="29" t="s">
        <v>99</v>
      </c>
      <c r="D1191" s="29" t="s">
        <v>754</v>
      </c>
      <c r="E1191" s="35">
        <f>IFERROR(VLOOKUP(Table5[[#This Row],[EMPLOYEE ID]],Table3[[EMP ID]:[DATE STARTED]],9,FALSE),"")</f>
        <v>41540</v>
      </c>
      <c r="F1191" s="35" t="str">
        <f>IF(IFERROR(VLOOKUP(Table5[[#This Row],[EMPLOYEE ID]],ELIST!$A$1:$J$1864,8),"")="","",VLOOKUP(Table5[[#This Row],[EMPLOYEE ID]],ELIST!$A$1:$J$1864,8))</f>
        <v/>
      </c>
      <c r="G1191" s="29">
        <v>1</v>
      </c>
      <c r="H1191" s="29">
        <v>12</v>
      </c>
      <c r="I1191" s="30">
        <f t="shared" si="36"/>
        <v>8.3333333333333329E-2</v>
      </c>
      <c r="J1191" s="52">
        <f t="shared" si="37"/>
        <v>8.3333333333333329E-2</v>
      </c>
    </row>
    <row r="1192" spans="1:10" x14ac:dyDescent="0.25">
      <c r="A1192" s="28" t="s">
        <v>94</v>
      </c>
      <c r="B1192" s="29">
        <v>240037</v>
      </c>
      <c r="C1192" s="29" t="s">
        <v>99</v>
      </c>
      <c r="D1192" s="29" t="s">
        <v>748</v>
      </c>
      <c r="E1192" s="35">
        <f>IFERROR(VLOOKUP(Table5[[#This Row],[EMPLOYEE ID]],Table3[[EMP ID]:[DATE STARTED]],9,FALSE),"")</f>
        <v>41540</v>
      </c>
      <c r="F1192" s="35" t="str">
        <f>IF(IFERROR(VLOOKUP(Table5[[#This Row],[EMPLOYEE ID]],ELIST!$A$1:$J$1864,8),"")="","",VLOOKUP(Table5[[#This Row],[EMPLOYEE ID]],ELIST!$A$1:$J$1864,8))</f>
        <v/>
      </c>
      <c r="G1192" s="29">
        <v>1</v>
      </c>
      <c r="H1192" s="29">
        <v>12</v>
      </c>
      <c r="I1192" s="30">
        <f t="shared" si="36"/>
        <v>8.3333333333333329E-2</v>
      </c>
      <c r="J1192" s="52">
        <f t="shared" si="37"/>
        <v>8.3333333333333329E-2</v>
      </c>
    </row>
    <row r="1193" spans="1:10" x14ac:dyDescent="0.25">
      <c r="A1193" s="28" t="s">
        <v>94</v>
      </c>
      <c r="B1193" s="29">
        <v>240037</v>
      </c>
      <c r="C1193" s="29" t="s">
        <v>99</v>
      </c>
      <c r="D1193" s="29" t="s">
        <v>747</v>
      </c>
      <c r="E1193" s="35">
        <f>IFERROR(VLOOKUP(Table5[[#This Row],[EMPLOYEE ID]],Table3[[EMP ID]:[DATE STARTED]],9,FALSE),"")</f>
        <v>41540</v>
      </c>
      <c r="F1193" s="35" t="str">
        <f>IF(IFERROR(VLOOKUP(Table5[[#This Row],[EMPLOYEE ID]],ELIST!$A$1:$J$1864,8),"")="","",VLOOKUP(Table5[[#This Row],[EMPLOYEE ID]],ELIST!$A$1:$J$1864,8))</f>
        <v/>
      </c>
      <c r="G1193" s="29">
        <v>1</v>
      </c>
      <c r="H1193" s="29">
        <v>12</v>
      </c>
      <c r="I1193" s="30">
        <f t="shared" si="36"/>
        <v>8.3333333333333329E-2</v>
      </c>
      <c r="J1193" s="52">
        <f t="shared" si="37"/>
        <v>8.3333333333333329E-2</v>
      </c>
    </row>
    <row r="1194" spans="1:10" x14ac:dyDescent="0.25">
      <c r="A1194" s="28" t="s">
        <v>94</v>
      </c>
      <c r="B1194" s="29">
        <v>240037</v>
      </c>
      <c r="C1194" s="29" t="s">
        <v>99</v>
      </c>
      <c r="D1194" s="29" t="s">
        <v>746</v>
      </c>
      <c r="E1194" s="35">
        <f>IFERROR(VLOOKUP(Table5[[#This Row],[EMPLOYEE ID]],Table3[[EMP ID]:[DATE STARTED]],9,FALSE),"")</f>
        <v>41540</v>
      </c>
      <c r="F1194" s="35" t="str">
        <f>IF(IFERROR(VLOOKUP(Table5[[#This Row],[EMPLOYEE ID]],ELIST!$A$1:$J$1864,8),"")="","",VLOOKUP(Table5[[#This Row],[EMPLOYEE ID]],ELIST!$A$1:$J$1864,8))</f>
        <v/>
      </c>
      <c r="G1194" s="29">
        <v>1</v>
      </c>
      <c r="H1194" s="29">
        <v>12</v>
      </c>
      <c r="I1194" s="30">
        <f t="shared" si="36"/>
        <v>8.3333333333333329E-2</v>
      </c>
      <c r="J1194" s="52">
        <f t="shared" si="37"/>
        <v>8.3333333333333329E-2</v>
      </c>
    </row>
    <row r="1195" spans="1:10" x14ac:dyDescent="0.25">
      <c r="A1195" s="28" t="s">
        <v>94</v>
      </c>
      <c r="B1195" s="29">
        <v>240037</v>
      </c>
      <c r="C1195" s="29" t="s">
        <v>99</v>
      </c>
      <c r="D1195" s="29" t="s">
        <v>717</v>
      </c>
      <c r="E1195" s="35">
        <f>IFERROR(VLOOKUP(Table5[[#This Row],[EMPLOYEE ID]],Table3[[EMP ID]:[DATE STARTED]],9,FALSE),"")</f>
        <v>41540</v>
      </c>
      <c r="F1195" s="35" t="str">
        <f>IF(IFERROR(VLOOKUP(Table5[[#This Row],[EMPLOYEE ID]],ELIST!$A$1:$J$1864,8),"")="","",VLOOKUP(Table5[[#This Row],[EMPLOYEE ID]],ELIST!$A$1:$J$1864,8))</f>
        <v/>
      </c>
      <c r="G1195" s="29">
        <v>1</v>
      </c>
      <c r="H1195" s="29">
        <v>12</v>
      </c>
      <c r="I1195" s="30">
        <f t="shared" si="36"/>
        <v>8.3333333333333329E-2</v>
      </c>
      <c r="J1195" s="52">
        <f t="shared" si="37"/>
        <v>8.3333333333333329E-2</v>
      </c>
    </row>
    <row r="1196" spans="1:10" x14ac:dyDescent="0.25">
      <c r="A1196" s="28" t="s">
        <v>94</v>
      </c>
      <c r="B1196" s="29">
        <v>240037</v>
      </c>
      <c r="C1196" s="29" t="s">
        <v>99</v>
      </c>
      <c r="D1196" s="29" t="s">
        <v>703</v>
      </c>
      <c r="E1196" s="35">
        <f>IFERROR(VLOOKUP(Table5[[#This Row],[EMPLOYEE ID]],Table3[[EMP ID]:[DATE STARTED]],9,FALSE),"")</f>
        <v>41540</v>
      </c>
      <c r="F1196" s="35" t="str">
        <f>IF(IFERROR(VLOOKUP(Table5[[#This Row],[EMPLOYEE ID]],ELIST!$A$1:$J$1864,8),"")="","",VLOOKUP(Table5[[#This Row],[EMPLOYEE ID]],ELIST!$A$1:$J$1864,8))</f>
        <v/>
      </c>
      <c r="G1196" s="29">
        <v>1</v>
      </c>
      <c r="H1196" s="29">
        <v>12</v>
      </c>
      <c r="I1196" s="30">
        <f t="shared" si="36"/>
        <v>8.3333333333333329E-2</v>
      </c>
      <c r="J1196" s="52">
        <f t="shared" si="37"/>
        <v>8.3333333333333329E-2</v>
      </c>
    </row>
    <row r="1197" spans="1:10" x14ac:dyDescent="0.25">
      <c r="A1197" s="28" t="s">
        <v>94</v>
      </c>
      <c r="B1197" s="29">
        <v>240037</v>
      </c>
      <c r="C1197" s="29" t="s">
        <v>99</v>
      </c>
      <c r="D1197" s="29" t="s">
        <v>695</v>
      </c>
      <c r="E1197" s="35">
        <f>IFERROR(VLOOKUP(Table5[[#This Row],[EMPLOYEE ID]],Table3[[EMP ID]:[DATE STARTED]],9,FALSE),"")</f>
        <v>41540</v>
      </c>
      <c r="F1197" s="35" t="str">
        <f>IF(IFERROR(VLOOKUP(Table5[[#This Row],[EMPLOYEE ID]],ELIST!$A$1:$J$1864,8),"")="","",VLOOKUP(Table5[[#This Row],[EMPLOYEE ID]],ELIST!$A$1:$J$1864,8))</f>
        <v/>
      </c>
      <c r="G1197" s="29">
        <v>1</v>
      </c>
      <c r="H1197" s="29">
        <v>12</v>
      </c>
      <c r="I1197" s="30">
        <f t="shared" si="36"/>
        <v>8.3333333333333329E-2</v>
      </c>
      <c r="J1197" s="52">
        <f t="shared" si="37"/>
        <v>8.3333333333333329E-2</v>
      </c>
    </row>
    <row r="1198" spans="1:10" x14ac:dyDescent="0.25">
      <c r="A1198" s="28" t="s">
        <v>94</v>
      </c>
      <c r="B1198" s="29">
        <v>240037</v>
      </c>
      <c r="C1198" s="29" t="s">
        <v>99</v>
      </c>
      <c r="D1198" s="29" t="s">
        <v>650</v>
      </c>
      <c r="E1198" s="35">
        <f>IFERROR(VLOOKUP(Table5[[#This Row],[EMPLOYEE ID]],Table3[[EMP ID]:[DATE STARTED]],9,FALSE),"")</f>
        <v>41540</v>
      </c>
      <c r="F1198" s="35" t="str">
        <f>IF(IFERROR(VLOOKUP(Table5[[#This Row],[EMPLOYEE ID]],ELIST!$A$1:$J$1864,8),"")="","",VLOOKUP(Table5[[#This Row],[EMPLOYEE ID]],ELIST!$A$1:$J$1864,8))</f>
        <v/>
      </c>
      <c r="G1198" s="29">
        <v>1</v>
      </c>
      <c r="H1198" s="29">
        <v>12</v>
      </c>
      <c r="I1198" s="30">
        <f t="shared" si="36"/>
        <v>8.3333333333333329E-2</v>
      </c>
      <c r="J1198" s="52">
        <f t="shared" si="37"/>
        <v>8.3333333333333329E-2</v>
      </c>
    </row>
    <row r="1199" spans="1:10" x14ac:dyDescent="0.25">
      <c r="A1199" s="28" t="s">
        <v>94</v>
      </c>
      <c r="B1199" s="29">
        <v>240037</v>
      </c>
      <c r="C1199" s="29" t="s">
        <v>99</v>
      </c>
      <c r="D1199" s="29" t="s">
        <v>3277</v>
      </c>
      <c r="E1199" s="35">
        <f>IFERROR(VLOOKUP(Table5[[#This Row],[EMPLOYEE ID]],Table3[[EMP ID]:[DATE STARTED]],9,FALSE),"")</f>
        <v>41540</v>
      </c>
      <c r="F1199" s="35" t="str">
        <f>IF(IFERROR(VLOOKUP(Table5[[#This Row],[EMPLOYEE ID]],ELIST!$A$1:$J$1864,8),"")="","",VLOOKUP(Table5[[#This Row],[EMPLOYEE ID]],ELIST!$A$1:$J$1864,8))</f>
        <v/>
      </c>
      <c r="G1199" s="29">
        <v>1</v>
      </c>
      <c r="H1199" s="29">
        <v>12</v>
      </c>
      <c r="I1199" s="30">
        <f t="shared" si="36"/>
        <v>8.3333333333333329E-2</v>
      </c>
      <c r="J1199" s="52">
        <f t="shared" si="37"/>
        <v>8.3333333333333329E-2</v>
      </c>
    </row>
    <row r="1200" spans="1:10" x14ac:dyDescent="0.25">
      <c r="A1200" s="28" t="s">
        <v>94</v>
      </c>
      <c r="B1200" s="29">
        <v>240037</v>
      </c>
      <c r="C1200" s="29" t="s">
        <v>99</v>
      </c>
      <c r="D1200" s="29" t="s">
        <v>3284</v>
      </c>
      <c r="E1200" s="35">
        <f>IFERROR(VLOOKUP(Table5[[#This Row],[EMPLOYEE ID]],Table3[[EMP ID]:[DATE STARTED]],9,FALSE),"")</f>
        <v>41540</v>
      </c>
      <c r="F1200" s="35" t="str">
        <f>IF(IFERROR(VLOOKUP(Table5[[#This Row],[EMPLOYEE ID]],ELIST!$A$1:$J$1864,8),"")="","",VLOOKUP(Table5[[#This Row],[EMPLOYEE ID]],ELIST!$A$1:$J$1864,8))</f>
        <v/>
      </c>
      <c r="G1200" s="29">
        <v>1</v>
      </c>
      <c r="H1200" s="29">
        <v>12</v>
      </c>
      <c r="I1200" s="30">
        <f t="shared" si="36"/>
        <v>8.3333333333333329E-2</v>
      </c>
      <c r="J1200" s="52">
        <f t="shared" si="37"/>
        <v>8.3333333333333329E-2</v>
      </c>
    </row>
    <row r="1201" spans="1:10" x14ac:dyDescent="0.25">
      <c r="A1201" s="28" t="s">
        <v>94</v>
      </c>
      <c r="B1201" s="29">
        <v>240037</v>
      </c>
      <c r="C1201" s="29" t="s">
        <v>99</v>
      </c>
      <c r="D1201" s="29" t="s">
        <v>3778</v>
      </c>
      <c r="E1201" s="35">
        <f>IFERROR(VLOOKUP(Table5[[#This Row],[EMPLOYEE ID]],Table3[[EMP ID]:[DATE STARTED]],9,FALSE),"")</f>
        <v>41540</v>
      </c>
      <c r="F1201" s="35" t="str">
        <f>IF(IFERROR(VLOOKUP(Table5[[#This Row],[EMPLOYEE ID]],ELIST!$A$1:$J$1864,8),"")="","",VLOOKUP(Table5[[#This Row],[EMPLOYEE ID]],ELIST!$A$1:$J$1864,8))</f>
        <v/>
      </c>
      <c r="G1201" s="29">
        <v>1</v>
      </c>
      <c r="H1201" s="29">
        <v>12</v>
      </c>
      <c r="I1201" s="30">
        <f t="shared" si="36"/>
        <v>8.3333333333333329E-2</v>
      </c>
      <c r="J1201" s="52">
        <f t="shared" si="37"/>
        <v>8.3333333333333329E-2</v>
      </c>
    </row>
    <row r="1202" spans="1:10" x14ac:dyDescent="0.25">
      <c r="A1202" s="28" t="s">
        <v>94</v>
      </c>
      <c r="B1202" s="29">
        <v>240037</v>
      </c>
      <c r="C1202" s="29" t="s">
        <v>99</v>
      </c>
      <c r="D1202" s="29" t="s">
        <v>3768</v>
      </c>
      <c r="E1202" s="35">
        <f>IFERROR(VLOOKUP(Table5[[#This Row],[EMPLOYEE ID]],Table3[[EMP ID]:[DATE STARTED]],9,FALSE),"")</f>
        <v>41540</v>
      </c>
      <c r="F1202" s="35" t="str">
        <f>IF(IFERROR(VLOOKUP(Table5[[#This Row],[EMPLOYEE ID]],ELIST!$A$1:$J$1864,8),"")="","",VLOOKUP(Table5[[#This Row],[EMPLOYEE ID]],ELIST!$A$1:$J$1864,8))</f>
        <v/>
      </c>
      <c r="G1202" s="29">
        <v>1</v>
      </c>
      <c r="H1202" s="29">
        <v>12</v>
      </c>
      <c r="I1202" s="30">
        <f t="shared" si="36"/>
        <v>8.3333333333333329E-2</v>
      </c>
      <c r="J1202" s="52">
        <f t="shared" si="37"/>
        <v>8.3333333333333329E-2</v>
      </c>
    </row>
    <row r="1203" spans="1:10" x14ac:dyDescent="0.25">
      <c r="A1203" s="28" t="s">
        <v>91</v>
      </c>
      <c r="B1203" s="29">
        <v>240005</v>
      </c>
      <c r="C1203" s="29" t="s">
        <v>190</v>
      </c>
      <c r="D1203" s="29" t="s">
        <v>3277</v>
      </c>
      <c r="E1203" s="35">
        <f>IFERROR(VLOOKUP(Table5[[#This Row],[EMPLOYEE ID]],Table3[[EMP ID]:[DATE STARTED]],9,FALSE),"")</f>
        <v>43382</v>
      </c>
      <c r="F1203" s="35" t="str">
        <f>IF(IFERROR(VLOOKUP(Table5[[#This Row],[EMPLOYEE ID]],ELIST!$A$1:$J$1864,8),"")="","",VLOOKUP(Table5[[#This Row],[EMPLOYEE ID]],ELIST!$A$1:$J$1864,8))</f>
        <v/>
      </c>
      <c r="G1203" s="29">
        <v>1</v>
      </c>
      <c r="H1203" s="29">
        <v>12</v>
      </c>
      <c r="I1203" s="30">
        <f t="shared" si="36"/>
        <v>8.3333333333333329E-2</v>
      </c>
      <c r="J1203" s="52">
        <f t="shared" si="37"/>
        <v>8.3333333333333329E-2</v>
      </c>
    </row>
    <row r="1204" spans="1:10" x14ac:dyDescent="0.25">
      <c r="A1204" s="28" t="s">
        <v>91</v>
      </c>
      <c r="B1204" s="29">
        <v>240019</v>
      </c>
      <c r="C1204" s="29" t="s">
        <v>123</v>
      </c>
      <c r="D1204" s="29" t="s">
        <v>650</v>
      </c>
      <c r="E1204" s="35">
        <f>IFERROR(VLOOKUP(Table5[[#This Row],[EMPLOYEE ID]],Table3[[EMP ID]:[DATE STARTED]],9,FALSE),"")</f>
        <v>42902</v>
      </c>
      <c r="F1204" s="35" t="str">
        <f>IF(IFERROR(VLOOKUP(Table5[[#This Row],[EMPLOYEE ID]],ELIST!$A$1:$J$1864,8),"")="","",VLOOKUP(Table5[[#This Row],[EMPLOYEE ID]],ELIST!$A$1:$J$1864,8))</f>
        <v/>
      </c>
      <c r="G1204" s="29">
        <v>1</v>
      </c>
      <c r="H1204" s="29">
        <v>12</v>
      </c>
      <c r="I1204" s="30">
        <f t="shared" si="36"/>
        <v>8.3333333333333329E-2</v>
      </c>
      <c r="J1204" s="52">
        <f t="shared" si="37"/>
        <v>8.3333333333333329E-2</v>
      </c>
    </row>
    <row r="1205" spans="1:10" x14ac:dyDescent="0.25">
      <c r="A1205" s="28" t="s">
        <v>91</v>
      </c>
      <c r="B1205" s="29">
        <v>240019</v>
      </c>
      <c r="C1205" s="29" t="s">
        <v>123</v>
      </c>
      <c r="D1205" s="29" t="s">
        <v>3284</v>
      </c>
      <c r="E1205" s="35">
        <f>IFERROR(VLOOKUP(Table5[[#This Row],[EMPLOYEE ID]],Table3[[EMP ID]:[DATE STARTED]],9,FALSE),"")</f>
        <v>42902</v>
      </c>
      <c r="F1205" s="35" t="str">
        <f>IF(IFERROR(VLOOKUP(Table5[[#This Row],[EMPLOYEE ID]],ELIST!$A$1:$J$1864,8),"")="","",VLOOKUP(Table5[[#This Row],[EMPLOYEE ID]],ELIST!$A$1:$J$1864,8))</f>
        <v/>
      </c>
      <c r="G1205" s="29">
        <v>1</v>
      </c>
      <c r="H1205" s="29">
        <v>12</v>
      </c>
      <c r="I1205" s="30">
        <f t="shared" si="36"/>
        <v>8.3333333333333329E-2</v>
      </c>
      <c r="J1205" s="52">
        <f t="shared" si="37"/>
        <v>8.3333333333333329E-2</v>
      </c>
    </row>
    <row r="1206" spans="1:10" x14ac:dyDescent="0.25">
      <c r="A1206" s="28" t="s">
        <v>91</v>
      </c>
      <c r="B1206" s="29">
        <v>240019</v>
      </c>
      <c r="C1206" s="29" t="s">
        <v>123</v>
      </c>
      <c r="D1206" s="29" t="s">
        <v>3778</v>
      </c>
      <c r="E1206" s="35">
        <f>IFERROR(VLOOKUP(Table5[[#This Row],[EMPLOYEE ID]],Table3[[EMP ID]:[DATE STARTED]],9,FALSE),"")</f>
        <v>42902</v>
      </c>
      <c r="F1206" s="35" t="str">
        <f>IF(IFERROR(VLOOKUP(Table5[[#This Row],[EMPLOYEE ID]],ELIST!$A$1:$J$1864,8),"")="","",VLOOKUP(Table5[[#This Row],[EMPLOYEE ID]],ELIST!$A$1:$J$1864,8))</f>
        <v/>
      </c>
      <c r="G1206" s="29">
        <v>1</v>
      </c>
      <c r="H1206" s="29">
        <v>12</v>
      </c>
      <c r="I1206" s="30">
        <f t="shared" si="36"/>
        <v>8.3333333333333329E-2</v>
      </c>
      <c r="J1206" s="52">
        <f t="shared" si="37"/>
        <v>8.3333333333333329E-2</v>
      </c>
    </row>
    <row r="1207" spans="1:10" x14ac:dyDescent="0.25">
      <c r="A1207" s="28" t="s">
        <v>91</v>
      </c>
      <c r="B1207" s="29">
        <v>240019</v>
      </c>
      <c r="C1207" s="29" t="s">
        <v>123</v>
      </c>
      <c r="D1207" s="29" t="s">
        <v>3768</v>
      </c>
      <c r="E1207" s="35">
        <f>IFERROR(VLOOKUP(Table5[[#This Row],[EMPLOYEE ID]],Table3[[EMP ID]:[DATE STARTED]],9,FALSE),"")</f>
        <v>42902</v>
      </c>
      <c r="F1207" s="35" t="str">
        <f>IF(IFERROR(VLOOKUP(Table5[[#This Row],[EMPLOYEE ID]],ELIST!$A$1:$J$1864,8),"")="","",VLOOKUP(Table5[[#This Row],[EMPLOYEE ID]],ELIST!$A$1:$J$1864,8))</f>
        <v/>
      </c>
      <c r="G1207" s="29">
        <v>1</v>
      </c>
      <c r="H1207" s="29">
        <v>12</v>
      </c>
      <c r="I1207" s="30">
        <f t="shared" si="36"/>
        <v>8.3333333333333329E-2</v>
      </c>
      <c r="J1207" s="52">
        <f t="shared" si="37"/>
        <v>8.3333333333333329E-2</v>
      </c>
    </row>
    <row r="1208" spans="1:10" x14ac:dyDescent="0.25">
      <c r="A1208" s="28" t="s">
        <v>91</v>
      </c>
      <c r="B1208" s="29">
        <v>240028</v>
      </c>
      <c r="C1208" s="29" t="s">
        <v>95</v>
      </c>
      <c r="D1208" s="29" t="s">
        <v>754</v>
      </c>
      <c r="E1208" s="35">
        <f>IFERROR(VLOOKUP(Table5[[#This Row],[EMPLOYEE ID]],Table3[[EMP ID]:[DATE STARTED]],9,FALSE),"")</f>
        <v>42030</v>
      </c>
      <c r="F1208" s="35" t="str">
        <f>IF(IFERROR(VLOOKUP(Table5[[#This Row],[EMPLOYEE ID]],ELIST!$A$1:$J$1864,8),"")="","",VLOOKUP(Table5[[#This Row],[EMPLOYEE ID]],ELIST!$A$1:$J$1864,8))</f>
        <v/>
      </c>
      <c r="G1208" s="29">
        <v>1</v>
      </c>
      <c r="H1208" s="29">
        <v>12</v>
      </c>
      <c r="I1208" s="30">
        <f t="shared" si="36"/>
        <v>8.3333333333333329E-2</v>
      </c>
      <c r="J1208" s="52">
        <f t="shared" si="37"/>
        <v>8.3333333333333329E-2</v>
      </c>
    </row>
    <row r="1209" spans="1:10" x14ac:dyDescent="0.25">
      <c r="A1209" s="28" t="s">
        <v>91</v>
      </c>
      <c r="B1209" s="29">
        <v>240028</v>
      </c>
      <c r="C1209" s="29" t="s">
        <v>95</v>
      </c>
      <c r="D1209" s="29" t="s">
        <v>748</v>
      </c>
      <c r="E1209" s="35">
        <f>IFERROR(VLOOKUP(Table5[[#This Row],[EMPLOYEE ID]],Table3[[EMP ID]:[DATE STARTED]],9,FALSE),"")</f>
        <v>42030</v>
      </c>
      <c r="F1209" s="35" t="str">
        <f>IF(IFERROR(VLOOKUP(Table5[[#This Row],[EMPLOYEE ID]],ELIST!$A$1:$J$1864,8),"")="","",VLOOKUP(Table5[[#This Row],[EMPLOYEE ID]],ELIST!$A$1:$J$1864,8))</f>
        <v/>
      </c>
      <c r="G1209" s="29">
        <v>1</v>
      </c>
      <c r="H1209" s="29">
        <v>12</v>
      </c>
      <c r="I1209" s="30">
        <f t="shared" si="36"/>
        <v>8.3333333333333329E-2</v>
      </c>
      <c r="J1209" s="52">
        <f t="shared" si="37"/>
        <v>8.3333333333333329E-2</v>
      </c>
    </row>
    <row r="1210" spans="1:10" x14ac:dyDescent="0.25">
      <c r="A1210" s="28" t="s">
        <v>91</v>
      </c>
      <c r="B1210" s="29">
        <v>240028</v>
      </c>
      <c r="C1210" s="29" t="s">
        <v>95</v>
      </c>
      <c r="D1210" s="29" t="s">
        <v>746</v>
      </c>
      <c r="E1210" s="35">
        <f>IFERROR(VLOOKUP(Table5[[#This Row],[EMPLOYEE ID]],Table3[[EMP ID]:[DATE STARTED]],9,FALSE),"")</f>
        <v>42030</v>
      </c>
      <c r="F1210" s="35" t="str">
        <f>IF(IFERROR(VLOOKUP(Table5[[#This Row],[EMPLOYEE ID]],ELIST!$A$1:$J$1864,8),"")="","",VLOOKUP(Table5[[#This Row],[EMPLOYEE ID]],ELIST!$A$1:$J$1864,8))</f>
        <v/>
      </c>
      <c r="G1210" s="29">
        <v>1</v>
      </c>
      <c r="H1210" s="29">
        <v>12</v>
      </c>
      <c r="I1210" s="30">
        <f t="shared" si="36"/>
        <v>8.3333333333333329E-2</v>
      </c>
      <c r="J1210" s="52">
        <f t="shared" si="37"/>
        <v>8.3333333333333329E-2</v>
      </c>
    </row>
    <row r="1211" spans="1:10" x14ac:dyDescent="0.25">
      <c r="A1211" s="28" t="s">
        <v>91</v>
      </c>
      <c r="B1211" s="29">
        <v>240028</v>
      </c>
      <c r="C1211" s="29" t="s">
        <v>95</v>
      </c>
      <c r="D1211" s="29" t="s">
        <v>717</v>
      </c>
      <c r="E1211" s="35">
        <f>IFERROR(VLOOKUP(Table5[[#This Row],[EMPLOYEE ID]],Table3[[EMP ID]:[DATE STARTED]],9,FALSE),"")</f>
        <v>42030</v>
      </c>
      <c r="F1211" s="35" t="str">
        <f>IF(IFERROR(VLOOKUP(Table5[[#This Row],[EMPLOYEE ID]],ELIST!$A$1:$J$1864,8),"")="","",VLOOKUP(Table5[[#This Row],[EMPLOYEE ID]],ELIST!$A$1:$J$1864,8))</f>
        <v/>
      </c>
      <c r="G1211" s="29">
        <v>1</v>
      </c>
      <c r="H1211" s="29">
        <v>12</v>
      </c>
      <c r="I1211" s="30">
        <f t="shared" si="36"/>
        <v>8.3333333333333329E-2</v>
      </c>
      <c r="J1211" s="52">
        <f t="shared" si="37"/>
        <v>8.3333333333333329E-2</v>
      </c>
    </row>
    <row r="1212" spans="1:10" x14ac:dyDescent="0.25">
      <c r="A1212" s="28" t="s">
        <v>91</v>
      </c>
      <c r="B1212" s="29">
        <v>240028</v>
      </c>
      <c r="C1212" s="29" t="s">
        <v>95</v>
      </c>
      <c r="D1212" s="29" t="s">
        <v>703</v>
      </c>
      <c r="E1212" s="35">
        <f>IFERROR(VLOOKUP(Table5[[#This Row],[EMPLOYEE ID]],Table3[[EMP ID]:[DATE STARTED]],9,FALSE),"")</f>
        <v>42030</v>
      </c>
      <c r="F1212" s="35" t="str">
        <f>IF(IFERROR(VLOOKUP(Table5[[#This Row],[EMPLOYEE ID]],ELIST!$A$1:$J$1864,8),"")="","",VLOOKUP(Table5[[#This Row],[EMPLOYEE ID]],ELIST!$A$1:$J$1864,8))</f>
        <v/>
      </c>
      <c r="G1212" s="29">
        <v>1</v>
      </c>
      <c r="H1212" s="29">
        <v>12</v>
      </c>
      <c r="I1212" s="30">
        <f t="shared" si="36"/>
        <v>8.3333333333333329E-2</v>
      </c>
      <c r="J1212" s="52">
        <f t="shared" si="37"/>
        <v>8.3333333333333329E-2</v>
      </c>
    </row>
    <row r="1213" spans="1:10" x14ac:dyDescent="0.25">
      <c r="A1213" s="28" t="s">
        <v>91</v>
      </c>
      <c r="B1213" s="29">
        <v>240028</v>
      </c>
      <c r="C1213" s="29" t="s">
        <v>95</v>
      </c>
      <c r="D1213" s="29" t="s">
        <v>695</v>
      </c>
      <c r="E1213" s="35">
        <f>IFERROR(VLOOKUP(Table5[[#This Row],[EMPLOYEE ID]],Table3[[EMP ID]:[DATE STARTED]],9,FALSE),"")</f>
        <v>42030</v>
      </c>
      <c r="F1213" s="35" t="str">
        <f>IF(IFERROR(VLOOKUP(Table5[[#This Row],[EMPLOYEE ID]],ELIST!$A$1:$J$1864,8),"")="","",VLOOKUP(Table5[[#This Row],[EMPLOYEE ID]],ELIST!$A$1:$J$1864,8))</f>
        <v/>
      </c>
      <c r="G1213" s="29">
        <v>1</v>
      </c>
      <c r="H1213" s="29">
        <v>12</v>
      </c>
      <c r="I1213" s="30">
        <f t="shared" si="36"/>
        <v>8.3333333333333329E-2</v>
      </c>
      <c r="J1213" s="52">
        <f t="shared" si="37"/>
        <v>8.3333333333333329E-2</v>
      </c>
    </row>
    <row r="1214" spans="1:10" x14ac:dyDescent="0.25">
      <c r="A1214" s="28" t="s">
        <v>87</v>
      </c>
      <c r="B1214" s="29">
        <v>240051</v>
      </c>
      <c r="C1214" s="29" t="s">
        <v>92</v>
      </c>
      <c r="D1214" s="29" t="s">
        <v>754</v>
      </c>
      <c r="E1214" s="35">
        <f>IFERROR(VLOOKUP(Table5[[#This Row],[EMPLOYEE ID]],Table3[[EMP ID]:[DATE STARTED]],9,FALSE),"")</f>
        <v>42816</v>
      </c>
      <c r="F1214" s="35" t="str">
        <f>IF(IFERROR(VLOOKUP(Table5[[#This Row],[EMPLOYEE ID]],ELIST!$A$1:$J$1864,8),"")="","",VLOOKUP(Table5[[#This Row],[EMPLOYEE ID]],ELIST!$A$1:$J$1864,8))</f>
        <v/>
      </c>
      <c r="G1214" s="29">
        <v>1</v>
      </c>
      <c r="H1214" s="29">
        <v>12</v>
      </c>
      <c r="I1214" s="30">
        <f t="shared" si="36"/>
        <v>8.3333333333333329E-2</v>
      </c>
      <c r="J1214" s="52">
        <f t="shared" si="37"/>
        <v>8.3333333333333329E-2</v>
      </c>
    </row>
    <row r="1215" spans="1:10" x14ac:dyDescent="0.25">
      <c r="A1215" s="28" t="s">
        <v>87</v>
      </c>
      <c r="B1215" s="29">
        <v>240051</v>
      </c>
      <c r="C1215" s="29" t="s">
        <v>92</v>
      </c>
      <c r="D1215" s="29" t="s">
        <v>748</v>
      </c>
      <c r="E1215" s="35">
        <f>IFERROR(VLOOKUP(Table5[[#This Row],[EMPLOYEE ID]],Table3[[EMP ID]:[DATE STARTED]],9,FALSE),"")</f>
        <v>42816</v>
      </c>
      <c r="F1215" s="35" t="str">
        <f>IF(IFERROR(VLOOKUP(Table5[[#This Row],[EMPLOYEE ID]],ELIST!$A$1:$J$1864,8),"")="","",VLOOKUP(Table5[[#This Row],[EMPLOYEE ID]],ELIST!$A$1:$J$1864,8))</f>
        <v/>
      </c>
      <c r="G1215" s="29">
        <v>1</v>
      </c>
      <c r="H1215" s="29">
        <v>12</v>
      </c>
      <c r="I1215" s="30">
        <f t="shared" si="36"/>
        <v>8.3333333333333329E-2</v>
      </c>
      <c r="J1215" s="52">
        <f t="shared" si="37"/>
        <v>8.3333333333333329E-2</v>
      </c>
    </row>
    <row r="1216" spans="1:10" x14ac:dyDescent="0.25">
      <c r="A1216" s="28" t="s">
        <v>87</v>
      </c>
      <c r="B1216" s="29">
        <v>240051</v>
      </c>
      <c r="C1216" s="29" t="s">
        <v>92</v>
      </c>
      <c r="D1216" s="29" t="s">
        <v>747</v>
      </c>
      <c r="E1216" s="35">
        <f>IFERROR(VLOOKUP(Table5[[#This Row],[EMPLOYEE ID]],Table3[[EMP ID]:[DATE STARTED]],9,FALSE),"")</f>
        <v>42816</v>
      </c>
      <c r="F1216" s="35" t="str">
        <f>IF(IFERROR(VLOOKUP(Table5[[#This Row],[EMPLOYEE ID]],ELIST!$A$1:$J$1864,8),"")="","",VLOOKUP(Table5[[#This Row],[EMPLOYEE ID]],ELIST!$A$1:$J$1864,8))</f>
        <v/>
      </c>
      <c r="G1216" s="29">
        <v>1</v>
      </c>
      <c r="H1216" s="29">
        <v>12</v>
      </c>
      <c r="I1216" s="30">
        <f t="shared" si="36"/>
        <v>8.3333333333333329E-2</v>
      </c>
      <c r="J1216" s="52">
        <f t="shared" si="37"/>
        <v>8.3333333333333329E-2</v>
      </c>
    </row>
    <row r="1217" spans="1:10" x14ac:dyDescent="0.25">
      <c r="A1217" s="28" t="s">
        <v>87</v>
      </c>
      <c r="B1217" s="29">
        <v>240051</v>
      </c>
      <c r="C1217" s="29" t="s">
        <v>92</v>
      </c>
      <c r="D1217" s="29" t="s">
        <v>746</v>
      </c>
      <c r="E1217" s="35">
        <f>IFERROR(VLOOKUP(Table5[[#This Row],[EMPLOYEE ID]],Table3[[EMP ID]:[DATE STARTED]],9,FALSE),"")</f>
        <v>42816</v>
      </c>
      <c r="F1217" s="35" t="str">
        <f>IF(IFERROR(VLOOKUP(Table5[[#This Row],[EMPLOYEE ID]],ELIST!$A$1:$J$1864,8),"")="","",VLOOKUP(Table5[[#This Row],[EMPLOYEE ID]],ELIST!$A$1:$J$1864,8))</f>
        <v/>
      </c>
      <c r="G1217" s="29">
        <v>1</v>
      </c>
      <c r="H1217" s="29">
        <v>12</v>
      </c>
      <c r="I1217" s="30">
        <f t="shared" si="36"/>
        <v>8.3333333333333329E-2</v>
      </c>
      <c r="J1217" s="52">
        <f t="shared" si="37"/>
        <v>8.3333333333333329E-2</v>
      </c>
    </row>
    <row r="1218" spans="1:10" x14ac:dyDescent="0.25">
      <c r="A1218" s="28" t="s">
        <v>87</v>
      </c>
      <c r="B1218" s="29">
        <v>240051</v>
      </c>
      <c r="C1218" s="29" t="s">
        <v>92</v>
      </c>
      <c r="D1218" s="29" t="s">
        <v>717</v>
      </c>
      <c r="E1218" s="35">
        <f>IFERROR(VLOOKUP(Table5[[#This Row],[EMPLOYEE ID]],Table3[[EMP ID]:[DATE STARTED]],9,FALSE),"")</f>
        <v>42816</v>
      </c>
      <c r="F1218" s="35" t="str">
        <f>IF(IFERROR(VLOOKUP(Table5[[#This Row],[EMPLOYEE ID]],ELIST!$A$1:$J$1864,8),"")="","",VLOOKUP(Table5[[#This Row],[EMPLOYEE ID]],ELIST!$A$1:$J$1864,8))</f>
        <v/>
      </c>
      <c r="G1218" s="29">
        <v>1</v>
      </c>
      <c r="H1218" s="29">
        <v>12</v>
      </c>
      <c r="I1218" s="30">
        <f t="shared" si="36"/>
        <v>8.3333333333333329E-2</v>
      </c>
      <c r="J1218" s="52">
        <f t="shared" si="37"/>
        <v>8.3333333333333329E-2</v>
      </c>
    </row>
    <row r="1219" spans="1:10" x14ac:dyDescent="0.25">
      <c r="A1219" s="28" t="s">
        <v>87</v>
      </c>
      <c r="B1219" s="29">
        <v>240051</v>
      </c>
      <c r="C1219" s="29" t="s">
        <v>92</v>
      </c>
      <c r="D1219" s="29" t="s">
        <v>703</v>
      </c>
      <c r="E1219" s="35">
        <f>IFERROR(VLOOKUP(Table5[[#This Row],[EMPLOYEE ID]],Table3[[EMP ID]:[DATE STARTED]],9,FALSE),"")</f>
        <v>42816</v>
      </c>
      <c r="F1219" s="35" t="str">
        <f>IF(IFERROR(VLOOKUP(Table5[[#This Row],[EMPLOYEE ID]],ELIST!$A$1:$J$1864,8),"")="","",VLOOKUP(Table5[[#This Row],[EMPLOYEE ID]],ELIST!$A$1:$J$1864,8))</f>
        <v/>
      </c>
      <c r="G1219" s="29">
        <v>1</v>
      </c>
      <c r="H1219" s="29">
        <v>12</v>
      </c>
      <c r="I1219" s="30">
        <f t="shared" ref="I1219:I1282" si="38">G1219/H1219</f>
        <v>8.3333333333333329E-2</v>
      </c>
      <c r="J1219" s="52">
        <f t="shared" ref="J1219:J1282" si="39">IF(ISNUMBER(F1219), ((G1219 - 1 + (DAY(F1219) / DAY(EOMONTH(F1219, 0)))) / H1219), (G1219 / H1219))</f>
        <v>8.3333333333333329E-2</v>
      </c>
    </row>
    <row r="1220" spans="1:10" x14ac:dyDescent="0.25">
      <c r="A1220" s="28" t="s">
        <v>87</v>
      </c>
      <c r="B1220" s="29">
        <v>240051</v>
      </c>
      <c r="C1220" s="29" t="s">
        <v>92</v>
      </c>
      <c r="D1220" s="29" t="s">
        <v>695</v>
      </c>
      <c r="E1220" s="35">
        <f>IFERROR(VLOOKUP(Table5[[#This Row],[EMPLOYEE ID]],Table3[[EMP ID]:[DATE STARTED]],9,FALSE),"")</f>
        <v>42816</v>
      </c>
      <c r="F1220" s="35" t="str">
        <f>IF(IFERROR(VLOOKUP(Table5[[#This Row],[EMPLOYEE ID]],ELIST!$A$1:$J$1864,8),"")="","",VLOOKUP(Table5[[#This Row],[EMPLOYEE ID]],ELIST!$A$1:$J$1864,8))</f>
        <v/>
      </c>
      <c r="G1220" s="29">
        <v>1</v>
      </c>
      <c r="H1220" s="29">
        <v>12</v>
      </c>
      <c r="I1220" s="30">
        <f t="shared" si="38"/>
        <v>8.3333333333333329E-2</v>
      </c>
      <c r="J1220" s="52">
        <f t="shared" si="39"/>
        <v>8.3333333333333329E-2</v>
      </c>
    </row>
    <row r="1221" spans="1:10" x14ac:dyDescent="0.25">
      <c r="A1221" s="28" t="s">
        <v>87</v>
      </c>
      <c r="B1221" s="29">
        <v>240051</v>
      </c>
      <c r="C1221" s="29" t="s">
        <v>92</v>
      </c>
      <c r="D1221" s="29" t="s">
        <v>650</v>
      </c>
      <c r="E1221" s="35">
        <f>IFERROR(VLOOKUP(Table5[[#This Row],[EMPLOYEE ID]],Table3[[EMP ID]:[DATE STARTED]],9,FALSE),"")</f>
        <v>42816</v>
      </c>
      <c r="F1221" s="35" t="str">
        <f>IF(IFERROR(VLOOKUP(Table5[[#This Row],[EMPLOYEE ID]],ELIST!$A$1:$J$1864,8),"")="","",VLOOKUP(Table5[[#This Row],[EMPLOYEE ID]],ELIST!$A$1:$J$1864,8))</f>
        <v/>
      </c>
      <c r="G1221" s="29">
        <v>1</v>
      </c>
      <c r="H1221" s="29">
        <v>12</v>
      </c>
      <c r="I1221" s="30">
        <f t="shared" si="38"/>
        <v>8.3333333333333329E-2</v>
      </c>
      <c r="J1221" s="52">
        <f t="shared" si="39"/>
        <v>8.3333333333333329E-2</v>
      </c>
    </row>
    <row r="1222" spans="1:10" x14ac:dyDescent="0.25">
      <c r="A1222" s="28" t="s">
        <v>87</v>
      </c>
      <c r="B1222" s="29">
        <v>240051</v>
      </c>
      <c r="C1222" s="29" t="s">
        <v>92</v>
      </c>
      <c r="D1222" s="29" t="s">
        <v>3277</v>
      </c>
      <c r="E1222" s="35">
        <f>IFERROR(VLOOKUP(Table5[[#This Row],[EMPLOYEE ID]],Table3[[EMP ID]:[DATE STARTED]],9,FALSE),"")</f>
        <v>42816</v>
      </c>
      <c r="F1222" s="35" t="str">
        <f>IF(IFERROR(VLOOKUP(Table5[[#This Row],[EMPLOYEE ID]],ELIST!$A$1:$J$1864,8),"")="","",VLOOKUP(Table5[[#This Row],[EMPLOYEE ID]],ELIST!$A$1:$J$1864,8))</f>
        <v/>
      </c>
      <c r="G1222" s="29">
        <v>1</v>
      </c>
      <c r="H1222" s="29">
        <v>12</v>
      </c>
      <c r="I1222" s="30">
        <f t="shared" si="38"/>
        <v>8.3333333333333329E-2</v>
      </c>
      <c r="J1222" s="52">
        <f t="shared" si="39"/>
        <v>8.3333333333333329E-2</v>
      </c>
    </row>
    <row r="1223" spans="1:10" x14ac:dyDescent="0.25">
      <c r="A1223" s="28" t="s">
        <v>87</v>
      </c>
      <c r="B1223" s="29">
        <v>240051</v>
      </c>
      <c r="C1223" s="29" t="s">
        <v>92</v>
      </c>
      <c r="D1223" s="29" t="s">
        <v>3284</v>
      </c>
      <c r="E1223" s="35">
        <f>IFERROR(VLOOKUP(Table5[[#This Row],[EMPLOYEE ID]],Table3[[EMP ID]:[DATE STARTED]],9,FALSE),"")</f>
        <v>42816</v>
      </c>
      <c r="F1223" s="35" t="str">
        <f>IF(IFERROR(VLOOKUP(Table5[[#This Row],[EMPLOYEE ID]],ELIST!$A$1:$J$1864,8),"")="","",VLOOKUP(Table5[[#This Row],[EMPLOYEE ID]],ELIST!$A$1:$J$1864,8))</f>
        <v/>
      </c>
      <c r="G1223" s="29">
        <v>1</v>
      </c>
      <c r="H1223" s="29">
        <v>12</v>
      </c>
      <c r="I1223" s="30">
        <f t="shared" si="38"/>
        <v>8.3333333333333329E-2</v>
      </c>
      <c r="J1223" s="52">
        <f t="shared" si="39"/>
        <v>8.3333333333333329E-2</v>
      </c>
    </row>
    <row r="1224" spans="1:10" x14ac:dyDescent="0.25">
      <c r="A1224" s="28" t="s">
        <v>87</v>
      </c>
      <c r="B1224" s="29">
        <v>240051</v>
      </c>
      <c r="C1224" s="29" t="s">
        <v>92</v>
      </c>
      <c r="D1224" s="29" t="s">
        <v>3778</v>
      </c>
      <c r="E1224" s="35">
        <f>IFERROR(VLOOKUP(Table5[[#This Row],[EMPLOYEE ID]],Table3[[EMP ID]:[DATE STARTED]],9,FALSE),"")</f>
        <v>42816</v>
      </c>
      <c r="F1224" s="35" t="str">
        <f>IF(IFERROR(VLOOKUP(Table5[[#This Row],[EMPLOYEE ID]],ELIST!$A$1:$J$1864,8),"")="","",VLOOKUP(Table5[[#This Row],[EMPLOYEE ID]],ELIST!$A$1:$J$1864,8))</f>
        <v/>
      </c>
      <c r="G1224" s="29">
        <v>1</v>
      </c>
      <c r="H1224" s="29">
        <v>12</v>
      </c>
      <c r="I1224" s="30">
        <f t="shared" si="38"/>
        <v>8.3333333333333329E-2</v>
      </c>
      <c r="J1224" s="52">
        <f t="shared" si="39"/>
        <v>8.3333333333333329E-2</v>
      </c>
    </row>
    <row r="1225" spans="1:10" x14ac:dyDescent="0.25">
      <c r="A1225" s="28" t="s">
        <v>87</v>
      </c>
      <c r="B1225" s="29">
        <v>240051</v>
      </c>
      <c r="C1225" s="29" t="s">
        <v>92</v>
      </c>
      <c r="D1225" s="29" t="s">
        <v>3768</v>
      </c>
      <c r="E1225" s="35">
        <f>IFERROR(VLOOKUP(Table5[[#This Row],[EMPLOYEE ID]],Table3[[EMP ID]:[DATE STARTED]],9,FALSE),"")</f>
        <v>42816</v>
      </c>
      <c r="F1225" s="35" t="str">
        <f>IF(IFERROR(VLOOKUP(Table5[[#This Row],[EMPLOYEE ID]],ELIST!$A$1:$J$1864,8),"")="","",VLOOKUP(Table5[[#This Row],[EMPLOYEE ID]],ELIST!$A$1:$J$1864,8))</f>
        <v/>
      </c>
      <c r="G1225" s="29">
        <v>1</v>
      </c>
      <c r="H1225" s="29">
        <v>12</v>
      </c>
      <c r="I1225" s="30">
        <f t="shared" si="38"/>
        <v>8.3333333333333329E-2</v>
      </c>
      <c r="J1225" s="52">
        <f t="shared" si="39"/>
        <v>8.3333333333333329E-2</v>
      </c>
    </row>
    <row r="1226" spans="1:10" x14ac:dyDescent="0.25">
      <c r="A1226" s="28" t="s">
        <v>83</v>
      </c>
      <c r="B1226" s="29">
        <v>440082</v>
      </c>
      <c r="C1226" s="29" t="s">
        <v>88</v>
      </c>
      <c r="D1226" s="29" t="s">
        <v>754</v>
      </c>
      <c r="E1226" s="35">
        <f>IFERROR(VLOOKUP(Table5[[#This Row],[EMPLOYEE ID]],Table3[[EMP ID]:[DATE STARTED]],9,FALSE),"")</f>
        <v>43710</v>
      </c>
      <c r="F1226" s="35" t="str">
        <f>IF(IFERROR(VLOOKUP(Table5[[#This Row],[EMPLOYEE ID]],ELIST!$A$1:$J$1864,8),"")="","",VLOOKUP(Table5[[#This Row],[EMPLOYEE ID]],ELIST!$A$1:$J$1864,8))</f>
        <v/>
      </c>
      <c r="G1226" s="29">
        <v>1</v>
      </c>
      <c r="H1226" s="29">
        <v>12</v>
      </c>
      <c r="I1226" s="30">
        <f t="shared" si="38"/>
        <v>8.3333333333333329E-2</v>
      </c>
      <c r="J1226" s="52">
        <f t="shared" si="39"/>
        <v>8.3333333333333329E-2</v>
      </c>
    </row>
    <row r="1227" spans="1:10" x14ac:dyDescent="0.25">
      <c r="A1227" s="28" t="s">
        <v>83</v>
      </c>
      <c r="B1227" s="29">
        <v>440082</v>
      </c>
      <c r="C1227" s="29" t="s">
        <v>88</v>
      </c>
      <c r="D1227" s="29" t="s">
        <v>748</v>
      </c>
      <c r="E1227" s="35">
        <f>IFERROR(VLOOKUP(Table5[[#This Row],[EMPLOYEE ID]],Table3[[EMP ID]:[DATE STARTED]],9,FALSE),"")</f>
        <v>43710</v>
      </c>
      <c r="F1227" s="35" t="str">
        <f>IF(IFERROR(VLOOKUP(Table5[[#This Row],[EMPLOYEE ID]],ELIST!$A$1:$J$1864,8),"")="","",VLOOKUP(Table5[[#This Row],[EMPLOYEE ID]],ELIST!$A$1:$J$1864,8))</f>
        <v/>
      </c>
      <c r="G1227" s="29">
        <v>1</v>
      </c>
      <c r="H1227" s="29">
        <v>12</v>
      </c>
      <c r="I1227" s="30">
        <f t="shared" si="38"/>
        <v>8.3333333333333329E-2</v>
      </c>
      <c r="J1227" s="52">
        <f t="shared" si="39"/>
        <v>8.3333333333333329E-2</v>
      </c>
    </row>
    <row r="1228" spans="1:10" x14ac:dyDescent="0.25">
      <c r="A1228" s="28" t="s">
        <v>83</v>
      </c>
      <c r="B1228" s="29">
        <v>440082</v>
      </c>
      <c r="C1228" s="29" t="s">
        <v>88</v>
      </c>
      <c r="D1228" s="29" t="s">
        <v>747</v>
      </c>
      <c r="E1228" s="35">
        <f>IFERROR(VLOOKUP(Table5[[#This Row],[EMPLOYEE ID]],Table3[[EMP ID]:[DATE STARTED]],9,FALSE),"")</f>
        <v>43710</v>
      </c>
      <c r="F1228" s="35" t="str">
        <f>IF(IFERROR(VLOOKUP(Table5[[#This Row],[EMPLOYEE ID]],ELIST!$A$1:$J$1864,8),"")="","",VLOOKUP(Table5[[#This Row],[EMPLOYEE ID]],ELIST!$A$1:$J$1864,8))</f>
        <v/>
      </c>
      <c r="G1228" s="29">
        <v>1</v>
      </c>
      <c r="H1228" s="29">
        <v>12</v>
      </c>
      <c r="I1228" s="30">
        <f t="shared" si="38"/>
        <v>8.3333333333333329E-2</v>
      </c>
      <c r="J1228" s="52">
        <f t="shared" si="39"/>
        <v>8.3333333333333329E-2</v>
      </c>
    </row>
    <row r="1229" spans="1:10" x14ac:dyDescent="0.25">
      <c r="A1229" s="28" t="s">
        <v>83</v>
      </c>
      <c r="B1229" s="29">
        <v>440082</v>
      </c>
      <c r="C1229" s="29" t="s">
        <v>88</v>
      </c>
      <c r="D1229" s="29" t="s">
        <v>746</v>
      </c>
      <c r="E1229" s="35">
        <f>IFERROR(VLOOKUP(Table5[[#This Row],[EMPLOYEE ID]],Table3[[EMP ID]:[DATE STARTED]],9,FALSE),"")</f>
        <v>43710</v>
      </c>
      <c r="F1229" s="35" t="str">
        <f>IF(IFERROR(VLOOKUP(Table5[[#This Row],[EMPLOYEE ID]],ELIST!$A$1:$J$1864,8),"")="","",VLOOKUP(Table5[[#This Row],[EMPLOYEE ID]],ELIST!$A$1:$J$1864,8))</f>
        <v/>
      </c>
      <c r="G1229" s="29">
        <v>1</v>
      </c>
      <c r="H1229" s="29">
        <v>12</v>
      </c>
      <c r="I1229" s="30">
        <f t="shared" si="38"/>
        <v>8.3333333333333329E-2</v>
      </c>
      <c r="J1229" s="52">
        <f t="shared" si="39"/>
        <v>8.3333333333333329E-2</v>
      </c>
    </row>
    <row r="1230" spans="1:10" x14ac:dyDescent="0.25">
      <c r="A1230" s="28" t="s">
        <v>83</v>
      </c>
      <c r="B1230" s="29">
        <v>440082</v>
      </c>
      <c r="C1230" s="29" t="s">
        <v>88</v>
      </c>
      <c r="D1230" s="29" t="s">
        <v>717</v>
      </c>
      <c r="E1230" s="35">
        <f>IFERROR(VLOOKUP(Table5[[#This Row],[EMPLOYEE ID]],Table3[[EMP ID]:[DATE STARTED]],9,FALSE),"")</f>
        <v>43710</v>
      </c>
      <c r="F1230" s="35" t="str">
        <f>IF(IFERROR(VLOOKUP(Table5[[#This Row],[EMPLOYEE ID]],ELIST!$A$1:$J$1864,8),"")="","",VLOOKUP(Table5[[#This Row],[EMPLOYEE ID]],ELIST!$A$1:$J$1864,8))</f>
        <v/>
      </c>
      <c r="G1230" s="29">
        <v>1</v>
      </c>
      <c r="H1230" s="29">
        <v>12</v>
      </c>
      <c r="I1230" s="30">
        <f t="shared" si="38"/>
        <v>8.3333333333333329E-2</v>
      </c>
      <c r="J1230" s="52">
        <f t="shared" si="39"/>
        <v>8.3333333333333329E-2</v>
      </c>
    </row>
    <row r="1231" spans="1:10" x14ac:dyDescent="0.25">
      <c r="A1231" s="28" t="s">
        <v>83</v>
      </c>
      <c r="B1231" s="29">
        <v>440082</v>
      </c>
      <c r="C1231" s="29" t="s">
        <v>88</v>
      </c>
      <c r="D1231" s="29" t="s">
        <v>703</v>
      </c>
      <c r="E1231" s="35">
        <f>IFERROR(VLOOKUP(Table5[[#This Row],[EMPLOYEE ID]],Table3[[EMP ID]:[DATE STARTED]],9,FALSE),"")</f>
        <v>43710</v>
      </c>
      <c r="F1231" s="35" t="str">
        <f>IF(IFERROR(VLOOKUP(Table5[[#This Row],[EMPLOYEE ID]],ELIST!$A$1:$J$1864,8),"")="","",VLOOKUP(Table5[[#This Row],[EMPLOYEE ID]],ELIST!$A$1:$J$1864,8))</f>
        <v/>
      </c>
      <c r="G1231" s="29">
        <v>1</v>
      </c>
      <c r="H1231" s="29">
        <v>12</v>
      </c>
      <c r="I1231" s="30">
        <f t="shared" si="38"/>
        <v>8.3333333333333329E-2</v>
      </c>
      <c r="J1231" s="52">
        <f t="shared" si="39"/>
        <v>8.3333333333333329E-2</v>
      </c>
    </row>
    <row r="1232" spans="1:10" x14ac:dyDescent="0.25">
      <c r="A1232" s="28" t="s">
        <v>83</v>
      </c>
      <c r="B1232" s="29">
        <v>440082</v>
      </c>
      <c r="C1232" s="29" t="s">
        <v>88</v>
      </c>
      <c r="D1232" s="29" t="s">
        <v>695</v>
      </c>
      <c r="E1232" s="35">
        <f>IFERROR(VLOOKUP(Table5[[#This Row],[EMPLOYEE ID]],Table3[[EMP ID]:[DATE STARTED]],9,FALSE),"")</f>
        <v>43710</v>
      </c>
      <c r="F1232" s="35" t="str">
        <f>IF(IFERROR(VLOOKUP(Table5[[#This Row],[EMPLOYEE ID]],ELIST!$A$1:$J$1864,8),"")="","",VLOOKUP(Table5[[#This Row],[EMPLOYEE ID]],ELIST!$A$1:$J$1864,8))</f>
        <v/>
      </c>
      <c r="G1232" s="29">
        <v>1</v>
      </c>
      <c r="H1232" s="29">
        <v>12</v>
      </c>
      <c r="I1232" s="30">
        <f t="shared" si="38"/>
        <v>8.3333333333333329E-2</v>
      </c>
      <c r="J1232" s="52">
        <f t="shared" si="39"/>
        <v>8.3333333333333329E-2</v>
      </c>
    </row>
    <row r="1233" spans="1:10" x14ac:dyDescent="0.25">
      <c r="A1233" s="28" t="s">
        <v>83</v>
      </c>
      <c r="B1233" s="29">
        <v>440082</v>
      </c>
      <c r="C1233" s="29" t="s">
        <v>88</v>
      </c>
      <c r="D1233" s="29" t="s">
        <v>650</v>
      </c>
      <c r="E1233" s="35">
        <f>IFERROR(VLOOKUP(Table5[[#This Row],[EMPLOYEE ID]],Table3[[EMP ID]:[DATE STARTED]],9,FALSE),"")</f>
        <v>43710</v>
      </c>
      <c r="F1233" s="35" t="str">
        <f>IF(IFERROR(VLOOKUP(Table5[[#This Row],[EMPLOYEE ID]],ELIST!$A$1:$J$1864,8),"")="","",VLOOKUP(Table5[[#This Row],[EMPLOYEE ID]],ELIST!$A$1:$J$1864,8))</f>
        <v/>
      </c>
      <c r="G1233" s="29">
        <v>1</v>
      </c>
      <c r="H1233" s="29">
        <v>12</v>
      </c>
      <c r="I1233" s="30">
        <f t="shared" si="38"/>
        <v>8.3333333333333329E-2</v>
      </c>
      <c r="J1233" s="52">
        <f t="shared" si="39"/>
        <v>8.3333333333333329E-2</v>
      </c>
    </row>
    <row r="1234" spans="1:10" x14ac:dyDescent="0.25">
      <c r="A1234" s="28" t="s">
        <v>83</v>
      </c>
      <c r="B1234" s="29">
        <v>440082</v>
      </c>
      <c r="C1234" s="29" t="s">
        <v>88</v>
      </c>
      <c r="D1234" s="29" t="s">
        <v>3277</v>
      </c>
      <c r="E1234" s="35">
        <f>IFERROR(VLOOKUP(Table5[[#This Row],[EMPLOYEE ID]],Table3[[EMP ID]:[DATE STARTED]],9,FALSE),"")</f>
        <v>43710</v>
      </c>
      <c r="F1234" s="35" t="str">
        <f>IF(IFERROR(VLOOKUP(Table5[[#This Row],[EMPLOYEE ID]],ELIST!$A$1:$J$1864,8),"")="","",VLOOKUP(Table5[[#This Row],[EMPLOYEE ID]],ELIST!$A$1:$J$1864,8))</f>
        <v/>
      </c>
      <c r="G1234" s="29">
        <v>1</v>
      </c>
      <c r="H1234" s="29">
        <v>12</v>
      </c>
      <c r="I1234" s="30">
        <f t="shared" si="38"/>
        <v>8.3333333333333329E-2</v>
      </c>
      <c r="J1234" s="52">
        <f t="shared" si="39"/>
        <v>8.3333333333333329E-2</v>
      </c>
    </row>
    <row r="1235" spans="1:10" x14ac:dyDescent="0.25">
      <c r="A1235" s="28" t="s">
        <v>83</v>
      </c>
      <c r="B1235" s="29">
        <v>440082</v>
      </c>
      <c r="C1235" s="29" t="s">
        <v>88</v>
      </c>
      <c r="D1235" s="29" t="s">
        <v>3284</v>
      </c>
      <c r="E1235" s="35">
        <f>IFERROR(VLOOKUP(Table5[[#This Row],[EMPLOYEE ID]],Table3[[EMP ID]:[DATE STARTED]],9,FALSE),"")</f>
        <v>43710</v>
      </c>
      <c r="F1235" s="35" t="str">
        <f>IF(IFERROR(VLOOKUP(Table5[[#This Row],[EMPLOYEE ID]],ELIST!$A$1:$J$1864,8),"")="","",VLOOKUP(Table5[[#This Row],[EMPLOYEE ID]],ELIST!$A$1:$J$1864,8))</f>
        <v/>
      </c>
      <c r="G1235" s="29">
        <v>1</v>
      </c>
      <c r="H1235" s="29">
        <v>12</v>
      </c>
      <c r="I1235" s="30">
        <f t="shared" si="38"/>
        <v>8.3333333333333329E-2</v>
      </c>
      <c r="J1235" s="52">
        <f t="shared" si="39"/>
        <v>8.3333333333333329E-2</v>
      </c>
    </row>
    <row r="1236" spans="1:10" x14ac:dyDescent="0.25">
      <c r="A1236" s="28" t="s">
        <v>83</v>
      </c>
      <c r="B1236" s="29">
        <v>440086</v>
      </c>
      <c r="C1236" s="29" t="s">
        <v>673</v>
      </c>
      <c r="D1236" s="29" t="s">
        <v>3778</v>
      </c>
      <c r="E1236" s="35">
        <f>IFERROR(VLOOKUP(Table5[[#This Row],[EMPLOYEE ID]],Table3[[EMP ID]:[DATE STARTED]],9,FALSE),"")</f>
        <v>43710</v>
      </c>
      <c r="F1236" s="35" t="str">
        <f>IF(IFERROR(VLOOKUP(Table5[[#This Row],[EMPLOYEE ID]],ELIST!$A$1:$J$1864,8),"")="","",VLOOKUP(Table5[[#This Row],[EMPLOYEE ID]],ELIST!$A$1:$J$1864,8))</f>
        <v/>
      </c>
      <c r="G1236" s="29">
        <v>1</v>
      </c>
      <c r="H1236" s="29">
        <v>12</v>
      </c>
      <c r="I1236" s="30">
        <f t="shared" si="38"/>
        <v>8.3333333333333329E-2</v>
      </c>
      <c r="J1236" s="52">
        <f t="shared" si="39"/>
        <v>8.3333333333333329E-2</v>
      </c>
    </row>
    <row r="1237" spans="1:10" x14ac:dyDescent="0.25">
      <c r="A1237" s="28" t="s">
        <v>83</v>
      </c>
      <c r="B1237" s="29">
        <v>440086</v>
      </c>
      <c r="C1237" s="29" t="s">
        <v>673</v>
      </c>
      <c r="D1237" s="29" t="s">
        <v>3768</v>
      </c>
      <c r="E1237" s="35">
        <f>IFERROR(VLOOKUP(Table5[[#This Row],[EMPLOYEE ID]],Table3[[EMP ID]:[DATE STARTED]],9,FALSE),"")</f>
        <v>43710</v>
      </c>
      <c r="F1237" s="35" t="str">
        <f>IF(IFERROR(VLOOKUP(Table5[[#This Row],[EMPLOYEE ID]],ELIST!$A$1:$J$1864,8),"")="","",VLOOKUP(Table5[[#This Row],[EMPLOYEE ID]],ELIST!$A$1:$J$1864,8))</f>
        <v/>
      </c>
      <c r="G1237" s="29">
        <v>1</v>
      </c>
      <c r="H1237" s="29">
        <v>12</v>
      </c>
      <c r="I1237" s="30">
        <f t="shared" si="38"/>
        <v>8.3333333333333329E-2</v>
      </c>
      <c r="J1237" s="52">
        <f t="shared" si="39"/>
        <v>8.3333333333333329E-2</v>
      </c>
    </row>
    <row r="1238" spans="1:10" x14ac:dyDescent="0.25">
      <c r="A1238" s="28" t="s">
        <v>78</v>
      </c>
      <c r="B1238" s="29">
        <v>410002</v>
      </c>
      <c r="C1238" s="29" t="s">
        <v>84</v>
      </c>
      <c r="D1238" s="29" t="s">
        <v>754</v>
      </c>
      <c r="E1238" s="35">
        <f>IFERROR(VLOOKUP(Table5[[#This Row],[EMPLOYEE ID]],Table3[[EMP ID]:[DATE STARTED]],9,FALSE),"")</f>
        <v>42505</v>
      </c>
      <c r="F1238" s="35" t="str">
        <f>IF(IFERROR(VLOOKUP(Table5[[#This Row],[EMPLOYEE ID]],ELIST!$A$1:$J$1864,8),"")="","",VLOOKUP(Table5[[#This Row],[EMPLOYEE ID]],ELIST!$A$1:$J$1864,8))</f>
        <v/>
      </c>
      <c r="G1238" s="29">
        <v>1</v>
      </c>
      <c r="H1238" s="29">
        <v>12</v>
      </c>
      <c r="I1238" s="30">
        <f t="shared" si="38"/>
        <v>8.3333333333333329E-2</v>
      </c>
      <c r="J1238" s="52">
        <f t="shared" si="39"/>
        <v>8.3333333333333329E-2</v>
      </c>
    </row>
    <row r="1239" spans="1:10" x14ac:dyDescent="0.25">
      <c r="A1239" s="28" t="s">
        <v>78</v>
      </c>
      <c r="B1239" s="29">
        <v>410002</v>
      </c>
      <c r="C1239" s="29" t="s">
        <v>84</v>
      </c>
      <c r="D1239" s="29" t="s">
        <v>748</v>
      </c>
      <c r="E1239" s="35">
        <f>IFERROR(VLOOKUP(Table5[[#This Row],[EMPLOYEE ID]],Table3[[EMP ID]:[DATE STARTED]],9,FALSE),"")</f>
        <v>42505</v>
      </c>
      <c r="F1239" s="35" t="str">
        <f>IF(IFERROR(VLOOKUP(Table5[[#This Row],[EMPLOYEE ID]],ELIST!$A$1:$J$1864,8),"")="","",VLOOKUP(Table5[[#This Row],[EMPLOYEE ID]],ELIST!$A$1:$J$1864,8))</f>
        <v/>
      </c>
      <c r="G1239" s="29">
        <v>1</v>
      </c>
      <c r="H1239" s="29">
        <v>12</v>
      </c>
      <c r="I1239" s="30">
        <f t="shared" si="38"/>
        <v>8.3333333333333329E-2</v>
      </c>
      <c r="J1239" s="52">
        <f t="shared" si="39"/>
        <v>8.3333333333333329E-2</v>
      </c>
    </row>
    <row r="1240" spans="1:10" x14ac:dyDescent="0.25">
      <c r="A1240" s="28" t="s">
        <v>78</v>
      </c>
      <c r="B1240" s="29">
        <v>410002</v>
      </c>
      <c r="C1240" s="29" t="s">
        <v>84</v>
      </c>
      <c r="D1240" s="29" t="s">
        <v>747</v>
      </c>
      <c r="E1240" s="35">
        <f>IFERROR(VLOOKUP(Table5[[#This Row],[EMPLOYEE ID]],Table3[[EMP ID]:[DATE STARTED]],9,FALSE),"")</f>
        <v>42505</v>
      </c>
      <c r="F1240" s="35" t="str">
        <f>IF(IFERROR(VLOOKUP(Table5[[#This Row],[EMPLOYEE ID]],ELIST!$A$1:$J$1864,8),"")="","",VLOOKUP(Table5[[#This Row],[EMPLOYEE ID]],ELIST!$A$1:$J$1864,8))</f>
        <v/>
      </c>
      <c r="G1240" s="29">
        <v>1</v>
      </c>
      <c r="H1240" s="29">
        <v>12</v>
      </c>
      <c r="I1240" s="30">
        <f t="shared" si="38"/>
        <v>8.3333333333333329E-2</v>
      </c>
      <c r="J1240" s="52">
        <f t="shared" si="39"/>
        <v>8.3333333333333329E-2</v>
      </c>
    </row>
    <row r="1241" spans="1:10" x14ac:dyDescent="0.25">
      <c r="A1241" s="28" t="s">
        <v>78</v>
      </c>
      <c r="B1241" s="29">
        <v>410002</v>
      </c>
      <c r="C1241" s="29" t="s">
        <v>84</v>
      </c>
      <c r="D1241" s="29" t="s">
        <v>746</v>
      </c>
      <c r="E1241" s="35">
        <f>IFERROR(VLOOKUP(Table5[[#This Row],[EMPLOYEE ID]],Table3[[EMP ID]:[DATE STARTED]],9,FALSE),"")</f>
        <v>42505</v>
      </c>
      <c r="F1241" s="35" t="str">
        <f>IF(IFERROR(VLOOKUP(Table5[[#This Row],[EMPLOYEE ID]],ELIST!$A$1:$J$1864,8),"")="","",VLOOKUP(Table5[[#This Row],[EMPLOYEE ID]],ELIST!$A$1:$J$1864,8))</f>
        <v/>
      </c>
      <c r="G1241" s="29">
        <v>1</v>
      </c>
      <c r="H1241" s="29">
        <v>12</v>
      </c>
      <c r="I1241" s="30">
        <f t="shared" si="38"/>
        <v>8.3333333333333329E-2</v>
      </c>
      <c r="J1241" s="52">
        <f t="shared" si="39"/>
        <v>8.3333333333333329E-2</v>
      </c>
    </row>
    <row r="1242" spans="1:10" x14ac:dyDescent="0.25">
      <c r="A1242" s="28" t="s">
        <v>78</v>
      </c>
      <c r="B1242" s="29">
        <v>410002</v>
      </c>
      <c r="C1242" s="29" t="s">
        <v>84</v>
      </c>
      <c r="D1242" s="29" t="s">
        <v>717</v>
      </c>
      <c r="E1242" s="35">
        <f>IFERROR(VLOOKUP(Table5[[#This Row],[EMPLOYEE ID]],Table3[[EMP ID]:[DATE STARTED]],9,FALSE),"")</f>
        <v>42505</v>
      </c>
      <c r="F1242" s="35" t="str">
        <f>IF(IFERROR(VLOOKUP(Table5[[#This Row],[EMPLOYEE ID]],ELIST!$A$1:$J$1864,8),"")="","",VLOOKUP(Table5[[#This Row],[EMPLOYEE ID]],ELIST!$A$1:$J$1864,8))</f>
        <v/>
      </c>
      <c r="G1242" s="29">
        <v>1</v>
      </c>
      <c r="H1242" s="29">
        <v>12</v>
      </c>
      <c r="I1242" s="30">
        <f t="shared" si="38"/>
        <v>8.3333333333333329E-2</v>
      </c>
      <c r="J1242" s="52">
        <f t="shared" si="39"/>
        <v>8.3333333333333329E-2</v>
      </c>
    </row>
    <row r="1243" spans="1:10" x14ac:dyDescent="0.25">
      <c r="A1243" s="28" t="s">
        <v>78</v>
      </c>
      <c r="B1243" s="29">
        <v>410002</v>
      </c>
      <c r="C1243" s="29" t="s">
        <v>84</v>
      </c>
      <c r="D1243" s="29" t="s">
        <v>703</v>
      </c>
      <c r="E1243" s="35">
        <f>IFERROR(VLOOKUP(Table5[[#This Row],[EMPLOYEE ID]],Table3[[EMP ID]:[DATE STARTED]],9,FALSE),"")</f>
        <v>42505</v>
      </c>
      <c r="F1243" s="35" t="str">
        <f>IF(IFERROR(VLOOKUP(Table5[[#This Row],[EMPLOYEE ID]],ELIST!$A$1:$J$1864,8),"")="","",VLOOKUP(Table5[[#This Row],[EMPLOYEE ID]],ELIST!$A$1:$J$1864,8))</f>
        <v/>
      </c>
      <c r="G1243" s="29">
        <v>1</v>
      </c>
      <c r="H1243" s="29">
        <v>12</v>
      </c>
      <c r="I1243" s="30">
        <f t="shared" si="38"/>
        <v>8.3333333333333329E-2</v>
      </c>
      <c r="J1243" s="52">
        <f t="shared" si="39"/>
        <v>8.3333333333333329E-2</v>
      </c>
    </row>
    <row r="1244" spans="1:10" x14ac:dyDescent="0.25">
      <c r="A1244" s="28" t="s">
        <v>78</v>
      </c>
      <c r="B1244" s="29">
        <v>410002</v>
      </c>
      <c r="C1244" s="29" t="s">
        <v>84</v>
      </c>
      <c r="D1244" s="29" t="s">
        <v>695</v>
      </c>
      <c r="E1244" s="35">
        <f>IFERROR(VLOOKUP(Table5[[#This Row],[EMPLOYEE ID]],Table3[[EMP ID]:[DATE STARTED]],9,FALSE),"")</f>
        <v>42505</v>
      </c>
      <c r="F1244" s="35" t="str">
        <f>IF(IFERROR(VLOOKUP(Table5[[#This Row],[EMPLOYEE ID]],ELIST!$A$1:$J$1864,8),"")="","",VLOOKUP(Table5[[#This Row],[EMPLOYEE ID]],ELIST!$A$1:$J$1864,8))</f>
        <v/>
      </c>
      <c r="G1244" s="29">
        <v>1</v>
      </c>
      <c r="H1244" s="29">
        <v>12</v>
      </c>
      <c r="I1244" s="30">
        <f t="shared" si="38"/>
        <v>8.3333333333333329E-2</v>
      </c>
      <c r="J1244" s="52">
        <f t="shared" si="39"/>
        <v>8.3333333333333329E-2</v>
      </c>
    </row>
    <row r="1245" spans="1:10" x14ac:dyDescent="0.25">
      <c r="A1245" s="28" t="s">
        <v>78</v>
      </c>
      <c r="B1245" s="29">
        <v>410002</v>
      </c>
      <c r="C1245" s="29" t="s">
        <v>84</v>
      </c>
      <c r="D1245" s="29" t="s">
        <v>650</v>
      </c>
      <c r="E1245" s="35">
        <f>IFERROR(VLOOKUP(Table5[[#This Row],[EMPLOYEE ID]],Table3[[EMP ID]:[DATE STARTED]],9,FALSE),"")</f>
        <v>42505</v>
      </c>
      <c r="F1245" s="35" t="str">
        <f>IF(IFERROR(VLOOKUP(Table5[[#This Row],[EMPLOYEE ID]],ELIST!$A$1:$J$1864,8),"")="","",VLOOKUP(Table5[[#This Row],[EMPLOYEE ID]],ELIST!$A$1:$J$1864,8))</f>
        <v/>
      </c>
      <c r="G1245" s="29">
        <v>1</v>
      </c>
      <c r="H1245" s="29">
        <v>12</v>
      </c>
      <c r="I1245" s="30">
        <f t="shared" si="38"/>
        <v>8.3333333333333329E-2</v>
      </c>
      <c r="J1245" s="52">
        <f t="shared" si="39"/>
        <v>8.3333333333333329E-2</v>
      </c>
    </row>
    <row r="1246" spans="1:10" x14ac:dyDescent="0.25">
      <c r="A1246" s="28" t="s">
        <v>78</v>
      </c>
      <c r="B1246" s="29">
        <v>410002</v>
      </c>
      <c r="C1246" s="29" t="s">
        <v>84</v>
      </c>
      <c r="D1246" s="29" t="s">
        <v>3277</v>
      </c>
      <c r="E1246" s="35">
        <f>IFERROR(VLOOKUP(Table5[[#This Row],[EMPLOYEE ID]],Table3[[EMP ID]:[DATE STARTED]],9,FALSE),"")</f>
        <v>42505</v>
      </c>
      <c r="F1246" s="35" t="str">
        <f>IF(IFERROR(VLOOKUP(Table5[[#This Row],[EMPLOYEE ID]],ELIST!$A$1:$J$1864,8),"")="","",VLOOKUP(Table5[[#This Row],[EMPLOYEE ID]],ELIST!$A$1:$J$1864,8))</f>
        <v/>
      </c>
      <c r="G1246" s="29">
        <v>1</v>
      </c>
      <c r="H1246" s="29">
        <v>12</v>
      </c>
      <c r="I1246" s="30">
        <f t="shared" si="38"/>
        <v>8.3333333333333329E-2</v>
      </c>
      <c r="J1246" s="52">
        <f t="shared" si="39"/>
        <v>8.3333333333333329E-2</v>
      </c>
    </row>
    <row r="1247" spans="1:10" x14ac:dyDescent="0.25">
      <c r="A1247" s="28" t="s">
        <v>78</v>
      </c>
      <c r="B1247" s="29">
        <v>410002</v>
      </c>
      <c r="C1247" s="29" t="s">
        <v>84</v>
      </c>
      <c r="D1247" s="29" t="s">
        <v>3284</v>
      </c>
      <c r="E1247" s="35">
        <f>IFERROR(VLOOKUP(Table5[[#This Row],[EMPLOYEE ID]],Table3[[EMP ID]:[DATE STARTED]],9,FALSE),"")</f>
        <v>42505</v>
      </c>
      <c r="F1247" s="35" t="str">
        <f>IF(IFERROR(VLOOKUP(Table5[[#This Row],[EMPLOYEE ID]],ELIST!$A$1:$J$1864,8),"")="","",VLOOKUP(Table5[[#This Row],[EMPLOYEE ID]],ELIST!$A$1:$J$1864,8))</f>
        <v/>
      </c>
      <c r="G1247" s="29">
        <v>1</v>
      </c>
      <c r="H1247" s="29">
        <v>12</v>
      </c>
      <c r="I1247" s="30">
        <f t="shared" si="38"/>
        <v>8.3333333333333329E-2</v>
      </c>
      <c r="J1247" s="52">
        <f t="shared" si="39"/>
        <v>8.3333333333333329E-2</v>
      </c>
    </row>
    <row r="1248" spans="1:10" x14ac:dyDescent="0.25">
      <c r="A1248" s="28" t="s">
        <v>78</v>
      </c>
      <c r="B1248" s="29">
        <v>410002</v>
      </c>
      <c r="C1248" s="29" t="s">
        <v>84</v>
      </c>
      <c r="D1248" s="29" t="s">
        <v>3778</v>
      </c>
      <c r="E1248" s="35">
        <f>IFERROR(VLOOKUP(Table5[[#This Row],[EMPLOYEE ID]],Table3[[EMP ID]:[DATE STARTED]],9,FALSE),"")</f>
        <v>42505</v>
      </c>
      <c r="F1248" s="35" t="str">
        <f>IF(IFERROR(VLOOKUP(Table5[[#This Row],[EMPLOYEE ID]],ELIST!$A$1:$J$1864,8),"")="","",VLOOKUP(Table5[[#This Row],[EMPLOYEE ID]],ELIST!$A$1:$J$1864,8))</f>
        <v/>
      </c>
      <c r="G1248" s="29">
        <v>1</v>
      </c>
      <c r="H1248" s="29">
        <v>12</v>
      </c>
      <c r="I1248" s="30">
        <f t="shared" si="38"/>
        <v>8.3333333333333329E-2</v>
      </c>
      <c r="J1248" s="52">
        <f t="shared" si="39"/>
        <v>8.3333333333333329E-2</v>
      </c>
    </row>
    <row r="1249" spans="1:10" x14ac:dyDescent="0.25">
      <c r="A1249" s="28" t="s">
        <v>78</v>
      </c>
      <c r="B1249" s="29">
        <v>410002</v>
      </c>
      <c r="C1249" s="29" t="s">
        <v>84</v>
      </c>
      <c r="D1249" s="29" t="s">
        <v>3768</v>
      </c>
      <c r="E1249" s="35">
        <f>IFERROR(VLOOKUP(Table5[[#This Row],[EMPLOYEE ID]],Table3[[EMP ID]:[DATE STARTED]],9,FALSE),"")</f>
        <v>42505</v>
      </c>
      <c r="F1249" s="35" t="str">
        <f>IF(IFERROR(VLOOKUP(Table5[[#This Row],[EMPLOYEE ID]],ELIST!$A$1:$J$1864,8),"")="","",VLOOKUP(Table5[[#This Row],[EMPLOYEE ID]],ELIST!$A$1:$J$1864,8))</f>
        <v/>
      </c>
      <c r="G1249" s="29">
        <v>1</v>
      </c>
      <c r="H1249" s="29">
        <v>12</v>
      </c>
      <c r="I1249" s="30">
        <f t="shared" si="38"/>
        <v>8.3333333333333329E-2</v>
      </c>
      <c r="J1249" s="52">
        <f t="shared" si="39"/>
        <v>8.3333333333333329E-2</v>
      </c>
    </row>
    <row r="1250" spans="1:10" x14ac:dyDescent="0.25">
      <c r="A1250" s="28" t="s">
        <v>73</v>
      </c>
      <c r="B1250" s="29">
        <v>240671</v>
      </c>
      <c r="C1250" s="29" t="s">
        <v>80</v>
      </c>
      <c r="D1250" s="29" t="s">
        <v>754</v>
      </c>
      <c r="E1250" s="35">
        <f>IFERROR(VLOOKUP(Table5[[#This Row],[EMPLOYEE ID]],Table3[[EMP ID]:[DATE STARTED]],9,FALSE),"")</f>
        <v>45100</v>
      </c>
      <c r="F1250" s="35">
        <f>IF(IFERROR(VLOOKUP(Table5[[#This Row],[EMPLOYEE ID]],ELIST!$A$1:$J$1864,8),"")="","",VLOOKUP(Table5[[#This Row],[EMPLOYEE ID]],ELIST!$A$1:$J$1864,8))</f>
        <v>45415</v>
      </c>
      <c r="G1250" s="29">
        <v>1</v>
      </c>
      <c r="H1250" s="29">
        <v>12</v>
      </c>
      <c r="I1250" s="30">
        <f t="shared" si="38"/>
        <v>8.3333333333333329E-2</v>
      </c>
      <c r="J1250" s="52">
        <f t="shared" si="39"/>
        <v>8.0645161290322578E-3</v>
      </c>
    </row>
    <row r="1251" spans="1:10" x14ac:dyDescent="0.25">
      <c r="A1251" s="28" t="s">
        <v>73</v>
      </c>
      <c r="B1251" s="29">
        <v>240671</v>
      </c>
      <c r="C1251" s="29" t="s">
        <v>80</v>
      </c>
      <c r="D1251" s="29" t="s">
        <v>748</v>
      </c>
      <c r="E1251" s="35">
        <f>IFERROR(VLOOKUP(Table5[[#This Row],[EMPLOYEE ID]],Table3[[EMP ID]:[DATE STARTED]],9,FALSE),"")</f>
        <v>45100</v>
      </c>
      <c r="F1251" s="35">
        <f>IF(IFERROR(VLOOKUP(Table5[[#This Row],[EMPLOYEE ID]],ELIST!$A$1:$J$1864,8),"")="","",VLOOKUP(Table5[[#This Row],[EMPLOYEE ID]],ELIST!$A$1:$J$1864,8))</f>
        <v>45415</v>
      </c>
      <c r="G1251" s="29">
        <v>1</v>
      </c>
      <c r="H1251" s="29">
        <v>12</v>
      </c>
      <c r="I1251" s="30">
        <f t="shared" si="38"/>
        <v>8.3333333333333329E-2</v>
      </c>
      <c r="J1251" s="52">
        <f t="shared" si="39"/>
        <v>8.0645161290322578E-3</v>
      </c>
    </row>
    <row r="1252" spans="1:10" x14ac:dyDescent="0.25">
      <c r="A1252" s="28" t="s">
        <v>73</v>
      </c>
      <c r="B1252" s="29">
        <v>240671</v>
      </c>
      <c r="C1252" s="29" t="s">
        <v>80</v>
      </c>
      <c r="D1252" s="29" t="s">
        <v>746</v>
      </c>
      <c r="E1252" s="35">
        <f>IFERROR(VLOOKUP(Table5[[#This Row],[EMPLOYEE ID]],Table3[[EMP ID]:[DATE STARTED]],9,FALSE),"")</f>
        <v>45100</v>
      </c>
      <c r="F1252" s="35">
        <f>IF(IFERROR(VLOOKUP(Table5[[#This Row],[EMPLOYEE ID]],ELIST!$A$1:$J$1864,8),"")="","",VLOOKUP(Table5[[#This Row],[EMPLOYEE ID]],ELIST!$A$1:$J$1864,8))</f>
        <v>45415</v>
      </c>
      <c r="G1252" s="29">
        <v>1</v>
      </c>
      <c r="H1252" s="29">
        <v>12</v>
      </c>
      <c r="I1252" s="30">
        <f t="shared" si="38"/>
        <v>8.3333333333333329E-2</v>
      </c>
      <c r="J1252" s="52">
        <f t="shared" si="39"/>
        <v>8.0645161290322578E-3</v>
      </c>
    </row>
    <row r="1253" spans="1:10" x14ac:dyDescent="0.25">
      <c r="A1253" s="28" t="s">
        <v>73</v>
      </c>
      <c r="B1253" s="29">
        <v>440259</v>
      </c>
      <c r="C1253" s="29" t="s">
        <v>151</v>
      </c>
      <c r="D1253" s="29" t="s">
        <v>717</v>
      </c>
      <c r="E1253" s="35">
        <f>IFERROR(VLOOKUP(Table5[[#This Row],[EMPLOYEE ID]],Table3[[EMP ID]:[DATE STARTED]],9,FALSE),"")</f>
        <v>44041</v>
      </c>
      <c r="F1253" s="35" t="str">
        <f>IF(IFERROR(VLOOKUP(Table5[[#This Row],[EMPLOYEE ID]],ELIST!$A$1:$J$1864,8),"")="","",VLOOKUP(Table5[[#This Row],[EMPLOYEE ID]],ELIST!$A$1:$J$1864,8))</f>
        <v/>
      </c>
      <c r="G1253" s="29">
        <v>1</v>
      </c>
      <c r="H1253" s="29">
        <v>12</v>
      </c>
      <c r="I1253" s="30">
        <f t="shared" si="38"/>
        <v>8.3333333333333329E-2</v>
      </c>
      <c r="J1253" s="52">
        <f t="shared" si="39"/>
        <v>8.3333333333333329E-2</v>
      </c>
    </row>
    <row r="1254" spans="1:10" x14ac:dyDescent="0.25">
      <c r="A1254" s="28" t="s">
        <v>73</v>
      </c>
      <c r="B1254" s="29">
        <v>440259</v>
      </c>
      <c r="C1254" s="29" t="s">
        <v>151</v>
      </c>
      <c r="D1254" s="29" t="s">
        <v>703</v>
      </c>
      <c r="E1254" s="35">
        <f>IFERROR(VLOOKUP(Table5[[#This Row],[EMPLOYEE ID]],Table3[[EMP ID]:[DATE STARTED]],9,FALSE),"")</f>
        <v>44041</v>
      </c>
      <c r="F1254" s="35" t="str">
        <f>IF(IFERROR(VLOOKUP(Table5[[#This Row],[EMPLOYEE ID]],ELIST!$A$1:$J$1864,8),"")="","",VLOOKUP(Table5[[#This Row],[EMPLOYEE ID]],ELIST!$A$1:$J$1864,8))</f>
        <v/>
      </c>
      <c r="G1254" s="29">
        <v>1</v>
      </c>
      <c r="H1254" s="29">
        <v>12</v>
      </c>
      <c r="I1254" s="30">
        <f t="shared" si="38"/>
        <v>8.3333333333333329E-2</v>
      </c>
      <c r="J1254" s="52">
        <f t="shared" si="39"/>
        <v>8.3333333333333329E-2</v>
      </c>
    </row>
    <row r="1255" spans="1:10" x14ac:dyDescent="0.25">
      <c r="A1255" s="28" t="s">
        <v>73</v>
      </c>
      <c r="B1255" s="29">
        <v>440259</v>
      </c>
      <c r="C1255" s="29" t="s">
        <v>151</v>
      </c>
      <c r="D1255" s="29" t="s">
        <v>695</v>
      </c>
      <c r="E1255" s="35">
        <f>IFERROR(VLOOKUP(Table5[[#This Row],[EMPLOYEE ID]],Table3[[EMP ID]:[DATE STARTED]],9,FALSE),"")</f>
        <v>44041</v>
      </c>
      <c r="F1255" s="35" t="str">
        <f>IF(IFERROR(VLOOKUP(Table5[[#This Row],[EMPLOYEE ID]],ELIST!$A$1:$J$1864,8),"")="","",VLOOKUP(Table5[[#This Row],[EMPLOYEE ID]],ELIST!$A$1:$J$1864,8))</f>
        <v/>
      </c>
      <c r="G1255" s="29">
        <v>1</v>
      </c>
      <c r="H1255" s="29">
        <v>12</v>
      </c>
      <c r="I1255" s="30">
        <f t="shared" si="38"/>
        <v>8.3333333333333329E-2</v>
      </c>
      <c r="J1255" s="52">
        <f t="shared" si="39"/>
        <v>8.3333333333333329E-2</v>
      </c>
    </row>
    <row r="1256" spans="1:10" x14ac:dyDescent="0.25">
      <c r="A1256" s="28" t="s">
        <v>73</v>
      </c>
      <c r="B1256" s="29">
        <v>440259</v>
      </c>
      <c r="C1256" s="29" t="s">
        <v>151</v>
      </c>
      <c r="D1256" s="29" t="s">
        <v>650</v>
      </c>
      <c r="E1256" s="35">
        <f>IFERROR(VLOOKUP(Table5[[#This Row],[EMPLOYEE ID]],Table3[[EMP ID]:[DATE STARTED]],9,FALSE),"")</f>
        <v>44041</v>
      </c>
      <c r="F1256" s="35" t="str">
        <f>IF(IFERROR(VLOOKUP(Table5[[#This Row],[EMPLOYEE ID]],ELIST!$A$1:$J$1864,8),"")="","",VLOOKUP(Table5[[#This Row],[EMPLOYEE ID]],ELIST!$A$1:$J$1864,8))</f>
        <v/>
      </c>
      <c r="G1256" s="29">
        <v>1</v>
      </c>
      <c r="H1256" s="29">
        <v>12</v>
      </c>
      <c r="I1256" s="30">
        <f t="shared" si="38"/>
        <v>8.3333333333333329E-2</v>
      </c>
      <c r="J1256" s="52">
        <f t="shared" si="39"/>
        <v>8.3333333333333329E-2</v>
      </c>
    </row>
    <row r="1257" spans="1:10" x14ac:dyDescent="0.25">
      <c r="A1257" s="28" t="s">
        <v>73</v>
      </c>
      <c r="B1257" s="29">
        <v>440259</v>
      </c>
      <c r="C1257" s="29" t="s">
        <v>151</v>
      </c>
      <c r="D1257" s="29" t="s">
        <v>3277</v>
      </c>
      <c r="E1257" s="35">
        <f>IFERROR(VLOOKUP(Table5[[#This Row],[EMPLOYEE ID]],Table3[[EMP ID]:[DATE STARTED]],9,FALSE),"")</f>
        <v>44041</v>
      </c>
      <c r="F1257" s="35" t="str">
        <f>IF(IFERROR(VLOOKUP(Table5[[#This Row],[EMPLOYEE ID]],ELIST!$A$1:$J$1864,8),"")="","",VLOOKUP(Table5[[#This Row],[EMPLOYEE ID]],ELIST!$A$1:$J$1864,8))</f>
        <v/>
      </c>
      <c r="G1257" s="29">
        <v>1</v>
      </c>
      <c r="H1257" s="29">
        <v>12</v>
      </c>
      <c r="I1257" s="30">
        <f t="shared" si="38"/>
        <v>8.3333333333333329E-2</v>
      </c>
      <c r="J1257" s="52">
        <f t="shared" si="39"/>
        <v>8.3333333333333329E-2</v>
      </c>
    </row>
    <row r="1258" spans="1:10" x14ac:dyDescent="0.25">
      <c r="A1258" s="28" t="s">
        <v>73</v>
      </c>
      <c r="B1258" s="29">
        <v>440259</v>
      </c>
      <c r="C1258" s="29" t="s">
        <v>151</v>
      </c>
      <c r="D1258" s="29" t="s">
        <v>3284</v>
      </c>
      <c r="E1258" s="35">
        <f>IFERROR(VLOOKUP(Table5[[#This Row],[EMPLOYEE ID]],Table3[[EMP ID]:[DATE STARTED]],9,FALSE),"")</f>
        <v>44041</v>
      </c>
      <c r="F1258" s="35" t="str">
        <f>IF(IFERROR(VLOOKUP(Table5[[#This Row],[EMPLOYEE ID]],ELIST!$A$1:$J$1864,8),"")="","",VLOOKUP(Table5[[#This Row],[EMPLOYEE ID]],ELIST!$A$1:$J$1864,8))</f>
        <v/>
      </c>
      <c r="G1258" s="29">
        <v>1</v>
      </c>
      <c r="H1258" s="29">
        <v>12</v>
      </c>
      <c r="I1258" s="30">
        <f t="shared" si="38"/>
        <v>8.3333333333333329E-2</v>
      </c>
      <c r="J1258" s="52">
        <f t="shared" si="39"/>
        <v>8.3333333333333329E-2</v>
      </c>
    </row>
    <row r="1259" spans="1:10" x14ac:dyDescent="0.25">
      <c r="A1259" s="28" t="s">
        <v>73</v>
      </c>
      <c r="B1259" s="29">
        <v>440259</v>
      </c>
      <c r="C1259" s="29" t="s">
        <v>151</v>
      </c>
      <c r="D1259" s="29" t="s">
        <v>3778</v>
      </c>
      <c r="E1259" s="35">
        <f>IFERROR(VLOOKUP(Table5[[#This Row],[EMPLOYEE ID]],Table3[[EMP ID]:[DATE STARTED]],9,FALSE),"")</f>
        <v>44041</v>
      </c>
      <c r="F1259" s="35" t="str">
        <f>IF(IFERROR(VLOOKUP(Table5[[#This Row],[EMPLOYEE ID]],ELIST!$A$1:$J$1864,8),"")="","",VLOOKUP(Table5[[#This Row],[EMPLOYEE ID]],ELIST!$A$1:$J$1864,8))</f>
        <v/>
      </c>
      <c r="G1259" s="29">
        <v>1</v>
      </c>
      <c r="H1259" s="29">
        <v>12</v>
      </c>
      <c r="I1259" s="30">
        <f t="shared" si="38"/>
        <v>8.3333333333333329E-2</v>
      </c>
      <c r="J1259" s="52">
        <f t="shared" si="39"/>
        <v>8.3333333333333329E-2</v>
      </c>
    </row>
    <row r="1260" spans="1:10" x14ac:dyDescent="0.25">
      <c r="A1260" s="28" t="s">
        <v>73</v>
      </c>
      <c r="B1260" s="29">
        <v>440259</v>
      </c>
      <c r="C1260" s="29" t="s">
        <v>151</v>
      </c>
      <c r="D1260" s="29" t="s">
        <v>3768</v>
      </c>
      <c r="E1260" s="35">
        <f>IFERROR(VLOOKUP(Table5[[#This Row],[EMPLOYEE ID]],Table3[[EMP ID]:[DATE STARTED]],9,FALSE),"")</f>
        <v>44041</v>
      </c>
      <c r="F1260" s="35" t="str">
        <f>IF(IFERROR(VLOOKUP(Table5[[#This Row],[EMPLOYEE ID]],ELIST!$A$1:$J$1864,8),"")="","",VLOOKUP(Table5[[#This Row],[EMPLOYEE ID]],ELIST!$A$1:$J$1864,8))</f>
        <v/>
      </c>
      <c r="G1260" s="29">
        <v>1</v>
      </c>
      <c r="H1260" s="29">
        <v>12</v>
      </c>
      <c r="I1260" s="30">
        <f t="shared" si="38"/>
        <v>8.3333333333333329E-2</v>
      </c>
      <c r="J1260" s="52">
        <f t="shared" si="39"/>
        <v>8.3333333333333329E-2</v>
      </c>
    </row>
    <row r="1261" spans="1:10" x14ac:dyDescent="0.25">
      <c r="A1261" s="28" t="s">
        <v>69</v>
      </c>
      <c r="B1261" s="29">
        <v>240441</v>
      </c>
      <c r="C1261" s="29" t="s">
        <v>75</v>
      </c>
      <c r="D1261" s="29" t="s">
        <v>754</v>
      </c>
      <c r="E1261" s="35">
        <f>IFERROR(VLOOKUP(Table5[[#This Row],[EMPLOYEE ID]],Table3[[EMP ID]:[DATE STARTED]],9,FALSE),"")</f>
        <v>44452</v>
      </c>
      <c r="F1261" s="35" t="str">
        <f>IF(IFERROR(VLOOKUP(Table5[[#This Row],[EMPLOYEE ID]],ELIST!$A$1:$J$1864,8),"")="","",VLOOKUP(Table5[[#This Row],[EMPLOYEE ID]],ELIST!$A$1:$J$1864,8))</f>
        <v/>
      </c>
      <c r="G1261" s="29">
        <v>1</v>
      </c>
      <c r="H1261" s="29">
        <v>12</v>
      </c>
      <c r="I1261" s="30">
        <f t="shared" si="38"/>
        <v>8.3333333333333329E-2</v>
      </c>
      <c r="J1261" s="52">
        <f t="shared" si="39"/>
        <v>8.3333333333333329E-2</v>
      </c>
    </row>
    <row r="1262" spans="1:10" x14ac:dyDescent="0.25">
      <c r="A1262" s="28" t="s">
        <v>69</v>
      </c>
      <c r="B1262" s="29">
        <v>240441</v>
      </c>
      <c r="C1262" s="29" t="s">
        <v>75</v>
      </c>
      <c r="D1262" s="29" t="s">
        <v>748</v>
      </c>
      <c r="E1262" s="35">
        <f>IFERROR(VLOOKUP(Table5[[#This Row],[EMPLOYEE ID]],Table3[[EMP ID]:[DATE STARTED]],9,FALSE),"")</f>
        <v>44452</v>
      </c>
      <c r="F1262" s="35" t="str">
        <f>IF(IFERROR(VLOOKUP(Table5[[#This Row],[EMPLOYEE ID]],ELIST!$A$1:$J$1864,8),"")="","",VLOOKUP(Table5[[#This Row],[EMPLOYEE ID]],ELIST!$A$1:$J$1864,8))</f>
        <v/>
      </c>
      <c r="G1262" s="29">
        <v>1</v>
      </c>
      <c r="H1262" s="29">
        <v>12</v>
      </c>
      <c r="I1262" s="30">
        <f t="shared" si="38"/>
        <v>8.3333333333333329E-2</v>
      </c>
      <c r="J1262" s="52">
        <f t="shared" si="39"/>
        <v>8.3333333333333329E-2</v>
      </c>
    </row>
    <row r="1263" spans="1:10" x14ac:dyDescent="0.25">
      <c r="A1263" s="28" t="s">
        <v>69</v>
      </c>
      <c r="B1263" s="29">
        <v>240441</v>
      </c>
      <c r="C1263" s="29" t="s">
        <v>75</v>
      </c>
      <c r="D1263" s="29" t="s">
        <v>746</v>
      </c>
      <c r="E1263" s="35">
        <f>IFERROR(VLOOKUP(Table5[[#This Row],[EMPLOYEE ID]],Table3[[EMP ID]:[DATE STARTED]],9,FALSE),"")</f>
        <v>44452</v>
      </c>
      <c r="F1263" s="35" t="str">
        <f>IF(IFERROR(VLOOKUP(Table5[[#This Row],[EMPLOYEE ID]],ELIST!$A$1:$J$1864,8),"")="","",VLOOKUP(Table5[[#This Row],[EMPLOYEE ID]],ELIST!$A$1:$J$1864,8))</f>
        <v/>
      </c>
      <c r="G1263" s="29">
        <v>1</v>
      </c>
      <c r="H1263" s="29">
        <v>12</v>
      </c>
      <c r="I1263" s="30">
        <f t="shared" si="38"/>
        <v>8.3333333333333329E-2</v>
      </c>
      <c r="J1263" s="52">
        <f t="shared" si="39"/>
        <v>8.3333333333333329E-2</v>
      </c>
    </row>
    <row r="1264" spans="1:10" x14ac:dyDescent="0.25">
      <c r="A1264" s="28" t="s">
        <v>69</v>
      </c>
      <c r="B1264" s="29">
        <v>240441</v>
      </c>
      <c r="C1264" s="29" t="s">
        <v>75</v>
      </c>
      <c r="D1264" s="29" t="s">
        <v>717</v>
      </c>
      <c r="E1264" s="35">
        <f>IFERROR(VLOOKUP(Table5[[#This Row],[EMPLOYEE ID]],Table3[[EMP ID]:[DATE STARTED]],9,FALSE),"")</f>
        <v>44452</v>
      </c>
      <c r="F1264" s="35" t="str">
        <f>IF(IFERROR(VLOOKUP(Table5[[#This Row],[EMPLOYEE ID]],ELIST!$A$1:$J$1864,8),"")="","",VLOOKUP(Table5[[#This Row],[EMPLOYEE ID]],ELIST!$A$1:$J$1864,8))</f>
        <v/>
      </c>
      <c r="G1264" s="29">
        <v>1</v>
      </c>
      <c r="H1264" s="29">
        <v>12</v>
      </c>
      <c r="I1264" s="30">
        <f t="shared" si="38"/>
        <v>8.3333333333333329E-2</v>
      </c>
      <c r="J1264" s="52">
        <f t="shared" si="39"/>
        <v>8.3333333333333329E-2</v>
      </c>
    </row>
    <row r="1265" spans="1:10" x14ac:dyDescent="0.25">
      <c r="A1265" s="28" t="s">
        <v>69</v>
      </c>
      <c r="B1265" s="29">
        <v>240441</v>
      </c>
      <c r="C1265" s="29" t="s">
        <v>75</v>
      </c>
      <c r="D1265" s="29" t="s">
        <v>703</v>
      </c>
      <c r="E1265" s="35">
        <f>IFERROR(VLOOKUP(Table5[[#This Row],[EMPLOYEE ID]],Table3[[EMP ID]:[DATE STARTED]],9,FALSE),"")</f>
        <v>44452</v>
      </c>
      <c r="F1265" s="35" t="str">
        <f>IF(IFERROR(VLOOKUP(Table5[[#This Row],[EMPLOYEE ID]],ELIST!$A$1:$J$1864,8),"")="","",VLOOKUP(Table5[[#This Row],[EMPLOYEE ID]],ELIST!$A$1:$J$1864,8))</f>
        <v/>
      </c>
      <c r="G1265" s="29">
        <v>1</v>
      </c>
      <c r="H1265" s="29">
        <v>12</v>
      </c>
      <c r="I1265" s="30">
        <f t="shared" si="38"/>
        <v>8.3333333333333329E-2</v>
      </c>
      <c r="J1265" s="52">
        <f t="shared" si="39"/>
        <v>8.3333333333333329E-2</v>
      </c>
    </row>
    <row r="1266" spans="1:10" x14ac:dyDescent="0.25">
      <c r="A1266" s="28" t="s">
        <v>69</v>
      </c>
      <c r="B1266" s="29">
        <v>240441</v>
      </c>
      <c r="C1266" s="29" t="s">
        <v>75</v>
      </c>
      <c r="D1266" s="29" t="s">
        <v>695</v>
      </c>
      <c r="E1266" s="35">
        <f>IFERROR(VLOOKUP(Table5[[#This Row],[EMPLOYEE ID]],Table3[[EMP ID]:[DATE STARTED]],9,FALSE),"")</f>
        <v>44452</v>
      </c>
      <c r="F1266" s="35" t="str">
        <f>IF(IFERROR(VLOOKUP(Table5[[#This Row],[EMPLOYEE ID]],ELIST!$A$1:$J$1864,8),"")="","",VLOOKUP(Table5[[#This Row],[EMPLOYEE ID]],ELIST!$A$1:$J$1864,8))</f>
        <v/>
      </c>
      <c r="G1266" s="29">
        <v>1</v>
      </c>
      <c r="H1266" s="29">
        <v>12</v>
      </c>
      <c r="I1266" s="30">
        <f t="shared" si="38"/>
        <v>8.3333333333333329E-2</v>
      </c>
      <c r="J1266" s="52">
        <f t="shared" si="39"/>
        <v>8.3333333333333329E-2</v>
      </c>
    </row>
    <row r="1267" spans="1:10" x14ac:dyDescent="0.25">
      <c r="A1267" s="28" t="s">
        <v>69</v>
      </c>
      <c r="B1267" s="29">
        <v>240441</v>
      </c>
      <c r="C1267" s="29" t="s">
        <v>75</v>
      </c>
      <c r="D1267" s="29" t="s">
        <v>650</v>
      </c>
      <c r="E1267" s="35">
        <f>IFERROR(VLOOKUP(Table5[[#This Row],[EMPLOYEE ID]],Table3[[EMP ID]:[DATE STARTED]],9,FALSE),"")</f>
        <v>44452</v>
      </c>
      <c r="F1267" s="35" t="str">
        <f>IF(IFERROR(VLOOKUP(Table5[[#This Row],[EMPLOYEE ID]],ELIST!$A$1:$J$1864,8),"")="","",VLOOKUP(Table5[[#This Row],[EMPLOYEE ID]],ELIST!$A$1:$J$1864,8))</f>
        <v/>
      </c>
      <c r="G1267" s="29">
        <v>1</v>
      </c>
      <c r="H1267" s="29">
        <v>12</v>
      </c>
      <c r="I1267" s="30">
        <f t="shared" si="38"/>
        <v>8.3333333333333329E-2</v>
      </c>
      <c r="J1267" s="52">
        <f t="shared" si="39"/>
        <v>8.3333333333333329E-2</v>
      </c>
    </row>
    <row r="1268" spans="1:10" x14ac:dyDescent="0.25">
      <c r="A1268" s="28" t="s">
        <v>69</v>
      </c>
      <c r="B1268" s="29">
        <v>240441</v>
      </c>
      <c r="C1268" s="29" t="s">
        <v>75</v>
      </c>
      <c r="D1268" s="29" t="s">
        <v>3277</v>
      </c>
      <c r="E1268" s="35">
        <f>IFERROR(VLOOKUP(Table5[[#This Row],[EMPLOYEE ID]],Table3[[EMP ID]:[DATE STARTED]],9,FALSE),"")</f>
        <v>44452</v>
      </c>
      <c r="F1268" s="35" t="str">
        <f>IF(IFERROR(VLOOKUP(Table5[[#This Row],[EMPLOYEE ID]],ELIST!$A$1:$J$1864,8),"")="","",VLOOKUP(Table5[[#This Row],[EMPLOYEE ID]],ELIST!$A$1:$J$1864,8))</f>
        <v/>
      </c>
      <c r="G1268" s="29">
        <v>1</v>
      </c>
      <c r="H1268" s="29">
        <v>12</v>
      </c>
      <c r="I1268" s="30">
        <f t="shared" si="38"/>
        <v>8.3333333333333329E-2</v>
      </c>
      <c r="J1268" s="52">
        <f t="shared" si="39"/>
        <v>8.3333333333333329E-2</v>
      </c>
    </row>
    <row r="1269" spans="1:10" x14ac:dyDescent="0.25">
      <c r="A1269" s="28" t="s">
        <v>69</v>
      </c>
      <c r="B1269" s="29">
        <v>240441</v>
      </c>
      <c r="C1269" s="29" t="s">
        <v>75</v>
      </c>
      <c r="D1269" s="29" t="s">
        <v>3284</v>
      </c>
      <c r="E1269" s="35">
        <f>IFERROR(VLOOKUP(Table5[[#This Row],[EMPLOYEE ID]],Table3[[EMP ID]:[DATE STARTED]],9,FALSE),"")</f>
        <v>44452</v>
      </c>
      <c r="F1269" s="35" t="str">
        <f>IF(IFERROR(VLOOKUP(Table5[[#This Row],[EMPLOYEE ID]],ELIST!$A$1:$J$1864,8),"")="","",VLOOKUP(Table5[[#This Row],[EMPLOYEE ID]],ELIST!$A$1:$J$1864,8))</f>
        <v/>
      </c>
      <c r="G1269" s="29">
        <v>1</v>
      </c>
      <c r="H1269" s="29">
        <v>12</v>
      </c>
      <c r="I1269" s="30">
        <f t="shared" si="38"/>
        <v>8.3333333333333329E-2</v>
      </c>
      <c r="J1269" s="52">
        <f t="shared" si="39"/>
        <v>8.3333333333333329E-2</v>
      </c>
    </row>
    <row r="1270" spans="1:10" x14ac:dyDescent="0.25">
      <c r="A1270" s="28" t="s">
        <v>69</v>
      </c>
      <c r="B1270" s="29">
        <v>240441</v>
      </c>
      <c r="C1270" s="29" t="s">
        <v>75</v>
      </c>
      <c r="D1270" s="29" t="s">
        <v>3778</v>
      </c>
      <c r="E1270" s="35">
        <f>IFERROR(VLOOKUP(Table5[[#This Row],[EMPLOYEE ID]],Table3[[EMP ID]:[DATE STARTED]],9,FALSE),"")</f>
        <v>44452</v>
      </c>
      <c r="F1270" s="35" t="str">
        <f>IF(IFERROR(VLOOKUP(Table5[[#This Row],[EMPLOYEE ID]],ELIST!$A$1:$J$1864,8),"")="","",VLOOKUP(Table5[[#This Row],[EMPLOYEE ID]],ELIST!$A$1:$J$1864,8))</f>
        <v/>
      </c>
      <c r="G1270" s="29">
        <v>1</v>
      </c>
      <c r="H1270" s="29">
        <v>12</v>
      </c>
      <c r="I1270" s="30">
        <f t="shared" si="38"/>
        <v>8.3333333333333329E-2</v>
      </c>
      <c r="J1270" s="52">
        <f t="shared" si="39"/>
        <v>8.3333333333333329E-2</v>
      </c>
    </row>
    <row r="1271" spans="1:10" x14ac:dyDescent="0.25">
      <c r="A1271" s="28" t="s">
        <v>69</v>
      </c>
      <c r="B1271" s="29">
        <v>240441</v>
      </c>
      <c r="C1271" s="29" t="s">
        <v>75</v>
      </c>
      <c r="D1271" s="29" t="s">
        <v>3768</v>
      </c>
      <c r="E1271" s="35">
        <f>IFERROR(VLOOKUP(Table5[[#This Row],[EMPLOYEE ID]],Table3[[EMP ID]:[DATE STARTED]],9,FALSE),"")</f>
        <v>44452</v>
      </c>
      <c r="F1271" s="35" t="str">
        <f>IF(IFERROR(VLOOKUP(Table5[[#This Row],[EMPLOYEE ID]],ELIST!$A$1:$J$1864,8),"")="","",VLOOKUP(Table5[[#This Row],[EMPLOYEE ID]],ELIST!$A$1:$J$1864,8))</f>
        <v/>
      </c>
      <c r="G1271" s="29">
        <v>1</v>
      </c>
      <c r="H1271" s="29">
        <v>12</v>
      </c>
      <c r="I1271" s="30">
        <f t="shared" si="38"/>
        <v>8.3333333333333329E-2</v>
      </c>
      <c r="J1271" s="52">
        <f t="shared" si="39"/>
        <v>8.3333333333333329E-2</v>
      </c>
    </row>
    <row r="1272" spans="1:10" x14ac:dyDescent="0.25">
      <c r="A1272" s="28" t="s">
        <v>64</v>
      </c>
      <c r="B1272" s="29">
        <v>210064</v>
      </c>
      <c r="C1272" s="29" t="s">
        <v>459</v>
      </c>
      <c r="D1272" s="29" t="s">
        <v>703</v>
      </c>
      <c r="E1272" s="35">
        <f>IFERROR(VLOOKUP(Table5[[#This Row],[EMPLOYEE ID]],Table3[[EMP ID]:[DATE STARTED]],9,FALSE),"")</f>
        <v>45019</v>
      </c>
      <c r="F1272" s="35" t="str">
        <f>IF(IFERROR(VLOOKUP(Table5[[#This Row],[EMPLOYEE ID]],ELIST!$A$1:$J$1864,8),"")="","",VLOOKUP(Table5[[#This Row],[EMPLOYEE ID]],ELIST!$A$1:$J$1864,8))</f>
        <v/>
      </c>
      <c r="G1272" s="29">
        <v>1</v>
      </c>
      <c r="H1272" s="29">
        <v>12</v>
      </c>
      <c r="I1272" s="30">
        <f t="shared" si="38"/>
        <v>8.3333333333333329E-2</v>
      </c>
      <c r="J1272" s="52">
        <f t="shared" si="39"/>
        <v>8.3333333333333329E-2</v>
      </c>
    </row>
    <row r="1273" spans="1:10" x14ac:dyDescent="0.25">
      <c r="A1273" s="28" t="s">
        <v>64</v>
      </c>
      <c r="B1273" s="29">
        <v>210064</v>
      </c>
      <c r="C1273" s="29" t="s">
        <v>459</v>
      </c>
      <c r="D1273" s="29" t="s">
        <v>695</v>
      </c>
      <c r="E1273" s="35">
        <f>IFERROR(VLOOKUP(Table5[[#This Row],[EMPLOYEE ID]],Table3[[EMP ID]:[DATE STARTED]],9,FALSE),"")</f>
        <v>45019</v>
      </c>
      <c r="F1273" s="35" t="str">
        <f>IF(IFERROR(VLOOKUP(Table5[[#This Row],[EMPLOYEE ID]],ELIST!$A$1:$J$1864,8),"")="","",VLOOKUP(Table5[[#This Row],[EMPLOYEE ID]],ELIST!$A$1:$J$1864,8))</f>
        <v/>
      </c>
      <c r="G1273" s="29">
        <v>1</v>
      </c>
      <c r="H1273" s="29">
        <v>12</v>
      </c>
      <c r="I1273" s="30">
        <f t="shared" si="38"/>
        <v>8.3333333333333329E-2</v>
      </c>
      <c r="J1273" s="52">
        <f t="shared" si="39"/>
        <v>8.3333333333333329E-2</v>
      </c>
    </row>
    <row r="1274" spans="1:10" x14ac:dyDescent="0.25">
      <c r="A1274" s="28" t="s">
        <v>64</v>
      </c>
      <c r="B1274" s="29">
        <v>210064</v>
      </c>
      <c r="C1274" s="29" t="s">
        <v>459</v>
      </c>
      <c r="D1274" s="29" t="s">
        <v>650</v>
      </c>
      <c r="E1274" s="35">
        <f>IFERROR(VLOOKUP(Table5[[#This Row],[EMPLOYEE ID]],Table3[[EMP ID]:[DATE STARTED]],9,FALSE),"")</f>
        <v>45019</v>
      </c>
      <c r="F1274" s="35" t="str">
        <f>IF(IFERROR(VLOOKUP(Table5[[#This Row],[EMPLOYEE ID]],ELIST!$A$1:$J$1864,8),"")="","",VLOOKUP(Table5[[#This Row],[EMPLOYEE ID]],ELIST!$A$1:$J$1864,8))</f>
        <v/>
      </c>
      <c r="G1274" s="29">
        <v>1</v>
      </c>
      <c r="H1274" s="29">
        <v>12</v>
      </c>
      <c r="I1274" s="30">
        <f t="shared" si="38"/>
        <v>8.3333333333333329E-2</v>
      </c>
      <c r="J1274" s="52">
        <f t="shared" si="39"/>
        <v>8.3333333333333329E-2</v>
      </c>
    </row>
    <row r="1275" spans="1:10" x14ac:dyDescent="0.25">
      <c r="A1275" s="28" t="s">
        <v>64</v>
      </c>
      <c r="B1275" s="29">
        <v>210064</v>
      </c>
      <c r="C1275" s="29" t="s">
        <v>459</v>
      </c>
      <c r="D1275" s="29" t="s">
        <v>3277</v>
      </c>
      <c r="E1275" s="35">
        <f>IFERROR(VLOOKUP(Table5[[#This Row],[EMPLOYEE ID]],Table3[[EMP ID]:[DATE STARTED]],9,FALSE),"")</f>
        <v>45019</v>
      </c>
      <c r="F1275" s="35" t="str">
        <f>IF(IFERROR(VLOOKUP(Table5[[#This Row],[EMPLOYEE ID]],ELIST!$A$1:$J$1864,8),"")="","",VLOOKUP(Table5[[#This Row],[EMPLOYEE ID]],ELIST!$A$1:$J$1864,8))</f>
        <v/>
      </c>
      <c r="G1275" s="29">
        <v>1</v>
      </c>
      <c r="H1275" s="29">
        <v>12</v>
      </c>
      <c r="I1275" s="30">
        <f t="shared" si="38"/>
        <v>8.3333333333333329E-2</v>
      </c>
      <c r="J1275" s="52">
        <f t="shared" si="39"/>
        <v>8.3333333333333329E-2</v>
      </c>
    </row>
    <row r="1276" spans="1:10" x14ac:dyDescent="0.25">
      <c r="A1276" s="28" t="s">
        <v>64</v>
      </c>
      <c r="B1276" s="29">
        <v>210064</v>
      </c>
      <c r="C1276" s="29" t="s">
        <v>459</v>
      </c>
      <c r="D1276" s="29" t="s">
        <v>3284</v>
      </c>
      <c r="E1276" s="35">
        <f>IFERROR(VLOOKUP(Table5[[#This Row],[EMPLOYEE ID]],Table3[[EMP ID]:[DATE STARTED]],9,FALSE),"")</f>
        <v>45019</v>
      </c>
      <c r="F1276" s="35" t="str">
        <f>IF(IFERROR(VLOOKUP(Table5[[#This Row],[EMPLOYEE ID]],ELIST!$A$1:$J$1864,8),"")="","",VLOOKUP(Table5[[#This Row],[EMPLOYEE ID]],ELIST!$A$1:$J$1864,8))</f>
        <v/>
      </c>
      <c r="G1276" s="29">
        <v>1</v>
      </c>
      <c r="H1276" s="29">
        <v>12</v>
      </c>
      <c r="I1276" s="30">
        <f t="shared" si="38"/>
        <v>8.3333333333333329E-2</v>
      </c>
      <c r="J1276" s="52">
        <f t="shared" si="39"/>
        <v>8.3333333333333329E-2</v>
      </c>
    </row>
    <row r="1277" spans="1:10" x14ac:dyDescent="0.25">
      <c r="A1277" s="28" t="s">
        <v>64</v>
      </c>
      <c r="B1277" s="29">
        <v>210064</v>
      </c>
      <c r="C1277" s="29" t="s">
        <v>459</v>
      </c>
      <c r="D1277" s="29" t="s">
        <v>3778</v>
      </c>
      <c r="E1277" s="35">
        <f>IFERROR(VLOOKUP(Table5[[#This Row],[EMPLOYEE ID]],Table3[[EMP ID]:[DATE STARTED]],9,FALSE),"")</f>
        <v>45019</v>
      </c>
      <c r="F1277" s="35" t="str">
        <f>IF(IFERROR(VLOOKUP(Table5[[#This Row],[EMPLOYEE ID]],ELIST!$A$1:$J$1864,8),"")="","",VLOOKUP(Table5[[#This Row],[EMPLOYEE ID]],ELIST!$A$1:$J$1864,8))</f>
        <v/>
      </c>
      <c r="G1277" s="29">
        <v>1</v>
      </c>
      <c r="H1277" s="29">
        <v>12</v>
      </c>
      <c r="I1277" s="30">
        <f t="shared" si="38"/>
        <v>8.3333333333333329E-2</v>
      </c>
      <c r="J1277" s="52">
        <f t="shared" si="39"/>
        <v>8.3333333333333329E-2</v>
      </c>
    </row>
    <row r="1278" spans="1:10" x14ac:dyDescent="0.25">
      <c r="A1278" s="28" t="s">
        <v>64</v>
      </c>
      <c r="B1278" s="29">
        <v>210064</v>
      </c>
      <c r="C1278" s="29" t="s">
        <v>459</v>
      </c>
      <c r="D1278" s="29" t="s">
        <v>3768</v>
      </c>
      <c r="E1278" s="35">
        <f>IFERROR(VLOOKUP(Table5[[#This Row],[EMPLOYEE ID]],Table3[[EMP ID]:[DATE STARTED]],9,FALSE),"")</f>
        <v>45019</v>
      </c>
      <c r="F1278" s="35" t="str">
        <f>IF(IFERROR(VLOOKUP(Table5[[#This Row],[EMPLOYEE ID]],ELIST!$A$1:$J$1864,8),"")="","",VLOOKUP(Table5[[#This Row],[EMPLOYEE ID]],ELIST!$A$1:$J$1864,8))</f>
        <v/>
      </c>
      <c r="G1278" s="29">
        <v>1</v>
      </c>
      <c r="H1278" s="29">
        <v>12</v>
      </c>
      <c r="I1278" s="30">
        <f t="shared" si="38"/>
        <v>8.3333333333333329E-2</v>
      </c>
      <c r="J1278" s="52">
        <f t="shared" si="39"/>
        <v>8.3333333333333329E-2</v>
      </c>
    </row>
    <row r="1279" spans="1:10" x14ac:dyDescent="0.25">
      <c r="A1279" s="28" t="s">
        <v>64</v>
      </c>
      <c r="B1279" s="29">
        <v>240409</v>
      </c>
      <c r="C1279" s="29" t="s">
        <v>70</v>
      </c>
      <c r="D1279" s="29" t="s">
        <v>754</v>
      </c>
      <c r="E1279" s="35">
        <f>IFERROR(VLOOKUP(Table5[[#This Row],[EMPLOYEE ID]],Table3[[EMP ID]:[DATE STARTED]],9,FALSE),"")</f>
        <v>44396</v>
      </c>
      <c r="F1279" s="35">
        <f>IF(IFERROR(VLOOKUP(Table5[[#This Row],[EMPLOYEE ID]],ELIST!$A$1:$J$1864,8),"")="","",VLOOKUP(Table5[[#This Row],[EMPLOYEE ID]],ELIST!$A$1:$J$1864,8))</f>
        <v>45400</v>
      </c>
      <c r="G1279" s="29">
        <v>1</v>
      </c>
      <c r="H1279" s="29">
        <v>12</v>
      </c>
      <c r="I1279" s="30">
        <f t="shared" si="38"/>
        <v>8.3333333333333329E-2</v>
      </c>
      <c r="J1279" s="52">
        <f t="shared" si="39"/>
        <v>4.9999999999999996E-2</v>
      </c>
    </row>
    <row r="1280" spans="1:10" x14ac:dyDescent="0.25">
      <c r="A1280" s="28" t="s">
        <v>64</v>
      </c>
      <c r="B1280" s="29">
        <v>240409</v>
      </c>
      <c r="C1280" s="29" t="s">
        <v>70</v>
      </c>
      <c r="D1280" s="29" t="s">
        <v>748</v>
      </c>
      <c r="E1280" s="35">
        <f>IFERROR(VLOOKUP(Table5[[#This Row],[EMPLOYEE ID]],Table3[[EMP ID]:[DATE STARTED]],9,FALSE),"")</f>
        <v>44396</v>
      </c>
      <c r="F1280" s="35">
        <f>IF(IFERROR(VLOOKUP(Table5[[#This Row],[EMPLOYEE ID]],ELIST!$A$1:$J$1864,8),"")="","",VLOOKUP(Table5[[#This Row],[EMPLOYEE ID]],ELIST!$A$1:$J$1864,8))</f>
        <v>45400</v>
      </c>
      <c r="G1280" s="29">
        <v>1</v>
      </c>
      <c r="H1280" s="29">
        <v>12</v>
      </c>
      <c r="I1280" s="30">
        <f t="shared" si="38"/>
        <v>8.3333333333333329E-2</v>
      </c>
      <c r="J1280" s="52">
        <f t="shared" si="39"/>
        <v>4.9999999999999996E-2</v>
      </c>
    </row>
    <row r="1281" spans="1:10" x14ac:dyDescent="0.25">
      <c r="A1281" s="28" t="s">
        <v>64</v>
      </c>
      <c r="B1281" s="29" t="s">
        <v>2992</v>
      </c>
      <c r="C1281" s="29" t="s">
        <v>3766</v>
      </c>
      <c r="D1281" s="29" t="s">
        <v>717</v>
      </c>
      <c r="E1281" s="35" t="str">
        <f>IFERROR(VLOOKUP(Table5[[#This Row],[EMPLOYEE ID]],Table3[[EMP ID]:[DATE STARTED]],9,FALSE),"")</f>
        <v/>
      </c>
      <c r="F1281" s="35" t="str">
        <f>IF(IFERROR(VLOOKUP(Table5[[#This Row],[EMPLOYEE ID]],ELIST!$A$1:$J$1864,8),"")="","",VLOOKUP(Table5[[#This Row],[EMPLOYEE ID]],ELIST!$A$1:$J$1864,8))</f>
        <v/>
      </c>
      <c r="G1281" s="29">
        <v>1</v>
      </c>
      <c r="H1281" s="29">
        <v>12</v>
      </c>
      <c r="I1281" s="30">
        <f t="shared" si="38"/>
        <v>8.3333333333333329E-2</v>
      </c>
      <c r="J1281" s="52">
        <f t="shared" si="39"/>
        <v>8.3333333333333329E-2</v>
      </c>
    </row>
    <row r="1282" spans="1:10" x14ac:dyDescent="0.25">
      <c r="A1282" s="28" t="s">
        <v>64</v>
      </c>
      <c r="B1282" s="29" t="s">
        <v>234</v>
      </c>
      <c r="C1282" s="29" t="s">
        <v>3766</v>
      </c>
      <c r="D1282" s="29" t="s">
        <v>746</v>
      </c>
      <c r="E1282" s="35" t="str">
        <f>IFERROR(VLOOKUP(Table5[[#This Row],[EMPLOYEE ID]],Table3[[EMP ID]:[DATE STARTED]],9,FALSE),"")</f>
        <v/>
      </c>
      <c r="F1282" s="35">
        <f>IF(IFERROR(VLOOKUP(Table5[[#This Row],[EMPLOYEE ID]],ELIST!$A$1:$J$1864,8),"")="","",VLOOKUP(Table5[[#This Row],[EMPLOYEE ID]],ELIST!$A$1:$J$1864,8))</f>
        <v>44232</v>
      </c>
      <c r="G1282" s="29">
        <v>1</v>
      </c>
      <c r="H1282" s="29">
        <v>12</v>
      </c>
      <c r="I1282" s="30">
        <f t="shared" si="38"/>
        <v>8.3333333333333329E-2</v>
      </c>
      <c r="J1282" s="52">
        <f t="shared" si="39"/>
        <v>1.4880952380952382E-2</v>
      </c>
    </row>
    <row r="1283" spans="1:10" x14ac:dyDescent="0.25">
      <c r="A1283" s="28" t="s">
        <v>60</v>
      </c>
      <c r="B1283" s="29">
        <v>230005</v>
      </c>
      <c r="C1283" s="29" t="s">
        <v>66</v>
      </c>
      <c r="D1283" s="29" t="s">
        <v>754</v>
      </c>
      <c r="E1283" s="35">
        <f>IFERROR(VLOOKUP(Table5[[#This Row],[EMPLOYEE ID]],Table3[[EMP ID]:[DATE STARTED]],9,FALSE),"")</f>
        <v>43658</v>
      </c>
      <c r="F1283" s="35" t="str">
        <f>IF(IFERROR(VLOOKUP(Table5[[#This Row],[EMPLOYEE ID]],ELIST!$A$1:$J$1864,8),"")="","",VLOOKUP(Table5[[#This Row],[EMPLOYEE ID]],ELIST!$A$1:$J$1864,8))</f>
        <v/>
      </c>
      <c r="G1283" s="29">
        <v>1</v>
      </c>
      <c r="H1283" s="29">
        <v>12</v>
      </c>
      <c r="I1283" s="30">
        <f t="shared" ref="I1283:I1310" si="40">G1283/H1283</f>
        <v>8.3333333333333329E-2</v>
      </c>
      <c r="J1283" s="52">
        <f t="shared" ref="J1283:J1310" si="41">IF(ISNUMBER(F1283), ((G1283 - 1 + (DAY(F1283) / DAY(EOMONTH(F1283, 0)))) / H1283), (G1283 / H1283))</f>
        <v>8.3333333333333329E-2</v>
      </c>
    </row>
    <row r="1284" spans="1:10" x14ac:dyDescent="0.25">
      <c r="A1284" s="28" t="s">
        <v>60</v>
      </c>
      <c r="B1284" s="29">
        <v>230005</v>
      </c>
      <c r="C1284" s="29" t="s">
        <v>66</v>
      </c>
      <c r="D1284" s="29" t="s">
        <v>748</v>
      </c>
      <c r="E1284" s="35">
        <f>IFERROR(VLOOKUP(Table5[[#This Row],[EMPLOYEE ID]],Table3[[EMP ID]:[DATE STARTED]],9,FALSE),"")</f>
        <v>43658</v>
      </c>
      <c r="F1284" s="35" t="str">
        <f>IF(IFERROR(VLOOKUP(Table5[[#This Row],[EMPLOYEE ID]],ELIST!$A$1:$J$1864,8),"")="","",VLOOKUP(Table5[[#This Row],[EMPLOYEE ID]],ELIST!$A$1:$J$1864,8))</f>
        <v/>
      </c>
      <c r="G1284" s="29">
        <v>1</v>
      </c>
      <c r="H1284" s="29">
        <v>12</v>
      </c>
      <c r="I1284" s="30">
        <f t="shared" si="40"/>
        <v>8.3333333333333329E-2</v>
      </c>
      <c r="J1284" s="52">
        <f t="shared" si="41"/>
        <v>8.3333333333333329E-2</v>
      </c>
    </row>
    <row r="1285" spans="1:10" x14ac:dyDescent="0.25">
      <c r="A1285" s="28" t="s">
        <v>60</v>
      </c>
      <c r="B1285" s="29">
        <v>230005</v>
      </c>
      <c r="C1285" s="29" t="s">
        <v>66</v>
      </c>
      <c r="D1285" s="29" t="s">
        <v>747</v>
      </c>
      <c r="E1285" s="35">
        <f>IFERROR(VLOOKUP(Table5[[#This Row],[EMPLOYEE ID]],Table3[[EMP ID]:[DATE STARTED]],9,FALSE),"")</f>
        <v>43658</v>
      </c>
      <c r="F1285" s="35" t="str">
        <f>IF(IFERROR(VLOOKUP(Table5[[#This Row],[EMPLOYEE ID]],ELIST!$A$1:$J$1864,8),"")="","",VLOOKUP(Table5[[#This Row],[EMPLOYEE ID]],ELIST!$A$1:$J$1864,8))</f>
        <v/>
      </c>
      <c r="G1285" s="29">
        <v>1</v>
      </c>
      <c r="H1285" s="29">
        <v>12</v>
      </c>
      <c r="I1285" s="30">
        <f t="shared" si="40"/>
        <v>8.3333333333333329E-2</v>
      </c>
      <c r="J1285" s="52">
        <f t="shared" si="41"/>
        <v>8.3333333333333329E-2</v>
      </c>
    </row>
    <row r="1286" spans="1:10" x14ac:dyDescent="0.25">
      <c r="A1286" s="28" t="s">
        <v>60</v>
      </c>
      <c r="B1286" s="29">
        <v>230005</v>
      </c>
      <c r="C1286" s="29" t="s">
        <v>66</v>
      </c>
      <c r="D1286" s="29" t="s">
        <v>746</v>
      </c>
      <c r="E1286" s="35">
        <f>IFERROR(VLOOKUP(Table5[[#This Row],[EMPLOYEE ID]],Table3[[EMP ID]:[DATE STARTED]],9,FALSE),"")</f>
        <v>43658</v>
      </c>
      <c r="F1286" s="35" t="str">
        <f>IF(IFERROR(VLOOKUP(Table5[[#This Row],[EMPLOYEE ID]],ELIST!$A$1:$J$1864,8),"")="","",VLOOKUP(Table5[[#This Row],[EMPLOYEE ID]],ELIST!$A$1:$J$1864,8))</f>
        <v/>
      </c>
      <c r="G1286" s="29">
        <v>1</v>
      </c>
      <c r="H1286" s="29">
        <v>12</v>
      </c>
      <c r="I1286" s="30">
        <f t="shared" si="40"/>
        <v>8.3333333333333329E-2</v>
      </c>
      <c r="J1286" s="52">
        <f t="shared" si="41"/>
        <v>8.3333333333333329E-2</v>
      </c>
    </row>
    <row r="1287" spans="1:10" x14ac:dyDescent="0.25">
      <c r="A1287" s="28" t="s">
        <v>60</v>
      </c>
      <c r="B1287" s="29">
        <v>230005</v>
      </c>
      <c r="C1287" s="29" t="s">
        <v>66</v>
      </c>
      <c r="D1287" s="29" t="s">
        <v>717</v>
      </c>
      <c r="E1287" s="35">
        <f>IFERROR(VLOOKUP(Table5[[#This Row],[EMPLOYEE ID]],Table3[[EMP ID]:[DATE STARTED]],9,FALSE),"")</f>
        <v>43658</v>
      </c>
      <c r="F1287" s="35" t="str">
        <f>IF(IFERROR(VLOOKUP(Table5[[#This Row],[EMPLOYEE ID]],ELIST!$A$1:$J$1864,8),"")="","",VLOOKUP(Table5[[#This Row],[EMPLOYEE ID]],ELIST!$A$1:$J$1864,8))</f>
        <v/>
      </c>
      <c r="G1287" s="29">
        <v>1</v>
      </c>
      <c r="H1287" s="29">
        <v>12</v>
      </c>
      <c r="I1287" s="30">
        <f t="shared" si="40"/>
        <v>8.3333333333333329E-2</v>
      </c>
      <c r="J1287" s="52">
        <f t="shared" si="41"/>
        <v>8.3333333333333329E-2</v>
      </c>
    </row>
    <row r="1288" spans="1:10" x14ac:dyDescent="0.25">
      <c r="A1288" s="28" t="s">
        <v>60</v>
      </c>
      <c r="B1288" s="29">
        <v>230005</v>
      </c>
      <c r="C1288" s="29" t="s">
        <v>66</v>
      </c>
      <c r="D1288" s="29" t="s">
        <v>703</v>
      </c>
      <c r="E1288" s="35">
        <f>IFERROR(VLOOKUP(Table5[[#This Row],[EMPLOYEE ID]],Table3[[EMP ID]:[DATE STARTED]],9,FALSE),"")</f>
        <v>43658</v>
      </c>
      <c r="F1288" s="35" t="str">
        <f>IF(IFERROR(VLOOKUP(Table5[[#This Row],[EMPLOYEE ID]],ELIST!$A$1:$J$1864,8),"")="","",VLOOKUP(Table5[[#This Row],[EMPLOYEE ID]],ELIST!$A$1:$J$1864,8))</f>
        <v/>
      </c>
      <c r="G1288" s="29">
        <v>1</v>
      </c>
      <c r="H1288" s="29">
        <v>12</v>
      </c>
      <c r="I1288" s="30">
        <f t="shared" si="40"/>
        <v>8.3333333333333329E-2</v>
      </c>
      <c r="J1288" s="52">
        <f t="shared" si="41"/>
        <v>8.3333333333333329E-2</v>
      </c>
    </row>
    <row r="1289" spans="1:10" x14ac:dyDescent="0.25">
      <c r="A1289" s="28" t="s">
        <v>60</v>
      </c>
      <c r="B1289" s="29">
        <v>230005</v>
      </c>
      <c r="C1289" s="29" t="s">
        <v>66</v>
      </c>
      <c r="D1289" s="29" t="s">
        <v>695</v>
      </c>
      <c r="E1289" s="35">
        <f>IFERROR(VLOOKUP(Table5[[#This Row],[EMPLOYEE ID]],Table3[[EMP ID]:[DATE STARTED]],9,FALSE),"")</f>
        <v>43658</v>
      </c>
      <c r="F1289" s="35" t="str">
        <f>IF(IFERROR(VLOOKUP(Table5[[#This Row],[EMPLOYEE ID]],ELIST!$A$1:$J$1864,8),"")="","",VLOOKUP(Table5[[#This Row],[EMPLOYEE ID]],ELIST!$A$1:$J$1864,8))</f>
        <v/>
      </c>
      <c r="G1289" s="29">
        <v>1</v>
      </c>
      <c r="H1289" s="29">
        <v>12</v>
      </c>
      <c r="I1289" s="30">
        <f t="shared" si="40"/>
        <v>8.3333333333333329E-2</v>
      </c>
      <c r="J1289" s="52">
        <f t="shared" si="41"/>
        <v>8.3333333333333329E-2</v>
      </c>
    </row>
    <row r="1290" spans="1:10" x14ac:dyDescent="0.25">
      <c r="A1290" s="28" t="s">
        <v>60</v>
      </c>
      <c r="B1290" s="29">
        <v>230005</v>
      </c>
      <c r="C1290" s="29" t="s">
        <v>66</v>
      </c>
      <c r="D1290" s="29" t="s">
        <v>650</v>
      </c>
      <c r="E1290" s="35">
        <f>IFERROR(VLOOKUP(Table5[[#This Row],[EMPLOYEE ID]],Table3[[EMP ID]:[DATE STARTED]],9,FALSE),"")</f>
        <v>43658</v>
      </c>
      <c r="F1290" s="35" t="str">
        <f>IF(IFERROR(VLOOKUP(Table5[[#This Row],[EMPLOYEE ID]],ELIST!$A$1:$J$1864,8),"")="","",VLOOKUP(Table5[[#This Row],[EMPLOYEE ID]],ELIST!$A$1:$J$1864,8))</f>
        <v/>
      </c>
      <c r="G1290" s="29">
        <v>1</v>
      </c>
      <c r="H1290" s="29">
        <v>12</v>
      </c>
      <c r="I1290" s="30">
        <f t="shared" si="40"/>
        <v>8.3333333333333329E-2</v>
      </c>
      <c r="J1290" s="52">
        <f t="shared" si="41"/>
        <v>8.3333333333333329E-2</v>
      </c>
    </row>
    <row r="1291" spans="1:10" x14ac:dyDescent="0.25">
      <c r="A1291" s="28" t="s">
        <v>60</v>
      </c>
      <c r="B1291" s="29">
        <v>230005</v>
      </c>
      <c r="C1291" s="29" t="s">
        <v>66</v>
      </c>
      <c r="D1291" s="29" t="s">
        <v>3277</v>
      </c>
      <c r="E1291" s="35">
        <f>IFERROR(VLOOKUP(Table5[[#This Row],[EMPLOYEE ID]],Table3[[EMP ID]:[DATE STARTED]],9,FALSE),"")</f>
        <v>43658</v>
      </c>
      <c r="F1291" s="35" t="str">
        <f>IF(IFERROR(VLOOKUP(Table5[[#This Row],[EMPLOYEE ID]],ELIST!$A$1:$J$1864,8),"")="","",VLOOKUP(Table5[[#This Row],[EMPLOYEE ID]],ELIST!$A$1:$J$1864,8))</f>
        <v/>
      </c>
      <c r="G1291" s="29">
        <v>1</v>
      </c>
      <c r="H1291" s="29">
        <v>12</v>
      </c>
      <c r="I1291" s="30">
        <f t="shared" si="40"/>
        <v>8.3333333333333329E-2</v>
      </c>
      <c r="J1291" s="52">
        <f t="shared" si="41"/>
        <v>8.3333333333333329E-2</v>
      </c>
    </row>
    <row r="1292" spans="1:10" x14ac:dyDescent="0.25">
      <c r="A1292" s="28" t="s">
        <v>60</v>
      </c>
      <c r="B1292" s="29">
        <v>230005</v>
      </c>
      <c r="C1292" s="29" t="s">
        <v>66</v>
      </c>
      <c r="D1292" s="29" t="s">
        <v>3284</v>
      </c>
      <c r="E1292" s="35">
        <f>IFERROR(VLOOKUP(Table5[[#This Row],[EMPLOYEE ID]],Table3[[EMP ID]:[DATE STARTED]],9,FALSE),"")</f>
        <v>43658</v>
      </c>
      <c r="F1292" s="35" t="str">
        <f>IF(IFERROR(VLOOKUP(Table5[[#This Row],[EMPLOYEE ID]],ELIST!$A$1:$J$1864,8),"")="","",VLOOKUP(Table5[[#This Row],[EMPLOYEE ID]],ELIST!$A$1:$J$1864,8))</f>
        <v/>
      </c>
      <c r="G1292" s="29">
        <v>1</v>
      </c>
      <c r="H1292" s="29">
        <v>12</v>
      </c>
      <c r="I1292" s="30">
        <f t="shared" si="40"/>
        <v>8.3333333333333329E-2</v>
      </c>
      <c r="J1292" s="52">
        <f t="shared" si="41"/>
        <v>8.3333333333333329E-2</v>
      </c>
    </row>
    <row r="1293" spans="1:10" x14ac:dyDescent="0.25">
      <c r="A1293" s="28" t="s">
        <v>60</v>
      </c>
      <c r="B1293" s="29">
        <v>230005</v>
      </c>
      <c r="C1293" s="29" t="s">
        <v>66</v>
      </c>
      <c r="D1293" s="29" t="s">
        <v>3778</v>
      </c>
      <c r="E1293" s="35">
        <f>IFERROR(VLOOKUP(Table5[[#This Row],[EMPLOYEE ID]],Table3[[EMP ID]:[DATE STARTED]],9,FALSE),"")</f>
        <v>43658</v>
      </c>
      <c r="F1293" s="35" t="str">
        <f>IF(IFERROR(VLOOKUP(Table5[[#This Row],[EMPLOYEE ID]],ELIST!$A$1:$J$1864,8),"")="","",VLOOKUP(Table5[[#This Row],[EMPLOYEE ID]],ELIST!$A$1:$J$1864,8))</f>
        <v/>
      </c>
      <c r="G1293" s="29">
        <v>1</v>
      </c>
      <c r="H1293" s="29">
        <v>12</v>
      </c>
      <c r="I1293" s="30">
        <f t="shared" si="40"/>
        <v>8.3333333333333329E-2</v>
      </c>
      <c r="J1293" s="52">
        <f t="shared" si="41"/>
        <v>8.3333333333333329E-2</v>
      </c>
    </row>
    <row r="1294" spans="1:10" x14ac:dyDescent="0.25">
      <c r="A1294" s="28" t="s">
        <v>60</v>
      </c>
      <c r="B1294" s="29">
        <v>230005</v>
      </c>
      <c r="C1294" s="29" t="s">
        <v>66</v>
      </c>
      <c r="D1294" s="29" t="s">
        <v>3768</v>
      </c>
      <c r="E1294" s="35">
        <f>IFERROR(VLOOKUP(Table5[[#This Row],[EMPLOYEE ID]],Table3[[EMP ID]:[DATE STARTED]],9,FALSE),"")</f>
        <v>43658</v>
      </c>
      <c r="F1294" s="35" t="str">
        <f>IF(IFERROR(VLOOKUP(Table5[[#This Row],[EMPLOYEE ID]],ELIST!$A$1:$J$1864,8),"")="","",VLOOKUP(Table5[[#This Row],[EMPLOYEE ID]],ELIST!$A$1:$J$1864,8))</f>
        <v/>
      </c>
      <c r="G1294" s="29">
        <v>1</v>
      </c>
      <c r="H1294" s="29">
        <v>12</v>
      </c>
      <c r="I1294" s="30">
        <f t="shared" si="40"/>
        <v>8.3333333333333329E-2</v>
      </c>
      <c r="J1294" s="52">
        <f t="shared" si="41"/>
        <v>8.3333333333333329E-2</v>
      </c>
    </row>
    <row r="1295" spans="1:10" x14ac:dyDescent="0.25">
      <c r="A1295" s="28" t="s">
        <v>56</v>
      </c>
      <c r="B1295" s="29">
        <v>210050</v>
      </c>
      <c r="C1295" s="29" t="s">
        <v>61</v>
      </c>
      <c r="D1295" s="29" t="s">
        <v>754</v>
      </c>
      <c r="E1295" s="35">
        <f>IFERROR(VLOOKUP(Table5[[#This Row],[EMPLOYEE ID]],Table3[[EMP ID]:[DATE STARTED]],9,FALSE),"")</f>
        <v>44734</v>
      </c>
      <c r="F1295" s="35" t="str">
        <f>IF(IFERROR(VLOOKUP(Table5[[#This Row],[EMPLOYEE ID]],ELIST!$A$1:$J$1864,8),"")="","",VLOOKUP(Table5[[#This Row],[EMPLOYEE ID]],ELIST!$A$1:$J$1864,8))</f>
        <v/>
      </c>
      <c r="G1295" s="29">
        <v>1</v>
      </c>
      <c r="H1295" s="29">
        <v>12</v>
      </c>
      <c r="I1295" s="30">
        <f t="shared" si="40"/>
        <v>8.3333333333333329E-2</v>
      </c>
      <c r="J1295" s="52">
        <f t="shared" si="41"/>
        <v>8.3333333333333329E-2</v>
      </c>
    </row>
    <row r="1296" spans="1:10" x14ac:dyDescent="0.25">
      <c r="A1296" s="28" t="s">
        <v>56</v>
      </c>
      <c r="B1296" s="29">
        <v>210050</v>
      </c>
      <c r="C1296" s="29" t="s">
        <v>61</v>
      </c>
      <c r="D1296" s="29" t="s">
        <v>748</v>
      </c>
      <c r="E1296" s="35">
        <f>IFERROR(VLOOKUP(Table5[[#This Row],[EMPLOYEE ID]],Table3[[EMP ID]:[DATE STARTED]],9,FALSE),"")</f>
        <v>44734</v>
      </c>
      <c r="F1296" s="35" t="str">
        <f>IF(IFERROR(VLOOKUP(Table5[[#This Row],[EMPLOYEE ID]],ELIST!$A$1:$J$1864,8),"")="","",VLOOKUP(Table5[[#This Row],[EMPLOYEE ID]],ELIST!$A$1:$J$1864,8))</f>
        <v/>
      </c>
      <c r="G1296" s="29">
        <v>1</v>
      </c>
      <c r="H1296" s="29">
        <v>12</v>
      </c>
      <c r="I1296" s="30">
        <f t="shared" si="40"/>
        <v>8.3333333333333329E-2</v>
      </c>
      <c r="J1296" s="52">
        <f t="shared" si="41"/>
        <v>8.3333333333333329E-2</v>
      </c>
    </row>
    <row r="1297" spans="1:10" x14ac:dyDescent="0.25">
      <c r="A1297" s="28" t="s">
        <v>56</v>
      </c>
      <c r="B1297" s="29">
        <v>210050</v>
      </c>
      <c r="C1297" s="29" t="s">
        <v>61</v>
      </c>
      <c r="D1297" s="29" t="s">
        <v>746</v>
      </c>
      <c r="E1297" s="35">
        <f>IFERROR(VLOOKUP(Table5[[#This Row],[EMPLOYEE ID]],Table3[[EMP ID]:[DATE STARTED]],9,FALSE),"")</f>
        <v>44734</v>
      </c>
      <c r="F1297" s="35" t="str">
        <f>IF(IFERROR(VLOOKUP(Table5[[#This Row],[EMPLOYEE ID]],ELIST!$A$1:$J$1864,8),"")="","",VLOOKUP(Table5[[#This Row],[EMPLOYEE ID]],ELIST!$A$1:$J$1864,8))</f>
        <v/>
      </c>
      <c r="G1297" s="29">
        <v>1</v>
      </c>
      <c r="H1297" s="29">
        <v>12</v>
      </c>
      <c r="I1297" s="30">
        <f t="shared" si="40"/>
        <v>8.3333333333333329E-2</v>
      </c>
      <c r="J1297" s="52">
        <f t="shared" si="41"/>
        <v>8.3333333333333329E-2</v>
      </c>
    </row>
    <row r="1298" spans="1:10" x14ac:dyDescent="0.25">
      <c r="A1298" s="28" t="s">
        <v>56</v>
      </c>
      <c r="B1298" s="29">
        <v>210050</v>
      </c>
      <c r="C1298" s="29" t="s">
        <v>61</v>
      </c>
      <c r="D1298" s="29" t="s">
        <v>717</v>
      </c>
      <c r="E1298" s="35">
        <f>IFERROR(VLOOKUP(Table5[[#This Row],[EMPLOYEE ID]],Table3[[EMP ID]:[DATE STARTED]],9,FALSE),"")</f>
        <v>44734</v>
      </c>
      <c r="F1298" s="35" t="str">
        <f>IF(IFERROR(VLOOKUP(Table5[[#This Row],[EMPLOYEE ID]],ELIST!$A$1:$J$1864,8),"")="","",VLOOKUP(Table5[[#This Row],[EMPLOYEE ID]],ELIST!$A$1:$J$1864,8))</f>
        <v/>
      </c>
      <c r="G1298" s="29">
        <v>1</v>
      </c>
      <c r="H1298" s="29">
        <v>12</v>
      </c>
      <c r="I1298" s="30">
        <f t="shared" si="40"/>
        <v>8.3333333333333329E-2</v>
      </c>
      <c r="J1298" s="52">
        <f t="shared" si="41"/>
        <v>8.3333333333333329E-2</v>
      </c>
    </row>
    <row r="1299" spans="1:10" x14ac:dyDescent="0.25">
      <c r="A1299" s="28" t="s">
        <v>56</v>
      </c>
      <c r="B1299" s="29">
        <v>210050</v>
      </c>
      <c r="C1299" s="29" t="s">
        <v>61</v>
      </c>
      <c r="D1299" s="29" t="s">
        <v>703</v>
      </c>
      <c r="E1299" s="35">
        <f>IFERROR(VLOOKUP(Table5[[#This Row],[EMPLOYEE ID]],Table3[[EMP ID]:[DATE STARTED]],9,FALSE),"")</f>
        <v>44734</v>
      </c>
      <c r="F1299" s="35" t="str">
        <f>IF(IFERROR(VLOOKUP(Table5[[#This Row],[EMPLOYEE ID]],ELIST!$A$1:$J$1864,8),"")="","",VLOOKUP(Table5[[#This Row],[EMPLOYEE ID]],ELIST!$A$1:$J$1864,8))</f>
        <v/>
      </c>
      <c r="G1299" s="29">
        <v>1</v>
      </c>
      <c r="H1299" s="29">
        <v>12</v>
      </c>
      <c r="I1299" s="30">
        <f t="shared" si="40"/>
        <v>8.3333333333333329E-2</v>
      </c>
      <c r="J1299" s="52">
        <f t="shared" si="41"/>
        <v>8.3333333333333329E-2</v>
      </c>
    </row>
    <row r="1300" spans="1:10" x14ac:dyDescent="0.25">
      <c r="A1300" s="28" t="s">
        <v>56</v>
      </c>
      <c r="B1300" s="29">
        <v>210050</v>
      </c>
      <c r="C1300" s="29" t="s">
        <v>61</v>
      </c>
      <c r="D1300" s="29" t="s">
        <v>695</v>
      </c>
      <c r="E1300" s="35">
        <f>IFERROR(VLOOKUP(Table5[[#This Row],[EMPLOYEE ID]],Table3[[EMP ID]:[DATE STARTED]],9,FALSE),"")</f>
        <v>44734</v>
      </c>
      <c r="F1300" s="35" t="str">
        <f>IF(IFERROR(VLOOKUP(Table5[[#This Row],[EMPLOYEE ID]],ELIST!$A$1:$J$1864,8),"")="","",VLOOKUP(Table5[[#This Row],[EMPLOYEE ID]],ELIST!$A$1:$J$1864,8))</f>
        <v/>
      </c>
      <c r="G1300" s="29">
        <v>1</v>
      </c>
      <c r="H1300" s="29">
        <v>12</v>
      </c>
      <c r="I1300" s="30">
        <f t="shared" si="40"/>
        <v>8.3333333333333329E-2</v>
      </c>
      <c r="J1300" s="52">
        <f t="shared" si="41"/>
        <v>8.3333333333333329E-2</v>
      </c>
    </row>
    <row r="1301" spans="1:10" x14ac:dyDescent="0.25">
      <c r="A1301" s="28" t="s">
        <v>56</v>
      </c>
      <c r="B1301" s="29">
        <v>210050</v>
      </c>
      <c r="C1301" s="29" t="s">
        <v>61</v>
      </c>
      <c r="D1301" s="29" t="s">
        <v>650</v>
      </c>
      <c r="E1301" s="35">
        <f>IFERROR(VLOOKUP(Table5[[#This Row],[EMPLOYEE ID]],Table3[[EMP ID]:[DATE STARTED]],9,FALSE),"")</f>
        <v>44734</v>
      </c>
      <c r="F1301" s="35" t="str">
        <f>IF(IFERROR(VLOOKUP(Table5[[#This Row],[EMPLOYEE ID]],ELIST!$A$1:$J$1864,8),"")="","",VLOOKUP(Table5[[#This Row],[EMPLOYEE ID]],ELIST!$A$1:$J$1864,8))</f>
        <v/>
      </c>
      <c r="G1301" s="29">
        <v>1</v>
      </c>
      <c r="H1301" s="29">
        <v>12</v>
      </c>
      <c r="I1301" s="30">
        <f t="shared" si="40"/>
        <v>8.3333333333333329E-2</v>
      </c>
      <c r="J1301" s="52">
        <f t="shared" si="41"/>
        <v>8.3333333333333329E-2</v>
      </c>
    </row>
    <row r="1302" spans="1:10" x14ac:dyDescent="0.25">
      <c r="A1302" s="28" t="s">
        <v>56</v>
      </c>
      <c r="B1302" s="29">
        <v>210050</v>
      </c>
      <c r="C1302" s="29" t="s">
        <v>61</v>
      </c>
      <c r="D1302" s="29" t="s">
        <v>3277</v>
      </c>
      <c r="E1302" s="35">
        <f>IFERROR(VLOOKUP(Table5[[#This Row],[EMPLOYEE ID]],Table3[[EMP ID]:[DATE STARTED]],9,FALSE),"")</f>
        <v>44734</v>
      </c>
      <c r="F1302" s="35" t="str">
        <f>IF(IFERROR(VLOOKUP(Table5[[#This Row],[EMPLOYEE ID]],ELIST!$A$1:$J$1864,8),"")="","",VLOOKUP(Table5[[#This Row],[EMPLOYEE ID]],ELIST!$A$1:$J$1864,8))</f>
        <v/>
      </c>
      <c r="G1302" s="29">
        <v>1</v>
      </c>
      <c r="H1302" s="29">
        <v>12</v>
      </c>
      <c r="I1302" s="30">
        <f t="shared" si="40"/>
        <v>8.3333333333333329E-2</v>
      </c>
      <c r="J1302" s="52">
        <f t="shared" si="41"/>
        <v>8.3333333333333329E-2</v>
      </c>
    </row>
    <row r="1303" spans="1:10" x14ac:dyDescent="0.25">
      <c r="A1303" s="28" t="s">
        <v>56</v>
      </c>
      <c r="B1303" s="29">
        <v>210050</v>
      </c>
      <c r="C1303" s="29" t="s">
        <v>61</v>
      </c>
      <c r="D1303" s="29" t="s">
        <v>3284</v>
      </c>
      <c r="E1303" s="35">
        <f>IFERROR(VLOOKUP(Table5[[#This Row],[EMPLOYEE ID]],Table3[[EMP ID]:[DATE STARTED]],9,FALSE),"")</f>
        <v>44734</v>
      </c>
      <c r="F1303" s="35" t="str">
        <f>IF(IFERROR(VLOOKUP(Table5[[#This Row],[EMPLOYEE ID]],ELIST!$A$1:$J$1864,8),"")="","",VLOOKUP(Table5[[#This Row],[EMPLOYEE ID]],ELIST!$A$1:$J$1864,8))</f>
        <v/>
      </c>
      <c r="G1303" s="29">
        <v>1</v>
      </c>
      <c r="H1303" s="29">
        <v>12</v>
      </c>
      <c r="I1303" s="30">
        <f t="shared" si="40"/>
        <v>8.3333333333333329E-2</v>
      </c>
      <c r="J1303" s="52">
        <f t="shared" si="41"/>
        <v>8.3333333333333329E-2</v>
      </c>
    </row>
    <row r="1304" spans="1:10" x14ac:dyDescent="0.25">
      <c r="A1304" s="28" t="s">
        <v>56</v>
      </c>
      <c r="B1304" s="29">
        <v>210050</v>
      </c>
      <c r="C1304" s="29" t="s">
        <v>61</v>
      </c>
      <c r="D1304" s="29" t="s">
        <v>3778</v>
      </c>
      <c r="E1304" s="35">
        <f>IFERROR(VLOOKUP(Table5[[#This Row],[EMPLOYEE ID]],Table3[[EMP ID]:[DATE STARTED]],9,FALSE),"")</f>
        <v>44734</v>
      </c>
      <c r="F1304" s="35" t="str">
        <f>IF(IFERROR(VLOOKUP(Table5[[#This Row],[EMPLOYEE ID]],ELIST!$A$1:$J$1864,8),"")="","",VLOOKUP(Table5[[#This Row],[EMPLOYEE ID]],ELIST!$A$1:$J$1864,8))</f>
        <v/>
      </c>
      <c r="G1304" s="29">
        <v>1</v>
      </c>
      <c r="H1304" s="29">
        <v>12</v>
      </c>
      <c r="I1304" s="30">
        <f t="shared" si="40"/>
        <v>8.3333333333333329E-2</v>
      </c>
      <c r="J1304" s="52">
        <f t="shared" si="41"/>
        <v>8.3333333333333329E-2</v>
      </c>
    </row>
    <row r="1305" spans="1:10" x14ac:dyDescent="0.25">
      <c r="A1305" s="28" t="s">
        <v>56</v>
      </c>
      <c r="B1305" s="29">
        <v>210050</v>
      </c>
      <c r="C1305" s="29" t="s">
        <v>61</v>
      </c>
      <c r="D1305" s="29" t="s">
        <v>3768</v>
      </c>
      <c r="E1305" s="35">
        <f>IFERROR(VLOOKUP(Table5[[#This Row],[EMPLOYEE ID]],Table3[[EMP ID]:[DATE STARTED]],9,FALSE),"")</f>
        <v>44734</v>
      </c>
      <c r="F1305" s="35" t="str">
        <f>IF(IFERROR(VLOOKUP(Table5[[#This Row],[EMPLOYEE ID]],ELIST!$A$1:$J$1864,8),"")="","",VLOOKUP(Table5[[#This Row],[EMPLOYEE ID]],ELIST!$A$1:$J$1864,8))</f>
        <v/>
      </c>
      <c r="G1305" s="29">
        <v>1</v>
      </c>
      <c r="H1305" s="29">
        <v>12</v>
      </c>
      <c r="I1305" s="30">
        <f t="shared" si="40"/>
        <v>8.3333333333333329E-2</v>
      </c>
      <c r="J1305" s="52">
        <f t="shared" si="41"/>
        <v>8.3333333333333329E-2</v>
      </c>
    </row>
    <row r="1306" spans="1:10" x14ac:dyDescent="0.25">
      <c r="A1306" s="28" t="s">
        <v>52</v>
      </c>
      <c r="B1306" s="29">
        <v>240083</v>
      </c>
      <c r="C1306" s="29" t="s">
        <v>57</v>
      </c>
      <c r="D1306" s="29" t="s">
        <v>754</v>
      </c>
      <c r="E1306" s="35">
        <f>IFERROR(VLOOKUP(Table5[[#This Row],[EMPLOYEE ID]],Table3[[EMP ID]:[DATE STARTED]],9,FALSE),"")</f>
        <v>43118</v>
      </c>
      <c r="F1306" s="35" t="str">
        <f>IF(IFERROR(VLOOKUP(Table5[[#This Row],[EMPLOYEE ID]],ELIST!$A$1:$J$1864,8),"")="","",VLOOKUP(Table5[[#This Row],[EMPLOYEE ID]],ELIST!$A$1:$J$1864,8))</f>
        <v/>
      </c>
      <c r="G1306" s="29">
        <v>1</v>
      </c>
      <c r="H1306" s="29">
        <v>12</v>
      </c>
      <c r="I1306" s="30">
        <f t="shared" si="40"/>
        <v>8.3333333333333329E-2</v>
      </c>
      <c r="J1306" s="52">
        <f t="shared" si="41"/>
        <v>8.3333333333333329E-2</v>
      </c>
    </row>
    <row r="1307" spans="1:10" x14ac:dyDescent="0.25">
      <c r="A1307" s="28" t="s">
        <v>52</v>
      </c>
      <c r="B1307" s="29">
        <v>240083</v>
      </c>
      <c r="C1307" s="29" t="s">
        <v>57</v>
      </c>
      <c r="D1307" s="29" t="s">
        <v>748</v>
      </c>
      <c r="E1307" s="35">
        <f>IFERROR(VLOOKUP(Table5[[#This Row],[EMPLOYEE ID]],Table3[[EMP ID]:[DATE STARTED]],9,FALSE),"")</f>
        <v>43118</v>
      </c>
      <c r="F1307" s="35" t="str">
        <f>IF(IFERROR(VLOOKUP(Table5[[#This Row],[EMPLOYEE ID]],ELIST!$A$1:$J$1864,8),"")="","",VLOOKUP(Table5[[#This Row],[EMPLOYEE ID]],ELIST!$A$1:$J$1864,8))</f>
        <v/>
      </c>
      <c r="G1307" s="29">
        <v>1</v>
      </c>
      <c r="H1307" s="29">
        <v>12</v>
      </c>
      <c r="I1307" s="30">
        <f t="shared" si="40"/>
        <v>8.3333333333333329E-2</v>
      </c>
      <c r="J1307" s="52">
        <f t="shared" si="41"/>
        <v>8.3333333333333329E-2</v>
      </c>
    </row>
    <row r="1308" spans="1:10" x14ac:dyDescent="0.25">
      <c r="A1308" s="28" t="s">
        <v>52</v>
      </c>
      <c r="B1308" s="29">
        <v>240083</v>
      </c>
      <c r="C1308" s="29" t="s">
        <v>57</v>
      </c>
      <c r="D1308" s="29" t="s">
        <v>746</v>
      </c>
      <c r="E1308" s="35">
        <f>IFERROR(VLOOKUP(Table5[[#This Row],[EMPLOYEE ID]],Table3[[EMP ID]:[DATE STARTED]],9,FALSE),"")</f>
        <v>43118</v>
      </c>
      <c r="F1308" s="35" t="str">
        <f>IF(IFERROR(VLOOKUP(Table5[[#This Row],[EMPLOYEE ID]],ELIST!$A$1:$J$1864,8),"")="","",VLOOKUP(Table5[[#This Row],[EMPLOYEE ID]],ELIST!$A$1:$J$1864,8))</f>
        <v/>
      </c>
      <c r="G1308" s="29">
        <v>1</v>
      </c>
      <c r="H1308" s="29">
        <v>12</v>
      </c>
      <c r="I1308" s="30">
        <f t="shared" si="40"/>
        <v>8.3333333333333329E-2</v>
      </c>
      <c r="J1308" s="52">
        <f t="shared" si="41"/>
        <v>8.3333333333333329E-2</v>
      </c>
    </row>
    <row r="1309" spans="1:10" x14ac:dyDescent="0.25">
      <c r="A1309" s="28" t="s">
        <v>52</v>
      </c>
      <c r="B1309" s="29">
        <v>240083</v>
      </c>
      <c r="C1309" s="29" t="s">
        <v>57</v>
      </c>
      <c r="D1309" s="29" t="s">
        <v>717</v>
      </c>
      <c r="E1309" s="35">
        <f>IFERROR(VLOOKUP(Table5[[#This Row],[EMPLOYEE ID]],Table3[[EMP ID]:[DATE STARTED]],9,FALSE),"")</f>
        <v>43118</v>
      </c>
      <c r="F1309" s="35" t="str">
        <f>IF(IFERROR(VLOOKUP(Table5[[#This Row],[EMPLOYEE ID]],ELIST!$A$1:$J$1864,8),"")="","",VLOOKUP(Table5[[#This Row],[EMPLOYEE ID]],ELIST!$A$1:$J$1864,8))</f>
        <v/>
      </c>
      <c r="G1309" s="29">
        <v>1</v>
      </c>
      <c r="H1309" s="29">
        <v>12</v>
      </c>
      <c r="I1309" s="30">
        <f t="shared" si="40"/>
        <v>8.3333333333333329E-2</v>
      </c>
      <c r="J1309" s="52">
        <f t="shared" si="41"/>
        <v>8.3333333333333329E-2</v>
      </c>
    </row>
    <row r="1310" spans="1:10" x14ac:dyDescent="0.25">
      <c r="A1310" s="28" t="s">
        <v>52</v>
      </c>
      <c r="B1310" s="29">
        <v>240083</v>
      </c>
      <c r="C1310" s="29" t="s">
        <v>57</v>
      </c>
      <c r="D1310" s="29" t="s">
        <v>703</v>
      </c>
      <c r="E1310" s="35">
        <f>IFERROR(VLOOKUP(Table5[[#This Row],[EMPLOYEE ID]],Table3[[EMP ID]:[DATE STARTED]],9,FALSE),"")</f>
        <v>43118</v>
      </c>
      <c r="F1310" s="35" t="str">
        <f>IF(IFERROR(VLOOKUP(Table5[[#This Row],[EMPLOYEE ID]],ELIST!$A$1:$J$1864,8),"")="","",VLOOKUP(Table5[[#This Row],[EMPLOYEE ID]],ELIST!$A$1:$J$1864,8))</f>
        <v/>
      </c>
      <c r="G1310" s="29">
        <v>1</v>
      </c>
      <c r="H1310" s="29">
        <v>12</v>
      </c>
      <c r="I1310" s="30">
        <f t="shared" si="40"/>
        <v>8.3333333333333329E-2</v>
      </c>
      <c r="J1310" s="52">
        <f t="shared" si="41"/>
        <v>8.3333333333333329E-2</v>
      </c>
    </row>
    <row r="1311" spans="1:10" x14ac:dyDescent="0.25">
      <c r="A1311" s="28" t="s">
        <v>52</v>
      </c>
      <c r="B1311" s="29">
        <v>240083</v>
      </c>
      <c r="C1311" s="29" t="s">
        <v>57</v>
      </c>
      <c r="D1311" s="29" t="s">
        <v>695</v>
      </c>
      <c r="E1311" s="35">
        <f>IFERROR(VLOOKUP(Table5[[#This Row],[EMPLOYEE ID]],Table3[[EMP ID]:[DATE STARTED]],9,FALSE),"")</f>
        <v>43118</v>
      </c>
      <c r="F1311" s="35" t="str">
        <f>IF(IFERROR(VLOOKUP(Table5[[#This Row],[EMPLOYEE ID]],ELIST!$A$1:$J$1864,8),"")="","",VLOOKUP(Table5[[#This Row],[EMPLOYEE ID]],ELIST!$A$1:$J$1864,8))</f>
        <v/>
      </c>
      <c r="G1311" s="29">
        <v>1</v>
      </c>
      <c r="H1311" s="29">
        <v>12</v>
      </c>
      <c r="I1311" s="30">
        <f t="shared" ref="I1311:I1342" si="42">G1311/H1311</f>
        <v>8.3333333333333329E-2</v>
      </c>
      <c r="J1311" s="52">
        <f t="shared" ref="J1311:J1342" si="43">IF(ISNUMBER(F1311), ((G1311 - 1 + (DAY(F1311) / DAY(EOMONTH(F1311, 0)))) / H1311), (G1311 / H1311))</f>
        <v>8.3333333333333329E-2</v>
      </c>
    </row>
    <row r="1312" spans="1:10" x14ac:dyDescent="0.25">
      <c r="A1312" s="28" t="s">
        <v>52</v>
      </c>
      <c r="B1312" s="29">
        <v>240083</v>
      </c>
      <c r="C1312" s="29" t="s">
        <v>57</v>
      </c>
      <c r="D1312" s="29" t="s">
        <v>650</v>
      </c>
      <c r="E1312" s="35">
        <f>IFERROR(VLOOKUP(Table5[[#This Row],[EMPLOYEE ID]],Table3[[EMP ID]:[DATE STARTED]],9,FALSE),"")</f>
        <v>43118</v>
      </c>
      <c r="F1312" s="35" t="str">
        <f>IF(IFERROR(VLOOKUP(Table5[[#This Row],[EMPLOYEE ID]],ELIST!$A$1:$J$1864,8),"")="","",VLOOKUP(Table5[[#This Row],[EMPLOYEE ID]],ELIST!$A$1:$J$1864,8))</f>
        <v/>
      </c>
      <c r="G1312" s="29">
        <v>1</v>
      </c>
      <c r="H1312" s="29">
        <v>12</v>
      </c>
      <c r="I1312" s="30">
        <f t="shared" si="42"/>
        <v>8.3333333333333329E-2</v>
      </c>
      <c r="J1312" s="52">
        <f t="shared" si="43"/>
        <v>8.3333333333333329E-2</v>
      </c>
    </row>
    <row r="1313" spans="1:10" x14ac:dyDescent="0.25">
      <c r="A1313" s="28" t="s">
        <v>52</v>
      </c>
      <c r="B1313" s="29">
        <v>240083</v>
      </c>
      <c r="C1313" s="29" t="s">
        <v>57</v>
      </c>
      <c r="D1313" s="29" t="s">
        <v>3277</v>
      </c>
      <c r="E1313" s="35">
        <f>IFERROR(VLOOKUP(Table5[[#This Row],[EMPLOYEE ID]],Table3[[EMP ID]:[DATE STARTED]],9,FALSE),"")</f>
        <v>43118</v>
      </c>
      <c r="F1313" s="35" t="str">
        <f>IF(IFERROR(VLOOKUP(Table5[[#This Row],[EMPLOYEE ID]],ELIST!$A$1:$J$1864,8),"")="","",VLOOKUP(Table5[[#This Row],[EMPLOYEE ID]],ELIST!$A$1:$J$1864,8))</f>
        <v/>
      </c>
      <c r="G1313" s="29">
        <v>1</v>
      </c>
      <c r="H1313" s="29">
        <v>12</v>
      </c>
      <c r="I1313" s="30">
        <f t="shared" si="42"/>
        <v>8.3333333333333329E-2</v>
      </c>
      <c r="J1313" s="52">
        <f t="shared" si="43"/>
        <v>8.3333333333333329E-2</v>
      </c>
    </row>
    <row r="1314" spans="1:10" x14ac:dyDescent="0.25">
      <c r="A1314" s="28" t="s">
        <v>52</v>
      </c>
      <c r="B1314" s="29">
        <v>240083</v>
      </c>
      <c r="C1314" s="29" t="s">
        <v>57</v>
      </c>
      <c r="D1314" s="29" t="s">
        <v>3284</v>
      </c>
      <c r="E1314" s="35">
        <f>IFERROR(VLOOKUP(Table5[[#This Row],[EMPLOYEE ID]],Table3[[EMP ID]:[DATE STARTED]],9,FALSE),"")</f>
        <v>43118</v>
      </c>
      <c r="F1314" s="35" t="str">
        <f>IF(IFERROR(VLOOKUP(Table5[[#This Row],[EMPLOYEE ID]],ELIST!$A$1:$J$1864,8),"")="","",VLOOKUP(Table5[[#This Row],[EMPLOYEE ID]],ELIST!$A$1:$J$1864,8))</f>
        <v/>
      </c>
      <c r="G1314" s="29">
        <v>1</v>
      </c>
      <c r="H1314" s="29">
        <v>12</v>
      </c>
      <c r="I1314" s="30">
        <f t="shared" si="42"/>
        <v>8.3333333333333329E-2</v>
      </c>
      <c r="J1314" s="52">
        <f t="shared" si="43"/>
        <v>8.3333333333333329E-2</v>
      </c>
    </row>
    <row r="1315" spans="1:10" x14ac:dyDescent="0.25">
      <c r="A1315" s="28" t="s">
        <v>52</v>
      </c>
      <c r="B1315" s="29">
        <v>240083</v>
      </c>
      <c r="C1315" s="29" t="s">
        <v>57</v>
      </c>
      <c r="D1315" s="29" t="s">
        <v>3778</v>
      </c>
      <c r="E1315" s="35">
        <f>IFERROR(VLOOKUP(Table5[[#This Row],[EMPLOYEE ID]],Table3[[EMP ID]:[DATE STARTED]],9,FALSE),"")</f>
        <v>43118</v>
      </c>
      <c r="F1315" s="35" t="str">
        <f>IF(IFERROR(VLOOKUP(Table5[[#This Row],[EMPLOYEE ID]],ELIST!$A$1:$J$1864,8),"")="","",VLOOKUP(Table5[[#This Row],[EMPLOYEE ID]],ELIST!$A$1:$J$1864,8))</f>
        <v/>
      </c>
      <c r="G1315" s="29">
        <v>1</v>
      </c>
      <c r="H1315" s="29">
        <v>12</v>
      </c>
      <c r="I1315" s="30">
        <f t="shared" si="42"/>
        <v>8.3333333333333329E-2</v>
      </c>
      <c r="J1315" s="52">
        <f t="shared" si="43"/>
        <v>8.3333333333333329E-2</v>
      </c>
    </row>
    <row r="1316" spans="1:10" x14ac:dyDescent="0.25">
      <c r="A1316" s="28" t="s">
        <v>52</v>
      </c>
      <c r="B1316" s="29">
        <v>240083</v>
      </c>
      <c r="C1316" s="29" t="s">
        <v>57</v>
      </c>
      <c r="D1316" s="29" t="s">
        <v>3768</v>
      </c>
      <c r="E1316" s="35">
        <f>IFERROR(VLOOKUP(Table5[[#This Row],[EMPLOYEE ID]],Table3[[EMP ID]:[DATE STARTED]],9,FALSE),"")</f>
        <v>43118</v>
      </c>
      <c r="F1316" s="35" t="str">
        <f>IF(IFERROR(VLOOKUP(Table5[[#This Row],[EMPLOYEE ID]],ELIST!$A$1:$J$1864,8),"")="","",VLOOKUP(Table5[[#This Row],[EMPLOYEE ID]],ELIST!$A$1:$J$1864,8))</f>
        <v/>
      </c>
      <c r="G1316" s="29">
        <v>1</v>
      </c>
      <c r="H1316" s="29">
        <v>12</v>
      </c>
      <c r="I1316" s="30">
        <f t="shared" si="42"/>
        <v>8.3333333333333329E-2</v>
      </c>
      <c r="J1316" s="52">
        <f t="shared" si="43"/>
        <v>8.3333333333333329E-2</v>
      </c>
    </row>
    <row r="1317" spans="1:10" x14ac:dyDescent="0.25">
      <c r="A1317" s="28" t="s">
        <v>48</v>
      </c>
      <c r="B1317" s="29">
        <v>210010</v>
      </c>
      <c r="C1317" s="29" t="s">
        <v>53</v>
      </c>
      <c r="D1317" s="29" t="s">
        <v>754</v>
      </c>
      <c r="E1317" s="35">
        <f>IFERROR(VLOOKUP(Table5[[#This Row],[EMPLOYEE ID]],Table3[[EMP ID]:[DATE STARTED]],9,FALSE),"")</f>
        <v>42971</v>
      </c>
      <c r="F1317" s="35" t="str">
        <f>IF(IFERROR(VLOOKUP(Table5[[#This Row],[EMPLOYEE ID]],ELIST!$A$1:$J$1864,8),"")="","",VLOOKUP(Table5[[#This Row],[EMPLOYEE ID]],ELIST!$A$1:$J$1864,8))</f>
        <v/>
      </c>
      <c r="G1317" s="29">
        <v>1</v>
      </c>
      <c r="H1317" s="29">
        <v>12</v>
      </c>
      <c r="I1317" s="30">
        <f t="shared" si="42"/>
        <v>8.3333333333333329E-2</v>
      </c>
      <c r="J1317" s="52">
        <f t="shared" si="43"/>
        <v>8.3333333333333329E-2</v>
      </c>
    </row>
    <row r="1318" spans="1:10" x14ac:dyDescent="0.25">
      <c r="A1318" s="28" t="s">
        <v>48</v>
      </c>
      <c r="B1318" s="29">
        <v>210010</v>
      </c>
      <c r="C1318" s="29" t="s">
        <v>53</v>
      </c>
      <c r="D1318" s="29" t="s">
        <v>748</v>
      </c>
      <c r="E1318" s="35">
        <f>IFERROR(VLOOKUP(Table5[[#This Row],[EMPLOYEE ID]],Table3[[EMP ID]:[DATE STARTED]],9,FALSE),"")</f>
        <v>42971</v>
      </c>
      <c r="F1318" s="35" t="str">
        <f>IF(IFERROR(VLOOKUP(Table5[[#This Row],[EMPLOYEE ID]],ELIST!$A$1:$J$1864,8),"")="","",VLOOKUP(Table5[[#This Row],[EMPLOYEE ID]],ELIST!$A$1:$J$1864,8))</f>
        <v/>
      </c>
      <c r="G1318" s="29">
        <v>1</v>
      </c>
      <c r="H1318" s="29">
        <v>12</v>
      </c>
      <c r="I1318" s="30">
        <f t="shared" si="42"/>
        <v>8.3333333333333329E-2</v>
      </c>
      <c r="J1318" s="52">
        <f t="shared" si="43"/>
        <v>8.3333333333333329E-2</v>
      </c>
    </row>
    <row r="1319" spans="1:10" x14ac:dyDescent="0.25">
      <c r="A1319" s="28" t="s">
        <v>48</v>
      </c>
      <c r="B1319" s="29">
        <v>210010</v>
      </c>
      <c r="C1319" s="29" t="s">
        <v>53</v>
      </c>
      <c r="D1319" s="29" t="s">
        <v>747</v>
      </c>
      <c r="E1319" s="35">
        <f>IFERROR(VLOOKUP(Table5[[#This Row],[EMPLOYEE ID]],Table3[[EMP ID]:[DATE STARTED]],9,FALSE),"")</f>
        <v>42971</v>
      </c>
      <c r="F1319" s="35" t="str">
        <f>IF(IFERROR(VLOOKUP(Table5[[#This Row],[EMPLOYEE ID]],ELIST!$A$1:$J$1864,8),"")="","",VLOOKUP(Table5[[#This Row],[EMPLOYEE ID]],ELIST!$A$1:$J$1864,8))</f>
        <v/>
      </c>
      <c r="G1319" s="29">
        <v>1</v>
      </c>
      <c r="H1319" s="29">
        <v>12</v>
      </c>
      <c r="I1319" s="30">
        <f t="shared" si="42"/>
        <v>8.3333333333333329E-2</v>
      </c>
      <c r="J1319" s="52">
        <f t="shared" si="43"/>
        <v>8.3333333333333329E-2</v>
      </c>
    </row>
    <row r="1320" spans="1:10" x14ac:dyDescent="0.25">
      <c r="A1320" s="28" t="s">
        <v>48</v>
      </c>
      <c r="B1320" s="29">
        <v>210010</v>
      </c>
      <c r="C1320" s="29" t="s">
        <v>53</v>
      </c>
      <c r="D1320" s="29" t="s">
        <v>746</v>
      </c>
      <c r="E1320" s="35">
        <f>IFERROR(VLOOKUP(Table5[[#This Row],[EMPLOYEE ID]],Table3[[EMP ID]:[DATE STARTED]],9,FALSE),"")</f>
        <v>42971</v>
      </c>
      <c r="F1320" s="35" t="str">
        <f>IF(IFERROR(VLOOKUP(Table5[[#This Row],[EMPLOYEE ID]],ELIST!$A$1:$J$1864,8),"")="","",VLOOKUP(Table5[[#This Row],[EMPLOYEE ID]],ELIST!$A$1:$J$1864,8))</f>
        <v/>
      </c>
      <c r="G1320" s="29">
        <v>1</v>
      </c>
      <c r="H1320" s="29">
        <v>12</v>
      </c>
      <c r="I1320" s="30">
        <f t="shared" si="42"/>
        <v>8.3333333333333329E-2</v>
      </c>
      <c r="J1320" s="52">
        <f t="shared" si="43"/>
        <v>8.3333333333333329E-2</v>
      </c>
    </row>
    <row r="1321" spans="1:10" x14ac:dyDescent="0.25">
      <c r="A1321" s="28" t="s">
        <v>48</v>
      </c>
      <c r="B1321" s="29">
        <v>210010</v>
      </c>
      <c r="C1321" s="29" t="s">
        <v>53</v>
      </c>
      <c r="D1321" s="29" t="s">
        <v>717</v>
      </c>
      <c r="E1321" s="35">
        <f>IFERROR(VLOOKUP(Table5[[#This Row],[EMPLOYEE ID]],Table3[[EMP ID]:[DATE STARTED]],9,FALSE),"")</f>
        <v>42971</v>
      </c>
      <c r="F1321" s="35" t="str">
        <f>IF(IFERROR(VLOOKUP(Table5[[#This Row],[EMPLOYEE ID]],ELIST!$A$1:$J$1864,8),"")="","",VLOOKUP(Table5[[#This Row],[EMPLOYEE ID]],ELIST!$A$1:$J$1864,8))</f>
        <v/>
      </c>
      <c r="G1321" s="29">
        <v>1</v>
      </c>
      <c r="H1321" s="29">
        <v>12</v>
      </c>
      <c r="I1321" s="30">
        <f t="shared" si="42"/>
        <v>8.3333333333333329E-2</v>
      </c>
      <c r="J1321" s="52">
        <f t="shared" si="43"/>
        <v>8.3333333333333329E-2</v>
      </c>
    </row>
    <row r="1322" spans="1:10" x14ac:dyDescent="0.25">
      <c r="A1322" s="28" t="s">
        <v>48</v>
      </c>
      <c r="B1322" s="29">
        <v>210010</v>
      </c>
      <c r="C1322" s="29" t="s">
        <v>53</v>
      </c>
      <c r="D1322" s="29" t="s">
        <v>703</v>
      </c>
      <c r="E1322" s="35">
        <f>IFERROR(VLOOKUP(Table5[[#This Row],[EMPLOYEE ID]],Table3[[EMP ID]:[DATE STARTED]],9,FALSE),"")</f>
        <v>42971</v>
      </c>
      <c r="F1322" s="35" t="str">
        <f>IF(IFERROR(VLOOKUP(Table5[[#This Row],[EMPLOYEE ID]],ELIST!$A$1:$J$1864,8),"")="","",VLOOKUP(Table5[[#This Row],[EMPLOYEE ID]],ELIST!$A$1:$J$1864,8))</f>
        <v/>
      </c>
      <c r="G1322" s="29">
        <v>1</v>
      </c>
      <c r="H1322" s="29">
        <v>12</v>
      </c>
      <c r="I1322" s="30">
        <f t="shared" si="42"/>
        <v>8.3333333333333329E-2</v>
      </c>
      <c r="J1322" s="52">
        <f t="shared" si="43"/>
        <v>8.3333333333333329E-2</v>
      </c>
    </row>
    <row r="1323" spans="1:10" x14ac:dyDescent="0.25">
      <c r="A1323" s="28" t="s">
        <v>48</v>
      </c>
      <c r="B1323" s="29">
        <v>210010</v>
      </c>
      <c r="C1323" s="29" t="s">
        <v>53</v>
      </c>
      <c r="D1323" s="29" t="s">
        <v>695</v>
      </c>
      <c r="E1323" s="35">
        <f>IFERROR(VLOOKUP(Table5[[#This Row],[EMPLOYEE ID]],Table3[[EMP ID]:[DATE STARTED]],9,FALSE),"")</f>
        <v>42971</v>
      </c>
      <c r="F1323" s="35" t="str">
        <f>IF(IFERROR(VLOOKUP(Table5[[#This Row],[EMPLOYEE ID]],ELIST!$A$1:$J$1864,8),"")="","",VLOOKUP(Table5[[#This Row],[EMPLOYEE ID]],ELIST!$A$1:$J$1864,8))</f>
        <v/>
      </c>
      <c r="G1323" s="29">
        <v>1</v>
      </c>
      <c r="H1323" s="29">
        <v>12</v>
      </c>
      <c r="I1323" s="30">
        <f t="shared" si="42"/>
        <v>8.3333333333333329E-2</v>
      </c>
      <c r="J1323" s="52">
        <f t="shared" si="43"/>
        <v>8.3333333333333329E-2</v>
      </c>
    </row>
    <row r="1324" spans="1:10" x14ac:dyDescent="0.25">
      <c r="A1324" s="28" t="s">
        <v>48</v>
      </c>
      <c r="B1324" s="29">
        <v>210010</v>
      </c>
      <c r="C1324" s="29" t="s">
        <v>53</v>
      </c>
      <c r="D1324" s="29" t="s">
        <v>650</v>
      </c>
      <c r="E1324" s="35">
        <f>IFERROR(VLOOKUP(Table5[[#This Row],[EMPLOYEE ID]],Table3[[EMP ID]:[DATE STARTED]],9,FALSE),"")</f>
        <v>42971</v>
      </c>
      <c r="F1324" s="35" t="str">
        <f>IF(IFERROR(VLOOKUP(Table5[[#This Row],[EMPLOYEE ID]],ELIST!$A$1:$J$1864,8),"")="","",VLOOKUP(Table5[[#This Row],[EMPLOYEE ID]],ELIST!$A$1:$J$1864,8))</f>
        <v/>
      </c>
      <c r="G1324" s="29">
        <v>1</v>
      </c>
      <c r="H1324" s="29">
        <v>12</v>
      </c>
      <c r="I1324" s="30">
        <f t="shared" si="42"/>
        <v>8.3333333333333329E-2</v>
      </c>
      <c r="J1324" s="52">
        <f t="shared" si="43"/>
        <v>8.3333333333333329E-2</v>
      </c>
    </row>
    <row r="1325" spans="1:10" x14ac:dyDescent="0.25">
      <c r="A1325" s="28" t="s">
        <v>48</v>
      </c>
      <c r="B1325" s="29">
        <v>210010</v>
      </c>
      <c r="C1325" s="29" t="s">
        <v>53</v>
      </c>
      <c r="D1325" s="29" t="s">
        <v>3277</v>
      </c>
      <c r="E1325" s="35">
        <f>IFERROR(VLOOKUP(Table5[[#This Row],[EMPLOYEE ID]],Table3[[EMP ID]:[DATE STARTED]],9,FALSE),"")</f>
        <v>42971</v>
      </c>
      <c r="F1325" s="35" t="str">
        <f>IF(IFERROR(VLOOKUP(Table5[[#This Row],[EMPLOYEE ID]],ELIST!$A$1:$J$1864,8),"")="","",VLOOKUP(Table5[[#This Row],[EMPLOYEE ID]],ELIST!$A$1:$J$1864,8))</f>
        <v/>
      </c>
      <c r="G1325" s="29">
        <v>1</v>
      </c>
      <c r="H1325" s="29">
        <v>12</v>
      </c>
      <c r="I1325" s="30">
        <f t="shared" si="42"/>
        <v>8.3333333333333329E-2</v>
      </c>
      <c r="J1325" s="52">
        <f t="shared" si="43"/>
        <v>8.3333333333333329E-2</v>
      </c>
    </row>
    <row r="1326" spans="1:10" x14ac:dyDescent="0.25">
      <c r="A1326" s="28" t="s">
        <v>48</v>
      </c>
      <c r="B1326" s="29">
        <v>210010</v>
      </c>
      <c r="C1326" s="29" t="s">
        <v>53</v>
      </c>
      <c r="D1326" s="29" t="s">
        <v>3284</v>
      </c>
      <c r="E1326" s="35">
        <f>IFERROR(VLOOKUP(Table5[[#This Row],[EMPLOYEE ID]],Table3[[EMP ID]:[DATE STARTED]],9,FALSE),"")</f>
        <v>42971</v>
      </c>
      <c r="F1326" s="35" t="str">
        <f>IF(IFERROR(VLOOKUP(Table5[[#This Row],[EMPLOYEE ID]],ELIST!$A$1:$J$1864,8),"")="","",VLOOKUP(Table5[[#This Row],[EMPLOYEE ID]],ELIST!$A$1:$J$1864,8))</f>
        <v/>
      </c>
      <c r="G1326" s="29">
        <v>1</v>
      </c>
      <c r="H1326" s="29">
        <v>12</v>
      </c>
      <c r="I1326" s="30">
        <f t="shared" si="42"/>
        <v>8.3333333333333329E-2</v>
      </c>
      <c r="J1326" s="52">
        <f t="shared" si="43"/>
        <v>8.3333333333333329E-2</v>
      </c>
    </row>
    <row r="1327" spans="1:10" x14ac:dyDescent="0.25">
      <c r="A1327" s="28" t="s">
        <v>48</v>
      </c>
      <c r="B1327" s="29">
        <v>210010</v>
      </c>
      <c r="C1327" s="29" t="s">
        <v>53</v>
      </c>
      <c r="D1327" s="29" t="s">
        <v>3778</v>
      </c>
      <c r="E1327" s="35">
        <f>IFERROR(VLOOKUP(Table5[[#This Row],[EMPLOYEE ID]],Table3[[EMP ID]:[DATE STARTED]],9,FALSE),"")</f>
        <v>42971</v>
      </c>
      <c r="F1327" s="35" t="str">
        <f>IF(IFERROR(VLOOKUP(Table5[[#This Row],[EMPLOYEE ID]],ELIST!$A$1:$J$1864,8),"")="","",VLOOKUP(Table5[[#This Row],[EMPLOYEE ID]],ELIST!$A$1:$J$1864,8))</f>
        <v/>
      </c>
      <c r="G1327" s="29">
        <v>1</v>
      </c>
      <c r="H1327" s="29">
        <v>12</v>
      </c>
      <c r="I1327" s="30">
        <f t="shared" si="42"/>
        <v>8.3333333333333329E-2</v>
      </c>
      <c r="J1327" s="52">
        <f t="shared" si="43"/>
        <v>8.3333333333333329E-2</v>
      </c>
    </row>
    <row r="1328" spans="1:10" x14ac:dyDescent="0.25">
      <c r="A1328" s="28" t="s">
        <v>48</v>
      </c>
      <c r="B1328" s="29">
        <v>210010</v>
      </c>
      <c r="C1328" s="29" t="s">
        <v>53</v>
      </c>
      <c r="D1328" s="29" t="s">
        <v>3768</v>
      </c>
      <c r="E1328" s="35">
        <f>IFERROR(VLOOKUP(Table5[[#This Row],[EMPLOYEE ID]],Table3[[EMP ID]:[DATE STARTED]],9,FALSE),"")</f>
        <v>42971</v>
      </c>
      <c r="F1328" s="35" t="str">
        <f>IF(IFERROR(VLOOKUP(Table5[[#This Row],[EMPLOYEE ID]],ELIST!$A$1:$J$1864,8),"")="","",VLOOKUP(Table5[[#This Row],[EMPLOYEE ID]],ELIST!$A$1:$J$1864,8))</f>
        <v/>
      </c>
      <c r="G1328" s="29">
        <v>1</v>
      </c>
      <c r="H1328" s="29">
        <v>12</v>
      </c>
      <c r="I1328" s="30">
        <f t="shared" si="42"/>
        <v>8.3333333333333329E-2</v>
      </c>
      <c r="J1328" s="52">
        <f t="shared" si="43"/>
        <v>8.3333333333333329E-2</v>
      </c>
    </row>
    <row r="1329" spans="1:10" x14ac:dyDescent="0.25">
      <c r="A1329" s="28" t="s">
        <v>44</v>
      </c>
      <c r="B1329" s="29">
        <v>410012</v>
      </c>
      <c r="C1329" s="29" t="s">
        <v>49</v>
      </c>
      <c r="D1329" s="29" t="s">
        <v>754</v>
      </c>
      <c r="E1329" s="35">
        <f>IFERROR(VLOOKUP(Table5[[#This Row],[EMPLOYEE ID]],Table3[[EMP ID]:[DATE STARTED]],9,FALSE),"")</f>
        <v>43913</v>
      </c>
      <c r="F1329" s="35" t="str">
        <f>IF(IFERROR(VLOOKUP(Table5[[#This Row],[EMPLOYEE ID]],ELIST!$A$1:$J$1864,8),"")="","",VLOOKUP(Table5[[#This Row],[EMPLOYEE ID]],ELIST!$A$1:$J$1864,8))</f>
        <v/>
      </c>
      <c r="G1329" s="29">
        <v>1</v>
      </c>
      <c r="H1329" s="29">
        <v>12</v>
      </c>
      <c r="I1329" s="30">
        <f t="shared" si="42"/>
        <v>8.3333333333333329E-2</v>
      </c>
      <c r="J1329" s="52">
        <f t="shared" si="43"/>
        <v>8.3333333333333329E-2</v>
      </c>
    </row>
    <row r="1330" spans="1:10" x14ac:dyDescent="0.25">
      <c r="A1330" s="28" t="s">
        <v>44</v>
      </c>
      <c r="B1330" s="29">
        <v>410012</v>
      </c>
      <c r="C1330" s="29" t="s">
        <v>49</v>
      </c>
      <c r="D1330" s="29" t="s">
        <v>748</v>
      </c>
      <c r="E1330" s="35">
        <f>IFERROR(VLOOKUP(Table5[[#This Row],[EMPLOYEE ID]],Table3[[EMP ID]:[DATE STARTED]],9,FALSE),"")</f>
        <v>43913</v>
      </c>
      <c r="F1330" s="35" t="str">
        <f>IF(IFERROR(VLOOKUP(Table5[[#This Row],[EMPLOYEE ID]],ELIST!$A$1:$J$1864,8),"")="","",VLOOKUP(Table5[[#This Row],[EMPLOYEE ID]],ELIST!$A$1:$J$1864,8))</f>
        <v/>
      </c>
      <c r="G1330" s="29">
        <v>1</v>
      </c>
      <c r="H1330" s="29">
        <v>12</v>
      </c>
      <c r="I1330" s="30">
        <f t="shared" si="42"/>
        <v>8.3333333333333329E-2</v>
      </c>
      <c r="J1330" s="52">
        <f t="shared" si="43"/>
        <v>8.3333333333333329E-2</v>
      </c>
    </row>
    <row r="1331" spans="1:10" x14ac:dyDescent="0.25">
      <c r="A1331" s="28" t="s">
        <v>44</v>
      </c>
      <c r="B1331" s="29">
        <v>410012</v>
      </c>
      <c r="C1331" s="29" t="s">
        <v>49</v>
      </c>
      <c r="D1331" s="29" t="s">
        <v>746</v>
      </c>
      <c r="E1331" s="35">
        <f>IFERROR(VLOOKUP(Table5[[#This Row],[EMPLOYEE ID]],Table3[[EMP ID]:[DATE STARTED]],9,FALSE),"")</f>
        <v>43913</v>
      </c>
      <c r="F1331" s="35" t="str">
        <f>IF(IFERROR(VLOOKUP(Table5[[#This Row],[EMPLOYEE ID]],ELIST!$A$1:$J$1864,8),"")="","",VLOOKUP(Table5[[#This Row],[EMPLOYEE ID]],ELIST!$A$1:$J$1864,8))</f>
        <v/>
      </c>
      <c r="G1331" s="29">
        <v>1</v>
      </c>
      <c r="H1331" s="29">
        <v>12</v>
      </c>
      <c r="I1331" s="30">
        <f t="shared" si="42"/>
        <v>8.3333333333333329E-2</v>
      </c>
      <c r="J1331" s="52">
        <f t="shared" si="43"/>
        <v>8.3333333333333329E-2</v>
      </c>
    </row>
    <row r="1332" spans="1:10" x14ac:dyDescent="0.25">
      <c r="A1332" s="28" t="s">
        <v>44</v>
      </c>
      <c r="B1332" s="29">
        <v>410012</v>
      </c>
      <c r="C1332" s="29" t="s">
        <v>49</v>
      </c>
      <c r="D1332" s="29" t="s">
        <v>717</v>
      </c>
      <c r="E1332" s="35">
        <f>IFERROR(VLOOKUP(Table5[[#This Row],[EMPLOYEE ID]],Table3[[EMP ID]:[DATE STARTED]],9,FALSE),"")</f>
        <v>43913</v>
      </c>
      <c r="F1332" s="35" t="str">
        <f>IF(IFERROR(VLOOKUP(Table5[[#This Row],[EMPLOYEE ID]],ELIST!$A$1:$J$1864,8),"")="","",VLOOKUP(Table5[[#This Row],[EMPLOYEE ID]],ELIST!$A$1:$J$1864,8))</f>
        <v/>
      </c>
      <c r="G1332" s="29">
        <v>1</v>
      </c>
      <c r="H1332" s="29">
        <v>12</v>
      </c>
      <c r="I1332" s="30">
        <f t="shared" si="42"/>
        <v>8.3333333333333329E-2</v>
      </c>
      <c r="J1332" s="52">
        <f t="shared" si="43"/>
        <v>8.3333333333333329E-2</v>
      </c>
    </row>
    <row r="1333" spans="1:10" x14ac:dyDescent="0.25">
      <c r="A1333" s="28" t="s">
        <v>44</v>
      </c>
      <c r="B1333" s="29">
        <v>410012</v>
      </c>
      <c r="C1333" s="29" t="s">
        <v>49</v>
      </c>
      <c r="D1333" s="29" t="s">
        <v>703</v>
      </c>
      <c r="E1333" s="35">
        <f>IFERROR(VLOOKUP(Table5[[#This Row],[EMPLOYEE ID]],Table3[[EMP ID]:[DATE STARTED]],9,FALSE),"")</f>
        <v>43913</v>
      </c>
      <c r="F1333" s="35" t="str">
        <f>IF(IFERROR(VLOOKUP(Table5[[#This Row],[EMPLOYEE ID]],ELIST!$A$1:$J$1864,8),"")="","",VLOOKUP(Table5[[#This Row],[EMPLOYEE ID]],ELIST!$A$1:$J$1864,8))</f>
        <v/>
      </c>
      <c r="G1333" s="29">
        <v>1</v>
      </c>
      <c r="H1333" s="29">
        <v>12</v>
      </c>
      <c r="I1333" s="30">
        <f t="shared" si="42"/>
        <v>8.3333333333333329E-2</v>
      </c>
      <c r="J1333" s="52">
        <f t="shared" si="43"/>
        <v>8.3333333333333329E-2</v>
      </c>
    </row>
    <row r="1334" spans="1:10" x14ac:dyDescent="0.25">
      <c r="A1334" s="28" t="s">
        <v>44</v>
      </c>
      <c r="B1334" s="29">
        <v>410012</v>
      </c>
      <c r="C1334" s="29" t="s">
        <v>49</v>
      </c>
      <c r="D1334" s="29" t="s">
        <v>695</v>
      </c>
      <c r="E1334" s="35">
        <f>IFERROR(VLOOKUP(Table5[[#This Row],[EMPLOYEE ID]],Table3[[EMP ID]:[DATE STARTED]],9,FALSE),"")</f>
        <v>43913</v>
      </c>
      <c r="F1334" s="35" t="str">
        <f>IF(IFERROR(VLOOKUP(Table5[[#This Row],[EMPLOYEE ID]],ELIST!$A$1:$J$1864,8),"")="","",VLOOKUP(Table5[[#This Row],[EMPLOYEE ID]],ELIST!$A$1:$J$1864,8))</f>
        <v/>
      </c>
      <c r="G1334" s="29">
        <v>1</v>
      </c>
      <c r="H1334" s="29">
        <v>12</v>
      </c>
      <c r="I1334" s="30">
        <f t="shared" si="42"/>
        <v>8.3333333333333329E-2</v>
      </c>
      <c r="J1334" s="52">
        <f t="shared" si="43"/>
        <v>8.3333333333333329E-2</v>
      </c>
    </row>
    <row r="1335" spans="1:10" x14ac:dyDescent="0.25">
      <c r="A1335" s="28" t="s">
        <v>44</v>
      </c>
      <c r="B1335" s="29">
        <v>410012</v>
      </c>
      <c r="C1335" s="29" t="s">
        <v>49</v>
      </c>
      <c r="D1335" s="29" t="s">
        <v>650</v>
      </c>
      <c r="E1335" s="35">
        <f>IFERROR(VLOOKUP(Table5[[#This Row],[EMPLOYEE ID]],Table3[[EMP ID]:[DATE STARTED]],9,FALSE),"")</f>
        <v>43913</v>
      </c>
      <c r="F1335" s="35" t="str">
        <f>IF(IFERROR(VLOOKUP(Table5[[#This Row],[EMPLOYEE ID]],ELIST!$A$1:$J$1864,8),"")="","",VLOOKUP(Table5[[#This Row],[EMPLOYEE ID]],ELIST!$A$1:$J$1864,8))</f>
        <v/>
      </c>
      <c r="G1335" s="29">
        <v>1</v>
      </c>
      <c r="H1335" s="29">
        <v>12</v>
      </c>
      <c r="I1335" s="30">
        <f t="shared" si="42"/>
        <v>8.3333333333333329E-2</v>
      </c>
      <c r="J1335" s="52">
        <f t="shared" si="43"/>
        <v>8.3333333333333329E-2</v>
      </c>
    </row>
    <row r="1336" spans="1:10" x14ac:dyDescent="0.25">
      <c r="A1336" s="28" t="s">
        <v>44</v>
      </c>
      <c r="B1336" s="29">
        <v>410012</v>
      </c>
      <c r="C1336" s="29" t="s">
        <v>49</v>
      </c>
      <c r="D1336" s="29" t="s">
        <v>3277</v>
      </c>
      <c r="E1336" s="35">
        <f>IFERROR(VLOOKUP(Table5[[#This Row],[EMPLOYEE ID]],Table3[[EMP ID]:[DATE STARTED]],9,FALSE),"")</f>
        <v>43913</v>
      </c>
      <c r="F1336" s="35" t="str">
        <f>IF(IFERROR(VLOOKUP(Table5[[#This Row],[EMPLOYEE ID]],ELIST!$A$1:$J$1864,8),"")="","",VLOOKUP(Table5[[#This Row],[EMPLOYEE ID]],ELIST!$A$1:$J$1864,8))</f>
        <v/>
      </c>
      <c r="G1336" s="29">
        <v>1</v>
      </c>
      <c r="H1336" s="29">
        <v>12</v>
      </c>
      <c r="I1336" s="30">
        <f t="shared" si="42"/>
        <v>8.3333333333333329E-2</v>
      </c>
      <c r="J1336" s="52">
        <f t="shared" si="43"/>
        <v>8.3333333333333329E-2</v>
      </c>
    </row>
    <row r="1337" spans="1:10" x14ac:dyDescent="0.25">
      <c r="A1337" s="28" t="s">
        <v>44</v>
      </c>
      <c r="B1337" s="29">
        <v>410012</v>
      </c>
      <c r="C1337" s="29" t="s">
        <v>49</v>
      </c>
      <c r="D1337" s="29" t="s">
        <v>3284</v>
      </c>
      <c r="E1337" s="35">
        <f>IFERROR(VLOOKUP(Table5[[#This Row],[EMPLOYEE ID]],Table3[[EMP ID]:[DATE STARTED]],9,FALSE),"")</f>
        <v>43913</v>
      </c>
      <c r="F1337" s="35" t="str">
        <f>IF(IFERROR(VLOOKUP(Table5[[#This Row],[EMPLOYEE ID]],ELIST!$A$1:$J$1864,8),"")="","",VLOOKUP(Table5[[#This Row],[EMPLOYEE ID]],ELIST!$A$1:$J$1864,8))</f>
        <v/>
      </c>
      <c r="G1337" s="29">
        <v>1</v>
      </c>
      <c r="H1337" s="29">
        <v>12</v>
      </c>
      <c r="I1337" s="30">
        <f t="shared" si="42"/>
        <v>8.3333333333333329E-2</v>
      </c>
      <c r="J1337" s="52">
        <f t="shared" si="43"/>
        <v>8.3333333333333329E-2</v>
      </c>
    </row>
    <row r="1338" spans="1:10" x14ac:dyDescent="0.25">
      <c r="A1338" s="28" t="s">
        <v>44</v>
      </c>
      <c r="B1338" s="29">
        <v>410012</v>
      </c>
      <c r="C1338" s="29" t="s">
        <v>49</v>
      </c>
      <c r="D1338" s="29" t="s">
        <v>3778</v>
      </c>
      <c r="E1338" s="35">
        <f>IFERROR(VLOOKUP(Table5[[#This Row],[EMPLOYEE ID]],Table3[[EMP ID]:[DATE STARTED]],9,FALSE),"")</f>
        <v>43913</v>
      </c>
      <c r="F1338" s="35" t="str">
        <f>IF(IFERROR(VLOOKUP(Table5[[#This Row],[EMPLOYEE ID]],ELIST!$A$1:$J$1864,8),"")="","",VLOOKUP(Table5[[#This Row],[EMPLOYEE ID]],ELIST!$A$1:$J$1864,8))</f>
        <v/>
      </c>
      <c r="G1338" s="29">
        <v>1</v>
      </c>
      <c r="H1338" s="29">
        <v>12</v>
      </c>
      <c r="I1338" s="30">
        <f t="shared" si="42"/>
        <v>8.3333333333333329E-2</v>
      </c>
      <c r="J1338" s="52">
        <f t="shared" si="43"/>
        <v>8.3333333333333329E-2</v>
      </c>
    </row>
    <row r="1339" spans="1:10" x14ac:dyDescent="0.25">
      <c r="A1339" s="28" t="s">
        <v>44</v>
      </c>
      <c r="B1339" s="29">
        <v>410012</v>
      </c>
      <c r="C1339" s="29" t="s">
        <v>49</v>
      </c>
      <c r="D1339" s="29" t="s">
        <v>3768</v>
      </c>
      <c r="E1339" s="35">
        <f>IFERROR(VLOOKUP(Table5[[#This Row],[EMPLOYEE ID]],Table3[[EMP ID]:[DATE STARTED]],9,FALSE),"")</f>
        <v>43913</v>
      </c>
      <c r="F1339" s="35" t="str">
        <f>IF(IFERROR(VLOOKUP(Table5[[#This Row],[EMPLOYEE ID]],ELIST!$A$1:$J$1864,8),"")="","",VLOOKUP(Table5[[#This Row],[EMPLOYEE ID]],ELIST!$A$1:$J$1864,8))</f>
        <v/>
      </c>
      <c r="G1339" s="29">
        <v>1</v>
      </c>
      <c r="H1339" s="29">
        <v>12</v>
      </c>
      <c r="I1339" s="30">
        <f t="shared" si="42"/>
        <v>8.3333333333333329E-2</v>
      </c>
      <c r="J1339" s="52">
        <f t="shared" si="43"/>
        <v>8.3333333333333329E-2</v>
      </c>
    </row>
    <row r="1340" spans="1:10" x14ac:dyDescent="0.25">
      <c r="A1340" s="28" t="s">
        <v>40</v>
      </c>
      <c r="B1340" s="29">
        <v>210053</v>
      </c>
      <c r="C1340" s="29" t="s">
        <v>45</v>
      </c>
      <c r="D1340" s="29" t="s">
        <v>754</v>
      </c>
      <c r="E1340" s="35">
        <f>IFERROR(VLOOKUP(Table5[[#This Row],[EMPLOYEE ID]],Table3[[EMP ID]:[DATE STARTED]],9,FALSE),"")</f>
        <v>44769</v>
      </c>
      <c r="F1340" s="35" t="str">
        <f>IF(IFERROR(VLOOKUP(Table5[[#This Row],[EMPLOYEE ID]],ELIST!$A$1:$J$1864,8),"")="","",VLOOKUP(Table5[[#This Row],[EMPLOYEE ID]],ELIST!$A$1:$J$1864,8))</f>
        <v/>
      </c>
      <c r="G1340" s="29">
        <v>1</v>
      </c>
      <c r="H1340" s="29">
        <v>12</v>
      </c>
      <c r="I1340" s="30">
        <f t="shared" si="42"/>
        <v>8.3333333333333329E-2</v>
      </c>
      <c r="J1340" s="52">
        <f t="shared" si="43"/>
        <v>8.3333333333333329E-2</v>
      </c>
    </row>
    <row r="1341" spans="1:10" x14ac:dyDescent="0.25">
      <c r="A1341" s="28" t="s">
        <v>40</v>
      </c>
      <c r="B1341" s="29">
        <v>210053</v>
      </c>
      <c r="C1341" s="29" t="s">
        <v>45</v>
      </c>
      <c r="D1341" s="29" t="s">
        <v>748</v>
      </c>
      <c r="E1341" s="35">
        <f>IFERROR(VLOOKUP(Table5[[#This Row],[EMPLOYEE ID]],Table3[[EMP ID]:[DATE STARTED]],9,FALSE),"")</f>
        <v>44769</v>
      </c>
      <c r="F1341" s="35" t="str">
        <f>IF(IFERROR(VLOOKUP(Table5[[#This Row],[EMPLOYEE ID]],ELIST!$A$1:$J$1864,8),"")="","",VLOOKUP(Table5[[#This Row],[EMPLOYEE ID]],ELIST!$A$1:$J$1864,8))</f>
        <v/>
      </c>
      <c r="G1341" s="29">
        <v>1</v>
      </c>
      <c r="H1341" s="29">
        <v>12</v>
      </c>
      <c r="I1341" s="30">
        <f t="shared" si="42"/>
        <v>8.3333333333333329E-2</v>
      </c>
      <c r="J1341" s="52">
        <f t="shared" si="43"/>
        <v>8.3333333333333329E-2</v>
      </c>
    </row>
    <row r="1342" spans="1:10" x14ac:dyDescent="0.25">
      <c r="A1342" s="28" t="s">
        <v>40</v>
      </c>
      <c r="B1342" s="29">
        <v>210053</v>
      </c>
      <c r="C1342" s="29" t="s">
        <v>45</v>
      </c>
      <c r="D1342" s="29" t="s">
        <v>747</v>
      </c>
      <c r="E1342" s="35">
        <f>IFERROR(VLOOKUP(Table5[[#This Row],[EMPLOYEE ID]],Table3[[EMP ID]:[DATE STARTED]],9,FALSE),"")</f>
        <v>44769</v>
      </c>
      <c r="F1342" s="35" t="str">
        <f>IF(IFERROR(VLOOKUP(Table5[[#This Row],[EMPLOYEE ID]],ELIST!$A$1:$J$1864,8),"")="","",VLOOKUP(Table5[[#This Row],[EMPLOYEE ID]],ELIST!$A$1:$J$1864,8))</f>
        <v/>
      </c>
      <c r="G1342" s="29">
        <v>1</v>
      </c>
      <c r="H1342" s="29">
        <v>12</v>
      </c>
      <c r="I1342" s="30">
        <f t="shared" si="42"/>
        <v>8.3333333333333329E-2</v>
      </c>
      <c r="J1342" s="52">
        <f t="shared" si="43"/>
        <v>8.3333333333333329E-2</v>
      </c>
    </row>
    <row r="1343" spans="1:10" x14ac:dyDescent="0.25">
      <c r="A1343" s="28" t="s">
        <v>40</v>
      </c>
      <c r="B1343" s="29">
        <v>210053</v>
      </c>
      <c r="C1343" s="29" t="s">
        <v>45</v>
      </c>
      <c r="D1343" s="29" t="s">
        <v>746</v>
      </c>
      <c r="E1343" s="35">
        <f>IFERROR(VLOOKUP(Table5[[#This Row],[EMPLOYEE ID]],Table3[[EMP ID]:[DATE STARTED]],9,FALSE),"")</f>
        <v>44769</v>
      </c>
      <c r="F1343" s="35" t="str">
        <f>IF(IFERROR(VLOOKUP(Table5[[#This Row],[EMPLOYEE ID]],ELIST!$A$1:$J$1864,8),"")="","",VLOOKUP(Table5[[#This Row],[EMPLOYEE ID]],ELIST!$A$1:$J$1864,8))</f>
        <v/>
      </c>
      <c r="G1343" s="29">
        <v>1</v>
      </c>
      <c r="H1343" s="29">
        <v>12</v>
      </c>
      <c r="I1343" s="30">
        <f t="shared" ref="I1343:I1374" si="44">G1343/H1343</f>
        <v>8.3333333333333329E-2</v>
      </c>
      <c r="J1343" s="52">
        <f t="shared" ref="J1343:J1374" si="45">IF(ISNUMBER(F1343), ((G1343 - 1 + (DAY(F1343) / DAY(EOMONTH(F1343, 0)))) / H1343), (G1343 / H1343))</f>
        <v>8.3333333333333329E-2</v>
      </c>
    </row>
    <row r="1344" spans="1:10" x14ac:dyDescent="0.25">
      <c r="A1344" s="28" t="s">
        <v>40</v>
      </c>
      <c r="B1344" s="29">
        <v>210053</v>
      </c>
      <c r="C1344" s="29" t="s">
        <v>45</v>
      </c>
      <c r="D1344" s="29" t="s">
        <v>717</v>
      </c>
      <c r="E1344" s="35">
        <f>IFERROR(VLOOKUP(Table5[[#This Row],[EMPLOYEE ID]],Table3[[EMP ID]:[DATE STARTED]],9,FALSE),"")</f>
        <v>44769</v>
      </c>
      <c r="F1344" s="35" t="str">
        <f>IF(IFERROR(VLOOKUP(Table5[[#This Row],[EMPLOYEE ID]],ELIST!$A$1:$J$1864,8),"")="","",VLOOKUP(Table5[[#This Row],[EMPLOYEE ID]],ELIST!$A$1:$J$1864,8))</f>
        <v/>
      </c>
      <c r="G1344" s="29">
        <v>1</v>
      </c>
      <c r="H1344" s="29">
        <v>12</v>
      </c>
      <c r="I1344" s="30">
        <f t="shared" si="44"/>
        <v>8.3333333333333329E-2</v>
      </c>
      <c r="J1344" s="52">
        <f t="shared" si="45"/>
        <v>8.3333333333333329E-2</v>
      </c>
    </row>
    <row r="1345" spans="1:10" x14ac:dyDescent="0.25">
      <c r="A1345" s="28" t="s">
        <v>40</v>
      </c>
      <c r="B1345" s="29">
        <v>210053</v>
      </c>
      <c r="C1345" s="29" t="s">
        <v>45</v>
      </c>
      <c r="D1345" s="29" t="s">
        <v>703</v>
      </c>
      <c r="E1345" s="35">
        <f>IFERROR(VLOOKUP(Table5[[#This Row],[EMPLOYEE ID]],Table3[[EMP ID]:[DATE STARTED]],9,FALSE),"")</f>
        <v>44769</v>
      </c>
      <c r="F1345" s="35" t="str">
        <f>IF(IFERROR(VLOOKUP(Table5[[#This Row],[EMPLOYEE ID]],ELIST!$A$1:$J$1864,8),"")="","",VLOOKUP(Table5[[#This Row],[EMPLOYEE ID]],ELIST!$A$1:$J$1864,8))</f>
        <v/>
      </c>
      <c r="G1345" s="29">
        <v>1</v>
      </c>
      <c r="H1345" s="29">
        <v>12</v>
      </c>
      <c r="I1345" s="30">
        <f t="shared" si="44"/>
        <v>8.3333333333333329E-2</v>
      </c>
      <c r="J1345" s="52">
        <f t="shared" si="45"/>
        <v>8.3333333333333329E-2</v>
      </c>
    </row>
    <row r="1346" spans="1:10" x14ac:dyDescent="0.25">
      <c r="A1346" s="28" t="s">
        <v>40</v>
      </c>
      <c r="B1346" s="29">
        <v>210053</v>
      </c>
      <c r="C1346" s="29" t="s">
        <v>45</v>
      </c>
      <c r="D1346" s="29" t="s">
        <v>695</v>
      </c>
      <c r="E1346" s="35">
        <f>IFERROR(VLOOKUP(Table5[[#This Row],[EMPLOYEE ID]],Table3[[EMP ID]:[DATE STARTED]],9,FALSE),"")</f>
        <v>44769</v>
      </c>
      <c r="F1346" s="35" t="str">
        <f>IF(IFERROR(VLOOKUP(Table5[[#This Row],[EMPLOYEE ID]],ELIST!$A$1:$J$1864,8),"")="","",VLOOKUP(Table5[[#This Row],[EMPLOYEE ID]],ELIST!$A$1:$J$1864,8))</f>
        <v/>
      </c>
      <c r="G1346" s="29">
        <v>1</v>
      </c>
      <c r="H1346" s="29">
        <v>12</v>
      </c>
      <c r="I1346" s="30">
        <f t="shared" si="44"/>
        <v>8.3333333333333329E-2</v>
      </c>
      <c r="J1346" s="52">
        <f t="shared" si="45"/>
        <v>8.3333333333333329E-2</v>
      </c>
    </row>
    <row r="1347" spans="1:10" x14ac:dyDescent="0.25">
      <c r="A1347" s="28" t="s">
        <v>40</v>
      </c>
      <c r="B1347" s="29">
        <v>210053</v>
      </c>
      <c r="C1347" s="29" t="s">
        <v>45</v>
      </c>
      <c r="D1347" s="29" t="s">
        <v>650</v>
      </c>
      <c r="E1347" s="35">
        <f>IFERROR(VLOOKUP(Table5[[#This Row],[EMPLOYEE ID]],Table3[[EMP ID]:[DATE STARTED]],9,FALSE),"")</f>
        <v>44769</v>
      </c>
      <c r="F1347" s="35" t="str">
        <f>IF(IFERROR(VLOOKUP(Table5[[#This Row],[EMPLOYEE ID]],ELIST!$A$1:$J$1864,8),"")="","",VLOOKUP(Table5[[#This Row],[EMPLOYEE ID]],ELIST!$A$1:$J$1864,8))</f>
        <v/>
      </c>
      <c r="G1347" s="29">
        <v>1</v>
      </c>
      <c r="H1347" s="29">
        <v>12</v>
      </c>
      <c r="I1347" s="30">
        <f t="shared" si="44"/>
        <v>8.3333333333333329E-2</v>
      </c>
      <c r="J1347" s="52">
        <f t="shared" si="45"/>
        <v>8.3333333333333329E-2</v>
      </c>
    </row>
    <row r="1348" spans="1:10" x14ac:dyDescent="0.25">
      <c r="A1348" s="28" t="s">
        <v>40</v>
      </c>
      <c r="B1348" s="29">
        <v>210053</v>
      </c>
      <c r="C1348" s="29" t="s">
        <v>45</v>
      </c>
      <c r="D1348" s="29" t="s">
        <v>3277</v>
      </c>
      <c r="E1348" s="35">
        <f>IFERROR(VLOOKUP(Table5[[#This Row],[EMPLOYEE ID]],Table3[[EMP ID]:[DATE STARTED]],9,FALSE),"")</f>
        <v>44769</v>
      </c>
      <c r="F1348" s="35" t="str">
        <f>IF(IFERROR(VLOOKUP(Table5[[#This Row],[EMPLOYEE ID]],ELIST!$A$1:$J$1864,8),"")="","",VLOOKUP(Table5[[#This Row],[EMPLOYEE ID]],ELIST!$A$1:$J$1864,8))</f>
        <v/>
      </c>
      <c r="G1348" s="29">
        <v>1</v>
      </c>
      <c r="H1348" s="29">
        <v>12</v>
      </c>
      <c r="I1348" s="30">
        <f t="shared" si="44"/>
        <v>8.3333333333333329E-2</v>
      </c>
      <c r="J1348" s="52">
        <f t="shared" si="45"/>
        <v>8.3333333333333329E-2</v>
      </c>
    </row>
    <row r="1349" spans="1:10" x14ac:dyDescent="0.25">
      <c r="A1349" s="28" t="s">
        <v>40</v>
      </c>
      <c r="B1349" s="29">
        <v>210053</v>
      </c>
      <c r="C1349" s="29" t="s">
        <v>45</v>
      </c>
      <c r="D1349" s="29" t="s">
        <v>3284</v>
      </c>
      <c r="E1349" s="35">
        <f>IFERROR(VLOOKUP(Table5[[#This Row],[EMPLOYEE ID]],Table3[[EMP ID]:[DATE STARTED]],9,FALSE),"")</f>
        <v>44769</v>
      </c>
      <c r="F1349" s="35" t="str">
        <f>IF(IFERROR(VLOOKUP(Table5[[#This Row],[EMPLOYEE ID]],ELIST!$A$1:$J$1864,8),"")="","",VLOOKUP(Table5[[#This Row],[EMPLOYEE ID]],ELIST!$A$1:$J$1864,8))</f>
        <v/>
      </c>
      <c r="G1349" s="29">
        <v>1</v>
      </c>
      <c r="H1349" s="29">
        <v>12</v>
      </c>
      <c r="I1349" s="30">
        <f t="shared" si="44"/>
        <v>8.3333333333333329E-2</v>
      </c>
      <c r="J1349" s="52">
        <f t="shared" si="45"/>
        <v>8.3333333333333329E-2</v>
      </c>
    </row>
    <row r="1350" spans="1:10" x14ac:dyDescent="0.25">
      <c r="A1350" s="28" t="s">
        <v>40</v>
      </c>
      <c r="B1350" s="29">
        <v>210053</v>
      </c>
      <c r="C1350" s="29" t="s">
        <v>45</v>
      </c>
      <c r="D1350" s="29" t="s">
        <v>3778</v>
      </c>
      <c r="E1350" s="35">
        <f>IFERROR(VLOOKUP(Table5[[#This Row],[EMPLOYEE ID]],Table3[[EMP ID]:[DATE STARTED]],9,FALSE),"")</f>
        <v>44769</v>
      </c>
      <c r="F1350" s="35" t="str">
        <f>IF(IFERROR(VLOOKUP(Table5[[#This Row],[EMPLOYEE ID]],ELIST!$A$1:$J$1864,8),"")="","",VLOOKUP(Table5[[#This Row],[EMPLOYEE ID]],ELIST!$A$1:$J$1864,8))</f>
        <v/>
      </c>
      <c r="G1350" s="29">
        <v>1</v>
      </c>
      <c r="H1350" s="29">
        <v>12</v>
      </c>
      <c r="I1350" s="30">
        <f t="shared" si="44"/>
        <v>8.3333333333333329E-2</v>
      </c>
      <c r="J1350" s="52">
        <f t="shared" si="45"/>
        <v>8.3333333333333329E-2</v>
      </c>
    </row>
    <row r="1351" spans="1:10" x14ac:dyDescent="0.25">
      <c r="A1351" s="28" t="s">
        <v>40</v>
      </c>
      <c r="B1351" s="29">
        <v>210053</v>
      </c>
      <c r="C1351" s="29" t="s">
        <v>45</v>
      </c>
      <c r="D1351" s="29" t="s">
        <v>3768</v>
      </c>
      <c r="E1351" s="35">
        <f>IFERROR(VLOOKUP(Table5[[#This Row],[EMPLOYEE ID]],Table3[[EMP ID]:[DATE STARTED]],9,FALSE),"")</f>
        <v>44769</v>
      </c>
      <c r="F1351" s="35" t="str">
        <f>IF(IFERROR(VLOOKUP(Table5[[#This Row],[EMPLOYEE ID]],ELIST!$A$1:$J$1864,8),"")="","",VLOOKUP(Table5[[#This Row],[EMPLOYEE ID]],ELIST!$A$1:$J$1864,8))</f>
        <v/>
      </c>
      <c r="G1351" s="29">
        <v>1</v>
      </c>
      <c r="H1351" s="29">
        <v>12</v>
      </c>
      <c r="I1351" s="30">
        <f t="shared" si="44"/>
        <v>8.3333333333333329E-2</v>
      </c>
      <c r="J1351" s="52">
        <f t="shared" si="45"/>
        <v>8.3333333333333329E-2</v>
      </c>
    </row>
    <row r="1352" spans="1:10" x14ac:dyDescent="0.25">
      <c r="A1352" s="28" t="s">
        <v>36</v>
      </c>
      <c r="B1352" s="29">
        <v>440032</v>
      </c>
      <c r="C1352" s="29" t="s">
        <v>41</v>
      </c>
      <c r="D1352" s="29" t="s">
        <v>754</v>
      </c>
      <c r="E1352" s="35">
        <f>IFERROR(VLOOKUP(Table5[[#This Row],[EMPLOYEE ID]],Table3[[EMP ID]:[DATE STARTED]],9,FALSE),"")</f>
        <v>43339</v>
      </c>
      <c r="F1352" s="35" t="str">
        <f>IF(IFERROR(VLOOKUP(Table5[[#This Row],[EMPLOYEE ID]],ELIST!$A$1:$J$1864,8),"")="","",VLOOKUP(Table5[[#This Row],[EMPLOYEE ID]],ELIST!$A$1:$J$1864,8))</f>
        <v/>
      </c>
      <c r="G1352" s="29">
        <v>1</v>
      </c>
      <c r="H1352" s="29">
        <v>12</v>
      </c>
      <c r="I1352" s="30">
        <f t="shared" si="44"/>
        <v>8.3333333333333329E-2</v>
      </c>
      <c r="J1352" s="52">
        <f t="shared" si="45"/>
        <v>8.3333333333333329E-2</v>
      </c>
    </row>
    <row r="1353" spans="1:10" x14ac:dyDescent="0.25">
      <c r="A1353" s="28" t="s">
        <v>36</v>
      </c>
      <c r="B1353" s="29">
        <v>440032</v>
      </c>
      <c r="C1353" s="29" t="s">
        <v>41</v>
      </c>
      <c r="D1353" s="29" t="s">
        <v>748</v>
      </c>
      <c r="E1353" s="35">
        <f>IFERROR(VLOOKUP(Table5[[#This Row],[EMPLOYEE ID]],Table3[[EMP ID]:[DATE STARTED]],9,FALSE),"")</f>
        <v>43339</v>
      </c>
      <c r="F1353" s="35" t="str">
        <f>IF(IFERROR(VLOOKUP(Table5[[#This Row],[EMPLOYEE ID]],ELIST!$A$1:$J$1864,8),"")="","",VLOOKUP(Table5[[#This Row],[EMPLOYEE ID]],ELIST!$A$1:$J$1864,8))</f>
        <v/>
      </c>
      <c r="G1353" s="29">
        <v>1</v>
      </c>
      <c r="H1353" s="29">
        <v>12</v>
      </c>
      <c r="I1353" s="30">
        <f t="shared" si="44"/>
        <v>8.3333333333333329E-2</v>
      </c>
      <c r="J1353" s="52">
        <f t="shared" si="45"/>
        <v>8.3333333333333329E-2</v>
      </c>
    </row>
    <row r="1354" spans="1:10" x14ac:dyDescent="0.25">
      <c r="A1354" s="28" t="s">
        <v>36</v>
      </c>
      <c r="B1354" s="29">
        <v>440032</v>
      </c>
      <c r="C1354" s="29" t="s">
        <v>41</v>
      </c>
      <c r="D1354" s="29" t="s">
        <v>747</v>
      </c>
      <c r="E1354" s="35">
        <f>IFERROR(VLOOKUP(Table5[[#This Row],[EMPLOYEE ID]],Table3[[EMP ID]:[DATE STARTED]],9,FALSE),"")</f>
        <v>43339</v>
      </c>
      <c r="F1354" s="35" t="str">
        <f>IF(IFERROR(VLOOKUP(Table5[[#This Row],[EMPLOYEE ID]],ELIST!$A$1:$J$1864,8),"")="","",VLOOKUP(Table5[[#This Row],[EMPLOYEE ID]],ELIST!$A$1:$J$1864,8))</f>
        <v/>
      </c>
      <c r="G1354" s="29">
        <v>1</v>
      </c>
      <c r="H1354" s="29">
        <v>12</v>
      </c>
      <c r="I1354" s="30">
        <f t="shared" si="44"/>
        <v>8.3333333333333329E-2</v>
      </c>
      <c r="J1354" s="52">
        <f t="shared" si="45"/>
        <v>8.3333333333333329E-2</v>
      </c>
    </row>
    <row r="1355" spans="1:10" x14ac:dyDescent="0.25">
      <c r="A1355" s="28" t="s">
        <v>36</v>
      </c>
      <c r="B1355" s="29">
        <v>440032</v>
      </c>
      <c r="C1355" s="29" t="s">
        <v>41</v>
      </c>
      <c r="D1355" s="29" t="s">
        <v>746</v>
      </c>
      <c r="E1355" s="35">
        <f>IFERROR(VLOOKUP(Table5[[#This Row],[EMPLOYEE ID]],Table3[[EMP ID]:[DATE STARTED]],9,FALSE),"")</f>
        <v>43339</v>
      </c>
      <c r="F1355" s="35" t="str">
        <f>IF(IFERROR(VLOOKUP(Table5[[#This Row],[EMPLOYEE ID]],ELIST!$A$1:$J$1864,8),"")="","",VLOOKUP(Table5[[#This Row],[EMPLOYEE ID]],ELIST!$A$1:$J$1864,8))</f>
        <v/>
      </c>
      <c r="G1355" s="29">
        <v>1</v>
      </c>
      <c r="H1355" s="29">
        <v>12</v>
      </c>
      <c r="I1355" s="30">
        <f t="shared" si="44"/>
        <v>8.3333333333333329E-2</v>
      </c>
      <c r="J1355" s="52">
        <f t="shared" si="45"/>
        <v>8.3333333333333329E-2</v>
      </c>
    </row>
    <row r="1356" spans="1:10" x14ac:dyDescent="0.25">
      <c r="A1356" s="28" t="s">
        <v>36</v>
      </c>
      <c r="B1356" s="29">
        <v>440032</v>
      </c>
      <c r="C1356" s="29" t="s">
        <v>41</v>
      </c>
      <c r="D1356" s="29" t="s">
        <v>717</v>
      </c>
      <c r="E1356" s="35">
        <f>IFERROR(VLOOKUP(Table5[[#This Row],[EMPLOYEE ID]],Table3[[EMP ID]:[DATE STARTED]],9,FALSE),"")</f>
        <v>43339</v>
      </c>
      <c r="F1356" s="35" t="str">
        <f>IF(IFERROR(VLOOKUP(Table5[[#This Row],[EMPLOYEE ID]],ELIST!$A$1:$J$1864,8),"")="","",VLOOKUP(Table5[[#This Row],[EMPLOYEE ID]],ELIST!$A$1:$J$1864,8))</f>
        <v/>
      </c>
      <c r="G1356" s="29">
        <v>1</v>
      </c>
      <c r="H1356" s="29">
        <v>12</v>
      </c>
      <c r="I1356" s="30">
        <f t="shared" si="44"/>
        <v>8.3333333333333329E-2</v>
      </c>
      <c r="J1356" s="52">
        <f t="shared" si="45"/>
        <v>8.3333333333333329E-2</v>
      </c>
    </row>
    <row r="1357" spans="1:10" x14ac:dyDescent="0.25">
      <c r="A1357" s="28" t="s">
        <v>36</v>
      </c>
      <c r="B1357" s="29">
        <v>440032</v>
      </c>
      <c r="C1357" s="29" t="s">
        <v>41</v>
      </c>
      <c r="D1357" s="29" t="s">
        <v>703</v>
      </c>
      <c r="E1357" s="35">
        <f>IFERROR(VLOOKUP(Table5[[#This Row],[EMPLOYEE ID]],Table3[[EMP ID]:[DATE STARTED]],9,FALSE),"")</f>
        <v>43339</v>
      </c>
      <c r="F1357" s="35" t="str">
        <f>IF(IFERROR(VLOOKUP(Table5[[#This Row],[EMPLOYEE ID]],ELIST!$A$1:$J$1864,8),"")="","",VLOOKUP(Table5[[#This Row],[EMPLOYEE ID]],ELIST!$A$1:$J$1864,8))</f>
        <v/>
      </c>
      <c r="G1357" s="29">
        <v>1</v>
      </c>
      <c r="H1357" s="29">
        <v>12</v>
      </c>
      <c r="I1357" s="30">
        <f t="shared" si="44"/>
        <v>8.3333333333333329E-2</v>
      </c>
      <c r="J1357" s="52">
        <f t="shared" si="45"/>
        <v>8.3333333333333329E-2</v>
      </c>
    </row>
    <row r="1358" spans="1:10" x14ac:dyDescent="0.25">
      <c r="A1358" s="28" t="s">
        <v>36</v>
      </c>
      <c r="B1358" s="29">
        <v>440032</v>
      </c>
      <c r="C1358" s="29" t="s">
        <v>41</v>
      </c>
      <c r="D1358" s="29" t="s">
        <v>695</v>
      </c>
      <c r="E1358" s="35">
        <f>IFERROR(VLOOKUP(Table5[[#This Row],[EMPLOYEE ID]],Table3[[EMP ID]:[DATE STARTED]],9,FALSE),"")</f>
        <v>43339</v>
      </c>
      <c r="F1358" s="35" t="str">
        <f>IF(IFERROR(VLOOKUP(Table5[[#This Row],[EMPLOYEE ID]],ELIST!$A$1:$J$1864,8),"")="","",VLOOKUP(Table5[[#This Row],[EMPLOYEE ID]],ELIST!$A$1:$J$1864,8))</f>
        <v/>
      </c>
      <c r="G1358" s="29">
        <v>1</v>
      </c>
      <c r="H1358" s="29">
        <v>12</v>
      </c>
      <c r="I1358" s="30">
        <f t="shared" si="44"/>
        <v>8.3333333333333329E-2</v>
      </c>
      <c r="J1358" s="52">
        <f t="shared" si="45"/>
        <v>8.3333333333333329E-2</v>
      </c>
    </row>
    <row r="1359" spans="1:10" x14ac:dyDescent="0.25">
      <c r="A1359" s="28" t="s">
        <v>36</v>
      </c>
      <c r="B1359" s="29">
        <v>440032</v>
      </c>
      <c r="C1359" s="29" t="s">
        <v>41</v>
      </c>
      <c r="D1359" s="29" t="s">
        <v>650</v>
      </c>
      <c r="E1359" s="35">
        <f>IFERROR(VLOOKUP(Table5[[#This Row],[EMPLOYEE ID]],Table3[[EMP ID]:[DATE STARTED]],9,FALSE),"")</f>
        <v>43339</v>
      </c>
      <c r="F1359" s="35" t="str">
        <f>IF(IFERROR(VLOOKUP(Table5[[#This Row],[EMPLOYEE ID]],ELIST!$A$1:$J$1864,8),"")="","",VLOOKUP(Table5[[#This Row],[EMPLOYEE ID]],ELIST!$A$1:$J$1864,8))</f>
        <v/>
      </c>
      <c r="G1359" s="29">
        <v>1</v>
      </c>
      <c r="H1359" s="29">
        <v>12</v>
      </c>
      <c r="I1359" s="30">
        <f t="shared" si="44"/>
        <v>8.3333333333333329E-2</v>
      </c>
      <c r="J1359" s="52">
        <f t="shared" si="45"/>
        <v>8.3333333333333329E-2</v>
      </c>
    </row>
    <row r="1360" spans="1:10" x14ac:dyDescent="0.25">
      <c r="A1360" s="28" t="s">
        <v>36</v>
      </c>
      <c r="B1360" s="29">
        <v>440032</v>
      </c>
      <c r="C1360" s="29" t="s">
        <v>41</v>
      </c>
      <c r="D1360" s="29" t="s">
        <v>3277</v>
      </c>
      <c r="E1360" s="35">
        <f>IFERROR(VLOOKUP(Table5[[#This Row],[EMPLOYEE ID]],Table3[[EMP ID]:[DATE STARTED]],9,FALSE),"")</f>
        <v>43339</v>
      </c>
      <c r="F1360" s="35" t="str">
        <f>IF(IFERROR(VLOOKUP(Table5[[#This Row],[EMPLOYEE ID]],ELIST!$A$1:$J$1864,8),"")="","",VLOOKUP(Table5[[#This Row],[EMPLOYEE ID]],ELIST!$A$1:$J$1864,8))</f>
        <v/>
      </c>
      <c r="G1360" s="29">
        <v>1</v>
      </c>
      <c r="H1360" s="29">
        <v>12</v>
      </c>
      <c r="I1360" s="30">
        <f t="shared" si="44"/>
        <v>8.3333333333333329E-2</v>
      </c>
      <c r="J1360" s="52">
        <f t="shared" si="45"/>
        <v>8.3333333333333329E-2</v>
      </c>
    </row>
    <row r="1361" spans="1:10" x14ac:dyDescent="0.25">
      <c r="A1361" s="28" t="s">
        <v>36</v>
      </c>
      <c r="B1361" s="29">
        <v>440032</v>
      </c>
      <c r="C1361" s="29" t="s">
        <v>41</v>
      </c>
      <c r="D1361" s="29" t="s">
        <v>3284</v>
      </c>
      <c r="E1361" s="35">
        <f>IFERROR(VLOOKUP(Table5[[#This Row],[EMPLOYEE ID]],Table3[[EMP ID]:[DATE STARTED]],9,FALSE),"")</f>
        <v>43339</v>
      </c>
      <c r="F1361" s="35" t="str">
        <f>IF(IFERROR(VLOOKUP(Table5[[#This Row],[EMPLOYEE ID]],ELIST!$A$1:$J$1864,8),"")="","",VLOOKUP(Table5[[#This Row],[EMPLOYEE ID]],ELIST!$A$1:$J$1864,8))</f>
        <v/>
      </c>
      <c r="G1361" s="29">
        <v>1</v>
      </c>
      <c r="H1361" s="29">
        <v>12</v>
      </c>
      <c r="I1361" s="30">
        <f t="shared" si="44"/>
        <v>8.3333333333333329E-2</v>
      </c>
      <c r="J1361" s="52">
        <f t="shared" si="45"/>
        <v>8.3333333333333329E-2</v>
      </c>
    </row>
    <row r="1362" spans="1:10" x14ac:dyDescent="0.25">
      <c r="A1362" s="28" t="s">
        <v>36</v>
      </c>
      <c r="B1362" s="29">
        <v>440032</v>
      </c>
      <c r="C1362" s="29" t="s">
        <v>41</v>
      </c>
      <c r="D1362" s="29" t="s">
        <v>3778</v>
      </c>
      <c r="E1362" s="35">
        <f>IFERROR(VLOOKUP(Table5[[#This Row],[EMPLOYEE ID]],Table3[[EMP ID]:[DATE STARTED]],9,FALSE),"")</f>
        <v>43339</v>
      </c>
      <c r="F1362" s="35" t="str">
        <f>IF(IFERROR(VLOOKUP(Table5[[#This Row],[EMPLOYEE ID]],ELIST!$A$1:$J$1864,8),"")="","",VLOOKUP(Table5[[#This Row],[EMPLOYEE ID]],ELIST!$A$1:$J$1864,8))</f>
        <v/>
      </c>
      <c r="G1362" s="29">
        <v>1</v>
      </c>
      <c r="H1362" s="29">
        <v>12</v>
      </c>
      <c r="I1362" s="30">
        <f t="shared" si="44"/>
        <v>8.3333333333333329E-2</v>
      </c>
      <c r="J1362" s="52">
        <f t="shared" si="45"/>
        <v>8.3333333333333329E-2</v>
      </c>
    </row>
    <row r="1363" spans="1:10" x14ac:dyDescent="0.25">
      <c r="A1363" s="28" t="s">
        <v>36</v>
      </c>
      <c r="B1363" s="29">
        <v>440032</v>
      </c>
      <c r="C1363" s="29" t="s">
        <v>41</v>
      </c>
      <c r="D1363" s="29" t="s">
        <v>3768</v>
      </c>
      <c r="E1363" s="35">
        <f>IFERROR(VLOOKUP(Table5[[#This Row],[EMPLOYEE ID]],Table3[[EMP ID]:[DATE STARTED]],9,FALSE),"")</f>
        <v>43339</v>
      </c>
      <c r="F1363" s="35" t="str">
        <f>IF(IFERROR(VLOOKUP(Table5[[#This Row],[EMPLOYEE ID]],ELIST!$A$1:$J$1864,8),"")="","",VLOOKUP(Table5[[#This Row],[EMPLOYEE ID]],ELIST!$A$1:$J$1864,8))</f>
        <v/>
      </c>
      <c r="G1363" s="29">
        <v>1</v>
      </c>
      <c r="H1363" s="29">
        <v>12</v>
      </c>
      <c r="I1363" s="30">
        <f t="shared" si="44"/>
        <v>8.3333333333333329E-2</v>
      </c>
      <c r="J1363" s="52">
        <f t="shared" si="45"/>
        <v>8.3333333333333329E-2</v>
      </c>
    </row>
    <row r="1364" spans="1:10" x14ac:dyDescent="0.25">
      <c r="A1364" s="28" t="s">
        <v>31</v>
      </c>
      <c r="B1364" s="29">
        <v>240085</v>
      </c>
      <c r="C1364" s="29" t="s">
        <v>37</v>
      </c>
      <c r="D1364" s="29" t="s">
        <v>754</v>
      </c>
      <c r="E1364" s="35">
        <f>IFERROR(VLOOKUP(Table5[[#This Row],[EMPLOYEE ID]],Table3[[EMP ID]:[DATE STARTED]],9,FALSE),"")</f>
        <v>43052</v>
      </c>
      <c r="F1364" s="35" t="str">
        <f>IF(IFERROR(VLOOKUP(Table5[[#This Row],[EMPLOYEE ID]],ELIST!$A$1:$J$1864,8),"")="","",VLOOKUP(Table5[[#This Row],[EMPLOYEE ID]],ELIST!$A$1:$J$1864,8))</f>
        <v/>
      </c>
      <c r="G1364" s="29">
        <v>1</v>
      </c>
      <c r="H1364" s="29">
        <v>12</v>
      </c>
      <c r="I1364" s="30">
        <f t="shared" si="44"/>
        <v>8.3333333333333329E-2</v>
      </c>
      <c r="J1364" s="52">
        <f t="shared" si="45"/>
        <v>8.3333333333333329E-2</v>
      </c>
    </row>
    <row r="1365" spans="1:10" x14ac:dyDescent="0.25">
      <c r="A1365" s="28" t="s">
        <v>31</v>
      </c>
      <c r="B1365" s="29">
        <v>240085</v>
      </c>
      <c r="C1365" s="29" t="s">
        <v>37</v>
      </c>
      <c r="D1365" s="29" t="s">
        <v>748</v>
      </c>
      <c r="E1365" s="35">
        <f>IFERROR(VLOOKUP(Table5[[#This Row],[EMPLOYEE ID]],Table3[[EMP ID]:[DATE STARTED]],9,FALSE),"")</f>
        <v>43052</v>
      </c>
      <c r="F1365" s="35" t="str">
        <f>IF(IFERROR(VLOOKUP(Table5[[#This Row],[EMPLOYEE ID]],ELIST!$A$1:$J$1864,8),"")="","",VLOOKUP(Table5[[#This Row],[EMPLOYEE ID]],ELIST!$A$1:$J$1864,8))</f>
        <v/>
      </c>
      <c r="G1365" s="29">
        <v>1</v>
      </c>
      <c r="H1365" s="29">
        <v>12</v>
      </c>
      <c r="I1365" s="30">
        <f t="shared" si="44"/>
        <v>8.3333333333333329E-2</v>
      </c>
      <c r="J1365" s="52">
        <f t="shared" si="45"/>
        <v>8.3333333333333329E-2</v>
      </c>
    </row>
    <row r="1366" spans="1:10" x14ac:dyDescent="0.25">
      <c r="A1366" s="28" t="s">
        <v>31</v>
      </c>
      <c r="B1366" s="29">
        <v>240085</v>
      </c>
      <c r="C1366" s="29" t="s">
        <v>37</v>
      </c>
      <c r="D1366" s="29" t="s">
        <v>747</v>
      </c>
      <c r="E1366" s="35">
        <f>IFERROR(VLOOKUP(Table5[[#This Row],[EMPLOYEE ID]],Table3[[EMP ID]:[DATE STARTED]],9,FALSE),"")</f>
        <v>43052</v>
      </c>
      <c r="F1366" s="35" t="str">
        <f>IF(IFERROR(VLOOKUP(Table5[[#This Row],[EMPLOYEE ID]],ELIST!$A$1:$J$1864,8),"")="","",VLOOKUP(Table5[[#This Row],[EMPLOYEE ID]],ELIST!$A$1:$J$1864,8))</f>
        <v/>
      </c>
      <c r="G1366" s="29">
        <v>1</v>
      </c>
      <c r="H1366" s="29">
        <v>12</v>
      </c>
      <c r="I1366" s="30">
        <f t="shared" si="44"/>
        <v>8.3333333333333329E-2</v>
      </c>
      <c r="J1366" s="52">
        <f t="shared" si="45"/>
        <v>8.3333333333333329E-2</v>
      </c>
    </row>
    <row r="1367" spans="1:10" x14ac:dyDescent="0.25">
      <c r="A1367" s="28" t="s">
        <v>31</v>
      </c>
      <c r="B1367" s="29">
        <v>240085</v>
      </c>
      <c r="C1367" s="29" t="s">
        <v>37</v>
      </c>
      <c r="D1367" s="29" t="s">
        <v>746</v>
      </c>
      <c r="E1367" s="35">
        <f>IFERROR(VLOOKUP(Table5[[#This Row],[EMPLOYEE ID]],Table3[[EMP ID]:[DATE STARTED]],9,FALSE),"")</f>
        <v>43052</v>
      </c>
      <c r="F1367" s="35" t="str">
        <f>IF(IFERROR(VLOOKUP(Table5[[#This Row],[EMPLOYEE ID]],ELIST!$A$1:$J$1864,8),"")="","",VLOOKUP(Table5[[#This Row],[EMPLOYEE ID]],ELIST!$A$1:$J$1864,8))</f>
        <v/>
      </c>
      <c r="G1367" s="29">
        <v>1</v>
      </c>
      <c r="H1367" s="29">
        <v>12</v>
      </c>
      <c r="I1367" s="30">
        <f t="shared" si="44"/>
        <v>8.3333333333333329E-2</v>
      </c>
      <c r="J1367" s="52">
        <f t="shared" si="45"/>
        <v>8.3333333333333329E-2</v>
      </c>
    </row>
    <row r="1368" spans="1:10" x14ac:dyDescent="0.25">
      <c r="A1368" s="28" t="s">
        <v>31</v>
      </c>
      <c r="B1368" s="29">
        <v>240085</v>
      </c>
      <c r="C1368" s="29" t="s">
        <v>37</v>
      </c>
      <c r="D1368" s="29" t="s">
        <v>717</v>
      </c>
      <c r="E1368" s="35">
        <f>IFERROR(VLOOKUP(Table5[[#This Row],[EMPLOYEE ID]],Table3[[EMP ID]:[DATE STARTED]],9,FALSE),"")</f>
        <v>43052</v>
      </c>
      <c r="F1368" s="35" t="str">
        <f>IF(IFERROR(VLOOKUP(Table5[[#This Row],[EMPLOYEE ID]],ELIST!$A$1:$J$1864,8),"")="","",VLOOKUP(Table5[[#This Row],[EMPLOYEE ID]],ELIST!$A$1:$J$1864,8))</f>
        <v/>
      </c>
      <c r="G1368" s="29">
        <v>1</v>
      </c>
      <c r="H1368" s="29">
        <v>12</v>
      </c>
      <c r="I1368" s="30">
        <f t="shared" si="44"/>
        <v>8.3333333333333329E-2</v>
      </c>
      <c r="J1368" s="52">
        <f t="shared" si="45"/>
        <v>8.3333333333333329E-2</v>
      </c>
    </row>
    <row r="1369" spans="1:10" x14ac:dyDescent="0.25">
      <c r="A1369" s="28" t="s">
        <v>31</v>
      </c>
      <c r="B1369" s="29">
        <v>240085</v>
      </c>
      <c r="C1369" s="29" t="s">
        <v>37</v>
      </c>
      <c r="D1369" s="29" t="s">
        <v>703</v>
      </c>
      <c r="E1369" s="35">
        <f>IFERROR(VLOOKUP(Table5[[#This Row],[EMPLOYEE ID]],Table3[[EMP ID]:[DATE STARTED]],9,FALSE),"")</f>
        <v>43052</v>
      </c>
      <c r="F1369" s="35" t="str">
        <f>IF(IFERROR(VLOOKUP(Table5[[#This Row],[EMPLOYEE ID]],ELIST!$A$1:$J$1864,8),"")="","",VLOOKUP(Table5[[#This Row],[EMPLOYEE ID]],ELIST!$A$1:$J$1864,8))</f>
        <v/>
      </c>
      <c r="G1369" s="29">
        <v>1</v>
      </c>
      <c r="H1369" s="29">
        <v>12</v>
      </c>
      <c r="I1369" s="30">
        <f t="shared" si="44"/>
        <v>8.3333333333333329E-2</v>
      </c>
      <c r="J1369" s="52">
        <f t="shared" si="45"/>
        <v>8.3333333333333329E-2</v>
      </c>
    </row>
    <row r="1370" spans="1:10" x14ac:dyDescent="0.25">
      <c r="A1370" s="28" t="s">
        <v>31</v>
      </c>
      <c r="B1370" s="29">
        <v>240085</v>
      </c>
      <c r="C1370" s="29" t="s">
        <v>37</v>
      </c>
      <c r="D1370" s="29" t="s">
        <v>695</v>
      </c>
      <c r="E1370" s="35">
        <f>IFERROR(VLOOKUP(Table5[[#This Row],[EMPLOYEE ID]],Table3[[EMP ID]:[DATE STARTED]],9,FALSE),"")</f>
        <v>43052</v>
      </c>
      <c r="F1370" s="35" t="str">
        <f>IF(IFERROR(VLOOKUP(Table5[[#This Row],[EMPLOYEE ID]],ELIST!$A$1:$J$1864,8),"")="","",VLOOKUP(Table5[[#This Row],[EMPLOYEE ID]],ELIST!$A$1:$J$1864,8))</f>
        <v/>
      </c>
      <c r="G1370" s="29">
        <v>1</v>
      </c>
      <c r="H1370" s="29">
        <v>12</v>
      </c>
      <c r="I1370" s="30">
        <f t="shared" si="44"/>
        <v>8.3333333333333329E-2</v>
      </c>
      <c r="J1370" s="52">
        <f t="shared" si="45"/>
        <v>8.3333333333333329E-2</v>
      </c>
    </row>
    <row r="1371" spans="1:10" x14ac:dyDescent="0.25">
      <c r="A1371" s="28" t="s">
        <v>31</v>
      </c>
      <c r="B1371" s="29">
        <v>240085</v>
      </c>
      <c r="C1371" s="29" t="s">
        <v>37</v>
      </c>
      <c r="D1371" s="29" t="s">
        <v>650</v>
      </c>
      <c r="E1371" s="35">
        <f>IFERROR(VLOOKUP(Table5[[#This Row],[EMPLOYEE ID]],Table3[[EMP ID]:[DATE STARTED]],9,FALSE),"")</f>
        <v>43052</v>
      </c>
      <c r="F1371" s="35" t="str">
        <f>IF(IFERROR(VLOOKUP(Table5[[#This Row],[EMPLOYEE ID]],ELIST!$A$1:$J$1864,8),"")="","",VLOOKUP(Table5[[#This Row],[EMPLOYEE ID]],ELIST!$A$1:$J$1864,8))</f>
        <v/>
      </c>
      <c r="G1371" s="29">
        <v>1</v>
      </c>
      <c r="H1371" s="29">
        <v>12</v>
      </c>
      <c r="I1371" s="30">
        <f t="shared" si="44"/>
        <v>8.3333333333333329E-2</v>
      </c>
      <c r="J1371" s="52">
        <f t="shared" si="45"/>
        <v>8.3333333333333329E-2</v>
      </c>
    </row>
    <row r="1372" spans="1:10" x14ac:dyDescent="0.25">
      <c r="A1372" s="28" t="s">
        <v>31</v>
      </c>
      <c r="B1372" s="29">
        <v>240085</v>
      </c>
      <c r="C1372" s="29" t="s">
        <v>37</v>
      </c>
      <c r="D1372" s="29" t="s">
        <v>3277</v>
      </c>
      <c r="E1372" s="35">
        <f>IFERROR(VLOOKUP(Table5[[#This Row],[EMPLOYEE ID]],Table3[[EMP ID]:[DATE STARTED]],9,FALSE),"")</f>
        <v>43052</v>
      </c>
      <c r="F1372" s="35" t="str">
        <f>IF(IFERROR(VLOOKUP(Table5[[#This Row],[EMPLOYEE ID]],ELIST!$A$1:$J$1864,8),"")="","",VLOOKUP(Table5[[#This Row],[EMPLOYEE ID]],ELIST!$A$1:$J$1864,8))</f>
        <v/>
      </c>
      <c r="G1372" s="29">
        <v>1</v>
      </c>
      <c r="H1372" s="29">
        <v>12</v>
      </c>
      <c r="I1372" s="30">
        <f t="shared" si="44"/>
        <v>8.3333333333333329E-2</v>
      </c>
      <c r="J1372" s="52">
        <f t="shared" si="45"/>
        <v>8.3333333333333329E-2</v>
      </c>
    </row>
    <row r="1373" spans="1:10" x14ac:dyDescent="0.25">
      <c r="A1373" s="28" t="s">
        <v>31</v>
      </c>
      <c r="B1373" s="29">
        <v>240085</v>
      </c>
      <c r="C1373" s="29" t="s">
        <v>37</v>
      </c>
      <c r="D1373" s="29" t="s">
        <v>3284</v>
      </c>
      <c r="E1373" s="35">
        <f>IFERROR(VLOOKUP(Table5[[#This Row],[EMPLOYEE ID]],Table3[[EMP ID]:[DATE STARTED]],9,FALSE),"")</f>
        <v>43052</v>
      </c>
      <c r="F1373" s="35" t="str">
        <f>IF(IFERROR(VLOOKUP(Table5[[#This Row],[EMPLOYEE ID]],ELIST!$A$1:$J$1864,8),"")="","",VLOOKUP(Table5[[#This Row],[EMPLOYEE ID]],ELIST!$A$1:$J$1864,8))</f>
        <v/>
      </c>
      <c r="G1373" s="29">
        <v>1</v>
      </c>
      <c r="H1373" s="29">
        <v>12</v>
      </c>
      <c r="I1373" s="30">
        <f t="shared" si="44"/>
        <v>8.3333333333333329E-2</v>
      </c>
      <c r="J1373" s="52">
        <f t="shared" si="45"/>
        <v>8.3333333333333329E-2</v>
      </c>
    </row>
    <row r="1374" spans="1:10" x14ac:dyDescent="0.25">
      <c r="A1374" s="28" t="s">
        <v>31</v>
      </c>
      <c r="B1374" s="29">
        <v>240085</v>
      </c>
      <c r="C1374" s="29" t="s">
        <v>37</v>
      </c>
      <c r="D1374" s="29" t="s">
        <v>3778</v>
      </c>
      <c r="E1374" s="35">
        <f>IFERROR(VLOOKUP(Table5[[#This Row],[EMPLOYEE ID]],Table3[[EMP ID]:[DATE STARTED]],9,FALSE),"")</f>
        <v>43052</v>
      </c>
      <c r="F1374" s="35" t="str">
        <f>IF(IFERROR(VLOOKUP(Table5[[#This Row],[EMPLOYEE ID]],ELIST!$A$1:$J$1864,8),"")="","",VLOOKUP(Table5[[#This Row],[EMPLOYEE ID]],ELIST!$A$1:$J$1864,8))</f>
        <v/>
      </c>
      <c r="G1374" s="29">
        <v>1</v>
      </c>
      <c r="H1374" s="29">
        <v>12</v>
      </c>
      <c r="I1374" s="30">
        <f t="shared" si="44"/>
        <v>8.3333333333333329E-2</v>
      </c>
      <c r="J1374" s="52">
        <f t="shared" si="45"/>
        <v>8.3333333333333329E-2</v>
      </c>
    </row>
    <row r="1375" spans="1:10" x14ac:dyDescent="0.25">
      <c r="A1375" s="28" t="s">
        <v>31</v>
      </c>
      <c r="B1375" s="29">
        <v>240085</v>
      </c>
      <c r="C1375" s="29" t="s">
        <v>37</v>
      </c>
      <c r="D1375" s="29" t="s">
        <v>3768</v>
      </c>
      <c r="E1375" s="35">
        <f>IFERROR(VLOOKUP(Table5[[#This Row],[EMPLOYEE ID]],Table3[[EMP ID]:[DATE STARTED]],9,FALSE),"")</f>
        <v>43052</v>
      </c>
      <c r="F1375" s="35" t="str">
        <f>IF(IFERROR(VLOOKUP(Table5[[#This Row],[EMPLOYEE ID]],ELIST!$A$1:$J$1864,8),"")="","",VLOOKUP(Table5[[#This Row],[EMPLOYEE ID]],ELIST!$A$1:$J$1864,8))</f>
        <v/>
      </c>
      <c r="G1375" s="29">
        <v>1</v>
      </c>
      <c r="H1375" s="29">
        <v>12</v>
      </c>
      <c r="I1375" s="30">
        <f t="shared" ref="I1375:I1388" si="46">G1375/H1375</f>
        <v>8.3333333333333329E-2</v>
      </c>
      <c r="J1375" s="52">
        <f t="shared" ref="J1375:J1388" si="47">IF(ISNUMBER(F1375), ((G1375 - 1 + (DAY(F1375) / DAY(EOMONTH(F1375, 0)))) / H1375), (G1375 / H1375))</f>
        <v>8.3333333333333329E-2</v>
      </c>
    </row>
    <row r="1376" spans="1:10" x14ac:dyDescent="0.25">
      <c r="A1376" s="28" t="s">
        <v>27</v>
      </c>
      <c r="B1376" s="29">
        <v>240068</v>
      </c>
      <c r="C1376" s="29" t="s">
        <v>33</v>
      </c>
      <c r="D1376" s="29" t="s">
        <v>754</v>
      </c>
      <c r="E1376" s="35">
        <f>IFERROR(VLOOKUP(Table5[[#This Row],[EMPLOYEE ID]],Table3[[EMP ID]:[DATE STARTED]],9,FALSE),"")</f>
        <v>43007</v>
      </c>
      <c r="F1376" s="35" t="str">
        <f>IF(IFERROR(VLOOKUP(Table5[[#This Row],[EMPLOYEE ID]],ELIST!$A$1:$J$1864,8),"")="","",VLOOKUP(Table5[[#This Row],[EMPLOYEE ID]],ELIST!$A$1:$J$1864,8))</f>
        <v/>
      </c>
      <c r="G1376" s="29">
        <v>1</v>
      </c>
      <c r="H1376" s="29">
        <v>12</v>
      </c>
      <c r="I1376" s="30">
        <f t="shared" si="46"/>
        <v>8.3333333333333329E-2</v>
      </c>
      <c r="J1376" s="52">
        <f t="shared" si="47"/>
        <v>8.3333333333333329E-2</v>
      </c>
    </row>
    <row r="1377" spans="1:10" x14ac:dyDescent="0.25">
      <c r="A1377" s="28" t="s">
        <v>27</v>
      </c>
      <c r="B1377" s="29">
        <v>240068</v>
      </c>
      <c r="C1377" s="29" t="s">
        <v>33</v>
      </c>
      <c r="D1377" s="29" t="s">
        <v>748</v>
      </c>
      <c r="E1377" s="35">
        <f>IFERROR(VLOOKUP(Table5[[#This Row],[EMPLOYEE ID]],Table3[[EMP ID]:[DATE STARTED]],9,FALSE),"")</f>
        <v>43007</v>
      </c>
      <c r="F1377" s="35" t="str">
        <f>IF(IFERROR(VLOOKUP(Table5[[#This Row],[EMPLOYEE ID]],ELIST!$A$1:$J$1864,8),"")="","",VLOOKUP(Table5[[#This Row],[EMPLOYEE ID]],ELIST!$A$1:$J$1864,8))</f>
        <v/>
      </c>
      <c r="G1377" s="29">
        <v>1</v>
      </c>
      <c r="H1377" s="29">
        <v>12</v>
      </c>
      <c r="I1377" s="30">
        <f t="shared" si="46"/>
        <v>8.3333333333333329E-2</v>
      </c>
      <c r="J1377" s="52">
        <f t="shared" si="47"/>
        <v>8.3333333333333329E-2</v>
      </c>
    </row>
    <row r="1378" spans="1:10" x14ac:dyDescent="0.25">
      <c r="A1378" s="28" t="s">
        <v>27</v>
      </c>
      <c r="B1378" s="29">
        <v>240068</v>
      </c>
      <c r="C1378" s="29" t="s">
        <v>33</v>
      </c>
      <c r="D1378" s="29" t="s">
        <v>746</v>
      </c>
      <c r="E1378" s="35">
        <f>IFERROR(VLOOKUP(Table5[[#This Row],[EMPLOYEE ID]],Table3[[EMP ID]:[DATE STARTED]],9,FALSE),"")</f>
        <v>43007</v>
      </c>
      <c r="F1378" s="35" t="str">
        <f>IF(IFERROR(VLOOKUP(Table5[[#This Row],[EMPLOYEE ID]],ELIST!$A$1:$J$1864,8),"")="","",VLOOKUP(Table5[[#This Row],[EMPLOYEE ID]],ELIST!$A$1:$J$1864,8))</f>
        <v/>
      </c>
      <c r="G1378" s="29">
        <v>1</v>
      </c>
      <c r="H1378" s="29">
        <v>12</v>
      </c>
      <c r="I1378" s="30">
        <f t="shared" si="46"/>
        <v>8.3333333333333329E-2</v>
      </c>
      <c r="J1378" s="52">
        <f t="shared" si="47"/>
        <v>8.3333333333333329E-2</v>
      </c>
    </row>
    <row r="1379" spans="1:10" x14ac:dyDescent="0.25">
      <c r="A1379" s="28" t="s">
        <v>27</v>
      </c>
      <c r="B1379" s="29">
        <v>240068</v>
      </c>
      <c r="C1379" s="29" t="s">
        <v>33</v>
      </c>
      <c r="D1379" s="29" t="s">
        <v>717</v>
      </c>
      <c r="E1379" s="35">
        <f>IFERROR(VLOOKUP(Table5[[#This Row],[EMPLOYEE ID]],Table3[[EMP ID]:[DATE STARTED]],9,FALSE),"")</f>
        <v>43007</v>
      </c>
      <c r="F1379" s="35" t="str">
        <f>IF(IFERROR(VLOOKUP(Table5[[#This Row],[EMPLOYEE ID]],ELIST!$A$1:$J$1864,8),"")="","",VLOOKUP(Table5[[#This Row],[EMPLOYEE ID]],ELIST!$A$1:$J$1864,8))</f>
        <v/>
      </c>
      <c r="G1379" s="29">
        <v>1</v>
      </c>
      <c r="H1379" s="29">
        <v>12</v>
      </c>
      <c r="I1379" s="30">
        <f t="shared" si="46"/>
        <v>8.3333333333333329E-2</v>
      </c>
      <c r="J1379" s="52">
        <f t="shared" si="47"/>
        <v>8.3333333333333329E-2</v>
      </c>
    </row>
    <row r="1380" spans="1:10" x14ac:dyDescent="0.25">
      <c r="A1380" s="28" t="s">
        <v>27</v>
      </c>
      <c r="B1380" s="29">
        <v>240068</v>
      </c>
      <c r="C1380" s="29" t="s">
        <v>33</v>
      </c>
      <c r="D1380" s="29" t="s">
        <v>703</v>
      </c>
      <c r="E1380" s="35">
        <f>IFERROR(VLOOKUP(Table5[[#This Row],[EMPLOYEE ID]],Table3[[EMP ID]:[DATE STARTED]],9,FALSE),"")</f>
        <v>43007</v>
      </c>
      <c r="F1380" s="35" t="str">
        <f>IF(IFERROR(VLOOKUP(Table5[[#This Row],[EMPLOYEE ID]],ELIST!$A$1:$J$1864,8),"")="","",VLOOKUP(Table5[[#This Row],[EMPLOYEE ID]],ELIST!$A$1:$J$1864,8))</f>
        <v/>
      </c>
      <c r="G1380" s="29">
        <v>1</v>
      </c>
      <c r="H1380" s="29">
        <v>12</v>
      </c>
      <c r="I1380" s="30">
        <f t="shared" si="46"/>
        <v>8.3333333333333329E-2</v>
      </c>
      <c r="J1380" s="52">
        <f t="shared" si="47"/>
        <v>8.3333333333333329E-2</v>
      </c>
    </row>
    <row r="1381" spans="1:10" x14ac:dyDescent="0.25">
      <c r="A1381" s="28" t="s">
        <v>27</v>
      </c>
      <c r="B1381" s="29">
        <v>240068</v>
      </c>
      <c r="C1381" s="29" t="s">
        <v>33</v>
      </c>
      <c r="D1381" s="29" t="s">
        <v>695</v>
      </c>
      <c r="E1381" s="35">
        <f>IFERROR(VLOOKUP(Table5[[#This Row],[EMPLOYEE ID]],Table3[[EMP ID]:[DATE STARTED]],9,FALSE),"")</f>
        <v>43007</v>
      </c>
      <c r="F1381" s="35" t="str">
        <f>IF(IFERROR(VLOOKUP(Table5[[#This Row],[EMPLOYEE ID]],ELIST!$A$1:$J$1864,8),"")="","",VLOOKUP(Table5[[#This Row],[EMPLOYEE ID]],ELIST!$A$1:$J$1864,8))</f>
        <v/>
      </c>
      <c r="G1381" s="29">
        <v>1</v>
      </c>
      <c r="H1381" s="29">
        <v>12</v>
      </c>
      <c r="I1381" s="30">
        <f t="shared" si="46"/>
        <v>8.3333333333333329E-2</v>
      </c>
      <c r="J1381" s="52">
        <f t="shared" si="47"/>
        <v>8.3333333333333329E-2</v>
      </c>
    </row>
    <row r="1382" spans="1:10" x14ac:dyDescent="0.25">
      <c r="A1382" s="28" t="s">
        <v>27</v>
      </c>
      <c r="B1382" s="29">
        <v>240068</v>
      </c>
      <c r="C1382" s="29" t="s">
        <v>33</v>
      </c>
      <c r="D1382" s="29" t="s">
        <v>650</v>
      </c>
      <c r="E1382" s="35">
        <f>IFERROR(VLOOKUP(Table5[[#This Row],[EMPLOYEE ID]],Table3[[EMP ID]:[DATE STARTED]],9,FALSE),"")</f>
        <v>43007</v>
      </c>
      <c r="F1382" s="35" t="str">
        <f>IF(IFERROR(VLOOKUP(Table5[[#This Row],[EMPLOYEE ID]],ELIST!$A$1:$J$1864,8),"")="","",VLOOKUP(Table5[[#This Row],[EMPLOYEE ID]],ELIST!$A$1:$J$1864,8))</f>
        <v/>
      </c>
      <c r="G1382" s="29">
        <v>1</v>
      </c>
      <c r="H1382" s="29">
        <v>12</v>
      </c>
      <c r="I1382" s="30">
        <f t="shared" si="46"/>
        <v>8.3333333333333329E-2</v>
      </c>
      <c r="J1382" s="52">
        <f t="shared" si="47"/>
        <v>8.3333333333333329E-2</v>
      </c>
    </row>
    <row r="1383" spans="1:10" x14ac:dyDescent="0.25">
      <c r="A1383" s="28" t="s">
        <v>27</v>
      </c>
      <c r="B1383" s="29">
        <v>240068</v>
      </c>
      <c r="C1383" s="29" t="s">
        <v>33</v>
      </c>
      <c r="D1383" s="29" t="s">
        <v>3277</v>
      </c>
      <c r="E1383" s="35">
        <f>IFERROR(VLOOKUP(Table5[[#This Row],[EMPLOYEE ID]],Table3[[EMP ID]:[DATE STARTED]],9,FALSE),"")</f>
        <v>43007</v>
      </c>
      <c r="F1383" s="35" t="str">
        <f>IF(IFERROR(VLOOKUP(Table5[[#This Row],[EMPLOYEE ID]],ELIST!$A$1:$J$1864,8),"")="","",VLOOKUP(Table5[[#This Row],[EMPLOYEE ID]],ELIST!$A$1:$J$1864,8))</f>
        <v/>
      </c>
      <c r="G1383" s="29">
        <v>1</v>
      </c>
      <c r="H1383" s="29">
        <v>12</v>
      </c>
      <c r="I1383" s="30">
        <f t="shared" si="46"/>
        <v>8.3333333333333329E-2</v>
      </c>
      <c r="J1383" s="52">
        <f t="shared" si="47"/>
        <v>8.3333333333333329E-2</v>
      </c>
    </row>
    <row r="1384" spans="1:10" x14ac:dyDescent="0.25">
      <c r="A1384" s="28" t="s">
        <v>27</v>
      </c>
      <c r="B1384" s="29">
        <v>240068</v>
      </c>
      <c r="C1384" s="29" t="s">
        <v>33</v>
      </c>
      <c r="D1384" s="29" t="s">
        <v>3284</v>
      </c>
      <c r="E1384" s="35">
        <f>IFERROR(VLOOKUP(Table5[[#This Row],[EMPLOYEE ID]],Table3[[EMP ID]:[DATE STARTED]],9,FALSE),"")</f>
        <v>43007</v>
      </c>
      <c r="F1384" s="35" t="str">
        <f>IF(IFERROR(VLOOKUP(Table5[[#This Row],[EMPLOYEE ID]],ELIST!$A$1:$J$1864,8),"")="","",VLOOKUP(Table5[[#This Row],[EMPLOYEE ID]],ELIST!$A$1:$J$1864,8))</f>
        <v/>
      </c>
      <c r="G1384" s="29">
        <v>1</v>
      </c>
      <c r="H1384" s="29">
        <v>12</v>
      </c>
      <c r="I1384" s="30">
        <f t="shared" si="46"/>
        <v>8.3333333333333329E-2</v>
      </c>
      <c r="J1384" s="52">
        <f t="shared" si="47"/>
        <v>8.3333333333333329E-2</v>
      </c>
    </row>
    <row r="1385" spans="1:10" x14ac:dyDescent="0.25">
      <c r="A1385" s="28" t="s">
        <v>27</v>
      </c>
      <c r="B1385" s="29">
        <v>240068</v>
      </c>
      <c r="C1385" s="29" t="s">
        <v>33</v>
      </c>
      <c r="D1385" s="29" t="s">
        <v>3778</v>
      </c>
      <c r="E1385" s="35">
        <f>IFERROR(VLOOKUP(Table5[[#This Row],[EMPLOYEE ID]],Table3[[EMP ID]:[DATE STARTED]],9,FALSE),"")</f>
        <v>43007</v>
      </c>
      <c r="F1385" s="35" t="str">
        <f>IF(IFERROR(VLOOKUP(Table5[[#This Row],[EMPLOYEE ID]],ELIST!$A$1:$J$1864,8),"")="","",VLOOKUP(Table5[[#This Row],[EMPLOYEE ID]],ELIST!$A$1:$J$1864,8))</f>
        <v/>
      </c>
      <c r="G1385" s="29">
        <v>1</v>
      </c>
      <c r="H1385" s="29">
        <v>12</v>
      </c>
      <c r="I1385" s="30">
        <f t="shared" si="46"/>
        <v>8.3333333333333329E-2</v>
      </c>
      <c r="J1385" s="52">
        <f t="shared" si="47"/>
        <v>8.3333333333333329E-2</v>
      </c>
    </row>
    <row r="1386" spans="1:10" x14ac:dyDescent="0.25">
      <c r="A1386" s="28" t="s">
        <v>27</v>
      </c>
      <c r="B1386" s="29">
        <v>240068</v>
      </c>
      <c r="C1386" s="29" t="s">
        <v>33</v>
      </c>
      <c r="D1386" s="29" t="s">
        <v>3768</v>
      </c>
      <c r="E1386" s="35">
        <f>IFERROR(VLOOKUP(Table5[[#This Row],[EMPLOYEE ID]],Table3[[EMP ID]:[DATE STARTED]],9,FALSE),"")</f>
        <v>43007</v>
      </c>
      <c r="F1386" s="35" t="str">
        <f>IF(IFERROR(VLOOKUP(Table5[[#This Row],[EMPLOYEE ID]],ELIST!$A$1:$J$1864,8),"")="","",VLOOKUP(Table5[[#This Row],[EMPLOYEE ID]],ELIST!$A$1:$J$1864,8))</f>
        <v/>
      </c>
      <c r="G1386" s="29">
        <v>1</v>
      </c>
      <c r="H1386" s="29">
        <v>12</v>
      </c>
      <c r="I1386" s="30">
        <f t="shared" si="46"/>
        <v>8.3333333333333329E-2</v>
      </c>
      <c r="J1386" s="52">
        <f t="shared" si="47"/>
        <v>8.3333333333333329E-2</v>
      </c>
    </row>
    <row r="1387" spans="1:10" x14ac:dyDescent="0.25">
      <c r="A1387" s="28" t="s">
        <v>753</v>
      </c>
      <c r="B1387" s="29" t="s">
        <v>2992</v>
      </c>
      <c r="C1387" s="29" t="s">
        <v>3766</v>
      </c>
      <c r="D1387" s="29" t="s">
        <v>754</v>
      </c>
      <c r="E1387" s="35" t="str">
        <f>IFERROR(VLOOKUP(Table5[[#This Row],[EMPLOYEE ID]],Table3[[EMP ID]:[DATE STARTED]],9,FALSE),"")</f>
        <v/>
      </c>
      <c r="F1387" s="35" t="str">
        <f>IF(IFERROR(VLOOKUP(Table5[[#This Row],[EMPLOYEE ID]],ELIST!$A$1:$J$1864,8),"")="","",VLOOKUP(Table5[[#This Row],[EMPLOYEE ID]],ELIST!$A$1:$J$1864,8))</f>
        <v/>
      </c>
      <c r="G1387" s="29">
        <v>1</v>
      </c>
      <c r="H1387" s="29">
        <v>12</v>
      </c>
      <c r="I1387" s="30">
        <f t="shared" si="46"/>
        <v>8.3333333333333329E-2</v>
      </c>
      <c r="J1387" s="52">
        <f t="shared" si="47"/>
        <v>8.3333333333333329E-2</v>
      </c>
    </row>
    <row r="1388" spans="1:10" x14ac:dyDescent="0.25">
      <c r="A1388" s="28" t="s">
        <v>690</v>
      </c>
      <c r="B1388" s="29">
        <v>800002</v>
      </c>
      <c r="C1388" s="29" t="s">
        <v>691</v>
      </c>
      <c r="D1388" s="29" t="s">
        <v>747</v>
      </c>
      <c r="E1388" s="35">
        <f>IFERROR(VLOOKUP(Table5[[#This Row],[EMPLOYEE ID]],Table3[[EMP ID]:[DATE STARTED]],9,FALSE),"")</f>
        <v>43220</v>
      </c>
      <c r="F1388" s="35" t="str">
        <f>IF(IFERROR(VLOOKUP(Table5[[#This Row],[EMPLOYEE ID]],ELIST!$A$1:$J$1864,8),"")="","",VLOOKUP(Table5[[#This Row],[EMPLOYEE ID]],ELIST!$A$1:$J$1864,8))</f>
        <v/>
      </c>
      <c r="G1388" s="29">
        <v>1</v>
      </c>
      <c r="H1388" s="29">
        <v>12</v>
      </c>
      <c r="I1388" s="30">
        <f t="shared" si="46"/>
        <v>8.3333333333333329E-2</v>
      </c>
      <c r="J1388" s="52">
        <f t="shared" si="47"/>
        <v>8.3333333333333329E-2</v>
      </c>
    </row>
    <row r="1389" spans="1:10" x14ac:dyDescent="0.25">
      <c r="A1389" s="65" t="s">
        <v>690</v>
      </c>
      <c r="B1389" s="66">
        <v>800002</v>
      </c>
      <c r="C1389" s="66" t="s">
        <v>691</v>
      </c>
      <c r="D1389" s="66" t="s">
        <v>746</v>
      </c>
      <c r="E1389" s="67">
        <f>IFERROR(VLOOKUP(Table5[[#This Row],[EMPLOYEE ID]],Table3[[EMP ID]:[DATE STARTED]],9,FALSE),"")</f>
        <v>43220</v>
      </c>
      <c r="F1389" s="67" t="str">
        <f>IF(IFERROR(VLOOKUP(Table5[[#This Row],[EMPLOYEE ID]],ELIST!$A$1:$J$1864,8),"")="","",VLOOKUP(Table5[[#This Row],[EMPLOYEE ID]],ELIST!$A$1:$J$1864,8))</f>
        <v/>
      </c>
      <c r="G1389" s="66">
        <v>1</v>
      </c>
      <c r="H1389" s="29">
        <v>12</v>
      </c>
      <c r="I1389" s="68">
        <f t="shared" ref="I1389:I1420" si="48">G1389/H1389</f>
        <v>8.3333333333333329E-2</v>
      </c>
      <c r="J1389" s="69">
        <f t="shared" ref="J1389:J1420" si="49">IF(ISNUMBER(F1389), ((G1389 - 1 + (DAY(F1389) / DAY(EOMONTH(F1389, 0)))) / H1389), (G1389 / H1389))</f>
        <v>8.3333333333333329E-2</v>
      </c>
    </row>
    <row r="1390" spans="1:10" x14ac:dyDescent="0.25">
      <c r="A1390" s="65" t="s">
        <v>690</v>
      </c>
      <c r="B1390" s="66">
        <v>800002</v>
      </c>
      <c r="C1390" s="66" t="s">
        <v>691</v>
      </c>
      <c r="D1390" s="66" t="s">
        <v>717</v>
      </c>
      <c r="E1390" s="67">
        <f>IFERROR(VLOOKUP(Table5[[#This Row],[EMPLOYEE ID]],Table3[[EMP ID]:[DATE STARTED]],9,FALSE),"")</f>
        <v>43220</v>
      </c>
      <c r="F1390" s="67" t="str">
        <f>IF(IFERROR(VLOOKUP(Table5[[#This Row],[EMPLOYEE ID]],ELIST!$A$1:$J$1864,8),"")="","",VLOOKUP(Table5[[#This Row],[EMPLOYEE ID]],ELIST!$A$1:$J$1864,8))</f>
        <v/>
      </c>
      <c r="G1390" s="66">
        <v>1</v>
      </c>
      <c r="H1390" s="29">
        <v>12</v>
      </c>
      <c r="I1390" s="68">
        <f t="shared" si="48"/>
        <v>8.3333333333333329E-2</v>
      </c>
      <c r="J1390" s="69">
        <f t="shared" si="49"/>
        <v>8.3333333333333329E-2</v>
      </c>
    </row>
    <row r="1391" spans="1:10" x14ac:dyDescent="0.25">
      <c r="A1391" s="65" t="s">
        <v>690</v>
      </c>
      <c r="B1391" s="66">
        <v>800002</v>
      </c>
      <c r="C1391" s="66" t="s">
        <v>691</v>
      </c>
      <c r="D1391" s="66" t="s">
        <v>703</v>
      </c>
      <c r="E1391" s="67">
        <f>IFERROR(VLOOKUP(Table5[[#This Row],[EMPLOYEE ID]],Table3[[EMP ID]:[DATE STARTED]],9,FALSE),"")</f>
        <v>43220</v>
      </c>
      <c r="F1391" s="67" t="str">
        <f>IF(IFERROR(VLOOKUP(Table5[[#This Row],[EMPLOYEE ID]],ELIST!$A$1:$J$1864,8),"")="","",VLOOKUP(Table5[[#This Row],[EMPLOYEE ID]],ELIST!$A$1:$J$1864,8))</f>
        <v/>
      </c>
      <c r="G1391" s="66">
        <v>1</v>
      </c>
      <c r="H1391" s="29">
        <v>12</v>
      </c>
      <c r="I1391" s="68">
        <f t="shared" si="48"/>
        <v>8.3333333333333329E-2</v>
      </c>
      <c r="J1391" s="69">
        <f t="shared" si="49"/>
        <v>8.3333333333333329E-2</v>
      </c>
    </row>
    <row r="1392" spans="1:10" x14ac:dyDescent="0.25">
      <c r="A1392" s="65" t="s">
        <v>690</v>
      </c>
      <c r="B1392" s="66">
        <v>800002</v>
      </c>
      <c r="C1392" s="66" t="s">
        <v>691</v>
      </c>
      <c r="D1392" s="66" t="s">
        <v>695</v>
      </c>
      <c r="E1392" s="67">
        <f>IFERROR(VLOOKUP(Table5[[#This Row],[EMPLOYEE ID]],Table3[[EMP ID]:[DATE STARTED]],9,FALSE),"")</f>
        <v>43220</v>
      </c>
      <c r="F1392" s="67" t="str">
        <f>IF(IFERROR(VLOOKUP(Table5[[#This Row],[EMPLOYEE ID]],ELIST!$A$1:$J$1864,8),"")="","",VLOOKUP(Table5[[#This Row],[EMPLOYEE ID]],ELIST!$A$1:$J$1864,8))</f>
        <v/>
      </c>
      <c r="G1392" s="66">
        <v>1</v>
      </c>
      <c r="H1392" s="29">
        <v>12</v>
      </c>
      <c r="I1392" s="68">
        <f t="shared" si="48"/>
        <v>8.3333333333333329E-2</v>
      </c>
      <c r="J1392" s="69">
        <f t="shared" si="49"/>
        <v>8.3333333333333329E-2</v>
      </c>
    </row>
    <row r="1393" spans="1:10" x14ac:dyDescent="0.25">
      <c r="A1393" s="65" t="s">
        <v>690</v>
      </c>
      <c r="B1393" s="66">
        <v>800002</v>
      </c>
      <c r="C1393" s="66" t="s">
        <v>691</v>
      </c>
      <c r="D1393" s="66" t="s">
        <v>3277</v>
      </c>
      <c r="E1393" s="67">
        <f>IFERROR(VLOOKUP(Table5[[#This Row],[EMPLOYEE ID]],Table3[[EMP ID]:[DATE STARTED]],9,FALSE),"")</f>
        <v>43220</v>
      </c>
      <c r="F1393" s="67" t="str">
        <f>IF(IFERROR(VLOOKUP(Table5[[#This Row],[EMPLOYEE ID]],ELIST!$A$1:$J$1864,8),"")="","",VLOOKUP(Table5[[#This Row],[EMPLOYEE ID]],ELIST!$A$1:$J$1864,8))</f>
        <v/>
      </c>
      <c r="G1393" s="66">
        <v>1</v>
      </c>
      <c r="H1393" s="29">
        <v>12</v>
      </c>
      <c r="I1393" s="68">
        <f t="shared" si="48"/>
        <v>8.3333333333333329E-2</v>
      </c>
      <c r="J1393" s="69">
        <f t="shared" si="49"/>
        <v>8.3333333333333329E-2</v>
      </c>
    </row>
    <row r="1394" spans="1:10" x14ac:dyDescent="0.25">
      <c r="A1394" s="65" t="s">
        <v>690</v>
      </c>
      <c r="B1394" s="66">
        <v>800002</v>
      </c>
      <c r="C1394" s="66" t="s">
        <v>691</v>
      </c>
      <c r="D1394" s="66" t="s">
        <v>3778</v>
      </c>
      <c r="E1394" s="67">
        <f>IFERROR(VLOOKUP(Table5[[#This Row],[EMPLOYEE ID]],Table3[[EMP ID]:[DATE STARTED]],9,FALSE),"")</f>
        <v>43220</v>
      </c>
      <c r="F1394" s="67" t="str">
        <f>IF(IFERROR(VLOOKUP(Table5[[#This Row],[EMPLOYEE ID]],ELIST!$A$1:$J$1864,8),"")="","",VLOOKUP(Table5[[#This Row],[EMPLOYEE ID]],ELIST!$A$1:$J$1864,8))</f>
        <v/>
      </c>
      <c r="G1394" s="66">
        <v>1</v>
      </c>
      <c r="H1394" s="29">
        <v>12</v>
      </c>
      <c r="I1394" s="68">
        <f t="shared" si="48"/>
        <v>8.3333333333333329E-2</v>
      </c>
      <c r="J1394" s="69">
        <f t="shared" si="49"/>
        <v>8.3333333333333329E-2</v>
      </c>
    </row>
    <row r="1395" spans="1:10" x14ac:dyDescent="0.25">
      <c r="A1395" s="65" t="s">
        <v>690</v>
      </c>
      <c r="B1395" s="66">
        <v>800002</v>
      </c>
      <c r="C1395" s="66" t="s">
        <v>691</v>
      </c>
      <c r="D1395" s="66" t="s">
        <v>3768</v>
      </c>
      <c r="E1395" s="67">
        <f>IFERROR(VLOOKUP(Table5[[#This Row],[EMPLOYEE ID]],Table3[[EMP ID]:[DATE STARTED]],9,FALSE),"")</f>
        <v>43220</v>
      </c>
      <c r="F1395" s="67" t="str">
        <f>IF(IFERROR(VLOOKUP(Table5[[#This Row],[EMPLOYEE ID]],ELIST!$A$1:$J$1864,8),"")="","",VLOOKUP(Table5[[#This Row],[EMPLOYEE ID]],ELIST!$A$1:$J$1864,8))</f>
        <v/>
      </c>
      <c r="G1395" s="66">
        <v>1</v>
      </c>
      <c r="H1395" s="29">
        <v>12</v>
      </c>
      <c r="I1395" s="68">
        <f t="shared" si="48"/>
        <v>8.3333333333333329E-2</v>
      </c>
      <c r="J1395" s="69">
        <f t="shared" si="49"/>
        <v>8.3333333333333329E-2</v>
      </c>
    </row>
    <row r="1396" spans="1:10" x14ac:dyDescent="0.25">
      <c r="A1396" s="65" t="s">
        <v>521</v>
      </c>
      <c r="B1396" s="66">
        <v>800033</v>
      </c>
      <c r="C1396" s="66" t="s">
        <v>174</v>
      </c>
      <c r="D1396" s="66" t="s">
        <v>650</v>
      </c>
      <c r="E1396" s="67">
        <f>IFERROR(VLOOKUP(Table5[[#This Row],[EMPLOYEE ID]],Table3[[EMP ID]:[DATE STARTED]],9,FALSE),"")</f>
        <v>44837</v>
      </c>
      <c r="F1396" s="67" t="str">
        <f>IF(IFERROR(VLOOKUP(Table5[[#This Row],[EMPLOYEE ID]],ELIST!$A$1:$J$1864,8),"")="","",VLOOKUP(Table5[[#This Row],[EMPLOYEE ID]],ELIST!$A$1:$J$1864,8))</f>
        <v/>
      </c>
      <c r="G1396" s="66">
        <v>1</v>
      </c>
      <c r="H1396" s="29">
        <v>12</v>
      </c>
      <c r="I1396" s="68">
        <f t="shared" si="48"/>
        <v>8.3333333333333329E-2</v>
      </c>
      <c r="J1396" s="69">
        <f t="shared" si="49"/>
        <v>8.3333333333333329E-2</v>
      </c>
    </row>
    <row r="1397" spans="1:10" x14ac:dyDescent="0.25">
      <c r="A1397" s="65" t="s">
        <v>521</v>
      </c>
      <c r="B1397" s="66">
        <v>800033</v>
      </c>
      <c r="C1397" s="66" t="s">
        <v>174</v>
      </c>
      <c r="D1397" s="66" t="s">
        <v>3277</v>
      </c>
      <c r="E1397" s="67">
        <f>IFERROR(VLOOKUP(Table5[[#This Row],[EMPLOYEE ID]],Table3[[EMP ID]:[DATE STARTED]],9,FALSE),"")</f>
        <v>44837</v>
      </c>
      <c r="F1397" s="67" t="str">
        <f>IF(IFERROR(VLOOKUP(Table5[[#This Row],[EMPLOYEE ID]],ELIST!$A$1:$J$1864,8),"")="","",VLOOKUP(Table5[[#This Row],[EMPLOYEE ID]],ELIST!$A$1:$J$1864,8))</f>
        <v/>
      </c>
      <c r="G1397" s="66">
        <v>1</v>
      </c>
      <c r="H1397" s="29">
        <v>12</v>
      </c>
      <c r="I1397" s="68">
        <f t="shared" si="48"/>
        <v>8.3333333333333329E-2</v>
      </c>
      <c r="J1397" s="69">
        <f t="shared" si="49"/>
        <v>8.3333333333333329E-2</v>
      </c>
    </row>
    <row r="1398" spans="1:10" x14ac:dyDescent="0.25">
      <c r="A1398" s="65" t="s">
        <v>521</v>
      </c>
      <c r="B1398" s="66">
        <v>800033</v>
      </c>
      <c r="C1398" s="66" t="s">
        <v>174</v>
      </c>
      <c r="D1398" s="66" t="s">
        <v>3284</v>
      </c>
      <c r="E1398" s="67">
        <f>IFERROR(VLOOKUP(Table5[[#This Row],[EMPLOYEE ID]],Table3[[EMP ID]:[DATE STARTED]],9,FALSE),"")</f>
        <v>44837</v>
      </c>
      <c r="F1398" s="67" t="str">
        <f>IF(IFERROR(VLOOKUP(Table5[[#This Row],[EMPLOYEE ID]],ELIST!$A$1:$J$1864,8),"")="","",VLOOKUP(Table5[[#This Row],[EMPLOYEE ID]],ELIST!$A$1:$J$1864,8))</f>
        <v/>
      </c>
      <c r="G1398" s="66">
        <v>1</v>
      </c>
      <c r="H1398" s="29">
        <v>12</v>
      </c>
      <c r="I1398" s="68">
        <f t="shared" si="48"/>
        <v>8.3333333333333329E-2</v>
      </c>
      <c r="J1398" s="69">
        <f t="shared" si="49"/>
        <v>8.3333333333333329E-2</v>
      </c>
    </row>
    <row r="1399" spans="1:10" x14ac:dyDescent="0.25">
      <c r="A1399" s="65" t="s">
        <v>521</v>
      </c>
      <c r="B1399" s="66">
        <v>800033</v>
      </c>
      <c r="C1399" s="66" t="s">
        <v>174</v>
      </c>
      <c r="D1399" s="66" t="s">
        <v>3778</v>
      </c>
      <c r="E1399" s="67">
        <f>IFERROR(VLOOKUP(Table5[[#This Row],[EMPLOYEE ID]],Table3[[EMP ID]:[DATE STARTED]],9,FALSE),"")</f>
        <v>44837</v>
      </c>
      <c r="F1399" s="67" t="str">
        <f>IF(IFERROR(VLOOKUP(Table5[[#This Row],[EMPLOYEE ID]],ELIST!$A$1:$J$1864,8),"")="","",VLOOKUP(Table5[[#This Row],[EMPLOYEE ID]],ELIST!$A$1:$J$1864,8))</f>
        <v/>
      </c>
      <c r="G1399" s="66">
        <v>1</v>
      </c>
      <c r="H1399" s="29">
        <v>12</v>
      </c>
      <c r="I1399" s="68">
        <f t="shared" si="48"/>
        <v>8.3333333333333329E-2</v>
      </c>
      <c r="J1399" s="69">
        <f t="shared" si="49"/>
        <v>8.3333333333333329E-2</v>
      </c>
    </row>
    <row r="1400" spans="1:10" x14ac:dyDescent="0.25">
      <c r="A1400" s="65" t="s">
        <v>521</v>
      </c>
      <c r="B1400" s="66">
        <v>800033</v>
      </c>
      <c r="C1400" s="66" t="s">
        <v>174</v>
      </c>
      <c r="D1400" s="66" t="s">
        <v>3768</v>
      </c>
      <c r="E1400" s="67">
        <f>IFERROR(VLOOKUP(Table5[[#This Row],[EMPLOYEE ID]],Table3[[EMP ID]:[DATE STARTED]],9,FALSE),"")</f>
        <v>44837</v>
      </c>
      <c r="F1400" s="67" t="str">
        <f>IF(IFERROR(VLOOKUP(Table5[[#This Row],[EMPLOYEE ID]],ELIST!$A$1:$J$1864,8),"")="","",VLOOKUP(Table5[[#This Row],[EMPLOYEE ID]],ELIST!$A$1:$J$1864,8))</f>
        <v/>
      </c>
      <c r="G1400" s="66">
        <v>1</v>
      </c>
      <c r="H1400" s="29">
        <v>12</v>
      </c>
      <c r="I1400" s="68">
        <f t="shared" si="48"/>
        <v>8.3333333333333329E-2</v>
      </c>
      <c r="J1400" s="69">
        <f t="shared" si="49"/>
        <v>8.3333333333333329E-2</v>
      </c>
    </row>
    <row r="1401" spans="1:10" x14ac:dyDescent="0.25">
      <c r="A1401" s="65" t="s">
        <v>521</v>
      </c>
      <c r="B1401" s="66" t="s">
        <v>2992</v>
      </c>
      <c r="C1401" s="66" t="s">
        <v>3766</v>
      </c>
      <c r="D1401" s="66" t="s">
        <v>747</v>
      </c>
      <c r="E1401" s="67" t="str">
        <f>IFERROR(VLOOKUP(Table5[[#This Row],[EMPLOYEE ID]],Table3[[EMP ID]:[DATE STARTED]],9,FALSE),"")</f>
        <v/>
      </c>
      <c r="F1401" s="67" t="str">
        <f>IF(IFERROR(VLOOKUP(Table5[[#This Row],[EMPLOYEE ID]],ELIST!$A$1:$J$1864,8),"")="","",VLOOKUP(Table5[[#This Row],[EMPLOYEE ID]],ELIST!$A$1:$J$1864,8))</f>
        <v/>
      </c>
      <c r="G1401" s="66">
        <v>1</v>
      </c>
      <c r="H1401" s="29">
        <v>12</v>
      </c>
      <c r="I1401" s="68">
        <f t="shared" si="48"/>
        <v>8.3333333333333329E-2</v>
      </c>
      <c r="J1401" s="69">
        <f t="shared" si="49"/>
        <v>8.3333333333333329E-2</v>
      </c>
    </row>
    <row r="1402" spans="1:10" x14ac:dyDescent="0.25">
      <c r="A1402" s="65" t="s">
        <v>521</v>
      </c>
      <c r="B1402" s="66" t="s">
        <v>2992</v>
      </c>
      <c r="C1402" s="66" t="s">
        <v>3766</v>
      </c>
      <c r="D1402" s="66" t="s">
        <v>695</v>
      </c>
      <c r="E1402" s="67" t="str">
        <f>IFERROR(VLOOKUP(Table5[[#This Row],[EMPLOYEE ID]],Table3[[EMP ID]:[DATE STARTED]],9,FALSE),"")</f>
        <v/>
      </c>
      <c r="F1402" s="67" t="str">
        <f>IF(IFERROR(VLOOKUP(Table5[[#This Row],[EMPLOYEE ID]],ELIST!$A$1:$J$1864,8),"")="","",VLOOKUP(Table5[[#This Row],[EMPLOYEE ID]],ELIST!$A$1:$J$1864,8))</f>
        <v/>
      </c>
      <c r="G1402" s="66">
        <v>1</v>
      </c>
      <c r="H1402" s="29">
        <v>12</v>
      </c>
      <c r="I1402" s="68">
        <f t="shared" si="48"/>
        <v>8.3333333333333329E-2</v>
      </c>
      <c r="J1402" s="69">
        <f t="shared" si="49"/>
        <v>8.3333333333333329E-2</v>
      </c>
    </row>
    <row r="1403" spans="1:10" x14ac:dyDescent="0.25">
      <c r="A1403" s="65" t="s">
        <v>542</v>
      </c>
      <c r="B1403" s="66">
        <v>240028</v>
      </c>
      <c r="C1403" s="66" t="s">
        <v>95</v>
      </c>
      <c r="D1403" s="66" t="s">
        <v>650</v>
      </c>
      <c r="E1403" s="67">
        <f>IFERROR(VLOOKUP(Table5[[#This Row],[EMPLOYEE ID]],Table3[[EMP ID]:[DATE STARTED]],9,FALSE),"")</f>
        <v>42030</v>
      </c>
      <c r="F1403" s="67" t="str">
        <f>IF(IFERROR(VLOOKUP(Table5[[#This Row],[EMPLOYEE ID]],ELIST!$A$1:$J$1864,8),"")="","",VLOOKUP(Table5[[#This Row],[EMPLOYEE ID]],ELIST!$A$1:$J$1864,8))</f>
        <v/>
      </c>
      <c r="G1403" s="66">
        <v>1</v>
      </c>
      <c r="H1403" s="29">
        <v>12</v>
      </c>
      <c r="I1403" s="68">
        <f t="shared" si="48"/>
        <v>8.3333333333333329E-2</v>
      </c>
      <c r="J1403" s="69">
        <f t="shared" si="49"/>
        <v>8.3333333333333329E-2</v>
      </c>
    </row>
    <row r="1404" spans="1:10" x14ac:dyDescent="0.25">
      <c r="A1404" s="65" t="s">
        <v>542</v>
      </c>
      <c r="B1404" s="66">
        <v>240028</v>
      </c>
      <c r="C1404" s="66" t="s">
        <v>95</v>
      </c>
      <c r="D1404" s="66" t="s">
        <v>3277</v>
      </c>
      <c r="E1404" s="67">
        <f>IFERROR(VLOOKUP(Table5[[#This Row],[EMPLOYEE ID]],Table3[[EMP ID]:[DATE STARTED]],9,FALSE),"")</f>
        <v>42030</v>
      </c>
      <c r="F1404" s="67" t="str">
        <f>IF(IFERROR(VLOOKUP(Table5[[#This Row],[EMPLOYEE ID]],ELIST!$A$1:$J$1864,8),"")="","",VLOOKUP(Table5[[#This Row],[EMPLOYEE ID]],ELIST!$A$1:$J$1864,8))</f>
        <v/>
      </c>
      <c r="G1404" s="66">
        <v>1</v>
      </c>
      <c r="H1404" s="29">
        <v>12</v>
      </c>
      <c r="I1404" s="68">
        <f t="shared" si="48"/>
        <v>8.3333333333333329E-2</v>
      </c>
      <c r="J1404" s="69">
        <f t="shared" si="49"/>
        <v>8.3333333333333329E-2</v>
      </c>
    </row>
    <row r="1405" spans="1:10" x14ac:dyDescent="0.25">
      <c r="A1405" s="65" t="s">
        <v>542</v>
      </c>
      <c r="B1405" s="66">
        <v>240028</v>
      </c>
      <c r="C1405" s="66" t="s">
        <v>95</v>
      </c>
      <c r="D1405" s="66" t="s">
        <v>3284</v>
      </c>
      <c r="E1405" s="67">
        <f>IFERROR(VLOOKUP(Table5[[#This Row],[EMPLOYEE ID]],Table3[[EMP ID]:[DATE STARTED]],9,FALSE),"")</f>
        <v>42030</v>
      </c>
      <c r="F1405" s="67" t="str">
        <f>IF(IFERROR(VLOOKUP(Table5[[#This Row],[EMPLOYEE ID]],ELIST!$A$1:$J$1864,8),"")="","",VLOOKUP(Table5[[#This Row],[EMPLOYEE ID]],ELIST!$A$1:$J$1864,8))</f>
        <v/>
      </c>
      <c r="G1405" s="66">
        <v>1</v>
      </c>
      <c r="H1405" s="29">
        <v>12</v>
      </c>
      <c r="I1405" s="68">
        <f t="shared" si="48"/>
        <v>8.3333333333333329E-2</v>
      </c>
      <c r="J1405" s="69">
        <f t="shared" si="49"/>
        <v>8.3333333333333329E-2</v>
      </c>
    </row>
    <row r="1406" spans="1:10" x14ac:dyDescent="0.25">
      <c r="A1406" s="65" t="s">
        <v>542</v>
      </c>
      <c r="B1406" s="66">
        <v>240028</v>
      </c>
      <c r="C1406" s="66" t="s">
        <v>95</v>
      </c>
      <c r="D1406" s="66" t="s">
        <v>3778</v>
      </c>
      <c r="E1406" s="67">
        <f>IFERROR(VLOOKUP(Table5[[#This Row],[EMPLOYEE ID]],Table3[[EMP ID]:[DATE STARTED]],9,FALSE),"")</f>
        <v>42030</v>
      </c>
      <c r="F1406" s="67" t="str">
        <f>IF(IFERROR(VLOOKUP(Table5[[#This Row],[EMPLOYEE ID]],ELIST!$A$1:$J$1864,8),"")="","",VLOOKUP(Table5[[#This Row],[EMPLOYEE ID]],ELIST!$A$1:$J$1864,8))</f>
        <v/>
      </c>
      <c r="G1406" s="66">
        <v>1</v>
      </c>
      <c r="H1406" s="29">
        <v>12</v>
      </c>
      <c r="I1406" s="68">
        <f t="shared" si="48"/>
        <v>8.3333333333333329E-2</v>
      </c>
      <c r="J1406" s="69">
        <f t="shared" si="49"/>
        <v>8.3333333333333329E-2</v>
      </c>
    </row>
    <row r="1407" spans="1:10" x14ac:dyDescent="0.25">
      <c r="A1407" s="65" t="s">
        <v>542</v>
      </c>
      <c r="B1407" s="66">
        <v>240028</v>
      </c>
      <c r="C1407" s="66" t="s">
        <v>95</v>
      </c>
      <c r="D1407" s="66" t="s">
        <v>3768</v>
      </c>
      <c r="E1407" s="67">
        <f>IFERROR(VLOOKUP(Table5[[#This Row],[EMPLOYEE ID]],Table3[[EMP ID]:[DATE STARTED]],9,FALSE),"")</f>
        <v>42030</v>
      </c>
      <c r="F1407" s="67" t="str">
        <f>IF(IFERROR(VLOOKUP(Table5[[#This Row],[EMPLOYEE ID]],ELIST!$A$1:$J$1864,8),"")="","",VLOOKUP(Table5[[#This Row],[EMPLOYEE ID]],ELIST!$A$1:$J$1864,8))</f>
        <v/>
      </c>
      <c r="G1407" s="66">
        <v>1</v>
      </c>
      <c r="H1407" s="29">
        <v>12</v>
      </c>
      <c r="I1407" s="68">
        <f t="shared" si="48"/>
        <v>8.3333333333333329E-2</v>
      </c>
      <c r="J1407" s="69">
        <f t="shared" si="49"/>
        <v>8.3333333333333329E-2</v>
      </c>
    </row>
    <row r="1408" spans="1:10" x14ac:dyDescent="0.25">
      <c r="A1408" s="65" t="s">
        <v>532</v>
      </c>
      <c r="B1408" s="66">
        <v>800053</v>
      </c>
      <c r="C1408" s="66" t="s">
        <v>435</v>
      </c>
      <c r="D1408" s="66" t="s">
        <v>650</v>
      </c>
      <c r="E1408" s="67">
        <f>IFERROR(VLOOKUP(Table5[[#This Row],[EMPLOYEE ID]],Table3[[EMP ID]:[DATE STARTED]],9,FALSE),"")</f>
        <v>45266</v>
      </c>
      <c r="F1408" s="67" t="str">
        <f>IF(IFERROR(VLOOKUP(Table5[[#This Row],[EMPLOYEE ID]],ELIST!$A$1:$J$1864,8),"")="","",VLOOKUP(Table5[[#This Row],[EMPLOYEE ID]],ELIST!$A$1:$J$1864,8))</f>
        <v/>
      </c>
      <c r="G1408" s="66">
        <v>1</v>
      </c>
      <c r="H1408" s="29">
        <v>12</v>
      </c>
      <c r="I1408" s="68">
        <f t="shared" si="48"/>
        <v>8.3333333333333329E-2</v>
      </c>
      <c r="J1408" s="69">
        <f t="shared" si="49"/>
        <v>8.3333333333333329E-2</v>
      </c>
    </row>
    <row r="1409" spans="1:10" x14ac:dyDescent="0.25">
      <c r="A1409" s="65" t="s">
        <v>532</v>
      </c>
      <c r="B1409" s="66">
        <v>800053</v>
      </c>
      <c r="C1409" s="66" t="s">
        <v>435</v>
      </c>
      <c r="D1409" s="66" t="s">
        <v>3277</v>
      </c>
      <c r="E1409" s="67">
        <f>IFERROR(VLOOKUP(Table5[[#This Row],[EMPLOYEE ID]],Table3[[EMP ID]:[DATE STARTED]],9,FALSE),"")</f>
        <v>45266</v>
      </c>
      <c r="F1409" s="67" t="str">
        <f>IF(IFERROR(VLOOKUP(Table5[[#This Row],[EMPLOYEE ID]],ELIST!$A$1:$J$1864,8),"")="","",VLOOKUP(Table5[[#This Row],[EMPLOYEE ID]],ELIST!$A$1:$J$1864,8))</f>
        <v/>
      </c>
      <c r="G1409" s="66">
        <v>1</v>
      </c>
      <c r="H1409" s="29">
        <v>12</v>
      </c>
      <c r="I1409" s="68">
        <f t="shared" si="48"/>
        <v>8.3333333333333329E-2</v>
      </c>
      <c r="J1409" s="69">
        <f t="shared" si="49"/>
        <v>8.3333333333333329E-2</v>
      </c>
    </row>
    <row r="1410" spans="1:10" x14ac:dyDescent="0.25">
      <c r="A1410" s="65" t="s">
        <v>532</v>
      </c>
      <c r="B1410" s="66">
        <v>800053</v>
      </c>
      <c r="C1410" s="66" t="s">
        <v>435</v>
      </c>
      <c r="D1410" s="66" t="s">
        <v>3284</v>
      </c>
      <c r="E1410" s="67">
        <f>IFERROR(VLOOKUP(Table5[[#This Row],[EMPLOYEE ID]],Table3[[EMP ID]:[DATE STARTED]],9,FALSE),"")</f>
        <v>45266</v>
      </c>
      <c r="F1410" s="67" t="str">
        <f>IF(IFERROR(VLOOKUP(Table5[[#This Row],[EMPLOYEE ID]],ELIST!$A$1:$J$1864,8),"")="","",VLOOKUP(Table5[[#This Row],[EMPLOYEE ID]],ELIST!$A$1:$J$1864,8))</f>
        <v/>
      </c>
      <c r="G1410" s="66">
        <v>1</v>
      </c>
      <c r="H1410" s="29">
        <v>12</v>
      </c>
      <c r="I1410" s="68">
        <f t="shared" si="48"/>
        <v>8.3333333333333329E-2</v>
      </c>
      <c r="J1410" s="69">
        <f t="shared" si="49"/>
        <v>8.3333333333333329E-2</v>
      </c>
    </row>
    <row r="1411" spans="1:10" x14ac:dyDescent="0.25">
      <c r="A1411" s="65" t="s">
        <v>532</v>
      </c>
      <c r="B1411" s="66">
        <v>800053</v>
      </c>
      <c r="C1411" s="66" t="s">
        <v>435</v>
      </c>
      <c r="D1411" s="66" t="s">
        <v>3778</v>
      </c>
      <c r="E1411" s="67">
        <f>IFERROR(VLOOKUP(Table5[[#This Row],[EMPLOYEE ID]],Table3[[EMP ID]:[DATE STARTED]],9,FALSE),"")</f>
        <v>45266</v>
      </c>
      <c r="F1411" s="67" t="str">
        <f>IF(IFERROR(VLOOKUP(Table5[[#This Row],[EMPLOYEE ID]],ELIST!$A$1:$J$1864,8),"")="","",VLOOKUP(Table5[[#This Row],[EMPLOYEE ID]],ELIST!$A$1:$J$1864,8))</f>
        <v/>
      </c>
      <c r="G1411" s="66">
        <v>1</v>
      </c>
      <c r="H1411" s="29">
        <v>12</v>
      </c>
      <c r="I1411" s="68">
        <f t="shared" si="48"/>
        <v>8.3333333333333329E-2</v>
      </c>
      <c r="J1411" s="69">
        <f t="shared" si="49"/>
        <v>8.3333333333333329E-2</v>
      </c>
    </row>
    <row r="1412" spans="1:10" x14ac:dyDescent="0.25">
      <c r="A1412" s="65" t="s">
        <v>532</v>
      </c>
      <c r="B1412" s="66">
        <v>800053</v>
      </c>
      <c r="C1412" s="66" t="s">
        <v>435</v>
      </c>
      <c r="D1412" s="66" t="s">
        <v>3768</v>
      </c>
      <c r="E1412" s="67">
        <f>IFERROR(VLOOKUP(Table5[[#This Row],[EMPLOYEE ID]],Table3[[EMP ID]:[DATE STARTED]],9,FALSE),"")</f>
        <v>45266</v>
      </c>
      <c r="F1412" s="67" t="str">
        <f>IF(IFERROR(VLOOKUP(Table5[[#This Row],[EMPLOYEE ID]],ELIST!$A$1:$J$1864,8),"")="","",VLOOKUP(Table5[[#This Row],[EMPLOYEE ID]],ELIST!$A$1:$J$1864,8))</f>
        <v/>
      </c>
      <c r="G1412" s="66">
        <v>1</v>
      </c>
      <c r="H1412" s="29">
        <v>12</v>
      </c>
      <c r="I1412" s="68">
        <f t="shared" si="48"/>
        <v>8.3333333333333329E-2</v>
      </c>
      <c r="J1412" s="69">
        <f t="shared" si="49"/>
        <v>8.3333333333333329E-2</v>
      </c>
    </row>
    <row r="1413" spans="1:10" x14ac:dyDescent="0.25">
      <c r="A1413" s="65" t="s">
        <v>23</v>
      </c>
      <c r="B1413" s="66">
        <v>210041</v>
      </c>
      <c r="C1413" s="66" t="s">
        <v>473</v>
      </c>
      <c r="D1413" s="66" t="s">
        <v>747</v>
      </c>
      <c r="E1413" s="67">
        <f>IFERROR(VLOOKUP(Table5[[#This Row],[EMPLOYEE ID]],Table3[[EMP ID]:[DATE STARTED]],9,FALSE),"")</f>
        <v>44693</v>
      </c>
      <c r="F1413" s="67" t="str">
        <f>IF(IFERROR(VLOOKUP(Table5[[#This Row],[EMPLOYEE ID]],ELIST!$A$1:$J$1864,8),"")="","",VLOOKUP(Table5[[#This Row],[EMPLOYEE ID]],ELIST!$A$1:$J$1864,8))</f>
        <v/>
      </c>
      <c r="G1413" s="66">
        <v>1</v>
      </c>
      <c r="H1413" s="29">
        <v>12</v>
      </c>
      <c r="I1413" s="68">
        <f t="shared" si="48"/>
        <v>8.3333333333333329E-2</v>
      </c>
      <c r="J1413" s="69">
        <f t="shared" si="49"/>
        <v>8.3333333333333329E-2</v>
      </c>
    </row>
    <row r="1414" spans="1:10" x14ac:dyDescent="0.25">
      <c r="A1414" s="65" t="s">
        <v>23</v>
      </c>
      <c r="B1414" s="66">
        <v>210041</v>
      </c>
      <c r="C1414" s="66" t="s">
        <v>473</v>
      </c>
      <c r="D1414" s="66" t="s">
        <v>695</v>
      </c>
      <c r="E1414" s="67">
        <f>IFERROR(VLOOKUP(Table5[[#This Row],[EMPLOYEE ID]],Table3[[EMP ID]:[DATE STARTED]],9,FALSE),"")</f>
        <v>44693</v>
      </c>
      <c r="F1414" s="67" t="str">
        <f>IF(IFERROR(VLOOKUP(Table5[[#This Row],[EMPLOYEE ID]],ELIST!$A$1:$J$1864,8),"")="","",VLOOKUP(Table5[[#This Row],[EMPLOYEE ID]],ELIST!$A$1:$J$1864,8))</f>
        <v/>
      </c>
      <c r="G1414" s="66">
        <v>1</v>
      </c>
      <c r="H1414" s="29">
        <v>12</v>
      </c>
      <c r="I1414" s="68">
        <f t="shared" si="48"/>
        <v>8.3333333333333329E-2</v>
      </c>
      <c r="J1414" s="69">
        <f t="shared" si="49"/>
        <v>8.3333333333333329E-2</v>
      </c>
    </row>
    <row r="1415" spans="1:10" x14ac:dyDescent="0.25">
      <c r="A1415" s="65" t="s">
        <v>23</v>
      </c>
      <c r="B1415" s="66">
        <v>210041</v>
      </c>
      <c r="C1415" s="66" t="s">
        <v>473</v>
      </c>
      <c r="D1415" s="66" t="s">
        <v>650</v>
      </c>
      <c r="E1415" s="67">
        <f>IFERROR(VLOOKUP(Table5[[#This Row],[EMPLOYEE ID]],Table3[[EMP ID]:[DATE STARTED]],9,FALSE),"")</f>
        <v>44693</v>
      </c>
      <c r="F1415" s="67" t="str">
        <f>IF(IFERROR(VLOOKUP(Table5[[#This Row],[EMPLOYEE ID]],ELIST!$A$1:$J$1864,8),"")="","",VLOOKUP(Table5[[#This Row],[EMPLOYEE ID]],ELIST!$A$1:$J$1864,8))</f>
        <v/>
      </c>
      <c r="G1415" s="66">
        <v>1</v>
      </c>
      <c r="H1415" s="29">
        <v>12</v>
      </c>
      <c r="I1415" s="68">
        <f t="shared" si="48"/>
        <v>8.3333333333333329E-2</v>
      </c>
      <c r="J1415" s="69">
        <f t="shared" si="49"/>
        <v>8.3333333333333329E-2</v>
      </c>
    </row>
    <row r="1416" spans="1:10" x14ac:dyDescent="0.25">
      <c r="A1416" s="65" t="s">
        <v>23</v>
      </c>
      <c r="B1416" s="66">
        <v>210041</v>
      </c>
      <c r="C1416" s="66" t="s">
        <v>473</v>
      </c>
      <c r="D1416" s="66" t="s">
        <v>3277</v>
      </c>
      <c r="E1416" s="67">
        <f>IFERROR(VLOOKUP(Table5[[#This Row],[EMPLOYEE ID]],Table3[[EMP ID]:[DATE STARTED]],9,FALSE),"")</f>
        <v>44693</v>
      </c>
      <c r="F1416" s="67" t="str">
        <f>IF(IFERROR(VLOOKUP(Table5[[#This Row],[EMPLOYEE ID]],ELIST!$A$1:$J$1864,8),"")="","",VLOOKUP(Table5[[#This Row],[EMPLOYEE ID]],ELIST!$A$1:$J$1864,8))</f>
        <v/>
      </c>
      <c r="G1416" s="66">
        <v>1</v>
      </c>
      <c r="H1416" s="29">
        <v>12</v>
      </c>
      <c r="I1416" s="68">
        <f t="shared" si="48"/>
        <v>8.3333333333333329E-2</v>
      </c>
      <c r="J1416" s="69">
        <f t="shared" si="49"/>
        <v>8.3333333333333329E-2</v>
      </c>
    </row>
    <row r="1417" spans="1:10" x14ac:dyDescent="0.25">
      <c r="A1417" s="65" t="s">
        <v>23</v>
      </c>
      <c r="B1417" s="66">
        <v>210041</v>
      </c>
      <c r="C1417" s="66" t="s">
        <v>473</v>
      </c>
      <c r="D1417" s="66" t="s">
        <v>3284</v>
      </c>
      <c r="E1417" s="67">
        <f>IFERROR(VLOOKUP(Table5[[#This Row],[EMPLOYEE ID]],Table3[[EMP ID]:[DATE STARTED]],9,FALSE),"")</f>
        <v>44693</v>
      </c>
      <c r="F1417" s="67" t="str">
        <f>IF(IFERROR(VLOOKUP(Table5[[#This Row],[EMPLOYEE ID]],ELIST!$A$1:$J$1864,8),"")="","",VLOOKUP(Table5[[#This Row],[EMPLOYEE ID]],ELIST!$A$1:$J$1864,8))</f>
        <v/>
      </c>
      <c r="G1417" s="66">
        <v>1</v>
      </c>
      <c r="H1417" s="29">
        <v>12</v>
      </c>
      <c r="I1417" s="68">
        <f t="shared" si="48"/>
        <v>8.3333333333333329E-2</v>
      </c>
      <c r="J1417" s="69">
        <f t="shared" si="49"/>
        <v>8.3333333333333329E-2</v>
      </c>
    </row>
    <row r="1418" spans="1:10" x14ac:dyDescent="0.25">
      <c r="A1418" s="65" t="s">
        <v>23</v>
      </c>
      <c r="B1418" s="66">
        <v>210041</v>
      </c>
      <c r="C1418" s="66" t="s">
        <v>473</v>
      </c>
      <c r="D1418" s="66" t="s">
        <v>3778</v>
      </c>
      <c r="E1418" s="67">
        <f>IFERROR(VLOOKUP(Table5[[#This Row],[EMPLOYEE ID]],Table3[[EMP ID]:[DATE STARTED]],9,FALSE),"")</f>
        <v>44693</v>
      </c>
      <c r="F1418" s="67" t="str">
        <f>IF(IFERROR(VLOOKUP(Table5[[#This Row],[EMPLOYEE ID]],ELIST!$A$1:$J$1864,8),"")="","",VLOOKUP(Table5[[#This Row],[EMPLOYEE ID]],ELIST!$A$1:$J$1864,8))</f>
        <v/>
      </c>
      <c r="G1418" s="66">
        <v>1</v>
      </c>
      <c r="H1418" s="29">
        <v>12</v>
      </c>
      <c r="I1418" s="68">
        <f t="shared" si="48"/>
        <v>8.3333333333333329E-2</v>
      </c>
      <c r="J1418" s="69">
        <f t="shared" si="49"/>
        <v>8.3333333333333329E-2</v>
      </c>
    </row>
    <row r="1419" spans="1:10" x14ac:dyDescent="0.25">
      <c r="A1419" s="65" t="s">
        <v>23</v>
      </c>
      <c r="B1419" s="66">
        <v>210041</v>
      </c>
      <c r="C1419" s="66" t="s">
        <v>473</v>
      </c>
      <c r="D1419" s="66" t="s">
        <v>3768</v>
      </c>
      <c r="E1419" s="67">
        <f>IFERROR(VLOOKUP(Table5[[#This Row],[EMPLOYEE ID]],Table3[[EMP ID]:[DATE STARTED]],9,FALSE),"")</f>
        <v>44693</v>
      </c>
      <c r="F1419" s="67" t="str">
        <f>IF(IFERROR(VLOOKUP(Table5[[#This Row],[EMPLOYEE ID]],ELIST!$A$1:$J$1864,8),"")="","",VLOOKUP(Table5[[#This Row],[EMPLOYEE ID]],ELIST!$A$1:$J$1864,8))</f>
        <v/>
      </c>
      <c r="G1419" s="66">
        <v>1</v>
      </c>
      <c r="H1419" s="29">
        <v>12</v>
      </c>
      <c r="I1419" s="68">
        <f t="shared" si="48"/>
        <v>8.3333333333333329E-2</v>
      </c>
      <c r="J1419" s="69">
        <f t="shared" si="49"/>
        <v>8.3333333333333329E-2</v>
      </c>
    </row>
    <row r="1420" spans="1:10" x14ac:dyDescent="0.25">
      <c r="A1420" s="65" t="s">
        <v>23</v>
      </c>
      <c r="B1420" s="66">
        <v>240036</v>
      </c>
      <c r="C1420" s="66" t="s">
        <v>119</v>
      </c>
      <c r="D1420" s="66" t="s">
        <v>717</v>
      </c>
      <c r="E1420" s="67">
        <f>IFERROR(VLOOKUP(Table5[[#This Row],[EMPLOYEE ID]],Table3[[EMP ID]:[DATE STARTED]],9,FALSE),"")</f>
        <v>41473</v>
      </c>
      <c r="F1420" s="67" t="str">
        <f>IF(IFERROR(VLOOKUP(Table5[[#This Row],[EMPLOYEE ID]],ELIST!$A$1:$J$1864,8),"")="","",VLOOKUP(Table5[[#This Row],[EMPLOYEE ID]],ELIST!$A$1:$J$1864,8))</f>
        <v/>
      </c>
      <c r="G1420" s="66">
        <v>1</v>
      </c>
      <c r="H1420" s="29">
        <v>12</v>
      </c>
      <c r="I1420" s="68">
        <f t="shared" si="48"/>
        <v>8.3333333333333329E-2</v>
      </c>
      <c r="J1420" s="69">
        <f t="shared" si="49"/>
        <v>8.3333333333333329E-2</v>
      </c>
    </row>
    <row r="1421" spans="1:10" x14ac:dyDescent="0.25">
      <c r="A1421" s="65" t="s">
        <v>23</v>
      </c>
      <c r="B1421" s="66">
        <v>240036</v>
      </c>
      <c r="C1421" s="66" t="s">
        <v>119</v>
      </c>
      <c r="D1421" s="66" t="s">
        <v>703</v>
      </c>
      <c r="E1421" s="67">
        <f>IFERROR(VLOOKUP(Table5[[#This Row],[EMPLOYEE ID]],Table3[[EMP ID]:[DATE STARTED]],9,FALSE),"")</f>
        <v>41473</v>
      </c>
      <c r="F1421" s="67" t="str">
        <f>IF(IFERROR(VLOOKUP(Table5[[#This Row],[EMPLOYEE ID]],ELIST!$A$1:$J$1864,8),"")="","",VLOOKUP(Table5[[#This Row],[EMPLOYEE ID]],ELIST!$A$1:$J$1864,8))</f>
        <v/>
      </c>
      <c r="G1421" s="66">
        <v>1</v>
      </c>
      <c r="H1421" s="29">
        <v>12</v>
      </c>
      <c r="I1421" s="68">
        <f t="shared" ref="I1421:I1452" si="50">G1421/H1421</f>
        <v>8.3333333333333329E-2</v>
      </c>
      <c r="J1421" s="69">
        <f t="shared" ref="J1421:J1452" si="51">IF(ISNUMBER(F1421), ((G1421 - 1 + (DAY(F1421) / DAY(EOMONTH(F1421, 0)))) / H1421), (G1421 / H1421))</f>
        <v>8.3333333333333329E-2</v>
      </c>
    </row>
    <row r="1422" spans="1:10" x14ac:dyDescent="0.25">
      <c r="A1422" s="65" t="s">
        <v>23</v>
      </c>
      <c r="B1422" s="66">
        <v>240037</v>
      </c>
      <c r="C1422" s="66" t="s">
        <v>99</v>
      </c>
      <c r="D1422" s="66" t="s">
        <v>748</v>
      </c>
      <c r="E1422" s="67">
        <f>IFERROR(VLOOKUP(Table5[[#This Row],[EMPLOYEE ID]],Table3[[EMP ID]:[DATE STARTED]],9,FALSE),"")</f>
        <v>41540</v>
      </c>
      <c r="F1422" s="67" t="str">
        <f>IF(IFERROR(VLOOKUP(Table5[[#This Row],[EMPLOYEE ID]],ELIST!$A$1:$J$1864,8),"")="","",VLOOKUP(Table5[[#This Row],[EMPLOYEE ID]],ELIST!$A$1:$J$1864,8))</f>
        <v/>
      </c>
      <c r="G1422" s="66">
        <v>1</v>
      </c>
      <c r="H1422" s="29">
        <v>12</v>
      </c>
      <c r="I1422" s="68">
        <f t="shared" si="50"/>
        <v>8.3333333333333329E-2</v>
      </c>
      <c r="J1422" s="69">
        <f t="shared" si="51"/>
        <v>8.3333333333333329E-2</v>
      </c>
    </row>
    <row r="1423" spans="1:10" x14ac:dyDescent="0.25">
      <c r="A1423" s="65" t="s">
        <v>23</v>
      </c>
      <c r="B1423" s="66" t="s">
        <v>2992</v>
      </c>
      <c r="C1423" s="66" t="s">
        <v>3766</v>
      </c>
      <c r="D1423" s="66" t="s">
        <v>754</v>
      </c>
      <c r="E1423" s="67" t="str">
        <f>IFERROR(VLOOKUP(Table5[[#This Row],[EMPLOYEE ID]],Table3[[EMP ID]:[DATE STARTED]],9,FALSE),"")</f>
        <v/>
      </c>
      <c r="F1423" s="67" t="str">
        <f>IF(IFERROR(VLOOKUP(Table5[[#This Row],[EMPLOYEE ID]],ELIST!$A$1:$J$1864,8),"")="","",VLOOKUP(Table5[[#This Row],[EMPLOYEE ID]],ELIST!$A$1:$J$1864,8))</f>
        <v/>
      </c>
      <c r="G1423" s="66">
        <v>1</v>
      </c>
      <c r="H1423" s="29">
        <v>12</v>
      </c>
      <c r="I1423" s="68">
        <f t="shared" si="50"/>
        <v>8.3333333333333329E-2</v>
      </c>
      <c r="J1423" s="69">
        <f t="shared" si="51"/>
        <v>8.3333333333333329E-2</v>
      </c>
    </row>
    <row r="1424" spans="1:10" x14ac:dyDescent="0.25">
      <c r="A1424" s="65" t="s">
        <v>23</v>
      </c>
      <c r="B1424" s="66" t="s">
        <v>234</v>
      </c>
      <c r="C1424" s="66" t="s">
        <v>3766</v>
      </c>
      <c r="D1424" s="66" t="s">
        <v>746</v>
      </c>
      <c r="E1424" s="67" t="str">
        <f>IFERROR(VLOOKUP(Table5[[#This Row],[EMPLOYEE ID]],Table3[[EMP ID]:[DATE STARTED]],9,FALSE),"")</f>
        <v/>
      </c>
      <c r="F1424" s="67">
        <f>IF(IFERROR(VLOOKUP(Table5[[#This Row],[EMPLOYEE ID]],ELIST!$A$1:$J$1864,8),"")="","",VLOOKUP(Table5[[#This Row],[EMPLOYEE ID]],ELIST!$A$1:$J$1864,8))</f>
        <v>44232</v>
      </c>
      <c r="G1424" s="66">
        <v>1</v>
      </c>
      <c r="H1424" s="29">
        <v>12</v>
      </c>
      <c r="I1424" s="68">
        <f t="shared" si="50"/>
        <v>8.3333333333333329E-2</v>
      </c>
      <c r="J1424" s="69">
        <f t="shared" si="51"/>
        <v>1.4880952380952382E-2</v>
      </c>
    </row>
    <row r="1425" spans="1:10" x14ac:dyDescent="0.25">
      <c r="A1425" s="65" t="s">
        <v>16</v>
      </c>
      <c r="B1425" s="66">
        <v>240617</v>
      </c>
      <c r="C1425" s="66" t="s">
        <v>28</v>
      </c>
      <c r="D1425" s="66" t="s">
        <v>754</v>
      </c>
      <c r="E1425" s="67">
        <f>IFERROR(VLOOKUP(Table5[[#This Row],[EMPLOYEE ID]],Table3[[EMP ID]:[DATE STARTED]],9,FALSE),"")</f>
        <v>45012</v>
      </c>
      <c r="F1425" s="67" t="str">
        <f>IF(IFERROR(VLOOKUP(Table5[[#This Row],[EMPLOYEE ID]],ELIST!$A$1:$J$1864,8),"")="","",VLOOKUP(Table5[[#This Row],[EMPLOYEE ID]],ELIST!$A$1:$J$1864,8))</f>
        <v/>
      </c>
      <c r="G1425" s="66">
        <v>1</v>
      </c>
      <c r="H1425" s="29">
        <v>12</v>
      </c>
      <c r="I1425" s="68">
        <f t="shared" si="50"/>
        <v>8.3333333333333329E-2</v>
      </c>
      <c r="J1425" s="69">
        <f t="shared" si="51"/>
        <v>8.3333333333333329E-2</v>
      </c>
    </row>
    <row r="1426" spans="1:10" x14ac:dyDescent="0.25">
      <c r="A1426" s="65" t="s">
        <v>16</v>
      </c>
      <c r="B1426" s="66">
        <v>240617</v>
      </c>
      <c r="C1426" s="66" t="s">
        <v>28</v>
      </c>
      <c r="D1426" s="66" t="s">
        <v>748</v>
      </c>
      <c r="E1426" s="67">
        <f>IFERROR(VLOOKUP(Table5[[#This Row],[EMPLOYEE ID]],Table3[[EMP ID]:[DATE STARTED]],9,FALSE),"")</f>
        <v>45012</v>
      </c>
      <c r="F1426" s="67" t="str">
        <f>IF(IFERROR(VLOOKUP(Table5[[#This Row],[EMPLOYEE ID]],ELIST!$A$1:$J$1864,8),"")="","",VLOOKUP(Table5[[#This Row],[EMPLOYEE ID]],ELIST!$A$1:$J$1864,8))</f>
        <v/>
      </c>
      <c r="G1426" s="66">
        <v>1</v>
      </c>
      <c r="H1426" s="29">
        <v>12</v>
      </c>
      <c r="I1426" s="68">
        <f t="shared" si="50"/>
        <v>8.3333333333333329E-2</v>
      </c>
      <c r="J1426" s="69">
        <f t="shared" si="51"/>
        <v>8.3333333333333329E-2</v>
      </c>
    </row>
    <row r="1427" spans="1:10" x14ac:dyDescent="0.25">
      <c r="A1427" s="65" t="s">
        <v>16</v>
      </c>
      <c r="B1427" s="66">
        <v>240617</v>
      </c>
      <c r="C1427" s="66" t="s">
        <v>28</v>
      </c>
      <c r="D1427" s="66" t="s">
        <v>746</v>
      </c>
      <c r="E1427" s="67">
        <f>IFERROR(VLOOKUP(Table5[[#This Row],[EMPLOYEE ID]],Table3[[EMP ID]:[DATE STARTED]],9,FALSE),"")</f>
        <v>45012</v>
      </c>
      <c r="F1427" s="67" t="str">
        <f>IF(IFERROR(VLOOKUP(Table5[[#This Row],[EMPLOYEE ID]],ELIST!$A$1:$J$1864,8),"")="","",VLOOKUP(Table5[[#This Row],[EMPLOYEE ID]],ELIST!$A$1:$J$1864,8))</f>
        <v/>
      </c>
      <c r="G1427" s="66">
        <v>1</v>
      </c>
      <c r="H1427" s="29">
        <v>12</v>
      </c>
      <c r="I1427" s="68">
        <f t="shared" si="50"/>
        <v>8.3333333333333329E-2</v>
      </c>
      <c r="J1427" s="69">
        <f t="shared" si="51"/>
        <v>8.3333333333333329E-2</v>
      </c>
    </row>
    <row r="1428" spans="1:10" x14ac:dyDescent="0.25">
      <c r="A1428" s="65" t="s">
        <v>16</v>
      </c>
      <c r="B1428" s="66">
        <v>240617</v>
      </c>
      <c r="C1428" s="66" t="s">
        <v>28</v>
      </c>
      <c r="D1428" s="66" t="s">
        <v>717</v>
      </c>
      <c r="E1428" s="67">
        <f>IFERROR(VLOOKUP(Table5[[#This Row],[EMPLOYEE ID]],Table3[[EMP ID]:[DATE STARTED]],9,FALSE),"")</f>
        <v>45012</v>
      </c>
      <c r="F1428" s="67" t="str">
        <f>IF(IFERROR(VLOOKUP(Table5[[#This Row],[EMPLOYEE ID]],ELIST!$A$1:$J$1864,8),"")="","",VLOOKUP(Table5[[#This Row],[EMPLOYEE ID]],ELIST!$A$1:$J$1864,8))</f>
        <v/>
      </c>
      <c r="G1428" s="66">
        <v>1</v>
      </c>
      <c r="H1428" s="29">
        <v>12</v>
      </c>
      <c r="I1428" s="68">
        <f t="shared" si="50"/>
        <v>8.3333333333333329E-2</v>
      </c>
      <c r="J1428" s="69">
        <f t="shared" si="51"/>
        <v>8.3333333333333329E-2</v>
      </c>
    </row>
    <row r="1429" spans="1:10" x14ac:dyDescent="0.25">
      <c r="A1429" s="65" t="s">
        <v>16</v>
      </c>
      <c r="B1429" s="66">
        <v>240617</v>
      </c>
      <c r="C1429" s="66" t="s">
        <v>28</v>
      </c>
      <c r="D1429" s="66" t="s">
        <v>703</v>
      </c>
      <c r="E1429" s="67">
        <f>IFERROR(VLOOKUP(Table5[[#This Row],[EMPLOYEE ID]],Table3[[EMP ID]:[DATE STARTED]],9,FALSE),"")</f>
        <v>45012</v>
      </c>
      <c r="F1429" s="67" t="str">
        <f>IF(IFERROR(VLOOKUP(Table5[[#This Row],[EMPLOYEE ID]],ELIST!$A$1:$J$1864,8),"")="","",VLOOKUP(Table5[[#This Row],[EMPLOYEE ID]],ELIST!$A$1:$J$1864,8))</f>
        <v/>
      </c>
      <c r="G1429" s="66">
        <v>1</v>
      </c>
      <c r="H1429" s="29">
        <v>12</v>
      </c>
      <c r="I1429" s="68">
        <f t="shared" si="50"/>
        <v>8.3333333333333329E-2</v>
      </c>
      <c r="J1429" s="69">
        <f t="shared" si="51"/>
        <v>8.3333333333333329E-2</v>
      </c>
    </row>
    <row r="1430" spans="1:10" x14ac:dyDescent="0.25">
      <c r="A1430" s="65" t="s">
        <v>16</v>
      </c>
      <c r="B1430" s="66">
        <v>240617</v>
      </c>
      <c r="C1430" s="66" t="s">
        <v>28</v>
      </c>
      <c r="D1430" s="66" t="s">
        <v>695</v>
      </c>
      <c r="E1430" s="67">
        <f>IFERROR(VLOOKUP(Table5[[#This Row],[EMPLOYEE ID]],Table3[[EMP ID]:[DATE STARTED]],9,FALSE),"")</f>
        <v>45012</v>
      </c>
      <c r="F1430" s="67" t="str">
        <f>IF(IFERROR(VLOOKUP(Table5[[#This Row],[EMPLOYEE ID]],ELIST!$A$1:$J$1864,8),"")="","",VLOOKUP(Table5[[#This Row],[EMPLOYEE ID]],ELIST!$A$1:$J$1864,8))</f>
        <v/>
      </c>
      <c r="G1430" s="66">
        <v>1</v>
      </c>
      <c r="H1430" s="29">
        <v>12</v>
      </c>
      <c r="I1430" s="68">
        <f t="shared" si="50"/>
        <v>8.3333333333333329E-2</v>
      </c>
      <c r="J1430" s="69">
        <f t="shared" si="51"/>
        <v>8.3333333333333329E-2</v>
      </c>
    </row>
    <row r="1431" spans="1:10" x14ac:dyDescent="0.25">
      <c r="A1431" s="65" t="s">
        <v>16</v>
      </c>
      <c r="B1431" s="66">
        <v>240617</v>
      </c>
      <c r="C1431" s="66" t="s">
        <v>28</v>
      </c>
      <c r="D1431" s="66" t="s">
        <v>650</v>
      </c>
      <c r="E1431" s="67">
        <f>IFERROR(VLOOKUP(Table5[[#This Row],[EMPLOYEE ID]],Table3[[EMP ID]:[DATE STARTED]],9,FALSE),"")</f>
        <v>45012</v>
      </c>
      <c r="F1431" s="67" t="str">
        <f>IF(IFERROR(VLOOKUP(Table5[[#This Row],[EMPLOYEE ID]],ELIST!$A$1:$J$1864,8),"")="","",VLOOKUP(Table5[[#This Row],[EMPLOYEE ID]],ELIST!$A$1:$J$1864,8))</f>
        <v/>
      </c>
      <c r="G1431" s="66">
        <v>1</v>
      </c>
      <c r="H1431" s="29">
        <v>12</v>
      </c>
      <c r="I1431" s="68">
        <f t="shared" si="50"/>
        <v>8.3333333333333329E-2</v>
      </c>
      <c r="J1431" s="69">
        <f t="shared" si="51"/>
        <v>8.3333333333333329E-2</v>
      </c>
    </row>
    <row r="1432" spans="1:10" x14ac:dyDescent="0.25">
      <c r="A1432" s="65" t="s">
        <v>16</v>
      </c>
      <c r="B1432" s="66">
        <v>240617</v>
      </c>
      <c r="C1432" s="66" t="s">
        <v>28</v>
      </c>
      <c r="D1432" s="66" t="s">
        <v>3277</v>
      </c>
      <c r="E1432" s="67">
        <f>IFERROR(VLOOKUP(Table5[[#This Row],[EMPLOYEE ID]],Table3[[EMP ID]:[DATE STARTED]],9,FALSE),"")</f>
        <v>45012</v>
      </c>
      <c r="F1432" s="67" t="str">
        <f>IF(IFERROR(VLOOKUP(Table5[[#This Row],[EMPLOYEE ID]],ELIST!$A$1:$J$1864,8),"")="","",VLOOKUP(Table5[[#This Row],[EMPLOYEE ID]],ELIST!$A$1:$J$1864,8))</f>
        <v/>
      </c>
      <c r="G1432" s="66">
        <v>1</v>
      </c>
      <c r="H1432" s="29">
        <v>12</v>
      </c>
      <c r="I1432" s="68">
        <f t="shared" si="50"/>
        <v>8.3333333333333329E-2</v>
      </c>
      <c r="J1432" s="69">
        <f t="shared" si="51"/>
        <v>8.3333333333333329E-2</v>
      </c>
    </row>
    <row r="1433" spans="1:10" x14ac:dyDescent="0.25">
      <c r="A1433" s="65" t="s">
        <v>16</v>
      </c>
      <c r="B1433" s="66">
        <v>240617</v>
      </c>
      <c r="C1433" s="66" t="s">
        <v>28</v>
      </c>
      <c r="D1433" s="66" t="s">
        <v>3284</v>
      </c>
      <c r="E1433" s="67">
        <f>IFERROR(VLOOKUP(Table5[[#This Row],[EMPLOYEE ID]],Table3[[EMP ID]:[DATE STARTED]],9,FALSE),"")</f>
        <v>45012</v>
      </c>
      <c r="F1433" s="67" t="str">
        <f>IF(IFERROR(VLOOKUP(Table5[[#This Row],[EMPLOYEE ID]],ELIST!$A$1:$J$1864,8),"")="","",VLOOKUP(Table5[[#This Row],[EMPLOYEE ID]],ELIST!$A$1:$J$1864,8))</f>
        <v/>
      </c>
      <c r="G1433" s="66">
        <v>1</v>
      </c>
      <c r="H1433" s="29">
        <v>12</v>
      </c>
      <c r="I1433" s="68">
        <f t="shared" si="50"/>
        <v>8.3333333333333329E-2</v>
      </c>
      <c r="J1433" s="69">
        <f t="shared" si="51"/>
        <v>8.3333333333333329E-2</v>
      </c>
    </row>
    <row r="1434" spans="1:10" x14ac:dyDescent="0.25">
      <c r="A1434" s="65" t="s">
        <v>16</v>
      </c>
      <c r="B1434" s="66">
        <v>240617</v>
      </c>
      <c r="C1434" s="66" t="s">
        <v>28</v>
      </c>
      <c r="D1434" s="66" t="s">
        <v>3778</v>
      </c>
      <c r="E1434" s="67">
        <f>IFERROR(VLOOKUP(Table5[[#This Row],[EMPLOYEE ID]],Table3[[EMP ID]:[DATE STARTED]],9,FALSE),"")</f>
        <v>45012</v>
      </c>
      <c r="F1434" s="67" t="str">
        <f>IF(IFERROR(VLOOKUP(Table5[[#This Row],[EMPLOYEE ID]],ELIST!$A$1:$J$1864,8),"")="","",VLOOKUP(Table5[[#This Row],[EMPLOYEE ID]],ELIST!$A$1:$J$1864,8))</f>
        <v/>
      </c>
      <c r="G1434" s="66">
        <v>1</v>
      </c>
      <c r="H1434" s="29">
        <v>12</v>
      </c>
      <c r="I1434" s="68">
        <f t="shared" si="50"/>
        <v>8.3333333333333329E-2</v>
      </c>
      <c r="J1434" s="69">
        <f t="shared" si="51"/>
        <v>8.3333333333333329E-2</v>
      </c>
    </row>
    <row r="1435" spans="1:10" x14ac:dyDescent="0.25">
      <c r="A1435" s="65" t="s">
        <v>16</v>
      </c>
      <c r="B1435" s="66">
        <v>240617</v>
      </c>
      <c r="C1435" s="66" t="s">
        <v>28</v>
      </c>
      <c r="D1435" s="66" t="s">
        <v>3768</v>
      </c>
      <c r="E1435" s="67">
        <f>IFERROR(VLOOKUP(Table5[[#This Row],[EMPLOYEE ID]],Table3[[EMP ID]:[DATE STARTED]],9,FALSE),"")</f>
        <v>45012</v>
      </c>
      <c r="F1435" s="67" t="str">
        <f>IF(IFERROR(VLOOKUP(Table5[[#This Row],[EMPLOYEE ID]],ELIST!$A$1:$J$1864,8),"")="","",VLOOKUP(Table5[[#This Row],[EMPLOYEE ID]],ELIST!$A$1:$J$1864,8))</f>
        <v/>
      </c>
      <c r="G1435" s="66">
        <v>1</v>
      </c>
      <c r="H1435" s="29">
        <v>12</v>
      </c>
      <c r="I1435" s="68">
        <f t="shared" si="50"/>
        <v>8.3333333333333329E-2</v>
      </c>
      <c r="J1435" s="69">
        <f t="shared" si="51"/>
        <v>8.3333333333333329E-2</v>
      </c>
    </row>
    <row r="1436" spans="1:10" x14ac:dyDescent="0.25">
      <c r="A1436" s="65" t="s">
        <v>3</v>
      </c>
      <c r="B1436" s="66">
        <v>210077</v>
      </c>
      <c r="C1436" s="66" t="s">
        <v>694</v>
      </c>
      <c r="D1436" s="66" t="s">
        <v>747</v>
      </c>
      <c r="E1436" s="67">
        <f>IFERROR(VLOOKUP(Table5[[#This Row],[EMPLOYEE ID]],Table3[[EMP ID]:[DATE STARTED]],9,FALSE),"")</f>
        <v>45383</v>
      </c>
      <c r="F1436" s="67" t="str">
        <f>IF(IFERROR(VLOOKUP(Table5[[#This Row],[EMPLOYEE ID]],ELIST!$A$1:$J$1864,8),"")="","",VLOOKUP(Table5[[#This Row],[EMPLOYEE ID]],ELIST!$A$1:$J$1864,8))</f>
        <v/>
      </c>
      <c r="G1436" s="66">
        <v>1</v>
      </c>
      <c r="H1436" s="29">
        <v>12</v>
      </c>
      <c r="I1436" s="68">
        <f t="shared" si="50"/>
        <v>8.3333333333333329E-2</v>
      </c>
      <c r="J1436" s="69">
        <f t="shared" si="51"/>
        <v>8.3333333333333329E-2</v>
      </c>
    </row>
    <row r="1437" spans="1:10" x14ac:dyDescent="0.25">
      <c r="A1437" s="65" t="s">
        <v>3</v>
      </c>
      <c r="B1437" s="66">
        <v>210077</v>
      </c>
      <c r="C1437" s="66" t="s">
        <v>694</v>
      </c>
      <c r="D1437" s="66" t="s">
        <v>746</v>
      </c>
      <c r="E1437" s="67">
        <f>IFERROR(VLOOKUP(Table5[[#This Row],[EMPLOYEE ID]],Table3[[EMP ID]:[DATE STARTED]],9,FALSE),"")</f>
        <v>45383</v>
      </c>
      <c r="F1437" s="67" t="str">
        <f>IF(IFERROR(VLOOKUP(Table5[[#This Row],[EMPLOYEE ID]],ELIST!$A$1:$J$1864,8),"")="","",VLOOKUP(Table5[[#This Row],[EMPLOYEE ID]],ELIST!$A$1:$J$1864,8))</f>
        <v/>
      </c>
      <c r="G1437" s="66">
        <v>1</v>
      </c>
      <c r="H1437" s="29">
        <v>12</v>
      </c>
      <c r="I1437" s="68">
        <f t="shared" si="50"/>
        <v>8.3333333333333329E-2</v>
      </c>
      <c r="J1437" s="69">
        <f t="shared" si="51"/>
        <v>8.3333333333333329E-2</v>
      </c>
    </row>
    <row r="1438" spans="1:10" x14ac:dyDescent="0.25">
      <c r="A1438" s="65" t="s">
        <v>3</v>
      </c>
      <c r="B1438" s="66">
        <v>210077</v>
      </c>
      <c r="C1438" s="66" t="s">
        <v>694</v>
      </c>
      <c r="D1438" s="66" t="s">
        <v>717</v>
      </c>
      <c r="E1438" s="67">
        <f>IFERROR(VLOOKUP(Table5[[#This Row],[EMPLOYEE ID]],Table3[[EMP ID]:[DATE STARTED]],9,FALSE),"")</f>
        <v>45383</v>
      </c>
      <c r="F1438" s="67" t="str">
        <f>IF(IFERROR(VLOOKUP(Table5[[#This Row],[EMPLOYEE ID]],ELIST!$A$1:$J$1864,8),"")="","",VLOOKUP(Table5[[#This Row],[EMPLOYEE ID]],ELIST!$A$1:$J$1864,8))</f>
        <v/>
      </c>
      <c r="G1438" s="66">
        <v>1</v>
      </c>
      <c r="H1438" s="29">
        <v>12</v>
      </c>
      <c r="I1438" s="68">
        <f t="shared" si="50"/>
        <v>8.3333333333333329E-2</v>
      </c>
      <c r="J1438" s="69">
        <f t="shared" si="51"/>
        <v>8.3333333333333329E-2</v>
      </c>
    </row>
    <row r="1439" spans="1:10" x14ac:dyDescent="0.25">
      <c r="A1439" s="65" t="s">
        <v>3</v>
      </c>
      <c r="B1439" s="66">
        <v>210077</v>
      </c>
      <c r="C1439" s="66" t="s">
        <v>694</v>
      </c>
      <c r="D1439" s="66" t="s">
        <v>703</v>
      </c>
      <c r="E1439" s="67">
        <f>IFERROR(VLOOKUP(Table5[[#This Row],[EMPLOYEE ID]],Table3[[EMP ID]:[DATE STARTED]],9,FALSE),"")</f>
        <v>45383</v>
      </c>
      <c r="F1439" s="67" t="str">
        <f>IF(IFERROR(VLOOKUP(Table5[[#This Row],[EMPLOYEE ID]],ELIST!$A$1:$J$1864,8),"")="","",VLOOKUP(Table5[[#This Row],[EMPLOYEE ID]],ELIST!$A$1:$J$1864,8))</f>
        <v/>
      </c>
      <c r="G1439" s="66">
        <v>1</v>
      </c>
      <c r="H1439" s="29">
        <v>12</v>
      </c>
      <c r="I1439" s="68">
        <f t="shared" si="50"/>
        <v>8.3333333333333329E-2</v>
      </c>
      <c r="J1439" s="69">
        <f t="shared" si="51"/>
        <v>8.3333333333333329E-2</v>
      </c>
    </row>
    <row r="1440" spans="1:10" x14ac:dyDescent="0.25">
      <c r="A1440" s="65" t="s">
        <v>3</v>
      </c>
      <c r="B1440" s="66">
        <v>210077</v>
      </c>
      <c r="C1440" s="66" t="s">
        <v>694</v>
      </c>
      <c r="D1440" s="66" t="s">
        <v>695</v>
      </c>
      <c r="E1440" s="67">
        <f>IFERROR(VLOOKUP(Table5[[#This Row],[EMPLOYEE ID]],Table3[[EMP ID]:[DATE STARTED]],9,FALSE),"")</f>
        <v>45383</v>
      </c>
      <c r="F1440" s="67" t="str">
        <f>IF(IFERROR(VLOOKUP(Table5[[#This Row],[EMPLOYEE ID]],ELIST!$A$1:$J$1864,8),"")="","",VLOOKUP(Table5[[#This Row],[EMPLOYEE ID]],ELIST!$A$1:$J$1864,8))</f>
        <v/>
      </c>
      <c r="G1440" s="66">
        <v>1</v>
      </c>
      <c r="H1440" s="29">
        <v>12</v>
      </c>
      <c r="I1440" s="68">
        <f t="shared" si="50"/>
        <v>8.3333333333333329E-2</v>
      </c>
      <c r="J1440" s="69">
        <f t="shared" si="51"/>
        <v>8.3333333333333329E-2</v>
      </c>
    </row>
    <row r="1441" spans="1:10" x14ac:dyDescent="0.25">
      <c r="A1441" s="65" t="s">
        <v>3</v>
      </c>
      <c r="B1441" s="66">
        <v>210077</v>
      </c>
      <c r="C1441" s="66" t="s">
        <v>694</v>
      </c>
      <c r="D1441" s="66" t="s">
        <v>650</v>
      </c>
      <c r="E1441" s="67">
        <f>IFERROR(VLOOKUP(Table5[[#This Row],[EMPLOYEE ID]],Table3[[EMP ID]:[DATE STARTED]],9,FALSE),"")</f>
        <v>45383</v>
      </c>
      <c r="F1441" s="67" t="str">
        <f>IF(IFERROR(VLOOKUP(Table5[[#This Row],[EMPLOYEE ID]],ELIST!$A$1:$J$1864,8),"")="","",VLOOKUP(Table5[[#This Row],[EMPLOYEE ID]],ELIST!$A$1:$J$1864,8))</f>
        <v/>
      </c>
      <c r="G1441" s="66">
        <v>1</v>
      </c>
      <c r="H1441" s="29">
        <v>12</v>
      </c>
      <c r="I1441" s="68">
        <f t="shared" si="50"/>
        <v>8.3333333333333329E-2</v>
      </c>
      <c r="J1441" s="69">
        <f t="shared" si="51"/>
        <v>8.3333333333333329E-2</v>
      </c>
    </row>
    <row r="1442" spans="1:10" x14ac:dyDescent="0.25">
      <c r="A1442" s="65" t="s">
        <v>3</v>
      </c>
      <c r="B1442" s="66">
        <v>210077</v>
      </c>
      <c r="C1442" s="66" t="s">
        <v>694</v>
      </c>
      <c r="D1442" s="66" t="s">
        <v>3277</v>
      </c>
      <c r="E1442" s="67">
        <f>IFERROR(VLOOKUP(Table5[[#This Row],[EMPLOYEE ID]],Table3[[EMP ID]:[DATE STARTED]],9,FALSE),"")</f>
        <v>45383</v>
      </c>
      <c r="F1442" s="67" t="str">
        <f>IF(IFERROR(VLOOKUP(Table5[[#This Row],[EMPLOYEE ID]],ELIST!$A$1:$J$1864,8),"")="","",VLOOKUP(Table5[[#This Row],[EMPLOYEE ID]],ELIST!$A$1:$J$1864,8))</f>
        <v/>
      </c>
      <c r="G1442" s="66">
        <v>1</v>
      </c>
      <c r="H1442" s="29">
        <v>12</v>
      </c>
      <c r="I1442" s="68">
        <f t="shared" si="50"/>
        <v>8.3333333333333329E-2</v>
      </c>
      <c r="J1442" s="69">
        <f t="shared" si="51"/>
        <v>8.3333333333333329E-2</v>
      </c>
    </row>
    <row r="1443" spans="1:10" x14ac:dyDescent="0.25">
      <c r="A1443" s="65" t="s">
        <v>3</v>
      </c>
      <c r="B1443" s="66">
        <v>210077</v>
      </c>
      <c r="C1443" s="66" t="s">
        <v>694</v>
      </c>
      <c r="D1443" s="66" t="s">
        <v>3778</v>
      </c>
      <c r="E1443" s="67">
        <f>IFERROR(VLOOKUP(Table5[[#This Row],[EMPLOYEE ID]],Table3[[EMP ID]:[DATE STARTED]],9,FALSE),"")</f>
        <v>45383</v>
      </c>
      <c r="F1443" s="67" t="str">
        <f>IF(IFERROR(VLOOKUP(Table5[[#This Row],[EMPLOYEE ID]],ELIST!$A$1:$J$1864,8),"")="","",VLOOKUP(Table5[[#This Row],[EMPLOYEE ID]],ELIST!$A$1:$J$1864,8))</f>
        <v/>
      </c>
      <c r="G1443" s="66">
        <v>1</v>
      </c>
      <c r="H1443" s="29">
        <v>12</v>
      </c>
      <c r="I1443" s="68">
        <f t="shared" si="50"/>
        <v>8.3333333333333329E-2</v>
      </c>
      <c r="J1443" s="69">
        <f t="shared" si="51"/>
        <v>8.3333333333333329E-2</v>
      </c>
    </row>
    <row r="1444" spans="1:10" x14ac:dyDescent="0.25">
      <c r="A1444" s="65" t="s">
        <v>3</v>
      </c>
      <c r="B1444" s="66">
        <v>210077</v>
      </c>
      <c r="C1444" s="66" t="s">
        <v>694</v>
      </c>
      <c r="D1444" s="66" t="s">
        <v>3768</v>
      </c>
      <c r="E1444" s="67">
        <f>IFERROR(VLOOKUP(Table5[[#This Row],[EMPLOYEE ID]],Table3[[EMP ID]:[DATE STARTED]],9,FALSE),"")</f>
        <v>45383</v>
      </c>
      <c r="F1444" s="67" t="str">
        <f>IF(IFERROR(VLOOKUP(Table5[[#This Row],[EMPLOYEE ID]],ELIST!$A$1:$J$1864,8),"")="","",VLOOKUP(Table5[[#This Row],[EMPLOYEE ID]],ELIST!$A$1:$J$1864,8))</f>
        <v/>
      </c>
      <c r="G1444" s="66">
        <v>1</v>
      </c>
      <c r="H1444" s="29">
        <v>12</v>
      </c>
      <c r="I1444" s="68">
        <f t="shared" si="50"/>
        <v>8.3333333333333329E-2</v>
      </c>
      <c r="J1444" s="69">
        <f t="shared" si="51"/>
        <v>8.3333333333333329E-2</v>
      </c>
    </row>
    <row r="1445" spans="1:10" x14ac:dyDescent="0.25">
      <c r="A1445" s="65" t="s">
        <v>3</v>
      </c>
      <c r="B1445" s="66">
        <v>800002</v>
      </c>
      <c r="C1445" s="66" t="s">
        <v>691</v>
      </c>
      <c r="D1445" s="66" t="s">
        <v>748</v>
      </c>
      <c r="E1445" s="67">
        <f>IFERROR(VLOOKUP(Table5[[#This Row],[EMPLOYEE ID]],Table3[[EMP ID]:[DATE STARTED]],9,FALSE),"")</f>
        <v>43220</v>
      </c>
      <c r="F1445" s="67" t="str">
        <f>IF(IFERROR(VLOOKUP(Table5[[#This Row],[EMPLOYEE ID]],ELIST!$A$1:$J$1864,8),"")="","",VLOOKUP(Table5[[#This Row],[EMPLOYEE ID]],ELIST!$A$1:$J$1864,8))</f>
        <v/>
      </c>
      <c r="G1445" s="66">
        <v>1</v>
      </c>
      <c r="H1445" s="29">
        <v>12</v>
      </c>
      <c r="I1445" s="68">
        <f t="shared" si="50"/>
        <v>8.3333333333333329E-2</v>
      </c>
      <c r="J1445" s="69">
        <f t="shared" si="51"/>
        <v>8.3333333333333329E-2</v>
      </c>
    </row>
    <row r="1446" spans="1:10" x14ac:dyDescent="0.25">
      <c r="A1446" s="65" t="s">
        <v>3276</v>
      </c>
      <c r="B1446" s="66" t="s">
        <v>11</v>
      </c>
      <c r="C1446" s="66" t="s">
        <v>12</v>
      </c>
      <c r="D1446" s="66" t="s">
        <v>747</v>
      </c>
      <c r="E1446" s="67">
        <f>IFERROR(VLOOKUP(Table5[[#This Row],[EMPLOYEE ID]],Table3[[EMP ID]:[DATE STARTED]],9,FALSE),"")</f>
        <v>44627</v>
      </c>
      <c r="F1446" s="67" t="str">
        <f>IF(IFERROR(VLOOKUP(Table5[[#This Row],[EMPLOYEE ID]],ELIST!$A$1:$J$1864,8),"")="","",VLOOKUP(Table5[[#This Row],[EMPLOYEE ID]],ELIST!$A$1:$J$1864,8))</f>
        <v/>
      </c>
      <c r="G1446" s="66">
        <v>1</v>
      </c>
      <c r="H1446" s="29">
        <v>12</v>
      </c>
      <c r="I1446" s="68">
        <f t="shared" si="50"/>
        <v>8.3333333333333329E-2</v>
      </c>
      <c r="J1446" s="69">
        <f t="shared" si="51"/>
        <v>8.3333333333333329E-2</v>
      </c>
    </row>
    <row r="1447" spans="1:10" x14ac:dyDescent="0.25">
      <c r="A1447" s="65" t="s">
        <v>3276</v>
      </c>
      <c r="B1447" s="66" t="s">
        <v>11</v>
      </c>
      <c r="C1447" s="66" t="s">
        <v>12</v>
      </c>
      <c r="D1447" s="66" t="s">
        <v>3277</v>
      </c>
      <c r="E1447" s="67">
        <f>IFERROR(VLOOKUP(Table5[[#This Row],[EMPLOYEE ID]],Table3[[EMP ID]:[DATE STARTED]],9,FALSE),"")</f>
        <v>44627</v>
      </c>
      <c r="F1447" s="67" t="str">
        <f>IF(IFERROR(VLOOKUP(Table5[[#This Row],[EMPLOYEE ID]],ELIST!$A$1:$J$1864,8),"")="","",VLOOKUP(Table5[[#This Row],[EMPLOYEE ID]],ELIST!$A$1:$J$1864,8))</f>
        <v/>
      </c>
      <c r="G1447" s="66">
        <v>1</v>
      </c>
      <c r="H1447" s="29">
        <v>12</v>
      </c>
      <c r="I1447" s="68">
        <f t="shared" si="50"/>
        <v>8.3333333333333329E-2</v>
      </c>
      <c r="J1447" s="69">
        <f t="shared" si="51"/>
        <v>8.3333333333333329E-2</v>
      </c>
    </row>
    <row r="1448" spans="1:10" x14ac:dyDescent="0.25">
      <c r="A1448" s="65" t="s">
        <v>3276</v>
      </c>
      <c r="B1448" s="66" t="s">
        <v>11</v>
      </c>
      <c r="C1448" s="66" t="s">
        <v>12</v>
      </c>
      <c r="D1448" s="66" t="s">
        <v>3284</v>
      </c>
      <c r="E1448" s="67">
        <f>IFERROR(VLOOKUP(Table5[[#This Row],[EMPLOYEE ID]],Table3[[EMP ID]:[DATE STARTED]],9,FALSE),"")</f>
        <v>44627</v>
      </c>
      <c r="F1448" s="67" t="str">
        <f>IF(IFERROR(VLOOKUP(Table5[[#This Row],[EMPLOYEE ID]],ELIST!$A$1:$J$1864,8),"")="","",VLOOKUP(Table5[[#This Row],[EMPLOYEE ID]],ELIST!$A$1:$J$1864,8))</f>
        <v/>
      </c>
      <c r="G1448" s="66">
        <v>1</v>
      </c>
      <c r="H1448" s="29">
        <v>12</v>
      </c>
      <c r="I1448" s="68">
        <f t="shared" si="50"/>
        <v>8.3333333333333329E-2</v>
      </c>
      <c r="J1448" s="69">
        <f t="shared" si="51"/>
        <v>8.3333333333333329E-2</v>
      </c>
    </row>
    <row r="1449" spans="1:10" x14ac:dyDescent="0.25">
      <c r="A1449" s="65" t="s">
        <v>3276</v>
      </c>
      <c r="B1449" s="66" t="s">
        <v>11</v>
      </c>
      <c r="C1449" s="66" t="s">
        <v>12</v>
      </c>
      <c r="D1449" s="66" t="s">
        <v>3778</v>
      </c>
      <c r="E1449" s="67">
        <f>IFERROR(VLOOKUP(Table5[[#This Row],[EMPLOYEE ID]],Table3[[EMP ID]:[DATE STARTED]],9,FALSE),"")</f>
        <v>44627</v>
      </c>
      <c r="F1449" s="67" t="str">
        <f>IF(IFERROR(VLOOKUP(Table5[[#This Row],[EMPLOYEE ID]],ELIST!$A$1:$J$1864,8),"")="","",VLOOKUP(Table5[[#This Row],[EMPLOYEE ID]],ELIST!$A$1:$J$1864,8))</f>
        <v/>
      </c>
      <c r="G1449" s="66">
        <v>1</v>
      </c>
      <c r="H1449" s="29">
        <v>12</v>
      </c>
      <c r="I1449" s="68">
        <f t="shared" si="50"/>
        <v>8.3333333333333329E-2</v>
      </c>
      <c r="J1449" s="69">
        <f t="shared" si="51"/>
        <v>8.3333333333333329E-2</v>
      </c>
    </row>
    <row r="1450" spans="1:10" x14ac:dyDescent="0.25">
      <c r="A1450" s="65" t="s">
        <v>3276</v>
      </c>
      <c r="B1450" s="66" t="s">
        <v>11</v>
      </c>
      <c r="C1450" s="66" t="s">
        <v>12</v>
      </c>
      <c r="D1450" s="66" t="s">
        <v>3768</v>
      </c>
      <c r="E1450" s="67">
        <f>IFERROR(VLOOKUP(Table5[[#This Row],[EMPLOYEE ID]],Table3[[EMP ID]:[DATE STARTED]],9,FALSE),"")</f>
        <v>44627</v>
      </c>
      <c r="F1450" s="67" t="str">
        <f>IF(IFERROR(VLOOKUP(Table5[[#This Row],[EMPLOYEE ID]],ELIST!$A$1:$J$1864,8),"")="","",VLOOKUP(Table5[[#This Row],[EMPLOYEE ID]],ELIST!$A$1:$J$1864,8))</f>
        <v/>
      </c>
      <c r="G1450" s="66">
        <v>1</v>
      </c>
      <c r="H1450" s="29">
        <v>12</v>
      </c>
      <c r="I1450" s="68">
        <f t="shared" si="50"/>
        <v>8.3333333333333329E-2</v>
      </c>
      <c r="J1450" s="69">
        <f t="shared" si="51"/>
        <v>8.3333333333333329E-2</v>
      </c>
    </row>
    <row r="1451" spans="1:10" x14ac:dyDescent="0.25">
      <c r="A1451" s="65" t="s">
        <v>3282</v>
      </c>
      <c r="B1451" s="66">
        <v>210071</v>
      </c>
      <c r="C1451" s="66" t="s">
        <v>127</v>
      </c>
      <c r="D1451" s="66" t="s">
        <v>3284</v>
      </c>
      <c r="E1451" s="67">
        <f>IFERROR(VLOOKUP(Table5[[#This Row],[EMPLOYEE ID]],Table3[[EMP ID]:[DATE STARTED]],9,FALSE),"")</f>
        <v>45070</v>
      </c>
      <c r="F1451" s="67" t="str">
        <f>IF(IFERROR(VLOOKUP(Table5[[#This Row],[EMPLOYEE ID]],ELIST!$A$1:$J$1864,8),"")="","",VLOOKUP(Table5[[#This Row],[EMPLOYEE ID]],ELIST!$A$1:$J$1864,8))</f>
        <v/>
      </c>
      <c r="G1451" s="66">
        <v>1</v>
      </c>
      <c r="H1451" s="29">
        <v>12</v>
      </c>
      <c r="I1451" s="68">
        <f t="shared" si="50"/>
        <v>8.3333333333333329E-2</v>
      </c>
      <c r="J1451" s="69">
        <f t="shared" si="51"/>
        <v>8.3333333333333329E-2</v>
      </c>
    </row>
    <row r="1452" spans="1:10" x14ac:dyDescent="0.25">
      <c r="A1452" s="65" t="s">
        <v>3282</v>
      </c>
      <c r="B1452" s="66">
        <v>210071</v>
      </c>
      <c r="C1452" s="66" t="s">
        <v>127</v>
      </c>
      <c r="D1452" s="66" t="s">
        <v>3778</v>
      </c>
      <c r="E1452" s="67">
        <f>IFERROR(VLOOKUP(Table5[[#This Row],[EMPLOYEE ID]],Table3[[EMP ID]:[DATE STARTED]],9,FALSE),"")</f>
        <v>45070</v>
      </c>
      <c r="F1452" s="67" t="str">
        <f>IF(IFERROR(VLOOKUP(Table5[[#This Row],[EMPLOYEE ID]],ELIST!$A$1:$J$1864,8),"")="","",VLOOKUP(Table5[[#This Row],[EMPLOYEE ID]],ELIST!$A$1:$J$1864,8))</f>
        <v/>
      </c>
      <c r="G1452" s="66">
        <v>1</v>
      </c>
      <c r="H1452" s="29">
        <v>12</v>
      </c>
      <c r="I1452" s="68">
        <f t="shared" si="50"/>
        <v>8.3333333333333329E-2</v>
      </c>
      <c r="J1452" s="69">
        <f t="shared" si="51"/>
        <v>8.3333333333333329E-2</v>
      </c>
    </row>
    <row r="1453" spans="1:10" x14ac:dyDescent="0.25">
      <c r="A1453" s="65" t="s">
        <v>3282</v>
      </c>
      <c r="B1453" s="66">
        <v>210071</v>
      </c>
      <c r="C1453" s="66" t="s">
        <v>127</v>
      </c>
      <c r="D1453" s="66" t="s">
        <v>3768</v>
      </c>
      <c r="E1453" s="67">
        <f>IFERROR(VLOOKUP(Table5[[#This Row],[EMPLOYEE ID]],Table3[[EMP ID]:[DATE STARTED]],9,FALSE),"")</f>
        <v>45070</v>
      </c>
      <c r="F1453" s="67" t="str">
        <f>IF(IFERROR(VLOOKUP(Table5[[#This Row],[EMPLOYEE ID]],ELIST!$A$1:$J$1864,8),"")="","",VLOOKUP(Table5[[#This Row],[EMPLOYEE ID]],ELIST!$A$1:$J$1864,8))</f>
        <v/>
      </c>
      <c r="G1453" s="66">
        <v>1</v>
      </c>
      <c r="H1453" s="29">
        <v>12</v>
      </c>
      <c r="I1453" s="68">
        <f t="shared" ref="I1453:I1479" si="52">G1453/H1453</f>
        <v>8.3333333333333329E-2</v>
      </c>
      <c r="J1453" s="69">
        <f t="shared" ref="J1453:J1479" si="53">IF(ISNUMBER(F1453), ((G1453 - 1 + (DAY(F1453) / DAY(EOMONTH(F1453, 0)))) / H1453), (G1453 / H1453))</f>
        <v>8.3333333333333329E-2</v>
      </c>
    </row>
    <row r="1454" spans="1:10" x14ac:dyDescent="0.25">
      <c r="A1454" s="65" t="s">
        <v>3285</v>
      </c>
      <c r="B1454" s="66">
        <v>210084</v>
      </c>
      <c r="C1454" s="66" t="s">
        <v>680</v>
      </c>
      <c r="D1454" s="66" t="s">
        <v>747</v>
      </c>
      <c r="E1454" s="67">
        <f>IFERROR(VLOOKUP(Table5[[#This Row],[EMPLOYEE ID]],Table3[[EMP ID]:[DATE STARTED]],9,FALSE),"")</f>
        <v>45425</v>
      </c>
      <c r="F1454" s="67" t="str">
        <f>IF(IFERROR(VLOOKUP(Table5[[#This Row],[EMPLOYEE ID]],ELIST!$A$1:$J$1864,8),"")="","",VLOOKUP(Table5[[#This Row],[EMPLOYEE ID]],ELIST!$A$1:$J$1864,8))</f>
        <v/>
      </c>
      <c r="G1454" s="66">
        <v>1</v>
      </c>
      <c r="H1454" s="29">
        <v>12</v>
      </c>
      <c r="I1454" s="68">
        <f t="shared" si="52"/>
        <v>8.3333333333333329E-2</v>
      </c>
      <c r="J1454" s="69">
        <f t="shared" si="53"/>
        <v>8.3333333333333329E-2</v>
      </c>
    </row>
    <row r="1455" spans="1:10" x14ac:dyDescent="0.25">
      <c r="A1455" s="65" t="s">
        <v>3285</v>
      </c>
      <c r="B1455" s="66">
        <v>210084</v>
      </c>
      <c r="C1455" s="66" t="s">
        <v>680</v>
      </c>
      <c r="D1455" s="66" t="s">
        <v>3284</v>
      </c>
      <c r="E1455" s="67">
        <f>IFERROR(VLOOKUP(Table5[[#This Row],[EMPLOYEE ID]],Table3[[EMP ID]:[DATE STARTED]],9,FALSE),"")</f>
        <v>45425</v>
      </c>
      <c r="F1455" s="67" t="str">
        <f>IF(IFERROR(VLOOKUP(Table5[[#This Row],[EMPLOYEE ID]],ELIST!$A$1:$J$1864,8),"")="","",VLOOKUP(Table5[[#This Row],[EMPLOYEE ID]],ELIST!$A$1:$J$1864,8))</f>
        <v/>
      </c>
      <c r="G1455" s="66">
        <v>1</v>
      </c>
      <c r="H1455" s="29">
        <v>12</v>
      </c>
      <c r="I1455" s="68">
        <f t="shared" si="52"/>
        <v>8.3333333333333329E-2</v>
      </c>
      <c r="J1455" s="69">
        <f t="shared" si="53"/>
        <v>8.3333333333333329E-2</v>
      </c>
    </row>
    <row r="1456" spans="1:10" x14ac:dyDescent="0.25">
      <c r="A1456" s="65" t="s">
        <v>3285</v>
      </c>
      <c r="B1456" s="66">
        <v>210084</v>
      </c>
      <c r="C1456" s="66" t="s">
        <v>680</v>
      </c>
      <c r="D1456" s="66" t="s">
        <v>3778</v>
      </c>
      <c r="E1456" s="67">
        <f>IFERROR(VLOOKUP(Table5[[#This Row],[EMPLOYEE ID]],Table3[[EMP ID]:[DATE STARTED]],9,FALSE),"")</f>
        <v>45425</v>
      </c>
      <c r="F1456" s="67" t="str">
        <f>IF(IFERROR(VLOOKUP(Table5[[#This Row],[EMPLOYEE ID]],ELIST!$A$1:$J$1864,8),"")="","",VLOOKUP(Table5[[#This Row],[EMPLOYEE ID]],ELIST!$A$1:$J$1864,8))</f>
        <v/>
      </c>
      <c r="G1456" s="66">
        <v>1</v>
      </c>
      <c r="H1456" s="29">
        <v>12</v>
      </c>
      <c r="I1456" s="68">
        <f t="shared" si="52"/>
        <v>8.3333333333333329E-2</v>
      </c>
      <c r="J1456" s="69">
        <f t="shared" si="53"/>
        <v>8.3333333333333329E-2</v>
      </c>
    </row>
    <row r="1457" spans="1:10" x14ac:dyDescent="0.25">
      <c r="A1457" s="65" t="s">
        <v>3285</v>
      </c>
      <c r="B1457" s="66">
        <v>210084</v>
      </c>
      <c r="C1457" s="66" t="s">
        <v>680</v>
      </c>
      <c r="D1457" s="66" t="s">
        <v>3768</v>
      </c>
      <c r="E1457" s="67">
        <f>IFERROR(VLOOKUP(Table5[[#This Row],[EMPLOYEE ID]],Table3[[EMP ID]:[DATE STARTED]],9,FALSE),"")</f>
        <v>45425</v>
      </c>
      <c r="F1457" s="67" t="str">
        <f>IF(IFERROR(VLOOKUP(Table5[[#This Row],[EMPLOYEE ID]],ELIST!$A$1:$J$1864,8),"")="","",VLOOKUP(Table5[[#This Row],[EMPLOYEE ID]],ELIST!$A$1:$J$1864,8))</f>
        <v/>
      </c>
      <c r="G1457" s="66">
        <v>1</v>
      </c>
      <c r="H1457" s="29">
        <v>12</v>
      </c>
      <c r="I1457" s="68">
        <f t="shared" si="52"/>
        <v>8.3333333333333329E-2</v>
      </c>
      <c r="J1457" s="69">
        <f t="shared" si="53"/>
        <v>8.3333333333333329E-2</v>
      </c>
    </row>
    <row r="1458" spans="1:10" x14ac:dyDescent="0.25">
      <c r="A1458" s="65" t="s">
        <v>3286</v>
      </c>
      <c r="B1458" s="66" t="s">
        <v>3299</v>
      </c>
      <c r="C1458" s="66" t="s">
        <v>3766</v>
      </c>
      <c r="D1458" s="66" t="s">
        <v>3284</v>
      </c>
      <c r="E1458" s="67" t="str">
        <f>IFERROR(VLOOKUP(Table5[[#This Row],[EMPLOYEE ID]],Table3[[EMP ID]:[DATE STARTED]],9,FALSE),"")</f>
        <v/>
      </c>
      <c r="F1458" s="67">
        <f>IF(IFERROR(VLOOKUP(Table5[[#This Row],[EMPLOYEE ID]],ELIST!$A$1:$J$1864,8),"")="","",VLOOKUP(Table5[[#This Row],[EMPLOYEE ID]],ELIST!$A$1:$J$1864,8))</f>
        <v>44795</v>
      </c>
      <c r="G1458" s="66">
        <v>1</v>
      </c>
      <c r="H1458" s="29">
        <v>12</v>
      </c>
      <c r="I1458" s="68">
        <f t="shared" si="52"/>
        <v>8.3333333333333329E-2</v>
      </c>
      <c r="J1458" s="69">
        <f t="shared" si="53"/>
        <v>5.9139784946236562E-2</v>
      </c>
    </row>
    <row r="1459" spans="1:10" x14ac:dyDescent="0.25">
      <c r="A1459" s="65" t="s">
        <v>3286</v>
      </c>
      <c r="B1459" s="66" t="s">
        <v>3299</v>
      </c>
      <c r="C1459" s="66" t="s">
        <v>3766</v>
      </c>
      <c r="D1459" s="66" t="s">
        <v>3778</v>
      </c>
      <c r="E1459" s="67" t="str">
        <f>IFERROR(VLOOKUP(Table5[[#This Row],[EMPLOYEE ID]],Table3[[EMP ID]:[DATE STARTED]],9,FALSE),"")</f>
        <v/>
      </c>
      <c r="F1459" s="67">
        <f>IF(IFERROR(VLOOKUP(Table5[[#This Row],[EMPLOYEE ID]],ELIST!$A$1:$J$1864,8),"")="","",VLOOKUP(Table5[[#This Row],[EMPLOYEE ID]],ELIST!$A$1:$J$1864,8))</f>
        <v>44795</v>
      </c>
      <c r="G1459" s="66">
        <v>1</v>
      </c>
      <c r="H1459" s="29">
        <v>12</v>
      </c>
      <c r="I1459" s="68">
        <f t="shared" si="52"/>
        <v>8.3333333333333329E-2</v>
      </c>
      <c r="J1459" s="69">
        <f t="shared" si="53"/>
        <v>5.9139784946236562E-2</v>
      </c>
    </row>
    <row r="1460" spans="1:10" x14ac:dyDescent="0.25">
      <c r="A1460" s="65" t="s">
        <v>3286</v>
      </c>
      <c r="B1460" s="66" t="s">
        <v>3879</v>
      </c>
      <c r="C1460" s="66" t="s">
        <v>3766</v>
      </c>
      <c r="D1460" s="66" t="s">
        <v>3768</v>
      </c>
      <c r="E1460" s="67" t="str">
        <f>IFERROR(VLOOKUP(Table5[[#This Row],[EMPLOYEE ID]],Table3[[EMP ID]:[DATE STARTED]],9,FALSE),"")</f>
        <v/>
      </c>
      <c r="F1460" s="67" t="str">
        <f>IF(IFERROR(VLOOKUP(Table5[[#This Row],[EMPLOYEE ID]],ELIST!$A$1:$J$1864,8),"")="","",VLOOKUP(Table5[[#This Row],[EMPLOYEE ID]],ELIST!$A$1:$J$1864,8))</f>
        <v/>
      </c>
      <c r="G1460" s="66">
        <v>1</v>
      </c>
      <c r="H1460" s="29">
        <v>12</v>
      </c>
      <c r="I1460" s="68">
        <f t="shared" si="52"/>
        <v>8.3333333333333329E-2</v>
      </c>
      <c r="J1460" s="69">
        <f t="shared" si="53"/>
        <v>8.3333333333333329E-2</v>
      </c>
    </row>
    <row r="1461" spans="1:10" x14ac:dyDescent="0.25">
      <c r="A1461" s="65" t="s">
        <v>3287</v>
      </c>
      <c r="B1461" s="66" t="s">
        <v>3299</v>
      </c>
      <c r="C1461" s="66" t="s">
        <v>3766</v>
      </c>
      <c r="D1461" s="66" t="s">
        <v>3284</v>
      </c>
      <c r="E1461" s="67" t="str">
        <f>IFERROR(VLOOKUP(Table5[[#This Row],[EMPLOYEE ID]],Table3[[EMP ID]:[DATE STARTED]],9,FALSE),"")</f>
        <v/>
      </c>
      <c r="F1461" s="67">
        <f>IF(IFERROR(VLOOKUP(Table5[[#This Row],[EMPLOYEE ID]],ELIST!$A$1:$J$1864,8),"")="","",VLOOKUP(Table5[[#This Row],[EMPLOYEE ID]],ELIST!$A$1:$J$1864,8))</f>
        <v>44795</v>
      </c>
      <c r="G1461" s="66">
        <v>1</v>
      </c>
      <c r="H1461" s="29">
        <v>12</v>
      </c>
      <c r="I1461" s="68">
        <f t="shared" si="52"/>
        <v>8.3333333333333329E-2</v>
      </c>
      <c r="J1461" s="69">
        <f t="shared" si="53"/>
        <v>5.9139784946236562E-2</v>
      </c>
    </row>
    <row r="1462" spans="1:10" x14ac:dyDescent="0.25">
      <c r="A1462" s="65" t="s">
        <v>3287</v>
      </c>
      <c r="B1462" s="66" t="s">
        <v>3299</v>
      </c>
      <c r="C1462" s="66" t="s">
        <v>3766</v>
      </c>
      <c r="D1462" s="66" t="s">
        <v>3778</v>
      </c>
      <c r="E1462" s="67" t="str">
        <f>IFERROR(VLOOKUP(Table5[[#This Row],[EMPLOYEE ID]],Table3[[EMP ID]:[DATE STARTED]],9,FALSE),"")</f>
        <v/>
      </c>
      <c r="F1462" s="67">
        <f>IF(IFERROR(VLOOKUP(Table5[[#This Row],[EMPLOYEE ID]],ELIST!$A$1:$J$1864,8),"")="","",VLOOKUP(Table5[[#This Row],[EMPLOYEE ID]],ELIST!$A$1:$J$1864,8))</f>
        <v>44795</v>
      </c>
      <c r="G1462" s="66">
        <v>1</v>
      </c>
      <c r="H1462" s="29">
        <v>12</v>
      </c>
      <c r="I1462" s="68">
        <f t="shared" si="52"/>
        <v>8.3333333333333329E-2</v>
      </c>
      <c r="J1462" s="69">
        <f t="shared" si="53"/>
        <v>5.9139784946236562E-2</v>
      </c>
    </row>
    <row r="1463" spans="1:10" x14ac:dyDescent="0.25">
      <c r="A1463" s="65" t="s">
        <v>3287</v>
      </c>
      <c r="B1463" s="66" t="s">
        <v>3879</v>
      </c>
      <c r="C1463" s="66" t="s">
        <v>3766</v>
      </c>
      <c r="D1463" s="66" t="s">
        <v>3768</v>
      </c>
      <c r="E1463" s="67" t="str">
        <f>IFERROR(VLOOKUP(Table5[[#This Row],[EMPLOYEE ID]],Table3[[EMP ID]:[DATE STARTED]],9,FALSE),"")</f>
        <v/>
      </c>
      <c r="F1463" s="67" t="str">
        <f>IF(IFERROR(VLOOKUP(Table5[[#This Row],[EMPLOYEE ID]],ELIST!$A$1:$J$1864,8),"")="","",VLOOKUP(Table5[[#This Row],[EMPLOYEE ID]],ELIST!$A$1:$J$1864,8))</f>
        <v/>
      </c>
      <c r="G1463" s="66">
        <v>1</v>
      </c>
      <c r="H1463" s="29">
        <v>12</v>
      </c>
      <c r="I1463" s="68">
        <f t="shared" si="52"/>
        <v>8.3333333333333329E-2</v>
      </c>
      <c r="J1463" s="69">
        <f t="shared" si="53"/>
        <v>8.3333333333333329E-2</v>
      </c>
    </row>
    <row r="1464" spans="1:10" x14ac:dyDescent="0.25">
      <c r="A1464" s="65" t="s">
        <v>3288</v>
      </c>
      <c r="B1464" s="66">
        <v>800044</v>
      </c>
      <c r="C1464" s="66" t="s">
        <v>464</v>
      </c>
      <c r="D1464" s="66" t="s">
        <v>3284</v>
      </c>
      <c r="E1464" s="67">
        <f>IFERROR(VLOOKUP(Table5[[#This Row],[EMPLOYEE ID]],Table3[[EMP ID]:[DATE STARTED]],9,FALSE),"")</f>
        <v>45019</v>
      </c>
      <c r="F1464" s="67" t="str">
        <f>IF(IFERROR(VLOOKUP(Table5[[#This Row],[EMPLOYEE ID]],ELIST!$A$1:$J$1864,8),"")="","",VLOOKUP(Table5[[#This Row],[EMPLOYEE ID]],ELIST!$A$1:$J$1864,8))</f>
        <v/>
      </c>
      <c r="G1464" s="66">
        <v>1</v>
      </c>
      <c r="H1464" s="29">
        <v>12</v>
      </c>
      <c r="I1464" s="68">
        <f t="shared" si="52"/>
        <v>8.3333333333333329E-2</v>
      </c>
      <c r="J1464" s="69">
        <f t="shared" si="53"/>
        <v>8.3333333333333329E-2</v>
      </c>
    </row>
    <row r="1465" spans="1:10" x14ac:dyDescent="0.25">
      <c r="A1465" s="65" t="s">
        <v>3288</v>
      </c>
      <c r="B1465" s="66">
        <v>800044</v>
      </c>
      <c r="C1465" s="66" t="s">
        <v>464</v>
      </c>
      <c r="D1465" s="66" t="s">
        <v>3778</v>
      </c>
      <c r="E1465" s="67">
        <f>IFERROR(VLOOKUP(Table5[[#This Row],[EMPLOYEE ID]],Table3[[EMP ID]:[DATE STARTED]],9,FALSE),"")</f>
        <v>45019</v>
      </c>
      <c r="F1465" s="67" t="str">
        <f>IF(IFERROR(VLOOKUP(Table5[[#This Row],[EMPLOYEE ID]],ELIST!$A$1:$J$1864,8),"")="","",VLOOKUP(Table5[[#This Row],[EMPLOYEE ID]],ELIST!$A$1:$J$1864,8))</f>
        <v/>
      </c>
      <c r="G1465" s="66">
        <v>1</v>
      </c>
      <c r="H1465" s="29">
        <v>12</v>
      </c>
      <c r="I1465" s="68">
        <f t="shared" si="52"/>
        <v>8.3333333333333329E-2</v>
      </c>
      <c r="J1465" s="69">
        <f t="shared" si="53"/>
        <v>8.3333333333333329E-2</v>
      </c>
    </row>
    <row r="1466" spans="1:10" x14ac:dyDescent="0.25">
      <c r="A1466" s="65" t="s">
        <v>3288</v>
      </c>
      <c r="B1466" s="66">
        <v>800044</v>
      </c>
      <c r="C1466" s="66" t="s">
        <v>464</v>
      </c>
      <c r="D1466" s="66" t="s">
        <v>3768</v>
      </c>
      <c r="E1466" s="67">
        <f>IFERROR(VLOOKUP(Table5[[#This Row],[EMPLOYEE ID]],Table3[[EMP ID]:[DATE STARTED]],9,FALSE),"")</f>
        <v>45019</v>
      </c>
      <c r="F1466" s="67" t="str">
        <f>IF(IFERROR(VLOOKUP(Table5[[#This Row],[EMPLOYEE ID]],ELIST!$A$1:$J$1864,8),"")="","",VLOOKUP(Table5[[#This Row],[EMPLOYEE ID]],ELIST!$A$1:$J$1864,8))</f>
        <v/>
      </c>
      <c r="G1466" s="66">
        <v>1</v>
      </c>
      <c r="H1466" s="29">
        <v>12</v>
      </c>
      <c r="I1466" s="68">
        <f t="shared" si="52"/>
        <v>8.3333333333333329E-2</v>
      </c>
      <c r="J1466" s="69">
        <f t="shared" si="53"/>
        <v>8.3333333333333329E-2</v>
      </c>
    </row>
    <row r="1467" spans="1:10" x14ac:dyDescent="0.25">
      <c r="A1467" s="65" t="s">
        <v>3289</v>
      </c>
      <c r="B1467" s="66">
        <v>240005</v>
      </c>
      <c r="C1467" s="66" t="s">
        <v>190</v>
      </c>
      <c r="D1467" s="66" t="s">
        <v>3284</v>
      </c>
      <c r="E1467" s="67">
        <f>IFERROR(VLOOKUP(Table5[[#This Row],[EMPLOYEE ID]],Table3[[EMP ID]:[DATE STARTED]],9,FALSE),"")</f>
        <v>43382</v>
      </c>
      <c r="F1467" s="67" t="str">
        <f>IF(IFERROR(VLOOKUP(Table5[[#This Row],[EMPLOYEE ID]],ELIST!$A$1:$J$1864,8),"")="","",VLOOKUP(Table5[[#This Row],[EMPLOYEE ID]],ELIST!$A$1:$J$1864,8))</f>
        <v/>
      </c>
      <c r="G1467" s="66">
        <v>1</v>
      </c>
      <c r="H1467" s="29">
        <v>12</v>
      </c>
      <c r="I1467" s="68">
        <f t="shared" si="52"/>
        <v>8.3333333333333329E-2</v>
      </c>
      <c r="J1467" s="69">
        <f t="shared" si="53"/>
        <v>8.3333333333333329E-2</v>
      </c>
    </row>
    <row r="1468" spans="1:10" x14ac:dyDescent="0.25">
      <c r="A1468" s="65" t="s">
        <v>3289</v>
      </c>
      <c r="B1468" s="66">
        <v>240005</v>
      </c>
      <c r="C1468" s="66" t="s">
        <v>190</v>
      </c>
      <c r="D1468" s="66" t="s">
        <v>3778</v>
      </c>
      <c r="E1468" s="67">
        <f>IFERROR(VLOOKUP(Table5[[#This Row],[EMPLOYEE ID]],Table3[[EMP ID]:[DATE STARTED]],9,FALSE),"")</f>
        <v>43382</v>
      </c>
      <c r="F1468" s="67" t="str">
        <f>IF(IFERROR(VLOOKUP(Table5[[#This Row],[EMPLOYEE ID]],ELIST!$A$1:$J$1864,8),"")="","",VLOOKUP(Table5[[#This Row],[EMPLOYEE ID]],ELIST!$A$1:$J$1864,8))</f>
        <v/>
      </c>
      <c r="G1468" s="66">
        <v>1</v>
      </c>
      <c r="H1468" s="29">
        <v>12</v>
      </c>
      <c r="I1468" s="68">
        <f t="shared" si="52"/>
        <v>8.3333333333333329E-2</v>
      </c>
      <c r="J1468" s="69">
        <f t="shared" si="53"/>
        <v>8.3333333333333329E-2</v>
      </c>
    </row>
    <row r="1469" spans="1:10" x14ac:dyDescent="0.25">
      <c r="A1469" s="65" t="s">
        <v>3289</v>
      </c>
      <c r="B1469" s="66">
        <v>240005</v>
      </c>
      <c r="C1469" s="66" t="s">
        <v>190</v>
      </c>
      <c r="D1469" s="66" t="s">
        <v>3768</v>
      </c>
      <c r="E1469" s="67">
        <f>IFERROR(VLOOKUP(Table5[[#This Row],[EMPLOYEE ID]],Table3[[EMP ID]:[DATE STARTED]],9,FALSE),"")</f>
        <v>43382</v>
      </c>
      <c r="F1469" s="67" t="str">
        <f>IF(IFERROR(VLOOKUP(Table5[[#This Row],[EMPLOYEE ID]],ELIST!$A$1:$J$1864,8),"")="","",VLOOKUP(Table5[[#This Row],[EMPLOYEE ID]],ELIST!$A$1:$J$1864,8))</f>
        <v/>
      </c>
      <c r="G1469" s="66">
        <v>1</v>
      </c>
      <c r="H1469" s="29">
        <v>12</v>
      </c>
      <c r="I1469" s="68">
        <f t="shared" si="52"/>
        <v>8.3333333333333329E-2</v>
      </c>
      <c r="J1469" s="69">
        <f t="shared" si="53"/>
        <v>8.3333333333333329E-2</v>
      </c>
    </row>
    <row r="1470" spans="1:10" x14ac:dyDescent="0.25">
      <c r="A1470" s="65" t="s">
        <v>3290</v>
      </c>
      <c r="B1470" s="66">
        <v>440082</v>
      </c>
      <c r="C1470" s="66" t="s">
        <v>88</v>
      </c>
      <c r="D1470" s="66" t="s">
        <v>3284</v>
      </c>
      <c r="E1470" s="67">
        <f>IFERROR(VLOOKUP(Table5[[#This Row],[EMPLOYEE ID]],Table3[[EMP ID]:[DATE STARTED]],9,FALSE),"")</f>
        <v>43710</v>
      </c>
      <c r="F1470" s="67" t="str">
        <f>IF(IFERROR(VLOOKUP(Table5[[#This Row],[EMPLOYEE ID]],ELIST!$A$1:$J$1864,8),"")="","",VLOOKUP(Table5[[#This Row],[EMPLOYEE ID]],ELIST!$A$1:$J$1864,8))</f>
        <v/>
      </c>
      <c r="G1470" s="66">
        <v>1</v>
      </c>
      <c r="H1470" s="29">
        <v>12</v>
      </c>
      <c r="I1470" s="68">
        <f t="shared" si="52"/>
        <v>8.3333333333333329E-2</v>
      </c>
      <c r="J1470" s="69">
        <f t="shared" si="53"/>
        <v>8.3333333333333329E-2</v>
      </c>
    </row>
    <row r="1471" spans="1:10" x14ac:dyDescent="0.25">
      <c r="A1471" s="65" t="s">
        <v>3290</v>
      </c>
      <c r="B1471" s="66">
        <v>440082</v>
      </c>
      <c r="C1471" s="66" t="s">
        <v>88</v>
      </c>
      <c r="D1471" s="66" t="s">
        <v>3778</v>
      </c>
      <c r="E1471" s="67">
        <f>IFERROR(VLOOKUP(Table5[[#This Row],[EMPLOYEE ID]],Table3[[EMP ID]:[DATE STARTED]],9,FALSE),"")</f>
        <v>43710</v>
      </c>
      <c r="F1471" s="67" t="str">
        <f>IF(IFERROR(VLOOKUP(Table5[[#This Row],[EMPLOYEE ID]],ELIST!$A$1:$J$1864,8),"")="","",VLOOKUP(Table5[[#This Row],[EMPLOYEE ID]],ELIST!$A$1:$J$1864,8))</f>
        <v/>
      </c>
      <c r="G1471" s="66">
        <v>1</v>
      </c>
      <c r="H1471" s="29">
        <v>12</v>
      </c>
      <c r="I1471" s="68">
        <f t="shared" si="52"/>
        <v>8.3333333333333329E-2</v>
      </c>
      <c r="J1471" s="69">
        <f t="shared" si="53"/>
        <v>8.3333333333333329E-2</v>
      </c>
    </row>
    <row r="1472" spans="1:10" x14ac:dyDescent="0.25">
      <c r="A1472" s="65" t="s">
        <v>3290</v>
      </c>
      <c r="B1472" s="66">
        <v>440082</v>
      </c>
      <c r="C1472" s="66" t="s">
        <v>88</v>
      </c>
      <c r="D1472" s="66" t="s">
        <v>3768</v>
      </c>
      <c r="E1472" s="67">
        <f>IFERROR(VLOOKUP(Table5[[#This Row],[EMPLOYEE ID]],Table3[[EMP ID]:[DATE STARTED]],9,FALSE),"")</f>
        <v>43710</v>
      </c>
      <c r="F1472" s="67" t="str">
        <f>IF(IFERROR(VLOOKUP(Table5[[#This Row],[EMPLOYEE ID]],ELIST!$A$1:$J$1864,8),"")="","",VLOOKUP(Table5[[#This Row],[EMPLOYEE ID]],ELIST!$A$1:$J$1864,8))</f>
        <v/>
      </c>
      <c r="G1472" s="66">
        <v>1</v>
      </c>
      <c r="H1472" s="29">
        <v>12</v>
      </c>
      <c r="I1472" s="68">
        <f t="shared" si="52"/>
        <v>8.3333333333333329E-2</v>
      </c>
      <c r="J1472" s="69">
        <f t="shared" si="53"/>
        <v>8.3333333333333329E-2</v>
      </c>
    </row>
    <row r="1473" spans="1:10" x14ac:dyDescent="0.25">
      <c r="A1473" s="65" t="s">
        <v>3291</v>
      </c>
      <c r="B1473" s="66" t="s">
        <v>3299</v>
      </c>
      <c r="C1473" s="66" t="s">
        <v>3766</v>
      </c>
      <c r="D1473" s="66" t="s">
        <v>3284</v>
      </c>
      <c r="E1473" s="67" t="str">
        <f>IFERROR(VLOOKUP(Table5[[#This Row],[EMPLOYEE ID]],Table3[[EMP ID]:[DATE STARTED]],9,FALSE),"")</f>
        <v/>
      </c>
      <c r="F1473" s="67">
        <f>IF(IFERROR(VLOOKUP(Table5[[#This Row],[EMPLOYEE ID]],ELIST!$A$1:$J$1864,8),"")="","",VLOOKUP(Table5[[#This Row],[EMPLOYEE ID]],ELIST!$A$1:$J$1864,8))</f>
        <v>44795</v>
      </c>
      <c r="G1473" s="66">
        <v>1</v>
      </c>
      <c r="H1473" s="29">
        <v>12</v>
      </c>
      <c r="I1473" s="68">
        <f t="shared" si="52"/>
        <v>8.3333333333333329E-2</v>
      </c>
      <c r="J1473" s="69">
        <f t="shared" si="53"/>
        <v>5.9139784946236562E-2</v>
      </c>
    </row>
    <row r="1474" spans="1:10" x14ac:dyDescent="0.25">
      <c r="A1474" s="65" t="s">
        <v>3291</v>
      </c>
      <c r="B1474" s="66" t="s">
        <v>3299</v>
      </c>
      <c r="C1474" s="66" t="s">
        <v>3766</v>
      </c>
      <c r="D1474" s="66" t="s">
        <v>3778</v>
      </c>
      <c r="E1474" s="67" t="str">
        <f>IFERROR(VLOOKUP(Table5[[#This Row],[EMPLOYEE ID]],Table3[[EMP ID]:[DATE STARTED]],9,FALSE),"")</f>
        <v/>
      </c>
      <c r="F1474" s="67">
        <f>IF(IFERROR(VLOOKUP(Table5[[#This Row],[EMPLOYEE ID]],ELIST!$A$1:$J$1864,8),"")="","",VLOOKUP(Table5[[#This Row],[EMPLOYEE ID]],ELIST!$A$1:$J$1864,8))</f>
        <v>44795</v>
      </c>
      <c r="G1474" s="66">
        <v>1</v>
      </c>
      <c r="H1474" s="29">
        <v>12</v>
      </c>
      <c r="I1474" s="68">
        <f t="shared" si="52"/>
        <v>8.3333333333333329E-2</v>
      </c>
      <c r="J1474" s="69">
        <f t="shared" si="53"/>
        <v>5.9139784946236562E-2</v>
      </c>
    </row>
    <row r="1475" spans="1:10" x14ac:dyDescent="0.25">
      <c r="A1475" s="65" t="s">
        <v>3291</v>
      </c>
      <c r="B1475" s="66" t="s">
        <v>3879</v>
      </c>
      <c r="C1475" s="66" t="s">
        <v>3766</v>
      </c>
      <c r="D1475" s="66" t="s">
        <v>3768</v>
      </c>
      <c r="E1475" s="67" t="str">
        <f>IFERROR(VLOOKUP(Table5[[#This Row],[EMPLOYEE ID]],Table3[[EMP ID]:[DATE STARTED]],9,FALSE),"")</f>
        <v/>
      </c>
      <c r="F1475" s="67" t="str">
        <f>IF(IFERROR(VLOOKUP(Table5[[#This Row],[EMPLOYEE ID]],ELIST!$A$1:$J$1864,8),"")="","",VLOOKUP(Table5[[#This Row],[EMPLOYEE ID]],ELIST!$A$1:$J$1864,8))</f>
        <v/>
      </c>
      <c r="G1475" s="66">
        <v>1</v>
      </c>
      <c r="H1475" s="29">
        <v>12</v>
      </c>
      <c r="I1475" s="68">
        <f t="shared" si="52"/>
        <v>8.3333333333333329E-2</v>
      </c>
      <c r="J1475" s="69">
        <f t="shared" si="53"/>
        <v>8.3333333333333329E-2</v>
      </c>
    </row>
    <row r="1476" spans="1:10" x14ac:dyDescent="0.25">
      <c r="A1476" s="65" t="s">
        <v>3292</v>
      </c>
      <c r="B1476" s="66" t="s">
        <v>3299</v>
      </c>
      <c r="C1476" s="66" t="s">
        <v>3766</v>
      </c>
      <c r="D1476" s="66" t="s">
        <v>747</v>
      </c>
      <c r="E1476" s="67" t="str">
        <f>IFERROR(VLOOKUP(Table5[[#This Row],[EMPLOYEE ID]],Table3[[EMP ID]:[DATE STARTED]],9,FALSE),"")</f>
        <v/>
      </c>
      <c r="F1476" s="67">
        <f>IF(IFERROR(VLOOKUP(Table5[[#This Row],[EMPLOYEE ID]],ELIST!$A$1:$J$1864,8),"")="","",VLOOKUP(Table5[[#This Row],[EMPLOYEE ID]],ELIST!$A$1:$J$1864,8))</f>
        <v>44795</v>
      </c>
      <c r="G1476" s="66">
        <v>1</v>
      </c>
      <c r="H1476" s="29">
        <v>12</v>
      </c>
      <c r="I1476" s="68">
        <f t="shared" si="52"/>
        <v>8.3333333333333329E-2</v>
      </c>
      <c r="J1476" s="69">
        <f t="shared" si="53"/>
        <v>5.9139784946236562E-2</v>
      </c>
    </row>
    <row r="1477" spans="1:10" x14ac:dyDescent="0.25">
      <c r="A1477" s="65" t="s">
        <v>3292</v>
      </c>
      <c r="B1477" s="66" t="s">
        <v>3299</v>
      </c>
      <c r="C1477" s="66" t="s">
        <v>3766</v>
      </c>
      <c r="D1477" s="66" t="s">
        <v>3284</v>
      </c>
      <c r="E1477" s="67" t="str">
        <f>IFERROR(VLOOKUP(Table5[[#This Row],[EMPLOYEE ID]],Table3[[EMP ID]:[DATE STARTED]],9,FALSE),"")</f>
        <v/>
      </c>
      <c r="F1477" s="67">
        <f>IF(IFERROR(VLOOKUP(Table5[[#This Row],[EMPLOYEE ID]],ELIST!$A$1:$J$1864,8),"")="","",VLOOKUP(Table5[[#This Row],[EMPLOYEE ID]],ELIST!$A$1:$J$1864,8))</f>
        <v>44795</v>
      </c>
      <c r="G1477" s="66">
        <v>1</v>
      </c>
      <c r="H1477" s="29">
        <v>12</v>
      </c>
      <c r="I1477" s="68">
        <f t="shared" si="52"/>
        <v>8.3333333333333329E-2</v>
      </c>
      <c r="J1477" s="69">
        <f t="shared" si="53"/>
        <v>5.9139784946236562E-2</v>
      </c>
    </row>
    <row r="1478" spans="1:10" x14ac:dyDescent="0.25">
      <c r="A1478" s="65" t="s">
        <v>3292</v>
      </c>
      <c r="B1478" s="66" t="s">
        <v>3299</v>
      </c>
      <c r="C1478" s="66" t="s">
        <v>3766</v>
      </c>
      <c r="D1478" s="66" t="s">
        <v>3778</v>
      </c>
      <c r="E1478" s="67" t="str">
        <f>IFERROR(VLOOKUP(Table5[[#This Row],[EMPLOYEE ID]],Table3[[EMP ID]:[DATE STARTED]],9,FALSE),"")</f>
        <v/>
      </c>
      <c r="F1478" s="67">
        <f>IF(IFERROR(VLOOKUP(Table5[[#This Row],[EMPLOYEE ID]],ELIST!$A$1:$J$1864,8),"")="","",VLOOKUP(Table5[[#This Row],[EMPLOYEE ID]],ELIST!$A$1:$J$1864,8))</f>
        <v>44795</v>
      </c>
      <c r="G1478" s="66">
        <v>1</v>
      </c>
      <c r="H1478" s="29">
        <v>12</v>
      </c>
      <c r="I1478" s="68">
        <f t="shared" si="52"/>
        <v>8.3333333333333329E-2</v>
      </c>
      <c r="J1478" s="69">
        <f t="shared" si="53"/>
        <v>5.9139784946236562E-2</v>
      </c>
    </row>
    <row r="1479" spans="1:10" x14ac:dyDescent="0.25">
      <c r="A1479" s="65" t="s">
        <v>3292</v>
      </c>
      <c r="B1479" s="66" t="s">
        <v>3879</v>
      </c>
      <c r="C1479" s="66" t="s">
        <v>3766</v>
      </c>
      <c r="D1479" s="66" t="s">
        <v>3768</v>
      </c>
      <c r="E1479" s="67" t="str">
        <f>IFERROR(VLOOKUP(Table5[[#This Row],[EMPLOYEE ID]],Table3[[EMP ID]:[DATE STARTED]],9,FALSE),"")</f>
        <v/>
      </c>
      <c r="F1479" s="67" t="str">
        <f>IF(IFERROR(VLOOKUP(Table5[[#This Row],[EMPLOYEE ID]],ELIST!$A$1:$J$1864,8),"")="","",VLOOKUP(Table5[[#This Row],[EMPLOYEE ID]],ELIST!$A$1:$J$1864,8))</f>
        <v/>
      </c>
      <c r="G1479" s="66">
        <v>1</v>
      </c>
      <c r="H1479" s="29">
        <v>12</v>
      </c>
      <c r="I1479" s="68">
        <f t="shared" si="52"/>
        <v>8.3333333333333329E-2</v>
      </c>
      <c r="J1479" s="69">
        <f t="shared" si="53"/>
        <v>8.3333333333333329E-2</v>
      </c>
    </row>
  </sheetData>
  <mergeCells count="2">
    <mergeCell ref="A1:J1"/>
    <mergeCell ref="M1:U1"/>
  </mergeCells>
  <phoneticPr fontId="17" type="noConversion"/>
  <conditionalFormatting sqref="I3:I1479">
    <cfRule type="cellIs" dxfId="8" priority="1" operator="greaterThan">
      <formula>0.5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92F2E-E274-4043-8C6F-8ED6E088CF64}">
  <sheetPr codeName="Sheet5"/>
  <dimension ref="A1:F222"/>
  <sheetViews>
    <sheetView topLeftCell="A189" workbookViewId="0">
      <selection activeCell="G3" sqref="G3"/>
    </sheetView>
  </sheetViews>
  <sheetFormatPr defaultRowHeight="15" x14ac:dyDescent="0.25"/>
  <cols>
    <col min="1" max="1" width="14" style="31" bestFit="1" customWidth="1"/>
    <col min="2" max="2" width="17.7109375" style="31" bestFit="1" customWidth="1"/>
    <col min="3" max="3" width="37.28515625" style="31" bestFit="1" customWidth="1"/>
    <col min="4" max="4" width="18.5703125" style="31" bestFit="1" customWidth="1"/>
    <col min="5" max="5" width="14.28515625" style="31" bestFit="1" customWidth="1"/>
    <col min="6" max="6" width="10.42578125" style="31" bestFit="1" customWidth="1"/>
    <col min="7" max="8" width="9.140625" style="31"/>
    <col min="9" max="9" width="10.42578125" style="31" bestFit="1" customWidth="1"/>
    <col min="10" max="10" width="16.42578125" style="31" bestFit="1" customWidth="1"/>
    <col min="11" max="11" width="36" style="31" bestFit="1" customWidth="1"/>
    <col min="12" max="12" width="24.7109375" style="31" bestFit="1" customWidth="1"/>
    <col min="13" max="13" width="17.42578125" style="31" bestFit="1" customWidth="1"/>
    <col min="14" max="14" width="15.140625" style="31" bestFit="1" customWidth="1"/>
    <col min="15" max="16384" width="9.140625" style="31"/>
  </cols>
  <sheetData>
    <row r="1" spans="1:6" x14ac:dyDescent="0.25">
      <c r="A1" s="41" t="s">
        <v>486</v>
      </c>
      <c r="B1" s="41" t="s">
        <v>487</v>
      </c>
      <c r="C1" s="41" t="s">
        <v>488</v>
      </c>
      <c r="D1" s="40" t="s">
        <v>3764</v>
      </c>
      <c r="E1" s="40" t="s">
        <v>3882</v>
      </c>
      <c r="F1" s="40" t="s">
        <v>3765</v>
      </c>
    </row>
    <row r="2" spans="1:6" x14ac:dyDescent="0.25">
      <c r="A2" s="38" t="s">
        <v>476</v>
      </c>
      <c r="B2" s="38">
        <v>210074</v>
      </c>
      <c r="C2" s="38" t="s">
        <v>477</v>
      </c>
      <c r="D2" s="38">
        <v>12</v>
      </c>
      <c r="E2" s="92">
        <v>1</v>
      </c>
      <c r="F2" s="92">
        <v>1</v>
      </c>
    </row>
    <row r="3" spans="1:6" x14ac:dyDescent="0.25">
      <c r="A3" s="38" t="s">
        <v>472</v>
      </c>
      <c r="B3" s="38">
        <v>210037</v>
      </c>
      <c r="C3" s="38" t="s">
        <v>2978</v>
      </c>
      <c r="D3" s="38">
        <v>1</v>
      </c>
      <c r="E3" s="92">
        <v>2.9569892473118281E-2</v>
      </c>
      <c r="F3" s="92">
        <v>2.9569892473118281E-2</v>
      </c>
    </row>
    <row r="4" spans="1:6" x14ac:dyDescent="0.25">
      <c r="A4" s="38" t="s">
        <v>472</v>
      </c>
      <c r="B4" s="38">
        <v>210041</v>
      </c>
      <c r="C4" s="38" t="s">
        <v>473</v>
      </c>
      <c r="D4" s="38">
        <v>5</v>
      </c>
      <c r="E4" s="92">
        <v>0.41666666666666669</v>
      </c>
      <c r="F4" s="92">
        <v>0.41666666666666669</v>
      </c>
    </row>
    <row r="5" spans="1:6" x14ac:dyDescent="0.25">
      <c r="A5" s="38" t="s">
        <v>472</v>
      </c>
      <c r="B5" s="38">
        <v>210091</v>
      </c>
      <c r="C5" s="38" t="s">
        <v>2979</v>
      </c>
      <c r="D5" s="38">
        <v>5</v>
      </c>
      <c r="E5" s="92">
        <v>0.41666666666666669</v>
      </c>
      <c r="F5" s="92">
        <v>0.41666666666666669</v>
      </c>
    </row>
    <row r="6" spans="1:6" x14ac:dyDescent="0.25">
      <c r="A6" s="38" t="s">
        <v>468</v>
      </c>
      <c r="B6" s="38">
        <v>410027</v>
      </c>
      <c r="C6" s="38" t="s">
        <v>469</v>
      </c>
      <c r="D6" s="38">
        <v>8</v>
      </c>
      <c r="E6" s="92">
        <v>0.65555555555555556</v>
      </c>
      <c r="F6" s="92">
        <v>0.65555555555555556</v>
      </c>
    </row>
    <row r="7" spans="1:6" x14ac:dyDescent="0.25">
      <c r="A7" s="38" t="s">
        <v>468</v>
      </c>
      <c r="B7" s="38">
        <v>410032</v>
      </c>
      <c r="C7" s="38" t="s">
        <v>3745</v>
      </c>
      <c r="D7" s="38">
        <v>3</v>
      </c>
      <c r="E7" s="92">
        <v>0.25</v>
      </c>
      <c r="F7" s="92">
        <v>0.25</v>
      </c>
    </row>
    <row r="8" spans="1:6" x14ac:dyDescent="0.25">
      <c r="A8" s="38" t="s">
        <v>465</v>
      </c>
      <c r="B8" s="38">
        <v>240054</v>
      </c>
      <c r="C8" s="38" t="s">
        <v>106</v>
      </c>
      <c r="D8" s="38">
        <v>8</v>
      </c>
      <c r="E8" s="92">
        <v>0.66666666666666663</v>
      </c>
      <c r="F8" s="92">
        <v>0.66666666666666663</v>
      </c>
    </row>
    <row r="9" spans="1:6" x14ac:dyDescent="0.25">
      <c r="A9" s="38" t="s">
        <v>465</v>
      </c>
      <c r="B9" s="38">
        <v>440415</v>
      </c>
      <c r="C9" s="38" t="s">
        <v>2987</v>
      </c>
      <c r="D9" s="38">
        <v>1</v>
      </c>
      <c r="E9" s="92">
        <v>2.5862068965517241E-2</v>
      </c>
      <c r="F9" s="92">
        <v>2.5862068965517241E-2</v>
      </c>
    </row>
    <row r="10" spans="1:6" x14ac:dyDescent="0.25">
      <c r="A10" s="38" t="s">
        <v>463</v>
      </c>
      <c r="B10" s="38">
        <v>800044</v>
      </c>
      <c r="C10" s="38" t="s">
        <v>464</v>
      </c>
      <c r="D10" s="38">
        <v>9</v>
      </c>
      <c r="E10" s="92">
        <v>0.75</v>
      </c>
      <c r="F10" s="92">
        <v>0.75</v>
      </c>
    </row>
    <row r="11" spans="1:6" x14ac:dyDescent="0.25">
      <c r="A11" s="38" t="s">
        <v>460</v>
      </c>
      <c r="B11" s="38">
        <v>240131</v>
      </c>
      <c r="C11" s="38" t="s">
        <v>160</v>
      </c>
      <c r="D11" s="38">
        <v>3</v>
      </c>
      <c r="E11" s="92">
        <v>0.25</v>
      </c>
      <c r="F11" s="92">
        <v>0.25</v>
      </c>
    </row>
    <row r="12" spans="1:6" x14ac:dyDescent="0.25">
      <c r="A12" s="38" t="s">
        <v>460</v>
      </c>
      <c r="B12" s="38">
        <v>310008</v>
      </c>
      <c r="C12" s="38" t="s">
        <v>131</v>
      </c>
      <c r="D12" s="38">
        <v>8</v>
      </c>
      <c r="E12" s="92">
        <v>0.66666666666666663</v>
      </c>
      <c r="F12" s="92">
        <v>0.66666666666666663</v>
      </c>
    </row>
    <row r="13" spans="1:6" x14ac:dyDescent="0.25">
      <c r="A13" s="38" t="s">
        <v>458</v>
      </c>
      <c r="B13" s="38">
        <v>210064</v>
      </c>
      <c r="C13" s="38" t="s">
        <v>459</v>
      </c>
      <c r="D13" s="38">
        <v>5</v>
      </c>
      <c r="E13" s="92">
        <v>0.41666666666666669</v>
      </c>
      <c r="F13" s="92">
        <v>0.41666666666666669</v>
      </c>
    </row>
    <row r="14" spans="1:6" x14ac:dyDescent="0.25">
      <c r="A14" s="38" t="s">
        <v>458</v>
      </c>
      <c r="B14" s="38">
        <v>210090</v>
      </c>
      <c r="C14" s="38" t="s">
        <v>540</v>
      </c>
      <c r="D14" s="38">
        <v>8</v>
      </c>
      <c r="E14" s="92">
        <v>0.66666666666666663</v>
      </c>
      <c r="F14" s="92">
        <v>0.66666666666666663</v>
      </c>
    </row>
    <row r="15" spans="1:6" x14ac:dyDescent="0.25">
      <c r="A15" s="38" t="s">
        <v>454</v>
      </c>
      <c r="B15" s="38">
        <v>210068</v>
      </c>
      <c r="C15" s="38" t="s">
        <v>455</v>
      </c>
      <c r="D15" s="38">
        <v>12</v>
      </c>
      <c r="E15" s="92">
        <v>1</v>
      </c>
      <c r="F15" s="92">
        <v>1</v>
      </c>
    </row>
    <row r="16" spans="1:6" x14ac:dyDescent="0.25">
      <c r="A16" s="38" t="s">
        <v>450</v>
      </c>
      <c r="B16" s="38">
        <v>210036</v>
      </c>
      <c r="C16" s="38" t="s">
        <v>451</v>
      </c>
      <c r="D16" s="38">
        <v>12</v>
      </c>
      <c r="E16" s="92">
        <v>1</v>
      </c>
      <c r="F16" s="92">
        <v>1</v>
      </c>
    </row>
    <row r="17" spans="1:6" x14ac:dyDescent="0.25">
      <c r="A17" s="38" t="s">
        <v>446</v>
      </c>
      <c r="B17" s="38">
        <v>210030</v>
      </c>
      <c r="C17" s="38" t="s">
        <v>447</v>
      </c>
      <c r="D17" s="38">
        <v>5</v>
      </c>
      <c r="E17" s="92">
        <v>0.375</v>
      </c>
      <c r="F17" s="92">
        <v>0.375</v>
      </c>
    </row>
    <row r="18" spans="1:6" x14ac:dyDescent="0.25">
      <c r="A18" s="38" t="s">
        <v>446</v>
      </c>
      <c r="B18" s="38">
        <v>410031</v>
      </c>
      <c r="C18" s="38" t="s">
        <v>2984</v>
      </c>
      <c r="D18" s="38">
        <v>5</v>
      </c>
      <c r="E18" s="92">
        <v>0.3888888888888889</v>
      </c>
      <c r="F18" s="92">
        <v>0.3888888888888889</v>
      </c>
    </row>
    <row r="19" spans="1:6" x14ac:dyDescent="0.25">
      <c r="A19" s="38" t="s">
        <v>442</v>
      </c>
      <c r="B19" s="38">
        <v>210048</v>
      </c>
      <c r="C19" s="38" t="s">
        <v>443</v>
      </c>
      <c r="D19" s="38">
        <v>5</v>
      </c>
      <c r="E19" s="92">
        <v>0.41666666666666669</v>
      </c>
      <c r="F19" s="92">
        <v>0.41666666666666669</v>
      </c>
    </row>
    <row r="20" spans="1:6" x14ac:dyDescent="0.25">
      <c r="A20" s="38" t="s">
        <v>442</v>
      </c>
      <c r="B20" s="38">
        <v>210089</v>
      </c>
      <c r="C20" s="38" t="s">
        <v>653</v>
      </c>
      <c r="D20" s="38">
        <v>6</v>
      </c>
      <c r="E20" s="92">
        <v>0.5</v>
      </c>
      <c r="F20" s="92">
        <v>0.5</v>
      </c>
    </row>
    <row r="21" spans="1:6" x14ac:dyDescent="0.25">
      <c r="A21" s="38" t="s">
        <v>438</v>
      </c>
      <c r="B21" s="38">
        <v>210031</v>
      </c>
      <c r="C21" s="38" t="s">
        <v>439</v>
      </c>
      <c r="D21" s="38">
        <v>12</v>
      </c>
      <c r="E21" s="92">
        <v>1</v>
      </c>
      <c r="F21" s="92">
        <v>1</v>
      </c>
    </row>
    <row r="22" spans="1:6" x14ac:dyDescent="0.25">
      <c r="A22" s="38" t="s">
        <v>434</v>
      </c>
      <c r="B22" s="38">
        <v>240005</v>
      </c>
      <c r="C22" s="38" t="s">
        <v>190</v>
      </c>
      <c r="D22" s="38">
        <v>1</v>
      </c>
      <c r="E22" s="92">
        <v>8.3333333333333329E-2</v>
      </c>
      <c r="F22" s="92">
        <v>8.3333333333333329E-2</v>
      </c>
    </row>
    <row r="23" spans="1:6" x14ac:dyDescent="0.25">
      <c r="A23" s="38" t="s">
        <v>434</v>
      </c>
      <c r="B23" s="38">
        <v>800053</v>
      </c>
      <c r="C23" s="38" t="s">
        <v>435</v>
      </c>
      <c r="D23" s="38">
        <v>6</v>
      </c>
      <c r="E23" s="92">
        <v>0.5</v>
      </c>
      <c r="F23" s="92">
        <v>0.5</v>
      </c>
    </row>
    <row r="24" spans="1:6" x14ac:dyDescent="0.25">
      <c r="A24" s="38" t="s">
        <v>431</v>
      </c>
      <c r="B24" s="38">
        <v>210076</v>
      </c>
      <c r="C24" s="38" t="s">
        <v>655</v>
      </c>
      <c r="D24" s="38">
        <v>8</v>
      </c>
      <c r="E24" s="92">
        <v>0.66666666666666663</v>
      </c>
      <c r="F24" s="92">
        <v>0.66666666666666663</v>
      </c>
    </row>
    <row r="25" spans="1:6" x14ac:dyDescent="0.25">
      <c r="A25" s="38" t="s">
        <v>431</v>
      </c>
      <c r="B25" s="38">
        <v>240259</v>
      </c>
      <c r="C25" s="38" t="s">
        <v>675</v>
      </c>
      <c r="D25" s="38">
        <v>1</v>
      </c>
      <c r="E25" s="92">
        <v>8.3333333333333329E-2</v>
      </c>
      <c r="F25" s="92">
        <v>8.3333333333333329E-2</v>
      </c>
    </row>
    <row r="26" spans="1:6" x14ac:dyDescent="0.25">
      <c r="A26" s="38" t="s">
        <v>427</v>
      </c>
      <c r="B26" s="38">
        <v>210051</v>
      </c>
      <c r="C26" s="38" t="s">
        <v>308</v>
      </c>
      <c r="D26" s="38">
        <v>3</v>
      </c>
      <c r="E26" s="92">
        <v>0.25</v>
      </c>
      <c r="F26" s="92">
        <v>0.25</v>
      </c>
    </row>
    <row r="27" spans="1:6" x14ac:dyDescent="0.25">
      <c r="A27" s="38" t="s">
        <v>427</v>
      </c>
      <c r="B27" s="38">
        <v>210085</v>
      </c>
      <c r="C27" s="38" t="s">
        <v>656</v>
      </c>
      <c r="D27" s="38">
        <v>6</v>
      </c>
      <c r="E27" s="92">
        <v>0.5</v>
      </c>
      <c r="F27" s="92">
        <v>0.5</v>
      </c>
    </row>
    <row r="28" spans="1:6" x14ac:dyDescent="0.25">
      <c r="A28" s="38" t="s">
        <v>424</v>
      </c>
      <c r="B28" s="38">
        <v>240165</v>
      </c>
      <c r="C28" s="38" t="s">
        <v>423</v>
      </c>
      <c r="D28" s="38">
        <v>12</v>
      </c>
      <c r="E28" s="92">
        <v>1</v>
      </c>
      <c r="F28" s="92">
        <v>1</v>
      </c>
    </row>
    <row r="29" spans="1:6" x14ac:dyDescent="0.25">
      <c r="A29" s="38" t="s">
        <v>420</v>
      </c>
      <c r="B29" s="38">
        <v>820003</v>
      </c>
      <c r="C29" s="38" t="s">
        <v>419</v>
      </c>
      <c r="D29" s="38">
        <v>12</v>
      </c>
      <c r="E29" s="92">
        <v>1</v>
      </c>
      <c r="F29" s="92">
        <v>1</v>
      </c>
    </row>
    <row r="30" spans="1:6" x14ac:dyDescent="0.25">
      <c r="A30" s="38" t="s">
        <v>416</v>
      </c>
      <c r="B30" s="38">
        <v>800057</v>
      </c>
      <c r="C30" s="38" t="s">
        <v>415</v>
      </c>
      <c r="D30" s="38">
        <v>10</v>
      </c>
      <c r="E30" s="92">
        <v>0.83333333333333337</v>
      </c>
      <c r="F30" s="92">
        <v>0.83333333333333337</v>
      </c>
    </row>
    <row r="31" spans="1:6" x14ac:dyDescent="0.25">
      <c r="A31" s="38" t="s">
        <v>412</v>
      </c>
      <c r="B31" s="38">
        <v>240679</v>
      </c>
      <c r="C31" s="38" t="s">
        <v>411</v>
      </c>
      <c r="D31" s="38">
        <v>12</v>
      </c>
      <c r="E31" s="92">
        <v>1</v>
      </c>
      <c r="F31" s="92">
        <v>1</v>
      </c>
    </row>
    <row r="32" spans="1:6" x14ac:dyDescent="0.25">
      <c r="A32" s="38" t="s">
        <v>408</v>
      </c>
      <c r="B32" s="38">
        <v>410028</v>
      </c>
      <c r="C32" s="38" t="s">
        <v>407</v>
      </c>
      <c r="D32" s="38">
        <v>11</v>
      </c>
      <c r="E32" s="92">
        <v>0.91666666666666663</v>
      </c>
      <c r="F32" s="92">
        <v>0.91666666666666663</v>
      </c>
    </row>
    <row r="33" spans="1:6" x14ac:dyDescent="0.25">
      <c r="A33" s="38" t="s">
        <v>404</v>
      </c>
      <c r="B33" s="38">
        <v>210013</v>
      </c>
      <c r="C33" s="38" t="s">
        <v>403</v>
      </c>
      <c r="D33" s="38">
        <v>4</v>
      </c>
      <c r="E33" s="92">
        <v>0.33333333333333331</v>
      </c>
      <c r="F33" s="92">
        <v>0.33333333333333331</v>
      </c>
    </row>
    <row r="34" spans="1:6" x14ac:dyDescent="0.25">
      <c r="A34" s="38" t="s">
        <v>404</v>
      </c>
      <c r="B34" s="38">
        <v>800062</v>
      </c>
      <c r="C34" s="38" t="s">
        <v>2988</v>
      </c>
      <c r="D34" s="38">
        <v>5</v>
      </c>
      <c r="E34" s="92">
        <v>0.41666666666666669</v>
      </c>
      <c r="F34" s="92">
        <v>0.41666666666666669</v>
      </c>
    </row>
    <row r="35" spans="1:6" x14ac:dyDescent="0.25">
      <c r="A35" s="38" t="s">
        <v>400</v>
      </c>
      <c r="B35" s="38">
        <v>240455</v>
      </c>
      <c r="C35" s="38" t="s">
        <v>657</v>
      </c>
      <c r="D35" s="38">
        <v>7</v>
      </c>
      <c r="E35" s="92">
        <v>0.58333333333333337</v>
      </c>
      <c r="F35" s="92">
        <v>0.58333333333333337</v>
      </c>
    </row>
    <row r="36" spans="1:6" x14ac:dyDescent="0.25">
      <c r="A36" s="38" t="s">
        <v>400</v>
      </c>
      <c r="B36" s="38">
        <v>240637</v>
      </c>
      <c r="C36" s="38" t="s">
        <v>399</v>
      </c>
      <c r="D36" s="38">
        <v>2</v>
      </c>
      <c r="E36" s="92">
        <v>0.12365591397849462</v>
      </c>
      <c r="F36" s="92">
        <v>0.12365591397849462</v>
      </c>
    </row>
    <row r="37" spans="1:6" x14ac:dyDescent="0.25">
      <c r="A37" s="38" t="s">
        <v>396</v>
      </c>
      <c r="B37" s="38">
        <v>240072</v>
      </c>
      <c r="C37" s="38" t="s">
        <v>395</v>
      </c>
      <c r="D37" s="38">
        <v>11</v>
      </c>
      <c r="E37" s="92">
        <v>0.91666666666666663</v>
      </c>
      <c r="F37" s="92">
        <v>0.91666666666666663</v>
      </c>
    </row>
    <row r="38" spans="1:6" x14ac:dyDescent="0.25">
      <c r="A38" s="38" t="s">
        <v>392</v>
      </c>
      <c r="B38" s="38">
        <v>240696</v>
      </c>
      <c r="C38" s="38" t="s">
        <v>391</v>
      </c>
      <c r="D38" s="38">
        <v>11</v>
      </c>
      <c r="E38" s="92">
        <v>0.91666666666666663</v>
      </c>
      <c r="F38" s="92">
        <v>0.91666666666666663</v>
      </c>
    </row>
    <row r="39" spans="1:6" x14ac:dyDescent="0.25">
      <c r="A39" s="38" t="s">
        <v>388</v>
      </c>
      <c r="B39" s="38">
        <v>240448</v>
      </c>
      <c r="C39" s="38" t="s">
        <v>387</v>
      </c>
      <c r="D39" s="38">
        <v>12</v>
      </c>
      <c r="E39" s="92">
        <v>1</v>
      </c>
      <c r="F39" s="92">
        <v>1</v>
      </c>
    </row>
    <row r="40" spans="1:6" x14ac:dyDescent="0.25">
      <c r="A40" s="38" t="s">
        <v>385</v>
      </c>
      <c r="B40" s="38">
        <v>240075</v>
      </c>
      <c r="C40" s="38" t="s">
        <v>384</v>
      </c>
      <c r="D40" s="38">
        <v>10</v>
      </c>
      <c r="E40" s="92">
        <v>0.83333333333333337</v>
      </c>
      <c r="F40" s="92">
        <v>0.83333333333333337</v>
      </c>
    </row>
    <row r="41" spans="1:6" x14ac:dyDescent="0.25">
      <c r="A41" s="38" t="s">
        <v>381</v>
      </c>
      <c r="B41" s="38">
        <v>240442</v>
      </c>
      <c r="C41" s="38" t="s">
        <v>380</v>
      </c>
      <c r="D41" s="38">
        <v>10</v>
      </c>
      <c r="E41" s="92">
        <v>0.83333333333333337</v>
      </c>
      <c r="F41" s="92">
        <v>0.83333333333333337</v>
      </c>
    </row>
    <row r="42" spans="1:6" x14ac:dyDescent="0.25">
      <c r="A42" s="38" t="s">
        <v>377</v>
      </c>
      <c r="B42" s="38">
        <v>240607</v>
      </c>
      <c r="C42" s="38" t="s">
        <v>136</v>
      </c>
      <c r="D42" s="38">
        <v>8</v>
      </c>
      <c r="E42" s="92">
        <v>0.66666666666666663</v>
      </c>
      <c r="F42" s="92">
        <v>0.66666666666666663</v>
      </c>
    </row>
    <row r="43" spans="1:6" x14ac:dyDescent="0.25">
      <c r="A43" s="38" t="s">
        <v>377</v>
      </c>
      <c r="B43" s="38">
        <v>340010</v>
      </c>
      <c r="C43" s="38" t="s">
        <v>376</v>
      </c>
      <c r="D43" s="38">
        <v>2</v>
      </c>
      <c r="E43" s="92">
        <v>0.11290322580645162</v>
      </c>
      <c r="F43" s="92">
        <v>0.11290322580645162</v>
      </c>
    </row>
    <row r="44" spans="1:6" x14ac:dyDescent="0.25">
      <c r="A44" s="38" t="s">
        <v>374</v>
      </c>
      <c r="B44" s="38">
        <v>240067</v>
      </c>
      <c r="C44" s="38" t="s">
        <v>111</v>
      </c>
      <c r="D44" s="38">
        <v>9</v>
      </c>
      <c r="E44" s="92">
        <v>0.75</v>
      </c>
      <c r="F44" s="92">
        <v>0.75</v>
      </c>
    </row>
    <row r="45" spans="1:6" x14ac:dyDescent="0.25">
      <c r="A45" s="38" t="s">
        <v>372</v>
      </c>
      <c r="B45" s="38">
        <v>240080</v>
      </c>
      <c r="C45" s="38" t="s">
        <v>209</v>
      </c>
      <c r="D45" s="38">
        <v>10</v>
      </c>
      <c r="E45" s="92">
        <v>0.83333333333333337</v>
      </c>
      <c r="F45" s="92">
        <v>0.83333333333333337</v>
      </c>
    </row>
    <row r="46" spans="1:6" x14ac:dyDescent="0.25">
      <c r="A46" s="38" t="s">
        <v>371</v>
      </c>
      <c r="B46" s="38">
        <v>240624</v>
      </c>
      <c r="C46" s="38" t="s">
        <v>370</v>
      </c>
      <c r="D46" s="38">
        <v>11</v>
      </c>
      <c r="E46" s="92">
        <v>0.91666666666666663</v>
      </c>
      <c r="F46" s="92">
        <v>0.91666666666666663</v>
      </c>
    </row>
    <row r="47" spans="1:6" x14ac:dyDescent="0.25">
      <c r="A47" s="38" t="s">
        <v>367</v>
      </c>
      <c r="B47" s="38">
        <v>440061</v>
      </c>
      <c r="C47" s="38" t="s">
        <v>366</v>
      </c>
      <c r="D47" s="38">
        <v>11</v>
      </c>
      <c r="E47" s="92">
        <v>0.91666666666666663</v>
      </c>
      <c r="F47" s="92">
        <v>0.91666666666666663</v>
      </c>
    </row>
    <row r="48" spans="1:6" x14ac:dyDescent="0.25">
      <c r="A48" s="38" t="s">
        <v>363</v>
      </c>
      <c r="B48" s="38">
        <v>240049</v>
      </c>
      <c r="C48" s="38" t="s">
        <v>142</v>
      </c>
      <c r="D48" s="38">
        <v>10</v>
      </c>
      <c r="E48" s="92">
        <v>0.83333333333333337</v>
      </c>
      <c r="F48" s="92">
        <v>0.83333333333333337</v>
      </c>
    </row>
    <row r="49" spans="1:6" x14ac:dyDescent="0.25">
      <c r="A49" s="38" t="s">
        <v>361</v>
      </c>
      <c r="B49" s="38">
        <v>440273</v>
      </c>
      <c r="C49" s="38" t="s">
        <v>360</v>
      </c>
      <c r="D49" s="38">
        <v>11</v>
      </c>
      <c r="E49" s="92">
        <v>0.91666666666666663</v>
      </c>
      <c r="F49" s="92">
        <v>0.91666666666666663</v>
      </c>
    </row>
    <row r="50" spans="1:6" x14ac:dyDescent="0.25">
      <c r="A50" s="38" t="s">
        <v>358</v>
      </c>
      <c r="B50" s="38">
        <v>240050</v>
      </c>
      <c r="C50" s="38" t="s">
        <v>357</v>
      </c>
      <c r="D50" s="38">
        <v>9</v>
      </c>
      <c r="E50" s="92">
        <v>0.75</v>
      </c>
      <c r="F50" s="92">
        <v>0.75</v>
      </c>
    </row>
    <row r="51" spans="1:6" x14ac:dyDescent="0.25">
      <c r="A51" s="38" t="s">
        <v>353</v>
      </c>
      <c r="B51" s="38">
        <v>440072</v>
      </c>
      <c r="C51" s="38" t="s">
        <v>352</v>
      </c>
      <c r="D51" s="38">
        <v>10</v>
      </c>
      <c r="E51" s="92">
        <v>0.83333333333333337</v>
      </c>
      <c r="F51" s="92">
        <v>0.83333333333333337</v>
      </c>
    </row>
    <row r="52" spans="1:6" x14ac:dyDescent="0.25">
      <c r="A52" s="38" t="s">
        <v>348</v>
      </c>
      <c r="B52" s="38">
        <v>240348</v>
      </c>
      <c r="C52" s="38" t="s">
        <v>347</v>
      </c>
      <c r="D52" s="38">
        <v>11</v>
      </c>
      <c r="E52" s="92">
        <v>0.91666666666666663</v>
      </c>
      <c r="F52" s="92">
        <v>0.91666666666666663</v>
      </c>
    </row>
    <row r="53" spans="1:6" x14ac:dyDescent="0.25">
      <c r="A53" s="38" t="s">
        <v>514</v>
      </c>
      <c r="B53" s="38">
        <v>210078</v>
      </c>
      <c r="C53" s="38" t="s">
        <v>658</v>
      </c>
      <c r="D53" s="38">
        <v>10</v>
      </c>
      <c r="E53" s="92">
        <v>0.83333333333333337</v>
      </c>
      <c r="F53" s="92">
        <v>0.83333333333333337</v>
      </c>
    </row>
    <row r="54" spans="1:6" x14ac:dyDescent="0.25">
      <c r="A54" s="38" t="s">
        <v>567</v>
      </c>
      <c r="B54" s="38">
        <v>210069</v>
      </c>
      <c r="C54" s="38" t="s">
        <v>165</v>
      </c>
      <c r="D54" s="38">
        <v>9</v>
      </c>
      <c r="E54" s="92">
        <v>0.75</v>
      </c>
      <c r="F54" s="92">
        <v>0.75</v>
      </c>
    </row>
    <row r="55" spans="1:6" x14ac:dyDescent="0.25">
      <c r="A55" s="38" t="s">
        <v>528</v>
      </c>
      <c r="B55" s="38">
        <v>210037</v>
      </c>
      <c r="C55" s="38" t="s">
        <v>2978</v>
      </c>
      <c r="D55" s="38">
        <v>2</v>
      </c>
      <c r="E55" s="92">
        <v>0.11290322580645162</v>
      </c>
      <c r="F55" s="92">
        <v>0.11290322580645162</v>
      </c>
    </row>
    <row r="56" spans="1:6" x14ac:dyDescent="0.25">
      <c r="A56" s="38" t="s">
        <v>528</v>
      </c>
      <c r="B56" s="38">
        <v>210041</v>
      </c>
      <c r="C56" s="38" t="s">
        <v>473</v>
      </c>
      <c r="D56" s="38">
        <v>3</v>
      </c>
      <c r="E56" s="92">
        <v>0.25</v>
      </c>
      <c r="F56" s="92">
        <v>0.25</v>
      </c>
    </row>
    <row r="57" spans="1:6" x14ac:dyDescent="0.25">
      <c r="A57" s="38" t="s">
        <v>490</v>
      </c>
      <c r="B57" s="38">
        <v>210087</v>
      </c>
      <c r="C57" s="38" t="s">
        <v>659</v>
      </c>
      <c r="D57" s="38">
        <v>8</v>
      </c>
      <c r="E57" s="92">
        <v>0.65053763440860213</v>
      </c>
      <c r="F57" s="92">
        <v>0.65053763440860213</v>
      </c>
    </row>
    <row r="58" spans="1:6" x14ac:dyDescent="0.25">
      <c r="A58" s="38" t="s">
        <v>572</v>
      </c>
      <c r="B58" s="38">
        <v>210048</v>
      </c>
      <c r="C58" s="38" t="s">
        <v>443</v>
      </c>
      <c r="D58" s="38">
        <v>7</v>
      </c>
      <c r="E58" s="92">
        <v>0.58333333333333337</v>
      </c>
      <c r="F58" s="92">
        <v>0.58333333333333337</v>
      </c>
    </row>
    <row r="59" spans="1:6" x14ac:dyDescent="0.25">
      <c r="A59" s="38" t="s">
        <v>534</v>
      </c>
      <c r="B59" s="38">
        <v>210088</v>
      </c>
      <c r="C59" s="38" t="s">
        <v>660</v>
      </c>
      <c r="D59" s="38">
        <v>8</v>
      </c>
      <c r="E59" s="92">
        <v>0.66666666666666663</v>
      </c>
      <c r="F59" s="92">
        <v>0.66666666666666663</v>
      </c>
    </row>
    <row r="60" spans="1:6" x14ac:dyDescent="0.25">
      <c r="A60" s="38" t="s">
        <v>362</v>
      </c>
      <c r="B60" s="38">
        <v>230015</v>
      </c>
      <c r="C60" s="38" t="s">
        <v>296</v>
      </c>
      <c r="D60" s="38">
        <v>1</v>
      </c>
      <c r="E60" s="92">
        <v>8.3333333333333329E-2</v>
      </c>
      <c r="F60" s="92">
        <v>8.3333333333333329E-2</v>
      </c>
    </row>
    <row r="61" spans="1:6" x14ac:dyDescent="0.25">
      <c r="A61" s="38" t="s">
        <v>362</v>
      </c>
      <c r="B61" s="38">
        <v>230017</v>
      </c>
      <c r="C61" s="38" t="s">
        <v>661</v>
      </c>
      <c r="D61" s="38">
        <v>10</v>
      </c>
      <c r="E61" s="92">
        <v>0.83333333333333337</v>
      </c>
      <c r="F61" s="92">
        <v>0.83333333333333337</v>
      </c>
    </row>
    <row r="62" spans="1:6" x14ac:dyDescent="0.25">
      <c r="A62" s="38" t="s">
        <v>344</v>
      </c>
      <c r="B62" s="38">
        <v>230013</v>
      </c>
      <c r="C62" s="38" t="s">
        <v>343</v>
      </c>
      <c r="D62" s="38">
        <v>3</v>
      </c>
      <c r="E62" s="92">
        <v>0.17473118279569891</v>
      </c>
      <c r="F62" s="92">
        <v>0.17473118279569891</v>
      </c>
    </row>
    <row r="63" spans="1:6" x14ac:dyDescent="0.25">
      <c r="A63" s="38" t="s">
        <v>344</v>
      </c>
      <c r="B63" s="38">
        <v>230019</v>
      </c>
      <c r="C63" s="38" t="s">
        <v>662</v>
      </c>
      <c r="D63" s="38">
        <v>7</v>
      </c>
      <c r="E63" s="92">
        <v>0.58333333333333337</v>
      </c>
      <c r="F63" s="92">
        <v>0.58333333333333337</v>
      </c>
    </row>
    <row r="64" spans="1:6" x14ac:dyDescent="0.25">
      <c r="A64" s="38" t="s">
        <v>340</v>
      </c>
      <c r="B64" s="38">
        <v>230016</v>
      </c>
      <c r="C64" s="38" t="s">
        <v>339</v>
      </c>
      <c r="D64" s="38">
        <v>7</v>
      </c>
      <c r="E64" s="92">
        <v>0.55645161290322587</v>
      </c>
      <c r="F64" s="92">
        <v>0.55645161290322587</v>
      </c>
    </row>
    <row r="65" spans="1:6" x14ac:dyDescent="0.25">
      <c r="A65" s="38" t="s">
        <v>340</v>
      </c>
      <c r="B65" s="38">
        <v>230020</v>
      </c>
      <c r="C65" s="38" t="s">
        <v>3746</v>
      </c>
      <c r="D65" s="38">
        <v>3</v>
      </c>
      <c r="E65" s="92">
        <v>0.25</v>
      </c>
      <c r="F65" s="92">
        <v>0.25</v>
      </c>
    </row>
    <row r="66" spans="1:6" x14ac:dyDescent="0.25">
      <c r="A66" s="38" t="s">
        <v>546</v>
      </c>
      <c r="B66" s="38">
        <v>230015</v>
      </c>
      <c r="C66" s="38" t="s">
        <v>296</v>
      </c>
      <c r="D66" s="38">
        <v>7</v>
      </c>
      <c r="E66" s="92">
        <v>0.58333333333333337</v>
      </c>
      <c r="F66" s="92">
        <v>0.58333333333333337</v>
      </c>
    </row>
    <row r="67" spans="1:6" x14ac:dyDescent="0.25">
      <c r="A67" s="38" t="s">
        <v>336</v>
      </c>
      <c r="B67" s="40">
        <v>800044</v>
      </c>
      <c r="C67" s="40" t="s">
        <v>464</v>
      </c>
      <c r="D67" s="38">
        <v>1</v>
      </c>
      <c r="E67" s="92">
        <v>8.3333333333333329E-2</v>
      </c>
      <c r="F67" s="92">
        <v>8.3333333333333329E-2</v>
      </c>
    </row>
    <row r="68" spans="1:6" x14ac:dyDescent="0.25">
      <c r="A68" s="38" t="s">
        <v>336</v>
      </c>
      <c r="B68" s="38" t="s">
        <v>334</v>
      </c>
      <c r="C68" s="38" t="s">
        <v>335</v>
      </c>
      <c r="D68" s="38">
        <v>8</v>
      </c>
      <c r="E68" s="92">
        <v>0.66666666666666663</v>
      </c>
      <c r="F68" s="92">
        <v>0.66666666666666663</v>
      </c>
    </row>
    <row r="69" spans="1:6" x14ac:dyDescent="0.25">
      <c r="A69" s="38" t="s">
        <v>20</v>
      </c>
      <c r="B69" s="38" t="s">
        <v>18</v>
      </c>
      <c r="C69" s="38" t="s">
        <v>19</v>
      </c>
      <c r="D69" s="38">
        <v>1</v>
      </c>
      <c r="E69" s="92">
        <v>8.3333333333333329E-2</v>
      </c>
      <c r="F69" s="92">
        <v>8.3333333333333329E-2</v>
      </c>
    </row>
    <row r="70" spans="1:6" x14ac:dyDescent="0.25">
      <c r="A70" s="38" t="s">
        <v>341</v>
      </c>
      <c r="B70" s="38" t="s">
        <v>226</v>
      </c>
      <c r="C70" s="38" t="s">
        <v>227</v>
      </c>
      <c r="D70" s="38">
        <v>2</v>
      </c>
      <c r="E70" s="92">
        <v>0.16666666666666666</v>
      </c>
      <c r="F70" s="92">
        <v>0.16666666666666666</v>
      </c>
    </row>
    <row r="71" spans="1:6" x14ac:dyDescent="0.25">
      <c r="A71" s="38" t="s">
        <v>331</v>
      </c>
      <c r="B71" s="38" t="s">
        <v>329</v>
      </c>
      <c r="C71" s="38" t="s">
        <v>330</v>
      </c>
      <c r="D71" s="38">
        <v>5</v>
      </c>
      <c r="E71" s="92">
        <v>0.35555555555555557</v>
      </c>
      <c r="F71" s="92">
        <v>0.35555555555555557</v>
      </c>
    </row>
    <row r="72" spans="1:6" x14ac:dyDescent="0.25">
      <c r="A72" s="38" t="s">
        <v>331</v>
      </c>
      <c r="B72" s="38" t="s">
        <v>226</v>
      </c>
      <c r="C72" s="38" t="s">
        <v>227</v>
      </c>
      <c r="D72" s="38">
        <v>1</v>
      </c>
      <c r="E72" s="92">
        <v>8.3333333333333329E-2</v>
      </c>
      <c r="F72" s="92">
        <v>8.3333333333333329E-2</v>
      </c>
    </row>
    <row r="73" spans="1:6" x14ac:dyDescent="0.25">
      <c r="A73" s="38" t="s">
        <v>332</v>
      </c>
      <c r="B73" s="38" t="s">
        <v>242</v>
      </c>
      <c r="C73" s="38" t="s">
        <v>243</v>
      </c>
      <c r="D73" s="38">
        <v>3</v>
      </c>
      <c r="E73" s="92">
        <v>0.19086021505376347</v>
      </c>
      <c r="F73" s="92">
        <v>0.19086021505376347</v>
      </c>
    </row>
    <row r="74" spans="1:6" x14ac:dyDescent="0.25">
      <c r="A74" s="38" t="s">
        <v>327</v>
      </c>
      <c r="B74" s="38" t="s">
        <v>226</v>
      </c>
      <c r="C74" s="38" t="s">
        <v>227</v>
      </c>
      <c r="D74" s="38">
        <v>3</v>
      </c>
      <c r="E74" s="92">
        <v>0.25</v>
      </c>
      <c r="F74" s="92">
        <v>0.25</v>
      </c>
    </row>
    <row r="75" spans="1:6" x14ac:dyDescent="0.25">
      <c r="A75" s="38" t="s">
        <v>324</v>
      </c>
      <c r="B75" s="38" t="s">
        <v>322</v>
      </c>
      <c r="C75" s="38" t="s">
        <v>325</v>
      </c>
      <c r="D75" s="38">
        <v>11</v>
      </c>
      <c r="E75" s="92">
        <v>0.91666666666666663</v>
      </c>
      <c r="F75" s="92">
        <v>0.91666666666666663</v>
      </c>
    </row>
    <row r="76" spans="1:6" x14ac:dyDescent="0.25">
      <c r="A76" s="38" t="s">
        <v>320</v>
      </c>
      <c r="B76" s="38" t="s">
        <v>318</v>
      </c>
      <c r="C76" s="38" t="s">
        <v>319</v>
      </c>
      <c r="D76" s="38">
        <v>9</v>
      </c>
      <c r="E76" s="92">
        <v>0.75</v>
      </c>
      <c r="F76" s="92">
        <v>0.75</v>
      </c>
    </row>
    <row r="77" spans="1:6" x14ac:dyDescent="0.25">
      <c r="A77" s="38" t="s">
        <v>315</v>
      </c>
      <c r="B77" s="38" t="s">
        <v>313</v>
      </c>
      <c r="C77" s="38" t="s">
        <v>314</v>
      </c>
      <c r="D77" s="38">
        <v>11</v>
      </c>
      <c r="E77" s="92">
        <v>0.91666666666666663</v>
      </c>
      <c r="F77" s="92">
        <v>0.91666666666666663</v>
      </c>
    </row>
    <row r="78" spans="1:6" x14ac:dyDescent="0.25">
      <c r="A78" s="38" t="s">
        <v>309</v>
      </c>
      <c r="B78" s="38">
        <v>210051</v>
      </c>
      <c r="C78" s="38" t="s">
        <v>308</v>
      </c>
      <c r="D78" s="38">
        <v>9</v>
      </c>
      <c r="E78" s="92">
        <v>0.75</v>
      </c>
      <c r="F78" s="92">
        <v>0.75</v>
      </c>
    </row>
    <row r="79" spans="1:6" x14ac:dyDescent="0.25">
      <c r="A79" s="38" t="s">
        <v>309</v>
      </c>
      <c r="B79" s="38">
        <v>240455</v>
      </c>
      <c r="C79" s="38" t="s">
        <v>657</v>
      </c>
      <c r="D79" s="38">
        <v>2</v>
      </c>
      <c r="E79" s="92">
        <v>0.16666666666666666</v>
      </c>
      <c r="F79" s="92">
        <v>0.16666666666666666</v>
      </c>
    </row>
    <row r="80" spans="1:6" x14ac:dyDescent="0.25">
      <c r="A80" s="38" t="s">
        <v>304</v>
      </c>
      <c r="B80" s="38">
        <v>800047</v>
      </c>
      <c r="C80" s="38" t="s">
        <v>303</v>
      </c>
      <c r="D80" s="38">
        <v>8</v>
      </c>
      <c r="E80" s="92">
        <v>0.66666666666666663</v>
      </c>
      <c r="F80" s="92">
        <v>0.66666666666666663</v>
      </c>
    </row>
    <row r="81" spans="1:6" x14ac:dyDescent="0.25">
      <c r="A81" s="38" t="s">
        <v>301</v>
      </c>
      <c r="B81" s="38">
        <v>440187</v>
      </c>
      <c r="C81" s="38" t="s">
        <v>667</v>
      </c>
      <c r="D81" s="38">
        <v>3</v>
      </c>
      <c r="E81" s="92">
        <v>0.2446236559139785</v>
      </c>
      <c r="F81" s="92">
        <v>0.2446236559139785</v>
      </c>
    </row>
    <row r="82" spans="1:6" x14ac:dyDescent="0.25">
      <c r="A82" s="38" t="s">
        <v>301</v>
      </c>
      <c r="B82" s="38">
        <v>440390</v>
      </c>
      <c r="C82" s="38" t="s">
        <v>2986</v>
      </c>
      <c r="D82" s="38">
        <v>1</v>
      </c>
      <c r="E82" s="92">
        <v>8.3333333333333329E-2</v>
      </c>
      <c r="F82" s="92">
        <v>8.3333333333333329E-2</v>
      </c>
    </row>
    <row r="83" spans="1:6" x14ac:dyDescent="0.25">
      <c r="A83" s="38" t="s">
        <v>301</v>
      </c>
      <c r="B83" s="38">
        <v>440443</v>
      </c>
      <c r="C83" s="38" t="s">
        <v>669</v>
      </c>
      <c r="D83" s="38">
        <v>1</v>
      </c>
      <c r="E83" s="92">
        <v>6.1827956989247312E-2</v>
      </c>
      <c r="F83" s="92">
        <v>6.1827956989247312E-2</v>
      </c>
    </row>
    <row r="84" spans="1:6" x14ac:dyDescent="0.25">
      <c r="A84" s="38" t="s">
        <v>301</v>
      </c>
      <c r="B84" s="38" t="s">
        <v>278</v>
      </c>
      <c r="C84" s="38" t="s">
        <v>669</v>
      </c>
      <c r="D84" s="38">
        <v>1</v>
      </c>
      <c r="E84" s="92">
        <v>8.3333333333333329E-2</v>
      </c>
      <c r="F84" s="92">
        <v>8.3333333333333329E-2</v>
      </c>
    </row>
    <row r="85" spans="1:6" x14ac:dyDescent="0.25">
      <c r="A85" s="38" t="s">
        <v>13</v>
      </c>
      <c r="B85" s="38" t="s">
        <v>18</v>
      </c>
      <c r="C85" s="38" t="s">
        <v>19</v>
      </c>
      <c r="D85" s="38">
        <v>10</v>
      </c>
      <c r="E85" s="92">
        <v>0.83333333333333337</v>
      </c>
      <c r="F85" s="92">
        <v>0.83333333333333337</v>
      </c>
    </row>
    <row r="86" spans="1:6" x14ac:dyDescent="0.25">
      <c r="A86" s="38" t="s">
        <v>13</v>
      </c>
      <c r="B86" s="38" t="s">
        <v>11</v>
      </c>
      <c r="C86" s="38" t="s">
        <v>12</v>
      </c>
      <c r="D86" s="38">
        <v>2</v>
      </c>
      <c r="E86" s="92">
        <v>0.16666666666666666</v>
      </c>
      <c r="F86" s="92">
        <v>0.16666666666666666</v>
      </c>
    </row>
    <row r="87" spans="1:6" x14ac:dyDescent="0.25">
      <c r="A87" s="38" t="s">
        <v>297</v>
      </c>
      <c r="B87" s="38">
        <v>230015</v>
      </c>
      <c r="C87" s="38" t="s">
        <v>296</v>
      </c>
      <c r="D87" s="38">
        <v>6</v>
      </c>
      <c r="E87" s="92">
        <v>0.5</v>
      </c>
      <c r="F87" s="92">
        <v>0.5</v>
      </c>
    </row>
    <row r="88" spans="1:6" x14ac:dyDescent="0.25">
      <c r="A88" s="38" t="s">
        <v>294</v>
      </c>
      <c r="B88" s="38">
        <v>240005</v>
      </c>
      <c r="C88" s="38" t="s">
        <v>190</v>
      </c>
      <c r="D88" s="38">
        <v>2</v>
      </c>
      <c r="E88" s="92">
        <v>0.16666666666666666</v>
      </c>
      <c r="F88" s="92">
        <v>0.16666666666666666</v>
      </c>
    </row>
    <row r="89" spans="1:6" x14ac:dyDescent="0.25">
      <c r="A89" s="38" t="s">
        <v>286</v>
      </c>
      <c r="B89" s="38" t="s">
        <v>284</v>
      </c>
      <c r="C89" s="38" t="s">
        <v>285</v>
      </c>
      <c r="D89" s="38">
        <v>12</v>
      </c>
      <c r="E89" s="92">
        <v>1</v>
      </c>
      <c r="F89" s="92">
        <v>1</v>
      </c>
    </row>
    <row r="90" spans="1:6" x14ac:dyDescent="0.25">
      <c r="A90" s="38" t="s">
        <v>289</v>
      </c>
      <c r="B90" s="38">
        <v>440435</v>
      </c>
      <c r="C90" s="38" t="s">
        <v>259</v>
      </c>
      <c r="D90" s="38">
        <v>2</v>
      </c>
      <c r="E90" s="92">
        <v>0.11827956989247312</v>
      </c>
      <c r="F90" s="92">
        <v>0.11827956989247312</v>
      </c>
    </row>
    <row r="91" spans="1:6" x14ac:dyDescent="0.25">
      <c r="A91" s="38" t="s">
        <v>282</v>
      </c>
      <c r="B91" s="38">
        <v>230005</v>
      </c>
      <c r="C91" s="38" t="s">
        <v>66</v>
      </c>
      <c r="D91" s="38">
        <v>1</v>
      </c>
      <c r="E91" s="92">
        <v>8.3333333333333329E-2</v>
      </c>
      <c r="F91" s="92">
        <v>8.3333333333333329E-2</v>
      </c>
    </row>
    <row r="92" spans="1:6" x14ac:dyDescent="0.25">
      <c r="A92" s="38" t="s">
        <v>280</v>
      </c>
      <c r="B92" s="38">
        <v>440364</v>
      </c>
      <c r="C92" s="38" t="s">
        <v>169</v>
      </c>
      <c r="D92" s="38">
        <v>1</v>
      </c>
      <c r="E92" s="92">
        <v>8.3333333333333329E-2</v>
      </c>
      <c r="F92" s="92">
        <v>8.3333333333333329E-2</v>
      </c>
    </row>
    <row r="93" spans="1:6" x14ac:dyDescent="0.25">
      <c r="A93" s="38" t="s">
        <v>276</v>
      </c>
      <c r="B93" s="38">
        <v>440443</v>
      </c>
      <c r="C93" s="38" t="s">
        <v>669</v>
      </c>
      <c r="D93" s="38">
        <v>1</v>
      </c>
      <c r="E93" s="92">
        <v>6.1827956989247312E-2</v>
      </c>
      <c r="F93" s="92">
        <v>6.1827956989247312E-2</v>
      </c>
    </row>
    <row r="94" spans="1:6" x14ac:dyDescent="0.25">
      <c r="A94" s="38" t="s">
        <v>276</v>
      </c>
      <c r="B94" s="38" t="s">
        <v>278</v>
      </c>
      <c r="C94" s="38" t="s">
        <v>669</v>
      </c>
      <c r="D94" s="38">
        <v>9</v>
      </c>
      <c r="E94" s="92">
        <v>0.75</v>
      </c>
      <c r="F94" s="92">
        <v>0.75</v>
      </c>
    </row>
    <row r="95" spans="1:6" x14ac:dyDescent="0.25">
      <c r="A95" s="38" t="s">
        <v>276</v>
      </c>
      <c r="B95" s="38" t="s">
        <v>226</v>
      </c>
      <c r="C95" s="38" t="s">
        <v>227</v>
      </c>
      <c r="D95" s="38">
        <v>2</v>
      </c>
      <c r="E95" s="92">
        <v>0.16666666666666666</v>
      </c>
      <c r="F95" s="92">
        <v>0.16666666666666666</v>
      </c>
    </row>
    <row r="96" spans="1:6" x14ac:dyDescent="0.25">
      <c r="A96" s="38" t="s">
        <v>274</v>
      </c>
      <c r="B96" s="38">
        <v>230008</v>
      </c>
      <c r="C96" s="38" t="s">
        <v>2980</v>
      </c>
      <c r="D96" s="38">
        <v>2</v>
      </c>
      <c r="E96" s="92">
        <v>0.14942528735632185</v>
      </c>
      <c r="F96" s="92">
        <v>0.14942528735632185</v>
      </c>
    </row>
    <row r="97" spans="1:6" x14ac:dyDescent="0.25">
      <c r="A97" s="38" t="s">
        <v>270</v>
      </c>
      <c r="B97" s="38" t="s">
        <v>268</v>
      </c>
      <c r="C97" s="38" t="s">
        <v>271</v>
      </c>
      <c r="D97" s="38">
        <v>12</v>
      </c>
      <c r="E97" s="92">
        <v>1</v>
      </c>
      <c r="F97" s="92">
        <v>1</v>
      </c>
    </row>
    <row r="98" spans="1:6" x14ac:dyDescent="0.25">
      <c r="A98" s="38" t="s">
        <v>751</v>
      </c>
      <c r="B98" s="38">
        <v>240348</v>
      </c>
      <c r="C98" s="38" t="s">
        <v>347</v>
      </c>
      <c r="D98" s="38">
        <v>2</v>
      </c>
      <c r="E98" s="92">
        <v>0.16666666666666666</v>
      </c>
      <c r="F98" s="92">
        <v>0.16666666666666666</v>
      </c>
    </row>
    <row r="99" spans="1:6" x14ac:dyDescent="0.25">
      <c r="A99" s="38" t="s">
        <v>266</v>
      </c>
      <c r="B99" s="38" t="s">
        <v>11</v>
      </c>
      <c r="C99" s="38" t="s">
        <v>12</v>
      </c>
      <c r="D99" s="38">
        <v>7</v>
      </c>
      <c r="E99" s="92">
        <v>0.58333333333333337</v>
      </c>
      <c r="F99" s="92">
        <v>0.58333333333333337</v>
      </c>
    </row>
    <row r="100" spans="1:6" x14ac:dyDescent="0.25">
      <c r="A100" s="38" t="s">
        <v>266</v>
      </c>
      <c r="B100" s="38" t="s">
        <v>2937</v>
      </c>
      <c r="C100" s="38" t="s">
        <v>2990</v>
      </c>
      <c r="D100" s="38">
        <v>2</v>
      </c>
      <c r="E100" s="92">
        <v>0.16666666666666666</v>
      </c>
      <c r="F100" s="92">
        <v>0.16666666666666666</v>
      </c>
    </row>
    <row r="101" spans="1:6" x14ac:dyDescent="0.25">
      <c r="A101" s="38" t="s">
        <v>264</v>
      </c>
      <c r="B101" s="38">
        <v>240005</v>
      </c>
      <c r="C101" s="38" t="s">
        <v>190</v>
      </c>
      <c r="D101" s="38">
        <v>1</v>
      </c>
      <c r="E101" s="92">
        <v>8.3333333333333329E-2</v>
      </c>
      <c r="F101" s="92">
        <v>8.3333333333333329E-2</v>
      </c>
    </row>
    <row r="102" spans="1:6" x14ac:dyDescent="0.25">
      <c r="A102" s="38" t="s">
        <v>264</v>
      </c>
      <c r="B102" s="38">
        <v>240254</v>
      </c>
      <c r="C102" s="38" t="s">
        <v>263</v>
      </c>
      <c r="D102" s="38">
        <v>6</v>
      </c>
      <c r="E102" s="92">
        <v>0.5</v>
      </c>
      <c r="F102" s="92">
        <v>0.5</v>
      </c>
    </row>
    <row r="103" spans="1:6" x14ac:dyDescent="0.25">
      <c r="A103" s="38" t="s">
        <v>260</v>
      </c>
      <c r="B103" s="38">
        <v>240075</v>
      </c>
      <c r="C103" s="38" t="s">
        <v>384</v>
      </c>
      <c r="D103" s="38">
        <v>1</v>
      </c>
      <c r="E103" s="92">
        <v>8.3333333333333329E-2</v>
      </c>
      <c r="F103" s="92">
        <v>8.3333333333333329E-2</v>
      </c>
    </row>
    <row r="104" spans="1:6" x14ac:dyDescent="0.25">
      <c r="A104" s="38" t="s">
        <v>260</v>
      </c>
      <c r="B104" s="38">
        <v>240109</v>
      </c>
      <c r="C104" s="38" t="s">
        <v>237</v>
      </c>
      <c r="D104" s="38">
        <v>9</v>
      </c>
      <c r="E104" s="92">
        <v>0.75</v>
      </c>
      <c r="F104" s="92">
        <v>0.75</v>
      </c>
    </row>
    <row r="105" spans="1:6" x14ac:dyDescent="0.25">
      <c r="A105" s="38" t="s">
        <v>260</v>
      </c>
      <c r="B105" s="38">
        <v>440435</v>
      </c>
      <c r="C105" s="38" t="s">
        <v>259</v>
      </c>
      <c r="D105" s="38">
        <v>1</v>
      </c>
      <c r="E105" s="92">
        <v>3.4946236559139789E-2</v>
      </c>
      <c r="F105" s="92">
        <v>3.4946236559139789E-2</v>
      </c>
    </row>
    <row r="106" spans="1:6" x14ac:dyDescent="0.25">
      <c r="A106" s="38" t="s">
        <v>607</v>
      </c>
      <c r="B106" s="38" t="s">
        <v>671</v>
      </c>
      <c r="C106" s="38" t="s">
        <v>672</v>
      </c>
      <c r="D106" s="38">
        <v>5</v>
      </c>
      <c r="E106" s="92">
        <v>0.35215053763440857</v>
      </c>
      <c r="F106" s="92">
        <v>0.35215053763440857</v>
      </c>
    </row>
    <row r="107" spans="1:6" x14ac:dyDescent="0.25">
      <c r="A107" s="38" t="s">
        <v>607</v>
      </c>
      <c r="B107" s="40" t="s">
        <v>313</v>
      </c>
      <c r="C107" s="40" t="s">
        <v>314</v>
      </c>
      <c r="D107" s="38">
        <v>1</v>
      </c>
      <c r="E107" s="92">
        <v>8.3333333333333329E-2</v>
      </c>
      <c r="F107" s="92">
        <v>8.3333333333333329E-2</v>
      </c>
    </row>
    <row r="108" spans="1:6" x14ac:dyDescent="0.25">
      <c r="A108" s="38" t="s">
        <v>607</v>
      </c>
      <c r="B108" s="38" t="s">
        <v>334</v>
      </c>
      <c r="C108" s="38" t="s">
        <v>335</v>
      </c>
      <c r="D108" s="38">
        <v>5</v>
      </c>
      <c r="E108" s="92">
        <v>0.41666666666666669</v>
      </c>
      <c r="F108" s="92">
        <v>0.41666666666666669</v>
      </c>
    </row>
    <row r="109" spans="1:6" x14ac:dyDescent="0.25">
      <c r="A109" s="38" t="s">
        <v>257</v>
      </c>
      <c r="B109" s="38">
        <v>240075</v>
      </c>
      <c r="C109" s="38" t="s">
        <v>384</v>
      </c>
      <c r="D109" s="38">
        <v>1</v>
      </c>
      <c r="E109" s="92">
        <v>8.3333333333333329E-2</v>
      </c>
      <c r="F109" s="92">
        <v>8.3333333333333329E-2</v>
      </c>
    </row>
    <row r="110" spans="1:6" x14ac:dyDescent="0.25">
      <c r="A110" s="38" t="s">
        <v>257</v>
      </c>
      <c r="B110" s="38">
        <v>440061</v>
      </c>
      <c r="C110" s="38" t="s">
        <v>366</v>
      </c>
      <c r="D110" s="38">
        <v>1</v>
      </c>
      <c r="E110" s="92">
        <v>8.3333333333333329E-2</v>
      </c>
      <c r="F110" s="92">
        <v>8.3333333333333329E-2</v>
      </c>
    </row>
    <row r="111" spans="1:6" x14ac:dyDescent="0.25">
      <c r="A111" s="38" t="s">
        <v>257</v>
      </c>
      <c r="B111" s="38">
        <v>440086</v>
      </c>
      <c r="C111" s="38" t="s">
        <v>673</v>
      </c>
      <c r="D111" s="38">
        <v>8</v>
      </c>
      <c r="E111" s="92">
        <v>0.66666666666666663</v>
      </c>
      <c r="F111" s="92">
        <v>0.66666666666666663</v>
      </c>
    </row>
    <row r="112" spans="1:6" x14ac:dyDescent="0.25">
      <c r="A112" s="38" t="s">
        <v>257</v>
      </c>
      <c r="B112" s="40">
        <v>440187</v>
      </c>
      <c r="C112" s="40" t="s">
        <v>667</v>
      </c>
      <c r="D112" s="38">
        <v>1</v>
      </c>
      <c r="E112" s="92">
        <v>7.7956989247311828E-2</v>
      </c>
      <c r="F112" s="92">
        <v>7.7956989247311828E-2</v>
      </c>
    </row>
    <row r="113" spans="1:6" x14ac:dyDescent="0.25">
      <c r="A113" s="38" t="s">
        <v>254</v>
      </c>
      <c r="B113" s="38">
        <v>240054</v>
      </c>
      <c r="C113" s="38" t="s">
        <v>106</v>
      </c>
      <c r="D113" s="38">
        <v>1</v>
      </c>
      <c r="E113" s="92">
        <v>8.3333333333333329E-2</v>
      </c>
      <c r="F113" s="92">
        <v>8.3333333333333329E-2</v>
      </c>
    </row>
    <row r="114" spans="1:6" x14ac:dyDescent="0.25">
      <c r="A114" s="38" t="s">
        <v>254</v>
      </c>
      <c r="B114" s="38">
        <v>340052</v>
      </c>
      <c r="C114" s="38" t="s">
        <v>674</v>
      </c>
      <c r="D114" s="38">
        <v>8</v>
      </c>
      <c r="E114" s="92">
        <v>0.66666666666666663</v>
      </c>
      <c r="F114" s="92">
        <v>0.66666666666666663</v>
      </c>
    </row>
    <row r="115" spans="1:6" x14ac:dyDescent="0.25">
      <c r="A115" s="38" t="s">
        <v>251</v>
      </c>
      <c r="B115" s="38">
        <v>240091</v>
      </c>
      <c r="C115" s="38" t="s">
        <v>232</v>
      </c>
      <c r="D115" s="38">
        <v>3</v>
      </c>
      <c r="E115" s="92">
        <v>0.17204301075268816</v>
      </c>
      <c r="F115" s="92">
        <v>0.17204301075268816</v>
      </c>
    </row>
    <row r="116" spans="1:6" x14ac:dyDescent="0.25">
      <c r="A116" s="38" t="s">
        <v>248</v>
      </c>
      <c r="B116" s="38">
        <v>210040</v>
      </c>
      <c r="C116" s="38" t="s">
        <v>247</v>
      </c>
      <c r="D116" s="38">
        <v>9</v>
      </c>
      <c r="E116" s="92">
        <v>0.70277777777777783</v>
      </c>
      <c r="F116" s="92">
        <v>0.70277777777777783</v>
      </c>
    </row>
    <row r="117" spans="1:6" x14ac:dyDescent="0.25">
      <c r="A117" s="38" t="s">
        <v>244</v>
      </c>
      <c r="B117" s="38">
        <v>240255</v>
      </c>
      <c r="C117" s="38" t="s">
        <v>222</v>
      </c>
      <c r="D117" s="38">
        <v>9</v>
      </c>
      <c r="E117" s="92">
        <v>0.75</v>
      </c>
      <c r="F117" s="92">
        <v>0.75</v>
      </c>
    </row>
    <row r="118" spans="1:6" x14ac:dyDescent="0.25">
      <c r="A118" s="38" t="s">
        <v>244</v>
      </c>
      <c r="B118" s="38" t="s">
        <v>242</v>
      </c>
      <c r="C118" s="38" t="s">
        <v>243</v>
      </c>
      <c r="D118" s="38">
        <v>3</v>
      </c>
      <c r="E118" s="92">
        <v>0.19086021505376347</v>
      </c>
      <c r="F118" s="92">
        <v>0.19086021505376347</v>
      </c>
    </row>
    <row r="119" spans="1:6" x14ac:dyDescent="0.25">
      <c r="A119" s="38" t="s">
        <v>238</v>
      </c>
      <c r="B119" s="38">
        <v>240109</v>
      </c>
      <c r="C119" s="38" t="s">
        <v>237</v>
      </c>
      <c r="D119" s="38">
        <v>3</v>
      </c>
      <c r="E119" s="92">
        <v>0.25</v>
      </c>
      <c r="F119" s="92">
        <v>0.25</v>
      </c>
    </row>
    <row r="120" spans="1:6" x14ac:dyDescent="0.25">
      <c r="A120" s="38" t="s">
        <v>238</v>
      </c>
      <c r="B120" s="38">
        <v>240259</v>
      </c>
      <c r="C120" s="38" t="s">
        <v>675</v>
      </c>
      <c r="D120" s="38">
        <v>9</v>
      </c>
      <c r="E120" s="92">
        <v>0.75</v>
      </c>
      <c r="F120" s="92">
        <v>0.75</v>
      </c>
    </row>
    <row r="121" spans="1:6" x14ac:dyDescent="0.25">
      <c r="A121" s="38" t="s">
        <v>233</v>
      </c>
      <c r="B121" s="38">
        <v>210085</v>
      </c>
      <c r="C121" s="38" t="s">
        <v>656</v>
      </c>
      <c r="D121" s="38">
        <v>2</v>
      </c>
      <c r="E121" s="92">
        <v>0.16666666666666666</v>
      </c>
      <c r="F121" s="92">
        <v>0.16666666666666666</v>
      </c>
    </row>
    <row r="122" spans="1:6" x14ac:dyDescent="0.25">
      <c r="A122" s="38" t="s">
        <v>233</v>
      </c>
      <c r="B122" s="38">
        <v>240091</v>
      </c>
      <c r="C122" s="38" t="s">
        <v>232</v>
      </c>
      <c r="D122" s="38">
        <v>7</v>
      </c>
      <c r="E122" s="92">
        <v>0.5053763440860215</v>
      </c>
      <c r="F122" s="92">
        <v>0.5053763440860215</v>
      </c>
    </row>
    <row r="123" spans="1:6" x14ac:dyDescent="0.25">
      <c r="A123" s="38" t="s">
        <v>233</v>
      </c>
      <c r="B123" s="38">
        <v>440086</v>
      </c>
      <c r="C123" s="38" t="s">
        <v>673</v>
      </c>
      <c r="D123" s="38">
        <v>1</v>
      </c>
      <c r="E123" s="92">
        <v>8.3333333333333329E-2</v>
      </c>
      <c r="F123" s="92">
        <v>8.3333333333333329E-2</v>
      </c>
    </row>
    <row r="124" spans="1:6" x14ac:dyDescent="0.25">
      <c r="A124" s="38" t="s">
        <v>230</v>
      </c>
      <c r="B124" s="38">
        <v>210056</v>
      </c>
      <c r="C124" s="38" t="s">
        <v>203</v>
      </c>
      <c r="D124" s="38">
        <v>5</v>
      </c>
      <c r="E124" s="92">
        <v>0.3888888888888889</v>
      </c>
      <c r="F124" s="92">
        <v>0.3888888888888889</v>
      </c>
    </row>
    <row r="125" spans="1:6" x14ac:dyDescent="0.25">
      <c r="A125" s="38" t="s">
        <v>230</v>
      </c>
      <c r="B125" s="38">
        <v>240037</v>
      </c>
      <c r="C125" s="38" t="s">
        <v>99</v>
      </c>
      <c r="D125" s="38">
        <v>2</v>
      </c>
      <c r="E125" s="92">
        <v>0.16666666666666666</v>
      </c>
      <c r="F125" s="92">
        <v>0.16666666666666666</v>
      </c>
    </row>
    <row r="126" spans="1:6" x14ac:dyDescent="0.25">
      <c r="A126" s="38" t="s">
        <v>228</v>
      </c>
      <c r="B126" s="38" t="s">
        <v>226</v>
      </c>
      <c r="C126" s="38" t="s">
        <v>227</v>
      </c>
      <c r="D126" s="38">
        <v>9</v>
      </c>
      <c r="E126" s="92">
        <v>0.75</v>
      </c>
      <c r="F126" s="92">
        <v>0.75</v>
      </c>
    </row>
    <row r="127" spans="1:6" x14ac:dyDescent="0.25">
      <c r="A127" s="38" t="s">
        <v>223</v>
      </c>
      <c r="B127" s="38">
        <v>240255</v>
      </c>
      <c r="C127" s="38" t="s">
        <v>222</v>
      </c>
      <c r="D127" s="38">
        <v>4</v>
      </c>
      <c r="E127" s="92">
        <v>0.33333333333333331</v>
      </c>
      <c r="F127" s="92">
        <v>0.33333333333333331</v>
      </c>
    </row>
    <row r="128" spans="1:6" x14ac:dyDescent="0.25">
      <c r="A128" s="38" t="s">
        <v>219</v>
      </c>
      <c r="B128" s="38">
        <v>240538</v>
      </c>
      <c r="C128" s="38" t="s">
        <v>218</v>
      </c>
      <c r="D128" s="38">
        <v>11</v>
      </c>
      <c r="E128" s="92">
        <v>0.91666666666666663</v>
      </c>
      <c r="F128" s="92">
        <v>0.91666666666666663</v>
      </c>
    </row>
    <row r="129" spans="1:6" x14ac:dyDescent="0.25">
      <c r="A129" s="38" t="s">
        <v>214</v>
      </c>
      <c r="B129" s="38">
        <v>240494</v>
      </c>
      <c r="C129" s="38" t="s">
        <v>213</v>
      </c>
      <c r="D129" s="38">
        <v>11</v>
      </c>
      <c r="E129" s="92">
        <v>0.91666666666666663</v>
      </c>
      <c r="F129" s="92">
        <v>0.91666666666666663</v>
      </c>
    </row>
    <row r="130" spans="1:6" x14ac:dyDescent="0.25">
      <c r="A130" s="38" t="s">
        <v>752</v>
      </c>
      <c r="B130" s="38">
        <v>440072</v>
      </c>
      <c r="C130" s="38" t="s">
        <v>352</v>
      </c>
      <c r="D130" s="38">
        <v>1</v>
      </c>
      <c r="E130" s="92">
        <v>8.3333333333333329E-2</v>
      </c>
      <c r="F130" s="92">
        <v>8.3333333333333329E-2</v>
      </c>
    </row>
    <row r="131" spans="1:6" x14ac:dyDescent="0.25">
      <c r="A131" s="38" t="s">
        <v>210</v>
      </c>
      <c r="B131" s="38">
        <v>240080</v>
      </c>
      <c r="C131" s="38" t="s">
        <v>209</v>
      </c>
      <c r="D131" s="38">
        <v>1</v>
      </c>
      <c r="E131" s="92">
        <v>8.3333333333333329E-2</v>
      </c>
      <c r="F131" s="92">
        <v>8.3333333333333329E-2</v>
      </c>
    </row>
    <row r="132" spans="1:6" x14ac:dyDescent="0.25">
      <c r="A132" s="38" t="s">
        <v>204</v>
      </c>
      <c r="B132" s="38">
        <v>240254</v>
      </c>
      <c r="C132" s="38" t="s">
        <v>263</v>
      </c>
      <c r="D132" s="38">
        <v>7</v>
      </c>
      <c r="E132" s="92">
        <v>0.58333333333333337</v>
      </c>
      <c r="F132" s="92">
        <v>0.58333333333333337</v>
      </c>
    </row>
    <row r="133" spans="1:6" x14ac:dyDescent="0.25">
      <c r="A133" s="38" t="s">
        <v>199</v>
      </c>
      <c r="B133" s="38">
        <v>240263</v>
      </c>
      <c r="C133" s="38" t="s">
        <v>115</v>
      </c>
      <c r="D133" s="38">
        <v>2</v>
      </c>
      <c r="E133" s="92">
        <v>0.16666666666666666</v>
      </c>
      <c r="F133" s="92">
        <v>0.16666666666666666</v>
      </c>
    </row>
    <row r="134" spans="1:6" x14ac:dyDescent="0.25">
      <c r="A134" s="38" t="s">
        <v>516</v>
      </c>
      <c r="B134" s="38" t="s">
        <v>242</v>
      </c>
      <c r="C134" s="38" t="s">
        <v>243</v>
      </c>
      <c r="D134" s="38">
        <v>6</v>
      </c>
      <c r="E134" s="92">
        <v>0.44086021505376344</v>
      </c>
      <c r="F134" s="92">
        <v>0.44086021505376344</v>
      </c>
    </row>
    <row r="135" spans="1:6" x14ac:dyDescent="0.25">
      <c r="A135" s="38" t="s">
        <v>194</v>
      </c>
      <c r="B135" s="38">
        <v>240164</v>
      </c>
      <c r="C135" s="38" t="s">
        <v>193</v>
      </c>
      <c r="D135" s="38">
        <v>12</v>
      </c>
      <c r="E135" s="92">
        <v>1</v>
      </c>
      <c r="F135" s="92">
        <v>1</v>
      </c>
    </row>
    <row r="136" spans="1:6" x14ac:dyDescent="0.25">
      <c r="A136" s="38" t="s">
        <v>197</v>
      </c>
      <c r="B136" s="38">
        <v>230005</v>
      </c>
      <c r="C136" s="38" t="s">
        <v>66</v>
      </c>
      <c r="D136" s="38">
        <v>2</v>
      </c>
      <c r="E136" s="92">
        <v>0.16666666666666666</v>
      </c>
      <c r="F136" s="92">
        <v>0.16666666666666666</v>
      </c>
    </row>
    <row r="137" spans="1:6" x14ac:dyDescent="0.25">
      <c r="A137" s="38" t="s">
        <v>197</v>
      </c>
      <c r="B137" s="38">
        <v>240057</v>
      </c>
      <c r="C137" s="38" t="s">
        <v>2981</v>
      </c>
      <c r="D137" s="38">
        <v>5</v>
      </c>
      <c r="E137" s="92">
        <v>0.41666666666666669</v>
      </c>
      <c r="F137" s="92">
        <v>0.41666666666666669</v>
      </c>
    </row>
    <row r="138" spans="1:6" x14ac:dyDescent="0.25">
      <c r="A138" s="38" t="s">
        <v>197</v>
      </c>
      <c r="B138" s="38">
        <v>440273</v>
      </c>
      <c r="C138" s="38" t="s">
        <v>360</v>
      </c>
      <c r="D138" s="38">
        <v>2</v>
      </c>
      <c r="E138" s="92">
        <v>0.16666666666666666</v>
      </c>
      <c r="F138" s="92">
        <v>0.16666666666666666</v>
      </c>
    </row>
    <row r="139" spans="1:6" x14ac:dyDescent="0.25">
      <c r="A139" s="38" t="s">
        <v>191</v>
      </c>
      <c r="B139" s="38">
        <v>210056</v>
      </c>
      <c r="C139" s="38" t="s">
        <v>203</v>
      </c>
      <c r="D139" s="38">
        <v>2</v>
      </c>
      <c r="E139" s="92">
        <v>0.13888888888888887</v>
      </c>
      <c r="F139" s="92">
        <v>0.13888888888888887</v>
      </c>
    </row>
    <row r="140" spans="1:6" x14ac:dyDescent="0.25">
      <c r="A140" s="38" t="s">
        <v>191</v>
      </c>
      <c r="B140" s="38">
        <v>240005</v>
      </c>
      <c r="C140" s="38" t="s">
        <v>190</v>
      </c>
      <c r="D140" s="38">
        <v>3</v>
      </c>
      <c r="E140" s="92">
        <v>0.25</v>
      </c>
      <c r="F140" s="92">
        <v>0.25</v>
      </c>
    </row>
    <row r="141" spans="1:6" x14ac:dyDescent="0.25">
      <c r="A141" s="38" t="s">
        <v>191</v>
      </c>
      <c r="B141" s="38">
        <v>240442</v>
      </c>
      <c r="C141" s="38" t="s">
        <v>380</v>
      </c>
      <c r="D141" s="38">
        <v>1</v>
      </c>
      <c r="E141" s="92">
        <v>8.3333333333333329E-2</v>
      </c>
      <c r="F141" s="92">
        <v>8.3333333333333329E-2</v>
      </c>
    </row>
    <row r="142" spans="1:6" x14ac:dyDescent="0.25">
      <c r="A142" s="38" t="s">
        <v>191</v>
      </c>
      <c r="B142" s="38">
        <v>240444</v>
      </c>
      <c r="C142" s="38" t="s">
        <v>676</v>
      </c>
      <c r="D142" s="38">
        <v>7</v>
      </c>
      <c r="E142" s="92">
        <v>0.58333333333333337</v>
      </c>
      <c r="F142" s="92">
        <v>0.58333333333333337</v>
      </c>
    </row>
    <row r="143" spans="1:6" x14ac:dyDescent="0.25">
      <c r="A143" s="38" t="s">
        <v>187</v>
      </c>
      <c r="B143" s="38">
        <v>240131</v>
      </c>
      <c r="C143" s="38" t="s">
        <v>160</v>
      </c>
      <c r="D143" s="38">
        <v>10</v>
      </c>
      <c r="E143" s="92">
        <v>0.83333333333333337</v>
      </c>
      <c r="F143" s="92">
        <v>0.83333333333333337</v>
      </c>
    </row>
    <row r="144" spans="1:6" x14ac:dyDescent="0.25">
      <c r="A144" s="38" t="s">
        <v>187</v>
      </c>
      <c r="B144" s="38">
        <v>340001</v>
      </c>
      <c r="C144" s="38" t="s">
        <v>2983</v>
      </c>
      <c r="D144" s="38">
        <v>2</v>
      </c>
      <c r="E144" s="92">
        <v>0.13218390804597702</v>
      </c>
      <c r="F144" s="92">
        <v>0.13218390804597702</v>
      </c>
    </row>
    <row r="145" spans="1:6" x14ac:dyDescent="0.25">
      <c r="A145" s="38" t="s">
        <v>183</v>
      </c>
      <c r="B145" s="38">
        <v>240122</v>
      </c>
      <c r="C145" s="38" t="s">
        <v>182</v>
      </c>
      <c r="D145" s="38">
        <v>9</v>
      </c>
      <c r="E145" s="92">
        <v>0.75</v>
      </c>
      <c r="F145" s="92">
        <v>0.75</v>
      </c>
    </row>
    <row r="146" spans="1:6" x14ac:dyDescent="0.25">
      <c r="A146" s="38" t="s">
        <v>179</v>
      </c>
      <c r="B146" s="38">
        <v>240073</v>
      </c>
      <c r="C146" s="38" t="s">
        <v>178</v>
      </c>
      <c r="D146" s="38">
        <v>12</v>
      </c>
      <c r="E146" s="92">
        <v>1</v>
      </c>
      <c r="F146" s="92">
        <v>1</v>
      </c>
    </row>
    <row r="147" spans="1:6" x14ac:dyDescent="0.25">
      <c r="A147" s="38" t="s">
        <v>175</v>
      </c>
      <c r="B147" s="38">
        <v>800033</v>
      </c>
      <c r="C147" s="38" t="s">
        <v>174</v>
      </c>
      <c r="D147" s="38">
        <v>7</v>
      </c>
      <c r="E147" s="92">
        <v>0.58333333333333337</v>
      </c>
      <c r="F147" s="92">
        <v>0.58333333333333337</v>
      </c>
    </row>
    <row r="148" spans="1:6" x14ac:dyDescent="0.25">
      <c r="A148" s="38" t="s">
        <v>596</v>
      </c>
      <c r="B148" s="38" t="s">
        <v>597</v>
      </c>
      <c r="C148" s="38" t="s">
        <v>678</v>
      </c>
      <c r="D148" s="38">
        <v>4</v>
      </c>
      <c r="E148" s="92">
        <v>0.33333333333333331</v>
      </c>
      <c r="F148" s="92">
        <v>0.33333333333333331</v>
      </c>
    </row>
    <row r="149" spans="1:6" x14ac:dyDescent="0.25">
      <c r="A149" s="38" t="s">
        <v>170</v>
      </c>
      <c r="B149" s="38">
        <v>440187</v>
      </c>
      <c r="C149" s="38" t="s">
        <v>667</v>
      </c>
      <c r="D149" s="38">
        <v>4</v>
      </c>
      <c r="E149" s="92">
        <v>0.32795698924731181</v>
      </c>
      <c r="F149" s="92">
        <v>0.32795698924731181</v>
      </c>
    </row>
    <row r="150" spans="1:6" x14ac:dyDescent="0.25">
      <c r="A150" s="38" t="s">
        <v>170</v>
      </c>
      <c r="B150" s="38">
        <v>440364</v>
      </c>
      <c r="C150" s="38" t="s">
        <v>169</v>
      </c>
      <c r="D150" s="38">
        <v>7</v>
      </c>
      <c r="E150" s="92">
        <v>0.58333333333333337</v>
      </c>
      <c r="F150" s="92">
        <v>0.58333333333333337</v>
      </c>
    </row>
    <row r="151" spans="1:6" x14ac:dyDescent="0.25">
      <c r="A151" s="38" t="s">
        <v>166</v>
      </c>
      <c r="B151" s="38">
        <v>210069</v>
      </c>
      <c r="C151" s="38" t="s">
        <v>165</v>
      </c>
      <c r="D151" s="38">
        <v>4</v>
      </c>
      <c r="E151" s="92">
        <v>0.33333333333333331</v>
      </c>
      <c r="F151" s="92">
        <v>0.33333333333333331</v>
      </c>
    </row>
    <row r="152" spans="1:6" x14ac:dyDescent="0.25">
      <c r="A152" s="38" t="s">
        <v>166</v>
      </c>
      <c r="B152" s="38">
        <v>210084</v>
      </c>
      <c r="C152" s="38" t="s">
        <v>680</v>
      </c>
      <c r="D152" s="38">
        <v>4</v>
      </c>
      <c r="E152" s="92">
        <v>0.33333333333333331</v>
      </c>
      <c r="F152" s="92">
        <v>0.33333333333333331</v>
      </c>
    </row>
    <row r="153" spans="1:6" x14ac:dyDescent="0.25">
      <c r="A153" s="38" t="s">
        <v>161</v>
      </c>
      <c r="B153" s="38">
        <v>240131</v>
      </c>
      <c r="C153" s="38" t="s">
        <v>160</v>
      </c>
      <c r="D153" s="38">
        <v>1</v>
      </c>
      <c r="E153" s="92">
        <v>8.3333333333333329E-2</v>
      </c>
      <c r="F153" s="92">
        <v>8.3333333333333329E-2</v>
      </c>
    </row>
    <row r="154" spans="1:6" x14ac:dyDescent="0.25">
      <c r="A154" s="38" t="s">
        <v>161</v>
      </c>
      <c r="B154" s="38">
        <v>800047</v>
      </c>
      <c r="C154" s="38" t="s">
        <v>303</v>
      </c>
      <c r="D154" s="38">
        <v>2</v>
      </c>
      <c r="E154" s="92">
        <v>0.16666666666666666</v>
      </c>
      <c r="F154" s="92">
        <v>0.16666666666666666</v>
      </c>
    </row>
    <row r="155" spans="1:6" x14ac:dyDescent="0.25">
      <c r="A155" s="38" t="s">
        <v>156</v>
      </c>
      <c r="B155" s="38">
        <v>240066</v>
      </c>
      <c r="C155" s="38" t="s">
        <v>155</v>
      </c>
      <c r="D155" s="38">
        <v>11</v>
      </c>
      <c r="E155" s="92">
        <v>0.91666666666666663</v>
      </c>
      <c r="F155" s="92">
        <v>0.91666666666666663</v>
      </c>
    </row>
    <row r="156" spans="1:6" x14ac:dyDescent="0.25">
      <c r="A156" s="38" t="s">
        <v>152</v>
      </c>
      <c r="B156" s="38">
        <v>440040</v>
      </c>
      <c r="C156" s="38" t="s">
        <v>2985</v>
      </c>
      <c r="D156" s="38">
        <v>4</v>
      </c>
      <c r="E156" s="92">
        <v>0.33333333333333331</v>
      </c>
      <c r="F156" s="92">
        <v>0.33333333333333331</v>
      </c>
    </row>
    <row r="157" spans="1:6" x14ac:dyDescent="0.25">
      <c r="A157" s="38" t="s">
        <v>152</v>
      </c>
      <c r="B157" s="38">
        <v>440259</v>
      </c>
      <c r="C157" s="38" t="s">
        <v>151</v>
      </c>
      <c r="D157" s="38">
        <v>5</v>
      </c>
      <c r="E157" s="92">
        <v>0.41666666666666669</v>
      </c>
      <c r="F157" s="92">
        <v>0.41666666666666669</v>
      </c>
    </row>
    <row r="158" spans="1:6" x14ac:dyDescent="0.25">
      <c r="A158" s="38" t="s">
        <v>148</v>
      </c>
      <c r="B158" s="38">
        <v>240131</v>
      </c>
      <c r="C158" s="38" t="s">
        <v>160</v>
      </c>
      <c r="D158" s="38">
        <v>2</v>
      </c>
      <c r="E158" s="92">
        <v>0.16666666666666666</v>
      </c>
      <c r="F158" s="92">
        <v>0.16666666666666666</v>
      </c>
    </row>
    <row r="159" spans="1:6" x14ac:dyDescent="0.25">
      <c r="A159" s="38" t="s">
        <v>148</v>
      </c>
      <c r="B159" s="38">
        <v>340036</v>
      </c>
      <c r="C159" s="38" t="s">
        <v>147</v>
      </c>
      <c r="D159" s="38">
        <v>3</v>
      </c>
      <c r="E159" s="92">
        <v>0.19354838709677422</v>
      </c>
      <c r="F159" s="92">
        <v>0.19354838709677422</v>
      </c>
    </row>
    <row r="160" spans="1:6" x14ac:dyDescent="0.25">
      <c r="A160" s="38" t="s">
        <v>507</v>
      </c>
      <c r="B160" s="38" t="s">
        <v>508</v>
      </c>
      <c r="C160" s="38" t="s">
        <v>2989</v>
      </c>
      <c r="D160" s="38">
        <v>6</v>
      </c>
      <c r="E160" s="92">
        <v>0.5</v>
      </c>
      <c r="F160" s="92">
        <v>0.5</v>
      </c>
    </row>
    <row r="161" spans="1:6" x14ac:dyDescent="0.25">
      <c r="A161" s="38" t="s">
        <v>143</v>
      </c>
      <c r="B161" s="38">
        <v>240049</v>
      </c>
      <c r="C161" s="38" t="s">
        <v>142</v>
      </c>
      <c r="D161" s="38">
        <v>2</v>
      </c>
      <c r="E161" s="92">
        <v>0.16666666666666666</v>
      </c>
      <c r="F161" s="92">
        <v>0.16666666666666666</v>
      </c>
    </row>
    <row r="162" spans="1:6" x14ac:dyDescent="0.25">
      <c r="A162" s="38" t="s">
        <v>139</v>
      </c>
      <c r="B162" s="38">
        <v>240005</v>
      </c>
      <c r="C162" s="38" t="s">
        <v>190</v>
      </c>
      <c r="D162" s="38">
        <v>10</v>
      </c>
      <c r="E162" s="92">
        <v>0.83333333333333337</v>
      </c>
      <c r="F162" s="92">
        <v>0.83333333333333337</v>
      </c>
    </row>
    <row r="163" spans="1:6" x14ac:dyDescent="0.25">
      <c r="A163" s="38" t="s">
        <v>134</v>
      </c>
      <c r="B163" s="38">
        <v>240607</v>
      </c>
      <c r="C163" s="38" t="s">
        <v>136</v>
      </c>
      <c r="D163" s="38">
        <v>3</v>
      </c>
      <c r="E163" s="92">
        <v>0.25</v>
      </c>
      <c r="F163" s="92">
        <v>0.25</v>
      </c>
    </row>
    <row r="164" spans="1:6" x14ac:dyDescent="0.25">
      <c r="A164" s="38" t="s">
        <v>134</v>
      </c>
      <c r="B164" s="38">
        <v>240767</v>
      </c>
      <c r="C164" s="38" t="s">
        <v>2982</v>
      </c>
      <c r="D164" s="38">
        <v>6</v>
      </c>
      <c r="E164" s="92">
        <v>0.5</v>
      </c>
      <c r="F164" s="92">
        <v>0.5</v>
      </c>
    </row>
    <row r="165" spans="1:6" x14ac:dyDescent="0.25">
      <c r="A165" s="38" t="s">
        <v>134</v>
      </c>
      <c r="B165" s="38">
        <v>340010</v>
      </c>
      <c r="C165" s="38" t="s">
        <v>376</v>
      </c>
      <c r="D165" s="38">
        <v>2</v>
      </c>
      <c r="E165" s="92">
        <v>0.11290322580645162</v>
      </c>
      <c r="F165" s="92">
        <v>0.11290322580645162</v>
      </c>
    </row>
    <row r="166" spans="1:6" x14ac:dyDescent="0.25">
      <c r="A166" s="38" t="s">
        <v>134</v>
      </c>
      <c r="B166" s="38">
        <v>340061</v>
      </c>
      <c r="C166" s="38" t="s">
        <v>683</v>
      </c>
      <c r="D166" s="38">
        <v>1</v>
      </c>
      <c r="E166" s="92">
        <v>4.301075268817204E-2</v>
      </c>
      <c r="F166" s="92">
        <v>4.301075268817204E-2</v>
      </c>
    </row>
    <row r="167" spans="1:6" x14ac:dyDescent="0.25">
      <c r="A167" s="38" t="s">
        <v>130</v>
      </c>
      <c r="B167" s="38">
        <v>210076</v>
      </c>
      <c r="C167" s="38" t="s">
        <v>655</v>
      </c>
      <c r="D167" s="38">
        <v>1</v>
      </c>
      <c r="E167" s="92">
        <v>8.3333333333333329E-2</v>
      </c>
      <c r="F167" s="92">
        <v>8.3333333333333329E-2</v>
      </c>
    </row>
    <row r="168" spans="1:6" x14ac:dyDescent="0.25">
      <c r="A168" s="38" t="s">
        <v>130</v>
      </c>
      <c r="B168" s="38">
        <v>240131</v>
      </c>
      <c r="C168" s="38" t="s">
        <v>160</v>
      </c>
      <c r="D168" s="38">
        <v>2</v>
      </c>
      <c r="E168" s="92">
        <v>0.16666666666666666</v>
      </c>
      <c r="F168" s="92">
        <v>0.16666666666666666</v>
      </c>
    </row>
    <row r="169" spans="1:6" x14ac:dyDescent="0.25">
      <c r="A169" s="38" t="s">
        <v>130</v>
      </c>
      <c r="B169" s="38">
        <v>310008</v>
      </c>
      <c r="C169" s="38" t="s">
        <v>131</v>
      </c>
      <c r="D169" s="38">
        <v>3</v>
      </c>
      <c r="E169" s="92">
        <v>0.25</v>
      </c>
      <c r="F169" s="92">
        <v>0.25</v>
      </c>
    </row>
    <row r="170" spans="1:6" x14ac:dyDescent="0.25">
      <c r="A170" s="38" t="s">
        <v>126</v>
      </c>
      <c r="B170" s="38">
        <v>210071</v>
      </c>
      <c r="C170" s="38" t="s">
        <v>127</v>
      </c>
      <c r="D170" s="38">
        <v>9</v>
      </c>
      <c r="E170" s="92">
        <v>0.75</v>
      </c>
      <c r="F170" s="92">
        <v>0.75</v>
      </c>
    </row>
    <row r="171" spans="1:6" x14ac:dyDescent="0.25">
      <c r="A171" s="38" t="s">
        <v>122</v>
      </c>
      <c r="B171" s="38">
        <v>240005</v>
      </c>
      <c r="C171" s="38" t="s">
        <v>190</v>
      </c>
      <c r="D171" s="38">
        <v>3</v>
      </c>
      <c r="E171" s="92">
        <v>0.25</v>
      </c>
      <c r="F171" s="92">
        <v>0.25</v>
      </c>
    </row>
    <row r="172" spans="1:6" x14ac:dyDescent="0.25">
      <c r="A172" s="38" t="s">
        <v>122</v>
      </c>
      <c r="B172" s="38">
        <v>240050</v>
      </c>
      <c r="C172" s="38" t="s">
        <v>357</v>
      </c>
      <c r="D172" s="38">
        <v>2</v>
      </c>
      <c r="E172" s="92">
        <v>0.16666666666666666</v>
      </c>
      <c r="F172" s="92">
        <v>0.16666666666666666</v>
      </c>
    </row>
    <row r="173" spans="1:6" x14ac:dyDescent="0.25">
      <c r="A173" s="38" t="s">
        <v>122</v>
      </c>
      <c r="B173" s="38">
        <v>240743</v>
      </c>
      <c r="C173" s="38" t="s">
        <v>684</v>
      </c>
      <c r="D173" s="38">
        <v>6</v>
      </c>
      <c r="E173" s="92">
        <v>0.5</v>
      </c>
      <c r="F173" s="92">
        <v>0.5</v>
      </c>
    </row>
    <row r="174" spans="1:6" x14ac:dyDescent="0.25">
      <c r="A174" s="38" t="s">
        <v>118</v>
      </c>
      <c r="B174" s="38">
        <v>240019</v>
      </c>
      <c r="C174" s="38" t="s">
        <v>123</v>
      </c>
      <c r="D174" s="38">
        <v>12</v>
      </c>
      <c r="E174" s="92">
        <v>1</v>
      </c>
      <c r="F174" s="92">
        <v>1</v>
      </c>
    </row>
    <row r="175" spans="1:6" x14ac:dyDescent="0.25">
      <c r="A175" s="38" t="s">
        <v>510</v>
      </c>
      <c r="B175" s="38" t="s">
        <v>597</v>
      </c>
      <c r="C175" s="38" t="s">
        <v>678</v>
      </c>
      <c r="D175" s="38">
        <v>5</v>
      </c>
      <c r="E175" s="92">
        <v>0.41666666666666669</v>
      </c>
      <c r="F175" s="92">
        <v>0.41666666666666669</v>
      </c>
    </row>
    <row r="176" spans="1:6" x14ac:dyDescent="0.25">
      <c r="A176" s="38" t="s">
        <v>114</v>
      </c>
      <c r="B176" s="38">
        <v>240036</v>
      </c>
      <c r="C176" s="38" t="s">
        <v>119</v>
      </c>
      <c r="D176" s="38">
        <v>12</v>
      </c>
      <c r="E176" s="92">
        <v>1</v>
      </c>
      <c r="F176" s="92">
        <v>1</v>
      </c>
    </row>
    <row r="177" spans="1:6" x14ac:dyDescent="0.25">
      <c r="A177" s="38" t="s">
        <v>109</v>
      </c>
      <c r="B177" s="38">
        <v>240263</v>
      </c>
      <c r="C177" s="38" t="s">
        <v>115</v>
      </c>
      <c r="D177" s="38">
        <v>11</v>
      </c>
      <c r="E177" s="92">
        <v>0.91666666666666663</v>
      </c>
      <c r="F177" s="92">
        <v>0.91666666666666663</v>
      </c>
    </row>
    <row r="178" spans="1:6" x14ac:dyDescent="0.25">
      <c r="A178" s="38" t="s">
        <v>109</v>
      </c>
      <c r="B178" s="38">
        <v>240624</v>
      </c>
      <c r="C178" s="38" t="s">
        <v>370</v>
      </c>
      <c r="D178" s="38">
        <v>1</v>
      </c>
      <c r="E178" s="92">
        <v>8.3333333333333329E-2</v>
      </c>
      <c r="F178" s="92">
        <v>8.3333333333333329E-2</v>
      </c>
    </row>
    <row r="179" spans="1:6" x14ac:dyDescent="0.25">
      <c r="A179" s="38" t="s">
        <v>105</v>
      </c>
      <c r="B179" s="38">
        <v>230018</v>
      </c>
      <c r="C179" s="38" t="s">
        <v>685</v>
      </c>
      <c r="D179" s="38">
        <v>8</v>
      </c>
      <c r="E179" s="92">
        <v>0.66666666666666663</v>
      </c>
      <c r="F179" s="92">
        <v>0.66666666666666663</v>
      </c>
    </row>
    <row r="180" spans="1:6" x14ac:dyDescent="0.25">
      <c r="A180" s="38" t="s">
        <v>105</v>
      </c>
      <c r="B180" s="38">
        <v>240067</v>
      </c>
      <c r="C180" s="38" t="s">
        <v>111</v>
      </c>
      <c r="D180" s="38">
        <v>2</v>
      </c>
      <c r="E180" s="92">
        <v>0.16666666666666666</v>
      </c>
      <c r="F180" s="92">
        <v>0.16666666666666666</v>
      </c>
    </row>
    <row r="181" spans="1:6" x14ac:dyDescent="0.25">
      <c r="A181" s="38" t="s">
        <v>105</v>
      </c>
      <c r="B181" s="38">
        <v>240255</v>
      </c>
      <c r="C181" s="38" t="s">
        <v>222</v>
      </c>
      <c r="D181" s="38">
        <v>1</v>
      </c>
      <c r="E181" s="92">
        <v>8.3333333333333329E-2</v>
      </c>
      <c r="F181" s="92">
        <v>8.3333333333333329E-2</v>
      </c>
    </row>
    <row r="182" spans="1:6" x14ac:dyDescent="0.25">
      <c r="A182" s="38" t="s">
        <v>102</v>
      </c>
      <c r="B182" s="38">
        <v>240054</v>
      </c>
      <c r="C182" s="38" t="s">
        <v>106</v>
      </c>
      <c r="D182" s="38">
        <v>12</v>
      </c>
      <c r="E182" s="92">
        <v>1</v>
      </c>
      <c r="F182" s="92">
        <v>1</v>
      </c>
    </row>
    <row r="183" spans="1:6" x14ac:dyDescent="0.25">
      <c r="A183" s="38" t="s">
        <v>98</v>
      </c>
      <c r="B183" s="38">
        <v>210012</v>
      </c>
      <c r="C183" s="38" t="s">
        <v>686</v>
      </c>
      <c r="D183" s="38">
        <v>12</v>
      </c>
      <c r="E183" s="92">
        <v>1</v>
      </c>
      <c r="F183" s="92">
        <v>1</v>
      </c>
    </row>
    <row r="184" spans="1:6" x14ac:dyDescent="0.25">
      <c r="A184" s="38" t="s">
        <v>94</v>
      </c>
      <c r="B184" s="38">
        <v>240037</v>
      </c>
      <c r="C184" s="38" t="s">
        <v>99</v>
      </c>
      <c r="D184" s="38">
        <v>12</v>
      </c>
      <c r="E184" s="92">
        <v>1</v>
      </c>
      <c r="F184" s="92">
        <v>1</v>
      </c>
    </row>
    <row r="185" spans="1:6" x14ac:dyDescent="0.25">
      <c r="A185" s="38" t="s">
        <v>91</v>
      </c>
      <c r="B185" s="38">
        <v>240005</v>
      </c>
      <c r="C185" s="38" t="s">
        <v>190</v>
      </c>
      <c r="D185" s="38">
        <v>1</v>
      </c>
      <c r="E185" s="92">
        <v>8.3333333333333329E-2</v>
      </c>
      <c r="F185" s="92">
        <v>8.3333333333333329E-2</v>
      </c>
    </row>
    <row r="186" spans="1:6" x14ac:dyDescent="0.25">
      <c r="A186" s="38" t="s">
        <v>91</v>
      </c>
      <c r="B186" s="38">
        <v>240019</v>
      </c>
      <c r="C186" s="38" t="s">
        <v>123</v>
      </c>
      <c r="D186" s="38">
        <v>4</v>
      </c>
      <c r="E186" s="92">
        <v>0.33333333333333331</v>
      </c>
      <c r="F186" s="92">
        <v>0.33333333333333331</v>
      </c>
    </row>
    <row r="187" spans="1:6" x14ac:dyDescent="0.25">
      <c r="A187" s="38" t="s">
        <v>91</v>
      </c>
      <c r="B187" s="38">
        <v>240028</v>
      </c>
      <c r="C187" s="38" t="s">
        <v>95</v>
      </c>
      <c r="D187" s="38">
        <v>6</v>
      </c>
      <c r="E187" s="92">
        <v>0.5</v>
      </c>
      <c r="F187" s="92">
        <v>0.5</v>
      </c>
    </row>
    <row r="188" spans="1:6" x14ac:dyDescent="0.25">
      <c r="A188" s="38" t="s">
        <v>87</v>
      </c>
      <c r="B188" s="38">
        <v>240051</v>
      </c>
      <c r="C188" s="38" t="s">
        <v>92</v>
      </c>
      <c r="D188" s="38">
        <v>12</v>
      </c>
      <c r="E188" s="92">
        <v>1</v>
      </c>
      <c r="F188" s="92">
        <v>1</v>
      </c>
    </row>
    <row r="189" spans="1:6" x14ac:dyDescent="0.25">
      <c r="A189" s="38" t="s">
        <v>83</v>
      </c>
      <c r="B189" s="38">
        <v>440082</v>
      </c>
      <c r="C189" s="38" t="s">
        <v>88</v>
      </c>
      <c r="D189" s="38">
        <v>10</v>
      </c>
      <c r="E189" s="92">
        <v>0.83333333333333337</v>
      </c>
      <c r="F189" s="92">
        <v>0.83333333333333337</v>
      </c>
    </row>
    <row r="190" spans="1:6" x14ac:dyDescent="0.25">
      <c r="A190" s="38" t="s">
        <v>83</v>
      </c>
      <c r="B190" s="38">
        <v>440086</v>
      </c>
      <c r="C190" s="38" t="s">
        <v>673</v>
      </c>
      <c r="D190" s="38">
        <v>2</v>
      </c>
      <c r="E190" s="92">
        <v>0.16666666666666666</v>
      </c>
      <c r="F190" s="92">
        <v>0.16666666666666666</v>
      </c>
    </row>
    <row r="191" spans="1:6" x14ac:dyDescent="0.25">
      <c r="A191" s="38" t="s">
        <v>3276</v>
      </c>
      <c r="B191" s="38" t="s">
        <v>11</v>
      </c>
      <c r="C191" s="38" t="s">
        <v>12</v>
      </c>
      <c r="D191" s="38">
        <v>5</v>
      </c>
      <c r="E191" s="92">
        <v>0.41666666666666669</v>
      </c>
      <c r="F191" s="92">
        <v>0.41666666666666669</v>
      </c>
    </row>
    <row r="192" spans="1:6" x14ac:dyDescent="0.25">
      <c r="A192" s="38" t="s">
        <v>78</v>
      </c>
      <c r="B192" s="38">
        <v>410002</v>
      </c>
      <c r="C192" s="38" t="s">
        <v>84</v>
      </c>
      <c r="D192" s="38">
        <v>12</v>
      </c>
      <c r="E192" s="92">
        <v>1</v>
      </c>
      <c r="F192" s="92">
        <v>1</v>
      </c>
    </row>
    <row r="193" spans="1:6" x14ac:dyDescent="0.25">
      <c r="A193" s="38" t="s">
        <v>73</v>
      </c>
      <c r="B193" s="38">
        <v>240671</v>
      </c>
      <c r="C193" s="38" t="s">
        <v>80</v>
      </c>
      <c r="D193" s="38">
        <v>3</v>
      </c>
      <c r="E193" s="92">
        <v>0.17473118279569891</v>
      </c>
      <c r="F193" s="92">
        <v>0.17473118279569891</v>
      </c>
    </row>
    <row r="194" spans="1:6" x14ac:dyDescent="0.25">
      <c r="A194" s="38" t="s">
        <v>73</v>
      </c>
      <c r="B194" s="38">
        <v>440259</v>
      </c>
      <c r="C194" s="38" t="s">
        <v>151</v>
      </c>
      <c r="D194" s="38">
        <v>8</v>
      </c>
      <c r="E194" s="92">
        <v>0.66666666666666663</v>
      </c>
      <c r="F194" s="92">
        <v>0.66666666666666663</v>
      </c>
    </row>
    <row r="195" spans="1:6" x14ac:dyDescent="0.25">
      <c r="A195" s="38" t="s">
        <v>69</v>
      </c>
      <c r="B195" s="38">
        <v>240441</v>
      </c>
      <c r="C195" s="38" t="s">
        <v>75</v>
      </c>
      <c r="D195" s="38">
        <v>11</v>
      </c>
      <c r="E195" s="92">
        <v>0.91666666666666663</v>
      </c>
      <c r="F195" s="92">
        <v>0.91666666666666663</v>
      </c>
    </row>
    <row r="196" spans="1:6" x14ac:dyDescent="0.25">
      <c r="A196" s="38" t="s">
        <v>64</v>
      </c>
      <c r="B196" s="38">
        <v>210064</v>
      </c>
      <c r="C196" s="38" t="s">
        <v>459</v>
      </c>
      <c r="D196" s="38">
        <v>7</v>
      </c>
      <c r="E196" s="92">
        <v>0.58333333333333337</v>
      </c>
      <c r="F196" s="92">
        <v>0.58333333333333337</v>
      </c>
    </row>
    <row r="197" spans="1:6" x14ac:dyDescent="0.25">
      <c r="A197" s="38" t="s">
        <v>64</v>
      </c>
      <c r="B197" s="38">
        <v>240409</v>
      </c>
      <c r="C197" s="38" t="s">
        <v>70</v>
      </c>
      <c r="D197" s="38">
        <v>2</v>
      </c>
      <c r="E197" s="92">
        <v>0.13333333333333333</v>
      </c>
      <c r="F197" s="92">
        <v>0.13333333333333333</v>
      </c>
    </row>
    <row r="198" spans="1:6" x14ac:dyDescent="0.25">
      <c r="A198" s="38" t="s">
        <v>60</v>
      </c>
      <c r="B198" s="38">
        <v>230005</v>
      </c>
      <c r="C198" s="38" t="s">
        <v>66</v>
      </c>
      <c r="D198" s="38">
        <v>12</v>
      </c>
      <c r="E198" s="92">
        <v>1</v>
      </c>
      <c r="F198" s="92">
        <v>1</v>
      </c>
    </row>
    <row r="199" spans="1:6" x14ac:dyDescent="0.25">
      <c r="A199" s="38" t="s">
        <v>56</v>
      </c>
      <c r="B199" s="38">
        <v>210050</v>
      </c>
      <c r="C199" s="38" t="s">
        <v>61</v>
      </c>
      <c r="D199" s="38">
        <v>11</v>
      </c>
      <c r="E199" s="92">
        <v>0.91666666666666663</v>
      </c>
      <c r="F199" s="92">
        <v>0.91666666666666663</v>
      </c>
    </row>
    <row r="200" spans="1:6" x14ac:dyDescent="0.25">
      <c r="A200" s="38" t="s">
        <v>52</v>
      </c>
      <c r="B200" s="38">
        <v>240083</v>
      </c>
      <c r="C200" s="38" t="s">
        <v>57</v>
      </c>
      <c r="D200" s="38">
        <v>11</v>
      </c>
      <c r="E200" s="92">
        <v>0.91666666666666663</v>
      </c>
      <c r="F200" s="92">
        <v>0.91666666666666663</v>
      </c>
    </row>
    <row r="201" spans="1:6" x14ac:dyDescent="0.25">
      <c r="A201" s="38" t="s">
        <v>48</v>
      </c>
      <c r="B201" s="38">
        <v>210010</v>
      </c>
      <c r="C201" s="38" t="s">
        <v>53</v>
      </c>
      <c r="D201" s="38">
        <v>12</v>
      </c>
      <c r="E201" s="92">
        <v>1</v>
      </c>
      <c r="F201" s="92">
        <v>1</v>
      </c>
    </row>
    <row r="202" spans="1:6" x14ac:dyDescent="0.25">
      <c r="A202" s="38" t="s">
        <v>44</v>
      </c>
      <c r="B202" s="38">
        <v>410012</v>
      </c>
      <c r="C202" s="38" t="s">
        <v>49</v>
      </c>
      <c r="D202" s="38">
        <v>11</v>
      </c>
      <c r="E202" s="92">
        <v>0.91666666666666663</v>
      </c>
      <c r="F202" s="92">
        <v>0.91666666666666663</v>
      </c>
    </row>
    <row r="203" spans="1:6" x14ac:dyDescent="0.25">
      <c r="A203" s="38" t="s">
        <v>40</v>
      </c>
      <c r="B203" s="38">
        <v>210053</v>
      </c>
      <c r="C203" s="38" t="s">
        <v>45</v>
      </c>
      <c r="D203" s="38">
        <v>12</v>
      </c>
      <c r="E203" s="92">
        <v>1</v>
      </c>
      <c r="F203" s="92">
        <v>1</v>
      </c>
    </row>
    <row r="204" spans="1:6" x14ac:dyDescent="0.25">
      <c r="A204" s="38" t="s">
        <v>36</v>
      </c>
      <c r="B204" s="38">
        <v>440032</v>
      </c>
      <c r="C204" s="38" t="s">
        <v>41</v>
      </c>
      <c r="D204" s="38">
        <v>12</v>
      </c>
      <c r="E204" s="92">
        <v>1</v>
      </c>
      <c r="F204" s="92">
        <v>1</v>
      </c>
    </row>
    <row r="205" spans="1:6" x14ac:dyDescent="0.25">
      <c r="A205" s="38" t="s">
        <v>31</v>
      </c>
      <c r="B205" s="38">
        <v>240085</v>
      </c>
      <c r="C205" s="38" t="s">
        <v>37</v>
      </c>
      <c r="D205" s="38">
        <v>12</v>
      </c>
      <c r="E205" s="92">
        <v>1</v>
      </c>
      <c r="F205" s="92">
        <v>1</v>
      </c>
    </row>
    <row r="206" spans="1:6" x14ac:dyDescent="0.25">
      <c r="A206" s="38" t="s">
        <v>27</v>
      </c>
      <c r="B206" s="38">
        <v>240068</v>
      </c>
      <c r="C206" s="38" t="s">
        <v>33</v>
      </c>
      <c r="D206" s="38">
        <v>11</v>
      </c>
      <c r="E206" s="92">
        <v>0.91666666666666663</v>
      </c>
      <c r="F206" s="92">
        <v>0.91666666666666663</v>
      </c>
    </row>
    <row r="207" spans="1:6" x14ac:dyDescent="0.25">
      <c r="A207" s="38" t="s">
        <v>690</v>
      </c>
      <c r="B207" s="38">
        <v>800002</v>
      </c>
      <c r="C207" s="38" t="s">
        <v>691</v>
      </c>
      <c r="D207" s="38">
        <v>8</v>
      </c>
      <c r="E207" s="92">
        <v>0.66666666666666663</v>
      </c>
      <c r="F207" s="92">
        <v>0.66666666666666663</v>
      </c>
    </row>
    <row r="208" spans="1:6" x14ac:dyDescent="0.25">
      <c r="A208" s="38" t="s">
        <v>521</v>
      </c>
      <c r="B208" s="38">
        <v>800033</v>
      </c>
      <c r="C208" s="38" t="s">
        <v>174</v>
      </c>
      <c r="D208" s="38">
        <v>5</v>
      </c>
      <c r="E208" s="92">
        <v>0.41666666666666669</v>
      </c>
      <c r="F208" s="92">
        <v>0.41666666666666669</v>
      </c>
    </row>
    <row r="209" spans="1:6" x14ac:dyDescent="0.25">
      <c r="A209" s="38" t="s">
        <v>542</v>
      </c>
      <c r="B209" s="38">
        <v>240028</v>
      </c>
      <c r="C209" s="38" t="s">
        <v>95</v>
      </c>
      <c r="D209" s="38">
        <v>5</v>
      </c>
      <c r="E209" s="92">
        <v>0.41666666666666669</v>
      </c>
      <c r="F209" s="92">
        <v>0.41666666666666669</v>
      </c>
    </row>
    <row r="210" spans="1:6" x14ac:dyDescent="0.25">
      <c r="A210" s="38" t="s">
        <v>532</v>
      </c>
      <c r="B210" s="38">
        <v>800053</v>
      </c>
      <c r="C210" s="38" t="s">
        <v>435</v>
      </c>
      <c r="D210" s="38">
        <v>5</v>
      </c>
      <c r="E210" s="92">
        <v>0.41666666666666669</v>
      </c>
      <c r="F210" s="92">
        <v>0.41666666666666669</v>
      </c>
    </row>
    <row r="211" spans="1:6" x14ac:dyDescent="0.25">
      <c r="A211" s="38" t="s">
        <v>3282</v>
      </c>
      <c r="B211" s="38">
        <v>210071</v>
      </c>
      <c r="C211" s="38" t="s">
        <v>127</v>
      </c>
      <c r="D211" s="38">
        <v>3</v>
      </c>
      <c r="E211" s="92">
        <v>0.25</v>
      </c>
      <c r="F211" s="92">
        <v>0.25</v>
      </c>
    </row>
    <row r="212" spans="1:6" x14ac:dyDescent="0.25">
      <c r="A212" s="38" t="s">
        <v>3285</v>
      </c>
      <c r="B212" s="38">
        <v>210084</v>
      </c>
      <c r="C212" s="38" t="s">
        <v>680</v>
      </c>
      <c r="D212" s="38">
        <v>4</v>
      </c>
      <c r="E212" s="92">
        <v>0.33333333333333331</v>
      </c>
      <c r="F212" s="92">
        <v>0.33333333333333331</v>
      </c>
    </row>
    <row r="213" spans="1:6" x14ac:dyDescent="0.25">
      <c r="A213" s="38" t="s">
        <v>3288</v>
      </c>
      <c r="B213" s="38">
        <v>800044</v>
      </c>
      <c r="C213" s="38" t="s">
        <v>464</v>
      </c>
      <c r="D213" s="38">
        <v>3</v>
      </c>
      <c r="E213" s="92">
        <v>0.25</v>
      </c>
      <c r="F213" s="92">
        <v>0.25</v>
      </c>
    </row>
    <row r="214" spans="1:6" x14ac:dyDescent="0.25">
      <c r="A214" s="38" t="s">
        <v>3289</v>
      </c>
      <c r="B214" s="38">
        <v>240005</v>
      </c>
      <c r="C214" s="38" t="s">
        <v>190</v>
      </c>
      <c r="D214" s="38">
        <v>3</v>
      </c>
      <c r="E214" s="92">
        <v>0.25</v>
      </c>
      <c r="F214" s="92">
        <v>0.25</v>
      </c>
    </row>
    <row r="215" spans="1:6" x14ac:dyDescent="0.25">
      <c r="A215" s="38" t="s">
        <v>3290</v>
      </c>
      <c r="B215" s="38">
        <v>440082</v>
      </c>
      <c r="C215" s="38" t="s">
        <v>88</v>
      </c>
      <c r="D215" s="38">
        <v>3</v>
      </c>
      <c r="E215" s="92">
        <v>0.25</v>
      </c>
      <c r="F215" s="92">
        <v>0.25</v>
      </c>
    </row>
    <row r="216" spans="1:6" x14ac:dyDescent="0.25">
      <c r="A216" s="38" t="s">
        <v>23</v>
      </c>
      <c r="B216" s="38">
        <v>210041</v>
      </c>
      <c r="C216" s="38" t="s">
        <v>473</v>
      </c>
      <c r="D216" s="38">
        <v>7</v>
      </c>
      <c r="E216" s="92">
        <v>0.58333333333333337</v>
      </c>
      <c r="F216" s="92">
        <v>0.58333333333333337</v>
      </c>
    </row>
    <row r="217" spans="1:6" x14ac:dyDescent="0.25">
      <c r="A217" s="38" t="s">
        <v>23</v>
      </c>
      <c r="B217" s="38">
        <v>240036</v>
      </c>
      <c r="C217" s="38" t="s">
        <v>119</v>
      </c>
      <c r="D217" s="38">
        <v>2</v>
      </c>
      <c r="E217" s="92">
        <v>0.16666666666666666</v>
      </c>
      <c r="F217" s="92">
        <v>0.16666666666666666</v>
      </c>
    </row>
    <row r="218" spans="1:6" x14ac:dyDescent="0.25">
      <c r="A218" s="38" t="s">
        <v>23</v>
      </c>
      <c r="B218" s="38">
        <v>240037</v>
      </c>
      <c r="C218" s="38" t="s">
        <v>99</v>
      </c>
      <c r="D218" s="38">
        <v>1</v>
      </c>
      <c r="E218" s="92">
        <v>8.3333333333333329E-2</v>
      </c>
      <c r="F218" s="92">
        <v>8.3333333333333329E-2</v>
      </c>
    </row>
    <row r="219" spans="1:6" x14ac:dyDescent="0.25">
      <c r="A219" s="38" t="s">
        <v>16</v>
      </c>
      <c r="B219" s="38">
        <v>240617</v>
      </c>
      <c r="C219" s="38" t="s">
        <v>28</v>
      </c>
      <c r="D219" s="38">
        <v>11</v>
      </c>
      <c r="E219" s="92">
        <v>0.91666666666666663</v>
      </c>
      <c r="F219" s="92">
        <v>0.91666666666666663</v>
      </c>
    </row>
    <row r="220" spans="1:6" x14ac:dyDescent="0.25">
      <c r="A220" s="38" t="s">
        <v>3</v>
      </c>
      <c r="B220" s="38">
        <v>210077</v>
      </c>
      <c r="C220" s="38" t="s">
        <v>694</v>
      </c>
      <c r="D220" s="38">
        <v>9</v>
      </c>
      <c r="E220" s="92">
        <v>0.75</v>
      </c>
      <c r="F220" s="92">
        <v>0.75</v>
      </c>
    </row>
    <row r="221" spans="1:6" x14ac:dyDescent="0.25">
      <c r="A221" s="38" t="s">
        <v>3</v>
      </c>
      <c r="B221" s="38">
        <v>800002</v>
      </c>
      <c r="C221" s="38" t="s">
        <v>691</v>
      </c>
      <c r="D221" s="38">
        <v>1</v>
      </c>
      <c r="E221" s="92">
        <v>8.3333333333333329E-2</v>
      </c>
      <c r="F221" s="92">
        <v>8.3333333333333329E-2</v>
      </c>
    </row>
    <row r="222" spans="1:6" x14ac:dyDescent="0.25">
      <c r="A222" s="39" t="s">
        <v>3144</v>
      </c>
      <c r="B222" s="39"/>
      <c r="C222" s="39"/>
      <c r="D222" s="39">
        <v>1307</v>
      </c>
      <c r="E222" s="93">
        <v>107.42754294895565</v>
      </c>
      <c r="F222" s="93">
        <v>107.42754294895565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0F705-625C-4A92-97EA-5255FB465F35}">
  <sheetPr codeName="Sheet6">
    <tabColor rgb="FFFFFF00"/>
  </sheetPr>
  <dimension ref="A1:N191"/>
  <sheetViews>
    <sheetView workbookViewId="0">
      <selection activeCell="G3" sqref="G3"/>
    </sheetView>
  </sheetViews>
  <sheetFormatPr defaultRowHeight="15" x14ac:dyDescent="0.25"/>
  <cols>
    <col min="1" max="1" width="10.42578125" bestFit="1" customWidth="1"/>
    <col min="2" max="2" width="16.42578125" bestFit="1" customWidth="1"/>
    <col min="3" max="3" width="36" bestFit="1" customWidth="1"/>
    <col min="4" max="4" width="15" bestFit="1" customWidth="1"/>
    <col min="5" max="5" width="14.5703125" bestFit="1" customWidth="1"/>
    <col min="6" max="6" width="23.28515625" bestFit="1" customWidth="1"/>
    <col min="7" max="7" width="19.5703125" bestFit="1" customWidth="1"/>
    <col min="8" max="8" width="17.42578125" customWidth="1"/>
    <col min="9" max="9" width="18.85546875" bestFit="1" customWidth="1"/>
    <col min="10" max="10" width="15.140625" bestFit="1" customWidth="1"/>
    <col min="14" max="14" width="10.42578125" style="24" bestFit="1" customWidth="1"/>
  </cols>
  <sheetData>
    <row r="1" spans="1:10" ht="30.75" thickBot="1" x14ac:dyDescent="0.3">
      <c r="A1" s="44" t="s">
        <v>486</v>
      </c>
      <c r="B1" s="45" t="s">
        <v>487</v>
      </c>
      <c r="C1" s="45" t="s">
        <v>488</v>
      </c>
      <c r="D1" s="46" t="s">
        <v>3751</v>
      </c>
      <c r="E1" s="48" t="s">
        <v>3752</v>
      </c>
      <c r="F1" s="94" t="s">
        <v>3744</v>
      </c>
      <c r="G1" s="62" t="s">
        <v>3754</v>
      </c>
      <c r="H1" s="50" t="s">
        <v>3755</v>
      </c>
      <c r="I1" s="63" t="s">
        <v>3767</v>
      </c>
      <c r="J1" s="44" t="s">
        <v>3756</v>
      </c>
    </row>
    <row r="2" spans="1:10" ht="15.75" thickBot="1" x14ac:dyDescent="0.3">
      <c r="A2" s="28" t="s">
        <v>476</v>
      </c>
      <c r="B2" s="29">
        <v>210074</v>
      </c>
      <c r="C2" s="29" t="s">
        <v>477</v>
      </c>
      <c r="D2" s="49">
        <f>VLOOKUP(Table6[[#This Row],[EMPLOYEE ID]],Table3[[EMP ID]:[DATE STARTED]],10,FALSE)</f>
        <v>45085</v>
      </c>
      <c r="E2" s="49" t="str">
        <f>IF(IFERROR(VLOOKUP(Table6[[#This Row],[EMPLOYEE ID]],ELIST!$A$1:$J$1864,8),"")="","",VLOOKUP(Table6[[#This Row],[EMPLOYEE ID]],ELIST!$A$1:$J$1864,8))</f>
        <v/>
      </c>
      <c r="F2" s="64"/>
      <c r="G2" s="61">
        <v>1</v>
      </c>
      <c r="H2" s="51">
        <v>12</v>
      </c>
      <c r="I2" s="90">
        <f t="shared" ref="I2:I33" si="0">IF(COUNTIF($B$2:$B$190,B2)=1,SUMIF($B$2:$B$190,B2,$G$2:$G$190),"")</f>
        <v>1</v>
      </c>
      <c r="J2" s="60">
        <f>IF(COUNTIF($A$2:A3,A2)=1,SUMIF($A$2:$A$190,A2,$G$2:$G$190),"")</f>
        <v>1</v>
      </c>
    </row>
    <row r="3" spans="1:10" ht="15.75" thickBot="1" x14ac:dyDescent="0.3">
      <c r="A3" s="28" t="s">
        <v>465</v>
      </c>
      <c r="B3" s="29">
        <v>240054</v>
      </c>
      <c r="C3" s="29" t="s">
        <v>106</v>
      </c>
      <c r="D3" s="49">
        <f>VLOOKUP(Table6[[#This Row],[EMPLOYEE ID]],Table3[[EMP ID]:[DATE STARTED]],10,FALSE)</f>
        <v>42816</v>
      </c>
      <c r="E3" s="49" t="str">
        <f>IF(IFERROR(VLOOKUP(Table6[[#This Row],[EMPLOYEE ID]],ELIST!$A$1:$J$1864,8),"")="","",VLOOKUP(Table6[[#This Row],[EMPLOYEE ID]],ELIST!$A$1:$J$1864,8))</f>
        <v/>
      </c>
      <c r="F3" s="58"/>
      <c r="G3" s="53">
        <v>1</v>
      </c>
      <c r="H3" s="51">
        <v>12</v>
      </c>
      <c r="I3" s="90" t="str">
        <f t="shared" si="0"/>
        <v/>
      </c>
      <c r="J3" s="60">
        <f>IF(COUNTIF($A$2:A4,A3)=1,SUMIF($A$2:$A$190,A3,$G$2:$G$190),"")</f>
        <v>1.0258620689655173</v>
      </c>
    </row>
    <row r="4" spans="1:10" ht="15.75" thickBot="1" x14ac:dyDescent="0.3">
      <c r="A4" s="28" t="s">
        <v>454</v>
      </c>
      <c r="B4" s="29">
        <v>210068</v>
      </c>
      <c r="C4" s="29" t="s">
        <v>455</v>
      </c>
      <c r="D4" s="49">
        <f>VLOOKUP(Table6[[#This Row],[EMPLOYEE ID]],Table3[[EMP ID]:[DATE STARTED]],10,FALSE)</f>
        <v>45061</v>
      </c>
      <c r="E4" s="49" t="str">
        <f>IF(IFERROR(VLOOKUP(Table6[[#This Row],[EMPLOYEE ID]],ELIST!$A$1:$J$1864,8),"")="","",VLOOKUP(Table6[[#This Row],[EMPLOYEE ID]],ELIST!$A$1:$J$1864,8))</f>
        <v/>
      </c>
      <c r="F4" s="58"/>
      <c r="G4" s="53">
        <v>1</v>
      </c>
      <c r="H4" s="51">
        <v>12</v>
      </c>
      <c r="I4" s="90">
        <f t="shared" si="0"/>
        <v>1</v>
      </c>
      <c r="J4" s="60">
        <f>IF(COUNTIF($A$2:A5,A4)=1,SUMIF($A$2:$A$190,A4,$G$2:$G$190),"")</f>
        <v>1</v>
      </c>
    </row>
    <row r="5" spans="1:10" ht="15.75" thickBot="1" x14ac:dyDescent="0.3">
      <c r="A5" s="28" t="s">
        <v>450</v>
      </c>
      <c r="B5" s="29">
        <v>210036</v>
      </c>
      <c r="C5" s="29" t="s">
        <v>451</v>
      </c>
      <c r="D5" s="49">
        <f>VLOOKUP(Table6[[#This Row],[EMPLOYEE ID]],Table3[[EMP ID]:[DATE STARTED]],10,FALSE)</f>
        <v>44438</v>
      </c>
      <c r="E5" s="49" t="str">
        <f>IF(IFERROR(VLOOKUP(Table6[[#This Row],[EMPLOYEE ID]],ELIST!$A$1:$J$1864,8),"")="","",VLOOKUP(Table6[[#This Row],[EMPLOYEE ID]],ELIST!$A$1:$J$1864,8))</f>
        <v/>
      </c>
      <c r="F5" s="58"/>
      <c r="G5" s="53">
        <v>1</v>
      </c>
      <c r="H5" s="51">
        <v>12</v>
      </c>
      <c r="I5" s="90">
        <f t="shared" si="0"/>
        <v>1</v>
      </c>
      <c r="J5" s="60">
        <f>IF(COUNTIF($A$2:A6,A5)=1,SUMIF($A$2:$A$190,A5,$G$2:$G$190),"")</f>
        <v>1</v>
      </c>
    </row>
    <row r="6" spans="1:10" ht="15.75" thickBot="1" x14ac:dyDescent="0.3">
      <c r="A6" s="28" t="s">
        <v>438</v>
      </c>
      <c r="B6" s="29">
        <v>210031</v>
      </c>
      <c r="C6" s="29" t="s">
        <v>439</v>
      </c>
      <c r="D6" s="49">
        <f>VLOOKUP(Table6[[#This Row],[EMPLOYEE ID]],Table3[[EMP ID]:[DATE STARTED]],10,FALSE)</f>
        <v>44326</v>
      </c>
      <c r="E6" s="49" t="str">
        <f>IF(IFERROR(VLOOKUP(Table6[[#This Row],[EMPLOYEE ID]],ELIST!$A$1:$J$1864,8),"")="","",VLOOKUP(Table6[[#This Row],[EMPLOYEE ID]],ELIST!$A$1:$J$1864,8))</f>
        <v/>
      </c>
      <c r="F6" s="58"/>
      <c r="G6" s="53">
        <v>1</v>
      </c>
      <c r="H6" s="51">
        <v>12</v>
      </c>
      <c r="I6" s="90">
        <f t="shared" si="0"/>
        <v>1</v>
      </c>
      <c r="J6" s="60">
        <f>IF(COUNTIF($A$2:A7,A6)=1,SUMIF($A$2:$A$190,A6,$G$2:$G$190),"")</f>
        <v>1</v>
      </c>
    </row>
    <row r="7" spans="1:10" ht="15.75" thickBot="1" x14ac:dyDescent="0.3">
      <c r="A7" s="28" t="s">
        <v>424</v>
      </c>
      <c r="B7" s="29">
        <v>240165</v>
      </c>
      <c r="C7" s="29" t="s">
        <v>423</v>
      </c>
      <c r="D7" s="49">
        <f>VLOOKUP(Table6[[#This Row],[EMPLOYEE ID]],Table3[[EMP ID]:[DATE STARTED]],10,FALSE)</f>
        <v>43717</v>
      </c>
      <c r="E7" s="49" t="str">
        <f>IF(IFERROR(VLOOKUP(Table6[[#This Row],[EMPLOYEE ID]],ELIST!$A$1:$J$1864,8),"")="","",VLOOKUP(Table6[[#This Row],[EMPLOYEE ID]],ELIST!$A$1:$J$1864,8))</f>
        <v/>
      </c>
      <c r="F7" s="58"/>
      <c r="G7" s="53">
        <v>1</v>
      </c>
      <c r="H7" s="51">
        <v>12</v>
      </c>
      <c r="I7" s="90">
        <f t="shared" si="0"/>
        <v>1</v>
      </c>
      <c r="J7" s="60">
        <f>IF(COUNTIF($A$2:A8,A7)=1,SUMIF($A$2:$A$190,A7,$G$2:$G$190),"")</f>
        <v>1</v>
      </c>
    </row>
    <row r="8" spans="1:10" ht="15.75" hidden="1" thickBot="1" x14ac:dyDescent="0.3">
      <c r="A8" s="28" t="s">
        <v>465</v>
      </c>
      <c r="B8" s="29">
        <v>440415</v>
      </c>
      <c r="C8" s="29" t="s">
        <v>2987</v>
      </c>
      <c r="D8" s="49">
        <f>VLOOKUP(Table6[[#This Row],[EMPLOYEE ID]],Table3[[EMP ID]:[DATE STARTED]],10,FALSE)</f>
        <v>44683</v>
      </c>
      <c r="E8" s="49">
        <f>IF(IFERROR(VLOOKUP(Table6[[#This Row],[EMPLOYEE ID]],ELIST!$A$1:$J$1864,8),"")="","",VLOOKUP(Table6[[#This Row],[EMPLOYEE ID]],ELIST!$A$1:$J$1864,8))</f>
        <v>45331</v>
      </c>
      <c r="F8" s="58" t="s">
        <v>725</v>
      </c>
      <c r="G8" s="53">
        <v>2.5862068965517241E-2</v>
      </c>
      <c r="H8" s="51">
        <v>1</v>
      </c>
      <c r="I8" s="90">
        <f t="shared" si="0"/>
        <v>2.5862068965517241E-2</v>
      </c>
      <c r="J8" s="60" t="str">
        <f>IF(COUNTIF($A$2:A9,A8)=1,SUMIF($A$2:$A$190,A8,$G$2:$G$190),"")</f>
        <v/>
      </c>
    </row>
    <row r="9" spans="1:10" ht="15.75" thickBot="1" x14ac:dyDescent="0.3">
      <c r="A9" s="28" t="s">
        <v>420</v>
      </c>
      <c r="B9" s="29">
        <v>820003</v>
      </c>
      <c r="C9" s="29" t="s">
        <v>419</v>
      </c>
      <c r="D9" s="49">
        <f>VLOOKUP(Table6[[#This Row],[EMPLOYEE ID]],Table3[[EMP ID]:[DATE STARTED]],10,FALSE)</f>
        <v>44732</v>
      </c>
      <c r="E9" s="49" t="str">
        <f>IF(IFERROR(VLOOKUP(Table6[[#This Row],[EMPLOYEE ID]],ELIST!$A$1:$J$1864,8),"")="","",VLOOKUP(Table6[[#This Row],[EMPLOYEE ID]],ELIST!$A$1:$J$1864,8))</f>
        <v/>
      </c>
      <c r="F9" s="58"/>
      <c r="G9" s="53">
        <v>1</v>
      </c>
      <c r="H9" s="51">
        <v>12</v>
      </c>
      <c r="I9" s="90">
        <f t="shared" si="0"/>
        <v>1</v>
      </c>
      <c r="J9" s="60">
        <f>IF(COUNTIF($A$2:A10,A9)=1,SUMIF($A$2:$A$190,A9,$G$2:$G$190),"")</f>
        <v>1</v>
      </c>
    </row>
    <row r="10" spans="1:10" ht="15.75" thickBot="1" x14ac:dyDescent="0.3">
      <c r="A10" s="28" t="s">
        <v>412</v>
      </c>
      <c r="B10" s="29">
        <v>240679</v>
      </c>
      <c r="C10" s="29" t="s">
        <v>411</v>
      </c>
      <c r="D10" s="49">
        <f>VLOOKUP(Table6[[#This Row],[EMPLOYEE ID]],Table3[[EMP ID]:[DATE STARTED]],10,FALSE)</f>
        <v>45153</v>
      </c>
      <c r="E10" s="49" t="str">
        <f>IF(IFERROR(VLOOKUP(Table6[[#This Row],[EMPLOYEE ID]],ELIST!$A$1:$J$1864,8),"")="","",VLOOKUP(Table6[[#This Row],[EMPLOYEE ID]],ELIST!$A$1:$J$1864,8))</f>
        <v/>
      </c>
      <c r="F10" s="58"/>
      <c r="G10" s="53">
        <v>1</v>
      </c>
      <c r="H10" s="51">
        <v>12</v>
      </c>
      <c r="I10" s="90">
        <f t="shared" si="0"/>
        <v>1</v>
      </c>
      <c r="J10" s="60">
        <f>IF(COUNTIF($A$2:A11,A10)=1,SUMIF($A$2:$A$190,A10,$G$2:$G$190),"")</f>
        <v>1</v>
      </c>
    </row>
    <row r="11" spans="1:10" ht="15.75" thickBot="1" x14ac:dyDescent="0.3">
      <c r="A11" s="28" t="s">
        <v>408</v>
      </c>
      <c r="B11" s="29">
        <v>410028</v>
      </c>
      <c r="C11" s="29" t="s">
        <v>407</v>
      </c>
      <c r="D11" s="49">
        <f>VLOOKUP(Table6[[#This Row],[EMPLOYEE ID]],Table3[[EMP ID]:[DATE STARTED]],10,FALSE)</f>
        <v>45208</v>
      </c>
      <c r="E11" s="49" t="str">
        <f>IF(IFERROR(VLOOKUP(Table6[[#This Row],[EMPLOYEE ID]],ELIST!$A$1:$J$1864,8),"")="","",VLOOKUP(Table6[[#This Row],[EMPLOYEE ID]],ELIST!$A$1:$J$1864,8))</f>
        <v/>
      </c>
      <c r="F11" s="58"/>
      <c r="G11" s="53">
        <v>1</v>
      </c>
      <c r="H11" s="51">
        <v>12</v>
      </c>
      <c r="I11" s="90">
        <f t="shared" si="0"/>
        <v>1</v>
      </c>
      <c r="J11" s="60">
        <f>IF(COUNTIF($A$2:A12,A11)=1,SUMIF($A$2:$A$190,A11,$G$2:$G$190),"")</f>
        <v>1</v>
      </c>
    </row>
    <row r="12" spans="1:10" ht="15.75" thickBot="1" x14ac:dyDescent="0.3">
      <c r="A12" s="28" t="s">
        <v>396</v>
      </c>
      <c r="B12" s="29">
        <v>240072</v>
      </c>
      <c r="C12" s="29" t="s">
        <v>395</v>
      </c>
      <c r="D12" s="49">
        <f>VLOOKUP(Table6[[#This Row],[EMPLOYEE ID]],Table3[[EMP ID]:[DATE STARTED]],10,FALSE)</f>
        <v>41715</v>
      </c>
      <c r="E12" s="49" t="str">
        <f>IF(IFERROR(VLOOKUP(Table6[[#This Row],[EMPLOYEE ID]],ELIST!$A$1:$J$1864,8),"")="","",VLOOKUP(Table6[[#This Row],[EMPLOYEE ID]],ELIST!$A$1:$J$1864,8))</f>
        <v/>
      </c>
      <c r="F12" s="58"/>
      <c r="G12" s="53">
        <v>1</v>
      </c>
      <c r="H12" s="51">
        <v>12</v>
      </c>
      <c r="I12" s="90">
        <f t="shared" si="0"/>
        <v>1</v>
      </c>
      <c r="J12" s="60">
        <f>IF(COUNTIF($A$2:A13,A12)=1,SUMIF($A$2:$A$190,A12,$G$2:$G$190),"")</f>
        <v>1</v>
      </c>
    </row>
    <row r="13" spans="1:10" ht="15.75" hidden="1" thickBot="1" x14ac:dyDescent="0.3">
      <c r="A13" s="28" t="s">
        <v>528</v>
      </c>
      <c r="B13" s="29">
        <v>210041</v>
      </c>
      <c r="C13" s="29" t="s">
        <v>473</v>
      </c>
      <c r="D13" s="49">
        <f>VLOOKUP(Table6[[#This Row],[EMPLOYEE ID]],Table3[[EMP ID]:[DATE STARTED]],10,FALSE)</f>
        <v>44693</v>
      </c>
      <c r="E13" s="49" t="str">
        <f>IF(IFERROR(VLOOKUP(Table6[[#This Row],[EMPLOYEE ID]],ELIST!$A$1:$J$1864,8),"")="","",VLOOKUP(Table6[[#This Row],[EMPLOYEE ID]],ELIST!$A$1:$J$1864,8))</f>
        <v/>
      </c>
      <c r="F13" s="58" t="s">
        <v>725</v>
      </c>
      <c r="G13" s="53">
        <v>0.25</v>
      </c>
      <c r="H13" s="51">
        <v>3</v>
      </c>
      <c r="I13" s="90" t="str">
        <f t="shared" si="0"/>
        <v/>
      </c>
      <c r="J13" s="60">
        <f>IF(COUNTIF($A$2:A14,A13)=1,SUMIF($A$2:$A$190,A13,$G$2:$G$190),"")</f>
        <v>0.36290322580645162</v>
      </c>
    </row>
    <row r="14" spans="1:10" ht="15.75" thickBot="1" x14ac:dyDescent="0.3">
      <c r="A14" s="28" t="s">
        <v>388</v>
      </c>
      <c r="B14" s="29">
        <v>240448</v>
      </c>
      <c r="C14" s="29" t="s">
        <v>387</v>
      </c>
      <c r="D14" s="49">
        <f>VLOOKUP(Table6[[#This Row],[EMPLOYEE ID]],Table3[[EMP ID]:[DATE STARTED]],10,FALSE)</f>
        <v>44466</v>
      </c>
      <c r="E14" s="49" t="str">
        <f>IF(IFERROR(VLOOKUP(Table6[[#This Row],[EMPLOYEE ID]],ELIST!$A$1:$J$1864,8),"")="","",VLOOKUP(Table6[[#This Row],[EMPLOYEE ID]],ELIST!$A$1:$J$1864,8))</f>
        <v/>
      </c>
      <c r="F14" s="58"/>
      <c r="G14" s="53">
        <v>1</v>
      </c>
      <c r="H14" s="51">
        <v>12</v>
      </c>
      <c r="I14" s="90">
        <f t="shared" si="0"/>
        <v>1</v>
      </c>
      <c r="J14" s="60">
        <f>IF(COUNTIF($A$2:A15,A14)=1,SUMIF($A$2:$A$190,A14,$G$2:$G$190),"")</f>
        <v>1</v>
      </c>
    </row>
    <row r="15" spans="1:10" ht="15.75" thickBot="1" x14ac:dyDescent="0.3">
      <c r="A15" s="28" t="s">
        <v>385</v>
      </c>
      <c r="B15" s="29">
        <v>240075</v>
      </c>
      <c r="C15" s="29" t="s">
        <v>384</v>
      </c>
      <c r="D15" s="49">
        <f>VLOOKUP(Table6[[#This Row],[EMPLOYEE ID]],Table3[[EMP ID]:[DATE STARTED]],10,FALSE)</f>
        <v>42590</v>
      </c>
      <c r="E15" s="49" t="str">
        <f>IF(IFERROR(VLOOKUP(Table6[[#This Row],[EMPLOYEE ID]],ELIST!$A$1:$J$1864,8),"")="","",VLOOKUP(Table6[[#This Row],[EMPLOYEE ID]],ELIST!$A$1:$J$1864,8))</f>
        <v/>
      </c>
      <c r="F15" s="58"/>
      <c r="G15" s="53">
        <v>1</v>
      </c>
      <c r="H15" s="51">
        <v>12</v>
      </c>
      <c r="I15" s="90" t="str">
        <f t="shared" si="0"/>
        <v/>
      </c>
      <c r="J15" s="60">
        <f>IF(COUNTIF($A$2:A16,A15)=1,SUMIF($A$2:$A$190,A15,$G$2:$G$190),"")</f>
        <v>1</v>
      </c>
    </row>
    <row r="16" spans="1:10" ht="15.75" thickBot="1" x14ac:dyDescent="0.3">
      <c r="A16" s="28" t="s">
        <v>194</v>
      </c>
      <c r="B16" s="29">
        <v>240164</v>
      </c>
      <c r="C16" s="29" t="s">
        <v>193</v>
      </c>
      <c r="D16" s="49">
        <f>VLOOKUP(Table6[[#This Row],[EMPLOYEE ID]],Table3[[EMP ID]:[DATE STARTED]],10,FALSE)</f>
        <v>43710</v>
      </c>
      <c r="E16" s="49" t="str">
        <f>IF(IFERROR(VLOOKUP(Table6[[#This Row],[EMPLOYEE ID]],ELIST!$A$1:$J$1864,8),"")="","",VLOOKUP(Table6[[#This Row],[EMPLOYEE ID]],ELIST!$A$1:$J$1864,8))</f>
        <v/>
      </c>
      <c r="F16" s="58"/>
      <c r="G16" s="53">
        <v>1</v>
      </c>
      <c r="H16" s="51">
        <v>12</v>
      </c>
      <c r="I16" s="90">
        <f t="shared" si="0"/>
        <v>1</v>
      </c>
      <c r="J16" s="60">
        <f>IF(COUNTIF($A$2:A17,A16)=1,SUMIF($A$2:$A$190,A16,$G$2:$G$190),"")</f>
        <v>1</v>
      </c>
    </row>
    <row r="17" spans="1:10" ht="15.75" thickBot="1" x14ac:dyDescent="0.3">
      <c r="A17" s="28" t="s">
        <v>179</v>
      </c>
      <c r="B17" s="29">
        <v>240073</v>
      </c>
      <c r="C17" s="29" t="s">
        <v>178</v>
      </c>
      <c r="D17" s="49">
        <f>VLOOKUP(Table6[[#This Row],[EMPLOYEE ID]],Table3[[EMP ID]:[DATE STARTED]],10,FALSE)</f>
        <v>43138</v>
      </c>
      <c r="E17" s="49" t="str">
        <f>IF(IFERROR(VLOOKUP(Table6[[#This Row],[EMPLOYEE ID]],ELIST!$A$1:$J$1864,8),"")="","",VLOOKUP(Table6[[#This Row],[EMPLOYEE ID]],ELIST!$A$1:$J$1864,8))</f>
        <v/>
      </c>
      <c r="F17" s="58"/>
      <c r="G17" s="53">
        <v>1</v>
      </c>
      <c r="H17" s="51">
        <v>12</v>
      </c>
      <c r="I17" s="90">
        <f t="shared" si="0"/>
        <v>1</v>
      </c>
      <c r="J17" s="60">
        <f>IF(COUNTIF($A$2:A18,A17)=1,SUMIF($A$2:$A$190,A17,$G$2:$G$190),"")</f>
        <v>1</v>
      </c>
    </row>
    <row r="18" spans="1:10" ht="15.75" thickBot="1" x14ac:dyDescent="0.3">
      <c r="A18" s="28" t="s">
        <v>156</v>
      </c>
      <c r="B18" s="29">
        <v>240066</v>
      </c>
      <c r="C18" s="29" t="s">
        <v>155</v>
      </c>
      <c r="D18" s="49">
        <f>VLOOKUP(Table6[[#This Row],[EMPLOYEE ID]],Table3[[EMP ID]:[DATE STARTED]],10,FALSE)</f>
        <v>44018</v>
      </c>
      <c r="E18" s="49" t="str">
        <f>IF(IFERROR(VLOOKUP(Table6[[#This Row],[EMPLOYEE ID]],ELIST!$A$1:$J$1864,8),"")="","",VLOOKUP(Table6[[#This Row],[EMPLOYEE ID]],ELIST!$A$1:$J$1864,8))</f>
        <v/>
      </c>
      <c r="F18" s="58"/>
      <c r="G18" s="53">
        <v>1</v>
      </c>
      <c r="H18" s="51">
        <v>12</v>
      </c>
      <c r="I18" s="90">
        <f t="shared" si="0"/>
        <v>1</v>
      </c>
      <c r="J18" s="60">
        <f>IF(COUNTIF($A$2:A19,A18)=1,SUMIF($A$2:$A$190,A18,$G$2:$G$190),"")</f>
        <v>1</v>
      </c>
    </row>
    <row r="19" spans="1:10" ht="15.75" thickBot="1" x14ac:dyDescent="0.3">
      <c r="A19" s="28" t="s">
        <v>139</v>
      </c>
      <c r="B19" s="28">
        <v>240005</v>
      </c>
      <c r="C19" s="28" t="s">
        <v>190</v>
      </c>
      <c r="D19" s="58">
        <f>VLOOKUP(Table6[[#This Row],[EMPLOYEE ID]],Table3[[EMP ID]:[DATE STARTED]],10,FALSE)</f>
        <v>43382</v>
      </c>
      <c r="E19" s="49" t="str">
        <f>IF(IFERROR(VLOOKUP(Table6[[#This Row],[EMPLOYEE ID]],ELIST!$A$1:$J$1864,8),"")="","",VLOOKUP(Table6[[#This Row],[EMPLOYEE ID]],ELIST!$A$1:$J$1864,8))</f>
        <v/>
      </c>
      <c r="F19" s="58"/>
      <c r="G19" s="53">
        <v>1</v>
      </c>
      <c r="H19" s="51">
        <v>12</v>
      </c>
      <c r="I19" s="90" t="str">
        <f t="shared" si="0"/>
        <v/>
      </c>
      <c r="J19" s="60">
        <f>IF(COUNTIF($A$2:A20,A19)=1,SUMIF($A$2:$A$190,A19,$G$2:$G$190),"")</f>
        <v>1</v>
      </c>
    </row>
    <row r="20" spans="1:10" ht="15.75" thickBot="1" x14ac:dyDescent="0.3">
      <c r="A20" s="28" t="s">
        <v>118</v>
      </c>
      <c r="B20" s="28">
        <v>240019</v>
      </c>
      <c r="C20" s="28" t="s">
        <v>123</v>
      </c>
      <c r="D20" s="58">
        <f>VLOOKUP(Table6[[#This Row],[EMPLOYEE ID]],Table3[[EMP ID]:[DATE STARTED]],10,FALSE)</f>
        <v>42902</v>
      </c>
      <c r="E20" s="49" t="str">
        <f>IF(IFERROR(VLOOKUP(Table6[[#This Row],[EMPLOYEE ID]],ELIST!$A$1:$J$1864,8),"")="","",VLOOKUP(Table6[[#This Row],[EMPLOYEE ID]],ELIST!$A$1:$J$1864,8))</f>
        <v/>
      </c>
      <c r="F20" s="58"/>
      <c r="G20" s="53">
        <v>1</v>
      </c>
      <c r="H20" s="51">
        <v>12</v>
      </c>
      <c r="I20" s="90" t="str">
        <f t="shared" si="0"/>
        <v/>
      </c>
      <c r="J20" s="60">
        <f>IF(COUNTIF($A$2:A21,A20)=1,SUMIF($A$2:$A$190,A20,$G$2:$G$190),"")</f>
        <v>1</v>
      </c>
    </row>
    <row r="21" spans="1:10" ht="15.75" hidden="1" thickBot="1" x14ac:dyDescent="0.3">
      <c r="A21" s="28" t="s">
        <v>191</v>
      </c>
      <c r="B21" s="28">
        <v>210056</v>
      </c>
      <c r="C21" s="28" t="s">
        <v>203</v>
      </c>
      <c r="D21" s="58">
        <f>VLOOKUP(Table6[[#This Row],[EMPLOYEE ID]],Table3[[EMP ID]:[DATE STARTED]],10,FALSE)</f>
        <v>44907</v>
      </c>
      <c r="E21" s="49">
        <f>IF(IFERROR(VLOOKUP(Table6[[#This Row],[EMPLOYEE ID]],ELIST!$A$1:$J$1864,8),"")="","",VLOOKUP(Table6[[#This Row],[EMPLOYEE ID]],ELIST!$A$1:$J$1864,8))</f>
        <v>45463</v>
      </c>
      <c r="F21" s="58" t="s">
        <v>725</v>
      </c>
      <c r="G21" s="53">
        <v>0.13888888888888887</v>
      </c>
      <c r="H21" s="51">
        <v>2</v>
      </c>
      <c r="I21" s="90" t="str">
        <f t="shared" si="0"/>
        <v/>
      </c>
      <c r="J21" s="60">
        <f>IF(COUNTIF($A$2:A22,A21)=1,SUMIF($A$2:$A$190,A21,$G$2:$G$190),"")</f>
        <v>1.0555555555555556</v>
      </c>
    </row>
    <row r="22" spans="1:10" ht="15.75" thickBot="1" x14ac:dyDescent="0.3">
      <c r="A22" s="28" t="s">
        <v>114</v>
      </c>
      <c r="B22" s="28">
        <v>240036</v>
      </c>
      <c r="C22" s="28" t="s">
        <v>119</v>
      </c>
      <c r="D22" s="58">
        <f>VLOOKUP(Table6[[#This Row],[EMPLOYEE ID]],Table3[[EMP ID]:[DATE STARTED]],10,FALSE)</f>
        <v>41478</v>
      </c>
      <c r="E22" s="49" t="str">
        <f>IF(IFERROR(VLOOKUP(Table6[[#This Row],[EMPLOYEE ID]],ELIST!$A$1:$J$1864,8),"")="","",VLOOKUP(Table6[[#This Row],[EMPLOYEE ID]],ELIST!$A$1:$J$1864,8))</f>
        <v/>
      </c>
      <c r="F22" s="58"/>
      <c r="G22" s="53">
        <v>1</v>
      </c>
      <c r="H22" s="51">
        <v>12</v>
      </c>
      <c r="I22" s="90" t="str">
        <f t="shared" si="0"/>
        <v/>
      </c>
      <c r="J22" s="60">
        <f>IF(COUNTIF($A$2:A23,A22)=1,SUMIF($A$2:$A$190,A22,$G$2:$G$190),"")</f>
        <v>1</v>
      </c>
    </row>
    <row r="23" spans="1:10" ht="15.75" thickBot="1" x14ac:dyDescent="0.3">
      <c r="A23" s="28" t="s">
        <v>98</v>
      </c>
      <c r="B23" s="28">
        <v>210012</v>
      </c>
      <c r="C23" s="28" t="s">
        <v>686</v>
      </c>
      <c r="D23" s="58">
        <f>VLOOKUP(Table6[[#This Row],[EMPLOYEE ID]],Table3[[EMP ID]:[DATE STARTED]],10,FALSE)</f>
        <v>43402</v>
      </c>
      <c r="E23" s="49" t="str">
        <f>IF(IFERROR(VLOOKUP(Table6[[#This Row],[EMPLOYEE ID]],ELIST!$A$1:$J$1864,8),"")="","",VLOOKUP(Table6[[#This Row],[EMPLOYEE ID]],ELIST!$A$1:$J$1864,8))</f>
        <v/>
      </c>
      <c r="F23" s="58"/>
      <c r="G23" s="53">
        <v>1</v>
      </c>
      <c r="H23" s="51">
        <v>12</v>
      </c>
      <c r="I23" s="90">
        <f t="shared" si="0"/>
        <v>1</v>
      </c>
      <c r="J23" s="60">
        <f>IF(COUNTIF($A$2:A24,A23)=1,SUMIF($A$2:$A$190,A23,$G$2:$G$190),"")</f>
        <v>1</v>
      </c>
    </row>
    <row r="24" spans="1:10" ht="15.75" thickBot="1" x14ac:dyDescent="0.3">
      <c r="A24" s="28" t="s">
        <v>94</v>
      </c>
      <c r="B24" s="28">
        <v>240037</v>
      </c>
      <c r="C24" s="28" t="s">
        <v>99</v>
      </c>
      <c r="D24" s="58">
        <f>VLOOKUP(Table6[[#This Row],[EMPLOYEE ID]],Table3[[EMP ID]:[DATE STARTED]],10,FALSE)</f>
        <v>41540</v>
      </c>
      <c r="E24" s="49" t="str">
        <f>IF(IFERROR(VLOOKUP(Table6[[#This Row],[EMPLOYEE ID]],ELIST!$A$1:$J$1864,8),"")="","",VLOOKUP(Table6[[#This Row],[EMPLOYEE ID]],ELIST!$A$1:$J$1864,8))</f>
        <v/>
      </c>
      <c r="F24" s="58"/>
      <c r="G24" s="53">
        <v>1</v>
      </c>
      <c r="H24" s="51">
        <v>12</v>
      </c>
      <c r="I24" s="90" t="str">
        <f t="shared" si="0"/>
        <v/>
      </c>
      <c r="J24" s="60">
        <f>IF(COUNTIF($A$2:A25,A24)=1,SUMIF($A$2:$A$190,A24,$G$2:$G$190),"")</f>
        <v>1</v>
      </c>
    </row>
    <row r="25" spans="1:10" ht="15.75" thickBot="1" x14ac:dyDescent="0.3">
      <c r="A25" s="28" t="s">
        <v>87</v>
      </c>
      <c r="B25" s="28">
        <v>240051</v>
      </c>
      <c r="C25" s="28" t="s">
        <v>92</v>
      </c>
      <c r="D25" s="58">
        <f>VLOOKUP(Table6[[#This Row],[EMPLOYEE ID]],Table3[[EMP ID]:[DATE STARTED]],10,FALSE)</f>
        <v>42816</v>
      </c>
      <c r="E25" s="49" t="str">
        <f>IF(IFERROR(VLOOKUP(Table6[[#This Row],[EMPLOYEE ID]],ELIST!$A$1:$J$1864,8),"")="","",VLOOKUP(Table6[[#This Row],[EMPLOYEE ID]],ELIST!$A$1:$J$1864,8))</f>
        <v/>
      </c>
      <c r="F25" s="58"/>
      <c r="G25" s="53">
        <v>1</v>
      </c>
      <c r="H25" s="51">
        <v>12</v>
      </c>
      <c r="I25" s="90">
        <f t="shared" si="0"/>
        <v>1</v>
      </c>
      <c r="J25" s="60">
        <f>IF(COUNTIF($A$2:A26,A25)=1,SUMIF($A$2:$A$190,A25,$G$2:$G$190),"")</f>
        <v>1</v>
      </c>
    </row>
    <row r="26" spans="1:10" ht="15.75" thickBot="1" x14ac:dyDescent="0.3">
      <c r="A26" s="28" t="s">
        <v>78</v>
      </c>
      <c r="B26" s="28">
        <v>410002</v>
      </c>
      <c r="C26" s="28" t="s">
        <v>84</v>
      </c>
      <c r="D26" s="58">
        <f>VLOOKUP(Table6[[#This Row],[EMPLOYEE ID]],Table3[[EMP ID]:[DATE STARTED]],10,FALSE)</f>
        <v>42505</v>
      </c>
      <c r="E26" s="49" t="str">
        <f>IF(IFERROR(VLOOKUP(Table6[[#This Row],[EMPLOYEE ID]],ELIST!$A$1:$J$1864,8),"")="","",VLOOKUP(Table6[[#This Row],[EMPLOYEE ID]],ELIST!$A$1:$J$1864,8))</f>
        <v/>
      </c>
      <c r="F26" s="58"/>
      <c r="G26" s="53">
        <v>1</v>
      </c>
      <c r="H26" s="51">
        <v>12</v>
      </c>
      <c r="I26" s="90">
        <f t="shared" si="0"/>
        <v>1</v>
      </c>
      <c r="J26" s="60">
        <f>IF(COUNTIF($A$2:A27,A26)=1,SUMIF($A$2:$A$190,A26,$G$2:$G$190),"")</f>
        <v>1</v>
      </c>
    </row>
    <row r="27" spans="1:10" ht="15.75" thickBot="1" x14ac:dyDescent="0.3">
      <c r="A27" s="28" t="s">
        <v>69</v>
      </c>
      <c r="B27" s="28">
        <v>240441</v>
      </c>
      <c r="C27" s="28" t="s">
        <v>75</v>
      </c>
      <c r="D27" s="58">
        <f>VLOOKUP(Table6[[#This Row],[EMPLOYEE ID]],Table3[[EMP ID]:[DATE STARTED]],10,FALSE)</f>
        <v>44452</v>
      </c>
      <c r="E27" s="49" t="str">
        <f>IF(IFERROR(VLOOKUP(Table6[[#This Row],[EMPLOYEE ID]],ELIST!$A$1:$J$1864,8),"")="","",VLOOKUP(Table6[[#This Row],[EMPLOYEE ID]],ELIST!$A$1:$J$1864,8))</f>
        <v/>
      </c>
      <c r="F27" s="58"/>
      <c r="G27" s="53">
        <v>1</v>
      </c>
      <c r="H27" s="51">
        <v>12</v>
      </c>
      <c r="I27" s="90">
        <f t="shared" si="0"/>
        <v>1</v>
      </c>
      <c r="J27" s="60">
        <f>IF(COUNTIF($A$2:A28,A27)=1,SUMIF($A$2:$A$190,A27,$G$2:$G$190),"")</f>
        <v>1</v>
      </c>
    </row>
    <row r="28" spans="1:10" ht="15.75" thickBot="1" x14ac:dyDescent="0.3">
      <c r="A28" s="28" t="s">
        <v>60</v>
      </c>
      <c r="B28" s="28">
        <v>230005</v>
      </c>
      <c r="C28" s="28" t="s">
        <v>66</v>
      </c>
      <c r="D28" s="58">
        <f>VLOOKUP(Table6[[#This Row],[EMPLOYEE ID]],Table3[[EMP ID]:[DATE STARTED]],10,FALSE)</f>
        <v>43658</v>
      </c>
      <c r="E28" s="49" t="str">
        <f>IF(IFERROR(VLOOKUP(Table6[[#This Row],[EMPLOYEE ID]],ELIST!$A$1:$J$1864,8),"")="","",VLOOKUP(Table6[[#This Row],[EMPLOYEE ID]],ELIST!$A$1:$J$1864,8))</f>
        <v/>
      </c>
      <c r="F28" s="58"/>
      <c r="G28" s="53">
        <v>1</v>
      </c>
      <c r="H28" s="51">
        <v>12</v>
      </c>
      <c r="I28" s="90" t="str">
        <f t="shared" si="0"/>
        <v/>
      </c>
      <c r="J28" s="60">
        <f>IF(COUNTIF($A$2:A29,A28)=1,SUMIF($A$2:$A$190,A28,$G$2:$G$190),"")</f>
        <v>1</v>
      </c>
    </row>
    <row r="29" spans="1:10" ht="15.75" thickBot="1" x14ac:dyDescent="0.3">
      <c r="A29" s="28" t="s">
        <v>52</v>
      </c>
      <c r="B29" s="28">
        <v>240083</v>
      </c>
      <c r="C29" s="28" t="s">
        <v>57</v>
      </c>
      <c r="D29" s="58">
        <f>VLOOKUP(Table6[[#This Row],[EMPLOYEE ID]],Table3[[EMP ID]:[DATE STARTED]],10,FALSE)</f>
        <v>43118</v>
      </c>
      <c r="E29" s="49" t="str">
        <f>IF(IFERROR(VLOOKUP(Table6[[#This Row],[EMPLOYEE ID]],ELIST!$A$1:$J$1864,8),"")="","",VLOOKUP(Table6[[#This Row],[EMPLOYEE ID]],ELIST!$A$1:$J$1864,8))</f>
        <v/>
      </c>
      <c r="F29" s="58"/>
      <c r="G29" s="53">
        <v>1</v>
      </c>
      <c r="H29" s="51">
        <v>12</v>
      </c>
      <c r="I29" s="90">
        <f t="shared" si="0"/>
        <v>1</v>
      </c>
      <c r="J29" s="60">
        <f>IF(COUNTIF($A$2:A30,A29)=1,SUMIF($A$2:$A$190,A29,$G$2:$G$190),"")</f>
        <v>1</v>
      </c>
    </row>
    <row r="30" spans="1:10" ht="15.75" thickBot="1" x14ac:dyDescent="0.3">
      <c r="A30" s="28" t="s">
        <v>48</v>
      </c>
      <c r="B30" s="28">
        <v>210010</v>
      </c>
      <c r="C30" s="28" t="s">
        <v>53</v>
      </c>
      <c r="D30" s="58">
        <f>VLOOKUP(Table6[[#This Row],[EMPLOYEE ID]],Table3[[EMP ID]:[DATE STARTED]],10,FALSE)</f>
        <v>42971</v>
      </c>
      <c r="E30" s="49" t="str">
        <f>IF(IFERROR(VLOOKUP(Table6[[#This Row],[EMPLOYEE ID]],ELIST!$A$1:$J$1864,8),"")="","",VLOOKUP(Table6[[#This Row],[EMPLOYEE ID]],ELIST!$A$1:$J$1864,8))</f>
        <v/>
      </c>
      <c r="F30" s="58"/>
      <c r="G30" s="53">
        <v>1</v>
      </c>
      <c r="H30" s="51">
        <v>12</v>
      </c>
      <c r="I30" s="90">
        <f t="shared" si="0"/>
        <v>1</v>
      </c>
      <c r="J30" s="60">
        <f>IF(COUNTIF($A$2:A31,A30)=1,SUMIF($A$2:$A$190,A30,$G$2:$G$190),"")</f>
        <v>1</v>
      </c>
    </row>
    <row r="31" spans="1:10" ht="15.75" thickBot="1" x14ac:dyDescent="0.3">
      <c r="A31" s="28" t="s">
        <v>44</v>
      </c>
      <c r="B31" s="28">
        <v>410012</v>
      </c>
      <c r="C31" s="28" t="s">
        <v>49</v>
      </c>
      <c r="D31" s="58">
        <f>VLOOKUP(Table6[[#This Row],[EMPLOYEE ID]],Table3[[EMP ID]:[DATE STARTED]],10,FALSE)</f>
        <v>43913</v>
      </c>
      <c r="E31" s="49" t="str">
        <f>IF(IFERROR(VLOOKUP(Table6[[#This Row],[EMPLOYEE ID]],ELIST!$A$1:$J$1864,8),"")="","",VLOOKUP(Table6[[#This Row],[EMPLOYEE ID]],ELIST!$A$1:$J$1864,8))</f>
        <v/>
      </c>
      <c r="F31" s="58"/>
      <c r="G31" s="53">
        <v>1</v>
      </c>
      <c r="H31" s="51">
        <v>12</v>
      </c>
      <c r="I31" s="90">
        <f t="shared" si="0"/>
        <v>1</v>
      </c>
      <c r="J31" s="60">
        <f>IF(COUNTIF($A$2:A32,A31)=1,SUMIF($A$2:$A$190,A31,$G$2:$G$190),"")</f>
        <v>1</v>
      </c>
    </row>
    <row r="32" spans="1:10" ht="15.75" thickBot="1" x14ac:dyDescent="0.3">
      <c r="A32" s="28" t="s">
        <v>40</v>
      </c>
      <c r="B32" s="28">
        <v>210053</v>
      </c>
      <c r="C32" s="28" t="s">
        <v>45</v>
      </c>
      <c r="D32" s="58">
        <f>VLOOKUP(Table6[[#This Row],[EMPLOYEE ID]],Table3[[EMP ID]:[DATE STARTED]],10,FALSE)</f>
        <v>44774</v>
      </c>
      <c r="E32" s="49" t="str">
        <f>IF(IFERROR(VLOOKUP(Table6[[#This Row],[EMPLOYEE ID]],ELIST!$A$1:$J$1864,8),"")="","",VLOOKUP(Table6[[#This Row],[EMPLOYEE ID]],ELIST!$A$1:$J$1864,8))</f>
        <v/>
      </c>
      <c r="F32" s="58"/>
      <c r="G32" s="53">
        <v>1</v>
      </c>
      <c r="H32" s="51">
        <v>12</v>
      </c>
      <c r="I32" s="90">
        <f t="shared" si="0"/>
        <v>1</v>
      </c>
      <c r="J32" s="60">
        <f>IF(COUNTIF($A$2:A33,A32)=1,SUMIF($A$2:$A$190,A32,$G$2:$G$190),"")</f>
        <v>1</v>
      </c>
    </row>
    <row r="33" spans="1:10" ht="15.75" thickBot="1" x14ac:dyDescent="0.3">
      <c r="A33" s="28" t="s">
        <v>36</v>
      </c>
      <c r="B33" s="28">
        <v>440032</v>
      </c>
      <c r="C33" s="28" t="s">
        <v>41</v>
      </c>
      <c r="D33" s="58">
        <f>VLOOKUP(Table6[[#This Row],[EMPLOYEE ID]],Table3[[EMP ID]:[DATE STARTED]],10,FALSE)</f>
        <v>43339</v>
      </c>
      <c r="E33" s="49" t="str">
        <f>IF(IFERROR(VLOOKUP(Table6[[#This Row],[EMPLOYEE ID]],ELIST!$A$1:$J$1864,8),"")="","",VLOOKUP(Table6[[#This Row],[EMPLOYEE ID]],ELIST!$A$1:$J$1864,8))</f>
        <v/>
      </c>
      <c r="F33" s="58"/>
      <c r="G33" s="53">
        <v>1</v>
      </c>
      <c r="H33" s="51">
        <v>12</v>
      </c>
      <c r="I33" s="90">
        <f t="shared" si="0"/>
        <v>1</v>
      </c>
      <c r="J33" s="60">
        <f>IF(COUNTIF($A$2:A34,A33)=1,SUMIF($A$2:$A$190,A33,$G$2:$G$190),"")</f>
        <v>1</v>
      </c>
    </row>
    <row r="34" spans="1:10" ht="15.75" thickBot="1" x14ac:dyDescent="0.3">
      <c r="A34" s="28" t="s">
        <v>31</v>
      </c>
      <c r="B34" s="28">
        <v>240085</v>
      </c>
      <c r="C34" s="28" t="s">
        <v>37</v>
      </c>
      <c r="D34" s="58">
        <f>VLOOKUP(Table6[[#This Row],[EMPLOYEE ID]],Table3[[EMP ID]:[DATE STARTED]],10,FALSE)</f>
        <v>43052</v>
      </c>
      <c r="E34" s="49" t="str">
        <f>IF(IFERROR(VLOOKUP(Table6[[#This Row],[EMPLOYEE ID]],ELIST!$A$1:$J$1864,8),"")="","",VLOOKUP(Table6[[#This Row],[EMPLOYEE ID]],ELIST!$A$1:$J$1864,8))</f>
        <v/>
      </c>
      <c r="F34" s="58"/>
      <c r="G34" s="53">
        <v>1</v>
      </c>
      <c r="H34" s="51">
        <v>12</v>
      </c>
      <c r="I34" s="90">
        <f t="shared" ref="I34:I65" si="1">IF(COUNTIF($B$2:$B$190,B34)=1,SUMIF($B$2:$B$190,B34,$G$2:$G$190),"")</f>
        <v>1</v>
      </c>
      <c r="J34" s="60">
        <f>IF(COUNTIF($A$2:A35,A34)=1,SUMIF($A$2:$A$190,A34,$G$2:$G$190),"")</f>
        <v>1</v>
      </c>
    </row>
    <row r="35" spans="1:10" ht="15.75" thickBot="1" x14ac:dyDescent="0.3">
      <c r="A35" s="28" t="s">
        <v>27</v>
      </c>
      <c r="B35" s="28">
        <v>240068</v>
      </c>
      <c r="C35" s="28" t="s">
        <v>33</v>
      </c>
      <c r="D35" s="58">
        <f>VLOOKUP(Table6[[#This Row],[EMPLOYEE ID]],Table3[[EMP ID]:[DATE STARTED]],10,FALSE)</f>
        <v>43007</v>
      </c>
      <c r="E35" s="49" t="str">
        <f>IF(IFERROR(VLOOKUP(Table6[[#This Row],[EMPLOYEE ID]],ELIST!$A$1:$J$1864,8),"")="","",VLOOKUP(Table6[[#This Row],[EMPLOYEE ID]],ELIST!$A$1:$J$1864,8))</f>
        <v/>
      </c>
      <c r="F35" s="58"/>
      <c r="G35" s="53">
        <v>1</v>
      </c>
      <c r="H35" s="51">
        <v>12</v>
      </c>
      <c r="I35" s="90">
        <f t="shared" si="1"/>
        <v>1</v>
      </c>
      <c r="J35" s="60">
        <f>IF(COUNTIF($A$2:A36,A35)=1,SUMIF($A$2:$A$190,A35,$G$2:$G$190),"")</f>
        <v>1</v>
      </c>
    </row>
    <row r="36" spans="1:10" ht="15.75" thickBot="1" x14ac:dyDescent="0.3">
      <c r="A36" s="28" t="s">
        <v>431</v>
      </c>
      <c r="B36" s="28">
        <v>210076</v>
      </c>
      <c r="C36" s="28" t="s">
        <v>655</v>
      </c>
      <c r="D36" s="58">
        <f>VLOOKUP(Table6[[#This Row],[EMPLOYEE ID]],Table3[[EMP ID]:[DATE STARTED]],10,FALSE)</f>
        <v>45299</v>
      </c>
      <c r="E36" s="49" t="str">
        <f>IF(IFERROR(VLOOKUP(Table6[[#This Row],[EMPLOYEE ID]],ELIST!$A$1:$J$1864,8),"")="","",VLOOKUP(Table6[[#This Row],[EMPLOYEE ID]],ELIST!$A$1:$J$1864,8))</f>
        <v/>
      </c>
      <c r="F36" s="58"/>
      <c r="G36" s="53">
        <v>0.92</v>
      </c>
      <c r="H36" s="51">
        <v>11</v>
      </c>
      <c r="I36" s="90" t="str">
        <f t="shared" si="1"/>
        <v/>
      </c>
      <c r="J36" s="60">
        <f>IF(COUNTIF($A$2:A37,A36)=1,SUMIF($A$2:$A$190,A36,$G$2:$G$190),"")</f>
        <v>1.0033333333333334</v>
      </c>
    </row>
    <row r="37" spans="1:10" ht="15.75" thickBot="1" x14ac:dyDescent="0.3">
      <c r="A37" s="28" t="s">
        <v>381</v>
      </c>
      <c r="B37" s="28">
        <v>240442</v>
      </c>
      <c r="C37" s="28" t="s">
        <v>380</v>
      </c>
      <c r="D37" s="58">
        <f>VLOOKUP(Table6[[#This Row],[EMPLOYEE ID]],Table3[[EMP ID]:[DATE STARTED]],10,FALSE)</f>
        <v>44452</v>
      </c>
      <c r="E37" s="49" t="str">
        <f>IF(IFERROR(VLOOKUP(Table6[[#This Row],[EMPLOYEE ID]],ELIST!$A$1:$J$1864,8),"")="","",VLOOKUP(Table6[[#This Row],[EMPLOYEE ID]],ELIST!$A$1:$J$1864,8))</f>
        <v/>
      </c>
      <c r="F37" s="58"/>
      <c r="G37" s="53">
        <v>0.92</v>
      </c>
      <c r="H37" s="51">
        <v>11</v>
      </c>
      <c r="I37" s="90" t="str">
        <f t="shared" si="1"/>
        <v/>
      </c>
      <c r="J37" s="60">
        <f>IF(COUNTIF($A$2:A38,A37)=1,SUMIF($A$2:$A$190,A37,$G$2:$G$190),"")</f>
        <v>0.92</v>
      </c>
    </row>
    <row r="38" spans="1:10" ht="15.75" thickBot="1" x14ac:dyDescent="0.3">
      <c r="A38" s="28" t="s">
        <v>372</v>
      </c>
      <c r="B38" s="28">
        <v>240080</v>
      </c>
      <c r="C38" s="28" t="s">
        <v>209</v>
      </c>
      <c r="D38" s="58">
        <f>VLOOKUP(Table6[[#This Row],[EMPLOYEE ID]],Table3[[EMP ID]:[DATE STARTED]],10,FALSE)</f>
        <v>43003</v>
      </c>
      <c r="E38" s="49" t="str">
        <f>IF(IFERROR(VLOOKUP(Table6[[#This Row],[EMPLOYEE ID]],ELIST!$A$1:$J$1864,8),"")="","",VLOOKUP(Table6[[#This Row],[EMPLOYEE ID]],ELIST!$A$1:$J$1864,8))</f>
        <v/>
      </c>
      <c r="F38" s="58"/>
      <c r="G38" s="53">
        <v>0.92</v>
      </c>
      <c r="H38" s="51">
        <v>11</v>
      </c>
      <c r="I38" s="90" t="str">
        <f t="shared" si="1"/>
        <v/>
      </c>
      <c r="J38" s="60">
        <f>IF(COUNTIF($A$2:A39,A38)=1,SUMIF($A$2:$A$190,A38,$G$2:$G$190),"")</f>
        <v>0.92</v>
      </c>
    </row>
    <row r="39" spans="1:10" ht="15.75" thickBot="1" x14ac:dyDescent="0.3">
      <c r="A39" s="28" t="s">
        <v>353</v>
      </c>
      <c r="B39" s="28">
        <v>440072</v>
      </c>
      <c r="C39" s="28" t="s">
        <v>352</v>
      </c>
      <c r="D39" s="58">
        <f>VLOOKUP(Table6[[#This Row],[EMPLOYEE ID]],Table3[[EMP ID]:[DATE STARTED]],10,FALSE)</f>
        <v>43692</v>
      </c>
      <c r="E39" s="49" t="str">
        <f>IF(IFERROR(VLOOKUP(Table6[[#This Row],[EMPLOYEE ID]],ELIST!$A$1:$J$1864,8),"")="","",VLOOKUP(Table6[[#This Row],[EMPLOYEE ID]],ELIST!$A$1:$J$1864,8))</f>
        <v/>
      </c>
      <c r="F39" s="58"/>
      <c r="G39" s="53">
        <v>0.92</v>
      </c>
      <c r="H39" s="51">
        <v>11</v>
      </c>
      <c r="I39" s="90" t="str">
        <f t="shared" si="1"/>
        <v/>
      </c>
      <c r="J39" s="60">
        <f>IF(COUNTIF($A$2:A40,A39)=1,SUMIF($A$2:$A$190,A39,$G$2:$G$190),"")</f>
        <v>0.92</v>
      </c>
    </row>
    <row r="40" spans="1:10" ht="15.75" thickBot="1" x14ac:dyDescent="0.3">
      <c r="A40" s="28" t="s">
        <v>170</v>
      </c>
      <c r="B40" s="28">
        <v>440364</v>
      </c>
      <c r="C40" s="28" t="s">
        <v>169</v>
      </c>
      <c r="D40" s="58">
        <f>VLOOKUP(Table6[[#This Row],[EMPLOYEE ID]],Table3[[EMP ID]:[DATE STARTED]],10,FALSE)</f>
        <v>44398</v>
      </c>
      <c r="E40" s="49" t="str">
        <f>IF(IFERROR(VLOOKUP(Table6[[#This Row],[EMPLOYEE ID]],ELIST!$A$1:$J$1864,8),"")="","",VLOOKUP(Table6[[#This Row],[EMPLOYEE ID]],ELIST!$A$1:$J$1864,8))</f>
        <v/>
      </c>
      <c r="F40" s="58"/>
      <c r="G40" s="53">
        <v>0.92</v>
      </c>
      <c r="H40" s="51">
        <v>11</v>
      </c>
      <c r="I40" s="90" t="str">
        <f t="shared" si="1"/>
        <v/>
      </c>
      <c r="J40" s="60">
        <f>IF(COUNTIF($A$2:A41,A40)=1,SUMIF($A$2:$A$190,A40,$G$2:$G$190),"")</f>
        <v>1.2479569892473119</v>
      </c>
    </row>
    <row r="41" spans="1:10" ht="15.75" thickBot="1" x14ac:dyDescent="0.3">
      <c r="A41" s="28" t="s">
        <v>690</v>
      </c>
      <c r="B41" s="28">
        <v>800002</v>
      </c>
      <c r="C41" s="28" t="s">
        <v>691</v>
      </c>
      <c r="D41" s="58">
        <f>VLOOKUP(Table6[[#This Row],[EMPLOYEE ID]],Table3[[EMP ID]:[DATE STARTED]],10,FALSE)</f>
        <v>43220</v>
      </c>
      <c r="E41" s="49" t="str">
        <f>IF(IFERROR(VLOOKUP(Table6[[#This Row],[EMPLOYEE ID]],ELIST!$A$1:$J$1864,8),"")="","",VLOOKUP(Table6[[#This Row],[EMPLOYEE ID]],ELIST!$A$1:$J$1864,8))</f>
        <v/>
      </c>
      <c r="F41" s="58"/>
      <c r="G41" s="53">
        <v>0.92</v>
      </c>
      <c r="H41" s="51">
        <v>11</v>
      </c>
      <c r="I41" s="90" t="str">
        <f t="shared" si="1"/>
        <v/>
      </c>
      <c r="J41" s="60">
        <f>IF(COUNTIF($A$2:A42,A41)=1,SUMIF($A$2:$A$190,A41,$G$2:$G$190),"")</f>
        <v>0.92</v>
      </c>
    </row>
    <row r="42" spans="1:10" ht="15.75" thickBot="1" x14ac:dyDescent="0.3">
      <c r="A42" s="28" t="s">
        <v>392</v>
      </c>
      <c r="B42" s="28">
        <v>240696</v>
      </c>
      <c r="C42" s="28" t="s">
        <v>391</v>
      </c>
      <c r="D42" s="58">
        <f>VLOOKUP(Table6[[#This Row],[EMPLOYEE ID]],Table3[[EMP ID]:[DATE STARTED]],10,FALSE)</f>
        <v>45229</v>
      </c>
      <c r="E42" s="49" t="str">
        <f>IF(IFERROR(VLOOKUP(Table6[[#This Row],[EMPLOYEE ID]],ELIST!$A$1:$J$1864,8),"")="","",VLOOKUP(Table6[[#This Row],[EMPLOYEE ID]],ELIST!$A$1:$J$1864,8))</f>
        <v/>
      </c>
      <c r="F42" s="58"/>
      <c r="G42" s="53">
        <v>0.91666666666666663</v>
      </c>
      <c r="H42" s="51">
        <v>11</v>
      </c>
      <c r="I42" s="90">
        <f t="shared" si="1"/>
        <v>0.91666666666666663</v>
      </c>
      <c r="J42" s="60">
        <f>IF(COUNTIF($A$2:A43,A42)=1,SUMIF($A$2:$A$190,A42,$G$2:$G$190),"")</f>
        <v>0.91666666666666663</v>
      </c>
    </row>
    <row r="43" spans="1:10" ht="15.75" thickBot="1" x14ac:dyDescent="0.3">
      <c r="A43" s="28" t="s">
        <v>371</v>
      </c>
      <c r="B43" s="28">
        <v>240624</v>
      </c>
      <c r="C43" s="28" t="s">
        <v>370</v>
      </c>
      <c r="D43" s="58">
        <f>VLOOKUP(Table6[[#This Row],[EMPLOYEE ID]],Table3[[EMP ID]:[DATE STARTED]],10,FALSE)</f>
        <v>45026</v>
      </c>
      <c r="E43" s="49" t="str">
        <f>IF(IFERROR(VLOOKUP(Table6[[#This Row],[EMPLOYEE ID]],ELIST!$A$1:$J$1864,8),"")="","",VLOOKUP(Table6[[#This Row],[EMPLOYEE ID]],ELIST!$A$1:$J$1864,8))</f>
        <v/>
      </c>
      <c r="F43" s="58"/>
      <c r="G43" s="53">
        <v>0.91666666666666663</v>
      </c>
      <c r="H43" s="51">
        <v>11</v>
      </c>
      <c r="I43" s="90" t="str">
        <f t="shared" si="1"/>
        <v/>
      </c>
      <c r="J43" s="60">
        <f>IF(COUNTIF($A$2:A44,A43)=1,SUMIF($A$2:$A$190,A43,$G$2:$G$190),"")</f>
        <v>0.91666666666666663</v>
      </c>
    </row>
    <row r="44" spans="1:10" ht="15.75" thickBot="1" x14ac:dyDescent="0.3">
      <c r="A44" s="28" t="s">
        <v>367</v>
      </c>
      <c r="B44" s="28">
        <v>440061</v>
      </c>
      <c r="C44" s="28" t="s">
        <v>366</v>
      </c>
      <c r="D44" s="58">
        <f>VLOOKUP(Table6[[#This Row],[EMPLOYEE ID]],Table3[[EMP ID]:[DATE STARTED]],10,FALSE)</f>
        <v>43620</v>
      </c>
      <c r="E44" s="49" t="str">
        <f>IF(IFERROR(VLOOKUP(Table6[[#This Row],[EMPLOYEE ID]],ELIST!$A$1:$J$1864,8),"")="","",VLOOKUP(Table6[[#This Row],[EMPLOYEE ID]],ELIST!$A$1:$J$1864,8))</f>
        <v/>
      </c>
      <c r="F44" s="58"/>
      <c r="G44" s="53">
        <v>0.91666666666666663</v>
      </c>
      <c r="H44" s="51">
        <v>11</v>
      </c>
      <c r="I44" s="90" t="str">
        <f t="shared" si="1"/>
        <v/>
      </c>
      <c r="J44" s="60">
        <f>IF(COUNTIF($A$2:A45,A44)=1,SUMIF($A$2:$A$190,A44,$G$2:$G$190),"")</f>
        <v>0.91666666666666663</v>
      </c>
    </row>
    <row r="45" spans="1:10" ht="15.75" thickBot="1" x14ac:dyDescent="0.3">
      <c r="A45" s="28" t="s">
        <v>361</v>
      </c>
      <c r="B45" s="28">
        <v>440273</v>
      </c>
      <c r="C45" s="28" t="s">
        <v>360</v>
      </c>
      <c r="D45" s="58">
        <f>VLOOKUP(Table6[[#This Row],[EMPLOYEE ID]],Table3[[EMP ID]:[DATE STARTED]],10,FALSE)</f>
        <v>44102</v>
      </c>
      <c r="E45" s="49" t="str">
        <f>IF(IFERROR(VLOOKUP(Table6[[#This Row],[EMPLOYEE ID]],ELIST!$A$1:$J$1864,8),"")="","",VLOOKUP(Table6[[#This Row],[EMPLOYEE ID]],ELIST!$A$1:$J$1864,8))</f>
        <v/>
      </c>
      <c r="F45" s="58"/>
      <c r="G45" s="53">
        <v>0.91666666666666663</v>
      </c>
      <c r="H45" s="51">
        <v>11</v>
      </c>
      <c r="I45" s="90" t="str">
        <f t="shared" si="1"/>
        <v/>
      </c>
      <c r="J45" s="60">
        <f>IF(COUNTIF($A$2:A46,A45)=1,SUMIF($A$2:$A$190,A45,$G$2:$G$190),"")</f>
        <v>0.91666666666666663</v>
      </c>
    </row>
    <row r="46" spans="1:10" ht="15.75" thickBot="1" x14ac:dyDescent="0.3">
      <c r="A46" s="28" t="s">
        <v>348</v>
      </c>
      <c r="B46" s="28">
        <v>240348</v>
      </c>
      <c r="C46" s="28" t="s">
        <v>347</v>
      </c>
      <c r="D46" s="58">
        <f>VLOOKUP(Table6[[#This Row],[EMPLOYEE ID]],Table3[[EMP ID]:[DATE STARTED]],10,FALSE)</f>
        <v>44228</v>
      </c>
      <c r="E46" s="49" t="str">
        <f>IF(IFERROR(VLOOKUP(Table6[[#This Row],[EMPLOYEE ID]],ELIST!$A$1:$J$1864,8),"")="","",VLOOKUP(Table6[[#This Row],[EMPLOYEE ID]],ELIST!$A$1:$J$1864,8))</f>
        <v/>
      </c>
      <c r="F46" s="58"/>
      <c r="G46" s="53">
        <v>0.91666666666666663</v>
      </c>
      <c r="H46" s="51">
        <v>11</v>
      </c>
      <c r="I46" s="90" t="str">
        <f t="shared" si="1"/>
        <v/>
      </c>
      <c r="J46" s="60">
        <f>IF(COUNTIF($A$2:A47,A46)=1,SUMIF($A$2:$A$190,A46,$G$2:$G$190),"")</f>
        <v>0.91666666666666663</v>
      </c>
    </row>
    <row r="47" spans="1:10" ht="15.75" thickBot="1" x14ac:dyDescent="0.3">
      <c r="A47" s="28" t="s">
        <v>109</v>
      </c>
      <c r="B47" s="28">
        <v>240263</v>
      </c>
      <c r="C47" s="28" t="s">
        <v>115</v>
      </c>
      <c r="D47" s="58">
        <f>VLOOKUP(Table6[[#This Row],[EMPLOYEE ID]],Table3[[EMP ID]:[DATE STARTED]],10,FALSE)</f>
        <v>44013</v>
      </c>
      <c r="E47" s="49" t="str">
        <f>IF(IFERROR(VLOOKUP(Table6[[#This Row],[EMPLOYEE ID]],ELIST!$A$1:$J$1864,8),"")="","",VLOOKUP(Table6[[#This Row],[EMPLOYEE ID]],ELIST!$A$1:$J$1864,8))</f>
        <v/>
      </c>
      <c r="F47" s="58"/>
      <c r="G47" s="53">
        <v>0.91666666666666663</v>
      </c>
      <c r="H47" s="51">
        <v>11</v>
      </c>
      <c r="I47" s="90" t="str">
        <f t="shared" si="1"/>
        <v/>
      </c>
      <c r="J47" s="60">
        <f>IF(COUNTIF($A$2:A48,A47)=1,SUMIF($A$2:$A$190,A47,$G$2:$G$190),"")</f>
        <v>1</v>
      </c>
    </row>
    <row r="48" spans="1:10" ht="15.75" thickBot="1" x14ac:dyDescent="0.3">
      <c r="A48" s="28" t="s">
        <v>56</v>
      </c>
      <c r="B48" s="28">
        <v>210050</v>
      </c>
      <c r="C48" s="28" t="s">
        <v>61</v>
      </c>
      <c r="D48" s="58">
        <f>VLOOKUP(Table6[[#This Row],[EMPLOYEE ID]],Table3[[EMP ID]:[DATE STARTED]],10,FALSE)</f>
        <v>44734</v>
      </c>
      <c r="E48" s="49" t="str">
        <f>IF(IFERROR(VLOOKUP(Table6[[#This Row],[EMPLOYEE ID]],ELIST!$A$1:$J$1864,8),"")="","",VLOOKUP(Table6[[#This Row],[EMPLOYEE ID]],ELIST!$A$1:$J$1864,8))</f>
        <v/>
      </c>
      <c r="F48" s="58"/>
      <c r="G48" s="53">
        <v>0.91666666666666663</v>
      </c>
      <c r="H48" s="51">
        <v>11</v>
      </c>
      <c r="I48" s="90">
        <f t="shared" si="1"/>
        <v>0.91666666666666663</v>
      </c>
      <c r="J48" s="60">
        <f>IF(COUNTIF($A$2:A49,A48)=1,SUMIF($A$2:$A$190,A48,$G$2:$G$190),"")</f>
        <v>0.91666666666666663</v>
      </c>
    </row>
    <row r="49" spans="1:10" ht="15.75" thickBot="1" x14ac:dyDescent="0.3">
      <c r="A49" s="28" t="s">
        <v>363</v>
      </c>
      <c r="B49" s="28">
        <v>240049</v>
      </c>
      <c r="C49" s="28" t="s">
        <v>142</v>
      </c>
      <c r="D49" s="58">
        <f>VLOOKUP(Table6[[#This Row],[EMPLOYEE ID]],Table3[[EMP ID]:[DATE STARTED]],10,FALSE)</f>
        <v>43006</v>
      </c>
      <c r="E49" s="49" t="str">
        <f>IF(IFERROR(VLOOKUP(Table6[[#This Row],[EMPLOYEE ID]],ELIST!$A$1:$J$1864,8),"")="","",VLOOKUP(Table6[[#This Row],[EMPLOYEE ID]],ELIST!$A$1:$J$1864,8))</f>
        <v/>
      </c>
      <c r="F49" s="58"/>
      <c r="G49" s="53">
        <v>0.83333333333333337</v>
      </c>
      <c r="H49" s="51">
        <v>10</v>
      </c>
      <c r="I49" s="90" t="str">
        <f t="shared" si="1"/>
        <v/>
      </c>
      <c r="J49" s="60">
        <f>IF(COUNTIF($A$2:A50,A49)=1,SUMIF($A$2:$A$190,A49,$G$2:$G$190),"")</f>
        <v>0.83333333333333337</v>
      </c>
    </row>
    <row r="50" spans="1:10" ht="15.75" thickBot="1" x14ac:dyDescent="0.3">
      <c r="A50" s="28" t="s">
        <v>83</v>
      </c>
      <c r="B50" s="28">
        <v>440082</v>
      </c>
      <c r="C50" s="28" t="s">
        <v>88</v>
      </c>
      <c r="D50" s="58">
        <f>VLOOKUP(Table6[[#This Row],[EMPLOYEE ID]],Table3[[EMP ID]:[DATE STARTED]],10,FALSE)</f>
        <v>43710</v>
      </c>
      <c r="E50" s="49" t="str">
        <f>IF(IFERROR(VLOOKUP(Table6[[#This Row],[EMPLOYEE ID]],ELIST!$A$1:$J$1864,8),"")="","",VLOOKUP(Table6[[#This Row],[EMPLOYEE ID]],ELIST!$A$1:$J$1864,8))</f>
        <v/>
      </c>
      <c r="F50" s="58"/>
      <c r="G50" s="53">
        <v>0.83333333333333337</v>
      </c>
      <c r="H50" s="51">
        <v>10</v>
      </c>
      <c r="I50" s="90" t="str">
        <f t="shared" si="1"/>
        <v/>
      </c>
      <c r="J50" s="60">
        <f>IF(COUNTIF($A$2:A51,A50)=1,SUMIF($A$2:$A$190,A50,$G$2:$G$190),"")</f>
        <v>1</v>
      </c>
    </row>
    <row r="51" spans="1:10" ht="15.75" thickBot="1" x14ac:dyDescent="0.3">
      <c r="A51" s="28" t="s">
        <v>374</v>
      </c>
      <c r="B51" s="28">
        <v>240067</v>
      </c>
      <c r="C51" s="28" t="s">
        <v>111</v>
      </c>
      <c r="D51" s="58">
        <f>VLOOKUP(Table6[[#This Row],[EMPLOYEE ID]],Table3[[EMP ID]:[DATE STARTED]],10,FALSE)</f>
        <v>41946</v>
      </c>
      <c r="E51" s="49" t="str">
        <f>IF(IFERROR(VLOOKUP(Table6[[#This Row],[EMPLOYEE ID]],ELIST!$A$1:$J$1864,8),"")="","",VLOOKUP(Table6[[#This Row],[EMPLOYEE ID]],ELIST!$A$1:$J$1864,8))</f>
        <v/>
      </c>
      <c r="F51" s="58"/>
      <c r="G51" s="53">
        <v>0.83</v>
      </c>
      <c r="H51" s="51">
        <v>10</v>
      </c>
      <c r="I51" s="90" t="str">
        <f t="shared" si="1"/>
        <v/>
      </c>
      <c r="J51" s="60">
        <f>IF(COUNTIF($A$2:A52,A51)=1,SUMIF($A$2:$A$190,A51,$G$2:$G$190),"")</f>
        <v>0.83</v>
      </c>
    </row>
    <row r="52" spans="1:10" ht="15.75" thickBot="1" x14ac:dyDescent="0.3">
      <c r="A52" s="28" t="s">
        <v>358</v>
      </c>
      <c r="B52" s="28">
        <v>240050</v>
      </c>
      <c r="C52" s="28" t="s">
        <v>357</v>
      </c>
      <c r="D52" s="58">
        <f>VLOOKUP(Table6[[#This Row],[EMPLOYEE ID]],Table3[[EMP ID]:[DATE STARTED]],10,FALSE)</f>
        <v>42494</v>
      </c>
      <c r="E52" s="49" t="str">
        <f>IF(IFERROR(VLOOKUP(Table6[[#This Row],[EMPLOYEE ID]],ELIST!$A$1:$J$1864,8),"")="","",VLOOKUP(Table6[[#This Row],[EMPLOYEE ID]],ELIST!$A$1:$J$1864,8))</f>
        <v/>
      </c>
      <c r="F52" s="58"/>
      <c r="G52" s="53">
        <v>0.83</v>
      </c>
      <c r="H52" s="51">
        <v>10</v>
      </c>
      <c r="I52" s="90" t="str">
        <f t="shared" si="1"/>
        <v/>
      </c>
      <c r="J52" s="60">
        <f>IF(COUNTIF($A$2:A53,A52)=1,SUMIF($A$2:$A$190,A52,$G$2:$G$190),"")</f>
        <v>0.83</v>
      </c>
    </row>
    <row r="53" spans="1:10" ht="15.75" thickBot="1" x14ac:dyDescent="0.3">
      <c r="A53" s="28" t="s">
        <v>468</v>
      </c>
      <c r="B53" s="28">
        <v>410027</v>
      </c>
      <c r="C53" s="28" t="s">
        <v>469</v>
      </c>
      <c r="D53" s="58">
        <f>VLOOKUP(Table6[[#This Row],[EMPLOYEE ID]],Table3[[EMP ID]:[DATE STARTED]],10,FALSE)</f>
        <v>45040</v>
      </c>
      <c r="E53" s="49">
        <f>IF(IFERROR(VLOOKUP(Table6[[#This Row],[EMPLOYEE ID]],ELIST!$A$1:$J$1864,8),"")="","",VLOOKUP(Table6[[#This Row],[EMPLOYEE ID]],ELIST!$A$1:$J$1864,8))</f>
        <v>45561</v>
      </c>
      <c r="F53" s="58"/>
      <c r="G53" s="53">
        <v>0.75</v>
      </c>
      <c r="H53" s="51">
        <v>9</v>
      </c>
      <c r="I53" s="90">
        <f t="shared" si="1"/>
        <v>0.75</v>
      </c>
      <c r="J53" s="60">
        <f>IF(COUNTIF($A$2:A54,A53)=1,SUMIF($A$2:$A$190,A53,$G$2:$G$190),"")</f>
        <v>1</v>
      </c>
    </row>
    <row r="54" spans="1:10" ht="15.75" thickBot="1" x14ac:dyDescent="0.3">
      <c r="A54" s="28" t="s">
        <v>463</v>
      </c>
      <c r="B54" s="28">
        <v>800044</v>
      </c>
      <c r="C54" s="28" t="s">
        <v>464</v>
      </c>
      <c r="D54" s="58">
        <f>VLOOKUP(Table6[[#This Row],[EMPLOYEE ID]],Table3[[EMP ID]:[DATE STARTED]],10,FALSE)</f>
        <v>45019</v>
      </c>
      <c r="E54" s="49" t="str">
        <f>IF(IFERROR(VLOOKUP(Table6[[#This Row],[EMPLOYEE ID]],ELIST!$A$1:$J$1864,8),"")="","",VLOOKUP(Table6[[#This Row],[EMPLOYEE ID]],ELIST!$A$1:$J$1864,8))</f>
        <v/>
      </c>
      <c r="F54" s="58"/>
      <c r="G54" s="53">
        <v>0.75</v>
      </c>
      <c r="H54" s="51">
        <v>9</v>
      </c>
      <c r="I54" s="90" t="str">
        <f t="shared" si="1"/>
        <v/>
      </c>
      <c r="J54" s="60">
        <f>IF(COUNTIF($A$2:A55,A54)=1,SUMIF($A$2:$A$190,A54,$G$2:$G$190),"")</f>
        <v>0.75</v>
      </c>
    </row>
    <row r="55" spans="1:10" ht="15.75" thickBot="1" x14ac:dyDescent="0.3">
      <c r="A55" s="95" t="s">
        <v>460</v>
      </c>
      <c r="B55" s="28">
        <v>310008</v>
      </c>
      <c r="C55" s="28" t="s">
        <v>131</v>
      </c>
      <c r="D55" s="58">
        <f>VLOOKUP(Table6[[#This Row],[EMPLOYEE ID]],Table3[[EMP ID]:[DATE STARTED]],10,FALSE)</f>
        <v>45264</v>
      </c>
      <c r="E55" s="49" t="str">
        <f>IF(IFERROR(VLOOKUP(Table6[[#This Row],[EMPLOYEE ID]],ELIST!$A$1:$J$1864,8),"")="","",VLOOKUP(Table6[[#This Row],[EMPLOYEE ID]],ELIST!$A$1:$J$1864,8))</f>
        <v/>
      </c>
      <c r="F55" s="58"/>
      <c r="G55" s="53">
        <v>0.75</v>
      </c>
      <c r="H55" s="51">
        <v>9</v>
      </c>
      <c r="I55" s="90" t="str">
        <f t="shared" si="1"/>
        <v/>
      </c>
      <c r="J55" s="60">
        <f>IF(COUNTIF($A$2:A56,A55)=1,SUMIF($A$2:$A$190,A55,$G$2:$G$190),"")</f>
        <v>1</v>
      </c>
    </row>
    <row r="56" spans="1:10" ht="15.75" thickBot="1" x14ac:dyDescent="0.3">
      <c r="A56" s="28" t="s">
        <v>416</v>
      </c>
      <c r="B56" s="28">
        <v>800057</v>
      </c>
      <c r="C56" s="28" t="s">
        <v>415</v>
      </c>
      <c r="D56" s="58">
        <f>VLOOKUP(Table6[[#This Row],[EMPLOYEE ID]],Table3[[EMP ID]:[DATE STARTED]],10,FALSE)</f>
        <v>45369</v>
      </c>
      <c r="E56" s="49" t="str">
        <f>IF(IFERROR(VLOOKUP(Table6[[#This Row],[EMPLOYEE ID]],ELIST!$A$1:$J$1864,8),"")="","",VLOOKUP(Table6[[#This Row],[EMPLOYEE ID]],ELIST!$A$1:$J$1864,8))</f>
        <v/>
      </c>
      <c r="F56" s="58"/>
      <c r="G56" s="53">
        <v>0.75</v>
      </c>
      <c r="H56" s="51">
        <v>9</v>
      </c>
      <c r="I56" s="90">
        <f t="shared" si="1"/>
        <v>0.75</v>
      </c>
      <c r="J56" s="60">
        <f>IF(COUNTIF($A$2:A57,A56)=1,SUMIF($A$2:$A$190,A56,$G$2:$G$190),"")</f>
        <v>0.75</v>
      </c>
    </row>
    <row r="57" spans="1:10" ht="15.75" hidden="1" thickBot="1" x14ac:dyDescent="0.3">
      <c r="A57" s="28" t="s">
        <v>191</v>
      </c>
      <c r="B57" s="28">
        <v>240005</v>
      </c>
      <c r="C57" s="28" t="s">
        <v>190</v>
      </c>
      <c r="D57" s="58">
        <f>VLOOKUP(Table6[[#This Row],[EMPLOYEE ID]],Table3[[EMP ID]:[DATE STARTED]],10,FALSE)</f>
        <v>43382</v>
      </c>
      <c r="E57" s="49" t="str">
        <f>IF(IFERROR(VLOOKUP(Table6[[#This Row],[EMPLOYEE ID]],ELIST!$A$1:$J$1864,8),"")="","",VLOOKUP(Table6[[#This Row],[EMPLOYEE ID]],ELIST!$A$1:$J$1864,8))</f>
        <v/>
      </c>
      <c r="F57" s="58" t="s">
        <v>725</v>
      </c>
      <c r="G57" s="53">
        <v>0.25</v>
      </c>
      <c r="H57" s="51">
        <v>3</v>
      </c>
      <c r="I57" s="90" t="str">
        <f t="shared" si="1"/>
        <v/>
      </c>
      <c r="J57" s="60" t="str">
        <f>IF(COUNTIF($A$2:A58,A57)=1,SUMIF($A$2:$A$190,A57,$G$2:$G$190),"")</f>
        <v/>
      </c>
    </row>
    <row r="58" spans="1:10" ht="15.75" hidden="1" thickBot="1" x14ac:dyDescent="0.3">
      <c r="A58" s="28" t="s">
        <v>122</v>
      </c>
      <c r="B58" s="28">
        <v>240005</v>
      </c>
      <c r="C58" s="28" t="s">
        <v>190</v>
      </c>
      <c r="D58" s="58">
        <f>VLOOKUP(Table6[[#This Row],[EMPLOYEE ID]],Table3[[EMP ID]:[DATE STARTED]],10,FALSE)</f>
        <v>43382</v>
      </c>
      <c r="E58" s="49" t="str">
        <f>IF(IFERROR(VLOOKUP(Table6[[#This Row],[EMPLOYEE ID]],ELIST!$A$1:$J$1864,8),"")="","",VLOOKUP(Table6[[#This Row],[EMPLOYEE ID]],ELIST!$A$1:$J$1864,8))</f>
        <v/>
      </c>
      <c r="F58" s="58" t="s">
        <v>725</v>
      </c>
      <c r="G58" s="53">
        <v>0.25</v>
      </c>
      <c r="H58" s="51">
        <v>3</v>
      </c>
      <c r="I58" s="90" t="str">
        <f t="shared" si="1"/>
        <v/>
      </c>
      <c r="J58" s="60">
        <f>IF(COUNTIF($A$2:A59,A58)=1,SUMIF($A$2:$A$190,A58,$G$2:$G$190),"")</f>
        <v>0.91666666666666663</v>
      </c>
    </row>
    <row r="59" spans="1:10" ht="15.75" hidden="1" thickBot="1" x14ac:dyDescent="0.3">
      <c r="A59" s="28" t="s">
        <v>3289</v>
      </c>
      <c r="B59" s="28">
        <v>240005</v>
      </c>
      <c r="C59" s="28" t="s">
        <v>190</v>
      </c>
      <c r="D59" s="58">
        <f>VLOOKUP(Table6[[#This Row],[EMPLOYEE ID]],Table3[[EMP ID]:[DATE STARTED]],10,FALSE)</f>
        <v>43382</v>
      </c>
      <c r="E59" s="49" t="str">
        <f>IF(IFERROR(VLOOKUP(Table6[[#This Row],[EMPLOYEE ID]],ELIST!$A$1:$J$1864,8),"")="","",VLOOKUP(Table6[[#This Row],[EMPLOYEE ID]],ELIST!$A$1:$J$1864,8))</f>
        <v/>
      </c>
      <c r="F59" s="58" t="s">
        <v>725</v>
      </c>
      <c r="G59" s="53">
        <v>0.25</v>
      </c>
      <c r="H59" s="51">
        <v>3</v>
      </c>
      <c r="I59" s="90" t="str">
        <f t="shared" si="1"/>
        <v/>
      </c>
      <c r="J59" s="60">
        <f>IF(COUNTIF($A$2:A60,A59)=1,SUMIF($A$2:$A$190,A59,$G$2:$G$190),"")</f>
        <v>0.25</v>
      </c>
    </row>
    <row r="60" spans="1:10" ht="15.75" hidden="1" thickBot="1" x14ac:dyDescent="0.3">
      <c r="A60" s="28" t="s">
        <v>294</v>
      </c>
      <c r="B60" s="28">
        <v>240005</v>
      </c>
      <c r="C60" s="28" t="s">
        <v>190</v>
      </c>
      <c r="D60" s="58">
        <f>VLOOKUP(Table6[[#This Row],[EMPLOYEE ID]],Table3[[EMP ID]:[DATE STARTED]],10,FALSE)</f>
        <v>43382</v>
      </c>
      <c r="E60" s="49" t="str">
        <f>IF(IFERROR(VLOOKUP(Table6[[#This Row],[EMPLOYEE ID]],ELIST!$A$1:$J$1864,8),"")="","",VLOOKUP(Table6[[#This Row],[EMPLOYEE ID]],ELIST!$A$1:$J$1864,8))</f>
        <v/>
      </c>
      <c r="F60" s="58" t="s">
        <v>725</v>
      </c>
      <c r="G60" s="53">
        <v>0.16666666666666666</v>
      </c>
      <c r="H60" s="51">
        <v>2</v>
      </c>
      <c r="I60" s="90" t="str">
        <f t="shared" si="1"/>
        <v/>
      </c>
      <c r="J60" s="60">
        <f>IF(COUNTIF($A$2:A61,A60)=1,SUMIF($A$2:$A$190,A60,$G$2:$G$190),"")</f>
        <v>0.16666666666666666</v>
      </c>
    </row>
    <row r="61" spans="1:10" ht="15.75" hidden="1" thickBot="1" x14ac:dyDescent="0.3">
      <c r="A61" s="28" t="s">
        <v>434</v>
      </c>
      <c r="B61" s="28">
        <v>240005</v>
      </c>
      <c r="C61" s="28" t="s">
        <v>190</v>
      </c>
      <c r="D61" s="58">
        <f>VLOOKUP(Table6[[#This Row],[EMPLOYEE ID]],Table3[[EMP ID]:[DATE STARTED]],10,FALSE)</f>
        <v>43382</v>
      </c>
      <c r="E61" s="49" t="str">
        <f>IF(IFERROR(VLOOKUP(Table6[[#This Row],[EMPLOYEE ID]],ELIST!$A$1:$J$1864,8),"")="","",VLOOKUP(Table6[[#This Row],[EMPLOYEE ID]],ELIST!$A$1:$J$1864,8))</f>
        <v/>
      </c>
      <c r="F61" s="58" t="s">
        <v>725</v>
      </c>
      <c r="G61" s="53">
        <v>8.3333333333333329E-2</v>
      </c>
      <c r="H61" s="51">
        <v>1</v>
      </c>
      <c r="I61" s="90" t="str">
        <f t="shared" si="1"/>
        <v/>
      </c>
      <c r="J61" s="60">
        <f>IF(COUNTIF($A$2:A62,A61)=1,SUMIF($A$2:$A$190,A61,$G$2:$G$190),"")</f>
        <v>0.66333333333333333</v>
      </c>
    </row>
    <row r="62" spans="1:10" ht="15.75" hidden="1" thickBot="1" x14ac:dyDescent="0.3">
      <c r="A62" s="28" t="s">
        <v>264</v>
      </c>
      <c r="B62" s="28">
        <v>240005</v>
      </c>
      <c r="C62" s="28" t="s">
        <v>190</v>
      </c>
      <c r="D62" s="58">
        <f>VLOOKUP(Table6[[#This Row],[EMPLOYEE ID]],Table3[[EMP ID]:[DATE STARTED]],10,FALSE)</f>
        <v>43382</v>
      </c>
      <c r="E62" s="49" t="str">
        <f>IF(IFERROR(VLOOKUP(Table6[[#This Row],[EMPLOYEE ID]],ELIST!$A$1:$J$1864,8),"")="","",VLOOKUP(Table6[[#This Row],[EMPLOYEE ID]],ELIST!$A$1:$J$1864,8))</f>
        <v/>
      </c>
      <c r="F62" s="58" t="s">
        <v>725</v>
      </c>
      <c r="G62" s="53">
        <v>8.3333333333333329E-2</v>
      </c>
      <c r="H62" s="51">
        <v>1</v>
      </c>
      <c r="I62" s="90" t="str">
        <f t="shared" si="1"/>
        <v/>
      </c>
      <c r="J62" s="60">
        <f>IF(COUNTIF($A$2:A63,A62)=1,SUMIF($A$2:$A$190,A62,$G$2:$G$190),"")</f>
        <v>0.58333333333333337</v>
      </c>
    </row>
    <row r="63" spans="1:10" ht="15.75" hidden="1" thickBot="1" x14ac:dyDescent="0.3">
      <c r="A63" s="28" t="s">
        <v>91</v>
      </c>
      <c r="B63" s="28">
        <v>240005</v>
      </c>
      <c r="C63" s="28" t="s">
        <v>190</v>
      </c>
      <c r="D63" s="58">
        <f>VLOOKUP(Table6[[#This Row],[EMPLOYEE ID]],Table3[[EMP ID]:[DATE STARTED]],10,FALSE)</f>
        <v>43382</v>
      </c>
      <c r="E63" s="49" t="str">
        <f>IF(IFERROR(VLOOKUP(Table6[[#This Row],[EMPLOYEE ID]],ELIST!$A$1:$J$1864,8),"")="","",VLOOKUP(Table6[[#This Row],[EMPLOYEE ID]],ELIST!$A$1:$J$1864,8))</f>
        <v/>
      </c>
      <c r="F63" s="58" t="s">
        <v>725</v>
      </c>
      <c r="G63" s="53">
        <v>8.3333333333333329E-2</v>
      </c>
      <c r="H63" s="51">
        <v>1</v>
      </c>
      <c r="I63" s="90" t="str">
        <f t="shared" si="1"/>
        <v/>
      </c>
      <c r="J63" s="60">
        <f>IF(COUNTIF($A$2:A64,A63)=1,SUMIF($A$2:$A$190,A63,$G$2:$G$190),"")</f>
        <v>0.91666666666666663</v>
      </c>
    </row>
    <row r="64" spans="1:10" ht="15.75" thickBot="1" x14ac:dyDescent="0.3">
      <c r="A64" s="28" t="s">
        <v>377</v>
      </c>
      <c r="B64" s="28">
        <v>240607</v>
      </c>
      <c r="C64" s="28" t="s">
        <v>136</v>
      </c>
      <c r="D64" s="58">
        <f>VLOOKUP(Table6[[#This Row],[EMPLOYEE ID]],Table3[[EMP ID]:[DATE STARTED]],10,FALSE)</f>
        <v>44949</v>
      </c>
      <c r="E64" s="49" t="str">
        <f>IF(IFERROR(VLOOKUP(Table6[[#This Row],[EMPLOYEE ID]],ELIST!$A$1:$J$1864,8),"")="","",VLOOKUP(Table6[[#This Row],[EMPLOYEE ID]],ELIST!$A$1:$J$1864,8))</f>
        <v/>
      </c>
      <c r="F64" s="58"/>
      <c r="G64" s="53">
        <v>0.75</v>
      </c>
      <c r="H64" s="51">
        <v>9</v>
      </c>
      <c r="I64" s="90" t="str">
        <f t="shared" si="1"/>
        <v/>
      </c>
      <c r="J64" s="60">
        <f>IF(COUNTIF($A$2:A65,A64)=1,SUMIF($A$2:$A$190,A64,$G$2:$G$190),"")</f>
        <v>1</v>
      </c>
    </row>
    <row r="65" spans="1:10" ht="15.75" hidden="1" thickBot="1" x14ac:dyDescent="0.3">
      <c r="A65" s="28" t="s">
        <v>91</v>
      </c>
      <c r="B65" s="28">
        <v>240019</v>
      </c>
      <c r="C65" s="28" t="s">
        <v>123</v>
      </c>
      <c r="D65" s="58">
        <f>VLOOKUP(Table6[[#This Row],[EMPLOYEE ID]],Table3[[EMP ID]:[DATE STARTED]],10,FALSE)</f>
        <v>42902</v>
      </c>
      <c r="E65" s="49" t="str">
        <f>IF(IFERROR(VLOOKUP(Table6[[#This Row],[EMPLOYEE ID]],ELIST!$A$1:$J$1864,8),"")="","",VLOOKUP(Table6[[#This Row],[EMPLOYEE ID]],ELIST!$A$1:$J$1864,8))</f>
        <v/>
      </c>
      <c r="F65" s="58" t="s">
        <v>725</v>
      </c>
      <c r="G65" s="53">
        <v>0.33333333333333331</v>
      </c>
      <c r="H65" s="51">
        <v>4</v>
      </c>
      <c r="I65" s="90" t="str">
        <f t="shared" si="1"/>
        <v/>
      </c>
      <c r="J65" s="60" t="str">
        <f>IF(COUNTIF($A$2:A66,A65)=1,SUMIF($A$2:$A$190,A65,$G$2:$G$190),"")</f>
        <v/>
      </c>
    </row>
    <row r="66" spans="1:10" ht="15.75" thickBot="1" x14ac:dyDescent="0.3">
      <c r="A66" s="28" t="s">
        <v>514</v>
      </c>
      <c r="B66" s="28">
        <v>210078</v>
      </c>
      <c r="C66" s="28" t="s">
        <v>658</v>
      </c>
      <c r="D66" s="58">
        <f>VLOOKUP(Table6[[#This Row],[EMPLOYEE ID]],Table3[[EMP ID]:[DATE STARTED]],10,FALSE)</f>
        <v>45390</v>
      </c>
      <c r="E66" s="49" t="str">
        <f>IF(IFERROR(VLOOKUP(Table6[[#This Row],[EMPLOYEE ID]],ELIST!$A$1:$J$1864,8),"")="","",VLOOKUP(Table6[[#This Row],[EMPLOYEE ID]],ELIST!$A$1:$J$1864,8))</f>
        <v/>
      </c>
      <c r="F66" s="58"/>
      <c r="G66" s="53">
        <v>0.75</v>
      </c>
      <c r="H66" s="51">
        <v>9</v>
      </c>
      <c r="I66" s="90">
        <f t="shared" ref="I66:I97" si="2">IF(COUNTIF($B$2:$B$190,B66)=1,SUMIF($B$2:$B$190,B66,$G$2:$G$190),"")</f>
        <v>0.75</v>
      </c>
      <c r="J66" s="60">
        <f>IF(COUNTIF($A$2:A67,A66)=1,SUMIF($A$2:$A$190,A66,$G$2:$G$190),"")</f>
        <v>0.75</v>
      </c>
    </row>
    <row r="67" spans="1:10" ht="15.75" hidden="1" thickBot="1" x14ac:dyDescent="0.3">
      <c r="A67" s="28" t="s">
        <v>362</v>
      </c>
      <c r="B67" s="28">
        <v>230015</v>
      </c>
      <c r="C67" s="28" t="s">
        <v>296</v>
      </c>
      <c r="D67" s="58">
        <f>VLOOKUP(Table6[[#This Row],[EMPLOYEE ID]],Table3[[EMP ID]:[DATE STARTED]],10,FALSE)</f>
        <v>45119</v>
      </c>
      <c r="E67" s="49" t="str">
        <f>IF(IFERROR(VLOOKUP(Table6[[#This Row],[EMPLOYEE ID]],ELIST!$A$1:$J$1864,8),"")="","",VLOOKUP(Table6[[#This Row],[EMPLOYEE ID]],ELIST!$A$1:$J$1864,8))</f>
        <v/>
      </c>
      <c r="F67" s="58" t="s">
        <v>725</v>
      </c>
      <c r="G67" s="53">
        <v>8.3333333333333329E-2</v>
      </c>
      <c r="H67" s="51">
        <v>1</v>
      </c>
      <c r="I67" s="90" t="str">
        <f t="shared" si="2"/>
        <v/>
      </c>
      <c r="J67" s="60" t="str">
        <f>IF(COUNTIF($A$2:A68,A67)=1,SUMIF($A$2:$A$190,A67,$G$2:$G$190),"")</f>
        <v/>
      </c>
    </row>
    <row r="68" spans="1:10" ht="15.75" hidden="1" thickBot="1" x14ac:dyDescent="0.3">
      <c r="A68" s="28" t="s">
        <v>362</v>
      </c>
      <c r="B68" s="28">
        <v>230017</v>
      </c>
      <c r="C68" s="28" t="s">
        <v>661</v>
      </c>
      <c r="D68" s="58">
        <f>VLOOKUP(Table6[[#This Row],[EMPLOYEE ID]],Table3[[EMP ID]:[DATE STARTED]],10,FALSE)</f>
        <v>45383</v>
      </c>
      <c r="E68" s="49" t="str">
        <f>IF(IFERROR(VLOOKUP(Table6[[#This Row],[EMPLOYEE ID]],ELIST!$A$1:$J$1864,8),"")="","",VLOOKUP(Table6[[#This Row],[EMPLOYEE ID]],ELIST!$A$1:$J$1864,8))</f>
        <v/>
      </c>
      <c r="F68" s="58" t="s">
        <v>725</v>
      </c>
      <c r="G68" s="53">
        <v>0.83333333333333337</v>
      </c>
      <c r="H68" s="51">
        <v>10</v>
      </c>
      <c r="I68" s="90">
        <f t="shared" si="2"/>
        <v>0.83333333333333337</v>
      </c>
      <c r="J68" s="60" t="str">
        <f>IF(COUNTIF($A$2:A69,A68)=1,SUMIF($A$2:$A$190,A68,$G$2:$G$190),"")</f>
        <v/>
      </c>
    </row>
    <row r="69" spans="1:10" ht="15.75" hidden="1" thickBot="1" x14ac:dyDescent="0.3">
      <c r="A69" s="28" t="s">
        <v>23</v>
      </c>
      <c r="B69" s="28">
        <v>240036</v>
      </c>
      <c r="C69" s="28" t="s">
        <v>119</v>
      </c>
      <c r="D69" s="58">
        <f>VLOOKUP(Table6[[#This Row],[EMPLOYEE ID]],Table3[[EMP ID]:[DATE STARTED]],10,FALSE)</f>
        <v>41478</v>
      </c>
      <c r="E69" s="49" t="str">
        <f>IF(IFERROR(VLOOKUP(Table6[[#This Row],[EMPLOYEE ID]],ELIST!$A$1:$J$1864,8),"")="","",VLOOKUP(Table6[[#This Row],[EMPLOYEE ID]],ELIST!$A$1:$J$1864,8))</f>
        <v/>
      </c>
      <c r="F69" s="58" t="s">
        <v>725</v>
      </c>
      <c r="G69" s="53">
        <v>0.16666666666666666</v>
      </c>
      <c r="H69" s="51">
        <v>2</v>
      </c>
      <c r="I69" s="90" t="str">
        <f t="shared" si="2"/>
        <v/>
      </c>
      <c r="J69" s="60">
        <f>IF(COUNTIF($A$2:A70,A69)=1,SUMIF($A$2:$A$190,A69,$G$2:$G$190),"")</f>
        <v>0.83333333333333337</v>
      </c>
    </row>
    <row r="70" spans="1:10" ht="15.75" hidden="1" thickBot="1" x14ac:dyDescent="0.3">
      <c r="A70" s="28" t="s">
        <v>344</v>
      </c>
      <c r="B70" s="28">
        <v>230013</v>
      </c>
      <c r="C70" s="28" t="s">
        <v>343</v>
      </c>
      <c r="D70" s="58">
        <f>VLOOKUP(Table6[[#This Row],[EMPLOYEE ID]],Table3[[EMP ID]:[DATE STARTED]],10,FALSE)</f>
        <v>44767</v>
      </c>
      <c r="E70" s="49">
        <f>IF(IFERROR(VLOOKUP(Table6[[#This Row],[EMPLOYEE ID]],ELIST!$A$1:$J$1864,8),"")="","",VLOOKUP(Table6[[#This Row],[EMPLOYEE ID]],ELIST!$A$1:$J$1864,8))</f>
        <v>45415</v>
      </c>
      <c r="F70" s="58" t="s">
        <v>725</v>
      </c>
      <c r="G70" s="53">
        <v>0.17473118279569891</v>
      </c>
      <c r="H70" s="51">
        <v>3</v>
      </c>
      <c r="I70" s="90">
        <f t="shared" si="2"/>
        <v>0.17473118279569891</v>
      </c>
      <c r="J70" s="60">
        <f>IF(COUNTIF($A$2:A71,A70)=1,SUMIF($A$2:$A$190,A70,$G$2:$G$190),"")</f>
        <v>0.75806451612903225</v>
      </c>
    </row>
    <row r="71" spans="1:10" ht="15.75" hidden="1" thickBot="1" x14ac:dyDescent="0.3">
      <c r="A71" s="28" t="s">
        <v>230</v>
      </c>
      <c r="B71" s="28">
        <v>240037</v>
      </c>
      <c r="C71" s="28" t="s">
        <v>99</v>
      </c>
      <c r="D71" s="58">
        <f>VLOOKUP(Table6[[#This Row],[EMPLOYEE ID]],Table3[[EMP ID]:[DATE STARTED]],10,FALSE)</f>
        <v>41540</v>
      </c>
      <c r="E71" s="49" t="str">
        <f>IF(IFERROR(VLOOKUP(Table6[[#This Row],[EMPLOYEE ID]],ELIST!$A$1:$J$1864,8),"")="","",VLOOKUP(Table6[[#This Row],[EMPLOYEE ID]],ELIST!$A$1:$J$1864,8))</f>
        <v/>
      </c>
      <c r="F71" s="58" t="s">
        <v>725</v>
      </c>
      <c r="G71" s="53">
        <v>0.16666666666666666</v>
      </c>
      <c r="H71" s="51">
        <v>2</v>
      </c>
      <c r="I71" s="90" t="str">
        <f t="shared" si="2"/>
        <v/>
      </c>
      <c r="J71" s="60">
        <f>IF(COUNTIF($A$2:A72,A71)=1,SUMIF($A$2:$A$190,A71,$G$2:$G$190),"")</f>
        <v>0.55555555555555558</v>
      </c>
    </row>
    <row r="72" spans="1:10" ht="15.75" hidden="1" thickBot="1" x14ac:dyDescent="0.3">
      <c r="A72" s="28" t="s">
        <v>23</v>
      </c>
      <c r="B72" s="28">
        <v>240037</v>
      </c>
      <c r="C72" s="28" t="s">
        <v>99</v>
      </c>
      <c r="D72" s="58">
        <f>VLOOKUP(Table6[[#This Row],[EMPLOYEE ID]],Table3[[EMP ID]:[DATE STARTED]],10,FALSE)</f>
        <v>41540</v>
      </c>
      <c r="E72" s="49" t="str">
        <f>IF(IFERROR(VLOOKUP(Table6[[#This Row],[EMPLOYEE ID]],ELIST!$A$1:$J$1864,8),"")="","",VLOOKUP(Table6[[#This Row],[EMPLOYEE ID]],ELIST!$A$1:$J$1864,8))</f>
        <v/>
      </c>
      <c r="F72" s="58" t="s">
        <v>725</v>
      </c>
      <c r="G72" s="53">
        <v>8.3333333333333329E-2</v>
      </c>
      <c r="H72" s="51">
        <v>1</v>
      </c>
      <c r="I72" s="90" t="str">
        <f t="shared" si="2"/>
        <v/>
      </c>
      <c r="J72" s="60" t="str">
        <f>IF(COUNTIF($A$2:A73,A72)=1,SUMIF($A$2:$A$190,A72,$G$2:$G$190),"")</f>
        <v/>
      </c>
    </row>
    <row r="73" spans="1:10" ht="15.75" hidden="1" thickBot="1" x14ac:dyDescent="0.3">
      <c r="A73" s="28" t="s">
        <v>344</v>
      </c>
      <c r="B73" s="28">
        <v>230019</v>
      </c>
      <c r="C73" s="28" t="s">
        <v>662</v>
      </c>
      <c r="D73" s="58">
        <f>VLOOKUP(Table6[[#This Row],[EMPLOYEE ID]],Table3[[EMP ID]:[DATE STARTED]],10,FALSE)</f>
        <v>45446</v>
      </c>
      <c r="E73" s="49" t="str">
        <f>IF(IFERROR(VLOOKUP(Table6[[#This Row],[EMPLOYEE ID]],ELIST!$A$1:$J$1864,8),"")="","",VLOOKUP(Table6[[#This Row],[EMPLOYEE ID]],ELIST!$A$1:$J$1864,8))</f>
        <v/>
      </c>
      <c r="F73" s="58" t="s">
        <v>725</v>
      </c>
      <c r="G73" s="53">
        <v>0.58333333333333337</v>
      </c>
      <c r="H73" s="51">
        <v>7</v>
      </c>
      <c r="I73" s="90">
        <f t="shared" si="2"/>
        <v>0.58333333333333337</v>
      </c>
      <c r="J73" s="60" t="str">
        <f>IF(COUNTIF($A$2:A74,A73)=1,SUMIF($A$2:$A$190,A73,$G$2:$G$190),"")</f>
        <v/>
      </c>
    </row>
    <row r="74" spans="1:10" ht="15.75" hidden="1" thickBot="1" x14ac:dyDescent="0.3">
      <c r="A74" s="28" t="s">
        <v>340</v>
      </c>
      <c r="B74" s="28">
        <v>230016</v>
      </c>
      <c r="C74" s="28" t="s">
        <v>339</v>
      </c>
      <c r="D74" s="58">
        <f>VLOOKUP(Table6[[#This Row],[EMPLOYEE ID]],Table3[[EMP ID]:[DATE STARTED]],10,FALSE)</f>
        <v>45369</v>
      </c>
      <c r="E74" s="49">
        <f>IF(IFERROR(VLOOKUP(Table6[[#This Row],[EMPLOYEE ID]],ELIST!$A$1:$J$1864,8),"")="","",VLOOKUP(Table6[[#This Row],[EMPLOYEE ID]],ELIST!$A$1:$J$1864,8))</f>
        <v>45586</v>
      </c>
      <c r="F74" s="58" t="s">
        <v>725</v>
      </c>
      <c r="G74" s="53">
        <v>0.55645161290322587</v>
      </c>
      <c r="H74" s="51">
        <v>7</v>
      </c>
      <c r="I74" s="90">
        <f t="shared" si="2"/>
        <v>0.55645161290322587</v>
      </c>
      <c r="J74" s="60" t="str">
        <f>IF(COUNTIF($A$2:A75,A74)=1,SUMIF($A$2:$A$190,A74,$G$2:$G$190),"")</f>
        <v/>
      </c>
    </row>
    <row r="75" spans="1:10" ht="15.75" hidden="1" thickBot="1" x14ac:dyDescent="0.3">
      <c r="A75" s="28" t="s">
        <v>340</v>
      </c>
      <c r="B75" s="28">
        <v>230020</v>
      </c>
      <c r="C75" s="28" t="s">
        <v>3746</v>
      </c>
      <c r="D75" s="58">
        <f>VLOOKUP(Table6[[#This Row],[EMPLOYEE ID]],Table3[[EMP ID]:[DATE STARTED]],10,FALSE)</f>
        <v>45582</v>
      </c>
      <c r="E75" s="49" t="str">
        <f>IF(IFERROR(VLOOKUP(Table6[[#This Row],[EMPLOYEE ID]],ELIST!$A$1:$J$1864,8),"")="","",VLOOKUP(Table6[[#This Row],[EMPLOYEE ID]],ELIST!$A$1:$J$1864,8))</f>
        <v/>
      </c>
      <c r="F75" s="58" t="s">
        <v>725</v>
      </c>
      <c r="G75" s="53">
        <v>0.25</v>
      </c>
      <c r="H75" s="51">
        <v>3</v>
      </c>
      <c r="I75" s="90">
        <f t="shared" si="2"/>
        <v>0.25</v>
      </c>
      <c r="J75" s="60" t="str">
        <f>IF(COUNTIF($A$2:A76,A75)=1,SUMIF($A$2:$A$190,A75,$G$2:$G$190),"")</f>
        <v/>
      </c>
    </row>
    <row r="76" spans="1:10" ht="15.75" hidden="1" thickBot="1" x14ac:dyDescent="0.3">
      <c r="A76" s="28" t="s">
        <v>546</v>
      </c>
      <c r="B76" s="28">
        <v>230015</v>
      </c>
      <c r="C76" s="28" t="s">
        <v>296</v>
      </c>
      <c r="D76" s="58">
        <f>VLOOKUP(Table6[[#This Row],[EMPLOYEE ID]],Table3[[EMP ID]:[DATE STARTED]],10,FALSE)</f>
        <v>45119</v>
      </c>
      <c r="E76" s="49" t="str">
        <f>IF(IFERROR(VLOOKUP(Table6[[#This Row],[EMPLOYEE ID]],ELIST!$A$1:$J$1864,8),"")="","",VLOOKUP(Table6[[#This Row],[EMPLOYEE ID]],ELIST!$A$1:$J$1864,8))</f>
        <v/>
      </c>
      <c r="F76" s="58" t="s">
        <v>725</v>
      </c>
      <c r="G76" s="53">
        <v>0.58333333333333337</v>
      </c>
      <c r="H76" s="51">
        <v>7</v>
      </c>
      <c r="I76" s="90" t="str">
        <f t="shared" si="2"/>
        <v/>
      </c>
      <c r="J76" s="60">
        <f>IF(COUNTIF($A$2:A77,A76)=1,SUMIF($A$2:$A$190,A76,$G$2:$G$190),"")</f>
        <v>0.58333333333333337</v>
      </c>
    </row>
    <row r="77" spans="1:10" ht="15.75" thickBot="1" x14ac:dyDescent="0.3">
      <c r="A77" s="28" t="s">
        <v>309</v>
      </c>
      <c r="B77" s="28">
        <v>210051</v>
      </c>
      <c r="C77" s="28" t="s">
        <v>308</v>
      </c>
      <c r="D77" s="58">
        <f>VLOOKUP(Table6[[#This Row],[EMPLOYEE ID]],Table3[[EMP ID]:[DATE STARTED]],10,FALSE)</f>
        <v>44754</v>
      </c>
      <c r="E77" s="49" t="str">
        <f>IF(IFERROR(VLOOKUP(Table6[[#This Row],[EMPLOYEE ID]],ELIST!$A$1:$J$1864,8),"")="","",VLOOKUP(Table6[[#This Row],[EMPLOYEE ID]],ELIST!$A$1:$J$1864,8))</f>
        <v/>
      </c>
      <c r="F77" s="58"/>
      <c r="G77" s="53">
        <v>0.75</v>
      </c>
      <c r="H77" s="51">
        <v>9</v>
      </c>
      <c r="I77" s="90" t="str">
        <f t="shared" si="2"/>
        <v/>
      </c>
      <c r="J77" s="60">
        <f>IF(COUNTIF($A$2:A78,A77)=1,SUMIF($A$2:$A$190,A77,$G$2:$G$190),"")</f>
        <v>0.91666666666666663</v>
      </c>
    </row>
    <row r="78" spans="1:10" ht="15.75" hidden="1" thickBot="1" x14ac:dyDescent="0.3">
      <c r="A78" s="28" t="s">
        <v>102</v>
      </c>
      <c r="B78" s="28">
        <v>240054</v>
      </c>
      <c r="C78" s="28" t="s">
        <v>106</v>
      </c>
      <c r="D78" s="58">
        <f>VLOOKUP(Table6[[#This Row],[EMPLOYEE ID]],Table3[[EMP ID]:[DATE STARTED]],10,FALSE)</f>
        <v>42816</v>
      </c>
      <c r="E78" s="49" t="str">
        <f>IF(IFERROR(VLOOKUP(Table6[[#This Row],[EMPLOYEE ID]],ELIST!$A$1:$J$1864,8),"")="","",VLOOKUP(Table6[[#This Row],[EMPLOYEE ID]],ELIST!$A$1:$J$1864,8))</f>
        <v/>
      </c>
      <c r="F78" s="58" t="s">
        <v>3889</v>
      </c>
      <c r="G78" s="53">
        <v>1</v>
      </c>
      <c r="H78" s="51">
        <v>12</v>
      </c>
      <c r="I78" s="90" t="str">
        <f t="shared" si="2"/>
        <v/>
      </c>
      <c r="J78" s="60">
        <f>IF(COUNTIF($A$2:A79,A78)=1,SUMIF($A$2:$A$190,A78,$G$2:$G$190),"")</f>
        <v>1</v>
      </c>
    </row>
    <row r="79" spans="1:10" ht="15.75" hidden="1" thickBot="1" x14ac:dyDescent="0.3">
      <c r="A79" s="28" t="s">
        <v>301</v>
      </c>
      <c r="B79" s="28">
        <v>440443</v>
      </c>
      <c r="C79" s="28" t="s">
        <v>669</v>
      </c>
      <c r="D79" s="58">
        <f>VLOOKUP(Table6[[#This Row],[EMPLOYEE ID]],Table3[[EMP ID]:[DATE STARTED]],10,FALSE)</f>
        <v>45278</v>
      </c>
      <c r="E79" s="49">
        <f>IF(IFERROR(VLOOKUP(Table6[[#This Row],[EMPLOYEE ID]],ELIST!$A$1:$J$1864,8),"")="","",VLOOKUP(Table6[[#This Row],[EMPLOYEE ID]],ELIST!$A$1:$J$1864,8))</f>
        <v>45374</v>
      </c>
      <c r="F79" s="58" t="s">
        <v>725</v>
      </c>
      <c r="G79" s="53">
        <v>6.1827956989247312E-2</v>
      </c>
      <c r="H79" s="51">
        <v>1</v>
      </c>
      <c r="I79" s="90">
        <f t="shared" si="2"/>
        <v>6.1827956989247312E-2</v>
      </c>
      <c r="J79" s="60">
        <f>IF(COUNTIF($A$2:A79,A79)=1,SUMIF($A$2:$A$190,A79,$G$2:$G$190),"")</f>
        <v>0.38978494623655913</v>
      </c>
    </row>
    <row r="80" spans="1:10" ht="15.75" hidden="1" thickBot="1" x14ac:dyDescent="0.3">
      <c r="A80" s="28" t="s">
        <v>254</v>
      </c>
      <c r="B80" s="28">
        <v>240054</v>
      </c>
      <c r="C80" s="28" t="s">
        <v>106</v>
      </c>
      <c r="D80" s="58">
        <f>VLOOKUP(Table6[[#This Row],[EMPLOYEE ID]],Table3[[EMP ID]:[DATE STARTED]],10,FALSE)</f>
        <v>42816</v>
      </c>
      <c r="E80" s="49" t="str">
        <f>IF(IFERROR(VLOOKUP(Table6[[#This Row],[EMPLOYEE ID]],ELIST!$A$1:$J$1864,8),"")="","",VLOOKUP(Table6[[#This Row],[EMPLOYEE ID]],ELIST!$A$1:$J$1864,8))</f>
        <v/>
      </c>
      <c r="F80" s="58" t="s">
        <v>725</v>
      </c>
      <c r="G80" s="53">
        <v>8.3333333333333329E-2</v>
      </c>
      <c r="H80" s="51">
        <v>1</v>
      </c>
      <c r="I80" s="90" t="str">
        <f t="shared" si="2"/>
        <v/>
      </c>
      <c r="J80" s="60">
        <f>IF(COUNTIF($A$2:A81,A80)=1,SUMIF($A$2:$A$190,A80,$G$2:$G$190),"")</f>
        <v>0.75</v>
      </c>
    </row>
    <row r="81" spans="1:10" ht="15.75" hidden="1" thickBot="1" x14ac:dyDescent="0.3">
      <c r="A81" s="28" t="s">
        <v>297</v>
      </c>
      <c r="B81" s="28">
        <v>230015</v>
      </c>
      <c r="C81" s="28" t="s">
        <v>296</v>
      </c>
      <c r="D81" s="58">
        <f>VLOOKUP(Table6[[#This Row],[EMPLOYEE ID]],Table3[[EMP ID]:[DATE STARTED]],10,FALSE)</f>
        <v>45119</v>
      </c>
      <c r="E81" s="49" t="str">
        <f>IF(IFERROR(VLOOKUP(Table6[[#This Row],[EMPLOYEE ID]],ELIST!$A$1:$J$1864,8),"")="","",VLOOKUP(Table6[[#This Row],[EMPLOYEE ID]],ELIST!$A$1:$J$1864,8))</f>
        <v/>
      </c>
      <c r="F81" s="58" t="s">
        <v>725</v>
      </c>
      <c r="G81" s="53">
        <v>0.5</v>
      </c>
      <c r="H81" s="51">
        <v>6</v>
      </c>
      <c r="I81" s="90" t="str">
        <f t="shared" si="2"/>
        <v/>
      </c>
      <c r="J81" s="60">
        <f>IF(COUNTIF($A$2:A82,A81)=1,SUMIF($A$2:$A$190,A81,$G$2:$G$190),"")</f>
        <v>0.5</v>
      </c>
    </row>
    <row r="82" spans="1:10" ht="15.75" hidden="1" thickBot="1" x14ac:dyDescent="0.3">
      <c r="A82" s="28" t="s">
        <v>282</v>
      </c>
      <c r="B82" s="28">
        <v>230005</v>
      </c>
      <c r="C82" s="28" t="s">
        <v>66</v>
      </c>
      <c r="D82" s="58">
        <f>VLOOKUP(Table6[[#This Row],[EMPLOYEE ID]],Table3[[EMP ID]:[DATE STARTED]],10,FALSE)</f>
        <v>43658</v>
      </c>
      <c r="E82" s="49" t="str">
        <f>IF(IFERROR(VLOOKUP(Table6[[#This Row],[EMPLOYEE ID]],ELIST!$A$1:$J$1864,8),"")="","",VLOOKUP(Table6[[#This Row],[EMPLOYEE ID]],ELIST!$A$1:$J$1864,8))</f>
        <v/>
      </c>
      <c r="F82" s="58" t="s">
        <v>725</v>
      </c>
      <c r="G82" s="53">
        <v>8.3333333333333329E-2</v>
      </c>
      <c r="H82" s="51">
        <v>1</v>
      </c>
      <c r="I82" s="90" t="str">
        <f t="shared" si="2"/>
        <v/>
      </c>
      <c r="J82" s="60">
        <f>IF(COUNTIF($A$2:A83,A82)=1,SUMIF($A$2:$A$190,A82,$G$2:$G$190),"")</f>
        <v>8.3333333333333329E-2</v>
      </c>
    </row>
    <row r="83" spans="1:10" ht="15.75" thickBot="1" x14ac:dyDescent="0.3">
      <c r="A83" s="28" t="s">
        <v>260</v>
      </c>
      <c r="B83" s="28">
        <v>240109</v>
      </c>
      <c r="C83" s="28" t="s">
        <v>237</v>
      </c>
      <c r="D83" s="58">
        <f>VLOOKUP(Table6[[#This Row],[EMPLOYEE ID]],Table3[[EMP ID]:[DATE STARTED]],10,FALSE)</f>
        <v>43514</v>
      </c>
      <c r="E83" s="49" t="str">
        <f>IF(IFERROR(VLOOKUP(Table6[[#This Row],[EMPLOYEE ID]],ELIST!$A$1:$J$1864,8),"")="","",VLOOKUP(Table6[[#This Row],[EMPLOYEE ID]],ELIST!$A$1:$J$1864,8))</f>
        <v/>
      </c>
      <c r="F83" s="58"/>
      <c r="G83" s="53">
        <v>0.75</v>
      </c>
      <c r="H83" s="51">
        <v>9</v>
      </c>
      <c r="I83" s="90" t="str">
        <f t="shared" si="2"/>
        <v/>
      </c>
      <c r="J83" s="60">
        <f>IF(COUNTIF($A$2:A84,A83)=1,SUMIF($A$2:$A$190,A83,$G$2:$G$190),"")</f>
        <v>0.86827956989247312</v>
      </c>
    </row>
    <row r="84" spans="1:10" ht="15.75" thickBot="1" x14ac:dyDescent="0.3">
      <c r="A84" s="28" t="s">
        <v>257</v>
      </c>
      <c r="B84" s="28">
        <v>440086</v>
      </c>
      <c r="C84" s="28" t="s">
        <v>673</v>
      </c>
      <c r="D84" s="58">
        <f>VLOOKUP(Table6[[#This Row],[EMPLOYEE ID]],Table3[[EMP ID]:[DATE STARTED]],10,FALSE)</f>
        <v>43710</v>
      </c>
      <c r="E84" s="49" t="str">
        <f>IF(IFERROR(VLOOKUP(Table6[[#This Row],[EMPLOYEE ID]],ELIST!$A$1:$J$1864,8),"")="","",VLOOKUP(Table6[[#This Row],[EMPLOYEE ID]],ELIST!$A$1:$J$1864,8))</f>
        <v/>
      </c>
      <c r="F84" s="58"/>
      <c r="G84" s="53">
        <v>0.75</v>
      </c>
      <c r="H84" s="51">
        <v>9</v>
      </c>
      <c r="I84" s="90" t="str">
        <f t="shared" si="2"/>
        <v/>
      </c>
      <c r="J84" s="60">
        <f>IF(COUNTIF($A$2:A85,A84)=1,SUMIF($A$2:$A$190,A84,$G$2:$G$190),"")</f>
        <v>0.99462365591397861</v>
      </c>
    </row>
    <row r="85" spans="1:10" ht="15.75" thickBot="1" x14ac:dyDescent="0.3">
      <c r="A85" s="28" t="s">
        <v>244</v>
      </c>
      <c r="B85" s="28">
        <v>240255</v>
      </c>
      <c r="C85" s="28" t="s">
        <v>222</v>
      </c>
      <c r="D85" s="58">
        <f>VLOOKUP(Table6[[#This Row],[EMPLOYEE ID]],Table3[[EMP ID]:[DATE STARTED]],10,FALSE)</f>
        <v>43987</v>
      </c>
      <c r="E85" s="49" t="str">
        <f>IF(IFERROR(VLOOKUP(Table6[[#This Row],[EMPLOYEE ID]],ELIST!$A$1:$J$1864,8),"")="","",VLOOKUP(Table6[[#This Row],[EMPLOYEE ID]],ELIST!$A$1:$J$1864,8))</f>
        <v/>
      </c>
      <c r="F85" s="58"/>
      <c r="G85" s="53">
        <v>0.75</v>
      </c>
      <c r="H85" s="51">
        <v>9</v>
      </c>
      <c r="I85" s="90" t="str">
        <f t="shared" si="2"/>
        <v/>
      </c>
      <c r="J85" s="60">
        <f>IF(COUNTIF($A$2:A86,A85)=1,SUMIF($A$2:$A$190,A85,$G$2:$G$190),"")</f>
        <v>0.75</v>
      </c>
    </row>
    <row r="86" spans="1:10" ht="15.75" thickBot="1" x14ac:dyDescent="0.3">
      <c r="A86" s="28" t="s">
        <v>187</v>
      </c>
      <c r="B86" s="28">
        <v>240131</v>
      </c>
      <c r="C86" s="28" t="s">
        <v>160</v>
      </c>
      <c r="D86" s="58">
        <f>VLOOKUP(Table6[[#This Row],[EMPLOYEE ID]],Table3[[EMP ID]:[DATE STARTED]],10,FALSE)</f>
        <v>43598</v>
      </c>
      <c r="E86" s="49" t="str">
        <f>IF(IFERROR(VLOOKUP(Table6[[#This Row],[EMPLOYEE ID]],ELIST!$A$1:$J$1864,8),"")="","",VLOOKUP(Table6[[#This Row],[EMPLOYEE ID]],ELIST!$A$1:$J$1864,8))</f>
        <v/>
      </c>
      <c r="F86" s="58"/>
      <c r="G86" s="53">
        <v>0.75</v>
      </c>
      <c r="H86" s="51">
        <v>9</v>
      </c>
      <c r="I86" s="90" t="str">
        <f t="shared" si="2"/>
        <v/>
      </c>
      <c r="J86" s="60">
        <f>IF(COUNTIF($A$2:A87,A86)=1,SUMIF($A$2:$A$190,A86,$G$2:$G$190),"")</f>
        <v>0.88218390804597702</v>
      </c>
    </row>
    <row r="87" spans="1:10" ht="15.75" thickBot="1" x14ac:dyDescent="0.3">
      <c r="A87" s="28" t="s">
        <v>183</v>
      </c>
      <c r="B87" s="28">
        <v>240122</v>
      </c>
      <c r="C87" s="28" t="s">
        <v>182</v>
      </c>
      <c r="D87" s="58">
        <f>VLOOKUP(Table6[[#This Row],[EMPLOYEE ID]],Table3[[EMP ID]:[DATE STARTED]],10,FALSE)</f>
        <v>45265</v>
      </c>
      <c r="E87" s="49" t="str">
        <f>IF(IFERROR(VLOOKUP(Table6[[#This Row],[EMPLOYEE ID]],ELIST!$A$1:$J$1864,8),"")="","",VLOOKUP(Table6[[#This Row],[EMPLOYEE ID]],ELIST!$A$1:$J$1864,8))</f>
        <v/>
      </c>
      <c r="F87" s="58"/>
      <c r="G87" s="53">
        <v>0.75</v>
      </c>
      <c r="H87" s="51">
        <v>9</v>
      </c>
      <c r="I87" s="90">
        <f t="shared" si="2"/>
        <v>0.75</v>
      </c>
      <c r="J87" s="60">
        <f>IF(COUNTIF($A$2:A88,A87)=1,SUMIF($A$2:$A$190,A87,$G$2:$G$190),"")</f>
        <v>0.75</v>
      </c>
    </row>
    <row r="88" spans="1:10" ht="15.75" thickBot="1" x14ac:dyDescent="0.3">
      <c r="A88" s="28" t="s">
        <v>126</v>
      </c>
      <c r="B88" s="28">
        <v>210071</v>
      </c>
      <c r="C88" s="28" t="s">
        <v>127</v>
      </c>
      <c r="D88" s="58">
        <f>VLOOKUP(Table6[[#This Row],[EMPLOYEE ID]],Table3[[EMP ID]:[DATE STARTED]],10,FALSE)</f>
        <v>45096</v>
      </c>
      <c r="E88" s="49" t="str">
        <f>IF(IFERROR(VLOOKUP(Table6[[#This Row],[EMPLOYEE ID]],ELIST!$A$1:$J$1864,8),"")="","",VLOOKUP(Table6[[#This Row],[EMPLOYEE ID]],ELIST!$A$1:$J$1864,8))</f>
        <v/>
      </c>
      <c r="F88" s="58"/>
      <c r="G88" s="53">
        <v>0.75</v>
      </c>
      <c r="H88" s="51">
        <v>9</v>
      </c>
      <c r="I88" s="90" t="str">
        <f t="shared" si="2"/>
        <v/>
      </c>
      <c r="J88" s="60">
        <f>IF(COUNTIF($A$2:A89,A88)=1,SUMIF($A$2:$A$190,A88,$G$2:$G$190),"")</f>
        <v>0.75</v>
      </c>
    </row>
    <row r="89" spans="1:10" ht="15.75" hidden="1" thickBot="1" x14ac:dyDescent="0.3">
      <c r="A89" s="28" t="s">
        <v>260</v>
      </c>
      <c r="B89" s="28">
        <v>240075</v>
      </c>
      <c r="C89" s="28" t="s">
        <v>384</v>
      </c>
      <c r="D89" s="58">
        <f>VLOOKUP(Table6[[#This Row],[EMPLOYEE ID]],Table3[[EMP ID]:[DATE STARTED]],10,FALSE)</f>
        <v>42590</v>
      </c>
      <c r="E89" s="49" t="str">
        <f>IF(IFERROR(VLOOKUP(Table6[[#This Row],[EMPLOYEE ID]],ELIST!$A$1:$J$1864,8),"")="","",VLOOKUP(Table6[[#This Row],[EMPLOYEE ID]],ELIST!$A$1:$J$1864,8))</f>
        <v/>
      </c>
      <c r="F89" s="58" t="s">
        <v>725</v>
      </c>
      <c r="G89" s="53">
        <v>8.3333333333333329E-2</v>
      </c>
      <c r="H89" s="51">
        <v>1</v>
      </c>
      <c r="I89" s="90" t="str">
        <f t="shared" si="2"/>
        <v/>
      </c>
      <c r="J89" s="60" t="str">
        <f>IF(COUNTIF($A$2:A90,A89)=1,SUMIF($A$2:$A$190,A89,$G$2:$G$190),"")</f>
        <v/>
      </c>
    </row>
    <row r="90" spans="1:10" ht="15.75" hidden="1" thickBot="1" x14ac:dyDescent="0.3">
      <c r="A90" s="28" t="s">
        <v>257</v>
      </c>
      <c r="B90" s="28">
        <v>240075</v>
      </c>
      <c r="C90" s="28" t="s">
        <v>384</v>
      </c>
      <c r="D90" s="58">
        <f>VLOOKUP(Table6[[#This Row],[EMPLOYEE ID]],Table3[[EMP ID]:[DATE STARTED]],10,FALSE)</f>
        <v>42590</v>
      </c>
      <c r="E90" s="49" t="str">
        <f>IF(IFERROR(VLOOKUP(Table6[[#This Row],[EMPLOYEE ID]],ELIST!$A$1:$J$1864,8),"")="","",VLOOKUP(Table6[[#This Row],[EMPLOYEE ID]],ELIST!$A$1:$J$1864,8))</f>
        <v/>
      </c>
      <c r="F90" s="58" t="s">
        <v>725</v>
      </c>
      <c r="G90" s="53">
        <v>8.3333333333333329E-2</v>
      </c>
      <c r="H90" s="51">
        <v>1</v>
      </c>
      <c r="I90" s="90" t="str">
        <f t="shared" si="2"/>
        <v/>
      </c>
      <c r="J90" s="60" t="str">
        <f>IF(COUNTIF($A$2:A91,A90)=1,SUMIF($A$2:$A$190,A90,$G$2:$G$190),"")</f>
        <v/>
      </c>
    </row>
    <row r="91" spans="1:10" ht="15.75" thickBot="1" x14ac:dyDescent="0.3">
      <c r="A91" s="28" t="s">
        <v>3</v>
      </c>
      <c r="B91" s="28">
        <v>210077</v>
      </c>
      <c r="C91" s="28" t="s">
        <v>694</v>
      </c>
      <c r="D91" s="58">
        <f>VLOOKUP(Table6[[#This Row],[EMPLOYEE ID]],Table3[[EMP ID]:[DATE STARTED]],10,FALSE)</f>
        <v>45383</v>
      </c>
      <c r="E91" s="49" t="str">
        <f>IF(IFERROR(VLOOKUP(Table6[[#This Row],[EMPLOYEE ID]],ELIST!$A$1:$J$1864,8),"")="","",VLOOKUP(Table6[[#This Row],[EMPLOYEE ID]],ELIST!$A$1:$J$1864,8))</f>
        <v/>
      </c>
      <c r="F91" s="58"/>
      <c r="G91" s="53">
        <v>0.75</v>
      </c>
      <c r="H91" s="51">
        <v>9</v>
      </c>
      <c r="I91" s="90">
        <f t="shared" si="2"/>
        <v>0.75</v>
      </c>
      <c r="J91" s="60">
        <f>IF(COUNTIF($A$2:A92,A91)=1,SUMIF($A$2:$A$190,A91,$G$2:$G$190),"")</f>
        <v>0.83333333333333337</v>
      </c>
    </row>
    <row r="92" spans="1:10" ht="15.75" thickBot="1" x14ac:dyDescent="0.3">
      <c r="A92" s="28" t="s">
        <v>248</v>
      </c>
      <c r="B92" s="28">
        <v>210040</v>
      </c>
      <c r="C92" s="28" t="s">
        <v>247</v>
      </c>
      <c r="D92" s="58">
        <f>VLOOKUP(Table6[[#This Row],[EMPLOYEE ID]],Table3[[EMP ID]:[DATE STARTED]],10,FALSE)</f>
        <v>44648</v>
      </c>
      <c r="E92" s="49">
        <f>IF(IFERROR(VLOOKUP(Table6[[#This Row],[EMPLOYEE ID]],ELIST!$A$1:$J$1864,8),"")="","",VLOOKUP(Table6[[#This Row],[EMPLOYEE ID]],ELIST!$A$1:$J$1864,8))</f>
        <v>45548</v>
      </c>
      <c r="F92" s="58"/>
      <c r="G92" s="53">
        <v>0.70277777777777783</v>
      </c>
      <c r="H92" s="51">
        <v>9</v>
      </c>
      <c r="I92" s="90">
        <f t="shared" si="2"/>
        <v>0.70277777777777783</v>
      </c>
      <c r="J92" s="60">
        <f>IF(COUNTIF($A$2:A93,A92)=1,SUMIF($A$2:$A$190,A92,$G$2:$G$190),"")</f>
        <v>0.70277777777777783</v>
      </c>
    </row>
    <row r="93" spans="1:10" ht="15.75" thickBot="1" x14ac:dyDescent="0.3">
      <c r="A93" s="28" t="s">
        <v>567</v>
      </c>
      <c r="B93" s="28">
        <v>210069</v>
      </c>
      <c r="C93" s="28" t="s">
        <v>165</v>
      </c>
      <c r="D93" s="58">
        <f>VLOOKUP(Table6[[#This Row],[EMPLOYEE ID]],Table3[[EMP ID]:[DATE STARTED]],10,FALSE)</f>
        <v>45055</v>
      </c>
      <c r="E93" s="49" t="str">
        <f>IF(IFERROR(VLOOKUP(Table6[[#This Row],[EMPLOYEE ID]],ELIST!$A$1:$J$1864,8),"")="","",VLOOKUP(Table6[[#This Row],[EMPLOYEE ID]],ELIST!$A$1:$J$1864,8))</f>
        <v/>
      </c>
      <c r="F93" s="58"/>
      <c r="G93" s="53">
        <v>0.67</v>
      </c>
      <c r="H93" s="51">
        <v>8</v>
      </c>
      <c r="I93" s="90" t="str">
        <f t="shared" si="2"/>
        <v/>
      </c>
      <c r="J93" s="60">
        <f>IF(COUNTIF($A$2:A94,A93)=1,SUMIF($A$2:$A$190,A93,$G$2:$G$190),"")</f>
        <v>0.67</v>
      </c>
    </row>
    <row r="94" spans="1:10" ht="15.75" thickBot="1" x14ac:dyDescent="0.3">
      <c r="A94" s="28" t="s">
        <v>458</v>
      </c>
      <c r="B94" s="28">
        <v>210090</v>
      </c>
      <c r="C94" s="28" t="s">
        <v>540</v>
      </c>
      <c r="D94" s="58">
        <f>VLOOKUP(Table6[[#This Row],[EMPLOYEE ID]],Table3[[EMP ID]:[DATE STARTED]],10,FALSE)</f>
        <v>45495</v>
      </c>
      <c r="E94" s="49" t="str">
        <f>IF(IFERROR(VLOOKUP(Table6[[#This Row],[EMPLOYEE ID]],ELIST!$A$1:$J$1864,8),"")="","",VLOOKUP(Table6[[#This Row],[EMPLOYEE ID]],ELIST!$A$1:$J$1864,8))</f>
        <v/>
      </c>
      <c r="F94" s="58"/>
      <c r="G94" s="53">
        <v>0.66666666666666663</v>
      </c>
      <c r="H94" s="51">
        <v>8</v>
      </c>
      <c r="I94" s="90">
        <f t="shared" si="2"/>
        <v>0.66666666666666663</v>
      </c>
      <c r="J94" s="60">
        <f>IF(COUNTIF($A$2:A95,A94)=1,SUMIF($A$2:$A$190,A94,$G$2:$G$190),"")</f>
        <v>1.0833333333333333</v>
      </c>
    </row>
    <row r="95" spans="1:10" ht="15.75" thickBot="1" x14ac:dyDescent="0.3">
      <c r="A95" s="28" t="s">
        <v>534</v>
      </c>
      <c r="B95" s="28">
        <v>210088</v>
      </c>
      <c r="C95" s="28" t="s">
        <v>660</v>
      </c>
      <c r="D95" s="58">
        <f>VLOOKUP(Table6[[#This Row],[EMPLOYEE ID]],Table3[[EMP ID]:[DATE STARTED]],10,FALSE)</f>
        <v>45453</v>
      </c>
      <c r="E95" s="49" t="str">
        <f>IF(IFERROR(VLOOKUP(Table6[[#This Row],[EMPLOYEE ID]],ELIST!$A$1:$J$1864,8),"")="","",VLOOKUP(Table6[[#This Row],[EMPLOYEE ID]],ELIST!$A$1:$J$1864,8))</f>
        <v/>
      </c>
      <c r="F95" s="58"/>
      <c r="G95" s="53">
        <v>0.66666666666666663</v>
      </c>
      <c r="H95" s="51">
        <v>8</v>
      </c>
      <c r="I95" s="90">
        <f t="shared" si="2"/>
        <v>0.66666666666666663</v>
      </c>
      <c r="J95" s="60">
        <f>IF(COUNTIF($A$2:A96,A95)=1,SUMIF($A$2:$A$190,A95,$G$2:$G$190),"")</f>
        <v>0.66666666666666663</v>
      </c>
    </row>
    <row r="96" spans="1:10" ht="15.75" thickBot="1" x14ac:dyDescent="0.3">
      <c r="A96" s="28" t="s">
        <v>238</v>
      </c>
      <c r="B96" s="28">
        <v>240259</v>
      </c>
      <c r="C96" s="28" t="s">
        <v>675</v>
      </c>
      <c r="D96" s="58">
        <f>VLOOKUP(Table6[[#This Row],[EMPLOYEE ID]],Table3[[EMP ID]:[DATE STARTED]],10,FALSE)</f>
        <v>43997</v>
      </c>
      <c r="E96" s="49" t="str">
        <f>IF(IFERROR(VLOOKUP(Table6[[#This Row],[EMPLOYEE ID]],ELIST!$A$1:$J$1864,8),"")="","",VLOOKUP(Table6[[#This Row],[EMPLOYEE ID]],ELIST!$A$1:$J$1864,8))</f>
        <v/>
      </c>
      <c r="F96" s="58"/>
      <c r="G96" s="53">
        <f>8/12</f>
        <v>0.66666666666666663</v>
      </c>
      <c r="H96" s="51">
        <v>8</v>
      </c>
      <c r="I96" s="90" t="str">
        <f t="shared" si="2"/>
        <v/>
      </c>
      <c r="J96" s="60">
        <f>IF(COUNTIF($A$2:A97,A96)=1,SUMIF($A$2:$A$190,A96,$G$2:$G$190),"")</f>
        <v>0.91666666666666663</v>
      </c>
    </row>
    <row r="97" spans="1:10" ht="15.75" thickBot="1" x14ac:dyDescent="0.3">
      <c r="A97" s="28" t="s">
        <v>105</v>
      </c>
      <c r="B97" s="28">
        <v>230018</v>
      </c>
      <c r="C97" s="28" t="s">
        <v>685</v>
      </c>
      <c r="D97" s="58">
        <f>VLOOKUP(Table6[[#This Row],[EMPLOYEE ID]],Table3[[EMP ID]:[DATE STARTED]],10,FALSE)</f>
        <v>45433</v>
      </c>
      <c r="E97" s="49" t="str">
        <f>IF(IFERROR(VLOOKUP(Table6[[#This Row],[EMPLOYEE ID]],ELIST!$A$1:$J$1864,8),"")="","",VLOOKUP(Table6[[#This Row],[EMPLOYEE ID]],ELIST!$A$1:$J$1864,8))</f>
        <v/>
      </c>
      <c r="F97" s="58"/>
      <c r="G97" s="53">
        <v>0.66666666666666663</v>
      </c>
      <c r="H97" s="51">
        <v>8</v>
      </c>
      <c r="I97" s="90">
        <f t="shared" si="2"/>
        <v>0.66666666666666663</v>
      </c>
      <c r="J97" s="60">
        <f>IF(COUNTIF($A$2:A98,A97)=1,SUMIF($A$2:$A$190,A97,$G$2:$G$190),"")</f>
        <v>0.91666666666666663</v>
      </c>
    </row>
    <row r="98" spans="1:10" ht="15.75" thickBot="1" x14ac:dyDescent="0.3">
      <c r="A98" s="28" t="s">
        <v>490</v>
      </c>
      <c r="B98" s="28">
        <v>210087</v>
      </c>
      <c r="C98" s="28" t="s">
        <v>659</v>
      </c>
      <c r="D98" s="58">
        <f>VLOOKUP(Table6[[#This Row],[EMPLOYEE ID]],Table3[[EMP ID]:[DATE STARTED]],10,FALSE)</f>
        <v>45440</v>
      </c>
      <c r="E98" s="49">
        <f>IF(IFERROR(VLOOKUP(Table6[[#This Row],[EMPLOYEE ID]],ELIST!$A$1:$J$1864,8),"")="","",VLOOKUP(Table6[[#This Row],[EMPLOYEE ID]],ELIST!$A$1:$J$1864,8))</f>
        <v>45590</v>
      </c>
      <c r="F98" s="58"/>
      <c r="G98" s="53">
        <v>0.65053763440860213</v>
      </c>
      <c r="H98" s="51">
        <v>8</v>
      </c>
      <c r="I98" s="90">
        <f t="shared" ref="I98:I129" si="3">IF(COUNTIF($B$2:$B$190,B98)=1,SUMIF($B$2:$B$190,B98,$G$2:$G$190),"")</f>
        <v>0.65053763440860213</v>
      </c>
      <c r="J98" s="60">
        <f>IF(COUNTIF($A$2:A99,A98)=1,SUMIF($A$2:$A$190,A98,$G$2:$G$190),"")</f>
        <v>0.65053763440860213</v>
      </c>
    </row>
    <row r="99" spans="1:10" ht="15.75" thickBot="1" x14ac:dyDescent="0.3">
      <c r="A99" s="28" t="s">
        <v>572</v>
      </c>
      <c r="B99" s="28">
        <v>210048</v>
      </c>
      <c r="C99" s="28" t="s">
        <v>443</v>
      </c>
      <c r="D99" s="58">
        <f>VLOOKUP(Table6[[#This Row],[EMPLOYEE ID]],Table3[[EMP ID]:[DATE STARTED]],10,FALSE)</f>
        <v>44697</v>
      </c>
      <c r="E99" s="49" t="str">
        <f>IF(IFERROR(VLOOKUP(Table6[[#This Row],[EMPLOYEE ID]],ELIST!$A$1:$J$1864,8),"")="","",VLOOKUP(Table6[[#This Row],[EMPLOYEE ID]],ELIST!$A$1:$J$1864,8))</f>
        <v/>
      </c>
      <c r="F99" s="58"/>
      <c r="G99" s="53">
        <v>0.58333333333333337</v>
      </c>
      <c r="H99" s="51">
        <v>7</v>
      </c>
      <c r="I99" s="90" t="str">
        <f t="shared" si="3"/>
        <v/>
      </c>
      <c r="J99" s="60">
        <f>IF(COUNTIF($A$2:A100,A99)=1,SUMIF($A$2:$A$190,A99,$G$2:$G$190),"")</f>
        <v>0.58333333333333337</v>
      </c>
    </row>
    <row r="100" spans="1:10" ht="15.75" thickBot="1" x14ac:dyDescent="0.3">
      <c r="A100" s="28" t="s">
        <v>191</v>
      </c>
      <c r="B100" s="28">
        <v>240444</v>
      </c>
      <c r="C100" s="28" t="s">
        <v>676</v>
      </c>
      <c r="D100" s="58">
        <f>VLOOKUP(Table6[[#This Row],[EMPLOYEE ID]],Table3[[EMP ID]:[DATE STARTED]],10,FALSE)</f>
        <v>44452</v>
      </c>
      <c r="E100" s="49" t="str">
        <f>IF(IFERROR(VLOOKUP(Table6[[#This Row],[EMPLOYEE ID]],ELIST!$A$1:$J$1864,8),"")="","",VLOOKUP(Table6[[#This Row],[EMPLOYEE ID]],ELIST!$A$1:$J$1864,8))</f>
        <v/>
      </c>
      <c r="F100" s="58"/>
      <c r="G100" s="53">
        <v>0.58333333333333337</v>
      </c>
      <c r="H100" s="51">
        <v>7</v>
      </c>
      <c r="I100" s="90">
        <f t="shared" si="3"/>
        <v>0.58333333333333337</v>
      </c>
      <c r="J100" s="60" t="str">
        <f>IF(COUNTIF($A$2:A101,A100)=1,SUMIF($A$2:$A$190,A100,$G$2:$G$190),"")</f>
        <v/>
      </c>
    </row>
    <row r="101" spans="1:10" ht="15.75" thickBot="1" x14ac:dyDescent="0.3">
      <c r="A101" s="28" t="s">
        <v>175</v>
      </c>
      <c r="B101" s="28">
        <v>800033</v>
      </c>
      <c r="C101" s="28" t="s">
        <v>174</v>
      </c>
      <c r="D101" s="58">
        <f>VLOOKUP(Table6[[#This Row],[EMPLOYEE ID]],Table3[[EMP ID]:[DATE STARTED]],10,FALSE)</f>
        <v>44837</v>
      </c>
      <c r="E101" s="49" t="str">
        <f>IF(IFERROR(VLOOKUP(Table6[[#This Row],[EMPLOYEE ID]],ELIST!$A$1:$J$1864,8),"")="","",VLOOKUP(Table6[[#This Row],[EMPLOYEE ID]],ELIST!$A$1:$J$1864,8))</f>
        <v/>
      </c>
      <c r="F101" s="58"/>
      <c r="G101" s="53">
        <v>0.58333333333333337</v>
      </c>
      <c r="H101" s="51">
        <v>7</v>
      </c>
      <c r="I101" s="90" t="str">
        <f t="shared" si="3"/>
        <v/>
      </c>
      <c r="J101" s="60">
        <f>IF(COUNTIF($A$2:A102,A101)=1,SUMIF($A$2:$A$190,A101,$G$2:$G$190),"")</f>
        <v>0.58333333333333337</v>
      </c>
    </row>
    <row r="102" spans="1:10" ht="15.75" hidden="1" thickBot="1" x14ac:dyDescent="0.3">
      <c r="A102" s="28" t="s">
        <v>148</v>
      </c>
      <c r="B102" s="28">
        <v>240131</v>
      </c>
      <c r="C102" s="28" t="s">
        <v>160</v>
      </c>
      <c r="D102" s="58">
        <f>VLOOKUP(Table6[[#This Row],[EMPLOYEE ID]],Table3[[EMP ID]:[DATE STARTED]],10,FALSE)</f>
        <v>43598</v>
      </c>
      <c r="E102" s="49" t="str">
        <f>IF(IFERROR(VLOOKUP(Table6[[#This Row],[EMPLOYEE ID]],ELIST!$A$1:$J$1864,8),"")="","",VLOOKUP(Table6[[#This Row],[EMPLOYEE ID]],ELIST!$A$1:$J$1864,8))</f>
        <v/>
      </c>
      <c r="F102" s="58" t="s">
        <v>725</v>
      </c>
      <c r="G102" s="53">
        <v>0.16666666666666666</v>
      </c>
      <c r="H102" s="51">
        <v>2</v>
      </c>
      <c r="I102" s="90" t="str">
        <f t="shared" si="3"/>
        <v/>
      </c>
      <c r="J102" s="60">
        <f>IF(COUNTIF($A$2:A103,A102)=1,SUMIF($A$2:$A$190,A102,$G$2:$G$190),"")</f>
        <v>0.36021505376344087</v>
      </c>
    </row>
    <row r="103" spans="1:10" ht="15.75" hidden="1" thickBot="1" x14ac:dyDescent="0.3">
      <c r="A103" s="28" t="s">
        <v>130</v>
      </c>
      <c r="B103" s="28">
        <v>240131</v>
      </c>
      <c r="C103" s="28" t="s">
        <v>160</v>
      </c>
      <c r="D103" s="58">
        <f>VLOOKUP(Table6[[#This Row],[EMPLOYEE ID]],Table3[[EMP ID]:[DATE STARTED]],10,FALSE)</f>
        <v>43598</v>
      </c>
      <c r="E103" s="49" t="str">
        <f>IF(IFERROR(VLOOKUP(Table6[[#This Row],[EMPLOYEE ID]],ELIST!$A$1:$J$1864,8),"")="","",VLOOKUP(Table6[[#This Row],[EMPLOYEE ID]],ELIST!$A$1:$J$1864,8))</f>
        <v/>
      </c>
      <c r="F103" s="58" t="s">
        <v>725</v>
      </c>
      <c r="G103" s="53">
        <v>0.16666666666666666</v>
      </c>
      <c r="H103" s="51">
        <v>2</v>
      </c>
      <c r="I103" s="90" t="str">
        <f t="shared" si="3"/>
        <v/>
      </c>
      <c r="J103" s="60">
        <f>IF(COUNTIF($A$2:A104,A103)=1,SUMIF($A$2:$A$190,A103,$G$2:$G$190),"")</f>
        <v>0.49999999999999994</v>
      </c>
    </row>
    <row r="104" spans="1:10" ht="15.75" hidden="1" thickBot="1" x14ac:dyDescent="0.3">
      <c r="A104" s="28" t="s">
        <v>161</v>
      </c>
      <c r="B104" s="28">
        <v>240131</v>
      </c>
      <c r="C104" s="28" t="s">
        <v>160</v>
      </c>
      <c r="D104" s="58">
        <f>VLOOKUP(Table6[[#This Row],[EMPLOYEE ID]],Table3[[EMP ID]:[DATE STARTED]],10,FALSE)</f>
        <v>43598</v>
      </c>
      <c r="E104" s="49" t="str">
        <f>IF(IFERROR(VLOOKUP(Table6[[#This Row],[EMPLOYEE ID]],ELIST!$A$1:$J$1864,8),"")="","",VLOOKUP(Table6[[#This Row],[EMPLOYEE ID]],ELIST!$A$1:$J$1864,8))</f>
        <v/>
      </c>
      <c r="F104" s="58" t="s">
        <v>725</v>
      </c>
      <c r="G104" s="53">
        <v>8.3333333333333329E-2</v>
      </c>
      <c r="H104" s="51">
        <v>1</v>
      </c>
      <c r="I104" s="90" t="str">
        <f t="shared" si="3"/>
        <v/>
      </c>
      <c r="J104" s="60">
        <f>IF(COUNTIF($A$2:A105,A104)=1,SUMIF($A$2:$A$190,A104,$G$2:$G$190),"")</f>
        <v>0.25</v>
      </c>
    </row>
    <row r="105" spans="1:10" ht="15.75" thickBot="1" x14ac:dyDescent="0.3">
      <c r="A105" s="28" t="s">
        <v>64</v>
      </c>
      <c r="B105" s="28">
        <v>210064</v>
      </c>
      <c r="C105" s="28" t="s">
        <v>459</v>
      </c>
      <c r="D105" s="58">
        <f>VLOOKUP(Table6[[#This Row],[EMPLOYEE ID]],Table3[[EMP ID]:[DATE STARTED]],10,FALSE)</f>
        <v>45019</v>
      </c>
      <c r="E105" s="49" t="str">
        <f>IF(IFERROR(VLOOKUP(Table6[[#This Row],[EMPLOYEE ID]],ELIST!$A$1:$J$1864,8),"")="","",VLOOKUP(Table6[[#This Row],[EMPLOYEE ID]],ELIST!$A$1:$J$1864,8))</f>
        <v/>
      </c>
      <c r="F105" s="58"/>
      <c r="G105" s="53">
        <v>0.58333333333333337</v>
      </c>
      <c r="H105" s="51">
        <v>7</v>
      </c>
      <c r="I105" s="90" t="str">
        <f t="shared" si="3"/>
        <v/>
      </c>
      <c r="J105" s="60">
        <f>IF(COUNTIF($A$2:A106,A105)=1,SUMIF($A$2:$A$190,A105,$G$2:$G$190),"")</f>
        <v>0.71666666666666667</v>
      </c>
    </row>
    <row r="106" spans="1:10" ht="15.75" thickBot="1" x14ac:dyDescent="0.3">
      <c r="A106" s="28" t="s">
        <v>23</v>
      </c>
      <c r="B106" s="28">
        <v>210041</v>
      </c>
      <c r="C106" s="28" t="s">
        <v>473</v>
      </c>
      <c r="D106" s="58">
        <f>VLOOKUP(Table6[[#This Row],[EMPLOYEE ID]],Table3[[EMP ID]:[DATE STARTED]],10,FALSE)</f>
        <v>44693</v>
      </c>
      <c r="E106" s="49" t="str">
        <f>IF(IFERROR(VLOOKUP(Table6[[#This Row],[EMPLOYEE ID]],ELIST!$A$1:$J$1864,8),"")="","",VLOOKUP(Table6[[#This Row],[EMPLOYEE ID]],ELIST!$A$1:$J$1864,8))</f>
        <v/>
      </c>
      <c r="F106" s="58"/>
      <c r="G106" s="53">
        <v>0.58333333333333337</v>
      </c>
      <c r="H106" s="51">
        <v>7</v>
      </c>
      <c r="I106" s="90" t="str">
        <f t="shared" si="3"/>
        <v/>
      </c>
      <c r="J106" s="60" t="str">
        <f>IF(COUNTIF($A$2:A107,A106)=1,SUMIF($A$2:$A$190,A106,$G$2:$G$190),"")</f>
        <v/>
      </c>
    </row>
    <row r="107" spans="1:10" ht="15.75" thickBot="1" x14ac:dyDescent="0.3">
      <c r="A107" s="28" t="s">
        <v>434</v>
      </c>
      <c r="B107" s="28">
        <v>800053</v>
      </c>
      <c r="C107" s="28" t="s">
        <v>435</v>
      </c>
      <c r="D107" s="58">
        <f>VLOOKUP(Table6[[#This Row],[EMPLOYEE ID]],Table3[[EMP ID]:[DATE STARTED]],10,FALSE)</f>
        <v>45271</v>
      </c>
      <c r="E107" s="49" t="str">
        <f>IF(IFERROR(VLOOKUP(Table6[[#This Row],[EMPLOYEE ID]],ELIST!$A$1:$J$1864,8),"")="","",VLOOKUP(Table6[[#This Row],[EMPLOYEE ID]],ELIST!$A$1:$J$1864,8))</f>
        <v/>
      </c>
      <c r="F107" s="58"/>
      <c r="G107" s="53">
        <v>0.57999999999999996</v>
      </c>
      <c r="H107" s="51">
        <v>7</v>
      </c>
      <c r="I107" s="90" t="str">
        <f t="shared" si="3"/>
        <v/>
      </c>
      <c r="J107" s="60" t="str">
        <f>IF(COUNTIF($A$2:A108,A107)=1,SUMIF($A$2:$A$190,A107,$G$2:$G$190),"")</f>
        <v/>
      </c>
    </row>
    <row r="108" spans="1:10" ht="15.75" thickBot="1" x14ac:dyDescent="0.3">
      <c r="A108" s="28" t="s">
        <v>73</v>
      </c>
      <c r="B108" s="28">
        <v>440259</v>
      </c>
      <c r="C108" s="28" t="s">
        <v>151</v>
      </c>
      <c r="D108" s="58">
        <f>VLOOKUP(Table6[[#This Row],[EMPLOYEE ID]],Table3[[EMP ID]:[DATE STARTED]],10,FALSE)</f>
        <v>44041</v>
      </c>
      <c r="E108" s="49" t="str">
        <f>IF(IFERROR(VLOOKUP(Table6[[#This Row],[EMPLOYEE ID]],ELIST!$A$1:$J$1864,8),"")="","",VLOOKUP(Table6[[#This Row],[EMPLOYEE ID]],ELIST!$A$1:$J$1864,8))</f>
        <v/>
      </c>
      <c r="F108" s="58"/>
      <c r="G108" s="53">
        <v>0.57999999999999996</v>
      </c>
      <c r="H108" s="51">
        <v>7</v>
      </c>
      <c r="I108" s="90" t="str">
        <f t="shared" si="3"/>
        <v/>
      </c>
      <c r="J108" s="60">
        <f>IF(COUNTIF($A$2:A109,A108)=1,SUMIF($A$2:$A$190,A108,$G$2:$G$190),"")</f>
        <v>0.90999999999999992</v>
      </c>
    </row>
    <row r="109" spans="1:10" ht="15.75" thickBot="1" x14ac:dyDescent="0.3">
      <c r="A109" s="28" t="s">
        <v>233</v>
      </c>
      <c r="B109" s="28">
        <v>240091</v>
      </c>
      <c r="C109" s="28" t="s">
        <v>232</v>
      </c>
      <c r="D109" s="58">
        <f>VLOOKUP(Table6[[#This Row],[EMPLOYEE ID]],Table3[[EMP ID]:[DATE STARTED]],10,FALSE)</f>
        <v>43102</v>
      </c>
      <c r="E109" s="49">
        <f>IF(IFERROR(VLOOKUP(Table6[[#This Row],[EMPLOYEE ID]],ELIST!$A$1:$J$1864,8),"")="","",VLOOKUP(Table6[[#This Row],[EMPLOYEE ID]],ELIST!$A$1:$J$1864,8))</f>
        <v>45567</v>
      </c>
      <c r="F109" s="58"/>
      <c r="G109" s="53">
        <v>0.5053763440860215</v>
      </c>
      <c r="H109" s="51">
        <v>7</v>
      </c>
      <c r="I109" s="90" t="str">
        <f t="shared" si="3"/>
        <v/>
      </c>
      <c r="J109" s="60">
        <f>IF(COUNTIF($A$2:A110,A109)=1,SUMIF($A$2:$A$190,A109,$G$2:$G$190),"")</f>
        <v>0.7553763440860215</v>
      </c>
    </row>
    <row r="110" spans="1:10" ht="15.75" thickBot="1" x14ac:dyDescent="0.3">
      <c r="A110" s="28" t="s">
        <v>442</v>
      </c>
      <c r="B110" s="28">
        <v>210089</v>
      </c>
      <c r="C110" s="28" t="s">
        <v>653</v>
      </c>
      <c r="D110" s="58">
        <f>VLOOKUP(Table6[[#This Row],[EMPLOYEE ID]],Table3[[EMP ID]:[DATE STARTED]],10,FALSE)</f>
        <v>45481</v>
      </c>
      <c r="E110" s="49" t="str">
        <f>IF(IFERROR(VLOOKUP(Table6[[#This Row],[EMPLOYEE ID]],ELIST!$A$1:$J$1864,8),"")="","",VLOOKUP(Table6[[#This Row],[EMPLOYEE ID]],ELIST!$A$1:$J$1864,8))</f>
        <v/>
      </c>
      <c r="F110" s="58"/>
      <c r="G110" s="53">
        <v>0.5</v>
      </c>
      <c r="H110" s="51">
        <v>6</v>
      </c>
      <c r="I110" s="90">
        <f t="shared" si="3"/>
        <v>0.5</v>
      </c>
      <c r="J110" s="60">
        <f>IF(COUNTIF($A$2:A111,A110)=1,SUMIF($A$2:$A$190,A110,$G$2:$G$190),"")</f>
        <v>0.91666666666666674</v>
      </c>
    </row>
    <row r="111" spans="1:10" ht="15.75" hidden="1" thickBot="1" x14ac:dyDescent="0.3">
      <c r="A111" s="28" t="s">
        <v>105</v>
      </c>
      <c r="B111" s="28">
        <v>240255</v>
      </c>
      <c r="C111" s="28" t="s">
        <v>222</v>
      </c>
      <c r="D111" s="58">
        <f>VLOOKUP(Table6[[#This Row],[EMPLOYEE ID]],Table3[[EMP ID]:[DATE STARTED]],10,FALSE)</f>
        <v>43987</v>
      </c>
      <c r="E111" s="49" t="str">
        <f>IF(IFERROR(VLOOKUP(Table6[[#This Row],[EMPLOYEE ID]],ELIST!$A$1:$J$1864,8),"")="","",VLOOKUP(Table6[[#This Row],[EMPLOYEE ID]],ELIST!$A$1:$J$1864,8))</f>
        <v/>
      </c>
      <c r="F111" s="58" t="s">
        <v>725</v>
      </c>
      <c r="G111" s="53">
        <v>8.3333333333333329E-2</v>
      </c>
      <c r="H111" s="51">
        <v>1</v>
      </c>
      <c r="I111" s="90" t="str">
        <f t="shared" si="3"/>
        <v/>
      </c>
      <c r="J111" s="60" t="str">
        <f>IF(COUNTIF($A$2:A112,A111)=1,SUMIF($A$2:$A$190,A111,$G$2:$G$190),"")</f>
        <v/>
      </c>
    </row>
    <row r="112" spans="1:10" ht="15.75" thickBot="1" x14ac:dyDescent="0.3">
      <c r="A112" s="28" t="s">
        <v>427</v>
      </c>
      <c r="B112" s="28">
        <v>210085</v>
      </c>
      <c r="C112" s="28" t="s">
        <v>656</v>
      </c>
      <c r="D112" s="58">
        <f>VLOOKUP(Table6[[#This Row],[EMPLOYEE ID]],Table3[[EMP ID]:[DATE STARTED]],10,FALSE)</f>
        <v>45432</v>
      </c>
      <c r="E112" s="49" t="str">
        <f>IF(IFERROR(VLOOKUP(Table6[[#This Row],[EMPLOYEE ID]],ELIST!$A$1:$J$1864,8),"")="","",VLOOKUP(Table6[[#This Row],[EMPLOYEE ID]],ELIST!$A$1:$J$1864,8))</f>
        <v/>
      </c>
      <c r="F112" s="58"/>
      <c r="G112" s="53">
        <v>0.5</v>
      </c>
      <c r="H112" s="51">
        <v>6</v>
      </c>
      <c r="I112" s="90" t="str">
        <f t="shared" si="3"/>
        <v/>
      </c>
      <c r="J112" s="60">
        <f>IF(COUNTIF($A$2:A113,A112)=1,SUMIF($A$2:$A$190,A112,$G$2:$G$190),"")</f>
        <v>0.75</v>
      </c>
    </row>
    <row r="113" spans="1:10" ht="15.75" thickBot="1" x14ac:dyDescent="0.3">
      <c r="A113" s="28" t="s">
        <v>264</v>
      </c>
      <c r="B113" s="28">
        <v>240254</v>
      </c>
      <c r="C113" s="28" t="s">
        <v>263</v>
      </c>
      <c r="D113" s="58">
        <f>VLOOKUP(Table6[[#This Row],[EMPLOYEE ID]],Table3[[EMP ID]:[DATE STARTED]],10,FALSE)</f>
        <v>43987</v>
      </c>
      <c r="E113" s="49" t="str">
        <f>IF(IFERROR(VLOOKUP(Table6[[#This Row],[EMPLOYEE ID]],ELIST!$A$1:$J$1864,8),"")="","",VLOOKUP(Table6[[#This Row],[EMPLOYEE ID]],ELIST!$A$1:$J$1864,8))</f>
        <v/>
      </c>
      <c r="F113" s="58"/>
      <c r="G113" s="53">
        <v>0.5</v>
      </c>
      <c r="H113" s="51">
        <v>6</v>
      </c>
      <c r="I113" s="90" t="str">
        <f t="shared" si="3"/>
        <v/>
      </c>
      <c r="J113" s="60" t="str">
        <f>IF(COUNTIF($A$2:A114,A113)=1,SUMIF($A$2:$A$190,A113,$G$2:$G$190),"")</f>
        <v/>
      </c>
    </row>
    <row r="114" spans="1:10" ht="15.75" thickBot="1" x14ac:dyDescent="0.3">
      <c r="A114" s="28" t="s">
        <v>204</v>
      </c>
      <c r="B114" s="28">
        <v>240254</v>
      </c>
      <c r="C114" s="28" t="s">
        <v>263</v>
      </c>
      <c r="D114" s="58">
        <f>VLOOKUP(Table6[[#This Row],[EMPLOYEE ID]],Table3[[EMP ID]:[DATE STARTED]],10,FALSE)</f>
        <v>43987</v>
      </c>
      <c r="E114" s="49" t="str">
        <f>IF(IFERROR(VLOOKUP(Table6[[#This Row],[EMPLOYEE ID]],ELIST!$A$1:$J$1864,8),"")="","",VLOOKUP(Table6[[#This Row],[EMPLOYEE ID]],ELIST!$A$1:$J$1864,8))</f>
        <v/>
      </c>
      <c r="F114" s="58"/>
      <c r="G114" s="53">
        <v>0.5</v>
      </c>
      <c r="H114" s="51">
        <v>6</v>
      </c>
      <c r="I114" s="90" t="str">
        <f t="shared" si="3"/>
        <v/>
      </c>
      <c r="J114" s="60">
        <f>IF(COUNTIF($A$2:A115,A114)=1,SUMIF($A$2:$A$190,A114,$G$2:$G$190),"")</f>
        <v>0.5</v>
      </c>
    </row>
    <row r="115" spans="1:10" ht="15.75" thickBot="1" x14ac:dyDescent="0.3">
      <c r="A115" s="28" t="s">
        <v>134</v>
      </c>
      <c r="B115" s="28">
        <v>240767</v>
      </c>
      <c r="C115" s="28" t="s">
        <v>2982</v>
      </c>
      <c r="D115" s="58">
        <f>VLOOKUP(Table6[[#This Row],[EMPLOYEE ID]],Table3[[EMP ID]:[DATE STARTED]],10,FALSE)</f>
        <v>45531</v>
      </c>
      <c r="E115" s="49" t="str">
        <f>IF(IFERROR(VLOOKUP(Table6[[#This Row],[EMPLOYEE ID]],ELIST!$A$1:$J$1864,8),"")="","",VLOOKUP(Table6[[#This Row],[EMPLOYEE ID]],ELIST!$A$1:$J$1864,8))</f>
        <v/>
      </c>
      <c r="F115" s="58"/>
      <c r="G115" s="53">
        <v>0.5</v>
      </c>
      <c r="H115" s="51">
        <v>6</v>
      </c>
      <c r="I115" s="90">
        <f t="shared" si="3"/>
        <v>0.5</v>
      </c>
      <c r="J115" s="60">
        <f>IF(COUNTIF($A$2:A116,A115)=1,SUMIF($A$2:$A$190,A115,$G$2:$G$190),"")</f>
        <v>0.90591397849462363</v>
      </c>
    </row>
    <row r="116" spans="1:10" ht="15.75" thickBot="1" x14ac:dyDescent="0.3">
      <c r="A116" s="28" t="s">
        <v>122</v>
      </c>
      <c r="B116" s="28">
        <v>240743</v>
      </c>
      <c r="C116" s="28" t="s">
        <v>684</v>
      </c>
      <c r="D116" s="58">
        <f>VLOOKUP(Table6[[#This Row],[EMPLOYEE ID]],Table3[[EMP ID]:[DATE STARTED]],10,FALSE)</f>
        <v>45488</v>
      </c>
      <c r="E116" s="49" t="str">
        <f>IF(IFERROR(VLOOKUP(Table6[[#This Row],[EMPLOYEE ID]],ELIST!$A$1:$J$1864,8),"")="","",VLOOKUP(Table6[[#This Row],[EMPLOYEE ID]],ELIST!$A$1:$J$1864,8))</f>
        <v/>
      </c>
      <c r="F116" s="58"/>
      <c r="G116" s="53">
        <v>0.5</v>
      </c>
      <c r="H116" s="51">
        <v>6</v>
      </c>
      <c r="I116" s="90">
        <f t="shared" si="3"/>
        <v>0.5</v>
      </c>
      <c r="J116" s="60" t="str">
        <f>IF(COUNTIF($A$2:A117,A116)=1,SUMIF($A$2:$A$190,A116,$G$2:$G$190),"")</f>
        <v/>
      </c>
    </row>
    <row r="117" spans="1:10" ht="15.75" thickBot="1" x14ac:dyDescent="0.3">
      <c r="A117" s="28" t="s">
        <v>91</v>
      </c>
      <c r="B117" s="28">
        <v>240028</v>
      </c>
      <c r="C117" s="28" t="s">
        <v>95</v>
      </c>
      <c r="D117" s="58">
        <f>VLOOKUP(Table6[[#This Row],[EMPLOYEE ID]],Table3[[EMP ID]:[DATE STARTED]],10,FALSE)</f>
        <v>42030</v>
      </c>
      <c r="E117" s="49" t="str">
        <f>IF(IFERROR(VLOOKUP(Table6[[#This Row],[EMPLOYEE ID]],ELIST!$A$1:$J$1864,8),"")="","",VLOOKUP(Table6[[#This Row],[EMPLOYEE ID]],ELIST!$A$1:$J$1864,8))</f>
        <v/>
      </c>
      <c r="F117" s="58"/>
      <c r="G117" s="53">
        <v>0.5</v>
      </c>
      <c r="H117" s="51">
        <v>6</v>
      </c>
      <c r="I117" s="90" t="str">
        <f t="shared" si="3"/>
        <v/>
      </c>
      <c r="J117" s="60" t="str">
        <f>IF(COUNTIF($A$2:A118,A117)=1,SUMIF($A$2:$A$190,A117,$G$2:$G$190),"")</f>
        <v/>
      </c>
    </row>
    <row r="118" spans="1:10" ht="15.75" thickBot="1" x14ac:dyDescent="0.3">
      <c r="A118" s="28" t="s">
        <v>542</v>
      </c>
      <c r="B118" s="28">
        <v>240028</v>
      </c>
      <c r="C118" s="28" t="s">
        <v>95</v>
      </c>
      <c r="D118" s="58">
        <f>VLOOKUP(Table6[[#This Row],[EMPLOYEE ID]],Table3[[EMP ID]:[DATE STARTED]],10,FALSE)</f>
        <v>42030</v>
      </c>
      <c r="E118" s="49" t="str">
        <f>IF(IFERROR(VLOOKUP(Table6[[#This Row],[EMPLOYEE ID]],ELIST!$A$1:$J$1864,8),"")="","",VLOOKUP(Table6[[#This Row],[EMPLOYEE ID]],ELIST!$A$1:$J$1864,8))</f>
        <v/>
      </c>
      <c r="F118" s="58"/>
      <c r="G118" s="53">
        <v>0.5</v>
      </c>
      <c r="H118" s="51">
        <v>6</v>
      </c>
      <c r="I118" s="90" t="str">
        <f t="shared" si="3"/>
        <v/>
      </c>
      <c r="J118" s="60">
        <f>IF(COUNTIF($A$2:A119,A118)=1,SUMIF($A$2:$A$190,A118,$G$2:$G$190),"")</f>
        <v>0.5</v>
      </c>
    </row>
    <row r="119" spans="1:10" ht="15.75" thickBot="1" x14ac:dyDescent="0.3">
      <c r="A119" s="28" t="s">
        <v>472</v>
      </c>
      <c r="B119" s="28">
        <v>210091</v>
      </c>
      <c r="C119" s="28" t="s">
        <v>2979</v>
      </c>
      <c r="D119" s="58">
        <f>VLOOKUP(Table6[[#This Row],[EMPLOYEE ID]],Table3[[EMP ID]:[DATE STARTED]],10,FALSE)</f>
        <v>45523</v>
      </c>
      <c r="E119" s="49" t="str">
        <f>IF(IFERROR(VLOOKUP(Table6[[#This Row],[EMPLOYEE ID]],ELIST!$A$1:$J$1864,8),"")="","",VLOOKUP(Table6[[#This Row],[EMPLOYEE ID]],ELIST!$A$1:$J$1864,8))</f>
        <v/>
      </c>
      <c r="F119" s="58"/>
      <c r="G119" s="53">
        <v>0.41666666666666669</v>
      </c>
      <c r="H119" s="51">
        <v>5</v>
      </c>
      <c r="I119" s="90">
        <f t="shared" si="3"/>
        <v>0.41666666666666669</v>
      </c>
      <c r="J119" s="60" t="str">
        <f>IF(COUNTIF($A$2:A120,A119)=1,SUMIF($A$2:$A$190,A119,$G$2:$G$190),"")</f>
        <v/>
      </c>
    </row>
    <row r="120" spans="1:10" ht="15.75" thickBot="1" x14ac:dyDescent="0.3">
      <c r="A120" s="28" t="s">
        <v>472</v>
      </c>
      <c r="B120" s="28">
        <v>210041</v>
      </c>
      <c r="C120" s="28" t="s">
        <v>473</v>
      </c>
      <c r="D120" s="58">
        <f>VLOOKUP(Table6[[#This Row],[EMPLOYEE ID]],Table3[[EMP ID]:[DATE STARTED]],10,FALSE)</f>
        <v>44693</v>
      </c>
      <c r="E120" s="49" t="str">
        <f>IF(IFERROR(VLOOKUP(Table6[[#This Row],[EMPLOYEE ID]],ELIST!$A$1:$J$1864,8),"")="","",VLOOKUP(Table6[[#This Row],[EMPLOYEE ID]],ELIST!$A$1:$J$1864,8))</f>
        <v/>
      </c>
      <c r="F120" s="58"/>
      <c r="G120" s="53">
        <v>0.41666666666666669</v>
      </c>
      <c r="H120" s="51">
        <v>5</v>
      </c>
      <c r="I120" s="90" t="str">
        <f t="shared" si="3"/>
        <v/>
      </c>
      <c r="J120" s="60" t="str">
        <f>IF(COUNTIF($A$2:A121,A120)=1,SUMIF($A$2:$A$190,A120,$G$2:$G$190),"")</f>
        <v/>
      </c>
    </row>
    <row r="121" spans="1:10" ht="15.75" thickBot="1" x14ac:dyDescent="0.3">
      <c r="A121" s="28" t="s">
        <v>458</v>
      </c>
      <c r="B121" s="28">
        <v>210064</v>
      </c>
      <c r="C121" s="28" t="s">
        <v>459</v>
      </c>
      <c r="D121" s="58">
        <f>VLOOKUP(Table6[[#This Row],[EMPLOYEE ID]],Table3[[EMP ID]:[DATE STARTED]],10,FALSE)</f>
        <v>45019</v>
      </c>
      <c r="E121" s="49" t="str">
        <f>IF(IFERROR(VLOOKUP(Table6[[#This Row],[EMPLOYEE ID]],ELIST!$A$1:$J$1864,8),"")="","",VLOOKUP(Table6[[#This Row],[EMPLOYEE ID]],ELIST!$A$1:$J$1864,8))</f>
        <v/>
      </c>
      <c r="F121" s="58"/>
      <c r="G121" s="53">
        <v>0.41666666666666669</v>
      </c>
      <c r="H121" s="51">
        <v>5</v>
      </c>
      <c r="I121" s="90" t="str">
        <f t="shared" si="3"/>
        <v/>
      </c>
      <c r="J121" s="60" t="str">
        <f>IF(COUNTIF($A$2:A122,A121)=1,SUMIF($A$2:$A$190,A121,$G$2:$G$190),"")</f>
        <v/>
      </c>
    </row>
    <row r="122" spans="1:10" ht="15.75" thickBot="1" x14ac:dyDescent="0.3">
      <c r="A122" s="28" t="s">
        <v>442</v>
      </c>
      <c r="B122" s="28">
        <v>210048</v>
      </c>
      <c r="C122" s="28" t="s">
        <v>443</v>
      </c>
      <c r="D122" s="58">
        <f>VLOOKUP(Table6[[#This Row],[EMPLOYEE ID]],Table3[[EMP ID]:[DATE STARTED]],10,FALSE)</f>
        <v>44697</v>
      </c>
      <c r="E122" s="49" t="str">
        <f>IF(IFERROR(VLOOKUP(Table6[[#This Row],[EMPLOYEE ID]],ELIST!$A$1:$J$1864,8),"")="","",VLOOKUP(Table6[[#This Row],[EMPLOYEE ID]],ELIST!$A$1:$J$1864,8))</f>
        <v/>
      </c>
      <c r="F122" s="58"/>
      <c r="G122" s="53">
        <v>0.41666666666666669</v>
      </c>
      <c r="H122" s="51">
        <v>5</v>
      </c>
      <c r="I122" s="90" t="str">
        <f t="shared" si="3"/>
        <v/>
      </c>
      <c r="J122" s="60" t="str">
        <f>IF(COUNTIF($A$2:A123,A122)=1,SUMIF($A$2:$A$190,A122,$G$2:$G$190),"")</f>
        <v/>
      </c>
    </row>
    <row r="123" spans="1:10" ht="15.75" thickBot="1" x14ac:dyDescent="0.3">
      <c r="A123" s="28" t="s">
        <v>404</v>
      </c>
      <c r="B123" s="28">
        <v>800062</v>
      </c>
      <c r="C123" s="28" t="s">
        <v>2988</v>
      </c>
      <c r="D123" s="58">
        <f>VLOOKUP(Table6[[#This Row],[EMPLOYEE ID]],Table3[[EMP ID]:[DATE STARTED]],10,FALSE)</f>
        <v>45537</v>
      </c>
      <c r="E123" s="49" t="str">
        <f>IF(IFERROR(VLOOKUP(Table6[[#This Row],[EMPLOYEE ID]],ELIST!$A$1:$J$1864,8),"")="","",VLOOKUP(Table6[[#This Row],[EMPLOYEE ID]],ELIST!$A$1:$J$1864,8))</f>
        <v/>
      </c>
      <c r="F123" s="58"/>
      <c r="G123" s="53">
        <v>0.41666666666666669</v>
      </c>
      <c r="H123" s="51">
        <v>5</v>
      </c>
      <c r="I123" s="90">
        <f t="shared" si="3"/>
        <v>0.41666666666666669</v>
      </c>
      <c r="J123" s="60">
        <f>IF(COUNTIF($A$2:A124,A123)=1,SUMIF($A$2:$A$190,A123,$G$2:$G$190),"")</f>
        <v>0.75</v>
      </c>
    </row>
    <row r="124" spans="1:10" ht="15.75" hidden="1" thickBot="1" x14ac:dyDescent="0.3">
      <c r="A124" s="28" t="s">
        <v>400</v>
      </c>
      <c r="B124" s="28">
        <v>240455</v>
      </c>
      <c r="C124" s="28" t="s">
        <v>657</v>
      </c>
      <c r="D124" s="58">
        <f>VLOOKUP(Table6[[#This Row],[EMPLOYEE ID]],Table3[[EMP ID]:[DATE STARTED]],10,FALSE)</f>
        <v>44496</v>
      </c>
      <c r="E124" s="49" t="str">
        <f>IF(IFERROR(VLOOKUP(Table6[[#This Row],[EMPLOYEE ID]],ELIST!$A$1:$J$1864,8),"")="","",VLOOKUP(Table6[[#This Row],[EMPLOYEE ID]],ELIST!$A$1:$J$1864,8))</f>
        <v/>
      </c>
      <c r="F124" s="58" t="s">
        <v>725</v>
      </c>
      <c r="G124" s="53">
        <v>0.58333333333333337</v>
      </c>
      <c r="H124" s="51">
        <v>7</v>
      </c>
      <c r="I124" s="90" t="str">
        <f t="shared" si="3"/>
        <v/>
      </c>
      <c r="J124" s="60">
        <f>IF(COUNTIF($A$2:A125,A124)=1,SUMIF($A$2:$A$190,A124,$G$2:$G$190),"")</f>
        <v>0.706989247311828</v>
      </c>
    </row>
    <row r="125" spans="1:10" ht="15.75" hidden="1" thickBot="1" x14ac:dyDescent="0.3">
      <c r="A125" s="28" t="s">
        <v>309</v>
      </c>
      <c r="B125" s="28">
        <v>240455</v>
      </c>
      <c r="C125" s="28" t="s">
        <v>657</v>
      </c>
      <c r="D125" s="58">
        <f>VLOOKUP(Table6[[#This Row],[EMPLOYEE ID]],Table3[[EMP ID]:[DATE STARTED]],10,FALSE)</f>
        <v>44496</v>
      </c>
      <c r="E125" s="49" t="str">
        <f>IF(IFERROR(VLOOKUP(Table6[[#This Row],[EMPLOYEE ID]],ELIST!$A$1:$J$1864,8),"")="","",VLOOKUP(Table6[[#This Row],[EMPLOYEE ID]],ELIST!$A$1:$J$1864,8))</f>
        <v/>
      </c>
      <c r="F125" s="58" t="s">
        <v>725</v>
      </c>
      <c r="G125" s="53">
        <v>0.16666666666666666</v>
      </c>
      <c r="H125" s="51">
        <v>2</v>
      </c>
      <c r="I125" s="90" t="str">
        <f t="shared" si="3"/>
        <v/>
      </c>
      <c r="J125" s="60" t="str">
        <f>IF(COUNTIF($A$2:A126,A125)=1,SUMIF($A$2:$A$190,A125,$G$2:$G$190),"")</f>
        <v/>
      </c>
    </row>
    <row r="126" spans="1:10" ht="15.75" hidden="1" thickBot="1" x14ac:dyDescent="0.3">
      <c r="A126" s="28" t="s">
        <v>214</v>
      </c>
      <c r="B126" s="28">
        <v>240494</v>
      </c>
      <c r="C126" s="28" t="s">
        <v>213</v>
      </c>
      <c r="D126" s="58">
        <f>VLOOKUP(Table6[[#This Row],[EMPLOYEE ID]],Table3[[EMP ID]:[DATE STARTED]],10,FALSE)</f>
        <v>44623</v>
      </c>
      <c r="E126" s="49" t="str">
        <f>IF(IFERROR(VLOOKUP(Table6[[#This Row],[EMPLOYEE ID]],ELIST!$A$1:$J$1864,8),"")="","",VLOOKUP(Table6[[#This Row],[EMPLOYEE ID]],ELIST!$A$1:$J$1864,8))</f>
        <v/>
      </c>
      <c r="F126" s="58" t="s">
        <v>725</v>
      </c>
      <c r="G126" s="53">
        <v>0.91666666666666663</v>
      </c>
      <c r="H126" s="51">
        <v>11</v>
      </c>
      <c r="I126" s="90">
        <f t="shared" si="3"/>
        <v>0.91666666666666663</v>
      </c>
      <c r="J126" s="60">
        <f>IF(COUNTIF($A$2:A127,A126)=1,SUMIF($A$2:$A$190,A126,$G$2:$G$190),"")</f>
        <v>0.91666666666666663</v>
      </c>
    </row>
    <row r="127" spans="1:10" ht="15.75" hidden="1" thickBot="1" x14ac:dyDescent="0.3">
      <c r="A127" s="28" t="s">
        <v>219</v>
      </c>
      <c r="B127" s="28">
        <v>240538</v>
      </c>
      <c r="C127" s="28" t="s">
        <v>218</v>
      </c>
      <c r="D127" s="58">
        <f>VLOOKUP(Table6[[#This Row],[EMPLOYEE ID]],Table3[[EMP ID]:[DATE STARTED]],10,FALSE)</f>
        <v>44753</v>
      </c>
      <c r="E127" s="49" t="str">
        <f>IF(IFERROR(VLOOKUP(Table6[[#This Row],[EMPLOYEE ID]],ELIST!$A$1:$J$1864,8),"")="","",VLOOKUP(Table6[[#This Row],[EMPLOYEE ID]],ELIST!$A$1:$J$1864,8))</f>
        <v/>
      </c>
      <c r="F127" s="58" t="s">
        <v>725</v>
      </c>
      <c r="G127" s="53">
        <v>0.91666666666666663</v>
      </c>
      <c r="H127" s="51">
        <v>11</v>
      </c>
      <c r="I127" s="90">
        <f t="shared" si="3"/>
        <v>0.91666666666666663</v>
      </c>
      <c r="J127" s="60">
        <f>IF(COUNTIF($A$2:A128,A127)=1,SUMIF($A$2:$A$190,A127,$G$2:$G$190),"")</f>
        <v>0.91666666666666663</v>
      </c>
    </row>
    <row r="128" spans="1:10" ht="15.75" thickBot="1" x14ac:dyDescent="0.3">
      <c r="A128" s="28" t="s">
        <v>152</v>
      </c>
      <c r="B128" s="28">
        <v>440259</v>
      </c>
      <c r="C128" s="28" t="s">
        <v>151</v>
      </c>
      <c r="D128" s="58">
        <f>VLOOKUP(Table6[[#This Row],[EMPLOYEE ID]],Table3[[EMP ID]:[DATE STARTED]],10,FALSE)</f>
        <v>44041</v>
      </c>
      <c r="E128" s="49" t="str">
        <f>IF(IFERROR(VLOOKUP(Table6[[#This Row],[EMPLOYEE ID]],ELIST!$A$1:$J$1864,8),"")="","",VLOOKUP(Table6[[#This Row],[EMPLOYEE ID]],ELIST!$A$1:$J$1864,8))</f>
        <v/>
      </c>
      <c r="F128" s="58"/>
      <c r="G128" s="53">
        <v>0.41666666666666669</v>
      </c>
      <c r="H128" s="51">
        <v>5</v>
      </c>
      <c r="I128" s="90" t="str">
        <f t="shared" si="3"/>
        <v/>
      </c>
      <c r="J128" s="60">
        <f>IF(COUNTIF($A$2:A129,A128)=1,SUMIF($A$2:$A$190,A128,$G$2:$G$190),"")</f>
        <v>0.75</v>
      </c>
    </row>
    <row r="129" spans="1:10" ht="15.75" thickBot="1" x14ac:dyDescent="0.3">
      <c r="A129" s="28" t="s">
        <v>521</v>
      </c>
      <c r="B129" s="28">
        <v>800033</v>
      </c>
      <c r="C129" s="28" t="s">
        <v>174</v>
      </c>
      <c r="D129" s="58">
        <f>VLOOKUP(Table6[[#This Row],[EMPLOYEE ID]],Table3[[EMP ID]:[DATE STARTED]],10,FALSE)</f>
        <v>44837</v>
      </c>
      <c r="E129" s="49" t="str">
        <f>IF(IFERROR(VLOOKUP(Table6[[#This Row],[EMPLOYEE ID]],ELIST!$A$1:$J$1864,8),"")="","",VLOOKUP(Table6[[#This Row],[EMPLOYEE ID]],ELIST!$A$1:$J$1864,8))</f>
        <v/>
      </c>
      <c r="F129" s="58"/>
      <c r="G129" s="53">
        <v>0.41666666666666669</v>
      </c>
      <c r="H129" s="51">
        <v>5</v>
      </c>
      <c r="I129" s="90" t="str">
        <f t="shared" si="3"/>
        <v/>
      </c>
      <c r="J129" s="60">
        <f>IF(COUNTIF($A$2:A130,A129)=1,SUMIF($A$2:$A$190,A129,$G$2:$G$190),"")</f>
        <v>0.41666666666666669</v>
      </c>
    </row>
    <row r="130" spans="1:10" ht="15.75" hidden="1" thickBot="1" x14ac:dyDescent="0.3">
      <c r="A130" s="28" t="s">
        <v>16</v>
      </c>
      <c r="B130" s="28">
        <v>240617</v>
      </c>
      <c r="C130" s="28" t="s">
        <v>28</v>
      </c>
      <c r="D130" s="58">
        <f>VLOOKUP(Table6[[#This Row],[EMPLOYEE ID]],Table3[[EMP ID]:[DATE STARTED]],10,FALSE)</f>
        <v>45012</v>
      </c>
      <c r="E130" s="49" t="str">
        <f>IF(IFERROR(VLOOKUP(Table6[[#This Row],[EMPLOYEE ID]],ELIST!$A$1:$J$1864,8),"")="","",VLOOKUP(Table6[[#This Row],[EMPLOYEE ID]],ELIST!$A$1:$J$1864,8))</f>
        <v/>
      </c>
      <c r="F130" s="58" t="s">
        <v>725</v>
      </c>
      <c r="G130" s="53">
        <v>0.91666666666666663</v>
      </c>
      <c r="H130" s="51">
        <v>11</v>
      </c>
      <c r="I130" s="90">
        <f t="shared" ref="I130:I161" si="4">IF(COUNTIF($B$2:$B$190,B130)=1,SUMIF($B$2:$B$190,B130,$G$2:$G$190),"")</f>
        <v>0.91666666666666663</v>
      </c>
      <c r="J130" s="60">
        <f>IF(COUNTIF($A$2:A131,A130)=1,SUMIF($A$2:$A$190,A130,$G$2:$G$190),"")</f>
        <v>0.91666666666666663</v>
      </c>
    </row>
    <row r="131" spans="1:10" ht="15.75" thickBot="1" x14ac:dyDescent="0.3">
      <c r="A131" s="28" t="s">
        <v>532</v>
      </c>
      <c r="B131" s="28">
        <v>800053</v>
      </c>
      <c r="C131" s="28" t="s">
        <v>435</v>
      </c>
      <c r="D131" s="58">
        <f>VLOOKUP(Table6[[#This Row],[EMPLOYEE ID]],Table3[[EMP ID]:[DATE STARTED]],10,FALSE)</f>
        <v>45271</v>
      </c>
      <c r="E131" s="49" t="str">
        <f>IF(IFERROR(VLOOKUP(Table6[[#This Row],[EMPLOYEE ID]],ELIST!$A$1:$J$1864,8),"")="","",VLOOKUP(Table6[[#This Row],[EMPLOYEE ID]],ELIST!$A$1:$J$1864,8))</f>
        <v/>
      </c>
      <c r="F131" s="58"/>
      <c r="G131" s="53">
        <v>0.41666666666666669</v>
      </c>
      <c r="H131" s="51">
        <v>5</v>
      </c>
      <c r="I131" s="90" t="str">
        <f t="shared" si="4"/>
        <v/>
      </c>
      <c r="J131" s="60">
        <f>IF(COUNTIF($A$2:A132,A131)=1,SUMIF($A$2:$A$190,A131,$G$2:$G$190),"")</f>
        <v>0.41666666666666669</v>
      </c>
    </row>
    <row r="132" spans="1:10" ht="15.75" thickBot="1" x14ac:dyDescent="0.3">
      <c r="A132" s="28" t="s">
        <v>446</v>
      </c>
      <c r="B132" s="28">
        <v>410031</v>
      </c>
      <c r="C132" s="28" t="s">
        <v>2984</v>
      </c>
      <c r="D132" s="58">
        <f>VLOOKUP(Table6[[#This Row],[EMPLOYEE ID]],Table3[[EMP ID]:[DATE STARTED]],10,FALSE)</f>
        <v>45530</v>
      </c>
      <c r="E132" s="49">
        <f>IF(IFERROR(VLOOKUP(Table6[[#This Row],[EMPLOYEE ID]],ELIST!$A$1:$J$1864,8),"")="","",VLOOKUP(Table6[[#This Row],[EMPLOYEE ID]],ELIST!$A$1:$J$1864,8))</f>
        <v>45616</v>
      </c>
      <c r="F132" s="58"/>
      <c r="G132" s="53">
        <v>0.3888888888888889</v>
      </c>
      <c r="H132" s="51">
        <v>5</v>
      </c>
      <c r="I132" s="90">
        <f t="shared" si="4"/>
        <v>0.3888888888888889</v>
      </c>
      <c r="J132" s="60">
        <f>IF(COUNTIF($A$2:A133,A132)=1,SUMIF($A$2:$A$190,A132,$G$2:$G$190),"")</f>
        <v>0.76388888888888884</v>
      </c>
    </row>
    <row r="133" spans="1:10" ht="15.75" thickBot="1" x14ac:dyDescent="0.3">
      <c r="A133" s="28" t="s">
        <v>230</v>
      </c>
      <c r="B133" s="28">
        <v>210056</v>
      </c>
      <c r="C133" s="28" t="s">
        <v>203</v>
      </c>
      <c r="D133" s="58">
        <f>VLOOKUP(Table6[[#This Row],[EMPLOYEE ID]],Table3[[EMP ID]:[DATE STARTED]],10,FALSE)</f>
        <v>44907</v>
      </c>
      <c r="E133" s="49">
        <f>IF(IFERROR(VLOOKUP(Table6[[#This Row],[EMPLOYEE ID]],ELIST!$A$1:$J$1864,8),"")="","",VLOOKUP(Table6[[#This Row],[EMPLOYEE ID]],ELIST!$A$1:$J$1864,8))</f>
        <v>45463</v>
      </c>
      <c r="F133" s="58"/>
      <c r="G133" s="53">
        <v>0.3888888888888889</v>
      </c>
      <c r="H133" s="51">
        <v>5</v>
      </c>
      <c r="I133" s="90" t="str">
        <f t="shared" si="4"/>
        <v/>
      </c>
      <c r="J133" s="60" t="str">
        <f>IF(COUNTIF($A$2:A134,A133)=1,SUMIF($A$2:$A$190,A133,$G$2:$G$190),"")</f>
        <v/>
      </c>
    </row>
    <row r="134" spans="1:10" ht="15.75" thickBot="1" x14ac:dyDescent="0.3">
      <c r="A134" s="28" t="s">
        <v>446</v>
      </c>
      <c r="B134" s="28">
        <v>210030</v>
      </c>
      <c r="C134" s="28" t="s">
        <v>447</v>
      </c>
      <c r="D134" s="58">
        <f>VLOOKUP(Table6[[#This Row],[EMPLOYEE ID]],Table3[[EMP ID]:[DATE STARTED]],10,FALSE)</f>
        <v>44326</v>
      </c>
      <c r="E134" s="49">
        <f>IF(IFERROR(VLOOKUP(Table6[[#This Row],[EMPLOYEE ID]],ELIST!$A$1:$J$1864,8),"")="","",VLOOKUP(Table6[[#This Row],[EMPLOYEE ID]],ELIST!$A$1:$J$1864,8))</f>
        <v>45458</v>
      </c>
      <c r="F134" s="58"/>
      <c r="G134" s="53">
        <v>0.375</v>
      </c>
      <c r="H134" s="51">
        <v>5</v>
      </c>
      <c r="I134" s="90">
        <f t="shared" si="4"/>
        <v>0.375</v>
      </c>
      <c r="J134" s="60" t="str">
        <f>IF(COUNTIF($A$2:A135,A134)=1,SUMIF($A$2:$A$190,A134,$G$2:$G$190),"")</f>
        <v/>
      </c>
    </row>
    <row r="135" spans="1:10" ht="15.75" thickBot="1" x14ac:dyDescent="0.3">
      <c r="A135" s="28" t="s">
        <v>404</v>
      </c>
      <c r="B135" s="28">
        <v>210013</v>
      </c>
      <c r="C135" s="28" t="s">
        <v>403</v>
      </c>
      <c r="D135" s="58">
        <f>VLOOKUP(Table6[[#This Row],[EMPLOYEE ID]],Table3[[EMP ID]:[DATE STARTED]],10,FALSE)</f>
        <v>42590</v>
      </c>
      <c r="E135" s="49" t="str">
        <f>IF(IFERROR(VLOOKUP(Table6[[#This Row],[EMPLOYEE ID]],ELIST!$A$1:$J$1864,8),"")="","",VLOOKUP(Table6[[#This Row],[EMPLOYEE ID]],ELIST!$A$1:$J$1864,8))</f>
        <v/>
      </c>
      <c r="F135" s="58"/>
      <c r="G135" s="53">
        <v>0.33333333333333331</v>
      </c>
      <c r="H135" s="51">
        <v>4</v>
      </c>
      <c r="I135" s="90">
        <f t="shared" si="4"/>
        <v>0.33333333333333331</v>
      </c>
      <c r="J135" s="60" t="str">
        <f>IF(COUNTIF($A$2:A136,A135)=1,SUMIF($A$2:$A$190,A135,$G$2:$G$190),"")</f>
        <v/>
      </c>
    </row>
    <row r="136" spans="1:10" ht="15.75" thickBot="1" x14ac:dyDescent="0.3">
      <c r="A136" s="28" t="s">
        <v>166</v>
      </c>
      <c r="B136" s="28">
        <v>210084</v>
      </c>
      <c r="C136" s="28" t="s">
        <v>680</v>
      </c>
      <c r="D136" s="58">
        <f>VLOOKUP(Table6[[#This Row],[EMPLOYEE ID]],Table3[[EMP ID]:[DATE STARTED]],10,FALSE)</f>
        <v>45439</v>
      </c>
      <c r="E136" s="49" t="str">
        <f>IF(IFERROR(VLOOKUP(Table6[[#This Row],[EMPLOYEE ID]],ELIST!$A$1:$J$1864,8),"")="","",VLOOKUP(Table6[[#This Row],[EMPLOYEE ID]],ELIST!$A$1:$J$1864,8))</f>
        <v/>
      </c>
      <c r="F136" s="58"/>
      <c r="G136" s="53">
        <v>0.33333333333333331</v>
      </c>
      <c r="H136" s="51">
        <v>4</v>
      </c>
      <c r="I136" s="90" t="str">
        <f t="shared" si="4"/>
        <v/>
      </c>
      <c r="J136" s="60" t="str">
        <f>IF(COUNTIF($A$2:A137,A136)=1,SUMIF($A$2:$A$190,A136,$G$2:$G$190),"")</f>
        <v/>
      </c>
    </row>
    <row r="137" spans="1:10" ht="15.75" thickBot="1" x14ac:dyDescent="0.3">
      <c r="A137" s="28" t="s">
        <v>166</v>
      </c>
      <c r="B137" s="28">
        <v>210069</v>
      </c>
      <c r="C137" s="28" t="s">
        <v>165</v>
      </c>
      <c r="D137" s="58">
        <f>VLOOKUP(Table6[[#This Row],[EMPLOYEE ID]],Table3[[EMP ID]:[DATE STARTED]],10,FALSE)</f>
        <v>45055</v>
      </c>
      <c r="E137" s="49" t="str">
        <f>IF(IFERROR(VLOOKUP(Table6[[#This Row],[EMPLOYEE ID]],ELIST!$A$1:$J$1864,8),"")="","",VLOOKUP(Table6[[#This Row],[EMPLOYEE ID]],ELIST!$A$1:$J$1864,8))</f>
        <v/>
      </c>
      <c r="F137" s="58"/>
      <c r="G137" s="53">
        <v>0.33333333333333331</v>
      </c>
      <c r="H137" s="51">
        <v>4</v>
      </c>
      <c r="I137" s="90" t="str">
        <f t="shared" si="4"/>
        <v/>
      </c>
      <c r="J137" s="60" t="str">
        <f>IF(COUNTIF($A$2:A138,A137)=1,SUMIF($A$2:$A$190,A137,$G$2:$G$190),"")</f>
        <v/>
      </c>
    </row>
    <row r="138" spans="1:10" ht="15.75" thickBot="1" x14ac:dyDescent="0.3">
      <c r="A138" s="28" t="s">
        <v>3285</v>
      </c>
      <c r="B138" s="28">
        <v>210084</v>
      </c>
      <c r="C138" s="28" t="s">
        <v>680</v>
      </c>
      <c r="D138" s="58">
        <f>VLOOKUP(Table6[[#This Row],[EMPLOYEE ID]],Table3[[EMP ID]:[DATE STARTED]],10,FALSE)</f>
        <v>45439</v>
      </c>
      <c r="E138" s="49" t="str">
        <f>IF(IFERROR(VLOOKUP(Table6[[#This Row],[EMPLOYEE ID]],ELIST!$A$1:$J$1864,8),"")="","",VLOOKUP(Table6[[#This Row],[EMPLOYEE ID]],ELIST!$A$1:$J$1864,8))</f>
        <v/>
      </c>
      <c r="F138" s="58"/>
      <c r="G138" s="53">
        <v>0.33333333333333331</v>
      </c>
      <c r="H138" s="51">
        <v>4</v>
      </c>
      <c r="I138" s="90" t="str">
        <f t="shared" si="4"/>
        <v/>
      </c>
      <c r="J138" s="60">
        <f>IF(COUNTIF($A$2:A139,A138)=1,SUMIF($A$2:$A$190,A138,$G$2:$G$190),"")</f>
        <v>0.33333333333333331</v>
      </c>
    </row>
    <row r="139" spans="1:10" ht="15.75" thickBot="1" x14ac:dyDescent="0.3">
      <c r="A139" s="28" t="s">
        <v>197</v>
      </c>
      <c r="B139" s="28">
        <v>240057</v>
      </c>
      <c r="C139" s="28" t="s">
        <v>2981</v>
      </c>
      <c r="D139" s="58">
        <f>VLOOKUP(Table6[[#This Row],[EMPLOYEE ID]],Table3[[EMP ID]:[DATE STARTED]],10,FALSE)</f>
        <v>45532</v>
      </c>
      <c r="E139" s="49" t="str">
        <f>IF(IFERROR(VLOOKUP(Table6[[#This Row],[EMPLOYEE ID]],ELIST!$A$1:$J$1864,8),"")="","",VLOOKUP(Table6[[#This Row],[EMPLOYEE ID]],ELIST!$A$1:$J$1864,8))</f>
        <v/>
      </c>
      <c r="F139" s="58"/>
      <c r="G139" s="53">
        <v>0.33</v>
      </c>
      <c r="H139" s="51">
        <v>4</v>
      </c>
      <c r="I139" s="90">
        <f t="shared" si="4"/>
        <v>0.33</v>
      </c>
      <c r="J139" s="60">
        <f>IF(COUNTIF($A$2:A140,A139)=1,SUMIF($A$2:$A$190,A139,$G$2:$G$190),"")</f>
        <v>0.57666666666666666</v>
      </c>
    </row>
    <row r="140" spans="1:10" ht="15.75" thickBot="1" x14ac:dyDescent="0.3">
      <c r="A140" s="28" t="s">
        <v>73</v>
      </c>
      <c r="B140" s="28">
        <v>240671</v>
      </c>
      <c r="C140" s="28" t="s">
        <v>80</v>
      </c>
      <c r="D140" s="58">
        <f>VLOOKUP(Table6[[#This Row],[EMPLOYEE ID]],Table3[[EMP ID]:[DATE STARTED]],10,FALSE)</f>
        <v>45103</v>
      </c>
      <c r="E140" s="49">
        <f>IF(IFERROR(VLOOKUP(Table6[[#This Row],[EMPLOYEE ID]],ELIST!$A$1:$J$1864,8),"")="","",VLOOKUP(Table6[[#This Row],[EMPLOYEE ID]],ELIST!$A$1:$J$1864,8))</f>
        <v>45415</v>
      </c>
      <c r="F140" s="58"/>
      <c r="G140" s="53">
        <v>0.33</v>
      </c>
      <c r="H140" s="51">
        <v>4</v>
      </c>
      <c r="I140" s="90">
        <f t="shared" si="4"/>
        <v>0.33</v>
      </c>
      <c r="J140" s="60" t="str">
        <f>IF(COUNTIF($A$2:A141,A140)=1,SUMIF($A$2:$A$190,A140,$G$2:$G$190),"")</f>
        <v/>
      </c>
    </row>
    <row r="141" spans="1:10" ht="15.75" thickBot="1" x14ac:dyDescent="0.3">
      <c r="A141" s="28" t="s">
        <v>468</v>
      </c>
      <c r="B141" s="28">
        <v>410032</v>
      </c>
      <c r="C141" s="28" t="s">
        <v>3745</v>
      </c>
      <c r="D141" s="58">
        <f>VLOOKUP(Table6[[#This Row],[EMPLOYEE ID]],Table3[[EMP ID]:[DATE STARTED]],10,FALSE)</f>
        <v>45581</v>
      </c>
      <c r="E141" s="49" t="str">
        <f>IF(IFERROR(VLOOKUP(Table6[[#This Row],[EMPLOYEE ID]],ELIST!$A$1:$J$1864,8),"")="","",VLOOKUP(Table6[[#This Row],[EMPLOYEE ID]],ELIST!$A$1:$J$1864,8))</f>
        <v/>
      </c>
      <c r="F141" s="58"/>
      <c r="G141" s="53">
        <v>0.25</v>
      </c>
      <c r="H141" s="51">
        <v>3</v>
      </c>
      <c r="I141" s="90">
        <f t="shared" si="4"/>
        <v>0.25</v>
      </c>
      <c r="J141" s="60" t="str">
        <f>IF(COUNTIF($A$2:A142,A141)=1,SUMIF($A$2:$A$190,A141,$G$2:$G$190),"")</f>
        <v/>
      </c>
    </row>
    <row r="142" spans="1:10" ht="15.75" thickBot="1" x14ac:dyDescent="0.3">
      <c r="A142" s="95" t="s">
        <v>460</v>
      </c>
      <c r="B142" s="28">
        <v>240131</v>
      </c>
      <c r="C142" s="28" t="s">
        <v>160</v>
      </c>
      <c r="D142" s="58">
        <f>VLOOKUP(Table6[[#This Row],[EMPLOYEE ID]],Table3[[EMP ID]:[DATE STARTED]],10,FALSE)</f>
        <v>43598</v>
      </c>
      <c r="E142" s="49" t="str">
        <f>IF(IFERROR(VLOOKUP(Table6[[#This Row],[EMPLOYEE ID]],ELIST!$A$1:$J$1864,8),"")="","",VLOOKUP(Table6[[#This Row],[EMPLOYEE ID]],ELIST!$A$1:$J$1864,8))</f>
        <v/>
      </c>
      <c r="F142" s="58"/>
      <c r="G142" s="53">
        <v>0.25</v>
      </c>
      <c r="H142" s="51">
        <v>3</v>
      </c>
      <c r="I142" s="90" t="str">
        <f t="shared" si="4"/>
        <v/>
      </c>
      <c r="J142" s="60" t="str">
        <f>IF(COUNTIF($A$2:A143,A142)=1,SUMIF($A$2:$A$190,A142,$G$2:$G$190),"")</f>
        <v/>
      </c>
    </row>
    <row r="143" spans="1:10" ht="15.75" thickBot="1" x14ac:dyDescent="0.3">
      <c r="A143" s="28" t="s">
        <v>427</v>
      </c>
      <c r="B143" s="28">
        <v>210051</v>
      </c>
      <c r="C143" s="28" t="s">
        <v>308</v>
      </c>
      <c r="D143" s="58">
        <f>VLOOKUP(Table6[[#This Row],[EMPLOYEE ID]],Table3[[EMP ID]:[DATE STARTED]],10,FALSE)</f>
        <v>44754</v>
      </c>
      <c r="E143" s="49" t="str">
        <f>IF(IFERROR(VLOOKUP(Table6[[#This Row],[EMPLOYEE ID]],ELIST!$A$1:$J$1864,8),"")="","",VLOOKUP(Table6[[#This Row],[EMPLOYEE ID]],ELIST!$A$1:$J$1864,8))</f>
        <v/>
      </c>
      <c r="F143" s="58"/>
      <c r="G143" s="53">
        <v>0.25</v>
      </c>
      <c r="H143" s="51">
        <v>3</v>
      </c>
      <c r="I143" s="90" t="str">
        <f t="shared" si="4"/>
        <v/>
      </c>
      <c r="J143" s="60" t="str">
        <f>IF(COUNTIF($A$2:A144,A143)=1,SUMIF($A$2:$A$190,A143,$G$2:$G$190),"")</f>
        <v/>
      </c>
    </row>
    <row r="144" spans="1:10" ht="15.75" hidden="1" thickBot="1" x14ac:dyDescent="0.3">
      <c r="A144" s="28" t="s">
        <v>148</v>
      </c>
      <c r="B144" s="28">
        <v>340036</v>
      </c>
      <c r="C144" s="28" t="s">
        <v>147</v>
      </c>
      <c r="D144" s="58">
        <f>VLOOKUP(Table6[[#This Row],[EMPLOYEE ID]],Table3[[EMP ID]:[DATE STARTED]],10,FALSE)</f>
        <v>44683</v>
      </c>
      <c r="E144" s="49">
        <f>IF(IFERROR(VLOOKUP(Table6[[#This Row],[EMPLOYEE ID]],ELIST!$A$1:$J$1864,8),"")="","",VLOOKUP(Table6[[#This Row],[EMPLOYEE ID]],ELIST!$A$1:$J$1864,8))</f>
        <v>45422</v>
      </c>
      <c r="F144" s="58" t="s">
        <v>725</v>
      </c>
      <c r="G144" s="53">
        <v>0.19354838709677422</v>
      </c>
      <c r="H144" s="51">
        <v>3</v>
      </c>
      <c r="I144" s="90">
        <f t="shared" si="4"/>
        <v>0.19354838709677422</v>
      </c>
      <c r="J144" s="60" t="str">
        <f>IF(COUNTIF($A$2:A145,A144)=1,SUMIF($A$2:$A$190,A144,$G$2:$G$190),"")</f>
        <v/>
      </c>
    </row>
    <row r="145" spans="1:10" ht="15.75" hidden="1" thickBot="1" x14ac:dyDescent="0.3">
      <c r="A145" s="28" t="s">
        <v>254</v>
      </c>
      <c r="B145" s="28">
        <v>340052</v>
      </c>
      <c r="C145" s="28" t="s">
        <v>674</v>
      </c>
      <c r="D145" s="58">
        <f>VLOOKUP(Table6[[#This Row],[EMPLOYEE ID]],Table3[[EMP ID]:[DATE STARTED]],10,FALSE)</f>
        <v>45224</v>
      </c>
      <c r="E145" s="49" t="str">
        <f>IF(IFERROR(VLOOKUP(Table6[[#This Row],[EMPLOYEE ID]],ELIST!$A$1:$J$1864,8),"")="","",VLOOKUP(Table6[[#This Row],[EMPLOYEE ID]],ELIST!$A$1:$J$1864,8))</f>
        <v/>
      </c>
      <c r="F145" s="58" t="s">
        <v>725</v>
      </c>
      <c r="G145" s="53">
        <v>0.66666666666666663</v>
      </c>
      <c r="H145" s="51">
        <v>8</v>
      </c>
      <c r="I145" s="90">
        <f t="shared" si="4"/>
        <v>0.66666666666666663</v>
      </c>
      <c r="J145" s="60" t="str">
        <f>IF(COUNTIF($A$2:A146,A145)=1,SUMIF($A$2:$A$190,A145,$G$2:$G$190),"")</f>
        <v/>
      </c>
    </row>
    <row r="146" spans="1:10" ht="15.75" hidden="1" thickBot="1" x14ac:dyDescent="0.3">
      <c r="A146" s="28" t="s">
        <v>134</v>
      </c>
      <c r="B146" s="28">
        <v>340061</v>
      </c>
      <c r="C146" s="28" t="s">
        <v>683</v>
      </c>
      <c r="D146" s="58">
        <f>VLOOKUP(Table6[[#This Row],[EMPLOYEE ID]],Table3[[EMP ID]:[DATE STARTED]],10,FALSE)</f>
        <v>45497</v>
      </c>
      <c r="E146" s="49">
        <f>IF(IFERROR(VLOOKUP(Table6[[#This Row],[EMPLOYEE ID]],ELIST!$A$1:$J$1864,8),"")="","",VLOOKUP(Table6[[#This Row],[EMPLOYEE ID]],ELIST!$A$1:$J$1864,8))</f>
        <v>45520</v>
      </c>
      <c r="F146" s="58" t="s">
        <v>725</v>
      </c>
      <c r="G146" s="53">
        <v>4.301075268817204E-2</v>
      </c>
      <c r="H146" s="51">
        <v>1</v>
      </c>
      <c r="I146" s="90">
        <f t="shared" si="4"/>
        <v>4.301075268817204E-2</v>
      </c>
      <c r="J146" s="60" t="str">
        <f>IF(COUNTIF($A$2:A147,A146)=1,SUMIF($A$2:$A$190,A146,$G$2:$G$190),"")</f>
        <v/>
      </c>
    </row>
    <row r="147" spans="1:10" ht="15.75" thickBot="1" x14ac:dyDescent="0.3">
      <c r="A147" s="28" t="s">
        <v>377</v>
      </c>
      <c r="B147" s="28">
        <v>340010</v>
      </c>
      <c r="C147" s="28" t="s">
        <v>376</v>
      </c>
      <c r="D147" s="58">
        <f>VLOOKUP(Table6[[#This Row],[EMPLOYEE ID]],Table3[[EMP ID]:[DATE STARTED]],10,FALSE)</f>
        <v>44319</v>
      </c>
      <c r="E147" s="49">
        <f>IF(IFERROR(VLOOKUP(Table6[[#This Row],[EMPLOYEE ID]],ELIST!$A$1:$J$1864,8),"")="","",VLOOKUP(Table6[[#This Row],[EMPLOYEE ID]],ELIST!$A$1:$J$1864,8))</f>
        <v>45423</v>
      </c>
      <c r="F147" s="58"/>
      <c r="G147" s="53">
        <v>0.25</v>
      </c>
      <c r="H147" s="51">
        <v>3</v>
      </c>
      <c r="I147" s="90" t="str">
        <f t="shared" si="4"/>
        <v/>
      </c>
      <c r="J147" s="60" t="str">
        <f>IF(COUNTIF($A$2:A148,A147)=1,SUMIF($A$2:$A$190,A147,$G$2:$G$190),"")</f>
        <v/>
      </c>
    </row>
    <row r="148" spans="1:10" ht="15.75" thickBot="1" x14ac:dyDescent="0.3">
      <c r="A148" s="28" t="s">
        <v>238</v>
      </c>
      <c r="B148" s="28">
        <v>240109</v>
      </c>
      <c r="C148" s="28" t="s">
        <v>237</v>
      </c>
      <c r="D148" s="58">
        <f>VLOOKUP(Table6[[#This Row],[EMPLOYEE ID]],Table3[[EMP ID]:[DATE STARTED]],10,FALSE)</f>
        <v>43514</v>
      </c>
      <c r="E148" s="49" t="str">
        <f>IF(IFERROR(VLOOKUP(Table6[[#This Row],[EMPLOYEE ID]],ELIST!$A$1:$J$1864,8),"")="","",VLOOKUP(Table6[[#This Row],[EMPLOYEE ID]],ELIST!$A$1:$J$1864,8))</f>
        <v/>
      </c>
      <c r="F148" s="58"/>
      <c r="G148" s="53">
        <v>0.25</v>
      </c>
      <c r="H148" s="51">
        <v>3</v>
      </c>
      <c r="I148" s="90" t="str">
        <f t="shared" si="4"/>
        <v/>
      </c>
      <c r="J148" s="60" t="str">
        <f>IF(COUNTIF($A$2:A149,A148)=1,SUMIF($A$2:$A$190,A148,$G$2:$G$190),"")</f>
        <v/>
      </c>
    </row>
    <row r="149" spans="1:10" ht="15.75" thickBot="1" x14ac:dyDescent="0.3">
      <c r="A149" s="28" t="s">
        <v>223</v>
      </c>
      <c r="B149" s="28">
        <v>240255</v>
      </c>
      <c r="C149" s="28" t="s">
        <v>222</v>
      </c>
      <c r="D149" s="58">
        <f>VLOOKUP(Table6[[#This Row],[EMPLOYEE ID]],Table3[[EMP ID]:[DATE STARTED]],10,FALSE)</f>
        <v>43987</v>
      </c>
      <c r="E149" s="49" t="str">
        <f>IF(IFERROR(VLOOKUP(Table6[[#This Row],[EMPLOYEE ID]],ELIST!$A$1:$J$1864,8),"")="","",VLOOKUP(Table6[[#This Row],[EMPLOYEE ID]],ELIST!$A$1:$J$1864,8))</f>
        <v/>
      </c>
      <c r="F149" s="58"/>
      <c r="G149" s="53">
        <v>0.25</v>
      </c>
      <c r="H149" s="51">
        <v>3</v>
      </c>
      <c r="I149" s="90" t="str">
        <f t="shared" si="4"/>
        <v/>
      </c>
      <c r="J149" s="60">
        <f>IF(COUNTIF($A$2:A150,A149)=1,SUMIF($A$2:$A$190,A149,$G$2:$G$190),"")</f>
        <v>0.25</v>
      </c>
    </row>
    <row r="150" spans="1:10" ht="15.75" thickBot="1" x14ac:dyDescent="0.3">
      <c r="A150" s="28" t="s">
        <v>134</v>
      </c>
      <c r="B150" s="28">
        <v>240607</v>
      </c>
      <c r="C150" s="28" t="s">
        <v>136</v>
      </c>
      <c r="D150" s="58">
        <f>VLOOKUP(Table6[[#This Row],[EMPLOYEE ID]],Table3[[EMP ID]:[DATE STARTED]],10,FALSE)</f>
        <v>44949</v>
      </c>
      <c r="E150" s="49" t="str">
        <f>IF(IFERROR(VLOOKUP(Table6[[#This Row],[EMPLOYEE ID]],ELIST!$A$1:$J$1864,8),"")="","",VLOOKUP(Table6[[#This Row],[EMPLOYEE ID]],ELIST!$A$1:$J$1864,8))</f>
        <v/>
      </c>
      <c r="F150" s="58"/>
      <c r="G150" s="53">
        <v>0.25</v>
      </c>
      <c r="H150" s="51">
        <v>3</v>
      </c>
      <c r="I150" s="90" t="str">
        <f t="shared" si="4"/>
        <v/>
      </c>
      <c r="J150" s="60" t="str">
        <f>IF(COUNTIF($A$2:A151,A150)=1,SUMIF($A$2:$A$190,A150,$G$2:$G$190),"")</f>
        <v/>
      </c>
    </row>
    <row r="151" spans="1:10" ht="15.75" thickBot="1" x14ac:dyDescent="0.3">
      <c r="A151" s="28" t="s">
        <v>130</v>
      </c>
      <c r="B151" s="28">
        <v>310008</v>
      </c>
      <c r="C151" s="28" t="s">
        <v>131</v>
      </c>
      <c r="D151" s="58">
        <f>VLOOKUP(Table6[[#This Row],[EMPLOYEE ID]],Table3[[EMP ID]:[DATE STARTED]],10,FALSE)</f>
        <v>45264</v>
      </c>
      <c r="E151" s="49" t="str">
        <f>IF(IFERROR(VLOOKUP(Table6[[#This Row],[EMPLOYEE ID]],ELIST!$A$1:$J$1864,8),"")="","",VLOOKUP(Table6[[#This Row],[EMPLOYEE ID]],ELIST!$A$1:$J$1864,8))</f>
        <v/>
      </c>
      <c r="F151" s="58"/>
      <c r="G151" s="53">
        <v>0.25</v>
      </c>
      <c r="H151" s="51">
        <v>3</v>
      </c>
      <c r="I151" s="90" t="str">
        <f t="shared" si="4"/>
        <v/>
      </c>
      <c r="J151" s="60" t="str">
        <f>IF(COUNTIF($A$2:A152,A151)=1,SUMIF($A$2:$A$190,A151,$G$2:$G$190),"")</f>
        <v/>
      </c>
    </row>
    <row r="152" spans="1:10" ht="15.75" thickBot="1" x14ac:dyDescent="0.3">
      <c r="A152" s="28" t="s">
        <v>3282</v>
      </c>
      <c r="B152" s="28">
        <v>210071</v>
      </c>
      <c r="C152" s="28" t="s">
        <v>127</v>
      </c>
      <c r="D152" s="58">
        <f>VLOOKUP(Table6[[#This Row],[EMPLOYEE ID]],Table3[[EMP ID]:[DATE STARTED]],10,FALSE)</f>
        <v>45096</v>
      </c>
      <c r="E152" s="49" t="str">
        <f>IF(IFERROR(VLOOKUP(Table6[[#This Row],[EMPLOYEE ID]],ELIST!$A$1:$J$1864,8),"")="","",VLOOKUP(Table6[[#This Row],[EMPLOYEE ID]],ELIST!$A$1:$J$1864,8))</f>
        <v/>
      </c>
      <c r="F152" s="58"/>
      <c r="G152" s="53">
        <v>0.25</v>
      </c>
      <c r="H152" s="51">
        <v>3</v>
      </c>
      <c r="I152" s="90" t="str">
        <f t="shared" si="4"/>
        <v/>
      </c>
      <c r="J152" s="60">
        <f>IF(COUNTIF($A$2:A153,A152)=1,SUMIF($A$2:$A$190,A152,$G$2:$G$190),"")</f>
        <v>0.25</v>
      </c>
    </row>
    <row r="153" spans="1:10" ht="15.75" thickBot="1" x14ac:dyDescent="0.3">
      <c r="A153" s="28" t="s">
        <v>3288</v>
      </c>
      <c r="B153" s="28">
        <v>800044</v>
      </c>
      <c r="C153" s="28" t="s">
        <v>464</v>
      </c>
      <c r="D153" s="58">
        <f>VLOOKUP(Table6[[#This Row],[EMPLOYEE ID]],Table3[[EMP ID]:[DATE STARTED]],10,FALSE)</f>
        <v>45019</v>
      </c>
      <c r="E153" s="49" t="str">
        <f>IF(IFERROR(VLOOKUP(Table6[[#This Row],[EMPLOYEE ID]],ELIST!$A$1:$J$1864,8),"")="","",VLOOKUP(Table6[[#This Row],[EMPLOYEE ID]],ELIST!$A$1:$J$1864,8))</f>
        <v/>
      </c>
      <c r="F153" s="58"/>
      <c r="G153" s="53">
        <v>0.25</v>
      </c>
      <c r="H153" s="51">
        <v>3</v>
      </c>
      <c r="I153" s="90" t="str">
        <f t="shared" si="4"/>
        <v/>
      </c>
      <c r="J153" s="60">
        <f>IF(COUNTIF($A$2:A153,A153)=1,SUMIF($A$2:$A$190,A153,$G$2:$G$190),"")</f>
        <v>0.25</v>
      </c>
    </row>
    <row r="154" spans="1:10" ht="15.75" hidden="1" thickBot="1" x14ac:dyDescent="0.3">
      <c r="A154" s="28" t="s">
        <v>152</v>
      </c>
      <c r="B154" s="28">
        <v>440040</v>
      </c>
      <c r="C154" s="28" t="s">
        <v>2985</v>
      </c>
      <c r="D154" s="58">
        <f>VLOOKUP(Table6[[#This Row],[EMPLOYEE ID]],Table3[[EMP ID]:[DATE STARTED]],10,FALSE)</f>
        <v>43250</v>
      </c>
      <c r="E154" s="49" t="str">
        <f>IF(IFERROR(VLOOKUP(Table6[[#This Row],[EMPLOYEE ID]],ELIST!$A$1:$J$1864,8),"")="","",VLOOKUP(Table6[[#This Row],[EMPLOYEE ID]],ELIST!$A$1:$J$1864,8))</f>
        <v/>
      </c>
      <c r="F154" s="58" t="s">
        <v>725</v>
      </c>
      <c r="G154" s="53">
        <v>0.33333333333333331</v>
      </c>
      <c r="H154" s="51">
        <v>4</v>
      </c>
      <c r="I154" s="90">
        <f t="shared" si="4"/>
        <v>0.33333333333333331</v>
      </c>
      <c r="J154" s="60" t="str">
        <f>IF(COUNTIF($A$2:A155,A154)=1,SUMIF($A$2:$A$190,A154,$G$2:$G$190),"")</f>
        <v/>
      </c>
    </row>
    <row r="155" spans="1:10" ht="15.75" thickBot="1" x14ac:dyDescent="0.3">
      <c r="A155" s="28" t="s">
        <v>251</v>
      </c>
      <c r="B155" s="28">
        <v>240091</v>
      </c>
      <c r="C155" s="28" t="s">
        <v>232</v>
      </c>
      <c r="D155" s="58">
        <f>VLOOKUP(Table6[[#This Row],[EMPLOYEE ID]],Table3[[EMP ID]:[DATE STARTED]],10,FALSE)</f>
        <v>43102</v>
      </c>
      <c r="E155" s="49">
        <f>IF(IFERROR(VLOOKUP(Table6[[#This Row],[EMPLOYEE ID]],ELIST!$A$1:$J$1864,8),"")="","",VLOOKUP(Table6[[#This Row],[EMPLOYEE ID]],ELIST!$A$1:$J$1864,8))</f>
        <v>45567</v>
      </c>
      <c r="F155" s="58"/>
      <c r="G155" s="53">
        <v>0.17204301075268816</v>
      </c>
      <c r="H155" s="51">
        <v>3</v>
      </c>
      <c r="I155" s="90" t="str">
        <f t="shared" si="4"/>
        <v/>
      </c>
      <c r="J155" s="60">
        <f>IF(COUNTIF($A$2:A156,A155)=1,SUMIF($A$2:$A$190,A155,$G$2:$G$190),"")</f>
        <v>0.17204301075268816</v>
      </c>
    </row>
    <row r="156" spans="1:10" ht="15.75" thickBot="1" x14ac:dyDescent="0.3">
      <c r="A156" s="28" t="s">
        <v>3290</v>
      </c>
      <c r="B156" s="28">
        <v>440082</v>
      </c>
      <c r="C156" s="28" t="s">
        <v>88</v>
      </c>
      <c r="D156" s="58">
        <f>VLOOKUP(Table6[[#This Row],[EMPLOYEE ID]],Table3[[EMP ID]:[DATE STARTED]],10,FALSE)</f>
        <v>43710</v>
      </c>
      <c r="E156" s="49" t="str">
        <f>IF(IFERROR(VLOOKUP(Table6[[#This Row],[EMPLOYEE ID]],ELIST!$A$1:$J$1864,8),"")="","",VLOOKUP(Table6[[#This Row],[EMPLOYEE ID]],ELIST!$A$1:$J$1864,8))</f>
        <v/>
      </c>
      <c r="F156" s="58"/>
      <c r="G156" s="53">
        <v>0.17</v>
      </c>
      <c r="H156" s="51">
        <v>2</v>
      </c>
      <c r="I156" s="90" t="str">
        <f t="shared" si="4"/>
        <v/>
      </c>
      <c r="J156" s="60">
        <f>IF(COUNTIF($A$2:A157,A156)=1,SUMIF($A$2:$A$190,A156,$G$2:$G$190),"")</f>
        <v>0.17</v>
      </c>
    </row>
    <row r="157" spans="1:10" ht="15.75" thickBot="1" x14ac:dyDescent="0.3">
      <c r="A157" s="28" t="s">
        <v>233</v>
      </c>
      <c r="B157" s="28">
        <v>210085</v>
      </c>
      <c r="C157" s="28" t="s">
        <v>656</v>
      </c>
      <c r="D157" s="58">
        <f>VLOOKUP(Table6[[#This Row],[EMPLOYEE ID]],Table3[[EMP ID]:[DATE STARTED]],10,FALSE)</f>
        <v>45432</v>
      </c>
      <c r="E157" s="49" t="str">
        <f>IF(IFERROR(VLOOKUP(Table6[[#This Row],[EMPLOYEE ID]],ELIST!$A$1:$J$1864,8),"")="","",VLOOKUP(Table6[[#This Row],[EMPLOYEE ID]],ELIST!$A$1:$J$1864,8))</f>
        <v/>
      </c>
      <c r="F157" s="58"/>
      <c r="G157" s="53">
        <v>0.16666666666666666</v>
      </c>
      <c r="H157" s="51">
        <v>2</v>
      </c>
      <c r="I157" s="90" t="str">
        <f t="shared" si="4"/>
        <v/>
      </c>
      <c r="J157" s="60" t="str">
        <f>IF(COUNTIF($A$2:A158,A157)=1,SUMIF($A$2:$A$190,A157,$G$2:$G$190),"")</f>
        <v/>
      </c>
    </row>
    <row r="158" spans="1:10" ht="15.75" thickBot="1" x14ac:dyDescent="0.3">
      <c r="A158" s="28" t="s">
        <v>197</v>
      </c>
      <c r="B158" s="28">
        <v>230005</v>
      </c>
      <c r="C158" s="28" t="s">
        <v>66</v>
      </c>
      <c r="D158" s="58">
        <f>VLOOKUP(Table6[[#This Row],[EMPLOYEE ID]],Table3[[EMP ID]:[DATE STARTED]],10,FALSE)</f>
        <v>43658</v>
      </c>
      <c r="E158" s="49" t="str">
        <f>IF(IFERROR(VLOOKUP(Table6[[#This Row],[EMPLOYEE ID]],ELIST!$A$1:$J$1864,8),"")="","",VLOOKUP(Table6[[#This Row],[EMPLOYEE ID]],ELIST!$A$1:$J$1864,8))</f>
        <v/>
      </c>
      <c r="F158" s="58"/>
      <c r="G158" s="53">
        <v>0.16666666666666666</v>
      </c>
      <c r="H158" s="51">
        <v>2</v>
      </c>
      <c r="I158" s="90" t="str">
        <f t="shared" si="4"/>
        <v/>
      </c>
      <c r="J158" s="60" t="str">
        <f>IF(COUNTIF($A$2:A159,A158)=1,SUMIF($A$2:$A$190,A158,$G$2:$G$190),"")</f>
        <v/>
      </c>
    </row>
    <row r="159" spans="1:10" ht="15.75" thickBot="1" x14ac:dyDescent="0.3">
      <c r="A159" s="28" t="s">
        <v>143</v>
      </c>
      <c r="B159" s="28">
        <v>240049</v>
      </c>
      <c r="C159" s="28" t="s">
        <v>142</v>
      </c>
      <c r="D159" s="58">
        <f>VLOOKUP(Table6[[#This Row],[EMPLOYEE ID]],Table3[[EMP ID]:[DATE STARTED]],10,FALSE)</f>
        <v>43006</v>
      </c>
      <c r="E159" s="49" t="str">
        <f>IF(IFERROR(VLOOKUP(Table6[[#This Row],[EMPLOYEE ID]],ELIST!$A$1:$J$1864,8),"")="","",VLOOKUP(Table6[[#This Row],[EMPLOYEE ID]],ELIST!$A$1:$J$1864,8))</f>
        <v/>
      </c>
      <c r="F159" s="58"/>
      <c r="G159" s="53">
        <v>0.16666666666666666</v>
      </c>
      <c r="H159" s="51">
        <v>2</v>
      </c>
      <c r="I159" s="90" t="str">
        <f t="shared" si="4"/>
        <v/>
      </c>
      <c r="J159" s="60">
        <f>IF(COUNTIF($A$2:A160,A159)=1,SUMIF($A$2:$A$190,A159,$G$2:$G$190),"")</f>
        <v>0.16666666666666666</v>
      </c>
    </row>
    <row r="160" spans="1:10" ht="15.75" thickBot="1" x14ac:dyDescent="0.3">
      <c r="A160" s="28" t="s">
        <v>122</v>
      </c>
      <c r="B160" s="28">
        <v>240050</v>
      </c>
      <c r="C160" s="28" t="s">
        <v>357</v>
      </c>
      <c r="D160" s="58">
        <f>VLOOKUP(Table6[[#This Row],[EMPLOYEE ID]],Table3[[EMP ID]:[DATE STARTED]],10,FALSE)</f>
        <v>42494</v>
      </c>
      <c r="E160" s="49" t="str">
        <f>IF(IFERROR(VLOOKUP(Table6[[#This Row],[EMPLOYEE ID]],ELIST!$A$1:$J$1864,8),"")="","",VLOOKUP(Table6[[#This Row],[EMPLOYEE ID]],ELIST!$A$1:$J$1864,8))</f>
        <v/>
      </c>
      <c r="F160" s="58"/>
      <c r="G160" s="53">
        <v>0.16666666666666666</v>
      </c>
      <c r="H160" s="51">
        <v>2</v>
      </c>
      <c r="I160" s="90" t="str">
        <f t="shared" si="4"/>
        <v/>
      </c>
      <c r="J160" s="60" t="str">
        <f>IF(COUNTIF($A$2:A161,A160)=1,SUMIF($A$2:$A$190,A160,$G$2:$G$190),"")</f>
        <v/>
      </c>
    </row>
    <row r="161" spans="1:10" ht="15.75" thickBot="1" x14ac:dyDescent="0.3">
      <c r="A161" s="28" t="s">
        <v>105</v>
      </c>
      <c r="B161" s="28">
        <v>240067</v>
      </c>
      <c r="C161" s="28" t="s">
        <v>111</v>
      </c>
      <c r="D161" s="58">
        <f>VLOOKUP(Table6[[#This Row],[EMPLOYEE ID]],Table3[[EMP ID]:[DATE STARTED]],10,FALSE)</f>
        <v>41946</v>
      </c>
      <c r="E161" s="49" t="str">
        <f>IF(IFERROR(VLOOKUP(Table6[[#This Row],[EMPLOYEE ID]],ELIST!$A$1:$J$1864,8),"")="","",VLOOKUP(Table6[[#This Row],[EMPLOYEE ID]],ELIST!$A$1:$J$1864,8))</f>
        <v/>
      </c>
      <c r="F161" s="58"/>
      <c r="G161" s="53">
        <v>0.16666666666666666</v>
      </c>
      <c r="H161" s="51">
        <v>2</v>
      </c>
      <c r="I161" s="90" t="str">
        <f t="shared" si="4"/>
        <v/>
      </c>
      <c r="J161" s="60" t="str">
        <f>IF(COUNTIF($A$2:A162,A161)=1,SUMIF($A$2:$A$190,A161,$G$2:$G$190),"")</f>
        <v/>
      </c>
    </row>
    <row r="162" spans="1:10" ht="15.75" thickBot="1" x14ac:dyDescent="0.3">
      <c r="A162" s="28" t="s">
        <v>83</v>
      </c>
      <c r="B162" s="28">
        <v>440086</v>
      </c>
      <c r="C162" s="28" t="s">
        <v>673</v>
      </c>
      <c r="D162" s="58">
        <f>VLOOKUP(Table6[[#This Row],[EMPLOYEE ID]],Table3[[EMP ID]:[DATE STARTED]],10,FALSE)</f>
        <v>43710</v>
      </c>
      <c r="E162" s="49" t="str">
        <f>IF(IFERROR(VLOOKUP(Table6[[#This Row],[EMPLOYEE ID]],ELIST!$A$1:$J$1864,8),"")="","",VLOOKUP(Table6[[#This Row],[EMPLOYEE ID]],ELIST!$A$1:$J$1864,8))</f>
        <v/>
      </c>
      <c r="F162" s="58"/>
      <c r="G162" s="53">
        <v>0.16666666666666666</v>
      </c>
      <c r="H162" s="51">
        <v>2</v>
      </c>
      <c r="I162" s="90" t="str">
        <f t="shared" ref="I162:I190" si="5">IF(COUNTIF($B$2:$B$190,B162)=1,SUMIF($B$2:$B$190,B162,$G$2:$G$190),"")</f>
        <v/>
      </c>
      <c r="J162" s="60" t="str">
        <f>IF(COUNTIF($A$2:A163,A162)=1,SUMIF($A$2:$A$190,A162,$G$2:$G$190),"")</f>
        <v/>
      </c>
    </row>
    <row r="163" spans="1:10" ht="15.75" thickBot="1" x14ac:dyDescent="0.3">
      <c r="A163" s="28" t="s">
        <v>274</v>
      </c>
      <c r="B163" s="28">
        <v>230008</v>
      </c>
      <c r="C163" s="28" t="s">
        <v>2980</v>
      </c>
      <c r="D163" s="58">
        <f>VLOOKUP(Table6[[#This Row],[EMPLOYEE ID]],Table3[[EMP ID]:[DATE STARTED]],10,FALSE)</f>
        <v>44077</v>
      </c>
      <c r="E163" s="49">
        <f>IF(IFERROR(VLOOKUP(Table6[[#This Row],[EMPLOYEE ID]],ELIST!$A$1:$J$1864,8),"")="","",VLOOKUP(Table6[[#This Row],[EMPLOYEE ID]],ELIST!$A$1:$J$1864,8))</f>
        <v>45345</v>
      </c>
      <c r="F163" s="58"/>
      <c r="G163" s="53">
        <v>0.14942528735632185</v>
      </c>
      <c r="H163" s="51">
        <v>2</v>
      </c>
      <c r="I163" s="90">
        <f t="shared" si="5"/>
        <v>0.14942528735632185</v>
      </c>
      <c r="J163" s="60">
        <f>IF(COUNTIF($A$2:A164,A163)=1,SUMIF($A$2:$A$190,A163,$G$2:$G$190),"")</f>
        <v>0.14942528735632185</v>
      </c>
    </row>
    <row r="164" spans="1:10" ht="15.75" hidden="1" thickBot="1" x14ac:dyDescent="0.3">
      <c r="A164" s="28" t="s">
        <v>170</v>
      </c>
      <c r="B164" s="28">
        <v>440187</v>
      </c>
      <c r="C164" s="28" t="s">
        <v>667</v>
      </c>
      <c r="D164" s="58">
        <f>VLOOKUP(Table6[[#This Row],[EMPLOYEE ID]],Table3[[EMP ID]:[DATE STARTED]],10,FALSE)</f>
        <v>45422</v>
      </c>
      <c r="E164" s="49">
        <f>IF(IFERROR(VLOOKUP(Table6[[#This Row],[EMPLOYEE ID]],ELIST!$A$1:$J$1864,8),"")="","",VLOOKUP(Table6[[#This Row],[EMPLOYEE ID]],ELIST!$A$1:$J$1864,8))</f>
        <v>45594</v>
      </c>
      <c r="F164" s="58" t="s">
        <v>725</v>
      </c>
      <c r="G164" s="53">
        <v>0.32795698924731181</v>
      </c>
      <c r="H164" s="51">
        <v>4</v>
      </c>
      <c r="I164" s="90" t="str">
        <f t="shared" si="5"/>
        <v/>
      </c>
      <c r="J164" s="60" t="str">
        <f>IF(COUNTIF($A$2:A165,A164)=1,SUMIF($A$2:$A$190,A164,$G$2:$G$190),"")</f>
        <v/>
      </c>
    </row>
    <row r="165" spans="1:10" ht="15.75" hidden="1" thickBot="1" x14ac:dyDescent="0.3">
      <c r="A165" s="28" t="s">
        <v>301</v>
      </c>
      <c r="B165" s="28">
        <v>440187</v>
      </c>
      <c r="C165" s="28" t="s">
        <v>667</v>
      </c>
      <c r="D165" s="58">
        <f>VLOOKUP(Table6[[#This Row],[EMPLOYEE ID]],Table3[[EMP ID]:[DATE STARTED]],10,FALSE)</f>
        <v>45422</v>
      </c>
      <c r="E165" s="49">
        <f>IF(IFERROR(VLOOKUP(Table6[[#This Row],[EMPLOYEE ID]],ELIST!$A$1:$J$1864,8),"")="","",VLOOKUP(Table6[[#This Row],[EMPLOYEE ID]],ELIST!$A$1:$J$1864,8))</f>
        <v>45594</v>
      </c>
      <c r="F165" s="58" t="s">
        <v>725</v>
      </c>
      <c r="G165" s="53">
        <v>0.2446236559139785</v>
      </c>
      <c r="H165" s="51">
        <v>3</v>
      </c>
      <c r="I165" s="90" t="str">
        <f t="shared" si="5"/>
        <v/>
      </c>
      <c r="J165" s="60" t="str">
        <f>IF(COUNTIF($A$2:A166,A165)=1,SUMIF($A$2:$A$190,A165,$G$2:$G$190),"")</f>
        <v/>
      </c>
    </row>
    <row r="166" spans="1:10" ht="15.75" hidden="1" thickBot="1" x14ac:dyDescent="0.3">
      <c r="A166" s="28" t="s">
        <v>257</v>
      </c>
      <c r="B166" s="28">
        <v>440187</v>
      </c>
      <c r="C166" s="28" t="s">
        <v>667</v>
      </c>
      <c r="D166" s="58">
        <f>VLOOKUP(Table6[[#This Row],[EMPLOYEE ID]],Table3[[EMP ID]:[DATE STARTED]],10,FALSE)</f>
        <v>45422</v>
      </c>
      <c r="E166" s="49">
        <f>IF(IFERROR(VLOOKUP(Table6[[#This Row],[EMPLOYEE ID]],ELIST!$A$1:$J$1864,8),"")="","",VLOOKUP(Table6[[#This Row],[EMPLOYEE ID]],ELIST!$A$1:$J$1864,8))</f>
        <v>45594</v>
      </c>
      <c r="F166" s="58" t="s">
        <v>725</v>
      </c>
      <c r="G166" s="53">
        <v>7.7956989247311828E-2</v>
      </c>
      <c r="H166" s="51">
        <v>1</v>
      </c>
      <c r="I166" s="90" t="str">
        <f t="shared" si="5"/>
        <v/>
      </c>
      <c r="J166" s="60" t="str">
        <f>IF(COUNTIF($A$2:A167,A166)=1,SUMIF($A$2:$A$190,A166,$G$2:$G$190),"")</f>
        <v/>
      </c>
    </row>
    <row r="167" spans="1:10" ht="15.75" thickBot="1" x14ac:dyDescent="0.3">
      <c r="A167" s="28" t="s">
        <v>64</v>
      </c>
      <c r="B167" s="28">
        <v>240409</v>
      </c>
      <c r="C167" s="28" t="s">
        <v>70</v>
      </c>
      <c r="D167" s="58">
        <f>VLOOKUP(Table6[[#This Row],[EMPLOYEE ID]],Table3[[EMP ID]:[DATE STARTED]],10,FALSE)</f>
        <v>44396</v>
      </c>
      <c r="E167" s="49">
        <f>IF(IFERROR(VLOOKUP(Table6[[#This Row],[EMPLOYEE ID]],ELIST!$A$1:$J$1864,8),"")="","",VLOOKUP(Table6[[#This Row],[EMPLOYEE ID]],ELIST!$A$1:$J$1864,8))</f>
        <v>45400</v>
      </c>
      <c r="F167" s="58"/>
      <c r="G167" s="53">
        <v>0.13333333333333333</v>
      </c>
      <c r="H167" s="51">
        <v>2</v>
      </c>
      <c r="I167" s="90">
        <f t="shared" si="5"/>
        <v>0.13333333333333333</v>
      </c>
      <c r="J167" s="60" t="str">
        <f>IF(COUNTIF($A$2:A168,A167)=1,SUMIF($A$2:$A$190,A167,$G$2:$G$190),"")</f>
        <v/>
      </c>
    </row>
    <row r="168" spans="1:10" ht="15.75" thickBot="1" x14ac:dyDescent="0.3">
      <c r="A168" s="28" t="s">
        <v>187</v>
      </c>
      <c r="B168" s="28">
        <v>340001</v>
      </c>
      <c r="C168" s="28" t="s">
        <v>2983</v>
      </c>
      <c r="D168" s="58">
        <f>VLOOKUP(Table6[[#This Row],[EMPLOYEE ID]],Table3[[EMP ID]:[DATE STARTED]],10,FALSE)</f>
        <v>44207</v>
      </c>
      <c r="E168" s="49">
        <f>IF(IFERROR(VLOOKUP(Table6[[#This Row],[EMPLOYEE ID]],ELIST!$A$1:$J$1864,8),"")="","",VLOOKUP(Table6[[#This Row],[EMPLOYEE ID]],ELIST!$A$1:$J$1864,8))</f>
        <v>45339</v>
      </c>
      <c r="F168" s="58"/>
      <c r="G168" s="53">
        <v>0.13218390804597702</v>
      </c>
      <c r="H168" s="51">
        <v>2</v>
      </c>
      <c r="I168" s="90">
        <f t="shared" si="5"/>
        <v>0.13218390804597702</v>
      </c>
      <c r="J168" s="60" t="str">
        <f>IF(COUNTIF($A$2:A169,A168)=1,SUMIF($A$2:$A$190,A168,$G$2:$G$190),"")</f>
        <v/>
      </c>
    </row>
    <row r="169" spans="1:10" ht="15.75" thickBot="1" x14ac:dyDescent="0.3">
      <c r="A169" s="28" t="s">
        <v>400</v>
      </c>
      <c r="B169" s="28">
        <v>240637</v>
      </c>
      <c r="C169" s="28" t="s">
        <v>399</v>
      </c>
      <c r="D169" s="58">
        <f>VLOOKUP(Table6[[#This Row],[EMPLOYEE ID]],Table3[[EMP ID]:[DATE STARTED]],10,FALSE)</f>
        <v>45030</v>
      </c>
      <c r="E169" s="49">
        <f>IF(IFERROR(VLOOKUP(Table6[[#This Row],[EMPLOYEE ID]],ELIST!$A$1:$J$1864,8),"")="","",VLOOKUP(Table6[[#This Row],[EMPLOYEE ID]],ELIST!$A$1:$J$1864,8))</f>
        <v>45366</v>
      </c>
      <c r="F169" s="58"/>
      <c r="G169" s="53">
        <v>0.12365591397849462</v>
      </c>
      <c r="H169" s="51">
        <v>2</v>
      </c>
      <c r="I169" s="90">
        <f t="shared" si="5"/>
        <v>0.12365591397849462</v>
      </c>
      <c r="J169" s="60" t="str">
        <f>IF(COUNTIF($A$2:A170,A169)=1,SUMIF($A$2:$A$190,A169,$G$2:$G$190),"")</f>
        <v/>
      </c>
    </row>
    <row r="170" spans="1:10" ht="15.75" thickBot="1" x14ac:dyDescent="0.3">
      <c r="A170" s="28" t="s">
        <v>528</v>
      </c>
      <c r="B170" s="28">
        <v>210037</v>
      </c>
      <c r="C170" s="28" t="s">
        <v>2978</v>
      </c>
      <c r="D170" s="58">
        <f>VLOOKUP(Table6[[#This Row],[EMPLOYEE ID]],Table3[[EMP ID]:[DATE STARTED]],10,FALSE)</f>
        <v>44445</v>
      </c>
      <c r="E170" s="49">
        <f>IF(IFERROR(VLOOKUP(Table6[[#This Row],[EMPLOYEE ID]],ELIST!$A$1:$J$1864,8),"")="","",VLOOKUP(Table6[[#This Row],[EMPLOYEE ID]],ELIST!$A$1:$J$1864,8))</f>
        <v>45576</v>
      </c>
      <c r="F170" s="58"/>
      <c r="G170" s="53">
        <v>0.11290322580645162</v>
      </c>
      <c r="H170" s="51">
        <v>2</v>
      </c>
      <c r="I170" s="90" t="str">
        <f t="shared" si="5"/>
        <v/>
      </c>
      <c r="J170" s="60" t="str">
        <f>IF(COUNTIF($A$2:A171,A170)=1,SUMIF($A$2:$A$190,A170,$G$2:$G$190),"")</f>
        <v/>
      </c>
    </row>
    <row r="171" spans="1:10" ht="15.75" thickBot="1" x14ac:dyDescent="0.3">
      <c r="A171" s="28" t="s">
        <v>134</v>
      </c>
      <c r="B171" s="28">
        <v>340010</v>
      </c>
      <c r="C171" s="28" t="s">
        <v>376</v>
      </c>
      <c r="D171" s="58">
        <f>VLOOKUP(Table6[[#This Row],[EMPLOYEE ID]],Table3[[EMP ID]:[DATE STARTED]],10,FALSE)</f>
        <v>44319</v>
      </c>
      <c r="E171" s="49">
        <f>IF(IFERROR(VLOOKUP(Table6[[#This Row],[EMPLOYEE ID]],ELIST!$A$1:$J$1864,8),"")="","",VLOOKUP(Table6[[#This Row],[EMPLOYEE ID]],ELIST!$A$1:$J$1864,8))</f>
        <v>45423</v>
      </c>
      <c r="F171" s="58"/>
      <c r="G171" s="53">
        <v>0.11290322580645162</v>
      </c>
      <c r="H171" s="51">
        <v>2</v>
      </c>
      <c r="I171" s="90" t="str">
        <f t="shared" si="5"/>
        <v/>
      </c>
      <c r="J171" s="60" t="str">
        <f>IF(COUNTIF($A$2:A172,A171)=1,SUMIF($A$2:$A$190,A171,$G$2:$G$190),"")</f>
        <v/>
      </c>
    </row>
    <row r="172" spans="1:10" ht="15.75" thickBot="1" x14ac:dyDescent="0.3">
      <c r="A172" s="28" t="s">
        <v>431</v>
      </c>
      <c r="B172" s="28">
        <v>240259</v>
      </c>
      <c r="C172" s="28" t="s">
        <v>675</v>
      </c>
      <c r="D172" s="58">
        <f>VLOOKUP(Table6[[#This Row],[EMPLOYEE ID]],Table3[[EMP ID]:[DATE STARTED]],10,FALSE)</f>
        <v>43997</v>
      </c>
      <c r="E172" s="49" t="str">
        <f>IF(IFERROR(VLOOKUP(Table6[[#This Row],[EMPLOYEE ID]],ELIST!$A$1:$J$1864,8),"")="","",VLOOKUP(Table6[[#This Row],[EMPLOYEE ID]],ELIST!$A$1:$J$1864,8))</f>
        <v/>
      </c>
      <c r="F172" s="58"/>
      <c r="G172" s="53">
        <v>8.3333333333333329E-2</v>
      </c>
      <c r="H172" s="51">
        <v>1</v>
      </c>
      <c r="I172" s="90" t="str">
        <f t="shared" si="5"/>
        <v/>
      </c>
      <c r="J172" s="60" t="str">
        <f>IF(COUNTIF($A$2:A173,A172)=1,SUMIF($A$2:$A$190,A172,$G$2:$G$190),"")</f>
        <v/>
      </c>
    </row>
    <row r="173" spans="1:10" ht="15.75" hidden="1" thickBot="1" x14ac:dyDescent="0.3">
      <c r="A173" s="28" t="s">
        <v>301</v>
      </c>
      <c r="B173" s="28">
        <v>440390</v>
      </c>
      <c r="C173" s="28" t="s">
        <v>2986</v>
      </c>
      <c r="D173" s="58">
        <f>VLOOKUP(Table6[[#This Row],[EMPLOYEE ID]],Table3[[EMP ID]:[DATE STARTED]],10,FALSE)</f>
        <v>45561</v>
      </c>
      <c r="E173" s="49" t="str">
        <f>IF(IFERROR(VLOOKUP(Table6[[#This Row],[EMPLOYEE ID]],ELIST!$A$1:$J$1864,8),"")="","",VLOOKUP(Table6[[#This Row],[EMPLOYEE ID]],ELIST!$A$1:$J$1864,8))</f>
        <v/>
      </c>
      <c r="F173" s="58" t="s">
        <v>725</v>
      </c>
      <c r="G173" s="53">
        <v>8.3333333333333329E-2</v>
      </c>
      <c r="H173" s="51">
        <v>1</v>
      </c>
      <c r="I173" s="90">
        <f t="shared" si="5"/>
        <v>8.3333333333333329E-2</v>
      </c>
      <c r="J173" s="60" t="str">
        <f>IF(COUNTIF($A$2:A174,A173)=1,SUMIF($A$2:$A$190,A173,$G$2:$G$190),"")</f>
        <v/>
      </c>
    </row>
    <row r="174" spans="1:10" ht="15.75" thickBot="1" x14ac:dyDescent="0.3">
      <c r="A174" s="28" t="s">
        <v>280</v>
      </c>
      <c r="B174" s="28">
        <v>440364</v>
      </c>
      <c r="C174" s="28" t="s">
        <v>169</v>
      </c>
      <c r="D174" s="58">
        <f>VLOOKUP(Table6[[#This Row],[EMPLOYEE ID]],Table3[[EMP ID]:[DATE STARTED]],10,FALSE)</f>
        <v>44398</v>
      </c>
      <c r="E174" s="49" t="str">
        <f>IF(IFERROR(VLOOKUP(Table6[[#This Row],[EMPLOYEE ID]],ELIST!$A$1:$J$1864,8),"")="","",VLOOKUP(Table6[[#This Row],[EMPLOYEE ID]],ELIST!$A$1:$J$1864,8))</f>
        <v/>
      </c>
      <c r="F174" s="58"/>
      <c r="G174" s="53">
        <v>8.3333333333333329E-2</v>
      </c>
      <c r="H174" s="51">
        <v>1</v>
      </c>
      <c r="I174" s="90" t="str">
        <f t="shared" si="5"/>
        <v/>
      </c>
      <c r="J174" s="60">
        <f>IF(COUNTIF($A$2:A175,A174)=1,SUMIF($A$2:$A$190,A174,$G$2:$G$190),"")</f>
        <v>8.3333333333333329E-2</v>
      </c>
    </row>
    <row r="175" spans="1:10" ht="15.75" hidden="1" thickBot="1" x14ac:dyDescent="0.3">
      <c r="A175" s="28" t="s">
        <v>289</v>
      </c>
      <c r="B175" s="28">
        <v>440435</v>
      </c>
      <c r="C175" s="28" t="s">
        <v>259</v>
      </c>
      <c r="D175" s="58">
        <f>VLOOKUP(Table6[[#This Row],[EMPLOYEE ID]],Table3[[EMP ID]:[DATE STARTED]],10,FALSE)</f>
        <v>45098</v>
      </c>
      <c r="E175" s="49">
        <f>IF(IFERROR(VLOOKUP(Table6[[#This Row],[EMPLOYEE ID]],ELIST!$A$1:$J$1864,8),"")="","",VLOOKUP(Table6[[#This Row],[EMPLOYEE ID]],ELIST!$A$1:$J$1864,8))</f>
        <v>45425</v>
      </c>
      <c r="F175" s="58" t="s">
        <v>725</v>
      </c>
      <c r="G175" s="53">
        <v>0.11827956989247312</v>
      </c>
      <c r="H175" s="51">
        <v>2</v>
      </c>
      <c r="I175" s="90" t="str">
        <f t="shared" si="5"/>
        <v/>
      </c>
      <c r="J175" s="60">
        <f>IF(COUNTIF($A$2:A176,A175)=1,SUMIF($A$2:$A$190,A175,$G$2:$G$190),"")</f>
        <v>0.11827956989247312</v>
      </c>
    </row>
    <row r="176" spans="1:10" ht="15.75" hidden="1" thickBot="1" x14ac:dyDescent="0.3">
      <c r="A176" s="28" t="s">
        <v>260</v>
      </c>
      <c r="B176" s="28">
        <v>440435</v>
      </c>
      <c r="C176" s="28" t="s">
        <v>259</v>
      </c>
      <c r="D176" s="58">
        <f>VLOOKUP(Table6[[#This Row],[EMPLOYEE ID]],Table3[[EMP ID]:[DATE STARTED]],10,FALSE)</f>
        <v>45098</v>
      </c>
      <c r="E176" s="49">
        <f>IF(IFERROR(VLOOKUP(Table6[[#This Row],[EMPLOYEE ID]],ELIST!$A$1:$J$1864,8),"")="","",VLOOKUP(Table6[[#This Row],[EMPLOYEE ID]],ELIST!$A$1:$J$1864,8))</f>
        <v>45425</v>
      </c>
      <c r="F176" s="58" t="s">
        <v>725</v>
      </c>
      <c r="G176" s="53">
        <v>3.4946236559139789E-2</v>
      </c>
      <c r="H176" s="51">
        <v>1</v>
      </c>
      <c r="I176" s="90" t="str">
        <f t="shared" si="5"/>
        <v/>
      </c>
      <c r="J176" s="60" t="str">
        <f>IF(COUNTIF($A$2:A177,A176)=1,SUMIF($A$2:$A$190,A176,$G$2:$G$190),"")</f>
        <v/>
      </c>
    </row>
    <row r="177" spans="1:10" ht="15.75" thickBot="1" x14ac:dyDescent="0.3">
      <c r="A177" s="28" t="s">
        <v>257</v>
      </c>
      <c r="B177" s="28">
        <v>440061</v>
      </c>
      <c r="C177" s="28" t="s">
        <v>366</v>
      </c>
      <c r="D177" s="58">
        <f>VLOOKUP(Table6[[#This Row],[EMPLOYEE ID]],Table3[[EMP ID]:[DATE STARTED]],10,FALSE)</f>
        <v>43620</v>
      </c>
      <c r="E177" s="49" t="str">
        <f>IF(IFERROR(VLOOKUP(Table6[[#This Row],[EMPLOYEE ID]],ELIST!$A$1:$J$1864,8),"")="","",VLOOKUP(Table6[[#This Row],[EMPLOYEE ID]],ELIST!$A$1:$J$1864,8))</f>
        <v/>
      </c>
      <c r="F177" s="58"/>
      <c r="G177" s="53">
        <v>8.3333333333333329E-2</v>
      </c>
      <c r="H177" s="51">
        <v>1</v>
      </c>
      <c r="I177" s="90" t="str">
        <f t="shared" si="5"/>
        <v/>
      </c>
      <c r="J177" s="60" t="str">
        <f>IF(COUNTIF($A$2:A178,A177)=1,SUMIF($A$2:$A$190,A177,$G$2:$G$190),"")</f>
        <v/>
      </c>
    </row>
    <row r="178" spans="1:10" ht="15.75" thickBot="1" x14ac:dyDescent="0.3">
      <c r="A178" s="28" t="s">
        <v>233</v>
      </c>
      <c r="B178" s="28">
        <v>440086</v>
      </c>
      <c r="C178" s="28" t="s">
        <v>673</v>
      </c>
      <c r="D178" s="58">
        <f>VLOOKUP(Table6[[#This Row],[EMPLOYEE ID]],Table3[[EMP ID]:[DATE STARTED]],10,FALSE)</f>
        <v>43710</v>
      </c>
      <c r="E178" s="49" t="str">
        <f>IF(IFERROR(VLOOKUP(Table6[[#This Row],[EMPLOYEE ID]],ELIST!$A$1:$J$1864,8),"")="","",VLOOKUP(Table6[[#This Row],[EMPLOYEE ID]],ELIST!$A$1:$J$1864,8))</f>
        <v/>
      </c>
      <c r="F178" s="58"/>
      <c r="G178" s="53">
        <v>8.3333333333333329E-2</v>
      </c>
      <c r="H178" s="51">
        <v>1</v>
      </c>
      <c r="I178" s="90" t="str">
        <f t="shared" si="5"/>
        <v/>
      </c>
      <c r="J178" s="60" t="str">
        <f>IF(COUNTIF($A$2:A179,A178)=1,SUMIF($A$2:$A$190,A178,$G$2:$G$190),"")</f>
        <v/>
      </c>
    </row>
    <row r="179" spans="1:10" ht="15.75" thickBot="1" x14ac:dyDescent="0.3">
      <c r="A179" s="28" t="s">
        <v>752</v>
      </c>
      <c r="B179" s="28">
        <v>440072</v>
      </c>
      <c r="C179" s="28" t="s">
        <v>352</v>
      </c>
      <c r="D179" s="58">
        <f>VLOOKUP(Table6[[#This Row],[EMPLOYEE ID]],Table3[[EMP ID]:[DATE STARTED]],10,FALSE)</f>
        <v>43692</v>
      </c>
      <c r="E179" s="49" t="str">
        <f>IF(IFERROR(VLOOKUP(Table6[[#This Row],[EMPLOYEE ID]],ELIST!$A$1:$J$1864,8),"")="","",VLOOKUP(Table6[[#This Row],[EMPLOYEE ID]],ELIST!$A$1:$J$1864,8))</f>
        <v/>
      </c>
      <c r="F179" s="58"/>
      <c r="G179" s="53">
        <v>8.3333333333333329E-2</v>
      </c>
      <c r="H179" s="51">
        <v>1</v>
      </c>
      <c r="I179" s="90" t="str">
        <f t="shared" si="5"/>
        <v/>
      </c>
      <c r="J179" s="60">
        <f>IF(COUNTIF($A$2:A180,A179)=1,SUMIF($A$2:$A$190,A179,$G$2:$G$190),"")</f>
        <v>8.3333333333333329E-2</v>
      </c>
    </row>
    <row r="180" spans="1:10" ht="15.75" thickBot="1" x14ac:dyDescent="0.3">
      <c r="A180" s="28" t="s">
        <v>210</v>
      </c>
      <c r="B180" s="28">
        <v>240080</v>
      </c>
      <c r="C180" s="28" t="s">
        <v>209</v>
      </c>
      <c r="D180" s="58">
        <f>VLOOKUP(Table6[[#This Row],[EMPLOYEE ID]],Table3[[EMP ID]:[DATE STARTED]],10,FALSE)</f>
        <v>43003</v>
      </c>
      <c r="E180" s="49" t="str">
        <f>IF(IFERROR(VLOOKUP(Table6[[#This Row],[EMPLOYEE ID]],ELIST!$A$1:$J$1864,8),"")="","",VLOOKUP(Table6[[#This Row],[EMPLOYEE ID]],ELIST!$A$1:$J$1864,8))</f>
        <v/>
      </c>
      <c r="F180" s="58"/>
      <c r="G180" s="53">
        <v>8.3333333333333329E-2</v>
      </c>
      <c r="H180" s="51">
        <v>1</v>
      </c>
      <c r="I180" s="90" t="str">
        <f t="shared" si="5"/>
        <v/>
      </c>
      <c r="J180" s="60">
        <f>IF(COUNTIF($A$2:A181,A180)=1,SUMIF($A$2:$A$190,A180,$G$2:$G$190),"")</f>
        <v>8.3333333333333329E-2</v>
      </c>
    </row>
    <row r="181" spans="1:10" ht="15.75" thickBot="1" x14ac:dyDescent="0.3">
      <c r="A181" s="28" t="s">
        <v>191</v>
      </c>
      <c r="B181" s="28">
        <v>240442</v>
      </c>
      <c r="C181" s="28" t="s">
        <v>380</v>
      </c>
      <c r="D181" s="58">
        <f>VLOOKUP(Table6[[#This Row],[EMPLOYEE ID]],Table3[[EMP ID]:[DATE STARTED]],10,FALSE)</f>
        <v>44452</v>
      </c>
      <c r="E181" s="49" t="str">
        <f>IF(IFERROR(VLOOKUP(Table6[[#This Row],[EMPLOYEE ID]],ELIST!$A$1:$J$1864,8),"")="","",VLOOKUP(Table6[[#This Row],[EMPLOYEE ID]],ELIST!$A$1:$J$1864,8))</f>
        <v/>
      </c>
      <c r="F181" s="58"/>
      <c r="G181" s="53">
        <v>8.3333333333333329E-2</v>
      </c>
      <c r="H181" s="51">
        <v>1</v>
      </c>
      <c r="I181" s="90" t="str">
        <f t="shared" si="5"/>
        <v/>
      </c>
      <c r="J181" s="60" t="str">
        <f>IF(COUNTIF($A$2:A182,A181)=1,SUMIF($A$2:$A$190,A181,$G$2:$G$190),"")</f>
        <v/>
      </c>
    </row>
    <row r="182" spans="1:10" ht="15.75" thickBot="1" x14ac:dyDescent="0.3">
      <c r="A182" s="28" t="s">
        <v>130</v>
      </c>
      <c r="B182" s="28">
        <v>210076</v>
      </c>
      <c r="C182" s="28" t="s">
        <v>655</v>
      </c>
      <c r="D182" s="58">
        <f>VLOOKUP(Table6[[#This Row],[EMPLOYEE ID]],Table3[[EMP ID]:[DATE STARTED]],10,FALSE)</f>
        <v>45299</v>
      </c>
      <c r="E182" s="49" t="str">
        <f>IF(IFERROR(VLOOKUP(Table6[[#This Row],[EMPLOYEE ID]],ELIST!$A$1:$J$1864,8),"")="","",VLOOKUP(Table6[[#This Row],[EMPLOYEE ID]],ELIST!$A$1:$J$1864,8))</f>
        <v/>
      </c>
      <c r="F182" s="58"/>
      <c r="G182" s="53">
        <v>8.3333333333333329E-2</v>
      </c>
      <c r="H182" s="28">
        <v>1</v>
      </c>
      <c r="I182" s="90" t="str">
        <f t="shared" si="5"/>
        <v/>
      </c>
      <c r="J182" s="60" t="str">
        <f>IF(COUNTIF($A$2:A183,A182)=1,SUMIF($A$2:$A$190,A182,$G$2:$G$190),"")</f>
        <v/>
      </c>
    </row>
    <row r="183" spans="1:10" ht="15.75" thickBot="1" x14ac:dyDescent="0.3">
      <c r="A183" s="28" t="s">
        <v>109</v>
      </c>
      <c r="B183" s="28">
        <v>240624</v>
      </c>
      <c r="C183" s="28" t="s">
        <v>370</v>
      </c>
      <c r="D183" s="58">
        <f>VLOOKUP(Table6[[#This Row],[EMPLOYEE ID]],Table3[[EMP ID]:[DATE STARTED]],10,FALSE)</f>
        <v>45026</v>
      </c>
      <c r="E183" s="49" t="str">
        <f>IF(IFERROR(VLOOKUP(Table6[[#This Row],[EMPLOYEE ID]],ELIST!$A$1:$J$1864,8),"")="","",VLOOKUP(Table6[[#This Row],[EMPLOYEE ID]],ELIST!$A$1:$J$1864,8))</f>
        <v/>
      </c>
      <c r="F183" s="58"/>
      <c r="G183" s="53">
        <v>8.3333333333333329E-2</v>
      </c>
      <c r="H183" s="28">
        <v>1</v>
      </c>
      <c r="I183" s="90" t="str">
        <f t="shared" si="5"/>
        <v/>
      </c>
      <c r="J183" s="60" t="str">
        <f>IF(COUNTIF($A$2:A184,A183)=1,SUMIF($A$2:$A$190,A183,$G$2:$G$190),"")</f>
        <v/>
      </c>
    </row>
    <row r="184" spans="1:10" ht="15.75" hidden="1" thickBot="1" x14ac:dyDescent="0.3">
      <c r="A184" s="28" t="s">
        <v>304</v>
      </c>
      <c r="B184" s="28">
        <v>800047</v>
      </c>
      <c r="C184" s="28" t="s">
        <v>303</v>
      </c>
      <c r="D184" s="58">
        <f>VLOOKUP(Table6[[#This Row],[EMPLOYEE ID]],Table3[[EMP ID]:[DATE STARTED]],10,FALSE)</f>
        <v>45033</v>
      </c>
      <c r="E184" s="49" t="str">
        <f>IF(IFERROR(VLOOKUP(Table6[[#This Row],[EMPLOYEE ID]],ELIST!$A$1:$J$1864,8),"")="","",VLOOKUP(Table6[[#This Row],[EMPLOYEE ID]],ELIST!$A$1:$J$1864,8))</f>
        <v/>
      </c>
      <c r="F184" s="58" t="s">
        <v>725</v>
      </c>
      <c r="G184" s="53">
        <v>0.66666666666666663</v>
      </c>
      <c r="H184" s="28">
        <v>8</v>
      </c>
      <c r="I184" s="90" t="str">
        <f t="shared" si="5"/>
        <v/>
      </c>
      <c r="J184" s="60">
        <f>IF(COUNTIF($A$2:A185,A184)=1,SUMIF($A$2:$A$190,A184,$G$2:$G$190),"")</f>
        <v>0.66666666666666663</v>
      </c>
    </row>
    <row r="185" spans="1:10" ht="15.75" hidden="1" thickBot="1" x14ac:dyDescent="0.3">
      <c r="A185" s="28" t="s">
        <v>161</v>
      </c>
      <c r="B185" s="28">
        <v>800047</v>
      </c>
      <c r="C185" s="28" t="s">
        <v>303</v>
      </c>
      <c r="D185" s="58">
        <f>VLOOKUP(Table6[[#This Row],[EMPLOYEE ID]],Table3[[EMP ID]:[DATE STARTED]],10,FALSE)</f>
        <v>45033</v>
      </c>
      <c r="E185" s="49" t="str">
        <f>IF(IFERROR(VLOOKUP(Table6[[#This Row],[EMPLOYEE ID]],ELIST!$A$1:$J$1864,8),"")="","",VLOOKUP(Table6[[#This Row],[EMPLOYEE ID]],ELIST!$A$1:$J$1864,8))</f>
        <v/>
      </c>
      <c r="F185" s="58" t="s">
        <v>725</v>
      </c>
      <c r="G185" s="53">
        <v>0.16666666666666666</v>
      </c>
      <c r="H185" s="28">
        <v>2</v>
      </c>
      <c r="I185" s="90" t="str">
        <f t="shared" si="5"/>
        <v/>
      </c>
      <c r="J185" s="60" t="str">
        <f>IF(COUNTIF($A$2:A186,A185)=1,SUMIF($A$2:$A$190,A185,$G$2:$G$190),"")</f>
        <v/>
      </c>
    </row>
    <row r="186" spans="1:10" ht="15.75" thickBot="1" x14ac:dyDescent="0.3">
      <c r="A186" s="28" t="s">
        <v>3</v>
      </c>
      <c r="B186" s="28">
        <v>800002</v>
      </c>
      <c r="C186" s="28" t="s">
        <v>691</v>
      </c>
      <c r="D186" s="58">
        <f>VLOOKUP(Table6[[#This Row],[EMPLOYEE ID]],Table3[[EMP ID]:[DATE STARTED]],10,FALSE)</f>
        <v>43220</v>
      </c>
      <c r="E186" s="49" t="str">
        <f>IF(IFERROR(VLOOKUP(Table6[[#This Row],[EMPLOYEE ID]],ELIST!$A$1:$J$1864,8),"")="","",VLOOKUP(Table6[[#This Row],[EMPLOYEE ID]],ELIST!$A$1:$J$1864,8))</f>
        <v/>
      </c>
      <c r="F186" s="58"/>
      <c r="G186" s="53">
        <v>8.3333333333333329E-2</v>
      </c>
      <c r="H186" s="28">
        <v>1</v>
      </c>
      <c r="I186" s="90" t="str">
        <f t="shared" si="5"/>
        <v/>
      </c>
      <c r="J186" s="60" t="str">
        <f>IF(COUNTIF($A$2:A187,A186)=1,SUMIF($A$2:$A$190,A186,$G$2:$G$190),"")</f>
        <v/>
      </c>
    </row>
    <row r="187" spans="1:10" ht="15.75" thickBot="1" x14ac:dyDescent="0.3">
      <c r="A187" s="28" t="s">
        <v>751</v>
      </c>
      <c r="B187" s="28">
        <v>240348</v>
      </c>
      <c r="C187" s="28" t="s">
        <v>347</v>
      </c>
      <c r="D187" s="58">
        <f>VLOOKUP(Table6[[#This Row],[EMPLOYEE ID]],Table3[[EMP ID]:[DATE STARTED]],10,FALSE)</f>
        <v>44228</v>
      </c>
      <c r="E187" s="49" t="str">
        <f>IF(IFERROR(VLOOKUP(Table6[[#This Row],[EMPLOYEE ID]],ELIST!$A$1:$J$1864,8),"")="","",VLOOKUP(Table6[[#This Row],[EMPLOYEE ID]],ELIST!$A$1:$J$1864,8))</f>
        <v/>
      </c>
      <c r="F187" s="58"/>
      <c r="G187" s="53">
        <v>0.08</v>
      </c>
      <c r="H187" s="28">
        <v>1</v>
      </c>
      <c r="I187" s="90" t="str">
        <f t="shared" si="5"/>
        <v/>
      </c>
      <c r="J187" s="60">
        <f>IF(COUNTIF($A$2:A188,A187)=1,SUMIF($A$2:$A$190,A187,$G$2:$G$190),"")</f>
        <v>0.08</v>
      </c>
    </row>
    <row r="188" spans="1:10" ht="15.75" thickBot="1" x14ac:dyDescent="0.3">
      <c r="A188" s="28" t="s">
        <v>199</v>
      </c>
      <c r="B188" s="28">
        <v>240263</v>
      </c>
      <c r="C188" s="28" t="s">
        <v>115</v>
      </c>
      <c r="D188" s="58">
        <f>VLOOKUP(Table6[[#This Row],[EMPLOYEE ID]],Table3[[EMP ID]:[DATE STARTED]],10,FALSE)</f>
        <v>44013</v>
      </c>
      <c r="E188" s="49" t="str">
        <f>IF(IFERROR(VLOOKUP(Table6[[#This Row],[EMPLOYEE ID]],ELIST!$A$1:$J$1864,8),"")="","",VLOOKUP(Table6[[#This Row],[EMPLOYEE ID]],ELIST!$A$1:$J$1864,8))</f>
        <v/>
      </c>
      <c r="F188" s="58"/>
      <c r="G188" s="53">
        <v>0.08</v>
      </c>
      <c r="H188" s="28">
        <v>1</v>
      </c>
      <c r="I188" s="90" t="str">
        <f t="shared" si="5"/>
        <v/>
      </c>
      <c r="J188" s="60">
        <f>IF(COUNTIF($A$2:A189,A188)=1,SUMIF($A$2:$A$190,A188,$G$2:$G$190),"")</f>
        <v>0.08</v>
      </c>
    </row>
    <row r="189" spans="1:10" ht="15.75" thickBot="1" x14ac:dyDescent="0.3">
      <c r="A189" s="28" t="s">
        <v>197</v>
      </c>
      <c r="B189" s="28">
        <v>440273</v>
      </c>
      <c r="C189" s="28" t="s">
        <v>360</v>
      </c>
      <c r="D189" s="58">
        <f>VLOOKUP(Table6[[#This Row],[EMPLOYEE ID]],Table3[[EMP ID]:[DATE STARTED]],10,FALSE)</f>
        <v>44102</v>
      </c>
      <c r="E189" s="49" t="str">
        <f>IF(IFERROR(VLOOKUP(Table6[[#This Row],[EMPLOYEE ID]],ELIST!$A$1:$J$1864,8),"")="","",VLOOKUP(Table6[[#This Row],[EMPLOYEE ID]],ELIST!$A$1:$J$1864,8))</f>
        <v/>
      </c>
      <c r="F189" s="58"/>
      <c r="G189" s="53">
        <v>0.08</v>
      </c>
      <c r="H189" s="28">
        <v>1</v>
      </c>
      <c r="I189" s="90" t="str">
        <f t="shared" si="5"/>
        <v/>
      </c>
      <c r="J189" s="60" t="str">
        <f>IF(COUNTIF($A$2:A190,A189)=1,SUMIF($A$2:$A$190,A189,$G$2:$G$190),"")</f>
        <v/>
      </c>
    </row>
    <row r="190" spans="1:10" x14ac:dyDescent="0.25">
      <c r="A190" s="28" t="s">
        <v>472</v>
      </c>
      <c r="B190" s="28">
        <v>210037</v>
      </c>
      <c r="C190" s="28" t="s">
        <v>2978</v>
      </c>
      <c r="D190" s="58">
        <f>VLOOKUP(Table6[[#This Row],[EMPLOYEE ID]],Table3[[EMP ID]:[DATE STARTED]],10,FALSE)</f>
        <v>44445</v>
      </c>
      <c r="E190" s="49">
        <f>IF(IFERROR(VLOOKUP(Table6[[#This Row],[EMPLOYEE ID]],ELIST!$A$1:$J$1864,8),"")="","",VLOOKUP(Table6[[#This Row],[EMPLOYEE ID]],ELIST!$A$1:$J$1864,8))</f>
        <v>45576</v>
      </c>
      <c r="F190" s="58"/>
      <c r="G190" s="53">
        <v>2.9569892473118281E-2</v>
      </c>
      <c r="H190" s="28">
        <v>1</v>
      </c>
      <c r="I190" s="90" t="str">
        <f t="shared" si="5"/>
        <v/>
      </c>
      <c r="J190" s="60" t="str">
        <f>IF(COUNTIF($A$2:A191,A190)=1,SUMIF($A$2:$A$190,A190,$G$2:$G$190),"")</f>
        <v/>
      </c>
    </row>
    <row r="191" spans="1:10" x14ac:dyDescent="0.25">
      <c r="I191">
        <f>SUBTOTAL(9,Table6[TRUCK SUM])</f>
        <v>77.498869113830139</v>
      </c>
      <c r="J191">
        <f>SUBTOTAL(9,Table6[TRUCK SUM])</f>
        <v>77.498869113830139</v>
      </c>
    </row>
  </sheetData>
  <conditionalFormatting sqref="A2:A190">
    <cfRule type="duplicateValues" dxfId="7" priority="81"/>
  </conditionalFormatting>
  <conditionalFormatting sqref="I2:I190">
    <cfRule type="cellIs" dxfId="6" priority="1" operator="greaterThan">
      <formula>1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545C3-5976-4BAD-B76B-3A264417CC1D}">
  <sheetPr codeName="Sheet7">
    <tabColor rgb="FF92D050"/>
  </sheetPr>
  <dimension ref="A1:AN142"/>
  <sheetViews>
    <sheetView workbookViewId="0">
      <pane ySplit="2" topLeftCell="A102" activePane="bottomLeft" state="frozen"/>
      <selection pane="bottomLeft" activeCell="X3" sqref="X3:X140"/>
    </sheetView>
  </sheetViews>
  <sheetFormatPr defaultRowHeight="12.75" x14ac:dyDescent="0.2"/>
  <cols>
    <col min="1" max="1" width="10.140625" style="120" bestFit="1" customWidth="1"/>
    <col min="2" max="2" width="13.42578125" style="120" bestFit="1" customWidth="1"/>
    <col min="3" max="3" width="32.85546875" style="120" bestFit="1" customWidth="1"/>
    <col min="4" max="4" width="14.5703125" style="120" bestFit="1" customWidth="1"/>
    <col min="5" max="5" width="14" style="120" bestFit="1" customWidth="1"/>
    <col min="6" max="6" width="13.140625" style="120" bestFit="1" customWidth="1"/>
    <col min="7" max="7" width="9.5703125" style="120" bestFit="1" customWidth="1"/>
    <col min="8" max="8" width="17.7109375" style="120" bestFit="1" customWidth="1"/>
    <col min="9" max="9" width="12" style="120" bestFit="1" customWidth="1"/>
    <col min="10" max="10" width="17.7109375" style="120" bestFit="1" customWidth="1"/>
    <col min="11" max="11" width="10.140625" style="120" bestFit="1" customWidth="1"/>
    <col min="12" max="12" width="11.28515625" style="120" bestFit="1" customWidth="1"/>
    <col min="13" max="13" width="9.28515625" style="120" bestFit="1" customWidth="1"/>
    <col min="14" max="14" width="9.85546875" style="120" bestFit="1" customWidth="1"/>
    <col min="15" max="15" width="12.28515625" style="120" bestFit="1" customWidth="1"/>
    <col min="16" max="16" width="12.7109375" style="120" bestFit="1" customWidth="1"/>
    <col min="17" max="17" width="17" style="120" bestFit="1" customWidth="1"/>
    <col min="18" max="18" width="17.28515625" style="120" bestFit="1" customWidth="1"/>
    <col min="19" max="19" width="20.42578125" style="120" bestFit="1" customWidth="1"/>
    <col min="20" max="20" width="12.5703125" style="120" bestFit="1" customWidth="1"/>
    <col min="21" max="21" width="18" style="120" bestFit="1" customWidth="1"/>
    <col min="22" max="22" width="14.28515625" style="120" bestFit="1" customWidth="1"/>
    <col min="23" max="23" width="14.42578125" style="120" bestFit="1" customWidth="1"/>
    <col min="24" max="24" width="12" style="120" bestFit="1" customWidth="1"/>
    <col min="25" max="25" width="24" style="120" bestFit="1" customWidth="1"/>
    <col min="26" max="26" width="17" style="120" bestFit="1" customWidth="1"/>
    <col min="27" max="27" width="18.28515625" style="120" bestFit="1" customWidth="1"/>
    <col min="28" max="35" width="9.140625" style="120"/>
    <col min="36" max="36" width="4.28515625" style="120" bestFit="1" customWidth="1"/>
    <col min="37" max="37" width="26.28515625" style="120" bestFit="1" customWidth="1"/>
    <col min="38" max="38" width="1.28515625" style="120" customWidth="1"/>
    <col min="39" max="39" width="5.28515625" style="120" bestFit="1" customWidth="1"/>
    <col min="40" max="40" width="24.28515625" style="120" bestFit="1" customWidth="1"/>
    <col min="41" max="16384" width="9.140625" style="120"/>
  </cols>
  <sheetData>
    <row r="1" spans="1:40" x14ac:dyDescent="0.2">
      <c r="AJ1" s="121">
        <v>97</v>
      </c>
      <c r="AK1" s="122" t="s">
        <v>3888</v>
      </c>
    </row>
    <row r="2" spans="1:40" ht="26.25" thickBot="1" x14ac:dyDescent="0.25">
      <c r="A2" s="123" t="s">
        <v>486</v>
      </c>
      <c r="B2" s="124" t="s">
        <v>487</v>
      </c>
      <c r="C2" s="123" t="s">
        <v>488</v>
      </c>
      <c r="D2" s="123" t="s">
        <v>3751</v>
      </c>
      <c r="E2" s="124" t="s">
        <v>3752</v>
      </c>
      <c r="F2" s="124" t="s">
        <v>6323</v>
      </c>
      <c r="G2" s="124" t="s">
        <v>6692</v>
      </c>
      <c r="H2" s="125" t="s">
        <v>3754</v>
      </c>
      <c r="I2" s="124" t="s">
        <v>3755</v>
      </c>
      <c r="J2" s="124" t="s">
        <v>3767</v>
      </c>
      <c r="K2" s="124" t="s">
        <v>3756</v>
      </c>
      <c r="L2" s="175" t="s">
        <v>3900</v>
      </c>
      <c r="M2" s="175" t="s">
        <v>3901</v>
      </c>
      <c r="N2" s="175" t="s">
        <v>3891</v>
      </c>
      <c r="O2" s="175" t="s">
        <v>3902</v>
      </c>
      <c r="P2" s="126" t="s">
        <v>3903</v>
      </c>
      <c r="Q2" s="127" t="s">
        <v>3904</v>
      </c>
      <c r="R2" s="127" t="s">
        <v>3905</v>
      </c>
      <c r="S2" s="128" t="s">
        <v>3906</v>
      </c>
      <c r="T2" s="129" t="s">
        <v>3907</v>
      </c>
      <c r="U2" s="130" t="s">
        <v>3893</v>
      </c>
      <c r="V2" s="130" t="s">
        <v>3894</v>
      </c>
      <c r="W2" s="131" t="s">
        <v>3895</v>
      </c>
      <c r="X2" s="132" t="s">
        <v>3896</v>
      </c>
      <c r="Y2" s="133" t="s">
        <v>3897</v>
      </c>
      <c r="Z2" s="133" t="s">
        <v>3898</v>
      </c>
      <c r="AA2" s="133" t="s">
        <v>3899</v>
      </c>
      <c r="AJ2" s="122">
        <f>COUNTA(_xlfn.UNIQUE(B3:B140))</f>
        <v>99</v>
      </c>
      <c r="AK2" s="122" t="s">
        <v>3887</v>
      </c>
      <c r="AM2" s="122">
        <f>COUNTA(_xlfn.UNIQUE(A3:A140))</f>
        <v>110</v>
      </c>
      <c r="AN2" s="122" t="s">
        <v>3890</v>
      </c>
    </row>
    <row r="3" spans="1:40" x14ac:dyDescent="0.2">
      <c r="A3" s="134" t="s">
        <v>48</v>
      </c>
      <c r="B3" s="134">
        <v>210010</v>
      </c>
      <c r="C3" s="134" t="s">
        <v>53</v>
      </c>
      <c r="D3" s="135">
        <f>VLOOKUP($B3,Table3[[#All],[EMP ID]:[DATE STARTED]],10,FALSE)</f>
        <v>42971</v>
      </c>
      <c r="E3" s="135" t="str">
        <f>IFERROR(IF(VLOOKUP($B3,Table3[[#All],[EMP ID]:[DATE STARTED]],8,FALSE) = DATE(1900,1,0), "", VLOOKUP($B3,Table3[[#All],[EMP ID]:[DATE STARTED]],8,FALSE)), "")</f>
        <v/>
      </c>
      <c r="F3" s="136" t="str">
        <f>VLOOKUP($B3,'EMP LOC'!$A$2:$G$100,7,FALSE)</f>
        <v>2023-027</v>
      </c>
      <c r="G3" s="137">
        <f>VLOOKUP($B3,'EMP LOC'!$A$2:$J$100,10,FALSE)</f>
        <v>5.9</v>
      </c>
      <c r="H3" s="138">
        <v>1</v>
      </c>
      <c r="I3" s="139">
        <v>12</v>
      </c>
      <c r="J3" s="140">
        <f>IF(COUNTIF($B$3:B3, B3) = 1, SUMIF($B$3:$B$140, B3, $H$3:$H$140), "")</f>
        <v>1</v>
      </c>
      <c r="K3" s="173">
        <f>IF(COUNTIF($A$3:A3,A3)=1,SUMIF($A$3:$A$140,A3,$H$3:$H$140),"")</f>
        <v>1</v>
      </c>
      <c r="L3" s="176">
        <f>IFERROR(AA3/0.9235,0)</f>
        <v>1215.910406360555</v>
      </c>
      <c r="M3" s="177">
        <f>IFERROR(L3*0.062,0)</f>
        <v>75.386445194354408</v>
      </c>
      <c r="N3" s="177">
        <f>IFERROR(L3*0.0145,0)</f>
        <v>17.630700892228049</v>
      </c>
      <c r="O3" s="178">
        <f>IFERROR(L3-M3-N3,0)</f>
        <v>1122.8932602739726</v>
      </c>
      <c r="P3" s="174">
        <f>IFERROR(VLOOKUP($A3,COST!$A$1:$B$485,2,FALSE),0)</f>
        <v>46000</v>
      </c>
      <c r="Q3" s="163">
        <f>IFERROR(P3*0.26,0)</f>
        <v>11960</v>
      </c>
      <c r="R3" s="164">
        <f>IFERROR(S3/0.11,0)</f>
        <v>28320.000000000004</v>
      </c>
      <c r="S3" s="163">
        <f>IFERROR(($G3*2)*$W3,0)</f>
        <v>3115.2000000000003</v>
      </c>
      <c r="T3" s="142">
        <f>$I3</f>
        <v>12</v>
      </c>
      <c r="U3" s="142">
        <f t="shared" ref="U3:U66" si="0">T3*30</f>
        <v>360</v>
      </c>
      <c r="V3" s="142">
        <f t="shared" ref="V3" si="1">T3*8</f>
        <v>96</v>
      </c>
      <c r="W3" s="142">
        <f>U3-V3</f>
        <v>264</v>
      </c>
      <c r="X3" s="143">
        <f>IFERROR(S3/R3,0)</f>
        <v>0.11</v>
      </c>
      <c r="Y3" s="144">
        <f>(Q3*X3)*(W3/365)</f>
        <v>951.55726027397259</v>
      </c>
      <c r="Z3" s="144">
        <f t="shared" ref="Z3" si="2">S3*0.055</f>
        <v>171.33600000000001</v>
      </c>
      <c r="AA3" s="144">
        <f t="shared" ref="AA3" si="3">Z3+Y3</f>
        <v>1122.8932602739726</v>
      </c>
    </row>
    <row r="4" spans="1:40" x14ac:dyDescent="0.2">
      <c r="A4" s="134" t="s">
        <v>98</v>
      </c>
      <c r="B4" s="134">
        <v>210012</v>
      </c>
      <c r="C4" s="134" t="s">
        <v>686</v>
      </c>
      <c r="D4" s="135">
        <f>VLOOKUP($B4,Table3[[#All],[EMP ID]:[DATE STARTED]],10,FALSE)</f>
        <v>43402</v>
      </c>
      <c r="E4" s="135" t="str">
        <f>IFERROR(IF(VLOOKUP($B4,Table3[[#All],[EMP ID]:[DATE STARTED]],8,FALSE) = DATE(1900,1,0), "", VLOOKUP($B4,Table3[[#All],[EMP ID]:[DATE STARTED]],8,FALSE)), "")</f>
        <v/>
      </c>
      <c r="F4" s="136" t="str">
        <f>VLOOKUP($B4,'EMP LOC'!$A$2:$G$100,7,FALSE)</f>
        <v>2020-027</v>
      </c>
      <c r="G4" s="137">
        <f>VLOOKUP($B4,'EMP LOC'!$A$2:$J$100,10,FALSE)</f>
        <v>7.55</v>
      </c>
      <c r="H4" s="145">
        <v>1</v>
      </c>
      <c r="I4" s="139">
        <v>12</v>
      </c>
      <c r="J4" s="140">
        <f>IF(COUNTIF($B$3:B4, B4) = 1, SUMIF($B$3:$B$140, B4, $H$3:$H$140), "")</f>
        <v>1</v>
      </c>
      <c r="K4" s="173">
        <f>IF(COUNTIF($A$3:A4,A4)=1,SUMIF($A$3:$A$140,A4,$H$3:$H$140),"")</f>
        <v>1</v>
      </c>
      <c r="L4" s="179">
        <f t="shared" ref="L4:L67" si="4">IFERROR(AA4/0.9235,0)</f>
        <v>1260.4557258434634</v>
      </c>
      <c r="M4" s="172">
        <f t="shared" ref="M4:M67" si="5">IFERROR(L4*0.062,0)</f>
        <v>78.148255002294732</v>
      </c>
      <c r="N4" s="172">
        <f t="shared" ref="N4:N67" si="6">IFERROR(L4*0.0145,0)</f>
        <v>18.276608024730219</v>
      </c>
      <c r="O4" s="180">
        <f t="shared" ref="O4:O67" si="7">IFERROR(L4-M4-N4,0)</f>
        <v>1164.0308628164385</v>
      </c>
      <c r="P4" s="174">
        <f>IFERROR(VLOOKUP($A4,COST!$A$1:$B$485,2,FALSE),0)</f>
        <v>45672.32</v>
      </c>
      <c r="Q4" s="163">
        <f t="shared" ref="Q4:Q67" si="8">IFERROR(P4*0.26,0)</f>
        <v>11874.8032</v>
      </c>
      <c r="R4" s="164">
        <f t="shared" ref="R4:R67" si="9">IFERROR(S4/0.11,0)</f>
        <v>36240</v>
      </c>
      <c r="S4" s="163">
        <f t="shared" ref="S4:S67" si="10">IFERROR(($G4*2)*$W4,0)</f>
        <v>3986.4</v>
      </c>
      <c r="T4" s="142">
        <f t="shared" ref="T4:T67" si="11">$I4</f>
        <v>12</v>
      </c>
      <c r="U4" s="142">
        <f t="shared" si="0"/>
        <v>360</v>
      </c>
      <c r="V4" s="142">
        <f t="shared" ref="V4:V67" si="12">T4*8</f>
        <v>96</v>
      </c>
      <c r="W4" s="142">
        <f t="shared" ref="W4:W67" si="13">U4-V4</f>
        <v>264</v>
      </c>
      <c r="X4" s="143">
        <f t="shared" ref="X4:X67" si="14">IFERROR(S4/R4,0)</f>
        <v>0.11</v>
      </c>
      <c r="Y4" s="144">
        <f t="shared" ref="Y4:Y67" si="15">(Q4*X4)*(W4/365)</f>
        <v>944.7788628164385</v>
      </c>
      <c r="Z4" s="144">
        <f t="shared" ref="Z4:Z67" si="16">S4*0.055</f>
        <v>219.25200000000001</v>
      </c>
      <c r="AA4" s="144">
        <f t="shared" ref="AA4:AA67" si="17">Z4+Y4</f>
        <v>1164.0308628164385</v>
      </c>
    </row>
    <row r="5" spans="1:40" x14ac:dyDescent="0.2">
      <c r="A5" s="146" t="s">
        <v>404</v>
      </c>
      <c r="B5" s="146">
        <v>210013</v>
      </c>
      <c r="C5" s="146" t="s">
        <v>403</v>
      </c>
      <c r="D5" s="135">
        <f>VLOOKUP($B5,Table3[[#All],[EMP ID]:[DATE STARTED]],10,FALSE)</f>
        <v>42590</v>
      </c>
      <c r="E5" s="135" t="str">
        <f>IFERROR(IF(VLOOKUP($B5,Table3[[#All],[EMP ID]:[DATE STARTED]],8,FALSE) = DATE(1900,1,0), "", VLOOKUP($B5,Table3[[#All],[EMP ID]:[DATE STARTED]],8,FALSE)), "")</f>
        <v/>
      </c>
      <c r="F5" s="136" t="str">
        <f>VLOOKUP($B5,'EMP LOC'!$A$2:$G$100,7,FALSE)</f>
        <v>2024-024</v>
      </c>
      <c r="G5" s="137">
        <f>VLOOKUP($B5,'EMP LOC'!$A$2:$J$100,10,FALSE)</f>
        <v>4.34</v>
      </c>
      <c r="H5" s="147">
        <v>0.33333333333333331</v>
      </c>
      <c r="I5" s="148">
        <v>4</v>
      </c>
      <c r="J5" s="140">
        <f>IF(COUNTIF($B$3:B5, B5) = 1, SUMIF($B$3:$B$140, B5, $H$3:$H$140), "")</f>
        <v>0.33333333333333331</v>
      </c>
      <c r="K5" s="173">
        <f>IF(COUNTIF($A$3:A5,A5)=1,SUMIF($A$3:$A$140,A5,$H$3:$H$140),"")</f>
        <v>0.66333333333333333</v>
      </c>
      <c r="L5" s="179">
        <f t="shared" si="4"/>
        <v>425.92020676550652</v>
      </c>
      <c r="M5" s="172">
        <f t="shared" si="5"/>
        <v>26.407052819461406</v>
      </c>
      <c r="N5" s="172">
        <f t="shared" si="6"/>
        <v>6.1758429980998448</v>
      </c>
      <c r="O5" s="180">
        <f t="shared" si="7"/>
        <v>393.3373109479453</v>
      </c>
      <c r="P5" s="174">
        <f>IFERROR(VLOOKUP($A5,COST!$A$1:$B$485,2,FALSE),0)</f>
        <v>50951.22</v>
      </c>
      <c r="Q5" s="163">
        <f t="shared" si="8"/>
        <v>13247.317200000001</v>
      </c>
      <c r="R5" s="164">
        <f t="shared" si="9"/>
        <v>6943.9999999999991</v>
      </c>
      <c r="S5" s="163">
        <f t="shared" si="10"/>
        <v>763.83999999999992</v>
      </c>
      <c r="T5" s="142">
        <f t="shared" si="11"/>
        <v>4</v>
      </c>
      <c r="U5" s="142">
        <f t="shared" si="0"/>
        <v>120</v>
      </c>
      <c r="V5" s="142">
        <f t="shared" si="12"/>
        <v>32</v>
      </c>
      <c r="W5" s="142">
        <f t="shared" si="13"/>
        <v>88</v>
      </c>
      <c r="X5" s="143">
        <f t="shared" si="14"/>
        <v>0.11</v>
      </c>
      <c r="Y5" s="144">
        <f t="shared" si="15"/>
        <v>351.32611094794527</v>
      </c>
      <c r="Z5" s="144">
        <f t="shared" si="16"/>
        <v>42.011199999999995</v>
      </c>
      <c r="AA5" s="144">
        <f t="shared" si="17"/>
        <v>393.33731094794524</v>
      </c>
    </row>
    <row r="6" spans="1:40" x14ac:dyDescent="0.2">
      <c r="A6" s="134" t="s">
        <v>446</v>
      </c>
      <c r="B6" s="134">
        <v>210030</v>
      </c>
      <c r="C6" s="134" t="s">
        <v>447</v>
      </c>
      <c r="D6" s="135">
        <f>VLOOKUP($B6,Table3[[#All],[EMP ID]:[DATE STARTED]],10,FALSE)</f>
        <v>44326</v>
      </c>
      <c r="E6" s="135">
        <f>IFERROR(IF(VLOOKUP($B6,Table3[[#All],[EMP ID]:[DATE STARTED]],8,FALSE) = DATE(1900,1,0), "", VLOOKUP($B6,Table3[[#All],[EMP ID]:[DATE STARTED]],8,FALSE)), "")</f>
        <v>45458</v>
      </c>
      <c r="F6" s="136" t="str">
        <f>VLOOKUP($B6,'EMP LOC'!$A$2:$G$100,7,FALSE)</f>
        <v>2023-006</v>
      </c>
      <c r="G6" s="137">
        <f>VLOOKUP($B6,'EMP LOC'!$A$2:$J$100,10,FALSE)</f>
        <v>0.6</v>
      </c>
      <c r="H6" s="145">
        <v>0.375</v>
      </c>
      <c r="I6" s="139">
        <v>5</v>
      </c>
      <c r="J6" s="140">
        <f>IF(COUNTIF($B$3:B6, B6) = 1, SUMIF($B$3:$B$140, B6, $H$3:$H$140), "")</f>
        <v>0.375</v>
      </c>
      <c r="K6" s="173">
        <f>IF(COUNTIF($A$3:A6,A6)=1,SUMIF($A$3:$A$140,A6,$H$3:$H$140),"")</f>
        <v>0.76388888888888884</v>
      </c>
      <c r="L6" s="179">
        <f t="shared" si="4"/>
        <v>411.06197429374549</v>
      </c>
      <c r="M6" s="172">
        <f t="shared" si="5"/>
        <v>25.485842406212221</v>
      </c>
      <c r="N6" s="172">
        <f t="shared" si="6"/>
        <v>5.9603986272593099</v>
      </c>
      <c r="O6" s="180">
        <f t="shared" si="7"/>
        <v>379.61573326027394</v>
      </c>
      <c r="P6" s="174">
        <f>IFERROR(VLOOKUP($A6,COST!$A$1:$B$485,2,FALSE),0)</f>
        <v>43200.84</v>
      </c>
      <c r="Q6" s="163">
        <f t="shared" si="8"/>
        <v>11232.2184</v>
      </c>
      <c r="R6" s="164">
        <f t="shared" si="9"/>
        <v>1200</v>
      </c>
      <c r="S6" s="163">
        <f t="shared" si="10"/>
        <v>132</v>
      </c>
      <c r="T6" s="142">
        <f t="shared" si="11"/>
        <v>5</v>
      </c>
      <c r="U6" s="142">
        <f t="shared" si="0"/>
        <v>150</v>
      </c>
      <c r="V6" s="142">
        <f t="shared" si="12"/>
        <v>40</v>
      </c>
      <c r="W6" s="142">
        <f t="shared" si="13"/>
        <v>110</v>
      </c>
      <c r="X6" s="143">
        <f t="shared" si="14"/>
        <v>0.11</v>
      </c>
      <c r="Y6" s="144">
        <f t="shared" si="15"/>
        <v>372.35573326027395</v>
      </c>
      <c r="Z6" s="144">
        <f t="shared" si="16"/>
        <v>7.26</v>
      </c>
      <c r="AA6" s="144">
        <f t="shared" si="17"/>
        <v>379.61573326027394</v>
      </c>
    </row>
    <row r="7" spans="1:40" x14ac:dyDescent="0.2">
      <c r="A7" s="146" t="s">
        <v>438</v>
      </c>
      <c r="B7" s="146">
        <v>210031</v>
      </c>
      <c r="C7" s="146" t="s">
        <v>439</v>
      </c>
      <c r="D7" s="135">
        <f>VLOOKUP($B7,Table3[[#All],[EMP ID]:[DATE STARTED]],10,FALSE)</f>
        <v>44326</v>
      </c>
      <c r="E7" s="135" t="str">
        <f>IFERROR(IF(VLOOKUP($B7,Table3[[#All],[EMP ID]:[DATE STARTED]],8,FALSE) = DATE(1900,1,0), "", VLOOKUP($B7,Table3[[#All],[EMP ID]:[DATE STARTED]],8,FALSE)), "")</f>
        <v/>
      </c>
      <c r="F7" s="136" t="str">
        <f>VLOOKUP($B7,'EMP LOC'!$A$2:$G$100,7,FALSE)</f>
        <v>2024-004</v>
      </c>
      <c r="G7" s="137">
        <f>VLOOKUP($B7,'EMP LOC'!$A$2:$J$100,10,FALSE)</f>
        <v>10.93</v>
      </c>
      <c r="H7" s="147">
        <v>1</v>
      </c>
      <c r="I7" s="148">
        <v>12</v>
      </c>
      <c r="J7" s="140">
        <f>IF(COUNTIF($B$3:B7, B7) = 1, SUMIF($B$3:$B$140, B7, $H$3:$H$140), "")</f>
        <v>1</v>
      </c>
      <c r="K7" s="173">
        <f>IF(COUNTIF($A$3:A7,A7)=1,SUMIF($A$3:$A$140,A7,$H$3:$H$140),"")</f>
        <v>1</v>
      </c>
      <c r="L7" s="179">
        <f t="shared" si="4"/>
        <v>1311.3816565507934</v>
      </c>
      <c r="M7" s="172">
        <f t="shared" si="5"/>
        <v>81.305662706149192</v>
      </c>
      <c r="N7" s="172">
        <f t="shared" si="6"/>
        <v>19.015034019986505</v>
      </c>
      <c r="O7" s="180">
        <f t="shared" si="7"/>
        <v>1211.0609598246576</v>
      </c>
      <c r="P7" s="174">
        <f>IFERROR(VLOOKUP($A7,COST!$A$1:$B$485,2,FALSE),0)</f>
        <v>43200.84</v>
      </c>
      <c r="Q7" s="163">
        <f t="shared" si="8"/>
        <v>11232.2184</v>
      </c>
      <c r="R7" s="164">
        <f t="shared" si="9"/>
        <v>52464</v>
      </c>
      <c r="S7" s="163">
        <f t="shared" si="10"/>
        <v>5771.04</v>
      </c>
      <c r="T7" s="142">
        <f t="shared" si="11"/>
        <v>12</v>
      </c>
      <c r="U7" s="142">
        <f t="shared" si="0"/>
        <v>360</v>
      </c>
      <c r="V7" s="142">
        <f t="shared" si="12"/>
        <v>96</v>
      </c>
      <c r="W7" s="142">
        <f t="shared" si="13"/>
        <v>264</v>
      </c>
      <c r="X7" s="143">
        <f t="shared" si="14"/>
        <v>0.11</v>
      </c>
      <c r="Y7" s="144">
        <f t="shared" si="15"/>
        <v>893.65375982465764</v>
      </c>
      <c r="Z7" s="144">
        <f t="shared" si="16"/>
        <v>317.40719999999999</v>
      </c>
      <c r="AA7" s="144">
        <f t="shared" si="17"/>
        <v>1211.0609598246576</v>
      </c>
    </row>
    <row r="8" spans="1:40" x14ac:dyDescent="0.2">
      <c r="A8" s="134" t="s">
        <v>450</v>
      </c>
      <c r="B8" s="134">
        <v>210036</v>
      </c>
      <c r="C8" s="134" t="s">
        <v>451</v>
      </c>
      <c r="D8" s="135">
        <f>VLOOKUP($B8,Table3[[#All],[EMP ID]:[DATE STARTED]],10,FALSE)</f>
        <v>44438</v>
      </c>
      <c r="E8" s="135" t="str">
        <f>IFERROR(IF(VLOOKUP($B8,Table3[[#All],[EMP ID]:[DATE STARTED]],8,FALSE) = DATE(1900,1,0), "", VLOOKUP($B8,Table3[[#All],[EMP ID]:[DATE STARTED]],8,FALSE)), "")</f>
        <v/>
      </c>
      <c r="F8" s="136" t="str">
        <f>VLOOKUP($B8,'EMP LOC'!$A$2:$G$100,7,FALSE)</f>
        <v>2024-016</v>
      </c>
      <c r="G8" s="137">
        <f>VLOOKUP($B8,'EMP LOC'!$A$2:$J$100,10,FALSE)</f>
        <v>7.19</v>
      </c>
      <c r="H8" s="145">
        <v>1</v>
      </c>
      <c r="I8" s="139">
        <v>12</v>
      </c>
      <c r="J8" s="140">
        <f>IF(COUNTIF($B$3:B8, B8) = 1, SUMIF($B$3:$B$140, B8, $H$3:$H$140), "")</f>
        <v>1</v>
      </c>
      <c r="K8" s="173">
        <f>IF(COUNTIF($A$3:A8,A8)=1,SUMIF($A$3:$A$140,A8,$H$3:$H$140),"")</f>
        <v>1</v>
      </c>
      <c r="L8" s="179">
        <f t="shared" si="4"/>
        <v>1175.2014140842984</v>
      </c>
      <c r="M8" s="172">
        <f t="shared" si="5"/>
        <v>72.862487673226497</v>
      </c>
      <c r="N8" s="172">
        <f t="shared" si="6"/>
        <v>17.040420504222329</v>
      </c>
      <c r="O8" s="180">
        <f t="shared" si="7"/>
        <v>1085.2985059068496</v>
      </c>
      <c r="P8" s="174">
        <f>IFERROR(VLOOKUP($A8,COST!$A$1:$B$485,2,FALSE),0)</f>
        <v>42371.64</v>
      </c>
      <c r="Q8" s="163">
        <f t="shared" si="8"/>
        <v>11016.626400000001</v>
      </c>
      <c r="R8" s="164">
        <f t="shared" si="9"/>
        <v>34512</v>
      </c>
      <c r="S8" s="163">
        <f t="shared" si="10"/>
        <v>3796.32</v>
      </c>
      <c r="T8" s="142">
        <f t="shared" si="11"/>
        <v>12</v>
      </c>
      <c r="U8" s="142">
        <f t="shared" si="0"/>
        <v>360</v>
      </c>
      <c r="V8" s="142">
        <f t="shared" si="12"/>
        <v>96</v>
      </c>
      <c r="W8" s="142">
        <f t="shared" si="13"/>
        <v>264</v>
      </c>
      <c r="X8" s="143">
        <f t="shared" si="14"/>
        <v>0.11</v>
      </c>
      <c r="Y8" s="144">
        <f t="shared" si="15"/>
        <v>876.50090590684954</v>
      </c>
      <c r="Z8" s="144">
        <f t="shared" si="16"/>
        <v>208.79760000000002</v>
      </c>
      <c r="AA8" s="144">
        <f t="shared" si="17"/>
        <v>1085.2985059068496</v>
      </c>
    </row>
    <row r="9" spans="1:40" x14ac:dyDescent="0.2">
      <c r="A9" s="146" t="s">
        <v>528</v>
      </c>
      <c r="B9" s="146">
        <v>210037</v>
      </c>
      <c r="C9" s="146" t="s">
        <v>2978</v>
      </c>
      <c r="D9" s="135">
        <f>VLOOKUP($B9,Table3[[#All],[EMP ID]:[DATE STARTED]],10,FALSE)</f>
        <v>44445</v>
      </c>
      <c r="E9" s="135">
        <f>IFERROR(IF(VLOOKUP($B9,Table3[[#All],[EMP ID]:[DATE STARTED]],8,FALSE) = DATE(1900,1,0), "", VLOOKUP($B9,Table3[[#All],[EMP ID]:[DATE STARTED]],8,FALSE)), "")</f>
        <v>45576</v>
      </c>
      <c r="F9" s="136" t="str">
        <f>VLOOKUP($B9,'EMP LOC'!$A$2:$G$100,7,FALSE)</f>
        <v>2020-020</v>
      </c>
      <c r="G9" s="137">
        <f>VLOOKUP($B9,'EMP LOC'!$A$2:$J$100,10,FALSE)</f>
        <v>1.8</v>
      </c>
      <c r="H9" s="147">
        <f>3/12</f>
        <v>0.25</v>
      </c>
      <c r="I9" s="148">
        <v>3</v>
      </c>
      <c r="J9" s="140">
        <f>IF(COUNTIF($B$3:B9, B9) = 1, SUMIF($B$3:$B$140, B9, $H$3:$H$140), "")</f>
        <v>0.25</v>
      </c>
      <c r="K9" s="173">
        <f>IF(COUNTIF($A$3:A9,A9)=1,SUMIF($A$3:$A$140,A9,$H$3:$H$140),"")</f>
        <v>0.25</v>
      </c>
      <c r="L9" s="179">
        <f t="shared" si="4"/>
        <v>279.49882281671137</v>
      </c>
      <c r="M9" s="172">
        <f t="shared" si="5"/>
        <v>17.328927014636104</v>
      </c>
      <c r="N9" s="172">
        <f t="shared" si="6"/>
        <v>4.052732930842315</v>
      </c>
      <c r="O9" s="180">
        <f t="shared" si="7"/>
        <v>258.11716287123295</v>
      </c>
      <c r="P9" s="174">
        <f>IFERROR(VLOOKUP($A9,COST!$A$1:$B$485,2,FALSE),0)</f>
        <v>47384.480000000003</v>
      </c>
      <c r="Q9" s="163">
        <f t="shared" si="8"/>
        <v>12319.964800000002</v>
      </c>
      <c r="R9" s="164">
        <f t="shared" si="9"/>
        <v>2160</v>
      </c>
      <c r="S9" s="163">
        <f t="shared" si="10"/>
        <v>237.6</v>
      </c>
      <c r="T9" s="142">
        <f t="shared" si="11"/>
        <v>3</v>
      </c>
      <c r="U9" s="142">
        <f t="shared" si="0"/>
        <v>90</v>
      </c>
      <c r="V9" s="142">
        <f t="shared" si="12"/>
        <v>24</v>
      </c>
      <c r="W9" s="142">
        <f t="shared" si="13"/>
        <v>66</v>
      </c>
      <c r="X9" s="143">
        <f t="shared" si="14"/>
        <v>0.11</v>
      </c>
      <c r="Y9" s="144">
        <f t="shared" si="15"/>
        <v>245.04916287123294</v>
      </c>
      <c r="Z9" s="144">
        <f t="shared" si="16"/>
        <v>13.068</v>
      </c>
      <c r="AA9" s="144">
        <f t="shared" si="17"/>
        <v>258.11716287123295</v>
      </c>
    </row>
    <row r="10" spans="1:40" x14ac:dyDescent="0.2">
      <c r="A10" s="134" t="s">
        <v>248</v>
      </c>
      <c r="B10" s="134">
        <v>210040</v>
      </c>
      <c r="C10" s="134" t="s">
        <v>247</v>
      </c>
      <c r="D10" s="135">
        <f>VLOOKUP($B10,Table3[[#All],[EMP ID]:[DATE STARTED]],10,FALSE)</f>
        <v>44648</v>
      </c>
      <c r="E10" s="135">
        <f>IFERROR(IF(VLOOKUP($B10,Table3[[#All],[EMP ID]:[DATE STARTED]],8,FALSE) = DATE(1900,1,0), "", VLOOKUP($B10,Table3[[#All],[EMP ID]:[DATE STARTED]],8,FALSE)), "")</f>
        <v>45548</v>
      </c>
      <c r="F10" s="136" t="str">
        <f>VLOOKUP($B10,'EMP LOC'!$A$2:$G$100,7,FALSE)</f>
        <v>2023-027</v>
      </c>
      <c r="G10" s="137">
        <f>VLOOKUP($B10,'EMP LOC'!$A$2:$J$100,10,FALSE)</f>
        <v>5.38</v>
      </c>
      <c r="H10" s="145">
        <v>0.70277777777777783</v>
      </c>
      <c r="I10" s="139">
        <v>9</v>
      </c>
      <c r="J10" s="140">
        <f>IF(COUNTIF($B$3:B10, B10) = 1, SUMIF($B$3:$B$140, B10, $H$3:$H$140), "")</f>
        <v>0.70277777777777783</v>
      </c>
      <c r="K10" s="173">
        <f>IF(COUNTIF($A$3:A10,A10)=1,SUMIF($A$3:$A$140,A10,$H$3:$H$140),"")</f>
        <v>0.70277777777777783</v>
      </c>
      <c r="L10" s="179">
        <f t="shared" si="4"/>
        <v>729.27557484554723</v>
      </c>
      <c r="M10" s="172">
        <f t="shared" si="5"/>
        <v>45.215085640423929</v>
      </c>
      <c r="N10" s="172">
        <f t="shared" si="6"/>
        <v>10.574495835260436</v>
      </c>
      <c r="O10" s="180">
        <f t="shared" si="7"/>
        <v>673.48599336986285</v>
      </c>
      <c r="P10" s="174">
        <f>IFERROR(VLOOKUP($A10,COST!$A$1:$B$485,2,FALSE),0)</f>
        <v>35857.35</v>
      </c>
      <c r="Q10" s="163">
        <f t="shared" si="8"/>
        <v>9322.9110000000001</v>
      </c>
      <c r="R10" s="164">
        <f t="shared" si="9"/>
        <v>19368</v>
      </c>
      <c r="S10" s="163">
        <f t="shared" si="10"/>
        <v>2130.48</v>
      </c>
      <c r="T10" s="142">
        <f t="shared" si="11"/>
        <v>9</v>
      </c>
      <c r="U10" s="142">
        <f t="shared" si="0"/>
        <v>270</v>
      </c>
      <c r="V10" s="142">
        <f t="shared" si="12"/>
        <v>72</v>
      </c>
      <c r="W10" s="142">
        <f t="shared" si="13"/>
        <v>198</v>
      </c>
      <c r="X10" s="143">
        <f t="shared" si="14"/>
        <v>0.11</v>
      </c>
      <c r="Y10" s="144">
        <f t="shared" si="15"/>
        <v>556.30959336986291</v>
      </c>
      <c r="Z10" s="144">
        <f t="shared" si="16"/>
        <v>117.1764</v>
      </c>
      <c r="AA10" s="144">
        <f t="shared" si="17"/>
        <v>673.48599336986285</v>
      </c>
    </row>
    <row r="11" spans="1:40" x14ac:dyDescent="0.2">
      <c r="A11" s="146" t="s">
        <v>23</v>
      </c>
      <c r="B11" s="146">
        <v>210041</v>
      </c>
      <c r="C11" s="146" t="s">
        <v>473</v>
      </c>
      <c r="D11" s="135">
        <f>VLOOKUP($B11,Table3[[#All],[EMP ID]:[DATE STARTED]],10,FALSE)</f>
        <v>44693</v>
      </c>
      <c r="E11" s="135" t="str">
        <f>IFERROR(IF(VLOOKUP($B11,Table3[[#All],[EMP ID]:[DATE STARTED]],8,FALSE) = DATE(1900,1,0), "", VLOOKUP($B11,Table3[[#All],[EMP ID]:[DATE STARTED]],8,FALSE)), "")</f>
        <v/>
      </c>
      <c r="F11" s="136" t="str">
        <f>VLOOKUP($B11,'EMP LOC'!$A$2:$G$100,7,FALSE)</f>
        <v>2021-068 (2)</v>
      </c>
      <c r="G11" s="137">
        <f>VLOOKUP($B11,'EMP LOC'!$A$2:$J$100,10,FALSE)</f>
        <v>1.68</v>
      </c>
      <c r="H11" s="147">
        <v>0.58333333333333337</v>
      </c>
      <c r="I11" s="148">
        <v>7</v>
      </c>
      <c r="J11" s="140">
        <f>IF(COUNTIF($B$3:B11, B11) = 1, SUMIF($B$3:$B$140, B11, $H$3:$H$140), "")</f>
        <v>1</v>
      </c>
      <c r="K11" s="173">
        <f>IF(COUNTIF($A$3:A11,A11)=1,SUMIF($A$3:$A$140,A11,$H$3:$H$140),"")</f>
        <v>0.58333333333333337</v>
      </c>
      <c r="L11" s="179">
        <f t="shared" si="4"/>
        <v>443.38558571248461</v>
      </c>
      <c r="M11" s="172">
        <f t="shared" si="5"/>
        <v>27.489906314174046</v>
      </c>
      <c r="N11" s="172">
        <f t="shared" si="6"/>
        <v>6.4290909928310276</v>
      </c>
      <c r="O11" s="180">
        <f t="shared" si="7"/>
        <v>409.46658840547951</v>
      </c>
      <c r="P11" s="174">
        <f>IFERROR(VLOOKUP($A11,COST!$A$1:$B$485,2,FALSE),0)</f>
        <v>31574.720000000001</v>
      </c>
      <c r="Q11" s="163">
        <f t="shared" si="8"/>
        <v>8209.4272000000001</v>
      </c>
      <c r="R11" s="164">
        <f t="shared" si="9"/>
        <v>4703.9999999999991</v>
      </c>
      <c r="S11" s="163">
        <f t="shared" si="10"/>
        <v>517.43999999999994</v>
      </c>
      <c r="T11" s="142">
        <f t="shared" si="11"/>
        <v>7</v>
      </c>
      <c r="U11" s="142">
        <f t="shared" si="0"/>
        <v>210</v>
      </c>
      <c r="V11" s="142">
        <f t="shared" si="12"/>
        <v>56</v>
      </c>
      <c r="W11" s="142">
        <f t="shared" si="13"/>
        <v>154</v>
      </c>
      <c r="X11" s="143">
        <f t="shared" si="14"/>
        <v>0.11000000000000001</v>
      </c>
      <c r="Y11" s="144">
        <f t="shared" si="15"/>
        <v>381.0073884054795</v>
      </c>
      <c r="Z11" s="144">
        <f t="shared" si="16"/>
        <v>28.459199999999996</v>
      </c>
      <c r="AA11" s="144">
        <f t="shared" si="17"/>
        <v>409.46658840547951</v>
      </c>
    </row>
    <row r="12" spans="1:40" x14ac:dyDescent="0.2">
      <c r="A12" s="134" t="s">
        <v>472</v>
      </c>
      <c r="B12" s="134">
        <v>210041</v>
      </c>
      <c r="C12" s="134" t="s">
        <v>473</v>
      </c>
      <c r="D12" s="135">
        <f>VLOOKUP($B12,Table3[[#All],[EMP ID]:[DATE STARTED]],10,FALSE)</f>
        <v>44693</v>
      </c>
      <c r="E12" s="135" t="str">
        <f>IFERROR(IF(VLOOKUP($B12,Table3[[#All],[EMP ID]:[DATE STARTED]],8,FALSE) = DATE(1900,1,0), "", VLOOKUP($B12,Table3[[#All],[EMP ID]:[DATE STARTED]],8,FALSE)), "")</f>
        <v/>
      </c>
      <c r="F12" s="136" t="str">
        <f>VLOOKUP($B12,'EMP LOC'!$A$2:$G$100,7,FALSE)</f>
        <v>2021-068 (2)</v>
      </c>
      <c r="G12" s="137">
        <f>VLOOKUP($B12,'EMP LOC'!$A$2:$J$100,10,FALSE)</f>
        <v>1.68</v>
      </c>
      <c r="H12" s="145">
        <v>0.41666666666666669</v>
      </c>
      <c r="I12" s="139">
        <v>5</v>
      </c>
      <c r="J12" s="140" t="str">
        <f>IF(COUNTIF($B$3:B12, B12) = 1, SUMIF($B$3:$B$140, B12, $H$3:$H$140), "")</f>
        <v/>
      </c>
      <c r="K12" s="173">
        <f>IF(COUNTIF($A$3:A12,A12)=1,SUMIF($A$3:$A$140,A12,$H$3:$H$140),"")</f>
        <v>0.83333333333333337</v>
      </c>
      <c r="L12" s="179">
        <f t="shared" si="4"/>
        <v>379.31524868909969</v>
      </c>
      <c r="M12" s="172">
        <f t="shared" si="5"/>
        <v>23.517545418724179</v>
      </c>
      <c r="N12" s="172">
        <f t="shared" si="6"/>
        <v>5.500071105991946</v>
      </c>
      <c r="O12" s="180">
        <f t="shared" si="7"/>
        <v>350.29763216438357</v>
      </c>
      <c r="P12" s="174">
        <f>IFERROR(VLOOKUP($A12,COST!$A$1:$B$485,2,FALSE),0)</f>
        <v>38283.19</v>
      </c>
      <c r="Q12" s="163">
        <f t="shared" si="8"/>
        <v>9953.6294000000016</v>
      </c>
      <c r="R12" s="164">
        <f t="shared" si="9"/>
        <v>3359.9999999999995</v>
      </c>
      <c r="S12" s="163">
        <f t="shared" si="10"/>
        <v>369.59999999999997</v>
      </c>
      <c r="T12" s="142">
        <f t="shared" si="11"/>
        <v>5</v>
      </c>
      <c r="U12" s="142">
        <f t="shared" si="0"/>
        <v>150</v>
      </c>
      <c r="V12" s="142">
        <f t="shared" si="12"/>
        <v>40</v>
      </c>
      <c r="W12" s="142">
        <f t="shared" si="13"/>
        <v>110</v>
      </c>
      <c r="X12" s="143">
        <f t="shared" si="14"/>
        <v>0.11</v>
      </c>
      <c r="Y12" s="144">
        <f t="shared" si="15"/>
        <v>329.9696321643836</v>
      </c>
      <c r="Z12" s="144">
        <f t="shared" si="16"/>
        <v>20.327999999999999</v>
      </c>
      <c r="AA12" s="144">
        <f t="shared" si="17"/>
        <v>350.29763216438357</v>
      </c>
    </row>
    <row r="13" spans="1:40" x14ac:dyDescent="0.2">
      <c r="A13" s="146" t="s">
        <v>572</v>
      </c>
      <c r="B13" s="146">
        <v>210048</v>
      </c>
      <c r="C13" s="146" t="s">
        <v>443</v>
      </c>
      <c r="D13" s="135">
        <f>VLOOKUP($B13,Table3[[#All],[EMP ID]:[DATE STARTED]],10,FALSE)</f>
        <v>44697</v>
      </c>
      <c r="E13" s="135" t="str">
        <f>IFERROR(IF(VLOOKUP($B13,Table3[[#All],[EMP ID]:[DATE STARTED]],8,FALSE) = DATE(1900,1,0), "", VLOOKUP($B13,Table3[[#All],[EMP ID]:[DATE STARTED]],8,FALSE)), "")</f>
        <v/>
      </c>
      <c r="F13" s="136" t="str">
        <f>VLOOKUP($B13,'EMP LOC'!$A$2:$G$100,7,FALSE)</f>
        <v>2024-004</v>
      </c>
      <c r="G13" s="137">
        <f>VLOOKUP($B13,'EMP LOC'!$A$2:$J$100,10,FALSE)</f>
        <v>12.48</v>
      </c>
      <c r="H13" s="147">
        <v>0.58333333333333337</v>
      </c>
      <c r="I13" s="148">
        <v>7</v>
      </c>
      <c r="J13" s="140">
        <f>IF(COUNTIF($B$3:B13, B13) = 1, SUMIF($B$3:$B$140, B13, $H$3:$H$140), "")</f>
        <v>1</v>
      </c>
      <c r="K13" s="173">
        <f>IF(COUNTIF($A$3:A13,A13)=1,SUMIF($A$3:$A$140,A13,$H$3:$H$140),"")</f>
        <v>0.58333333333333337</v>
      </c>
      <c r="L13" s="179">
        <f t="shared" si="4"/>
        <v>847.92254030601271</v>
      </c>
      <c r="M13" s="172">
        <f t="shared" si="5"/>
        <v>52.571197498972786</v>
      </c>
      <c r="N13" s="172">
        <f t="shared" si="6"/>
        <v>12.294876834437185</v>
      </c>
      <c r="O13" s="180">
        <f t="shared" si="7"/>
        <v>783.05646597260272</v>
      </c>
      <c r="P13" s="174">
        <f>IFERROR(VLOOKUP($A13,COST!$A$1:$B$485,2,FALSE),0)</f>
        <v>47373.2</v>
      </c>
      <c r="Q13" s="163">
        <f t="shared" si="8"/>
        <v>12317.031999999999</v>
      </c>
      <c r="R13" s="164">
        <f t="shared" si="9"/>
        <v>34944</v>
      </c>
      <c r="S13" s="163">
        <f t="shared" si="10"/>
        <v>3843.84</v>
      </c>
      <c r="T13" s="142">
        <f t="shared" si="11"/>
        <v>7</v>
      </c>
      <c r="U13" s="142">
        <f t="shared" si="0"/>
        <v>210</v>
      </c>
      <c r="V13" s="142">
        <f t="shared" si="12"/>
        <v>56</v>
      </c>
      <c r="W13" s="142">
        <f t="shared" si="13"/>
        <v>154</v>
      </c>
      <c r="X13" s="143">
        <f t="shared" si="14"/>
        <v>0.11</v>
      </c>
      <c r="Y13" s="144">
        <f t="shared" si="15"/>
        <v>571.64526597260272</v>
      </c>
      <c r="Z13" s="144">
        <f t="shared" si="16"/>
        <v>211.41120000000001</v>
      </c>
      <c r="AA13" s="144">
        <f t="shared" si="17"/>
        <v>783.05646597260272</v>
      </c>
    </row>
    <row r="14" spans="1:40" x14ac:dyDescent="0.2">
      <c r="A14" s="146" t="s">
        <v>442</v>
      </c>
      <c r="B14" s="146">
        <v>210048</v>
      </c>
      <c r="C14" s="146" t="s">
        <v>443</v>
      </c>
      <c r="D14" s="135">
        <f>VLOOKUP($B14,Table3[[#All],[EMP ID]:[DATE STARTED]],10,FALSE)</f>
        <v>44697</v>
      </c>
      <c r="E14" s="135" t="str">
        <f>IFERROR(IF(VLOOKUP($B14,Table3[[#All],[EMP ID]:[DATE STARTED]],8,FALSE) = DATE(1900,1,0), "", VLOOKUP($B14,Table3[[#All],[EMP ID]:[DATE STARTED]],8,FALSE)), "")</f>
        <v/>
      </c>
      <c r="F14" s="136" t="str">
        <f>VLOOKUP($B14,'EMP LOC'!$A$2:$G$100,7,FALSE)</f>
        <v>2024-004</v>
      </c>
      <c r="G14" s="137">
        <f>VLOOKUP($B14,'EMP LOC'!$A$2:$J$100,10,FALSE)</f>
        <v>12.48</v>
      </c>
      <c r="H14" s="147">
        <v>0.41666666666666669</v>
      </c>
      <c r="I14" s="148">
        <v>5</v>
      </c>
      <c r="J14" s="140" t="str">
        <f>IF(COUNTIF($B$3:B14, B14) = 1, SUMIF($B$3:$B$140, B14, $H$3:$H$140), "")</f>
        <v/>
      </c>
      <c r="K14" s="173">
        <f>IF(COUNTIF($A$3:A14,A14)=1,SUMIF($A$3:$A$140,A14,$H$3:$H$140),"")</f>
        <v>0.91666666666666674</v>
      </c>
      <c r="L14" s="179">
        <f t="shared" si="4"/>
        <v>560.84520455978236</v>
      </c>
      <c r="M14" s="172">
        <f t="shared" si="5"/>
        <v>34.772402682706506</v>
      </c>
      <c r="N14" s="172">
        <f t="shared" si="6"/>
        <v>8.1322554661168454</v>
      </c>
      <c r="O14" s="180">
        <f t="shared" si="7"/>
        <v>517.94054641095909</v>
      </c>
      <c r="P14" s="174">
        <f>IFERROR(VLOOKUP($A14,COST!$A$1:$B$485,2,FALSE),0)</f>
        <v>42571.64</v>
      </c>
      <c r="Q14" s="163">
        <f t="shared" si="8"/>
        <v>11068.626400000001</v>
      </c>
      <c r="R14" s="164">
        <f t="shared" si="9"/>
        <v>24960</v>
      </c>
      <c r="S14" s="163">
        <f t="shared" si="10"/>
        <v>2745.6</v>
      </c>
      <c r="T14" s="142">
        <f t="shared" si="11"/>
        <v>5</v>
      </c>
      <c r="U14" s="142">
        <f t="shared" si="0"/>
        <v>150</v>
      </c>
      <c r="V14" s="142">
        <f t="shared" si="12"/>
        <v>40</v>
      </c>
      <c r="W14" s="142">
        <f t="shared" si="13"/>
        <v>110</v>
      </c>
      <c r="X14" s="143">
        <f t="shared" si="14"/>
        <v>0.11</v>
      </c>
      <c r="Y14" s="144">
        <f t="shared" si="15"/>
        <v>366.93254641095893</v>
      </c>
      <c r="Z14" s="144">
        <f t="shared" si="16"/>
        <v>151.00800000000001</v>
      </c>
      <c r="AA14" s="144">
        <f t="shared" si="17"/>
        <v>517.94054641095897</v>
      </c>
    </row>
    <row r="15" spans="1:40" x14ac:dyDescent="0.2">
      <c r="A15" s="146" t="s">
        <v>56</v>
      </c>
      <c r="B15" s="146">
        <v>210050</v>
      </c>
      <c r="C15" s="146" t="s">
        <v>61</v>
      </c>
      <c r="D15" s="135">
        <f>VLOOKUP($B15,Table3[[#All],[EMP ID]:[DATE STARTED]],10,FALSE)</f>
        <v>44734</v>
      </c>
      <c r="E15" s="135" t="str">
        <f>IFERROR(IF(VLOOKUP($B15,Table3[[#All],[EMP ID]:[DATE STARTED]],8,FALSE) = DATE(1900,1,0), "", VLOOKUP($B15,Table3[[#All],[EMP ID]:[DATE STARTED]],8,FALSE)), "")</f>
        <v/>
      </c>
      <c r="F15" s="136" t="str">
        <f>VLOOKUP($B15,'EMP LOC'!$A$2:$G$100,7,FALSE)</f>
        <v>2024-016</v>
      </c>
      <c r="G15" s="137">
        <f>VLOOKUP($B15,'EMP LOC'!$A$2:$J$100,10,FALSE)</f>
        <v>5.66</v>
      </c>
      <c r="H15" s="147">
        <v>1</v>
      </c>
      <c r="I15" s="148">
        <v>12</v>
      </c>
      <c r="J15" s="140">
        <f>IF(COUNTIF($B$3:B15, B15) = 1, SUMIF($B$3:$B$140, B15, $H$3:$H$140), "")</f>
        <v>1</v>
      </c>
      <c r="K15" s="173">
        <f>IF(COUNTIF($A$3:A15,A15)=1,SUMIF($A$3:$A$140,A15,$H$3:$H$140),"")</f>
        <v>1</v>
      </c>
      <c r="L15" s="179">
        <f t="shared" si="4"/>
        <v>1228.0108234812469</v>
      </c>
      <c r="M15" s="172">
        <f t="shared" si="5"/>
        <v>76.136671055837311</v>
      </c>
      <c r="N15" s="172">
        <f t="shared" si="6"/>
        <v>17.806156940478083</v>
      </c>
      <c r="O15" s="180">
        <f t="shared" si="7"/>
        <v>1134.0679954849315</v>
      </c>
      <c r="P15" s="174">
        <f>IFERROR(VLOOKUP($A15,COST!$A$1:$B$485,2,FALSE),0)</f>
        <v>46877.13</v>
      </c>
      <c r="Q15" s="163">
        <f t="shared" si="8"/>
        <v>12188.0538</v>
      </c>
      <c r="R15" s="164">
        <f t="shared" si="9"/>
        <v>27168</v>
      </c>
      <c r="S15" s="163">
        <f t="shared" si="10"/>
        <v>2988.48</v>
      </c>
      <c r="T15" s="142">
        <f t="shared" si="11"/>
        <v>12</v>
      </c>
      <c r="U15" s="142">
        <f t="shared" si="0"/>
        <v>360</v>
      </c>
      <c r="V15" s="142">
        <f t="shared" si="12"/>
        <v>96</v>
      </c>
      <c r="W15" s="142">
        <f t="shared" si="13"/>
        <v>264</v>
      </c>
      <c r="X15" s="143">
        <f t="shared" si="14"/>
        <v>0.11</v>
      </c>
      <c r="Y15" s="144">
        <f t="shared" si="15"/>
        <v>969.70159548493143</v>
      </c>
      <c r="Z15" s="144">
        <f t="shared" si="16"/>
        <v>164.3664</v>
      </c>
      <c r="AA15" s="144">
        <f t="shared" si="17"/>
        <v>1134.0679954849315</v>
      </c>
    </row>
    <row r="16" spans="1:40" x14ac:dyDescent="0.2">
      <c r="A16" s="134" t="s">
        <v>309</v>
      </c>
      <c r="B16" s="134">
        <v>210051</v>
      </c>
      <c r="C16" s="134" t="s">
        <v>308</v>
      </c>
      <c r="D16" s="135">
        <f>VLOOKUP($B16,Table3[[#All],[EMP ID]:[DATE STARTED]],10,FALSE)</f>
        <v>44754</v>
      </c>
      <c r="E16" s="135" t="str">
        <f>IFERROR(IF(VLOOKUP($B16,Table3[[#All],[EMP ID]:[DATE STARTED]],8,FALSE) = DATE(1900,1,0), "", VLOOKUP($B16,Table3[[#All],[EMP ID]:[DATE STARTED]],8,FALSE)), "")</f>
        <v/>
      </c>
      <c r="F16" s="136" t="str">
        <f>VLOOKUP($B16,'EMP LOC'!$A$2:$G$100,7,FALSE)</f>
        <v>2024-003</v>
      </c>
      <c r="G16" s="137">
        <f>VLOOKUP($B16,'EMP LOC'!$A$2:$J$100,10,FALSE)</f>
        <v>2.69</v>
      </c>
      <c r="H16" s="145">
        <v>0.75</v>
      </c>
      <c r="I16" s="139">
        <v>9</v>
      </c>
      <c r="J16" s="140">
        <f>IF(COUNTIF($B$3:B16, B16) = 1, SUMIF($B$3:$B$140, B16, $H$3:$H$140), "")</f>
        <v>1</v>
      </c>
      <c r="K16" s="173">
        <f>IF(COUNTIF($A$3:A16,A16)=1,SUMIF($A$3:$A$140,A16,$H$3:$H$140),"")</f>
        <v>0.75</v>
      </c>
      <c r="L16" s="179">
        <f t="shared" si="4"/>
        <v>576.06004722356136</v>
      </c>
      <c r="M16" s="172">
        <f t="shared" si="5"/>
        <v>35.715722927860803</v>
      </c>
      <c r="N16" s="172">
        <f t="shared" si="6"/>
        <v>8.3528706847416405</v>
      </c>
      <c r="O16" s="180">
        <f t="shared" si="7"/>
        <v>531.99145361095884</v>
      </c>
      <c r="P16" s="174">
        <f>IFERROR(VLOOKUP($A16,COST!$A$1:$B$485,2,FALSE),0)</f>
        <v>30513.56</v>
      </c>
      <c r="Q16" s="163">
        <f t="shared" si="8"/>
        <v>7933.5256000000008</v>
      </c>
      <c r="R16" s="164">
        <f t="shared" si="9"/>
        <v>9684</v>
      </c>
      <c r="S16" s="163">
        <f t="shared" si="10"/>
        <v>1065.24</v>
      </c>
      <c r="T16" s="142">
        <f t="shared" si="11"/>
        <v>9</v>
      </c>
      <c r="U16" s="142">
        <f t="shared" si="0"/>
        <v>270</v>
      </c>
      <c r="V16" s="142">
        <f t="shared" si="12"/>
        <v>72</v>
      </c>
      <c r="W16" s="142">
        <f t="shared" si="13"/>
        <v>198</v>
      </c>
      <c r="X16" s="143">
        <f t="shared" si="14"/>
        <v>0.11</v>
      </c>
      <c r="Y16" s="144">
        <f t="shared" si="15"/>
        <v>473.40325361095898</v>
      </c>
      <c r="Z16" s="144">
        <f t="shared" si="16"/>
        <v>58.588200000000001</v>
      </c>
      <c r="AA16" s="144">
        <f t="shared" si="17"/>
        <v>531.99145361095896</v>
      </c>
    </row>
    <row r="17" spans="1:27" x14ac:dyDescent="0.2">
      <c r="A17" s="146" t="s">
        <v>427</v>
      </c>
      <c r="B17" s="146">
        <v>210051</v>
      </c>
      <c r="C17" s="146" t="s">
        <v>308</v>
      </c>
      <c r="D17" s="135">
        <f>VLOOKUP($B17,Table3[[#All],[EMP ID]:[DATE STARTED]],10,FALSE)</f>
        <v>44754</v>
      </c>
      <c r="E17" s="135" t="str">
        <f>IFERROR(IF(VLOOKUP($B17,Table3[[#All],[EMP ID]:[DATE STARTED]],8,FALSE) = DATE(1900,1,0), "", VLOOKUP($B17,Table3[[#All],[EMP ID]:[DATE STARTED]],8,FALSE)), "")</f>
        <v/>
      </c>
      <c r="F17" s="136" t="str">
        <f>VLOOKUP($B17,'EMP LOC'!$A$2:$G$100,7,FALSE)</f>
        <v>2024-003</v>
      </c>
      <c r="G17" s="137">
        <f>VLOOKUP($B17,'EMP LOC'!$A$2:$J$100,10,FALSE)</f>
        <v>2.69</v>
      </c>
      <c r="H17" s="147">
        <v>0.25</v>
      </c>
      <c r="I17" s="148">
        <v>3</v>
      </c>
      <c r="J17" s="140" t="str">
        <f>IF(COUNTIF($B$3:B17, B17) = 1, SUMIF($B$3:$B$140, B17, $H$3:$H$140), "")</f>
        <v/>
      </c>
      <c r="K17" s="173">
        <f>IF(COUNTIF($A$3:A17,A17)=1,SUMIF($A$3:$A$140,A17,$H$3:$H$140),"")</f>
        <v>0.75</v>
      </c>
      <c r="L17" s="179">
        <f t="shared" si="4"/>
        <v>266.35464480423639</v>
      </c>
      <c r="M17" s="172">
        <f t="shared" si="5"/>
        <v>16.513987977862655</v>
      </c>
      <c r="N17" s="172">
        <f t="shared" si="6"/>
        <v>3.8621423496614278</v>
      </c>
      <c r="O17" s="180">
        <f t="shared" si="7"/>
        <v>245.97851447671229</v>
      </c>
      <c r="P17" s="174">
        <f>IFERROR(VLOOKUP($A17,COST!$A$1:$B$485,2,FALSE),0)</f>
        <v>43787.839999999997</v>
      </c>
      <c r="Q17" s="163">
        <f t="shared" si="8"/>
        <v>11384.838399999999</v>
      </c>
      <c r="R17" s="164">
        <f t="shared" si="9"/>
        <v>3228</v>
      </c>
      <c r="S17" s="163">
        <f t="shared" si="10"/>
        <v>355.08</v>
      </c>
      <c r="T17" s="142">
        <f t="shared" si="11"/>
        <v>3</v>
      </c>
      <c r="U17" s="142">
        <f t="shared" si="0"/>
        <v>90</v>
      </c>
      <c r="V17" s="142">
        <f t="shared" si="12"/>
        <v>24</v>
      </c>
      <c r="W17" s="142">
        <f t="shared" si="13"/>
        <v>66</v>
      </c>
      <c r="X17" s="143">
        <f t="shared" si="14"/>
        <v>0.11</v>
      </c>
      <c r="Y17" s="144">
        <f t="shared" si="15"/>
        <v>226.44911447671228</v>
      </c>
      <c r="Z17" s="144">
        <f t="shared" si="16"/>
        <v>19.529399999999999</v>
      </c>
      <c r="AA17" s="144">
        <f t="shared" si="17"/>
        <v>245.97851447671229</v>
      </c>
    </row>
    <row r="18" spans="1:27" x14ac:dyDescent="0.2">
      <c r="A18" s="146" t="s">
        <v>40</v>
      </c>
      <c r="B18" s="146">
        <v>210053</v>
      </c>
      <c r="C18" s="146" t="s">
        <v>45</v>
      </c>
      <c r="D18" s="135">
        <f>VLOOKUP($B18,Table3[[#All],[EMP ID]:[DATE STARTED]],10,FALSE)</f>
        <v>44774</v>
      </c>
      <c r="E18" s="135" t="str">
        <f>IFERROR(IF(VLOOKUP($B18,Table3[[#All],[EMP ID]:[DATE STARTED]],8,FALSE) = DATE(1900,1,0), "", VLOOKUP($B18,Table3[[#All],[EMP ID]:[DATE STARTED]],8,FALSE)), "")</f>
        <v/>
      </c>
      <c r="F18" s="136" t="str">
        <f>VLOOKUP($B18,'EMP LOC'!$A$2:$G$100,7,FALSE)</f>
        <v>2023-014</v>
      </c>
      <c r="G18" s="137">
        <f>VLOOKUP($B18,'EMP LOC'!$A$2:$J$100,10,FALSE)</f>
        <v>17.440000000000001</v>
      </c>
      <c r="H18" s="147">
        <v>1</v>
      </c>
      <c r="I18" s="148">
        <v>12</v>
      </c>
      <c r="J18" s="140">
        <f>IF(COUNTIF($B$3:B18, B18) = 1, SUMIF($B$3:$B$140, B18, $H$3:$H$140), "")</f>
        <v>1</v>
      </c>
      <c r="K18" s="173">
        <f>IF(COUNTIF($A$3:A18,A18)=1,SUMIF($A$3:$A$140,A18,$H$3:$H$140),"")</f>
        <v>1</v>
      </c>
      <c r="L18" s="179">
        <f t="shared" si="4"/>
        <v>1578.7924854076587</v>
      </c>
      <c r="M18" s="172">
        <f t="shared" si="5"/>
        <v>97.885134095274836</v>
      </c>
      <c r="N18" s="172">
        <f t="shared" si="6"/>
        <v>22.892491038411052</v>
      </c>
      <c r="O18" s="180">
        <f t="shared" si="7"/>
        <v>1458.0148602739728</v>
      </c>
      <c r="P18" s="174">
        <f>IFERROR(VLOOKUP($A18,COST!$A$1:$B$485,2,FALSE),0)</f>
        <v>46000</v>
      </c>
      <c r="Q18" s="163">
        <f t="shared" si="8"/>
        <v>11960</v>
      </c>
      <c r="R18" s="164">
        <f t="shared" si="9"/>
        <v>83712.000000000015</v>
      </c>
      <c r="S18" s="163">
        <f t="shared" si="10"/>
        <v>9208.3200000000015</v>
      </c>
      <c r="T18" s="142">
        <f t="shared" si="11"/>
        <v>12</v>
      </c>
      <c r="U18" s="142">
        <f t="shared" si="0"/>
        <v>360</v>
      </c>
      <c r="V18" s="142">
        <f t="shared" si="12"/>
        <v>96</v>
      </c>
      <c r="W18" s="142">
        <f t="shared" si="13"/>
        <v>264</v>
      </c>
      <c r="X18" s="143">
        <f t="shared" si="14"/>
        <v>0.11</v>
      </c>
      <c r="Y18" s="144">
        <f t="shared" si="15"/>
        <v>951.55726027397259</v>
      </c>
      <c r="Z18" s="144">
        <f t="shared" si="16"/>
        <v>506.45760000000007</v>
      </c>
      <c r="AA18" s="144">
        <f t="shared" si="17"/>
        <v>1458.0148602739728</v>
      </c>
    </row>
    <row r="19" spans="1:27" x14ac:dyDescent="0.2">
      <c r="A19" s="134" t="s">
        <v>230</v>
      </c>
      <c r="B19" s="149">
        <v>210056</v>
      </c>
      <c r="C19" s="149" t="s">
        <v>203</v>
      </c>
      <c r="D19" s="135">
        <f>VLOOKUP($B19,Table3[[#All],[EMP ID]:[DATE STARTED]],10,FALSE)</f>
        <v>44907</v>
      </c>
      <c r="E19" s="135">
        <f>IFERROR(IF(VLOOKUP($B19,Table3[[#All],[EMP ID]:[DATE STARTED]],8,FALSE) = DATE(1900,1,0), "", VLOOKUP($B19,Table3[[#All],[EMP ID]:[DATE STARTED]],8,FALSE)), "")</f>
        <v>45463</v>
      </c>
      <c r="F19" s="136" t="str">
        <f>VLOOKUP($B19,'EMP LOC'!$A$2:$G$100,7,FALSE)</f>
        <v>2022-008</v>
      </c>
      <c r="G19" s="137">
        <f>VLOOKUP($B19,'EMP LOC'!$A$2:$J$100,10,FALSE)</f>
        <v>31.69</v>
      </c>
      <c r="H19" s="145">
        <v>0.3888888888888889</v>
      </c>
      <c r="I19" s="139">
        <v>5</v>
      </c>
      <c r="J19" s="140">
        <f>IF(COUNTIF($B$3:B19, B19) = 1, SUMIF($B$3:$B$140, B19, $H$3:$H$140), "")</f>
        <v>0.3888888888888889</v>
      </c>
      <c r="K19" s="173">
        <f>IF(COUNTIF($A$3:A19,A19)=1,SUMIF($A$3:$A$140,A19,$H$3:$H$140),"")</f>
        <v>0.3888888888888889</v>
      </c>
      <c r="L19" s="179">
        <f t="shared" si="4"/>
        <v>749.87534943744379</v>
      </c>
      <c r="M19" s="172">
        <f t="shared" si="5"/>
        <v>46.492271665121514</v>
      </c>
      <c r="N19" s="172">
        <f t="shared" si="6"/>
        <v>10.873192566842935</v>
      </c>
      <c r="O19" s="180">
        <f t="shared" si="7"/>
        <v>692.50988520547935</v>
      </c>
      <c r="P19" s="174">
        <f>IFERROR(VLOOKUP($A19,COST!$A$1:$B$485,2,FALSE),0)</f>
        <v>35857.35</v>
      </c>
      <c r="Q19" s="163">
        <f t="shared" si="8"/>
        <v>9322.9110000000001</v>
      </c>
      <c r="R19" s="164">
        <f t="shared" si="9"/>
        <v>63380</v>
      </c>
      <c r="S19" s="163">
        <f t="shared" si="10"/>
        <v>6971.8</v>
      </c>
      <c r="T19" s="142">
        <f t="shared" si="11"/>
        <v>5</v>
      </c>
      <c r="U19" s="142">
        <f t="shared" si="0"/>
        <v>150</v>
      </c>
      <c r="V19" s="142">
        <f t="shared" si="12"/>
        <v>40</v>
      </c>
      <c r="W19" s="142">
        <f t="shared" si="13"/>
        <v>110</v>
      </c>
      <c r="X19" s="143">
        <f t="shared" si="14"/>
        <v>0.11</v>
      </c>
      <c r="Y19" s="144">
        <f t="shared" si="15"/>
        <v>309.06088520547939</v>
      </c>
      <c r="Z19" s="144">
        <f t="shared" si="16"/>
        <v>383.44900000000001</v>
      </c>
      <c r="AA19" s="144">
        <f t="shared" si="17"/>
        <v>692.50988520547935</v>
      </c>
    </row>
    <row r="20" spans="1:27" x14ac:dyDescent="0.2">
      <c r="A20" s="146" t="s">
        <v>64</v>
      </c>
      <c r="B20" s="150">
        <v>210064</v>
      </c>
      <c r="C20" s="150" t="s">
        <v>459</v>
      </c>
      <c r="D20" s="135">
        <f>VLOOKUP($B20,Table3[[#All],[EMP ID]:[DATE STARTED]],10,FALSE)</f>
        <v>45019</v>
      </c>
      <c r="E20" s="135" t="str">
        <f>IFERROR(IF(VLOOKUP($B20,Table3[[#All],[EMP ID]:[DATE STARTED]],8,FALSE) = DATE(1900,1,0), "", VLOOKUP($B20,Table3[[#All],[EMP ID]:[DATE STARTED]],8,FALSE)), "")</f>
        <v/>
      </c>
      <c r="F20" s="136" t="str">
        <f>VLOOKUP($B20,'EMP LOC'!$A$2:$G$100,7,FALSE)</f>
        <v>2021-068 (4)</v>
      </c>
      <c r="G20" s="137">
        <f>VLOOKUP($B20,'EMP LOC'!$A$2:$J$100,10,FALSE)</f>
        <v>3.6</v>
      </c>
      <c r="H20" s="147">
        <v>0.58333333333333337</v>
      </c>
      <c r="I20" s="148">
        <v>7</v>
      </c>
      <c r="J20" s="140">
        <f>IF(COUNTIF($B$3:B20, B20) = 1, SUMIF($B$3:$B$140, B20, $H$3:$H$140), "")</f>
        <v>1.0033333333333334</v>
      </c>
      <c r="K20" s="173">
        <f>IF(COUNTIF($A$3:A20,A20)=1,SUMIF($A$3:$A$140,A20,$H$3:$H$140),"")</f>
        <v>0.71666666666666667</v>
      </c>
      <c r="L20" s="179">
        <f t="shared" si="4"/>
        <v>678.55253279142039</v>
      </c>
      <c r="M20" s="172">
        <f t="shared" si="5"/>
        <v>42.070257033068067</v>
      </c>
      <c r="N20" s="172">
        <f t="shared" si="6"/>
        <v>9.8390117254755953</v>
      </c>
      <c r="O20" s="180">
        <f t="shared" si="7"/>
        <v>626.64326403287669</v>
      </c>
      <c r="P20" s="174">
        <f>IFERROR(VLOOKUP($A20,COST!$A$1:$B$485,2,FALSE),0)</f>
        <v>46877.13</v>
      </c>
      <c r="Q20" s="163">
        <f t="shared" si="8"/>
        <v>12188.0538</v>
      </c>
      <c r="R20" s="164">
        <f t="shared" si="9"/>
        <v>10080</v>
      </c>
      <c r="S20" s="163">
        <f t="shared" si="10"/>
        <v>1108.8</v>
      </c>
      <c r="T20" s="142">
        <f t="shared" si="11"/>
        <v>7</v>
      </c>
      <c r="U20" s="142">
        <f t="shared" si="0"/>
        <v>210</v>
      </c>
      <c r="V20" s="142">
        <f t="shared" si="12"/>
        <v>56</v>
      </c>
      <c r="W20" s="142">
        <f t="shared" si="13"/>
        <v>154</v>
      </c>
      <c r="X20" s="143">
        <f t="shared" si="14"/>
        <v>0.11</v>
      </c>
      <c r="Y20" s="144">
        <f t="shared" si="15"/>
        <v>565.65926403287665</v>
      </c>
      <c r="Z20" s="144">
        <f t="shared" si="16"/>
        <v>60.983999999999995</v>
      </c>
      <c r="AA20" s="144">
        <f t="shared" si="17"/>
        <v>626.64326403287669</v>
      </c>
    </row>
    <row r="21" spans="1:27" x14ac:dyDescent="0.2">
      <c r="A21" s="146" t="s">
        <v>458</v>
      </c>
      <c r="B21" s="150">
        <v>210064</v>
      </c>
      <c r="C21" s="150" t="s">
        <v>459</v>
      </c>
      <c r="D21" s="135">
        <f>VLOOKUP($B21,Table3[[#All],[EMP ID]:[DATE STARTED]],10,FALSE)</f>
        <v>45019</v>
      </c>
      <c r="E21" s="135" t="str">
        <f>IFERROR(IF(VLOOKUP($B21,Table3[[#All],[EMP ID]:[DATE STARTED]],8,FALSE) = DATE(1900,1,0), "", VLOOKUP($B21,Table3[[#All],[EMP ID]:[DATE STARTED]],8,FALSE)), "")</f>
        <v/>
      </c>
      <c r="F21" s="136" t="str">
        <f>VLOOKUP($B21,'EMP LOC'!$A$2:$G$100,7,FALSE)</f>
        <v>2021-068 (4)</v>
      </c>
      <c r="G21" s="137">
        <f>VLOOKUP($B21,'EMP LOC'!$A$2:$J$100,10,FALSE)</f>
        <v>3.6</v>
      </c>
      <c r="H21" s="147">
        <v>0.42</v>
      </c>
      <c r="I21" s="148">
        <v>5</v>
      </c>
      <c r="J21" s="140" t="str">
        <f>IF(COUNTIF($B$3:B21, B21) = 1, SUMIF($B$3:$B$140, B21, $H$3:$H$140), "")</f>
        <v/>
      </c>
      <c r="K21" s="173">
        <f>IF(COUNTIF($A$3:A21,A21)=1,SUMIF($A$3:$A$140,A21,$H$3:$H$140),"")</f>
        <v>0.84</v>
      </c>
      <c r="L21" s="179">
        <f t="shared" si="4"/>
        <v>463.83484937440204</v>
      </c>
      <c r="M21" s="172">
        <f t="shared" si="5"/>
        <v>28.757760661212927</v>
      </c>
      <c r="N21" s="172">
        <f t="shared" si="6"/>
        <v>6.7256053159288296</v>
      </c>
      <c r="O21" s="180">
        <f t="shared" si="7"/>
        <v>428.35148339726032</v>
      </c>
      <c r="P21" s="174">
        <f>IFERROR(VLOOKUP($A21,COST!$A$1:$B$485,2,FALSE),0)</f>
        <v>44643.64</v>
      </c>
      <c r="Q21" s="163">
        <f t="shared" si="8"/>
        <v>11607.3464</v>
      </c>
      <c r="R21" s="164">
        <f t="shared" si="9"/>
        <v>7200</v>
      </c>
      <c r="S21" s="163">
        <f t="shared" si="10"/>
        <v>792</v>
      </c>
      <c r="T21" s="142">
        <f t="shared" si="11"/>
        <v>5</v>
      </c>
      <c r="U21" s="142">
        <f t="shared" si="0"/>
        <v>150</v>
      </c>
      <c r="V21" s="142">
        <f t="shared" si="12"/>
        <v>40</v>
      </c>
      <c r="W21" s="142">
        <f t="shared" si="13"/>
        <v>110</v>
      </c>
      <c r="X21" s="143">
        <f t="shared" si="14"/>
        <v>0.11</v>
      </c>
      <c r="Y21" s="144">
        <f t="shared" si="15"/>
        <v>384.79148339726027</v>
      </c>
      <c r="Z21" s="144">
        <f t="shared" si="16"/>
        <v>43.56</v>
      </c>
      <c r="AA21" s="144">
        <f t="shared" si="17"/>
        <v>428.35148339726027</v>
      </c>
    </row>
    <row r="22" spans="1:27" x14ac:dyDescent="0.2">
      <c r="A22" s="134" t="s">
        <v>454</v>
      </c>
      <c r="B22" s="149">
        <v>210068</v>
      </c>
      <c r="C22" s="149" t="s">
        <v>455</v>
      </c>
      <c r="D22" s="135">
        <f>VLOOKUP($B22,Table3[[#All],[EMP ID]:[DATE STARTED]],10,FALSE)</f>
        <v>45061</v>
      </c>
      <c r="E22" s="135" t="str">
        <f>IFERROR(IF(VLOOKUP($B22,Table3[[#All],[EMP ID]:[DATE STARTED]],8,FALSE) = DATE(1900,1,0), "", VLOOKUP($B22,Table3[[#All],[EMP ID]:[DATE STARTED]],8,FALSE)), "")</f>
        <v/>
      </c>
      <c r="F22" s="136" t="str">
        <f>VLOOKUP($B22,'EMP LOC'!$A$2:$G$100,7,FALSE)</f>
        <v>2020-049</v>
      </c>
      <c r="G22" s="137">
        <f>VLOOKUP($B22,'EMP LOC'!$A$2:$J$100,10,FALSE)</f>
        <v>2.7</v>
      </c>
      <c r="H22" s="145">
        <v>1</v>
      </c>
      <c r="I22" s="139">
        <v>12</v>
      </c>
      <c r="J22" s="140">
        <f>IF(COUNTIF($B$3:B22, B22) = 1, SUMIF($B$3:$B$140, B22, $H$3:$H$140), "")</f>
        <v>1</v>
      </c>
      <c r="K22" s="173">
        <f>IF(COUNTIF($A$3:A22,A22)=1,SUMIF($A$3:$A$140,A22,$H$3:$H$140),"")</f>
        <v>1</v>
      </c>
      <c r="L22" s="179">
        <f t="shared" si="4"/>
        <v>1099.7017992360809</v>
      </c>
      <c r="M22" s="172">
        <f t="shared" si="5"/>
        <v>68.181511552637019</v>
      </c>
      <c r="N22" s="172">
        <f t="shared" si="6"/>
        <v>15.945676088923173</v>
      </c>
      <c r="O22" s="180">
        <f t="shared" si="7"/>
        <v>1015.5746115945208</v>
      </c>
      <c r="P22" s="174">
        <f>IFERROR(VLOOKUP($A22,COST!$A$1:$B$485,2,FALSE),0)</f>
        <v>45304.33</v>
      </c>
      <c r="Q22" s="163">
        <f t="shared" si="8"/>
        <v>11779.125800000002</v>
      </c>
      <c r="R22" s="164">
        <f t="shared" si="9"/>
        <v>12960.000000000002</v>
      </c>
      <c r="S22" s="163">
        <f t="shared" si="10"/>
        <v>1425.6000000000001</v>
      </c>
      <c r="T22" s="142">
        <f t="shared" si="11"/>
        <v>12</v>
      </c>
      <c r="U22" s="142">
        <f t="shared" si="0"/>
        <v>360</v>
      </c>
      <c r="V22" s="142">
        <f t="shared" si="12"/>
        <v>96</v>
      </c>
      <c r="W22" s="142">
        <f t="shared" si="13"/>
        <v>264</v>
      </c>
      <c r="X22" s="143">
        <f t="shared" si="14"/>
        <v>0.11</v>
      </c>
      <c r="Y22" s="144">
        <f t="shared" si="15"/>
        <v>937.16661159452065</v>
      </c>
      <c r="Z22" s="144">
        <f t="shared" si="16"/>
        <v>78.408000000000001</v>
      </c>
      <c r="AA22" s="144">
        <f t="shared" si="17"/>
        <v>1015.5746115945207</v>
      </c>
    </row>
    <row r="23" spans="1:27" x14ac:dyDescent="0.2">
      <c r="A23" s="134" t="s">
        <v>567</v>
      </c>
      <c r="B23" s="149">
        <v>210069</v>
      </c>
      <c r="C23" s="149" t="s">
        <v>165</v>
      </c>
      <c r="D23" s="135">
        <f>VLOOKUP($B23,Table3[[#All],[EMP ID]:[DATE STARTED]],10,FALSE)</f>
        <v>45055</v>
      </c>
      <c r="E23" s="135" t="str">
        <f>IFERROR(IF(VLOOKUP($B23,Table3[[#All],[EMP ID]:[DATE STARTED]],8,FALSE) = DATE(1900,1,0), "", VLOOKUP($B23,Table3[[#All],[EMP ID]:[DATE STARTED]],8,FALSE)), "")</f>
        <v/>
      </c>
      <c r="F23" s="136" t="str">
        <f>VLOOKUP($B23,'EMP LOC'!$A$2:$G$100,7,FALSE)</f>
        <v>2024-016</v>
      </c>
      <c r="G23" s="137">
        <f>VLOOKUP($B23,'EMP LOC'!$A$2:$J$100,10,FALSE)</f>
        <v>9.5500000000000007</v>
      </c>
      <c r="H23" s="145">
        <v>0.67</v>
      </c>
      <c r="I23" s="139">
        <v>8</v>
      </c>
      <c r="J23" s="140">
        <f>IF(COUNTIF($B$3:B23, B23) = 1, SUMIF($B$3:$B$140, B23, $H$3:$H$140), "")</f>
        <v>1.0033333333333334</v>
      </c>
      <c r="K23" s="173">
        <f>IF(COUNTIF($A$3:A23,A23)=1,SUMIF($A$3:$A$140,A23,$H$3:$H$140),"")</f>
        <v>0.67</v>
      </c>
      <c r="L23" s="179">
        <f t="shared" si="4"/>
        <v>907.69034990469561</v>
      </c>
      <c r="M23" s="172">
        <f t="shared" si="5"/>
        <v>56.276801694091127</v>
      </c>
      <c r="N23" s="172">
        <f t="shared" si="6"/>
        <v>13.161510073618087</v>
      </c>
      <c r="O23" s="180">
        <f t="shared" si="7"/>
        <v>838.25203813698647</v>
      </c>
      <c r="P23" s="174">
        <f>IFERROR(VLOOKUP($A23,COST!$A$1:$B$485,2,FALSE),0)</f>
        <v>47377.2</v>
      </c>
      <c r="Q23" s="163">
        <f t="shared" si="8"/>
        <v>12318.072</v>
      </c>
      <c r="R23" s="164">
        <f t="shared" si="9"/>
        <v>30560.000000000004</v>
      </c>
      <c r="S23" s="163">
        <f t="shared" si="10"/>
        <v>3361.6000000000004</v>
      </c>
      <c r="T23" s="142">
        <f t="shared" si="11"/>
        <v>8</v>
      </c>
      <c r="U23" s="142">
        <f t="shared" si="0"/>
        <v>240</v>
      </c>
      <c r="V23" s="142">
        <f t="shared" si="12"/>
        <v>64</v>
      </c>
      <c r="W23" s="142">
        <f t="shared" si="13"/>
        <v>176</v>
      </c>
      <c r="X23" s="143">
        <f t="shared" si="14"/>
        <v>0.11</v>
      </c>
      <c r="Y23" s="144">
        <f t="shared" si="15"/>
        <v>653.36403813698632</v>
      </c>
      <c r="Z23" s="144">
        <f t="shared" si="16"/>
        <v>184.88800000000003</v>
      </c>
      <c r="AA23" s="144">
        <f t="shared" si="17"/>
        <v>838.25203813698636</v>
      </c>
    </row>
    <row r="24" spans="1:27" x14ac:dyDescent="0.2">
      <c r="A24" s="146" t="s">
        <v>166</v>
      </c>
      <c r="B24" s="150">
        <v>210069</v>
      </c>
      <c r="C24" s="150" t="s">
        <v>165</v>
      </c>
      <c r="D24" s="135">
        <f>VLOOKUP($B24,Table3[[#All],[EMP ID]:[DATE STARTED]],10,FALSE)</f>
        <v>45055</v>
      </c>
      <c r="E24" s="135" t="str">
        <f>IFERROR(IF(VLOOKUP($B24,Table3[[#All],[EMP ID]:[DATE STARTED]],8,FALSE) = DATE(1900,1,0), "", VLOOKUP($B24,Table3[[#All],[EMP ID]:[DATE STARTED]],8,FALSE)), "")</f>
        <v/>
      </c>
      <c r="F24" s="136" t="str">
        <f>VLOOKUP($B24,'EMP LOC'!$A$2:$G$100,7,FALSE)</f>
        <v>2024-016</v>
      </c>
      <c r="G24" s="137">
        <f>VLOOKUP($B24,'EMP LOC'!$A$2:$J$100,10,FALSE)</f>
        <v>9.5500000000000007</v>
      </c>
      <c r="H24" s="147">
        <v>0.33333333333333331</v>
      </c>
      <c r="I24" s="148">
        <v>4</v>
      </c>
      <c r="J24" s="140" t="str">
        <f>IF(COUNTIF($B$3:B24, B24) = 1, SUMIF($B$3:$B$140, B24, $H$3:$H$140), "")</f>
        <v/>
      </c>
      <c r="K24" s="173">
        <f>IF(COUNTIF($A$3:A24,A24)=1,SUMIF($A$3:$A$140,A24,$H$3:$H$140),"")</f>
        <v>0.66666666666666663</v>
      </c>
      <c r="L24" s="179">
        <f t="shared" si="4"/>
        <v>309.91313283147059</v>
      </c>
      <c r="M24" s="172">
        <f t="shared" si="5"/>
        <v>19.214614235551178</v>
      </c>
      <c r="N24" s="172">
        <f t="shared" si="6"/>
        <v>4.4937404260563234</v>
      </c>
      <c r="O24" s="180">
        <f t="shared" si="7"/>
        <v>286.20477816986312</v>
      </c>
      <c r="P24" s="174">
        <f>IFERROR(VLOOKUP($A24,COST!$A$1:$B$485,2,FALSE),0)</f>
        <v>28100.240000000002</v>
      </c>
      <c r="Q24" s="163">
        <f t="shared" si="8"/>
        <v>7306.0624000000007</v>
      </c>
      <c r="R24" s="164">
        <f t="shared" si="9"/>
        <v>15280.000000000002</v>
      </c>
      <c r="S24" s="163">
        <f t="shared" si="10"/>
        <v>1680.8000000000002</v>
      </c>
      <c r="T24" s="142">
        <f t="shared" si="11"/>
        <v>4</v>
      </c>
      <c r="U24" s="142">
        <f t="shared" si="0"/>
        <v>120</v>
      </c>
      <c r="V24" s="142">
        <f t="shared" si="12"/>
        <v>32</v>
      </c>
      <c r="W24" s="142">
        <f t="shared" si="13"/>
        <v>88</v>
      </c>
      <c r="X24" s="143">
        <f t="shared" si="14"/>
        <v>0.11</v>
      </c>
      <c r="Y24" s="144">
        <f t="shared" si="15"/>
        <v>193.76077816986302</v>
      </c>
      <c r="Z24" s="144">
        <f t="shared" si="16"/>
        <v>92.444000000000017</v>
      </c>
      <c r="AA24" s="144">
        <f t="shared" si="17"/>
        <v>286.20477816986306</v>
      </c>
    </row>
    <row r="25" spans="1:27" x14ac:dyDescent="0.2">
      <c r="A25" s="134" t="s">
        <v>126</v>
      </c>
      <c r="B25" s="149">
        <v>210071</v>
      </c>
      <c r="C25" s="149" t="s">
        <v>127</v>
      </c>
      <c r="D25" s="135">
        <f>VLOOKUP($B25,Table3[[#All],[EMP ID]:[DATE STARTED]],10,FALSE)</f>
        <v>45096</v>
      </c>
      <c r="E25" s="135" t="str">
        <f>IFERROR(IF(VLOOKUP($B25,Table3[[#All],[EMP ID]:[DATE STARTED]],8,FALSE) = DATE(1900,1,0), "", VLOOKUP($B25,Table3[[#All],[EMP ID]:[DATE STARTED]],8,FALSE)), "")</f>
        <v/>
      </c>
      <c r="F25" s="136" t="str">
        <f>VLOOKUP($B25,'EMP LOC'!$A$2:$G$100,7,FALSE)</f>
        <v>2024-027</v>
      </c>
      <c r="G25" s="137">
        <f>VLOOKUP($B25,'EMP LOC'!$A$2:$J$100,10,FALSE)</f>
        <v>1.33</v>
      </c>
      <c r="H25" s="145">
        <v>0.75</v>
      </c>
      <c r="I25" s="139">
        <v>9</v>
      </c>
      <c r="J25" s="140">
        <f>IF(COUNTIF($B$3:B25, B25) = 1, SUMIF($B$3:$B$140, B25, $H$3:$H$140), "")</f>
        <v>1</v>
      </c>
      <c r="K25" s="173">
        <f>IF(COUNTIF($A$3:A25,A25)=1,SUMIF($A$3:$A$140,A25,$H$3:$H$140),"")</f>
        <v>0.75</v>
      </c>
      <c r="L25" s="179">
        <f t="shared" si="4"/>
        <v>542.91809526295879</v>
      </c>
      <c r="M25" s="172">
        <f t="shared" si="5"/>
        <v>33.660921906303443</v>
      </c>
      <c r="N25" s="172">
        <f t="shared" si="6"/>
        <v>7.872312381312903</v>
      </c>
      <c r="O25" s="180">
        <f t="shared" si="7"/>
        <v>501.38486097534246</v>
      </c>
      <c r="P25" s="174">
        <f>IFERROR(VLOOKUP($A25,COST!$A$1:$B$485,2,FALSE),0)</f>
        <v>30450.02</v>
      </c>
      <c r="Q25" s="163">
        <f t="shared" si="8"/>
        <v>7917.0052000000005</v>
      </c>
      <c r="R25" s="164">
        <f t="shared" si="9"/>
        <v>4788.0000000000009</v>
      </c>
      <c r="S25" s="163">
        <f t="shared" si="10"/>
        <v>526.68000000000006</v>
      </c>
      <c r="T25" s="142">
        <f t="shared" si="11"/>
        <v>9</v>
      </c>
      <c r="U25" s="142">
        <f t="shared" si="0"/>
        <v>270</v>
      </c>
      <c r="V25" s="142">
        <f t="shared" si="12"/>
        <v>72</v>
      </c>
      <c r="W25" s="142">
        <f t="shared" si="13"/>
        <v>198</v>
      </c>
      <c r="X25" s="143">
        <f t="shared" si="14"/>
        <v>0.10999999999999999</v>
      </c>
      <c r="Y25" s="144">
        <f t="shared" si="15"/>
        <v>472.41746097534241</v>
      </c>
      <c r="Z25" s="144">
        <f t="shared" si="16"/>
        <v>28.967400000000005</v>
      </c>
      <c r="AA25" s="144">
        <f t="shared" si="17"/>
        <v>501.38486097534241</v>
      </c>
    </row>
    <row r="26" spans="1:27" x14ac:dyDescent="0.2">
      <c r="A26" s="134" t="s">
        <v>3282</v>
      </c>
      <c r="B26" s="149">
        <v>210071</v>
      </c>
      <c r="C26" s="149" t="s">
        <v>127</v>
      </c>
      <c r="D26" s="135">
        <f>VLOOKUP($B26,Table3[[#All],[EMP ID]:[DATE STARTED]],10,FALSE)</f>
        <v>45096</v>
      </c>
      <c r="E26" s="135" t="str">
        <f>IFERROR(IF(VLOOKUP($B26,Table3[[#All],[EMP ID]:[DATE STARTED]],8,FALSE) = DATE(1900,1,0), "", VLOOKUP($B26,Table3[[#All],[EMP ID]:[DATE STARTED]],8,FALSE)), "")</f>
        <v/>
      </c>
      <c r="F26" s="136" t="str">
        <f>VLOOKUP($B26,'EMP LOC'!$A$2:$G$100,7,FALSE)</f>
        <v>2024-027</v>
      </c>
      <c r="G26" s="137">
        <f>VLOOKUP($B26,'EMP LOC'!$A$2:$J$100,10,FALSE)</f>
        <v>1.33</v>
      </c>
      <c r="H26" s="145">
        <v>0.25</v>
      </c>
      <c r="I26" s="139">
        <v>3</v>
      </c>
      <c r="J26" s="140" t="str">
        <f>IF(COUNTIF($B$3:B26, B26) = 1, SUMIF($B$3:$B$140, B26, $H$3:$H$140), "")</f>
        <v/>
      </c>
      <c r="K26" s="173">
        <f>IF(COUNTIF($A$3:A26,A26)=1,SUMIF($A$3:$A$140,A26,$H$3:$H$140),"")</f>
        <v>0.25</v>
      </c>
      <c r="L26" s="179">
        <f t="shared" si="4"/>
        <v>172.12715374950866</v>
      </c>
      <c r="M26" s="172">
        <f t="shared" si="5"/>
        <v>10.671883532469538</v>
      </c>
      <c r="N26" s="172">
        <f t="shared" si="6"/>
        <v>2.4958437293678757</v>
      </c>
      <c r="O26" s="180">
        <f t="shared" si="7"/>
        <v>158.95942648767127</v>
      </c>
      <c r="P26" s="174">
        <f>IFERROR(VLOOKUP($A26,COST!$A$1:$B$485,2,FALSE),0)</f>
        <v>28870.43</v>
      </c>
      <c r="Q26" s="163">
        <f t="shared" si="8"/>
        <v>7506.3118000000004</v>
      </c>
      <c r="R26" s="164">
        <f t="shared" si="9"/>
        <v>1596</v>
      </c>
      <c r="S26" s="163">
        <f t="shared" si="10"/>
        <v>175.56</v>
      </c>
      <c r="T26" s="142">
        <f t="shared" si="11"/>
        <v>3</v>
      </c>
      <c r="U26" s="142">
        <f t="shared" si="0"/>
        <v>90</v>
      </c>
      <c r="V26" s="142">
        <f t="shared" si="12"/>
        <v>24</v>
      </c>
      <c r="W26" s="142">
        <f t="shared" si="13"/>
        <v>66</v>
      </c>
      <c r="X26" s="143">
        <f t="shared" si="14"/>
        <v>0.11</v>
      </c>
      <c r="Y26" s="144">
        <f t="shared" si="15"/>
        <v>149.30362648767124</v>
      </c>
      <c r="Z26" s="144">
        <f t="shared" si="16"/>
        <v>9.655800000000001</v>
      </c>
      <c r="AA26" s="144">
        <f t="shared" si="17"/>
        <v>158.95942648767124</v>
      </c>
    </row>
    <row r="27" spans="1:27" x14ac:dyDescent="0.2">
      <c r="A27" s="146" t="s">
        <v>476</v>
      </c>
      <c r="B27" s="150">
        <v>210074</v>
      </c>
      <c r="C27" s="150" t="s">
        <v>477</v>
      </c>
      <c r="D27" s="135">
        <f>VLOOKUP($B27,Table3[[#All],[EMP ID]:[DATE STARTED]],10,FALSE)</f>
        <v>45085</v>
      </c>
      <c r="E27" s="135" t="str">
        <f>IFERROR(IF(VLOOKUP($B27,Table3[[#All],[EMP ID]:[DATE STARTED]],8,FALSE) = DATE(1900,1,0), "", VLOOKUP($B27,Table3[[#All],[EMP ID]:[DATE STARTED]],8,FALSE)), "")</f>
        <v/>
      </c>
      <c r="F27" s="136" t="str">
        <f>VLOOKUP($B27,'EMP LOC'!$A$2:$G$100,7,FALSE)</f>
        <v>2020-049</v>
      </c>
      <c r="G27" s="137">
        <f>VLOOKUP($B27,'EMP LOC'!$A$2:$J$100,10,FALSE)</f>
        <v>2.17</v>
      </c>
      <c r="H27" s="147">
        <v>1</v>
      </c>
      <c r="I27" s="148">
        <v>12</v>
      </c>
      <c r="J27" s="140">
        <f>IF(COUNTIF($B$3:B27, B27) = 1, SUMIF($B$3:$B$140, B27, $H$3:$H$140), "")</f>
        <v>1</v>
      </c>
      <c r="K27" s="173">
        <f>IF(COUNTIF($A$3:A27,A27)=1,SUMIF($A$3:$A$140,A27,$H$3:$H$140),"")</f>
        <v>1</v>
      </c>
      <c r="L27" s="179">
        <f t="shared" si="4"/>
        <v>920.7843844101136</v>
      </c>
      <c r="M27" s="172">
        <f t="shared" si="5"/>
        <v>57.088631833427044</v>
      </c>
      <c r="N27" s="172">
        <f t="shared" si="6"/>
        <v>13.351373573946647</v>
      </c>
      <c r="O27" s="180">
        <f t="shared" si="7"/>
        <v>850.34437900273997</v>
      </c>
      <c r="P27" s="174">
        <f>IFERROR(VLOOKUP($A27,COST!$A$1:$B$485,2,FALSE),0)</f>
        <v>38060.839999999997</v>
      </c>
      <c r="Q27" s="163">
        <f t="shared" si="8"/>
        <v>9895.8184000000001</v>
      </c>
      <c r="R27" s="164">
        <f t="shared" si="9"/>
        <v>10416</v>
      </c>
      <c r="S27" s="163">
        <f t="shared" si="10"/>
        <v>1145.76</v>
      </c>
      <c r="T27" s="142">
        <f t="shared" si="11"/>
        <v>12</v>
      </c>
      <c r="U27" s="142">
        <f t="shared" si="0"/>
        <v>360</v>
      </c>
      <c r="V27" s="142">
        <f t="shared" si="12"/>
        <v>96</v>
      </c>
      <c r="W27" s="142">
        <f t="shared" si="13"/>
        <v>264</v>
      </c>
      <c r="X27" s="143">
        <f t="shared" si="14"/>
        <v>0.11</v>
      </c>
      <c r="Y27" s="144">
        <f t="shared" si="15"/>
        <v>787.32757900273987</v>
      </c>
      <c r="Z27" s="144">
        <f t="shared" si="16"/>
        <v>63.016799999999996</v>
      </c>
      <c r="AA27" s="144">
        <f t="shared" si="17"/>
        <v>850.34437900273986</v>
      </c>
    </row>
    <row r="28" spans="1:27" x14ac:dyDescent="0.2">
      <c r="A28" s="134" t="s">
        <v>431</v>
      </c>
      <c r="B28" s="149">
        <v>210076</v>
      </c>
      <c r="C28" s="149" t="s">
        <v>655</v>
      </c>
      <c r="D28" s="135">
        <f>VLOOKUP($B28,Table3[[#All],[EMP ID]:[DATE STARTED]],10,FALSE)</f>
        <v>45299</v>
      </c>
      <c r="E28" s="135" t="str">
        <f>IFERROR(IF(VLOOKUP($B28,Table3[[#All],[EMP ID]:[DATE STARTED]],8,FALSE) = DATE(1900,1,0), "", VLOOKUP($B28,Table3[[#All],[EMP ID]:[DATE STARTED]],8,FALSE)), "")</f>
        <v/>
      </c>
      <c r="F28" s="136" t="str">
        <f>VLOOKUP($B28,'EMP LOC'!$A$2:$G$100,7,FALSE)</f>
        <v>2023-014</v>
      </c>
      <c r="G28" s="137">
        <f>VLOOKUP($B28,'EMP LOC'!$A$2:$J$100,10,FALSE)</f>
        <v>11.61</v>
      </c>
      <c r="H28" s="145">
        <v>0.92</v>
      </c>
      <c r="I28" s="139">
        <v>11</v>
      </c>
      <c r="J28" s="140">
        <f>IF(COUNTIF($B$3:B28, B28) = 1, SUMIF($B$3:$B$140, B28, $H$3:$H$140), "")</f>
        <v>1.0033333333333334</v>
      </c>
      <c r="K28" s="173">
        <f>IF(COUNTIF($A$3:A28,A28)=1,SUMIF($A$3:$A$140,A28,$H$3:$H$140),"")</f>
        <v>1.0033333333333334</v>
      </c>
      <c r="L28" s="179">
        <f t="shared" si="4"/>
        <v>1221.7009346752602</v>
      </c>
      <c r="M28" s="172">
        <f t="shared" si="5"/>
        <v>75.745457949866136</v>
      </c>
      <c r="N28" s="172">
        <f t="shared" si="6"/>
        <v>17.714663552791276</v>
      </c>
      <c r="O28" s="180">
        <f t="shared" si="7"/>
        <v>1128.2408131726027</v>
      </c>
      <c r="P28" s="174">
        <f>IFERROR(VLOOKUP($A28,COST!$A$1:$B$485,2,FALSE),0)</f>
        <v>43200.84</v>
      </c>
      <c r="Q28" s="163">
        <f t="shared" si="8"/>
        <v>11232.2184</v>
      </c>
      <c r="R28" s="164">
        <f t="shared" si="9"/>
        <v>51084</v>
      </c>
      <c r="S28" s="163">
        <f t="shared" si="10"/>
        <v>5619.24</v>
      </c>
      <c r="T28" s="142">
        <f t="shared" si="11"/>
        <v>11</v>
      </c>
      <c r="U28" s="142">
        <f t="shared" si="0"/>
        <v>330</v>
      </c>
      <c r="V28" s="142">
        <f t="shared" si="12"/>
        <v>88</v>
      </c>
      <c r="W28" s="142">
        <f t="shared" si="13"/>
        <v>242</v>
      </c>
      <c r="X28" s="143">
        <f t="shared" si="14"/>
        <v>0.11</v>
      </c>
      <c r="Y28" s="144">
        <f t="shared" si="15"/>
        <v>819.18261317260283</v>
      </c>
      <c r="Z28" s="144">
        <f t="shared" si="16"/>
        <v>309.0582</v>
      </c>
      <c r="AA28" s="144">
        <f t="shared" si="17"/>
        <v>1128.2408131726029</v>
      </c>
    </row>
    <row r="29" spans="1:27" x14ac:dyDescent="0.2">
      <c r="A29" s="134" t="s">
        <v>130</v>
      </c>
      <c r="B29" s="149">
        <v>210076</v>
      </c>
      <c r="C29" s="149" t="s">
        <v>655</v>
      </c>
      <c r="D29" s="135">
        <f>VLOOKUP($B29,Table3[[#All],[EMP ID]:[DATE STARTED]],10,FALSE)</f>
        <v>45299</v>
      </c>
      <c r="E29" s="135" t="str">
        <f>IFERROR(IF(VLOOKUP($B29,Table3[[#All],[EMP ID]:[DATE STARTED]],8,FALSE) = DATE(1900,1,0), "", VLOOKUP($B29,Table3[[#All],[EMP ID]:[DATE STARTED]],8,FALSE)), "")</f>
        <v/>
      </c>
      <c r="F29" s="136" t="str">
        <f>VLOOKUP($B29,'EMP LOC'!$A$2:$G$100,7,FALSE)</f>
        <v>2023-014</v>
      </c>
      <c r="G29" s="137">
        <f>VLOOKUP($B29,'EMP LOC'!$A$2:$J$100,10,FALSE)</f>
        <v>11.61</v>
      </c>
      <c r="H29" s="145">
        <v>8.3333333333333329E-2</v>
      </c>
      <c r="I29" s="139">
        <v>1</v>
      </c>
      <c r="J29" s="140" t="str">
        <f>IF(COUNTIF($B$3:B29, B29) = 1, SUMIF($B$3:$B$140, B29, $H$3:$H$140), "")</f>
        <v/>
      </c>
      <c r="K29" s="173">
        <f>IF(COUNTIF($A$3:A29,A29)=1,SUMIF($A$3:$A$140,A29,$H$3:$H$140),"")</f>
        <v>0.33333333333333331</v>
      </c>
      <c r="L29" s="179">
        <f t="shared" si="4"/>
        <v>87.262619379816215</v>
      </c>
      <c r="M29" s="172">
        <f t="shared" si="5"/>
        <v>5.4102824015486055</v>
      </c>
      <c r="N29" s="172">
        <f t="shared" si="6"/>
        <v>1.2653079810073351</v>
      </c>
      <c r="O29" s="180">
        <f t="shared" si="7"/>
        <v>80.587028997260276</v>
      </c>
      <c r="P29" s="174">
        <f>IFERROR(VLOOKUP($A29,COST!$A$1:$B$485,2,FALSE),0)</f>
        <v>30450.02</v>
      </c>
      <c r="Q29" s="163">
        <f t="shared" si="8"/>
        <v>7917.0052000000005</v>
      </c>
      <c r="R29" s="164">
        <f t="shared" si="9"/>
        <v>4644</v>
      </c>
      <c r="S29" s="163">
        <f t="shared" si="10"/>
        <v>510.84</v>
      </c>
      <c r="T29" s="142">
        <f t="shared" si="11"/>
        <v>1</v>
      </c>
      <c r="U29" s="142">
        <f t="shared" si="0"/>
        <v>30</v>
      </c>
      <c r="V29" s="142">
        <f t="shared" si="12"/>
        <v>8</v>
      </c>
      <c r="W29" s="142">
        <f t="shared" si="13"/>
        <v>22</v>
      </c>
      <c r="X29" s="143">
        <f t="shared" si="14"/>
        <v>0.11</v>
      </c>
      <c r="Y29" s="144">
        <f t="shared" si="15"/>
        <v>52.49082899726028</v>
      </c>
      <c r="Z29" s="144">
        <f t="shared" si="16"/>
        <v>28.0962</v>
      </c>
      <c r="AA29" s="144">
        <f t="shared" si="17"/>
        <v>80.587028997260276</v>
      </c>
    </row>
    <row r="30" spans="1:27" x14ac:dyDescent="0.2">
      <c r="A30" s="146" t="s">
        <v>3</v>
      </c>
      <c r="B30" s="150">
        <v>210077</v>
      </c>
      <c r="C30" s="150" t="s">
        <v>694</v>
      </c>
      <c r="D30" s="135">
        <f>VLOOKUP($B30,Table3[[#All],[EMP ID]:[DATE STARTED]],10,FALSE)</f>
        <v>45383</v>
      </c>
      <c r="E30" s="135" t="str">
        <f>IFERROR(IF(VLOOKUP($B30,Table3[[#All],[EMP ID]:[DATE STARTED]],8,FALSE) = DATE(1900,1,0), "", VLOOKUP($B30,Table3[[#All],[EMP ID]:[DATE STARTED]],8,FALSE)), "")</f>
        <v/>
      </c>
      <c r="F30" s="136" t="str">
        <f>VLOOKUP($B30,'EMP LOC'!$A$2:$G$100,7,FALSE)</f>
        <v>2024-027</v>
      </c>
      <c r="G30" s="137">
        <f>VLOOKUP($B30,'EMP LOC'!$A$2:$J$100,10,FALSE)</f>
        <v>27.19</v>
      </c>
      <c r="H30" s="147">
        <v>0.75</v>
      </c>
      <c r="I30" s="148">
        <v>9</v>
      </c>
      <c r="J30" s="140">
        <f>IF(COUNTIF($B$3:B30, B30) = 1, SUMIF($B$3:$B$140, B30, $H$3:$H$140), "")</f>
        <v>0.75</v>
      </c>
      <c r="K30" s="173">
        <f>IF(COUNTIF($A$3:A30,A30)=1,SUMIF($A$3:$A$140,A30,$H$3:$H$140),"")</f>
        <v>1.08</v>
      </c>
      <c r="L30" s="179">
        <f t="shared" si="4"/>
        <v>1214.2859402362956</v>
      </c>
      <c r="M30" s="172">
        <f t="shared" si="5"/>
        <v>75.285728294650326</v>
      </c>
      <c r="N30" s="172">
        <f t="shared" si="6"/>
        <v>17.607146133426287</v>
      </c>
      <c r="O30" s="180">
        <f t="shared" si="7"/>
        <v>1121.3930658082188</v>
      </c>
      <c r="P30" s="174">
        <f>IFERROR(VLOOKUP($A30,COST!$A$1:$B$485,2,FALSE),0)</f>
        <v>34109.65</v>
      </c>
      <c r="Q30" s="163">
        <f t="shared" si="8"/>
        <v>8868.509</v>
      </c>
      <c r="R30" s="164">
        <f t="shared" si="9"/>
        <v>97884</v>
      </c>
      <c r="S30" s="163">
        <f t="shared" si="10"/>
        <v>10767.24</v>
      </c>
      <c r="T30" s="142">
        <f t="shared" si="11"/>
        <v>9</v>
      </c>
      <c r="U30" s="142">
        <f t="shared" si="0"/>
        <v>270</v>
      </c>
      <c r="V30" s="142">
        <f t="shared" si="12"/>
        <v>72</v>
      </c>
      <c r="W30" s="142">
        <f t="shared" si="13"/>
        <v>198</v>
      </c>
      <c r="X30" s="143">
        <f t="shared" si="14"/>
        <v>0.11</v>
      </c>
      <c r="Y30" s="144">
        <f t="shared" si="15"/>
        <v>529.19486580821911</v>
      </c>
      <c r="Z30" s="144">
        <f t="shared" si="16"/>
        <v>592.19820000000004</v>
      </c>
      <c r="AA30" s="144">
        <f t="shared" si="17"/>
        <v>1121.393065808219</v>
      </c>
    </row>
    <row r="31" spans="1:27" x14ac:dyDescent="0.2">
      <c r="A31" s="146" t="s">
        <v>514</v>
      </c>
      <c r="B31" s="150">
        <v>210078</v>
      </c>
      <c r="C31" s="150" t="s">
        <v>658</v>
      </c>
      <c r="D31" s="135">
        <f>VLOOKUP($B31,Table3[[#All],[EMP ID]:[DATE STARTED]],10,FALSE)</f>
        <v>45390</v>
      </c>
      <c r="E31" s="135" t="str">
        <f>IFERROR(IF(VLOOKUP($B31,Table3[[#All],[EMP ID]:[DATE STARTED]],8,FALSE) = DATE(1900,1,0), "", VLOOKUP($B31,Table3[[#All],[EMP ID]:[DATE STARTED]],8,FALSE)), "")</f>
        <v/>
      </c>
      <c r="F31" s="136" t="str">
        <f>VLOOKUP($B31,'EMP LOC'!$A$2:$G$100,7,FALSE)</f>
        <v>2024-023</v>
      </c>
      <c r="G31" s="137">
        <f>VLOOKUP($B31,'EMP LOC'!$A$2:$J$100,10,FALSE)</f>
        <v>2.88</v>
      </c>
      <c r="H31" s="147">
        <v>0.75</v>
      </c>
      <c r="I31" s="148">
        <v>9</v>
      </c>
      <c r="J31" s="140">
        <f>IF(COUNTIF($B$3:B31, B31) = 1, SUMIF($B$3:$B$140, B31, $H$3:$H$140), "")</f>
        <v>0.75</v>
      </c>
      <c r="K31" s="173">
        <f>IF(COUNTIF($A$3:A31,A31)=1,SUMIF($A$3:$A$140,A31,$H$3:$H$140),"")</f>
        <v>0.75</v>
      </c>
      <c r="L31" s="179">
        <f t="shared" si="4"/>
        <v>911.21351926485761</v>
      </c>
      <c r="M31" s="172">
        <f t="shared" si="5"/>
        <v>56.495238194421169</v>
      </c>
      <c r="N31" s="172">
        <f t="shared" si="6"/>
        <v>13.212596029340435</v>
      </c>
      <c r="O31" s="180">
        <f t="shared" si="7"/>
        <v>841.50568504109594</v>
      </c>
      <c r="P31" s="174">
        <f>IFERROR(VLOOKUP($A31,COST!$A$1:$B$485,2,FALSE),0)</f>
        <v>50196.800000000003</v>
      </c>
      <c r="Q31" s="163">
        <f t="shared" si="8"/>
        <v>13051.168000000001</v>
      </c>
      <c r="R31" s="164">
        <f t="shared" si="9"/>
        <v>10368</v>
      </c>
      <c r="S31" s="163">
        <f t="shared" si="10"/>
        <v>1140.48</v>
      </c>
      <c r="T31" s="142">
        <f t="shared" si="11"/>
        <v>9</v>
      </c>
      <c r="U31" s="142">
        <f t="shared" si="0"/>
        <v>270</v>
      </c>
      <c r="V31" s="142">
        <f t="shared" si="12"/>
        <v>72</v>
      </c>
      <c r="W31" s="142">
        <f t="shared" si="13"/>
        <v>198</v>
      </c>
      <c r="X31" s="143">
        <f t="shared" si="14"/>
        <v>0.11</v>
      </c>
      <c r="Y31" s="144">
        <f t="shared" si="15"/>
        <v>778.77928504109593</v>
      </c>
      <c r="Z31" s="144">
        <f t="shared" si="16"/>
        <v>62.726399999999998</v>
      </c>
      <c r="AA31" s="144">
        <f t="shared" si="17"/>
        <v>841.50568504109594</v>
      </c>
    </row>
    <row r="32" spans="1:27" x14ac:dyDescent="0.2">
      <c r="A32" s="146" t="s">
        <v>166</v>
      </c>
      <c r="B32" s="150">
        <v>210084</v>
      </c>
      <c r="C32" s="150" t="s">
        <v>680</v>
      </c>
      <c r="D32" s="135">
        <f>VLOOKUP($B32,Table3[[#All],[EMP ID]:[DATE STARTED]],10,FALSE)</f>
        <v>45439</v>
      </c>
      <c r="E32" s="135" t="str">
        <f>IFERROR(IF(VLOOKUP($B32,Table3[[#All],[EMP ID]:[DATE STARTED]],8,FALSE) = DATE(1900,1,0), "", VLOOKUP($B32,Table3[[#All],[EMP ID]:[DATE STARTED]],8,FALSE)), "")</f>
        <v/>
      </c>
      <c r="F32" s="136" t="str">
        <f>VLOOKUP($B32,'EMP LOC'!$A$2:$G$100,7,FALSE)</f>
        <v>2022-033</v>
      </c>
      <c r="G32" s="137">
        <f>VLOOKUP($B32,'EMP LOC'!$A$2:$J$100,10,FALSE)</f>
        <v>15.63</v>
      </c>
      <c r="H32" s="147">
        <v>0.33333333333333331</v>
      </c>
      <c r="I32" s="148">
        <v>4</v>
      </c>
      <c r="J32" s="140">
        <f>IF(COUNTIF($B$3:B32, B32) = 1, SUMIF($B$3:$B$140, B32, $H$3:$H$140), "")</f>
        <v>0.66666666666666663</v>
      </c>
      <c r="K32" s="173" t="str">
        <f>IF(COUNTIF($A$3:A32,A32)=1,SUMIF($A$3:$A$140,A32,$H$3:$H$140),"")</f>
        <v/>
      </c>
      <c r="L32" s="179">
        <f t="shared" si="4"/>
        <v>373.64285670802707</v>
      </c>
      <c r="M32" s="172">
        <f t="shared" si="5"/>
        <v>23.16585711589768</v>
      </c>
      <c r="N32" s="172">
        <f t="shared" si="6"/>
        <v>5.4178214222663925</v>
      </c>
      <c r="O32" s="180">
        <f t="shared" si="7"/>
        <v>345.059178169863</v>
      </c>
      <c r="P32" s="174">
        <f>IFERROR(VLOOKUP($A32,COST!$A$1:$B$485,2,FALSE),0)</f>
        <v>28100.240000000002</v>
      </c>
      <c r="Q32" s="163">
        <f t="shared" si="8"/>
        <v>7306.0624000000007</v>
      </c>
      <c r="R32" s="164">
        <f t="shared" si="9"/>
        <v>25008</v>
      </c>
      <c r="S32" s="163">
        <f t="shared" si="10"/>
        <v>2750.88</v>
      </c>
      <c r="T32" s="142">
        <f t="shared" si="11"/>
        <v>4</v>
      </c>
      <c r="U32" s="142">
        <f t="shared" si="0"/>
        <v>120</v>
      </c>
      <c r="V32" s="142">
        <f t="shared" si="12"/>
        <v>32</v>
      </c>
      <c r="W32" s="142">
        <f t="shared" si="13"/>
        <v>88</v>
      </c>
      <c r="X32" s="143">
        <f t="shared" si="14"/>
        <v>0.11</v>
      </c>
      <c r="Y32" s="144">
        <f t="shared" si="15"/>
        <v>193.76077816986302</v>
      </c>
      <c r="Z32" s="144">
        <f t="shared" si="16"/>
        <v>151.29840000000002</v>
      </c>
      <c r="AA32" s="144">
        <f t="shared" si="17"/>
        <v>345.059178169863</v>
      </c>
    </row>
    <row r="33" spans="1:27" x14ac:dyDescent="0.2">
      <c r="A33" s="146" t="s">
        <v>3285</v>
      </c>
      <c r="B33" s="150">
        <v>210084</v>
      </c>
      <c r="C33" s="150" t="s">
        <v>680</v>
      </c>
      <c r="D33" s="135">
        <f>VLOOKUP($B33,Table3[[#All],[EMP ID]:[DATE STARTED]],10,FALSE)</f>
        <v>45439</v>
      </c>
      <c r="E33" s="135" t="str">
        <f>IFERROR(IF(VLOOKUP($B33,Table3[[#All],[EMP ID]:[DATE STARTED]],8,FALSE) = DATE(1900,1,0), "", VLOOKUP($B33,Table3[[#All],[EMP ID]:[DATE STARTED]],8,FALSE)), "")</f>
        <v/>
      </c>
      <c r="F33" s="136" t="str">
        <f>VLOOKUP($B33,'EMP LOC'!$A$2:$G$100,7,FALSE)</f>
        <v>2022-033</v>
      </c>
      <c r="G33" s="137">
        <f>VLOOKUP($B33,'EMP LOC'!$A$2:$J$100,10,FALSE)</f>
        <v>15.63</v>
      </c>
      <c r="H33" s="147">
        <v>0.33333333333333331</v>
      </c>
      <c r="I33" s="148">
        <v>4</v>
      </c>
      <c r="J33" s="140" t="str">
        <f>IF(COUNTIF($B$3:B33, B33) = 1, SUMIF($B$3:$B$140, B33, $H$3:$H$140), "")</f>
        <v/>
      </c>
      <c r="K33" s="173">
        <f>IF(COUNTIF($A$3:A33,A33)=1,SUMIF($A$3:$A$140,A33,$H$3:$H$140),"")</f>
        <v>0.33333333333333331</v>
      </c>
      <c r="L33" s="179">
        <f t="shared" si="4"/>
        <v>382.89344208379384</v>
      </c>
      <c r="M33" s="172">
        <f t="shared" si="5"/>
        <v>23.73939340919522</v>
      </c>
      <c r="N33" s="172">
        <f t="shared" si="6"/>
        <v>5.5519549102150112</v>
      </c>
      <c r="O33" s="180">
        <f t="shared" si="7"/>
        <v>353.60209376438365</v>
      </c>
      <c r="P33" s="174">
        <f>IFERROR(VLOOKUP($A33,COST!$A$1:$B$485,2,FALSE),0)</f>
        <v>29339.18</v>
      </c>
      <c r="Q33" s="163">
        <f t="shared" si="8"/>
        <v>7628.1868000000004</v>
      </c>
      <c r="R33" s="164">
        <f t="shared" si="9"/>
        <v>25008</v>
      </c>
      <c r="S33" s="163">
        <f t="shared" si="10"/>
        <v>2750.88</v>
      </c>
      <c r="T33" s="142">
        <f t="shared" si="11"/>
        <v>4</v>
      </c>
      <c r="U33" s="142">
        <f t="shared" si="0"/>
        <v>120</v>
      </c>
      <c r="V33" s="142">
        <f t="shared" si="12"/>
        <v>32</v>
      </c>
      <c r="W33" s="142">
        <f t="shared" si="13"/>
        <v>88</v>
      </c>
      <c r="X33" s="143">
        <f t="shared" si="14"/>
        <v>0.11</v>
      </c>
      <c r="Y33" s="144">
        <f t="shared" si="15"/>
        <v>202.30369376438358</v>
      </c>
      <c r="Z33" s="144">
        <f t="shared" si="16"/>
        <v>151.29840000000002</v>
      </c>
      <c r="AA33" s="144">
        <f t="shared" si="17"/>
        <v>353.6020937643836</v>
      </c>
    </row>
    <row r="34" spans="1:27" x14ac:dyDescent="0.2">
      <c r="A34" s="146" t="s">
        <v>427</v>
      </c>
      <c r="B34" s="150">
        <v>210085</v>
      </c>
      <c r="C34" s="150" t="s">
        <v>656</v>
      </c>
      <c r="D34" s="135">
        <f>VLOOKUP($B34,Table3[[#All],[EMP ID]:[DATE STARTED]],10,FALSE)</f>
        <v>45432</v>
      </c>
      <c r="E34" s="135" t="str">
        <f>IFERROR(IF(VLOOKUP($B34,Table3[[#All],[EMP ID]:[DATE STARTED]],8,FALSE) = DATE(1900,1,0), "", VLOOKUP($B34,Table3[[#All],[EMP ID]:[DATE STARTED]],8,FALSE)), "")</f>
        <v/>
      </c>
      <c r="F34" s="136" t="str">
        <f>VLOOKUP($B34,'EMP LOC'!$A$2:$G$100,7,FALSE)</f>
        <v>2023-014</v>
      </c>
      <c r="G34" s="137">
        <f>VLOOKUP($B34,'EMP LOC'!$A$2:$J$100,10,FALSE)</f>
        <v>2.35</v>
      </c>
      <c r="H34" s="147">
        <v>0.5</v>
      </c>
      <c r="I34" s="148">
        <v>6</v>
      </c>
      <c r="J34" s="140">
        <f>IF(COUNTIF($B$3:B34, B34) = 1, SUMIF($B$3:$B$140, B34, $H$3:$H$140), "")</f>
        <v>0.66666666666666663</v>
      </c>
      <c r="K34" s="173" t="str">
        <f>IF(COUNTIF($A$3:A34,A34)=1,SUMIF($A$3:$A$140,A34,$H$3:$H$140),"")</f>
        <v/>
      </c>
      <c r="L34" s="179">
        <f t="shared" si="4"/>
        <v>527.36353974382735</v>
      </c>
      <c r="M34" s="172">
        <f t="shared" si="5"/>
        <v>32.696539464117294</v>
      </c>
      <c r="N34" s="172">
        <f t="shared" si="6"/>
        <v>7.6467713262854966</v>
      </c>
      <c r="O34" s="180">
        <f t="shared" si="7"/>
        <v>487.02022895342458</v>
      </c>
      <c r="P34" s="174">
        <f>IFERROR(VLOOKUP($A34,COST!$A$1:$B$485,2,FALSE),0)</f>
        <v>43787.839999999997</v>
      </c>
      <c r="Q34" s="163">
        <f t="shared" si="8"/>
        <v>11384.838399999999</v>
      </c>
      <c r="R34" s="164">
        <f t="shared" si="9"/>
        <v>5640</v>
      </c>
      <c r="S34" s="163">
        <f t="shared" si="10"/>
        <v>620.4</v>
      </c>
      <c r="T34" s="142">
        <f t="shared" si="11"/>
        <v>6</v>
      </c>
      <c r="U34" s="142">
        <f t="shared" si="0"/>
        <v>180</v>
      </c>
      <c r="V34" s="142">
        <f t="shared" si="12"/>
        <v>48</v>
      </c>
      <c r="W34" s="142">
        <f t="shared" si="13"/>
        <v>132</v>
      </c>
      <c r="X34" s="143">
        <f t="shared" si="14"/>
        <v>0.11</v>
      </c>
      <c r="Y34" s="144">
        <f t="shared" si="15"/>
        <v>452.89822895342456</v>
      </c>
      <c r="Z34" s="144">
        <f t="shared" si="16"/>
        <v>34.122</v>
      </c>
      <c r="AA34" s="144">
        <f t="shared" si="17"/>
        <v>487.02022895342458</v>
      </c>
    </row>
    <row r="35" spans="1:27" x14ac:dyDescent="0.2">
      <c r="A35" s="146" t="s">
        <v>233</v>
      </c>
      <c r="B35" s="150">
        <v>210085</v>
      </c>
      <c r="C35" s="150" t="s">
        <v>656</v>
      </c>
      <c r="D35" s="135">
        <f>VLOOKUP($B35,Table3[[#All],[EMP ID]:[DATE STARTED]],10,FALSE)</f>
        <v>45432</v>
      </c>
      <c r="E35" s="135" t="str">
        <f>IFERROR(IF(VLOOKUP($B35,Table3[[#All],[EMP ID]:[DATE STARTED]],8,FALSE) = DATE(1900,1,0), "", VLOOKUP($B35,Table3[[#All],[EMP ID]:[DATE STARTED]],8,FALSE)), "")</f>
        <v/>
      </c>
      <c r="F35" s="136" t="str">
        <f>VLOOKUP($B35,'EMP LOC'!$A$2:$G$100,7,FALSE)</f>
        <v>2023-014</v>
      </c>
      <c r="G35" s="137">
        <f>VLOOKUP($B35,'EMP LOC'!$A$2:$J$100,10,FALSE)</f>
        <v>2.35</v>
      </c>
      <c r="H35" s="147">
        <v>0.16666666666666666</v>
      </c>
      <c r="I35" s="148">
        <v>2</v>
      </c>
      <c r="J35" s="140" t="str">
        <f>IF(COUNTIF($B$3:B35, B35) = 1, SUMIF($B$3:$B$140, B35, $H$3:$H$140), "")</f>
        <v/>
      </c>
      <c r="K35" s="173">
        <f>IF(COUNTIF($A$3:A35,A35)=1,SUMIF($A$3:$A$140,A35,$H$3:$H$140),"")</f>
        <v>0.7553763440860215</v>
      </c>
      <c r="L35" s="179">
        <f t="shared" si="4"/>
        <v>116.8826569320112</v>
      </c>
      <c r="M35" s="172">
        <f t="shared" si="5"/>
        <v>7.2467247297846944</v>
      </c>
      <c r="N35" s="172">
        <f t="shared" si="6"/>
        <v>1.6947985255141624</v>
      </c>
      <c r="O35" s="180">
        <f t="shared" si="7"/>
        <v>107.94113367671235</v>
      </c>
      <c r="P35" s="174">
        <f>IFERROR(VLOOKUP($A35,COST!$A$1:$B$485,2,FALSE),0)</f>
        <v>28009.38</v>
      </c>
      <c r="Q35" s="163">
        <f t="shared" si="8"/>
        <v>7282.4388000000008</v>
      </c>
      <c r="R35" s="164">
        <f t="shared" si="9"/>
        <v>1880</v>
      </c>
      <c r="S35" s="163">
        <f t="shared" si="10"/>
        <v>206.8</v>
      </c>
      <c r="T35" s="142">
        <f t="shared" si="11"/>
        <v>2</v>
      </c>
      <c r="U35" s="142">
        <f t="shared" si="0"/>
        <v>60</v>
      </c>
      <c r="V35" s="142">
        <f t="shared" si="12"/>
        <v>16</v>
      </c>
      <c r="W35" s="142">
        <f t="shared" si="13"/>
        <v>44</v>
      </c>
      <c r="X35" s="143">
        <f t="shared" si="14"/>
        <v>0.11</v>
      </c>
      <c r="Y35" s="144">
        <f t="shared" si="15"/>
        <v>96.567133676712345</v>
      </c>
      <c r="Z35" s="144">
        <f t="shared" si="16"/>
        <v>11.374000000000001</v>
      </c>
      <c r="AA35" s="144">
        <f t="shared" si="17"/>
        <v>107.94113367671234</v>
      </c>
    </row>
    <row r="36" spans="1:27" x14ac:dyDescent="0.2">
      <c r="A36" s="134" t="s">
        <v>490</v>
      </c>
      <c r="B36" s="149">
        <v>210087</v>
      </c>
      <c r="C36" s="149" t="s">
        <v>659</v>
      </c>
      <c r="D36" s="135">
        <f>VLOOKUP($B36,Table3[[#All],[EMP ID]:[DATE STARTED]],10,FALSE)</f>
        <v>45440</v>
      </c>
      <c r="E36" s="135">
        <f>IFERROR(IF(VLOOKUP($B36,Table3[[#All],[EMP ID]:[DATE STARTED]],8,FALSE) = DATE(1900,1,0), "", VLOOKUP($B36,Table3[[#All],[EMP ID]:[DATE STARTED]],8,FALSE)), "")</f>
        <v>45590</v>
      </c>
      <c r="F36" s="136" t="str">
        <f>VLOOKUP($B36,'EMP LOC'!$A$2:$G$100,7,FALSE)</f>
        <v>2021-058</v>
      </c>
      <c r="G36" s="137">
        <f>VLOOKUP($B36,'EMP LOC'!$A$2:$J$100,10,FALSE)</f>
        <v>1.01</v>
      </c>
      <c r="H36" s="145">
        <v>0.65053763440860213</v>
      </c>
      <c r="I36" s="139">
        <v>8</v>
      </c>
      <c r="J36" s="140">
        <f>IF(COUNTIF($B$3:B36, B36) = 1, SUMIF($B$3:$B$140, B36, $H$3:$H$140), "")</f>
        <v>0.65053763440860213</v>
      </c>
      <c r="K36" s="173">
        <f>IF(COUNTIF($A$3:A36,A36)=1,SUMIF($A$3:$A$140,A36,$H$3:$H$140),"")</f>
        <v>0.65053763440860213</v>
      </c>
      <c r="L36" s="179">
        <f t="shared" si="4"/>
        <v>728.60040649405539</v>
      </c>
      <c r="M36" s="172">
        <f t="shared" si="5"/>
        <v>45.173225202631436</v>
      </c>
      <c r="N36" s="172">
        <f t="shared" si="6"/>
        <v>10.564705894163804</v>
      </c>
      <c r="O36" s="180">
        <f t="shared" si="7"/>
        <v>672.86247539726014</v>
      </c>
      <c r="P36" s="174">
        <f>IFERROR(VLOOKUP($A36,COST!$A$1:$B$485,2,FALSE),0)</f>
        <v>47373.2</v>
      </c>
      <c r="Q36" s="163">
        <f t="shared" si="8"/>
        <v>12317.031999999999</v>
      </c>
      <c r="R36" s="164">
        <f t="shared" si="9"/>
        <v>3232</v>
      </c>
      <c r="S36" s="163">
        <f t="shared" si="10"/>
        <v>355.52</v>
      </c>
      <c r="T36" s="142">
        <f t="shared" si="11"/>
        <v>8</v>
      </c>
      <c r="U36" s="142">
        <f t="shared" si="0"/>
        <v>240</v>
      </c>
      <c r="V36" s="142">
        <f t="shared" si="12"/>
        <v>64</v>
      </c>
      <c r="W36" s="142">
        <f t="shared" si="13"/>
        <v>176</v>
      </c>
      <c r="X36" s="143">
        <f t="shared" si="14"/>
        <v>0.11</v>
      </c>
      <c r="Y36" s="144">
        <f t="shared" si="15"/>
        <v>653.30887539726018</v>
      </c>
      <c r="Z36" s="144">
        <f t="shared" si="16"/>
        <v>19.553599999999999</v>
      </c>
      <c r="AA36" s="144">
        <f t="shared" si="17"/>
        <v>672.86247539726014</v>
      </c>
    </row>
    <row r="37" spans="1:27" x14ac:dyDescent="0.2">
      <c r="A37" s="146" t="s">
        <v>534</v>
      </c>
      <c r="B37" s="150">
        <v>210088</v>
      </c>
      <c r="C37" s="150" t="s">
        <v>660</v>
      </c>
      <c r="D37" s="135">
        <f>VLOOKUP($B37,Table3[[#All],[EMP ID]:[DATE STARTED]],10,FALSE)</f>
        <v>45453</v>
      </c>
      <c r="E37" s="135" t="str">
        <f>IFERROR(IF(VLOOKUP($B37,Table3[[#All],[EMP ID]:[DATE STARTED]],8,FALSE) = DATE(1900,1,0), "", VLOOKUP($B37,Table3[[#All],[EMP ID]:[DATE STARTED]],8,FALSE)), "")</f>
        <v/>
      </c>
      <c r="F37" s="136" t="str">
        <f>VLOOKUP($B37,'EMP LOC'!$A$2:$G$100,7,FALSE)</f>
        <v>2022-044</v>
      </c>
      <c r="G37" s="137">
        <f>VLOOKUP($B37,'EMP LOC'!$A$2:$J$100,10,FALSE)</f>
        <v>3.19</v>
      </c>
      <c r="H37" s="147">
        <v>0.66666666666666663</v>
      </c>
      <c r="I37" s="148">
        <v>8</v>
      </c>
      <c r="J37" s="140">
        <f>IF(COUNTIF($B$3:B37, B37) = 1, SUMIF($B$3:$B$140, B37, $H$3:$H$140), "")</f>
        <v>0.66666666666666663</v>
      </c>
      <c r="K37" s="173">
        <f>IF(COUNTIF($A$3:A37,A37)=1,SUMIF($A$3:$A$140,A37,$H$3:$H$140),"")</f>
        <v>0.66666666666666663</v>
      </c>
      <c r="L37" s="179">
        <f t="shared" si="4"/>
        <v>816.46632741728558</v>
      </c>
      <c r="M37" s="172">
        <f t="shared" si="5"/>
        <v>50.620912299871705</v>
      </c>
      <c r="N37" s="172">
        <f t="shared" si="6"/>
        <v>11.838761747550642</v>
      </c>
      <c r="O37" s="180">
        <f t="shared" si="7"/>
        <v>754.00665336986322</v>
      </c>
      <c r="P37" s="174">
        <f>IFERROR(VLOOKUP($A37,COST!$A$1:$B$485,2,FALSE),0)</f>
        <v>50196.800000000003</v>
      </c>
      <c r="Q37" s="163">
        <f t="shared" si="8"/>
        <v>13051.168000000001</v>
      </c>
      <c r="R37" s="164">
        <f t="shared" si="9"/>
        <v>10207.999999999998</v>
      </c>
      <c r="S37" s="163">
        <f t="shared" si="10"/>
        <v>1122.8799999999999</v>
      </c>
      <c r="T37" s="142">
        <f t="shared" si="11"/>
        <v>8</v>
      </c>
      <c r="U37" s="142">
        <f t="shared" si="0"/>
        <v>240</v>
      </c>
      <c r="V37" s="142">
        <f t="shared" si="12"/>
        <v>64</v>
      </c>
      <c r="W37" s="142">
        <f t="shared" si="13"/>
        <v>176</v>
      </c>
      <c r="X37" s="143">
        <f t="shared" si="14"/>
        <v>0.11000000000000001</v>
      </c>
      <c r="Y37" s="144">
        <f t="shared" si="15"/>
        <v>692.24825336986316</v>
      </c>
      <c r="Z37" s="144">
        <f t="shared" si="16"/>
        <v>61.758399999999995</v>
      </c>
      <c r="AA37" s="144">
        <f t="shared" si="17"/>
        <v>754.00665336986322</v>
      </c>
    </row>
    <row r="38" spans="1:27" x14ac:dyDescent="0.2">
      <c r="A38" s="134" t="s">
        <v>442</v>
      </c>
      <c r="B38" s="149">
        <v>210089</v>
      </c>
      <c r="C38" s="149" t="s">
        <v>653</v>
      </c>
      <c r="D38" s="135">
        <f>VLOOKUP($B38,Table3[[#All],[EMP ID]:[DATE STARTED]],10,FALSE)</f>
        <v>45481</v>
      </c>
      <c r="E38" s="135" t="str">
        <f>IFERROR(IF(VLOOKUP($B38,Table3[[#All],[EMP ID]:[DATE STARTED]],8,FALSE) = DATE(1900,1,0), "", VLOOKUP($B38,Table3[[#All],[EMP ID]:[DATE STARTED]],8,FALSE)), "")</f>
        <v/>
      </c>
      <c r="F38" s="136" t="str">
        <f>VLOOKUP($B38,'EMP LOC'!$A$2:$G$100,7,FALSE)</f>
        <v>2024-023</v>
      </c>
      <c r="G38" s="137">
        <f>VLOOKUP($B38,'EMP LOC'!$A$2:$J$100,10,FALSE)</f>
        <v>5.54</v>
      </c>
      <c r="H38" s="145">
        <v>0.5</v>
      </c>
      <c r="I38" s="139">
        <v>6</v>
      </c>
      <c r="J38" s="140">
        <f>IF(COUNTIF($B$3:B38, B38) = 1, SUMIF($B$3:$B$140, B38, $H$3:$H$140), "")</f>
        <v>0.5</v>
      </c>
      <c r="K38" s="173" t="str">
        <f>IF(COUNTIF($A$3:A38,A38)=1,SUMIF($A$3:$A$140,A38,$H$3:$H$140),"")</f>
        <v/>
      </c>
      <c r="L38" s="179">
        <f t="shared" si="4"/>
        <v>563.89805705809511</v>
      </c>
      <c r="M38" s="172">
        <f t="shared" si="5"/>
        <v>34.961679537601896</v>
      </c>
      <c r="N38" s="172">
        <f t="shared" si="6"/>
        <v>8.1765218273423788</v>
      </c>
      <c r="O38" s="180">
        <f t="shared" si="7"/>
        <v>520.75985569315083</v>
      </c>
      <c r="P38" s="174">
        <f>IFERROR(VLOOKUP($A38,COST!$A$1:$B$485,2,FALSE),0)</f>
        <v>42571.64</v>
      </c>
      <c r="Q38" s="163">
        <f t="shared" si="8"/>
        <v>11068.626400000001</v>
      </c>
      <c r="R38" s="164">
        <f t="shared" si="9"/>
        <v>13296</v>
      </c>
      <c r="S38" s="163">
        <f t="shared" si="10"/>
        <v>1462.56</v>
      </c>
      <c r="T38" s="142">
        <f t="shared" si="11"/>
        <v>6</v>
      </c>
      <c r="U38" s="142">
        <f t="shared" si="0"/>
        <v>180</v>
      </c>
      <c r="V38" s="142">
        <f t="shared" si="12"/>
        <v>48</v>
      </c>
      <c r="W38" s="142">
        <f t="shared" si="13"/>
        <v>132</v>
      </c>
      <c r="X38" s="143">
        <f t="shared" si="14"/>
        <v>0.11</v>
      </c>
      <c r="Y38" s="144">
        <f t="shared" si="15"/>
        <v>440.3190556931508</v>
      </c>
      <c r="Z38" s="144">
        <f t="shared" si="16"/>
        <v>80.440799999999996</v>
      </c>
      <c r="AA38" s="144">
        <f t="shared" si="17"/>
        <v>520.75985569315083</v>
      </c>
    </row>
    <row r="39" spans="1:27" x14ac:dyDescent="0.2">
      <c r="A39" s="134" t="s">
        <v>458</v>
      </c>
      <c r="B39" s="149">
        <v>210090</v>
      </c>
      <c r="C39" s="149" t="s">
        <v>540</v>
      </c>
      <c r="D39" s="135">
        <f>VLOOKUP($B39,Table3[[#All],[EMP ID]:[DATE STARTED]],10,FALSE)</f>
        <v>45495</v>
      </c>
      <c r="E39" s="135" t="str">
        <f>IFERROR(IF(VLOOKUP($B39,Table3[[#All],[EMP ID]:[DATE STARTED]],8,FALSE) = DATE(1900,1,0), "", VLOOKUP($B39,Table3[[#All],[EMP ID]:[DATE STARTED]],8,FALSE)), "")</f>
        <v/>
      </c>
      <c r="F39" s="136" t="str">
        <f>VLOOKUP($B39,'EMP LOC'!$A$2:$G$100,7,FALSE)</f>
        <v>2023-014</v>
      </c>
      <c r="G39" s="137">
        <f>VLOOKUP($B39,'EMP LOC'!$A$2:$J$100,10,FALSE)</f>
        <v>11.64</v>
      </c>
      <c r="H39" s="145">
        <v>0.42</v>
      </c>
      <c r="I39" s="139">
        <v>5</v>
      </c>
      <c r="J39" s="140">
        <f>IF(COUNTIF($B$3:B39, B39) = 1, SUMIF($B$3:$B$140, B39, $H$3:$H$140), "")</f>
        <v>0.42</v>
      </c>
      <c r="K39" s="173" t="str">
        <f>IF(COUNTIF($A$3:A39,A39)=1,SUMIF($A$3:$A$140,A39,$H$3:$H$140),"")</f>
        <v/>
      </c>
      <c r="L39" s="179">
        <f t="shared" si="4"/>
        <v>569.17756729535506</v>
      </c>
      <c r="M39" s="172">
        <f t="shared" si="5"/>
        <v>35.289009172312014</v>
      </c>
      <c r="N39" s="172">
        <f t="shared" si="6"/>
        <v>8.253074725782648</v>
      </c>
      <c r="O39" s="180">
        <f t="shared" si="7"/>
        <v>525.63548339726037</v>
      </c>
      <c r="P39" s="174">
        <f>IFERROR(VLOOKUP($A39,COST!$A$1:$B$485,2,FALSE),0)</f>
        <v>44643.64</v>
      </c>
      <c r="Q39" s="163">
        <f t="shared" si="8"/>
        <v>11607.3464</v>
      </c>
      <c r="R39" s="164">
        <f t="shared" si="9"/>
        <v>23280</v>
      </c>
      <c r="S39" s="163">
        <f t="shared" si="10"/>
        <v>2560.8000000000002</v>
      </c>
      <c r="T39" s="142">
        <f t="shared" si="11"/>
        <v>5</v>
      </c>
      <c r="U39" s="142">
        <f t="shared" si="0"/>
        <v>150</v>
      </c>
      <c r="V39" s="142">
        <f t="shared" si="12"/>
        <v>40</v>
      </c>
      <c r="W39" s="142">
        <f t="shared" si="13"/>
        <v>110</v>
      </c>
      <c r="X39" s="143">
        <f t="shared" si="14"/>
        <v>0.11000000000000001</v>
      </c>
      <c r="Y39" s="144">
        <f t="shared" si="15"/>
        <v>384.79148339726032</v>
      </c>
      <c r="Z39" s="144">
        <f t="shared" si="16"/>
        <v>140.84400000000002</v>
      </c>
      <c r="AA39" s="144">
        <f t="shared" si="17"/>
        <v>525.63548339726037</v>
      </c>
    </row>
    <row r="40" spans="1:27" x14ac:dyDescent="0.2">
      <c r="A40" s="134" t="s">
        <v>472</v>
      </c>
      <c r="B40" s="149">
        <v>210091</v>
      </c>
      <c r="C40" s="149" t="s">
        <v>2979</v>
      </c>
      <c r="D40" s="135">
        <f>VLOOKUP($B40,Table3[[#All],[EMP ID]:[DATE STARTED]],10,FALSE)</f>
        <v>45523</v>
      </c>
      <c r="E40" s="135" t="str">
        <f>IFERROR(IF(VLOOKUP($B40,Table3[[#All],[EMP ID]:[DATE STARTED]],8,FALSE) = DATE(1900,1,0), "", VLOOKUP($B40,Table3[[#All],[EMP ID]:[DATE STARTED]],8,FALSE)), "")</f>
        <v/>
      </c>
      <c r="F40" s="136" t="str">
        <f>VLOOKUP($B40,'EMP LOC'!$A$2:$G$100,7,FALSE)</f>
        <v>2021-058 (3)</v>
      </c>
      <c r="G40" s="137">
        <f>VLOOKUP($B40,'EMP LOC'!$A$2:$J$100,10,FALSE)</f>
        <v>8.2200000000000006</v>
      </c>
      <c r="H40" s="145">
        <v>0.41666666666666669</v>
      </c>
      <c r="I40" s="139">
        <v>5</v>
      </c>
      <c r="J40" s="140">
        <f>IF(COUNTIF($B$3:B40, B40) = 1, SUMIF($B$3:$B$140, B40, $H$3:$H$140), "")</f>
        <v>0.41666666666666669</v>
      </c>
      <c r="K40" s="173" t="str">
        <f>IF(COUNTIF($A$3:A40,A40)=1,SUMIF($A$3:$A$140,A40,$H$3:$H$140),"")</f>
        <v/>
      </c>
      <c r="L40" s="179">
        <f t="shared" si="4"/>
        <v>465.00447446062111</v>
      </c>
      <c r="M40" s="172">
        <f t="shared" si="5"/>
        <v>28.830277416558509</v>
      </c>
      <c r="N40" s="172">
        <f t="shared" si="6"/>
        <v>6.7425648796790068</v>
      </c>
      <c r="O40" s="180">
        <f t="shared" si="7"/>
        <v>429.43163216438364</v>
      </c>
      <c r="P40" s="174">
        <f>IFERROR(VLOOKUP($A40,COST!$A$1:$B$485,2,FALSE),0)</f>
        <v>38283.19</v>
      </c>
      <c r="Q40" s="163">
        <f t="shared" si="8"/>
        <v>9953.6294000000016</v>
      </c>
      <c r="R40" s="164">
        <f t="shared" si="9"/>
        <v>16440</v>
      </c>
      <c r="S40" s="163">
        <f t="shared" si="10"/>
        <v>1808.4</v>
      </c>
      <c r="T40" s="142">
        <f t="shared" si="11"/>
        <v>5</v>
      </c>
      <c r="U40" s="142">
        <f t="shared" si="0"/>
        <v>150</v>
      </c>
      <c r="V40" s="142">
        <f t="shared" si="12"/>
        <v>40</v>
      </c>
      <c r="W40" s="142">
        <f t="shared" si="13"/>
        <v>110</v>
      </c>
      <c r="X40" s="143">
        <f t="shared" si="14"/>
        <v>0.11</v>
      </c>
      <c r="Y40" s="144">
        <f t="shared" si="15"/>
        <v>329.9696321643836</v>
      </c>
      <c r="Z40" s="144">
        <f t="shared" si="16"/>
        <v>99.462000000000003</v>
      </c>
      <c r="AA40" s="144">
        <f t="shared" si="17"/>
        <v>429.43163216438359</v>
      </c>
    </row>
    <row r="41" spans="1:27" x14ac:dyDescent="0.2">
      <c r="A41" s="134" t="s">
        <v>60</v>
      </c>
      <c r="B41" s="149">
        <v>230005</v>
      </c>
      <c r="C41" s="149" t="s">
        <v>66</v>
      </c>
      <c r="D41" s="135">
        <f>VLOOKUP($B41,Table3[[#All],[EMP ID]:[DATE STARTED]],10,FALSE)</f>
        <v>43658</v>
      </c>
      <c r="E41" s="135" t="str">
        <f>IFERROR(IF(VLOOKUP($B41,Table3[[#All],[EMP ID]:[DATE STARTED]],8,FALSE) = DATE(1900,1,0), "", VLOOKUP($B41,Table3[[#All],[EMP ID]:[DATE STARTED]],8,FALSE)), "")</f>
        <v/>
      </c>
      <c r="F41" s="136" t="str">
        <f>VLOOKUP($B41,'EMP LOC'!$A$2:$G$100,7,FALSE)</f>
        <v>2023-014</v>
      </c>
      <c r="G41" s="137">
        <f>VLOOKUP($B41,'EMP LOC'!$A$2:$J$100,10,FALSE)</f>
        <v>16.52</v>
      </c>
      <c r="H41" s="145">
        <v>1</v>
      </c>
      <c r="I41" s="139">
        <v>12</v>
      </c>
      <c r="J41" s="140">
        <f>IF(COUNTIF($B$3:B41, B41) = 1, SUMIF($B$3:$B$140, B41, $H$3:$H$140), "")</f>
        <v>1</v>
      </c>
      <c r="K41" s="173">
        <f>IF(COUNTIF($A$3:A41,A41)=1,SUMIF($A$3:$A$140,A41,$H$3:$H$140),"")</f>
        <v>1</v>
      </c>
      <c r="L41" s="179">
        <f t="shared" si="4"/>
        <v>1569.5099030697688</v>
      </c>
      <c r="M41" s="172">
        <f t="shared" si="5"/>
        <v>97.309613990325673</v>
      </c>
      <c r="N41" s="172">
        <f t="shared" si="6"/>
        <v>22.75789359451165</v>
      </c>
      <c r="O41" s="180">
        <f t="shared" si="7"/>
        <v>1449.4423954849315</v>
      </c>
      <c r="P41" s="174">
        <f>IFERROR(VLOOKUP($A41,COST!$A$1:$B$485,2,FALSE),0)</f>
        <v>46877.13</v>
      </c>
      <c r="Q41" s="163">
        <f t="shared" si="8"/>
        <v>12188.0538</v>
      </c>
      <c r="R41" s="164">
        <f t="shared" si="9"/>
        <v>79296</v>
      </c>
      <c r="S41" s="163">
        <f t="shared" si="10"/>
        <v>8722.56</v>
      </c>
      <c r="T41" s="142">
        <f t="shared" si="11"/>
        <v>12</v>
      </c>
      <c r="U41" s="142">
        <f t="shared" si="0"/>
        <v>360</v>
      </c>
      <c r="V41" s="142">
        <f t="shared" si="12"/>
        <v>96</v>
      </c>
      <c r="W41" s="142">
        <f t="shared" si="13"/>
        <v>264</v>
      </c>
      <c r="X41" s="143">
        <f t="shared" si="14"/>
        <v>0.10999999999999999</v>
      </c>
      <c r="Y41" s="144">
        <f t="shared" si="15"/>
        <v>969.70159548493143</v>
      </c>
      <c r="Z41" s="144">
        <f t="shared" si="16"/>
        <v>479.74079999999998</v>
      </c>
      <c r="AA41" s="144">
        <f t="shared" si="17"/>
        <v>1449.4423954849315</v>
      </c>
    </row>
    <row r="42" spans="1:27" x14ac:dyDescent="0.2">
      <c r="A42" s="134" t="s">
        <v>274</v>
      </c>
      <c r="B42" s="149">
        <v>230008</v>
      </c>
      <c r="C42" s="149" t="s">
        <v>2980</v>
      </c>
      <c r="D42" s="135">
        <f>VLOOKUP($B42,Table3[[#All],[EMP ID]:[DATE STARTED]],10,FALSE)</f>
        <v>44077</v>
      </c>
      <c r="E42" s="135">
        <f>IFERROR(IF(VLOOKUP($B42,Table3[[#All],[EMP ID]:[DATE STARTED]],8,FALSE) = DATE(1900,1,0), "", VLOOKUP($B42,Table3[[#All],[EMP ID]:[DATE STARTED]],8,FALSE)), "")</f>
        <v>45345</v>
      </c>
      <c r="F42" s="136" t="str">
        <f>VLOOKUP($B42,'EMP LOC'!$A$2:$G$100,7,FALSE)</f>
        <v>EQUIP DFW</v>
      </c>
      <c r="G42" s="137">
        <f>VLOOKUP($B42,'EMP LOC'!$A$2:$J$100,10,FALSE)</f>
        <v>5.95</v>
      </c>
      <c r="H42" s="145">
        <v>0.14942528735632185</v>
      </c>
      <c r="I42" s="139">
        <v>2</v>
      </c>
      <c r="J42" s="140">
        <f>IF(COUNTIF($B$3:B42, B42) = 1, SUMIF($B$3:$B$140, B42, $H$3:$H$140), "")</f>
        <v>0.14942528735632185</v>
      </c>
      <c r="K42" s="173">
        <f>IF(COUNTIF($A$3:A42,A42)=1,SUMIF($A$3:$A$140,A42,$H$3:$H$140),"")</f>
        <v>0.14942528735632185</v>
      </c>
      <c r="L42" s="179">
        <f t="shared" si="4"/>
        <v>198.60827984068948</v>
      </c>
      <c r="M42" s="172">
        <f t="shared" si="5"/>
        <v>12.313713350122747</v>
      </c>
      <c r="N42" s="172">
        <f t="shared" si="6"/>
        <v>2.8798200576899977</v>
      </c>
      <c r="O42" s="180">
        <f t="shared" si="7"/>
        <v>183.41474643287671</v>
      </c>
      <c r="P42" s="174">
        <f>IFERROR(VLOOKUP($A42,COST!$A$1:$B$485,2,FALSE),0)</f>
        <v>44846.720000000001</v>
      </c>
      <c r="Q42" s="163">
        <f t="shared" si="8"/>
        <v>11660.147200000001</v>
      </c>
      <c r="R42" s="164">
        <f t="shared" si="9"/>
        <v>4760</v>
      </c>
      <c r="S42" s="163">
        <f t="shared" si="10"/>
        <v>523.6</v>
      </c>
      <c r="T42" s="142">
        <f t="shared" si="11"/>
        <v>2</v>
      </c>
      <c r="U42" s="142">
        <f t="shared" si="0"/>
        <v>60</v>
      </c>
      <c r="V42" s="142">
        <f t="shared" si="12"/>
        <v>16</v>
      </c>
      <c r="W42" s="142">
        <f t="shared" si="13"/>
        <v>44</v>
      </c>
      <c r="X42" s="143">
        <f t="shared" si="14"/>
        <v>0.11</v>
      </c>
      <c r="Y42" s="144">
        <f t="shared" si="15"/>
        <v>154.61674643287674</v>
      </c>
      <c r="Z42" s="144">
        <f t="shared" si="16"/>
        <v>28.798000000000002</v>
      </c>
      <c r="AA42" s="144">
        <f t="shared" si="17"/>
        <v>183.41474643287674</v>
      </c>
    </row>
    <row r="43" spans="1:27" x14ac:dyDescent="0.2">
      <c r="A43" s="134" t="s">
        <v>105</v>
      </c>
      <c r="B43" s="149">
        <v>230018</v>
      </c>
      <c r="C43" s="149" t="s">
        <v>685</v>
      </c>
      <c r="D43" s="135">
        <f>VLOOKUP($B43,Table3[[#All],[EMP ID]:[DATE STARTED]],10,FALSE)</f>
        <v>45433</v>
      </c>
      <c r="E43" s="135" t="str">
        <f>IFERROR(IF(VLOOKUP($B43,Table3[[#All],[EMP ID]:[DATE STARTED]],8,FALSE) = DATE(1900,1,0), "", VLOOKUP($B43,Table3[[#All],[EMP ID]:[DATE STARTED]],8,FALSE)), "")</f>
        <v/>
      </c>
      <c r="F43" s="136" t="str">
        <f>VLOOKUP($B43,'EMP LOC'!$A$2:$G$100,7,FALSE)</f>
        <v>EQUIP DFW</v>
      </c>
      <c r="G43" s="137">
        <f>VLOOKUP($B43,'EMP LOC'!$A$2:$J$100,10,FALSE)</f>
        <v>1.76</v>
      </c>
      <c r="H43" s="145">
        <v>0.66666666666666663</v>
      </c>
      <c r="I43" s="139">
        <v>7</v>
      </c>
      <c r="J43" s="140">
        <f>IF(COUNTIF($B$3:B43, B43) = 1, SUMIF($B$3:$B$140, B43, $H$3:$H$140), "")</f>
        <v>0.66666666666666663</v>
      </c>
      <c r="K43" s="173">
        <f>IF(COUNTIF($A$3:A43,A43)=1,SUMIF($A$3:$A$140,A43,$H$3:$H$140),"")</f>
        <v>0.83333333333333326</v>
      </c>
      <c r="L43" s="179">
        <f t="shared" si="4"/>
        <v>683.58066642834376</v>
      </c>
      <c r="M43" s="172">
        <f t="shared" si="5"/>
        <v>42.382001318557315</v>
      </c>
      <c r="N43" s="172">
        <f t="shared" si="6"/>
        <v>9.9119196632109858</v>
      </c>
      <c r="O43" s="180">
        <f t="shared" si="7"/>
        <v>631.28674544657554</v>
      </c>
      <c r="P43" s="174">
        <f>IFERROR(VLOOKUP($A43,COST!$A$1:$B$485,2,FALSE),0)</f>
        <v>49845.02</v>
      </c>
      <c r="Q43" s="163">
        <f t="shared" si="8"/>
        <v>12959.7052</v>
      </c>
      <c r="R43" s="164">
        <f t="shared" si="9"/>
        <v>4928</v>
      </c>
      <c r="S43" s="163">
        <f t="shared" si="10"/>
        <v>542.08000000000004</v>
      </c>
      <c r="T43" s="142">
        <f t="shared" si="11"/>
        <v>7</v>
      </c>
      <c r="U43" s="142">
        <f t="shared" si="0"/>
        <v>210</v>
      </c>
      <c r="V43" s="142">
        <f t="shared" si="12"/>
        <v>56</v>
      </c>
      <c r="W43" s="142">
        <f t="shared" si="13"/>
        <v>154</v>
      </c>
      <c r="X43" s="143">
        <f t="shared" si="14"/>
        <v>0.11000000000000001</v>
      </c>
      <c r="Y43" s="144">
        <f t="shared" si="15"/>
        <v>601.47234544657545</v>
      </c>
      <c r="Z43" s="144">
        <f t="shared" si="16"/>
        <v>29.814400000000003</v>
      </c>
      <c r="AA43" s="144">
        <f t="shared" si="17"/>
        <v>631.28674544657542</v>
      </c>
    </row>
    <row r="44" spans="1:27" x14ac:dyDescent="0.2">
      <c r="A44" s="134" t="s">
        <v>139</v>
      </c>
      <c r="B44" s="149">
        <v>240005</v>
      </c>
      <c r="C44" s="149" t="s">
        <v>190</v>
      </c>
      <c r="D44" s="135">
        <f>VLOOKUP($B44,Table3[[#All],[EMP ID]:[DATE STARTED]],10,FALSE)</f>
        <v>43382</v>
      </c>
      <c r="E44" s="135" t="str">
        <f>IFERROR(IF(VLOOKUP($B44,Table3[[#All],[EMP ID]:[DATE STARTED]],8,FALSE) = DATE(1900,1,0), "", VLOOKUP($B44,Table3[[#All],[EMP ID]:[DATE STARTED]],8,FALSE)), "")</f>
        <v/>
      </c>
      <c r="F44" s="136" t="str">
        <f>VLOOKUP($B44,'EMP LOC'!$A$2:$G$100,7,FALSE)</f>
        <v>2018-034</v>
      </c>
      <c r="G44" s="137">
        <f>VLOOKUP($B44,'EMP LOC'!$A$2:$J$100,10,FALSE)</f>
        <v>0.82</v>
      </c>
      <c r="H44" s="145">
        <v>1</v>
      </c>
      <c r="I44" s="139">
        <v>12</v>
      </c>
      <c r="J44" s="140">
        <f>IF(COUNTIF($B$3:B44, B44) = 1, SUMIF($B$3:$B$140, B44, $H$3:$H$140), "")</f>
        <v>1</v>
      </c>
      <c r="K44" s="173">
        <f>IF(COUNTIF($A$3:A44,A44)=1,SUMIF($A$3:$A$140,A44,$H$3:$H$140),"")</f>
        <v>1</v>
      </c>
      <c r="L44" s="179">
        <f t="shared" si="4"/>
        <v>918.91575837604114</v>
      </c>
      <c r="M44" s="172">
        <f t="shared" si="5"/>
        <v>56.972777019314549</v>
      </c>
      <c r="N44" s="172">
        <f t="shared" si="6"/>
        <v>13.324278496452598</v>
      </c>
      <c r="O44" s="180">
        <f t="shared" si="7"/>
        <v>848.61870286027397</v>
      </c>
      <c r="P44" s="174">
        <f>IFERROR(VLOOKUP($A44,COST!$A$1:$B$485,2,FALSE),0)</f>
        <v>39872.61</v>
      </c>
      <c r="Q44" s="163">
        <f t="shared" si="8"/>
        <v>10366.8786</v>
      </c>
      <c r="R44" s="164">
        <f t="shared" si="9"/>
        <v>3936</v>
      </c>
      <c r="S44" s="163">
        <f t="shared" si="10"/>
        <v>432.96</v>
      </c>
      <c r="T44" s="142">
        <f t="shared" si="11"/>
        <v>12</v>
      </c>
      <c r="U44" s="142">
        <f t="shared" si="0"/>
        <v>360</v>
      </c>
      <c r="V44" s="142">
        <f t="shared" si="12"/>
        <v>96</v>
      </c>
      <c r="W44" s="142">
        <f t="shared" si="13"/>
        <v>264</v>
      </c>
      <c r="X44" s="143">
        <f t="shared" si="14"/>
        <v>0.11</v>
      </c>
      <c r="Y44" s="144">
        <f t="shared" si="15"/>
        <v>824.80590286027393</v>
      </c>
      <c r="Z44" s="144">
        <f t="shared" si="16"/>
        <v>23.812799999999999</v>
      </c>
      <c r="AA44" s="144">
        <f t="shared" si="17"/>
        <v>848.61870286027397</v>
      </c>
    </row>
    <row r="45" spans="1:27" x14ac:dyDescent="0.2">
      <c r="A45" s="146" t="s">
        <v>118</v>
      </c>
      <c r="B45" s="150">
        <v>240019</v>
      </c>
      <c r="C45" s="150" t="s">
        <v>123</v>
      </c>
      <c r="D45" s="135">
        <f>VLOOKUP($B45,Table3[[#All],[EMP ID]:[DATE STARTED]],10,FALSE)</f>
        <v>42902</v>
      </c>
      <c r="E45" s="135" t="str">
        <f>IFERROR(IF(VLOOKUP($B45,Table3[[#All],[EMP ID]:[DATE STARTED]],8,FALSE) = DATE(1900,1,0), "", VLOOKUP($B45,Table3[[#All],[EMP ID]:[DATE STARTED]],8,FALSE)), "")</f>
        <v/>
      </c>
      <c r="F45" s="136" t="str">
        <f>VLOOKUP($B45,'EMP LOC'!$A$2:$G$100,7,FALSE)</f>
        <v>2019-044</v>
      </c>
      <c r="G45" s="137">
        <f>VLOOKUP($B45,'EMP LOC'!$A$2:$J$100,10,FALSE)</f>
        <v>3.84</v>
      </c>
      <c r="H45" s="147">
        <v>1</v>
      </c>
      <c r="I45" s="148">
        <v>12</v>
      </c>
      <c r="J45" s="140">
        <f>IF(COUNTIF($B$3:B45, B45) = 1, SUMIF($B$3:$B$140, B45, $H$3:$H$140), "")</f>
        <v>1</v>
      </c>
      <c r="K45" s="173">
        <f>IF(COUNTIF($A$3:A45,A45)=1,SUMIF($A$3:$A$140,A45,$H$3:$H$140),"")</f>
        <v>1</v>
      </c>
      <c r="L45" s="179">
        <f t="shared" si="4"/>
        <v>1131.8757870934724</v>
      </c>
      <c r="M45" s="172">
        <f t="shared" si="5"/>
        <v>70.176298799795291</v>
      </c>
      <c r="N45" s="172">
        <f t="shared" si="6"/>
        <v>16.412198912855349</v>
      </c>
      <c r="O45" s="180">
        <f t="shared" si="7"/>
        <v>1045.2872893808217</v>
      </c>
      <c r="P45" s="174">
        <f>IFERROR(VLOOKUP($A45,COST!$A$1:$B$485,2,FALSE),0)</f>
        <v>45140.31</v>
      </c>
      <c r="Q45" s="163">
        <f t="shared" si="8"/>
        <v>11736.480599999999</v>
      </c>
      <c r="R45" s="164">
        <f t="shared" si="9"/>
        <v>18432</v>
      </c>
      <c r="S45" s="163">
        <f t="shared" si="10"/>
        <v>2027.52</v>
      </c>
      <c r="T45" s="142">
        <f t="shared" si="11"/>
        <v>12</v>
      </c>
      <c r="U45" s="142">
        <f t="shared" si="0"/>
        <v>360</v>
      </c>
      <c r="V45" s="142">
        <f t="shared" si="12"/>
        <v>96</v>
      </c>
      <c r="W45" s="142">
        <f t="shared" si="13"/>
        <v>264</v>
      </c>
      <c r="X45" s="143">
        <f t="shared" si="14"/>
        <v>0.11</v>
      </c>
      <c r="Y45" s="144">
        <f t="shared" si="15"/>
        <v>933.77368938082179</v>
      </c>
      <c r="Z45" s="144">
        <f t="shared" si="16"/>
        <v>111.5136</v>
      </c>
      <c r="AA45" s="144">
        <f t="shared" si="17"/>
        <v>1045.2872893808217</v>
      </c>
    </row>
    <row r="46" spans="1:27" x14ac:dyDescent="0.2">
      <c r="A46" s="151" t="s">
        <v>91</v>
      </c>
      <c r="B46" s="150">
        <v>240028</v>
      </c>
      <c r="C46" s="150" t="s">
        <v>95</v>
      </c>
      <c r="D46" s="135">
        <f>VLOOKUP($B46,Table3[[#All],[EMP ID]:[DATE STARTED]],10,FALSE)</f>
        <v>42030</v>
      </c>
      <c r="E46" s="135" t="str">
        <f>IFERROR(IF(VLOOKUP($B46,Table3[[#All],[EMP ID]:[DATE STARTED]],8,FALSE) = DATE(1900,1,0), "", VLOOKUP($B46,Table3[[#All],[EMP ID]:[DATE STARTED]],8,FALSE)), "")</f>
        <v/>
      </c>
      <c r="F46" s="136" t="str">
        <f>VLOOKUP($B46,'EMP LOC'!$A$2:$G$100,7,FALSE)</f>
        <v>2022-023</v>
      </c>
      <c r="G46" s="137">
        <f>VLOOKUP($B46,'EMP LOC'!$A$2:$J$100,10,FALSE)</f>
        <v>1.72</v>
      </c>
      <c r="H46" s="147">
        <v>0.5</v>
      </c>
      <c r="I46" s="148">
        <v>6</v>
      </c>
      <c r="J46" s="140">
        <f>IF(COUNTIF($B$3:B46, B46) = 1, SUMIF($B$3:$B$140, B46, $H$3:$H$140), "")</f>
        <v>1</v>
      </c>
      <c r="K46" s="173">
        <f>IF(COUNTIF($A$3:A46,A46)=1,SUMIF($A$3:$A$140,A46,$H$3:$H$140),"")</f>
        <v>0.5</v>
      </c>
      <c r="L46" s="179">
        <f t="shared" si="4"/>
        <v>735.39135822474054</v>
      </c>
      <c r="M46" s="172">
        <f t="shared" si="5"/>
        <v>45.594264209933911</v>
      </c>
      <c r="N46" s="172">
        <f t="shared" si="6"/>
        <v>10.663174694258739</v>
      </c>
      <c r="O46" s="180">
        <f t="shared" si="7"/>
        <v>679.13391932054788</v>
      </c>
      <c r="P46" s="174">
        <f>IFERROR(VLOOKUP($A46,COST!$A$1:$B$485,2,FALSE),0)</f>
        <v>63246.51</v>
      </c>
      <c r="Q46" s="163">
        <f t="shared" si="8"/>
        <v>16444.0926</v>
      </c>
      <c r="R46" s="164">
        <f t="shared" si="9"/>
        <v>4128</v>
      </c>
      <c r="S46" s="163">
        <f t="shared" si="10"/>
        <v>454.08</v>
      </c>
      <c r="T46" s="142">
        <f t="shared" si="11"/>
        <v>6</v>
      </c>
      <c r="U46" s="142">
        <f t="shared" si="0"/>
        <v>180</v>
      </c>
      <c r="V46" s="142">
        <f t="shared" si="12"/>
        <v>48</v>
      </c>
      <c r="W46" s="142">
        <f t="shared" si="13"/>
        <v>132</v>
      </c>
      <c r="X46" s="143">
        <f t="shared" si="14"/>
        <v>0.11</v>
      </c>
      <c r="Y46" s="144">
        <f t="shared" si="15"/>
        <v>654.15951932054793</v>
      </c>
      <c r="Z46" s="144">
        <f t="shared" si="16"/>
        <v>24.974399999999999</v>
      </c>
      <c r="AA46" s="144">
        <f t="shared" si="17"/>
        <v>679.13391932054788</v>
      </c>
    </row>
    <row r="47" spans="1:27" x14ac:dyDescent="0.2">
      <c r="A47" s="134" t="s">
        <v>542</v>
      </c>
      <c r="B47" s="149">
        <v>240028</v>
      </c>
      <c r="C47" s="149" t="s">
        <v>95</v>
      </c>
      <c r="D47" s="135">
        <f>VLOOKUP($B47,Table3[[#All],[EMP ID]:[DATE STARTED]],10,FALSE)</f>
        <v>42030</v>
      </c>
      <c r="E47" s="135" t="str">
        <f>IFERROR(IF(VLOOKUP($B47,Table3[[#All],[EMP ID]:[DATE STARTED]],8,FALSE) = DATE(1900,1,0), "", VLOOKUP($B47,Table3[[#All],[EMP ID]:[DATE STARTED]],8,FALSE)), "")</f>
        <v/>
      </c>
      <c r="F47" s="136" t="str">
        <f>VLOOKUP($B47,'EMP LOC'!$A$2:$G$100,7,FALSE)</f>
        <v>2022-023</v>
      </c>
      <c r="G47" s="137">
        <f>VLOOKUP($B47,'EMP LOC'!$A$2:$J$100,10,FALSE)</f>
        <v>1.72</v>
      </c>
      <c r="H47" s="145">
        <v>0.5</v>
      </c>
      <c r="I47" s="139">
        <v>6</v>
      </c>
      <c r="J47" s="140" t="str">
        <f>IF(COUNTIF($B$3:B47, B47) = 1, SUMIF($B$3:$B$140, B47, $H$3:$H$140), "")</f>
        <v/>
      </c>
      <c r="K47" s="173">
        <f>IF(COUNTIF($A$3:A47,A47)=1,SUMIF($A$3:$A$140,A47,$H$3:$H$140),"")</f>
        <v>0.5</v>
      </c>
      <c r="L47" s="179">
        <f t="shared" si="4"/>
        <v>986.13904968442</v>
      </c>
      <c r="M47" s="172">
        <f t="shared" si="5"/>
        <v>61.140621080434038</v>
      </c>
      <c r="N47" s="172">
        <f t="shared" si="6"/>
        <v>14.299016220424091</v>
      </c>
      <c r="O47" s="180">
        <f t="shared" si="7"/>
        <v>910.69941238356193</v>
      </c>
      <c r="P47" s="174">
        <f>IFERROR(VLOOKUP($A47,COST!$A$1:$B$485,2,FALSE),0)</f>
        <v>85635.1</v>
      </c>
      <c r="Q47" s="163">
        <f t="shared" si="8"/>
        <v>22265.126000000004</v>
      </c>
      <c r="R47" s="164">
        <f t="shared" si="9"/>
        <v>4128</v>
      </c>
      <c r="S47" s="163">
        <f t="shared" si="10"/>
        <v>454.08</v>
      </c>
      <c r="T47" s="142">
        <f t="shared" si="11"/>
        <v>6</v>
      </c>
      <c r="U47" s="142">
        <f t="shared" si="0"/>
        <v>180</v>
      </c>
      <c r="V47" s="142">
        <f t="shared" si="12"/>
        <v>48</v>
      </c>
      <c r="W47" s="142">
        <f t="shared" si="13"/>
        <v>132</v>
      </c>
      <c r="X47" s="143">
        <f t="shared" si="14"/>
        <v>0.11</v>
      </c>
      <c r="Y47" s="144">
        <f t="shared" si="15"/>
        <v>885.72501238356188</v>
      </c>
      <c r="Z47" s="144">
        <f t="shared" si="16"/>
        <v>24.974399999999999</v>
      </c>
      <c r="AA47" s="144">
        <f t="shared" si="17"/>
        <v>910.69941238356182</v>
      </c>
    </row>
    <row r="48" spans="1:27" x14ac:dyDescent="0.2">
      <c r="A48" s="134" t="s">
        <v>114</v>
      </c>
      <c r="B48" s="149">
        <v>240036</v>
      </c>
      <c r="C48" s="149" t="s">
        <v>119</v>
      </c>
      <c r="D48" s="135">
        <f>VLOOKUP($B48,Table3[[#All],[EMP ID]:[DATE STARTED]],10,FALSE)</f>
        <v>41478</v>
      </c>
      <c r="E48" s="135" t="str">
        <f>IFERROR(IF(VLOOKUP($B48,Table3[[#All],[EMP ID]:[DATE STARTED]],8,FALSE) = DATE(1900,1,0), "", VLOOKUP($B48,Table3[[#All],[EMP ID]:[DATE STARTED]],8,FALSE)), "")</f>
        <v/>
      </c>
      <c r="F48" s="136" t="str">
        <f>VLOOKUP($B48,'EMP LOC'!$A$2:$G$100,7,FALSE)</f>
        <v>2024-016</v>
      </c>
      <c r="G48" s="137">
        <f>VLOOKUP($B48,'EMP LOC'!$A$2:$J$100,10,FALSE)</f>
        <v>18.48</v>
      </c>
      <c r="H48" s="145">
        <v>1</v>
      </c>
      <c r="I48" s="139">
        <v>12</v>
      </c>
      <c r="J48" s="140">
        <f>IF(COUNTIF($B$3:B48, B48) = 1, SUMIF($B$3:$B$140, B48, $H$3:$H$140), "")</f>
        <v>1</v>
      </c>
      <c r="K48" s="173">
        <f>IF(COUNTIF($A$3:A48,A48)=1,SUMIF($A$3:$A$140,A48,$H$3:$H$140),"")</f>
        <v>1</v>
      </c>
      <c r="L48" s="179">
        <f t="shared" si="4"/>
        <v>1726.8538184838799</v>
      </c>
      <c r="M48" s="172">
        <f t="shared" si="5"/>
        <v>107.06493674600055</v>
      </c>
      <c r="N48" s="172">
        <f t="shared" si="6"/>
        <v>25.039380368016261</v>
      </c>
      <c r="O48" s="180">
        <f t="shared" si="7"/>
        <v>1594.7495013698631</v>
      </c>
      <c r="P48" s="174">
        <f>IFERROR(VLOOKUP($A48,COST!$A$1:$B$485,2,FALSE),0)</f>
        <v>51150</v>
      </c>
      <c r="Q48" s="163">
        <f t="shared" si="8"/>
        <v>13299</v>
      </c>
      <c r="R48" s="164">
        <f t="shared" si="9"/>
        <v>88704</v>
      </c>
      <c r="S48" s="163">
        <f t="shared" si="10"/>
        <v>9757.44</v>
      </c>
      <c r="T48" s="142">
        <f t="shared" si="11"/>
        <v>12</v>
      </c>
      <c r="U48" s="142">
        <f t="shared" si="0"/>
        <v>360</v>
      </c>
      <c r="V48" s="142">
        <f t="shared" si="12"/>
        <v>96</v>
      </c>
      <c r="W48" s="142">
        <f t="shared" si="13"/>
        <v>264</v>
      </c>
      <c r="X48" s="143">
        <f t="shared" si="14"/>
        <v>0.11</v>
      </c>
      <c r="Y48" s="144">
        <f t="shared" si="15"/>
        <v>1058.090301369863</v>
      </c>
      <c r="Z48" s="144">
        <f t="shared" si="16"/>
        <v>536.65920000000006</v>
      </c>
      <c r="AA48" s="144">
        <f t="shared" si="17"/>
        <v>1594.7495013698631</v>
      </c>
    </row>
    <row r="49" spans="1:27" x14ac:dyDescent="0.2">
      <c r="A49" s="134" t="s">
        <v>94</v>
      </c>
      <c r="B49" s="149">
        <v>240037</v>
      </c>
      <c r="C49" s="149" t="s">
        <v>99</v>
      </c>
      <c r="D49" s="135">
        <f>VLOOKUP($B49,Table3[[#All],[EMP ID]:[DATE STARTED]],10,FALSE)</f>
        <v>41540</v>
      </c>
      <c r="E49" s="135" t="str">
        <f>IFERROR(IF(VLOOKUP($B49,Table3[[#All],[EMP ID]:[DATE STARTED]],8,FALSE) = DATE(1900,1,0), "", VLOOKUP($B49,Table3[[#All],[EMP ID]:[DATE STARTED]],8,FALSE)), "")</f>
        <v/>
      </c>
      <c r="F49" s="136" t="str">
        <f>VLOOKUP($B49,'EMP LOC'!$A$2:$G$100,7,FALSE)</f>
        <v>2022-042 (3)</v>
      </c>
      <c r="G49" s="137">
        <f>VLOOKUP($B49,'EMP LOC'!$A$2:$J$100,10,FALSE)</f>
        <v>1.1399999999999999</v>
      </c>
      <c r="H49" s="145">
        <v>1</v>
      </c>
      <c r="I49" s="139">
        <v>12</v>
      </c>
      <c r="J49" s="140">
        <f>IF(COUNTIF($B$3:B49, B49) = 1, SUMIF($B$3:$B$140, B49, $H$3:$H$140), "")</f>
        <v>1</v>
      </c>
      <c r="K49" s="173">
        <f>IF(COUNTIF($A$3:A49,A49)=1,SUMIF($A$3:$A$140,A49,$H$3:$H$140),"")</f>
        <v>1</v>
      </c>
      <c r="L49" s="179">
        <f t="shared" si="4"/>
        <v>1480.6221699876139</v>
      </c>
      <c r="M49" s="172">
        <f t="shared" si="5"/>
        <v>91.798574539232064</v>
      </c>
      <c r="N49" s="172">
        <f t="shared" si="6"/>
        <v>21.469021464820404</v>
      </c>
      <c r="O49" s="180">
        <f t="shared" si="7"/>
        <v>1367.3545739835615</v>
      </c>
      <c r="P49" s="174">
        <f>IFERROR(VLOOKUP($A49,COST!$A$1:$B$485,2,FALSE),0)</f>
        <v>64500.01</v>
      </c>
      <c r="Q49" s="163">
        <f t="shared" si="8"/>
        <v>16770.0026</v>
      </c>
      <c r="R49" s="164">
        <f t="shared" si="9"/>
        <v>5472</v>
      </c>
      <c r="S49" s="163">
        <f t="shared" si="10"/>
        <v>601.91999999999996</v>
      </c>
      <c r="T49" s="142">
        <f t="shared" si="11"/>
        <v>12</v>
      </c>
      <c r="U49" s="142">
        <f t="shared" si="0"/>
        <v>360</v>
      </c>
      <c r="V49" s="142">
        <f t="shared" si="12"/>
        <v>96</v>
      </c>
      <c r="W49" s="142">
        <f t="shared" si="13"/>
        <v>264</v>
      </c>
      <c r="X49" s="143">
        <f t="shared" si="14"/>
        <v>0.10999999999999999</v>
      </c>
      <c r="Y49" s="144">
        <f t="shared" si="15"/>
        <v>1334.2489739835614</v>
      </c>
      <c r="Z49" s="144">
        <f t="shared" si="16"/>
        <v>33.105599999999995</v>
      </c>
      <c r="AA49" s="144">
        <f t="shared" si="17"/>
        <v>1367.3545739835615</v>
      </c>
    </row>
    <row r="50" spans="1:27" x14ac:dyDescent="0.2">
      <c r="A50" s="146" t="s">
        <v>363</v>
      </c>
      <c r="B50" s="150">
        <v>240049</v>
      </c>
      <c r="C50" s="150" t="s">
        <v>142</v>
      </c>
      <c r="D50" s="135">
        <f>VLOOKUP($B50,Table3[[#All],[EMP ID]:[DATE STARTED]],10,FALSE)</f>
        <v>43006</v>
      </c>
      <c r="E50" s="135" t="str">
        <f>IFERROR(IF(VLOOKUP($B50,Table3[[#All],[EMP ID]:[DATE STARTED]],8,FALSE) = DATE(1900,1,0), "", VLOOKUP($B50,Table3[[#All],[EMP ID]:[DATE STARTED]],8,FALSE)), "")</f>
        <v/>
      </c>
      <c r="F50" s="136" t="str">
        <f>VLOOKUP($B50,'EMP LOC'!$A$2:$G$100,7,FALSE)</f>
        <v>2024-003</v>
      </c>
      <c r="G50" s="137">
        <f>VLOOKUP($B50,'EMP LOC'!$A$2:$J$100,10,FALSE)</f>
        <v>2.61</v>
      </c>
      <c r="H50" s="147">
        <v>0.83333333333333337</v>
      </c>
      <c r="I50" s="148">
        <v>10</v>
      </c>
      <c r="J50" s="140">
        <f>IF(COUNTIF($B$3:B50, B50) = 1, SUMIF($B$3:$B$140, B50, $H$3:$H$140), "")</f>
        <v>1</v>
      </c>
      <c r="K50" s="173">
        <f>IF(COUNTIF($A$3:A50,A50)=1,SUMIF($A$3:$A$140,A50,$H$3:$H$140),"")</f>
        <v>0.83333333333333337</v>
      </c>
      <c r="L50" s="179">
        <f t="shared" si="4"/>
        <v>1121.329933561273</v>
      </c>
      <c r="M50" s="172">
        <f t="shared" si="5"/>
        <v>69.52245588079893</v>
      </c>
      <c r="N50" s="172">
        <f t="shared" si="6"/>
        <v>16.259284036638459</v>
      </c>
      <c r="O50" s="180">
        <f t="shared" si="7"/>
        <v>1035.5481936438357</v>
      </c>
      <c r="P50" s="174">
        <f>IFERROR(VLOOKUP($A50,COST!$A$1:$B$485,2,FALSE),0)</f>
        <v>56408.29</v>
      </c>
      <c r="Q50" s="163">
        <f t="shared" si="8"/>
        <v>14666.155400000001</v>
      </c>
      <c r="R50" s="164">
        <f t="shared" si="9"/>
        <v>10439.999999999998</v>
      </c>
      <c r="S50" s="163">
        <f t="shared" si="10"/>
        <v>1148.3999999999999</v>
      </c>
      <c r="T50" s="142">
        <f t="shared" si="11"/>
        <v>10</v>
      </c>
      <c r="U50" s="142">
        <f t="shared" si="0"/>
        <v>300</v>
      </c>
      <c r="V50" s="142">
        <f t="shared" si="12"/>
        <v>80</v>
      </c>
      <c r="W50" s="142">
        <f t="shared" si="13"/>
        <v>220</v>
      </c>
      <c r="X50" s="143">
        <f t="shared" si="14"/>
        <v>0.11</v>
      </c>
      <c r="Y50" s="144">
        <f t="shared" si="15"/>
        <v>972.38619364383567</v>
      </c>
      <c r="Z50" s="144">
        <f t="shared" si="16"/>
        <v>63.161999999999992</v>
      </c>
      <c r="AA50" s="144">
        <f t="shared" si="17"/>
        <v>1035.5481936438357</v>
      </c>
    </row>
    <row r="51" spans="1:27" x14ac:dyDescent="0.2">
      <c r="A51" s="146" t="s">
        <v>143</v>
      </c>
      <c r="B51" s="150">
        <v>240049</v>
      </c>
      <c r="C51" s="150" t="s">
        <v>142</v>
      </c>
      <c r="D51" s="135">
        <f>VLOOKUP($B51,Table3[[#All],[EMP ID]:[DATE STARTED]],10,FALSE)</f>
        <v>43006</v>
      </c>
      <c r="E51" s="135" t="str">
        <f>IFERROR(IF(VLOOKUP($B51,Table3[[#All],[EMP ID]:[DATE STARTED]],8,FALSE) = DATE(1900,1,0), "", VLOOKUP($B51,Table3[[#All],[EMP ID]:[DATE STARTED]],8,FALSE)), "")</f>
        <v/>
      </c>
      <c r="F51" s="136" t="str">
        <f>VLOOKUP($B51,'EMP LOC'!$A$2:$G$100,7,FALSE)</f>
        <v>2024-003</v>
      </c>
      <c r="G51" s="137">
        <f>VLOOKUP($B51,'EMP LOC'!$A$2:$J$100,10,FALSE)</f>
        <v>2.61</v>
      </c>
      <c r="H51" s="147">
        <v>0.16666666666666666</v>
      </c>
      <c r="I51" s="148">
        <v>2</v>
      </c>
      <c r="J51" s="140" t="str">
        <f>IF(COUNTIF($B$3:B51, B51) = 1, SUMIF($B$3:$B$140, B51, $H$3:$H$140), "")</f>
        <v/>
      </c>
      <c r="K51" s="173">
        <f>IF(COUNTIF($A$3:A51,A51)=1,SUMIF($A$3:$A$140,A51,$H$3:$H$140),"")</f>
        <v>0.16666666666666666</v>
      </c>
      <c r="L51" s="179">
        <f t="shared" si="4"/>
        <v>162.53389331533549</v>
      </c>
      <c r="M51" s="172">
        <f t="shared" si="5"/>
        <v>10.077101385550801</v>
      </c>
      <c r="N51" s="172">
        <f t="shared" si="6"/>
        <v>2.3567414530723649</v>
      </c>
      <c r="O51" s="180">
        <f t="shared" si="7"/>
        <v>150.10005047671231</v>
      </c>
      <c r="P51" s="174">
        <f>IFERROR(VLOOKUP($A51,COST!$A$1:$B$485,2,FALSE),0)</f>
        <v>39872.61</v>
      </c>
      <c r="Q51" s="163">
        <f t="shared" si="8"/>
        <v>10366.8786</v>
      </c>
      <c r="R51" s="164">
        <f t="shared" si="9"/>
        <v>2088</v>
      </c>
      <c r="S51" s="163">
        <f t="shared" si="10"/>
        <v>229.67999999999998</v>
      </c>
      <c r="T51" s="142">
        <f t="shared" si="11"/>
        <v>2</v>
      </c>
      <c r="U51" s="142">
        <f t="shared" si="0"/>
        <v>60</v>
      </c>
      <c r="V51" s="142">
        <f t="shared" si="12"/>
        <v>16</v>
      </c>
      <c r="W51" s="142">
        <f t="shared" si="13"/>
        <v>44</v>
      </c>
      <c r="X51" s="143">
        <f t="shared" si="14"/>
        <v>0.10999999999999999</v>
      </c>
      <c r="Y51" s="144">
        <f t="shared" si="15"/>
        <v>137.46765047671232</v>
      </c>
      <c r="Z51" s="144">
        <f t="shared" si="16"/>
        <v>12.632399999999999</v>
      </c>
      <c r="AA51" s="144">
        <f t="shared" si="17"/>
        <v>150.10005047671231</v>
      </c>
    </row>
    <row r="52" spans="1:27" x14ac:dyDescent="0.2">
      <c r="A52" s="134" t="s">
        <v>358</v>
      </c>
      <c r="B52" s="149">
        <v>240050</v>
      </c>
      <c r="C52" s="149" t="s">
        <v>357</v>
      </c>
      <c r="D52" s="135">
        <f>VLOOKUP($B52,Table3[[#All],[EMP ID]:[DATE STARTED]],10,FALSE)</f>
        <v>42494</v>
      </c>
      <c r="E52" s="135" t="str">
        <f>IFERROR(IF(VLOOKUP($B52,Table3[[#All],[EMP ID]:[DATE STARTED]],8,FALSE) = DATE(1900,1,0), "", VLOOKUP($B52,Table3[[#All],[EMP ID]:[DATE STARTED]],8,FALSE)), "")</f>
        <v/>
      </c>
      <c r="F52" s="136" t="str">
        <f>VLOOKUP($B52,'EMP LOC'!$A$2:$G$100,7,FALSE)</f>
        <v>2021-017</v>
      </c>
      <c r="G52" s="137">
        <f>VLOOKUP($B52,'EMP LOC'!$A$2:$J$100,10,FALSE)</f>
        <v>2.75</v>
      </c>
      <c r="H52" s="145">
        <v>0.83</v>
      </c>
      <c r="I52" s="139">
        <v>10</v>
      </c>
      <c r="J52" s="140">
        <f>IF(COUNTIF($B$3:B52, B52) = 1, SUMIF($B$3:$B$140, B52, $H$3:$H$140), "")</f>
        <v>0.99666666666666659</v>
      </c>
      <c r="K52" s="173">
        <f>IF(COUNTIF($A$3:A52,A52)=1,SUMIF($A$3:$A$140,A52,$H$3:$H$140),"")</f>
        <v>0.83</v>
      </c>
      <c r="L52" s="179">
        <f t="shared" si="4"/>
        <v>1124.998585429167</v>
      </c>
      <c r="M52" s="172">
        <f t="shared" si="5"/>
        <v>69.749912296608358</v>
      </c>
      <c r="N52" s="172">
        <f t="shared" si="6"/>
        <v>16.312479488722921</v>
      </c>
      <c r="O52" s="180">
        <f t="shared" si="7"/>
        <v>1038.9361936438358</v>
      </c>
      <c r="P52" s="174">
        <f>IFERROR(VLOOKUP($A52,COST!$A$1:$B$485,2,FALSE),0)</f>
        <v>56408.29</v>
      </c>
      <c r="Q52" s="163">
        <f t="shared" si="8"/>
        <v>14666.155400000001</v>
      </c>
      <c r="R52" s="164">
        <f t="shared" si="9"/>
        <v>11000</v>
      </c>
      <c r="S52" s="163">
        <f t="shared" si="10"/>
        <v>1210</v>
      </c>
      <c r="T52" s="142">
        <f t="shared" si="11"/>
        <v>10</v>
      </c>
      <c r="U52" s="142">
        <f t="shared" si="0"/>
        <v>300</v>
      </c>
      <c r="V52" s="142">
        <f t="shared" si="12"/>
        <v>80</v>
      </c>
      <c r="W52" s="142">
        <f t="shared" si="13"/>
        <v>220</v>
      </c>
      <c r="X52" s="143">
        <f t="shared" si="14"/>
        <v>0.11</v>
      </c>
      <c r="Y52" s="144">
        <f t="shared" si="15"/>
        <v>972.38619364383567</v>
      </c>
      <c r="Z52" s="144">
        <f t="shared" si="16"/>
        <v>66.55</v>
      </c>
      <c r="AA52" s="144">
        <f t="shared" si="17"/>
        <v>1038.9361936438356</v>
      </c>
    </row>
    <row r="53" spans="1:27" x14ac:dyDescent="0.2">
      <c r="A53" s="146" t="s">
        <v>122</v>
      </c>
      <c r="B53" s="150">
        <v>240050</v>
      </c>
      <c r="C53" s="150" t="s">
        <v>357</v>
      </c>
      <c r="D53" s="135">
        <f>VLOOKUP($B53,Table3[[#All],[EMP ID]:[DATE STARTED]],10,FALSE)</f>
        <v>42494</v>
      </c>
      <c r="E53" s="135" t="str">
        <f>IFERROR(IF(VLOOKUP($B53,Table3[[#All],[EMP ID]:[DATE STARTED]],8,FALSE) = DATE(1900,1,0), "", VLOOKUP($B53,Table3[[#All],[EMP ID]:[DATE STARTED]],8,FALSE)), "")</f>
        <v/>
      </c>
      <c r="F53" s="136" t="str">
        <f>VLOOKUP($B53,'EMP LOC'!$A$2:$G$100,7,FALSE)</f>
        <v>2021-017</v>
      </c>
      <c r="G53" s="137">
        <f>VLOOKUP($B53,'EMP LOC'!$A$2:$J$100,10,FALSE)</f>
        <v>2.75</v>
      </c>
      <c r="H53" s="147">
        <v>0.16666666666666666</v>
      </c>
      <c r="I53" s="148">
        <v>2</v>
      </c>
      <c r="J53" s="140" t="str">
        <f>IF(COUNTIF($B$3:B53, B53) = 1, SUMIF($B$3:$B$140, B53, $H$3:$H$140), "")</f>
        <v/>
      </c>
      <c r="K53" s="173">
        <f>IF(COUNTIF($A$3:A53,A53)=1,SUMIF($A$3:$A$140,A53,$H$3:$H$140),"")</f>
        <v>0.66666666666666663</v>
      </c>
      <c r="L53" s="179">
        <f t="shared" si="4"/>
        <v>211.57616154148528</v>
      </c>
      <c r="M53" s="172">
        <f t="shared" si="5"/>
        <v>13.117722015572086</v>
      </c>
      <c r="N53" s="172">
        <f t="shared" si="6"/>
        <v>3.0678543423515365</v>
      </c>
      <c r="O53" s="180">
        <f t="shared" si="7"/>
        <v>195.39058518356165</v>
      </c>
      <c r="P53" s="174">
        <f>IFERROR(VLOOKUP($A53,COST!$A$1:$B$485,2,FALSE),0)</f>
        <v>52812.63</v>
      </c>
      <c r="Q53" s="163">
        <f t="shared" si="8"/>
        <v>13731.283799999999</v>
      </c>
      <c r="R53" s="164">
        <f t="shared" si="9"/>
        <v>2200</v>
      </c>
      <c r="S53" s="163">
        <f t="shared" si="10"/>
        <v>242</v>
      </c>
      <c r="T53" s="142">
        <f t="shared" si="11"/>
        <v>2</v>
      </c>
      <c r="U53" s="142">
        <f t="shared" si="0"/>
        <v>60</v>
      </c>
      <c r="V53" s="142">
        <f t="shared" si="12"/>
        <v>16</v>
      </c>
      <c r="W53" s="142">
        <f t="shared" si="13"/>
        <v>44</v>
      </c>
      <c r="X53" s="143">
        <f t="shared" si="14"/>
        <v>0.11</v>
      </c>
      <c r="Y53" s="144">
        <f t="shared" si="15"/>
        <v>182.08058518356165</v>
      </c>
      <c r="Z53" s="144">
        <f t="shared" si="16"/>
        <v>13.31</v>
      </c>
      <c r="AA53" s="144">
        <f t="shared" si="17"/>
        <v>195.39058518356165</v>
      </c>
    </row>
    <row r="54" spans="1:27" x14ac:dyDescent="0.2">
      <c r="A54" s="146" t="s">
        <v>87</v>
      </c>
      <c r="B54" s="150">
        <v>240051</v>
      </c>
      <c r="C54" s="150" t="s">
        <v>92</v>
      </c>
      <c r="D54" s="135">
        <f>VLOOKUP($B54,Table3[[#All],[EMP ID]:[DATE STARTED]],10,FALSE)</f>
        <v>42816</v>
      </c>
      <c r="E54" s="135" t="str">
        <f>IFERROR(IF(VLOOKUP($B54,Table3[[#All],[EMP ID]:[DATE STARTED]],8,FALSE) = DATE(1900,1,0), "", VLOOKUP($B54,Table3[[#All],[EMP ID]:[DATE STARTED]],8,FALSE)), "")</f>
        <v/>
      </c>
      <c r="F54" s="136" t="str">
        <f>VLOOKUP($B54,'EMP LOC'!$A$2:$G$100,7,FALSE)</f>
        <v>2018-034</v>
      </c>
      <c r="G54" s="137">
        <f>VLOOKUP($B54,'EMP LOC'!$A$2:$J$100,10,FALSE)</f>
        <v>0.76</v>
      </c>
      <c r="H54" s="147">
        <v>1</v>
      </c>
      <c r="I54" s="148">
        <v>12</v>
      </c>
      <c r="J54" s="140">
        <f>IF(COUNTIF($B$3:B54, B54) = 1, SUMIF($B$3:$B$140, B54, $H$3:$H$140), "")</f>
        <v>1</v>
      </c>
      <c r="K54" s="173">
        <f>IF(COUNTIF($A$3:A54,A54)=1,SUMIF($A$3:$A$140,A54,$H$3:$H$140),"")</f>
        <v>1</v>
      </c>
      <c r="L54" s="179">
        <f t="shared" si="4"/>
        <v>1437.8527939005128</v>
      </c>
      <c r="M54" s="172">
        <f t="shared" si="5"/>
        <v>89.146873221831797</v>
      </c>
      <c r="N54" s="172">
        <f t="shared" si="6"/>
        <v>20.848865511557435</v>
      </c>
      <c r="O54" s="180">
        <f t="shared" si="7"/>
        <v>1327.8570551671235</v>
      </c>
      <c r="P54" s="174">
        <f>IFERROR(VLOOKUP($A54,COST!$A$1:$B$485,2,FALSE),0)</f>
        <v>63124.09</v>
      </c>
      <c r="Q54" s="163">
        <f t="shared" si="8"/>
        <v>16412.2634</v>
      </c>
      <c r="R54" s="164">
        <f t="shared" si="9"/>
        <v>3648.0000000000005</v>
      </c>
      <c r="S54" s="163">
        <f t="shared" si="10"/>
        <v>401.28000000000003</v>
      </c>
      <c r="T54" s="142">
        <f t="shared" si="11"/>
        <v>12</v>
      </c>
      <c r="U54" s="142">
        <f t="shared" si="0"/>
        <v>360</v>
      </c>
      <c r="V54" s="142">
        <f t="shared" si="12"/>
        <v>96</v>
      </c>
      <c r="W54" s="142">
        <f t="shared" si="13"/>
        <v>264</v>
      </c>
      <c r="X54" s="143">
        <f t="shared" si="14"/>
        <v>0.11</v>
      </c>
      <c r="Y54" s="144">
        <f t="shared" si="15"/>
        <v>1305.7866551671234</v>
      </c>
      <c r="Z54" s="144">
        <f t="shared" si="16"/>
        <v>22.070400000000003</v>
      </c>
      <c r="AA54" s="144">
        <f t="shared" si="17"/>
        <v>1327.8570551671235</v>
      </c>
    </row>
    <row r="55" spans="1:27" x14ac:dyDescent="0.2">
      <c r="A55" s="134" t="s">
        <v>465</v>
      </c>
      <c r="B55" s="149">
        <v>240054</v>
      </c>
      <c r="C55" s="149" t="s">
        <v>106</v>
      </c>
      <c r="D55" s="135">
        <f>VLOOKUP($B55,Table3[[#All],[EMP ID]:[DATE STARTED]],10,FALSE)</f>
        <v>42816</v>
      </c>
      <c r="E55" s="135" t="str">
        <f>IFERROR(IF(VLOOKUP($B55,Table3[[#All],[EMP ID]:[DATE STARTED]],8,FALSE) = DATE(1900,1,0), "", VLOOKUP($B55,Table3[[#All],[EMP ID]:[DATE STARTED]],8,FALSE)), "")</f>
        <v/>
      </c>
      <c r="F55" s="136" t="str">
        <f>VLOOKUP($B55,'EMP LOC'!$A$2:$G$100,7,FALSE)</f>
        <v>2018-034</v>
      </c>
      <c r="G55" s="137">
        <f>VLOOKUP($B55,'EMP LOC'!$A$2:$J$100,10,FALSE)</f>
        <v>0.89</v>
      </c>
      <c r="H55" s="145">
        <v>1</v>
      </c>
      <c r="I55" s="139">
        <v>12</v>
      </c>
      <c r="J55" s="140">
        <f>IF(COUNTIF($B$3:B55, B55) = 1, SUMIF($B$3:$B$140, B55, $H$3:$H$140), "")</f>
        <v>1</v>
      </c>
      <c r="K55" s="173">
        <f>IF(COUNTIF($A$3:A55,A55)=1,SUMIF($A$3:$A$140,A55,$H$3:$H$140),"")</f>
        <v>1</v>
      </c>
      <c r="L55" s="179">
        <f t="shared" si="4"/>
        <v>1021.9536611966092</v>
      </c>
      <c r="M55" s="172">
        <f t="shared" si="5"/>
        <v>63.361126994189775</v>
      </c>
      <c r="N55" s="172">
        <f t="shared" si="6"/>
        <v>14.818328087350835</v>
      </c>
      <c r="O55" s="180">
        <f t="shared" si="7"/>
        <v>943.77420611506864</v>
      </c>
      <c r="P55" s="174">
        <f>IFERROR(VLOOKUP($A55,COST!$A$1:$B$485,2,FALSE),0)</f>
        <v>44374.33</v>
      </c>
      <c r="Q55" s="163">
        <f t="shared" si="8"/>
        <v>11537.325800000001</v>
      </c>
      <c r="R55" s="164">
        <f t="shared" si="9"/>
        <v>4272</v>
      </c>
      <c r="S55" s="163">
        <f t="shared" si="10"/>
        <v>469.92</v>
      </c>
      <c r="T55" s="142">
        <f t="shared" si="11"/>
        <v>12</v>
      </c>
      <c r="U55" s="142">
        <f t="shared" si="0"/>
        <v>360</v>
      </c>
      <c r="V55" s="142">
        <f t="shared" si="12"/>
        <v>96</v>
      </c>
      <c r="W55" s="142">
        <f t="shared" si="13"/>
        <v>264</v>
      </c>
      <c r="X55" s="143">
        <f t="shared" si="14"/>
        <v>0.11</v>
      </c>
      <c r="Y55" s="144">
        <f t="shared" si="15"/>
        <v>917.92860611506865</v>
      </c>
      <c r="Z55" s="144">
        <f t="shared" si="16"/>
        <v>25.845600000000001</v>
      </c>
      <c r="AA55" s="144">
        <f t="shared" si="17"/>
        <v>943.77420611506864</v>
      </c>
    </row>
    <row r="56" spans="1:27" x14ac:dyDescent="0.2">
      <c r="A56" s="134" t="s">
        <v>197</v>
      </c>
      <c r="B56" s="149">
        <v>240057</v>
      </c>
      <c r="C56" s="149" t="s">
        <v>2981</v>
      </c>
      <c r="D56" s="135">
        <f>VLOOKUP($B56,Table3[[#All],[EMP ID]:[DATE STARTED]],10,FALSE)</f>
        <v>45532</v>
      </c>
      <c r="E56" s="135" t="str">
        <f>IFERROR(IF(VLOOKUP($B56,Table3[[#All],[EMP ID]:[DATE STARTED]],8,FALSE) = DATE(1900,1,0), "", VLOOKUP($B56,Table3[[#All],[EMP ID]:[DATE STARTED]],8,FALSE)), "")</f>
        <v/>
      </c>
      <c r="F56" s="136" t="str">
        <f>VLOOKUP($B56,'EMP LOC'!$A$2:$G$100,7,FALSE)</f>
        <v>EQUIP DFW</v>
      </c>
      <c r="G56" s="137">
        <f>VLOOKUP($B56,'EMP LOC'!$A$2:$J$100,10,FALSE)</f>
        <v>4.8499999999999996</v>
      </c>
      <c r="H56" s="145">
        <v>0.33</v>
      </c>
      <c r="I56" s="139">
        <v>4</v>
      </c>
      <c r="J56" s="140">
        <f>IF(COUNTIF($B$3:B56, B56) = 1, SUMIF($B$3:$B$140, B56, $H$3:$H$140), "")</f>
        <v>0.33</v>
      </c>
      <c r="K56" s="173">
        <f>IF(COUNTIF($A$3:A56,A56)=1,SUMIF($A$3:$A$140,A56,$H$3:$H$140),"")</f>
        <v>0.41000000000000003</v>
      </c>
      <c r="L56" s="179">
        <f t="shared" si="4"/>
        <v>336.91967735609762</v>
      </c>
      <c r="M56" s="172">
        <f t="shared" si="5"/>
        <v>20.889019996078051</v>
      </c>
      <c r="N56" s="172">
        <f t="shared" si="6"/>
        <v>4.8853353216634154</v>
      </c>
      <c r="O56" s="180">
        <f t="shared" si="7"/>
        <v>311.14532203835614</v>
      </c>
      <c r="P56" s="174">
        <f>IFERROR(VLOOKUP($A56,COST!$A$1:$B$485,2,FALSE),0)</f>
        <v>38315.33</v>
      </c>
      <c r="Q56" s="163">
        <f t="shared" si="8"/>
        <v>9961.9858000000004</v>
      </c>
      <c r="R56" s="164">
        <f t="shared" si="9"/>
        <v>7759.9999999999991</v>
      </c>
      <c r="S56" s="163">
        <f t="shared" si="10"/>
        <v>853.59999999999991</v>
      </c>
      <c r="T56" s="142">
        <f t="shared" si="11"/>
        <v>4</v>
      </c>
      <c r="U56" s="142">
        <f t="shared" si="0"/>
        <v>120</v>
      </c>
      <c r="V56" s="142">
        <f t="shared" si="12"/>
        <v>32</v>
      </c>
      <c r="W56" s="142">
        <f t="shared" si="13"/>
        <v>88</v>
      </c>
      <c r="X56" s="143">
        <f t="shared" si="14"/>
        <v>0.11</v>
      </c>
      <c r="Y56" s="144">
        <f t="shared" si="15"/>
        <v>264.19732203835616</v>
      </c>
      <c r="Z56" s="144">
        <f t="shared" si="16"/>
        <v>46.947999999999993</v>
      </c>
      <c r="AA56" s="144">
        <f t="shared" si="17"/>
        <v>311.14532203835614</v>
      </c>
    </row>
    <row r="57" spans="1:27" x14ac:dyDescent="0.2">
      <c r="A57" s="146" t="s">
        <v>156</v>
      </c>
      <c r="B57" s="150">
        <v>240066</v>
      </c>
      <c r="C57" s="150" t="s">
        <v>155</v>
      </c>
      <c r="D57" s="135">
        <f>VLOOKUP($B57,Table3[[#All],[EMP ID]:[DATE STARTED]],10,FALSE)</f>
        <v>44018</v>
      </c>
      <c r="E57" s="135" t="str">
        <f>IFERROR(IF(VLOOKUP($B57,Table3[[#All],[EMP ID]:[DATE STARTED]],8,FALSE) = DATE(1900,1,0), "", VLOOKUP($B57,Table3[[#All],[EMP ID]:[DATE STARTED]],8,FALSE)), "")</f>
        <v/>
      </c>
      <c r="F57" s="136" t="str">
        <f>VLOOKUP($B57,'EMP LOC'!$A$2:$G$100,7,FALSE)</f>
        <v>2022-042 (3)</v>
      </c>
      <c r="G57" s="137">
        <f>VLOOKUP($B57,'EMP LOC'!$A$2:$J$100,10,FALSE)</f>
        <v>3.36</v>
      </c>
      <c r="H57" s="147">
        <v>1</v>
      </c>
      <c r="I57" s="148">
        <v>12</v>
      </c>
      <c r="J57" s="140">
        <f>IF(COUNTIF($B$3:B57, B57) = 1, SUMIF($B$3:$B$140, B57, $H$3:$H$140), "")</f>
        <v>1</v>
      </c>
      <c r="K57" s="173">
        <f>IF(COUNTIF($A$3:A57,A57)=1,SUMIF($A$3:$A$140,A57,$H$3:$H$140),"")</f>
        <v>1</v>
      </c>
      <c r="L57" s="179">
        <f t="shared" si="4"/>
        <v>868.27159736262445</v>
      </c>
      <c r="M57" s="172">
        <f t="shared" si="5"/>
        <v>53.832839036482717</v>
      </c>
      <c r="N57" s="172">
        <f t="shared" si="6"/>
        <v>12.589938161758056</v>
      </c>
      <c r="O57" s="180">
        <f t="shared" si="7"/>
        <v>801.84882016438371</v>
      </c>
      <c r="P57" s="174">
        <f>IFERROR(VLOOKUP($A57,COST!$A$1:$B$485,2,FALSE),0)</f>
        <v>34045.9</v>
      </c>
      <c r="Q57" s="163">
        <f t="shared" si="8"/>
        <v>8851.9340000000011</v>
      </c>
      <c r="R57" s="164">
        <f t="shared" si="9"/>
        <v>16128</v>
      </c>
      <c r="S57" s="163">
        <f t="shared" si="10"/>
        <v>1774.08</v>
      </c>
      <c r="T57" s="142">
        <f t="shared" si="11"/>
        <v>12</v>
      </c>
      <c r="U57" s="142">
        <f t="shared" si="0"/>
        <v>360</v>
      </c>
      <c r="V57" s="142">
        <f t="shared" si="12"/>
        <v>96</v>
      </c>
      <c r="W57" s="142">
        <f t="shared" si="13"/>
        <v>264</v>
      </c>
      <c r="X57" s="143">
        <f t="shared" si="14"/>
        <v>0.11</v>
      </c>
      <c r="Y57" s="144">
        <f t="shared" si="15"/>
        <v>704.27442016438374</v>
      </c>
      <c r="Z57" s="144">
        <f t="shared" si="16"/>
        <v>97.574399999999997</v>
      </c>
      <c r="AA57" s="144">
        <f t="shared" si="17"/>
        <v>801.84882016438371</v>
      </c>
    </row>
    <row r="58" spans="1:27" x14ac:dyDescent="0.2">
      <c r="A58" s="134" t="s">
        <v>374</v>
      </c>
      <c r="B58" s="149">
        <v>240067</v>
      </c>
      <c r="C58" s="149" t="s">
        <v>111</v>
      </c>
      <c r="D58" s="135">
        <f>VLOOKUP($B58,Table3[[#All],[EMP ID]:[DATE STARTED]],10,FALSE)</f>
        <v>41946</v>
      </c>
      <c r="E58" s="135" t="str">
        <f>IFERROR(IF(VLOOKUP($B58,Table3[[#All],[EMP ID]:[DATE STARTED]],8,FALSE) = DATE(1900,1,0), "", VLOOKUP($B58,Table3[[#All],[EMP ID]:[DATE STARTED]],8,FALSE)), "")</f>
        <v/>
      </c>
      <c r="F58" s="136" t="str">
        <f>VLOOKUP($B58,'EMP LOC'!$A$2:$G$100,7,FALSE)</f>
        <v>2024-016</v>
      </c>
      <c r="G58" s="137">
        <f>VLOOKUP($B58,'EMP LOC'!$A$2:$J$100,10,FALSE)</f>
        <v>24.91</v>
      </c>
      <c r="H58" s="145">
        <v>0.83</v>
      </c>
      <c r="I58" s="139">
        <v>10</v>
      </c>
      <c r="J58" s="140">
        <f>IF(COUNTIF($B$3:B58, B58) = 1, SUMIF($B$3:$B$140, B58, $H$3:$H$140), "")</f>
        <v>0.99666666666666659</v>
      </c>
      <c r="K58" s="173">
        <f>IF(COUNTIF($A$3:A58,A58)=1,SUMIF($A$3:$A$140,A58,$H$3:$H$140),"")</f>
        <v>0.83</v>
      </c>
      <c r="L58" s="179">
        <f t="shared" si="4"/>
        <v>1705.6937668043702</v>
      </c>
      <c r="M58" s="172">
        <f t="shared" si="5"/>
        <v>105.75301354187096</v>
      </c>
      <c r="N58" s="172">
        <f t="shared" si="6"/>
        <v>24.73255961866337</v>
      </c>
      <c r="O58" s="180">
        <f t="shared" si="7"/>
        <v>1575.2081936438358</v>
      </c>
      <c r="P58" s="174">
        <f>IFERROR(VLOOKUP($A58,COST!$A$1:$B$485,2,FALSE),0)</f>
        <v>56408.29</v>
      </c>
      <c r="Q58" s="163">
        <f t="shared" si="8"/>
        <v>14666.155400000001</v>
      </c>
      <c r="R58" s="164">
        <f t="shared" si="9"/>
        <v>99640</v>
      </c>
      <c r="S58" s="163">
        <f t="shared" si="10"/>
        <v>10960.4</v>
      </c>
      <c r="T58" s="142">
        <f t="shared" si="11"/>
        <v>10</v>
      </c>
      <c r="U58" s="142">
        <f t="shared" si="0"/>
        <v>300</v>
      </c>
      <c r="V58" s="142">
        <f t="shared" si="12"/>
        <v>80</v>
      </c>
      <c r="W58" s="142">
        <f t="shared" si="13"/>
        <v>220</v>
      </c>
      <c r="X58" s="143">
        <f t="shared" si="14"/>
        <v>0.11</v>
      </c>
      <c r="Y58" s="144">
        <f t="shared" si="15"/>
        <v>972.38619364383567</v>
      </c>
      <c r="Z58" s="144">
        <f t="shared" si="16"/>
        <v>602.822</v>
      </c>
      <c r="AA58" s="144">
        <f t="shared" si="17"/>
        <v>1575.2081936438358</v>
      </c>
    </row>
    <row r="59" spans="1:27" x14ac:dyDescent="0.2">
      <c r="A59" s="146" t="s">
        <v>105</v>
      </c>
      <c r="B59" s="150">
        <v>240067</v>
      </c>
      <c r="C59" s="150" t="s">
        <v>111</v>
      </c>
      <c r="D59" s="135">
        <f>VLOOKUP($B59,Table3[[#All],[EMP ID]:[DATE STARTED]],10,FALSE)</f>
        <v>41946</v>
      </c>
      <c r="E59" s="135" t="str">
        <f>IFERROR(IF(VLOOKUP($B59,Table3[[#All],[EMP ID]:[DATE STARTED]],8,FALSE) = DATE(1900,1,0), "", VLOOKUP($B59,Table3[[#All],[EMP ID]:[DATE STARTED]],8,FALSE)), "")</f>
        <v/>
      </c>
      <c r="F59" s="136" t="str">
        <f>VLOOKUP($B59,'EMP LOC'!$A$2:$G$100,7,FALSE)</f>
        <v>2024-016</v>
      </c>
      <c r="G59" s="137">
        <f>VLOOKUP($B59,'EMP LOC'!$A$2:$J$100,10,FALSE)</f>
        <v>24.91</v>
      </c>
      <c r="H59" s="147">
        <v>0.16666666666666666</v>
      </c>
      <c r="I59" s="148">
        <v>2</v>
      </c>
      <c r="J59" s="140" t="str">
        <f>IF(COUNTIF($B$3:B59, B59) = 1, SUMIF($B$3:$B$140, B59, $H$3:$H$140), "")</f>
        <v/>
      </c>
      <c r="K59" s="173" t="str">
        <f>IF(COUNTIF($A$3:A59,A59)=1,SUMIF($A$3:$A$140,A59,$H$3:$H$140),"")</f>
        <v/>
      </c>
      <c r="L59" s="179">
        <f t="shared" si="4"/>
        <v>316.63632003916018</v>
      </c>
      <c r="M59" s="172">
        <f t="shared" si="5"/>
        <v>19.631451842427932</v>
      </c>
      <c r="N59" s="172">
        <f t="shared" si="6"/>
        <v>4.5912266405678226</v>
      </c>
      <c r="O59" s="180">
        <f t="shared" si="7"/>
        <v>292.41364155616446</v>
      </c>
      <c r="P59" s="174">
        <f>IFERROR(VLOOKUP($A59,COST!$A$1:$B$485,2,FALSE),0)</f>
        <v>49845.02</v>
      </c>
      <c r="Q59" s="163">
        <f t="shared" si="8"/>
        <v>12959.7052</v>
      </c>
      <c r="R59" s="164">
        <f t="shared" si="9"/>
        <v>19928</v>
      </c>
      <c r="S59" s="163">
        <f t="shared" si="10"/>
        <v>2192.08</v>
      </c>
      <c r="T59" s="142">
        <f t="shared" si="11"/>
        <v>2</v>
      </c>
      <c r="U59" s="142">
        <f t="shared" si="0"/>
        <v>60</v>
      </c>
      <c r="V59" s="142">
        <f t="shared" si="12"/>
        <v>16</v>
      </c>
      <c r="W59" s="142">
        <f t="shared" si="13"/>
        <v>44</v>
      </c>
      <c r="X59" s="143">
        <f t="shared" si="14"/>
        <v>0.11</v>
      </c>
      <c r="Y59" s="144">
        <f t="shared" si="15"/>
        <v>171.8492415561644</v>
      </c>
      <c r="Z59" s="144">
        <f t="shared" si="16"/>
        <v>120.56439999999999</v>
      </c>
      <c r="AA59" s="144">
        <f t="shared" si="17"/>
        <v>292.41364155616441</v>
      </c>
    </row>
    <row r="60" spans="1:27" x14ac:dyDescent="0.2">
      <c r="A60" s="134" t="s">
        <v>27</v>
      </c>
      <c r="B60" s="149">
        <v>240068</v>
      </c>
      <c r="C60" s="149" t="s">
        <v>33</v>
      </c>
      <c r="D60" s="135">
        <f>VLOOKUP($B60,Table3[[#All],[EMP ID]:[DATE STARTED]],10,FALSE)</f>
        <v>43007</v>
      </c>
      <c r="E60" s="135" t="str">
        <f>IFERROR(IF(VLOOKUP($B60,Table3[[#All],[EMP ID]:[DATE STARTED]],8,FALSE) = DATE(1900,1,0), "", VLOOKUP($B60,Table3[[#All],[EMP ID]:[DATE STARTED]],8,FALSE)), "")</f>
        <v/>
      </c>
      <c r="F60" s="136" t="str">
        <f>VLOOKUP($B60,'EMP LOC'!$A$2:$G$100,7,FALSE)</f>
        <v>2022-042 (2)</v>
      </c>
      <c r="G60" s="137">
        <f>VLOOKUP($B60,'EMP LOC'!$A$2:$J$100,10,FALSE)</f>
        <v>4.7</v>
      </c>
      <c r="H60" s="145">
        <v>1</v>
      </c>
      <c r="I60" s="139">
        <v>12</v>
      </c>
      <c r="J60" s="140">
        <f>IF(COUNTIF($B$3:B60, B60) = 1, SUMIF($B$3:$B$140, B60, $H$3:$H$140), "")</f>
        <v>1</v>
      </c>
      <c r="K60" s="173">
        <f>IF(COUNTIF($A$3:A60,A60)=1,SUMIF($A$3:$A$140,A60,$H$3:$H$140),"")</f>
        <v>1</v>
      </c>
      <c r="L60" s="179">
        <f t="shared" si="4"/>
        <v>1287.4763246790426</v>
      </c>
      <c r="M60" s="172">
        <f t="shared" si="5"/>
        <v>79.823532130100645</v>
      </c>
      <c r="N60" s="172">
        <f t="shared" si="6"/>
        <v>18.668406707846117</v>
      </c>
      <c r="O60" s="180">
        <f t="shared" si="7"/>
        <v>1188.9843858410959</v>
      </c>
      <c r="P60" s="174">
        <f>IFERROR(VLOOKUP($A60,COST!$A$1:$B$485,2,FALSE),0)</f>
        <v>50879.58</v>
      </c>
      <c r="Q60" s="163">
        <f t="shared" si="8"/>
        <v>13228.6908</v>
      </c>
      <c r="R60" s="164">
        <f t="shared" si="9"/>
        <v>22560</v>
      </c>
      <c r="S60" s="163">
        <f t="shared" si="10"/>
        <v>2481.6</v>
      </c>
      <c r="T60" s="142">
        <f t="shared" si="11"/>
        <v>12</v>
      </c>
      <c r="U60" s="142">
        <f t="shared" si="0"/>
        <v>360</v>
      </c>
      <c r="V60" s="142">
        <f t="shared" si="12"/>
        <v>96</v>
      </c>
      <c r="W60" s="142">
        <f t="shared" si="13"/>
        <v>264</v>
      </c>
      <c r="X60" s="143">
        <f t="shared" si="14"/>
        <v>0.11</v>
      </c>
      <c r="Y60" s="144">
        <f t="shared" si="15"/>
        <v>1052.4963858410958</v>
      </c>
      <c r="Z60" s="144">
        <f t="shared" si="16"/>
        <v>136.488</v>
      </c>
      <c r="AA60" s="144">
        <f t="shared" si="17"/>
        <v>1188.9843858410959</v>
      </c>
    </row>
    <row r="61" spans="1:27" x14ac:dyDescent="0.2">
      <c r="A61" s="134" t="s">
        <v>396</v>
      </c>
      <c r="B61" s="149">
        <v>240072</v>
      </c>
      <c r="C61" s="149" t="s">
        <v>395</v>
      </c>
      <c r="D61" s="135">
        <f>VLOOKUP($B61,Table3[[#All],[EMP ID]:[DATE STARTED]],10,FALSE)</f>
        <v>41715</v>
      </c>
      <c r="E61" s="135" t="str">
        <f>IFERROR(IF(VLOOKUP($B61,Table3[[#All],[EMP ID]:[DATE STARTED]],8,FALSE) = DATE(1900,1,0), "", VLOOKUP($B61,Table3[[#All],[EMP ID]:[DATE STARTED]],8,FALSE)), "")</f>
        <v/>
      </c>
      <c r="F61" s="136" t="str">
        <f>VLOOKUP($B61,'EMP LOC'!$A$2:$G$100,7,FALSE)</f>
        <v>2022-033</v>
      </c>
      <c r="G61" s="137">
        <f>VLOOKUP($B61,'EMP LOC'!$A$2:$J$100,10,FALSE)</f>
        <v>32.979999999999997</v>
      </c>
      <c r="H61" s="145">
        <v>1</v>
      </c>
      <c r="I61" s="139">
        <v>12</v>
      </c>
      <c r="J61" s="140">
        <f>IF(COUNTIF($B$3:B61, B61) = 1, SUMIF($B$3:$B$140, B61, $H$3:$H$140), "")</f>
        <v>1</v>
      </c>
      <c r="K61" s="173">
        <f>IF(COUNTIF($A$3:A61,A61)=1,SUMIF($A$3:$A$140,A61,$H$3:$H$140),"")</f>
        <v>1</v>
      </c>
      <c r="L61" s="179">
        <f t="shared" si="4"/>
        <v>2392.8755646757791</v>
      </c>
      <c r="M61" s="172">
        <f t="shared" si="5"/>
        <v>148.35828500989831</v>
      </c>
      <c r="N61" s="172">
        <f t="shared" si="6"/>
        <v>34.696695687798801</v>
      </c>
      <c r="O61" s="180">
        <f t="shared" si="7"/>
        <v>2209.8205839780821</v>
      </c>
      <c r="P61" s="174">
        <f>IFERROR(VLOOKUP($A61,COST!$A$1:$B$485,2,FALSE),0)</f>
        <v>60527.88</v>
      </c>
      <c r="Q61" s="163">
        <f t="shared" si="8"/>
        <v>15737.248799999999</v>
      </c>
      <c r="R61" s="164">
        <f t="shared" si="9"/>
        <v>158304</v>
      </c>
      <c r="S61" s="163">
        <f t="shared" si="10"/>
        <v>17413.439999999999</v>
      </c>
      <c r="T61" s="142">
        <f t="shared" si="11"/>
        <v>12</v>
      </c>
      <c r="U61" s="142">
        <f t="shared" si="0"/>
        <v>360</v>
      </c>
      <c r="V61" s="142">
        <f t="shared" si="12"/>
        <v>96</v>
      </c>
      <c r="W61" s="142">
        <f t="shared" si="13"/>
        <v>264</v>
      </c>
      <c r="X61" s="143">
        <f t="shared" si="14"/>
        <v>0.10999999999999999</v>
      </c>
      <c r="Y61" s="144">
        <f t="shared" si="15"/>
        <v>1252.0813839780822</v>
      </c>
      <c r="Z61" s="144">
        <f t="shared" si="16"/>
        <v>957.73919999999998</v>
      </c>
      <c r="AA61" s="144">
        <f t="shared" si="17"/>
        <v>2209.8205839780821</v>
      </c>
    </row>
    <row r="62" spans="1:27" x14ac:dyDescent="0.2">
      <c r="A62" s="134" t="s">
        <v>179</v>
      </c>
      <c r="B62" s="149">
        <v>240073</v>
      </c>
      <c r="C62" s="149" t="s">
        <v>178</v>
      </c>
      <c r="D62" s="135">
        <f>VLOOKUP($B62,Table3[[#All],[EMP ID]:[DATE STARTED]],10,FALSE)</f>
        <v>43138</v>
      </c>
      <c r="E62" s="135" t="str">
        <f>IFERROR(IF(VLOOKUP($B62,Table3[[#All],[EMP ID]:[DATE STARTED]],8,FALSE) = DATE(1900,1,0), "", VLOOKUP($B62,Table3[[#All],[EMP ID]:[DATE STARTED]],8,FALSE)), "")</f>
        <v/>
      </c>
      <c r="F62" s="136" t="str">
        <f>VLOOKUP($B62,'EMP LOC'!$A$2:$G$100,7,FALSE)</f>
        <v>2024-024</v>
      </c>
      <c r="G62" s="137">
        <f>VLOOKUP($B62,'EMP LOC'!$A$2:$J$100,10,FALSE)</f>
        <v>1.63</v>
      </c>
      <c r="H62" s="145">
        <v>1</v>
      </c>
      <c r="I62" s="139">
        <v>12</v>
      </c>
      <c r="J62" s="140">
        <f>IF(COUNTIF($B$3:B62, B62) = 1, SUMIF($B$3:$B$140, B62, $H$3:$H$140), "")</f>
        <v>1</v>
      </c>
      <c r="K62" s="173">
        <f>IF(COUNTIF($A$3:A62,A62)=1,SUMIF($A$3:$A$140,A62,$H$3:$H$140),"")</f>
        <v>1</v>
      </c>
      <c r="L62" s="179">
        <f t="shared" si="4"/>
        <v>888.13502542293713</v>
      </c>
      <c r="M62" s="172">
        <f t="shared" si="5"/>
        <v>55.064371576222101</v>
      </c>
      <c r="N62" s="172">
        <f t="shared" si="6"/>
        <v>12.877957868632588</v>
      </c>
      <c r="O62" s="180">
        <f t="shared" si="7"/>
        <v>820.19269597808238</v>
      </c>
      <c r="P62" s="174">
        <f>IFERROR(VLOOKUP($A62,COST!$A$1:$B$485,2,FALSE),0)</f>
        <v>37361.33</v>
      </c>
      <c r="Q62" s="163">
        <f t="shared" si="8"/>
        <v>9713.9458000000013</v>
      </c>
      <c r="R62" s="164">
        <f t="shared" si="9"/>
        <v>7824</v>
      </c>
      <c r="S62" s="163">
        <f t="shared" si="10"/>
        <v>860.64</v>
      </c>
      <c r="T62" s="142">
        <f t="shared" si="11"/>
        <v>12</v>
      </c>
      <c r="U62" s="142">
        <f t="shared" si="0"/>
        <v>360</v>
      </c>
      <c r="V62" s="142">
        <f t="shared" si="12"/>
        <v>96</v>
      </c>
      <c r="W62" s="142">
        <f t="shared" si="13"/>
        <v>264</v>
      </c>
      <c r="X62" s="143">
        <f t="shared" si="14"/>
        <v>0.11</v>
      </c>
      <c r="Y62" s="144">
        <f t="shared" si="15"/>
        <v>772.8574959780824</v>
      </c>
      <c r="Z62" s="144">
        <f t="shared" si="16"/>
        <v>47.3352</v>
      </c>
      <c r="AA62" s="144">
        <f t="shared" si="17"/>
        <v>820.19269597808238</v>
      </c>
    </row>
    <row r="63" spans="1:27" x14ac:dyDescent="0.2">
      <c r="A63" s="146" t="s">
        <v>385</v>
      </c>
      <c r="B63" s="150">
        <v>240075</v>
      </c>
      <c r="C63" s="150" t="s">
        <v>384</v>
      </c>
      <c r="D63" s="135">
        <f>VLOOKUP($B63,Table3[[#All],[EMP ID]:[DATE STARTED]],10,FALSE)</f>
        <v>42590</v>
      </c>
      <c r="E63" s="135" t="str">
        <f>IFERROR(IF(VLOOKUP($B63,Table3[[#All],[EMP ID]:[DATE STARTED]],8,FALSE) = DATE(1900,1,0), "", VLOOKUP($B63,Table3[[#All],[EMP ID]:[DATE STARTED]],8,FALSE)), "")</f>
        <v/>
      </c>
      <c r="F63" s="136" t="str">
        <f>VLOOKUP($B63,'EMP LOC'!$A$2:$G$100,7,FALSE)</f>
        <v>2024-023</v>
      </c>
      <c r="G63" s="137">
        <f>VLOOKUP($B63,'EMP LOC'!$A$2:$J$100,10,FALSE)</f>
        <v>2.41</v>
      </c>
      <c r="H63" s="147">
        <v>1</v>
      </c>
      <c r="I63" s="148">
        <v>12</v>
      </c>
      <c r="J63" s="140">
        <f>IF(COUNTIF($B$3:B63, B63) = 1, SUMIF($B$3:$B$140, B63, $H$3:$H$140), "")</f>
        <v>1</v>
      </c>
      <c r="K63" s="173">
        <f>IF(COUNTIF($A$3:A63,A63)=1,SUMIF($A$3:$A$140,A63,$H$3:$H$140),"")</f>
        <v>1</v>
      </c>
      <c r="L63" s="179">
        <f t="shared" si="4"/>
        <v>1339.3068027857098</v>
      </c>
      <c r="M63" s="172">
        <f t="shared" si="5"/>
        <v>83.037021772714013</v>
      </c>
      <c r="N63" s="172">
        <f t="shared" si="6"/>
        <v>19.419948640392793</v>
      </c>
      <c r="O63" s="180">
        <f t="shared" si="7"/>
        <v>1236.849832372603</v>
      </c>
      <c r="P63" s="174">
        <f>IFERROR(VLOOKUP($A63,COST!$A$1:$B$485,2,FALSE),0)</f>
        <v>56408.29</v>
      </c>
      <c r="Q63" s="163">
        <f t="shared" si="8"/>
        <v>14666.155400000001</v>
      </c>
      <c r="R63" s="164">
        <f t="shared" si="9"/>
        <v>11568</v>
      </c>
      <c r="S63" s="163">
        <f t="shared" si="10"/>
        <v>1272.48</v>
      </c>
      <c r="T63" s="142">
        <f t="shared" si="11"/>
        <v>12</v>
      </c>
      <c r="U63" s="142">
        <f t="shared" si="0"/>
        <v>360</v>
      </c>
      <c r="V63" s="142">
        <f t="shared" si="12"/>
        <v>96</v>
      </c>
      <c r="W63" s="142">
        <f t="shared" si="13"/>
        <v>264</v>
      </c>
      <c r="X63" s="143">
        <f t="shared" si="14"/>
        <v>0.11</v>
      </c>
      <c r="Y63" s="144">
        <f t="shared" si="15"/>
        <v>1166.863432372603</v>
      </c>
      <c r="Z63" s="144">
        <f t="shared" si="16"/>
        <v>69.986400000000003</v>
      </c>
      <c r="AA63" s="144">
        <f t="shared" si="17"/>
        <v>1236.849832372603</v>
      </c>
    </row>
    <row r="64" spans="1:27" x14ac:dyDescent="0.2">
      <c r="A64" s="146" t="s">
        <v>372</v>
      </c>
      <c r="B64" s="150">
        <v>240080</v>
      </c>
      <c r="C64" s="150" t="s">
        <v>209</v>
      </c>
      <c r="D64" s="135">
        <f>VLOOKUP($B64,Table3[[#All],[EMP ID]:[DATE STARTED]],10,FALSE)</f>
        <v>43003</v>
      </c>
      <c r="E64" s="135" t="str">
        <f>IFERROR(IF(VLOOKUP($B64,Table3[[#All],[EMP ID]:[DATE STARTED]],8,FALSE) = DATE(1900,1,0), "", VLOOKUP($B64,Table3[[#All],[EMP ID]:[DATE STARTED]],8,FALSE)), "")</f>
        <v/>
      </c>
      <c r="F64" s="136" t="str">
        <f>VLOOKUP($B64,'EMP LOC'!$A$2:$G$100,7,FALSE)</f>
        <v>2024-024</v>
      </c>
      <c r="G64" s="137">
        <f>VLOOKUP($B64,'EMP LOC'!$A$2:$J$100,10,FALSE)</f>
        <v>3.06</v>
      </c>
      <c r="H64" s="147">
        <v>0.92</v>
      </c>
      <c r="I64" s="148">
        <v>11</v>
      </c>
      <c r="J64" s="140">
        <f>IF(COUNTIF($B$3:B64, B64) = 1, SUMIF($B$3:$B$140, B64, $H$3:$H$140), "")</f>
        <v>1.0033333333333334</v>
      </c>
      <c r="K64" s="173">
        <f>IF(COUNTIF($A$3:A64,A64)=1,SUMIF($A$3:$A$140,A64,$H$3:$H$140),"")</f>
        <v>0.92</v>
      </c>
      <c r="L64" s="179">
        <f t="shared" si="4"/>
        <v>1246.4342317360256</v>
      </c>
      <c r="M64" s="172">
        <f t="shared" si="5"/>
        <v>77.278922367633584</v>
      </c>
      <c r="N64" s="172">
        <f t="shared" si="6"/>
        <v>18.073296360172371</v>
      </c>
      <c r="O64" s="180">
        <f t="shared" si="7"/>
        <v>1151.0820130082195</v>
      </c>
      <c r="P64" s="174">
        <f>IFERROR(VLOOKUP($A64,COST!$A$1:$B$485,2,FALSE),0)</f>
        <v>56408.29</v>
      </c>
      <c r="Q64" s="163">
        <f t="shared" si="8"/>
        <v>14666.155400000001</v>
      </c>
      <c r="R64" s="164">
        <f t="shared" si="9"/>
        <v>13464</v>
      </c>
      <c r="S64" s="163">
        <f t="shared" si="10"/>
        <v>1481.04</v>
      </c>
      <c r="T64" s="142">
        <f t="shared" si="11"/>
        <v>11</v>
      </c>
      <c r="U64" s="142">
        <f t="shared" si="0"/>
        <v>330</v>
      </c>
      <c r="V64" s="142">
        <f t="shared" si="12"/>
        <v>88</v>
      </c>
      <c r="W64" s="142">
        <f t="shared" si="13"/>
        <v>242</v>
      </c>
      <c r="X64" s="143">
        <f t="shared" si="14"/>
        <v>0.11</v>
      </c>
      <c r="Y64" s="144">
        <f t="shared" si="15"/>
        <v>1069.6248130082195</v>
      </c>
      <c r="Z64" s="144">
        <f t="shared" si="16"/>
        <v>81.4572</v>
      </c>
      <c r="AA64" s="144">
        <f t="shared" si="17"/>
        <v>1151.0820130082195</v>
      </c>
    </row>
    <row r="65" spans="1:27" x14ac:dyDescent="0.2">
      <c r="A65" s="146" t="s">
        <v>210</v>
      </c>
      <c r="B65" s="150">
        <v>240080</v>
      </c>
      <c r="C65" s="150" t="s">
        <v>209</v>
      </c>
      <c r="D65" s="135">
        <f>VLOOKUP($B65,Table3[[#All],[EMP ID]:[DATE STARTED]],10,FALSE)</f>
        <v>43003</v>
      </c>
      <c r="E65" s="135" t="str">
        <f>IFERROR(IF(VLOOKUP($B65,Table3[[#All],[EMP ID]:[DATE STARTED]],8,FALSE) = DATE(1900,1,0), "", VLOOKUP($B65,Table3[[#All],[EMP ID]:[DATE STARTED]],8,FALSE)), "")</f>
        <v/>
      </c>
      <c r="F65" s="136" t="str">
        <f>VLOOKUP($B65,'EMP LOC'!$A$2:$G$100,7,FALSE)</f>
        <v>2024-024</v>
      </c>
      <c r="G65" s="137">
        <f>VLOOKUP($B65,'EMP LOC'!$A$2:$J$100,10,FALSE)</f>
        <v>3.06</v>
      </c>
      <c r="H65" s="147">
        <v>8.3333333333333329E-2</v>
      </c>
      <c r="I65" s="148">
        <v>1</v>
      </c>
      <c r="J65" s="140" t="str">
        <f>IF(COUNTIF($B$3:B65, B65) = 1, SUMIF($B$3:$B$140, B65, $H$3:$H$140), "")</f>
        <v/>
      </c>
      <c r="K65" s="173">
        <f>IF(COUNTIF($A$3:A65,A65)=1,SUMIF($A$3:$A$140,A65,$H$3:$H$140),"")</f>
        <v>8.3333333333333329E-2</v>
      </c>
      <c r="L65" s="179">
        <f t="shared" si="4"/>
        <v>68.898338880524506</v>
      </c>
      <c r="M65" s="172">
        <f t="shared" si="5"/>
        <v>4.2716970105925194</v>
      </c>
      <c r="N65" s="172">
        <f t="shared" si="6"/>
        <v>0.99902591376760541</v>
      </c>
      <c r="O65" s="180">
        <f t="shared" si="7"/>
        <v>63.627615956164384</v>
      </c>
      <c r="P65" s="174">
        <f>IFERROR(VLOOKUP($A65,COST!$A$1:$B$485,2,FALSE),0)</f>
        <v>32614.720000000001</v>
      </c>
      <c r="Q65" s="163">
        <f t="shared" si="8"/>
        <v>8479.8271999999997</v>
      </c>
      <c r="R65" s="164">
        <f t="shared" si="9"/>
        <v>1224.0000000000002</v>
      </c>
      <c r="S65" s="163">
        <f t="shared" si="10"/>
        <v>134.64000000000001</v>
      </c>
      <c r="T65" s="142">
        <f t="shared" si="11"/>
        <v>1</v>
      </c>
      <c r="U65" s="142">
        <f t="shared" si="0"/>
        <v>30</v>
      </c>
      <c r="V65" s="142">
        <f t="shared" si="12"/>
        <v>8</v>
      </c>
      <c r="W65" s="142">
        <f t="shared" si="13"/>
        <v>22</v>
      </c>
      <c r="X65" s="143">
        <f t="shared" si="14"/>
        <v>0.10999999999999999</v>
      </c>
      <c r="Y65" s="144">
        <f t="shared" si="15"/>
        <v>56.222415956164376</v>
      </c>
      <c r="Z65" s="144">
        <f t="shared" si="16"/>
        <v>7.4052000000000007</v>
      </c>
      <c r="AA65" s="144">
        <f t="shared" si="17"/>
        <v>63.627615956164377</v>
      </c>
    </row>
    <row r="66" spans="1:27" x14ac:dyDescent="0.2">
      <c r="A66" s="134" t="s">
        <v>52</v>
      </c>
      <c r="B66" s="149">
        <v>240083</v>
      </c>
      <c r="C66" s="149" t="s">
        <v>57</v>
      </c>
      <c r="D66" s="135">
        <f>VLOOKUP($B66,Table3[[#All],[EMP ID]:[DATE STARTED]],10,FALSE)</f>
        <v>43118</v>
      </c>
      <c r="E66" s="135" t="str">
        <f>IFERROR(IF(VLOOKUP($B66,Table3[[#All],[EMP ID]:[DATE STARTED]],8,FALSE) = DATE(1900,1,0), "", VLOOKUP($B66,Table3[[#All],[EMP ID]:[DATE STARTED]],8,FALSE)), "")</f>
        <v/>
      </c>
      <c r="F66" s="136" t="str">
        <f>VLOOKUP($B66,'EMP LOC'!$A$2:$G$100,7,FALSE)</f>
        <v>2023-006</v>
      </c>
      <c r="G66" s="137">
        <f>VLOOKUP($B66,'EMP LOC'!$A$2:$J$100,10,FALSE)</f>
        <v>1.5</v>
      </c>
      <c r="H66" s="145">
        <v>1</v>
      </c>
      <c r="I66" s="139">
        <v>12</v>
      </c>
      <c r="J66" s="140">
        <f>IF(COUNTIF($B$3:B66, B66) = 1, SUMIF($B$3:$B$140, B66, $H$3:$H$140), "")</f>
        <v>1</v>
      </c>
      <c r="K66" s="173">
        <f>IF(COUNTIF($A$3:A66,A66)=1,SUMIF($A$3:$A$140,A66,$H$3:$H$140),"")</f>
        <v>1</v>
      </c>
      <c r="L66" s="179">
        <f t="shared" si="4"/>
        <v>1480.3263747001802</v>
      </c>
      <c r="M66" s="172">
        <f t="shared" si="5"/>
        <v>91.780235231411169</v>
      </c>
      <c r="N66" s="172">
        <f t="shared" si="6"/>
        <v>21.464732433152612</v>
      </c>
      <c r="O66" s="180">
        <f t="shared" si="7"/>
        <v>1367.0814070356164</v>
      </c>
      <c r="P66" s="174">
        <f>IFERROR(VLOOKUP($A66,COST!$A$1:$B$485,2,FALSE),0)</f>
        <v>63981.42</v>
      </c>
      <c r="Q66" s="163">
        <f t="shared" si="8"/>
        <v>16635.1692</v>
      </c>
      <c r="R66" s="164">
        <f t="shared" si="9"/>
        <v>7200</v>
      </c>
      <c r="S66" s="163">
        <f t="shared" si="10"/>
        <v>792</v>
      </c>
      <c r="T66" s="142">
        <f t="shared" si="11"/>
        <v>12</v>
      </c>
      <c r="U66" s="142">
        <f t="shared" si="0"/>
        <v>360</v>
      </c>
      <c r="V66" s="142">
        <f t="shared" si="12"/>
        <v>96</v>
      </c>
      <c r="W66" s="142">
        <f t="shared" si="13"/>
        <v>264</v>
      </c>
      <c r="X66" s="143">
        <f t="shared" si="14"/>
        <v>0.11</v>
      </c>
      <c r="Y66" s="144">
        <f t="shared" si="15"/>
        <v>1323.5214070356164</v>
      </c>
      <c r="Z66" s="144">
        <f t="shared" si="16"/>
        <v>43.56</v>
      </c>
      <c r="AA66" s="144">
        <f t="shared" si="17"/>
        <v>1367.0814070356164</v>
      </c>
    </row>
    <row r="67" spans="1:27" x14ac:dyDescent="0.2">
      <c r="A67" s="134" t="s">
        <v>31</v>
      </c>
      <c r="B67" s="149">
        <v>240085</v>
      </c>
      <c r="C67" s="149" t="s">
        <v>37</v>
      </c>
      <c r="D67" s="135">
        <f>VLOOKUP($B67,Table3[[#All],[EMP ID]:[DATE STARTED]],10,FALSE)</f>
        <v>43052</v>
      </c>
      <c r="E67" s="135" t="str">
        <f>IFERROR(IF(VLOOKUP($B67,Table3[[#All],[EMP ID]:[DATE STARTED]],8,FALSE) = DATE(1900,1,0), "", VLOOKUP($B67,Table3[[#All],[EMP ID]:[DATE STARTED]],8,FALSE)), "")</f>
        <v/>
      </c>
      <c r="F67" s="136" t="str">
        <f>VLOOKUP($B67,'EMP LOC'!$A$2:$G$100,7,FALSE)</f>
        <v>2018-034</v>
      </c>
      <c r="G67" s="137">
        <f>VLOOKUP($B67,'EMP LOC'!$A$2:$J$100,10,FALSE)</f>
        <v>4.26</v>
      </c>
      <c r="H67" s="145">
        <v>1</v>
      </c>
      <c r="I67" s="139">
        <v>12</v>
      </c>
      <c r="J67" s="140">
        <f>IF(COUNTIF($B$3:B67, B67) = 1, SUMIF($B$3:$B$140, B67, $H$3:$H$140), "")</f>
        <v>1</v>
      </c>
      <c r="K67" s="173">
        <f>IF(COUNTIF($A$3:A67,A67)=1,SUMIF($A$3:$A$140,A67,$H$3:$H$140),"")</f>
        <v>1</v>
      </c>
      <c r="L67" s="179">
        <f t="shared" si="4"/>
        <v>1164.3396429604468</v>
      </c>
      <c r="M67" s="172">
        <f t="shared" si="5"/>
        <v>72.189057863547703</v>
      </c>
      <c r="N67" s="172">
        <f t="shared" si="6"/>
        <v>16.88292482292648</v>
      </c>
      <c r="O67" s="180">
        <f t="shared" si="7"/>
        <v>1075.2676602739725</v>
      </c>
      <c r="P67" s="174">
        <f>IFERROR(VLOOKUP($A67,COST!$A$1:$B$485,2,FALSE),0)</f>
        <v>46000</v>
      </c>
      <c r="Q67" s="163">
        <f t="shared" si="8"/>
        <v>11960</v>
      </c>
      <c r="R67" s="164">
        <f t="shared" si="9"/>
        <v>20447.999999999996</v>
      </c>
      <c r="S67" s="163">
        <f t="shared" si="10"/>
        <v>2249.2799999999997</v>
      </c>
      <c r="T67" s="142">
        <f t="shared" si="11"/>
        <v>12</v>
      </c>
      <c r="U67" s="142">
        <f t="shared" ref="U67:U130" si="18">T67*30</f>
        <v>360</v>
      </c>
      <c r="V67" s="142">
        <f t="shared" si="12"/>
        <v>96</v>
      </c>
      <c r="W67" s="142">
        <f t="shared" si="13"/>
        <v>264</v>
      </c>
      <c r="X67" s="143">
        <f t="shared" si="14"/>
        <v>0.11</v>
      </c>
      <c r="Y67" s="144">
        <f t="shared" si="15"/>
        <v>951.55726027397259</v>
      </c>
      <c r="Z67" s="144">
        <f t="shared" si="16"/>
        <v>123.71039999999999</v>
      </c>
      <c r="AA67" s="144">
        <f t="shared" si="17"/>
        <v>1075.2676602739725</v>
      </c>
    </row>
    <row r="68" spans="1:27" x14ac:dyDescent="0.2">
      <c r="A68" s="134" t="s">
        <v>233</v>
      </c>
      <c r="B68" s="149">
        <v>240091</v>
      </c>
      <c r="C68" s="149" t="s">
        <v>232</v>
      </c>
      <c r="D68" s="135">
        <f>VLOOKUP($B68,Table3[[#All],[EMP ID]:[DATE STARTED]],10,FALSE)</f>
        <v>43102</v>
      </c>
      <c r="E68" s="135">
        <f>IFERROR(IF(VLOOKUP($B68,Table3[[#All],[EMP ID]:[DATE STARTED]],8,FALSE) = DATE(1900,1,0), "", VLOOKUP($B68,Table3[[#All],[EMP ID]:[DATE STARTED]],8,FALSE)), "")</f>
        <v>45567</v>
      </c>
      <c r="F68" s="136" t="str">
        <f>VLOOKUP($B68,'EMP LOC'!$A$2:$G$100,7,FALSE)</f>
        <v>2018-034</v>
      </c>
      <c r="G68" s="137">
        <f>VLOOKUP($B68,'EMP LOC'!$A$2:$J$100,10,FALSE)</f>
        <v>2.95</v>
      </c>
      <c r="H68" s="145">
        <v>0.5053763440860215</v>
      </c>
      <c r="I68" s="139">
        <v>7</v>
      </c>
      <c r="J68" s="140">
        <f>IF(COUNTIF($B$3:B68, B68) = 1, SUMIF($B$3:$B$140, B68, $H$3:$H$140), "")</f>
        <v>0.67741935483870963</v>
      </c>
      <c r="K68" s="173" t="str">
        <f>IF(COUNTIF($A$3:A68,A68)=1,SUMIF($A$3:$A$140,A68,$H$3:$H$140),"")</f>
        <v/>
      </c>
      <c r="L68" s="179">
        <f t="shared" ref="L68:L131" si="19">IFERROR(AA68/0.9235,0)</f>
        <v>420.09525486572085</v>
      </c>
      <c r="M68" s="172">
        <f t="shared" ref="M68:M131" si="20">IFERROR(L68*0.062,0)</f>
        <v>26.045905801674692</v>
      </c>
      <c r="N68" s="172">
        <f t="shared" ref="N68:N131" si="21">IFERROR(L68*0.0145,0)</f>
        <v>6.0913811955529527</v>
      </c>
      <c r="O68" s="180">
        <f t="shared" ref="O68:O131" si="22">IFERROR(L68-M68-N68,0)</f>
        <v>387.9579678684932</v>
      </c>
      <c r="P68" s="174">
        <f>IFERROR(VLOOKUP($A68,COST!$A$1:$B$485,2,FALSE),0)</f>
        <v>28009.38</v>
      </c>
      <c r="Q68" s="163">
        <f t="shared" ref="Q68:Q131" si="23">IFERROR(P68*0.26,0)</f>
        <v>7282.4388000000008</v>
      </c>
      <c r="R68" s="164">
        <f t="shared" ref="R68:R131" si="24">IFERROR(S68/0.11,0)</f>
        <v>8260</v>
      </c>
      <c r="S68" s="163">
        <f t="shared" ref="S68:S131" si="25">IFERROR(($G68*2)*$W68,0)</f>
        <v>908.6</v>
      </c>
      <c r="T68" s="142">
        <f t="shared" ref="T68:T131" si="26">$I68</f>
        <v>7</v>
      </c>
      <c r="U68" s="142">
        <f t="shared" si="18"/>
        <v>210</v>
      </c>
      <c r="V68" s="142">
        <f t="shared" ref="V68:V131" si="27">T68*8</f>
        <v>56</v>
      </c>
      <c r="W68" s="142">
        <f t="shared" ref="W68:W131" si="28">U68-V68</f>
        <v>154</v>
      </c>
      <c r="X68" s="143">
        <f t="shared" ref="X68:X131" si="29">IFERROR(S68/R68,0)</f>
        <v>0.11</v>
      </c>
      <c r="Y68" s="144">
        <f t="shared" ref="Y68:Y131" si="30">(Q68*X68)*(W68/365)</f>
        <v>337.98496786849319</v>
      </c>
      <c r="Z68" s="144">
        <f t="shared" ref="Z68:Z131" si="31">S68*0.055</f>
        <v>49.972999999999999</v>
      </c>
      <c r="AA68" s="144">
        <f t="shared" ref="AA68:AA131" si="32">Z68+Y68</f>
        <v>387.9579678684932</v>
      </c>
    </row>
    <row r="69" spans="1:27" x14ac:dyDescent="0.2">
      <c r="A69" s="146" t="s">
        <v>251</v>
      </c>
      <c r="B69" s="150">
        <v>240091</v>
      </c>
      <c r="C69" s="150" t="s">
        <v>232</v>
      </c>
      <c r="D69" s="135">
        <f>VLOOKUP($B69,Table3[[#All],[EMP ID]:[DATE STARTED]],10,FALSE)</f>
        <v>43102</v>
      </c>
      <c r="E69" s="135">
        <f>IFERROR(IF(VLOOKUP($B69,Table3[[#All],[EMP ID]:[DATE STARTED]],8,FALSE) = DATE(1900,1,0), "", VLOOKUP($B69,Table3[[#All],[EMP ID]:[DATE STARTED]],8,FALSE)), "")</f>
        <v>45567</v>
      </c>
      <c r="F69" s="136" t="str">
        <f>VLOOKUP($B69,'EMP LOC'!$A$2:$G$100,7,FALSE)</f>
        <v>2018-034</v>
      </c>
      <c r="G69" s="137">
        <f>VLOOKUP($B69,'EMP LOC'!$A$2:$J$100,10,FALSE)</f>
        <v>2.95</v>
      </c>
      <c r="H69" s="147">
        <v>0.17204301075268816</v>
      </c>
      <c r="I69" s="148">
        <v>3</v>
      </c>
      <c r="J69" s="140" t="str">
        <f>IF(COUNTIF($B$3:B69, B69) = 1, SUMIF($B$3:$B$140, B69, $H$3:$H$140), "")</f>
        <v/>
      </c>
      <c r="K69" s="173">
        <f>IF(COUNTIF($A$3:A69,A69)=1,SUMIF($A$3:$A$140,A69,$H$3:$H$140),"")</f>
        <v>0.17204301075268816</v>
      </c>
      <c r="L69" s="179">
        <f t="shared" si="19"/>
        <v>182.61705711001181</v>
      </c>
      <c r="M69" s="172">
        <f t="shared" si="20"/>
        <v>11.322257540820733</v>
      </c>
      <c r="N69" s="172">
        <f t="shared" si="21"/>
        <v>2.6479473280951713</v>
      </c>
      <c r="O69" s="180">
        <f t="shared" si="22"/>
        <v>168.6468522410959</v>
      </c>
      <c r="P69" s="174">
        <f>IFERROR(VLOOKUP($A69,COST!$A$1:$B$485,2,FALSE),0)</f>
        <v>28469.43</v>
      </c>
      <c r="Q69" s="163">
        <f t="shared" si="23"/>
        <v>7402.0518000000002</v>
      </c>
      <c r="R69" s="164">
        <f t="shared" si="24"/>
        <v>3540.0000000000005</v>
      </c>
      <c r="S69" s="163">
        <f t="shared" si="25"/>
        <v>389.40000000000003</v>
      </c>
      <c r="T69" s="142">
        <f t="shared" si="26"/>
        <v>3</v>
      </c>
      <c r="U69" s="142">
        <f t="shared" si="18"/>
        <v>90</v>
      </c>
      <c r="V69" s="142">
        <f t="shared" si="27"/>
        <v>24</v>
      </c>
      <c r="W69" s="142">
        <f t="shared" si="28"/>
        <v>66</v>
      </c>
      <c r="X69" s="143">
        <f t="shared" si="29"/>
        <v>0.11</v>
      </c>
      <c r="Y69" s="144">
        <f t="shared" si="30"/>
        <v>147.2298522410959</v>
      </c>
      <c r="Z69" s="144">
        <f t="shared" si="31"/>
        <v>21.417000000000002</v>
      </c>
      <c r="AA69" s="144">
        <f t="shared" si="32"/>
        <v>168.6468522410959</v>
      </c>
    </row>
    <row r="70" spans="1:27" x14ac:dyDescent="0.2">
      <c r="A70" s="134" t="s">
        <v>260</v>
      </c>
      <c r="B70" s="149">
        <v>240109</v>
      </c>
      <c r="C70" s="149" t="s">
        <v>237</v>
      </c>
      <c r="D70" s="135">
        <f>VLOOKUP($B70,Table3[[#All],[EMP ID]:[DATE STARTED]],10,FALSE)</f>
        <v>43514</v>
      </c>
      <c r="E70" s="135" t="str">
        <f>IFERROR(IF(VLOOKUP($B70,Table3[[#All],[EMP ID]:[DATE STARTED]],8,FALSE) = DATE(1900,1,0), "", VLOOKUP($B70,Table3[[#All],[EMP ID]:[DATE STARTED]],8,FALSE)), "")</f>
        <v/>
      </c>
      <c r="F70" s="136" t="str">
        <f>VLOOKUP($B70,'EMP LOC'!$A$2:$G$100,7,FALSE)</f>
        <v>2021-068 (3)</v>
      </c>
      <c r="G70" s="137">
        <f>VLOOKUP($B70,'EMP LOC'!$A$2:$J$100,10,FALSE)</f>
        <v>1.56</v>
      </c>
      <c r="H70" s="145">
        <v>0.75</v>
      </c>
      <c r="I70" s="139">
        <v>9</v>
      </c>
      <c r="J70" s="140">
        <f>IF(COUNTIF($B$3:B70, B70) = 1, SUMIF($B$3:$B$140, B70, $H$3:$H$140), "")</f>
        <v>1</v>
      </c>
      <c r="K70" s="173">
        <f>IF(COUNTIF($A$3:A70,A70)=1,SUMIF($A$3:$A$140,A70,$H$3:$H$140),"")</f>
        <v>0.75</v>
      </c>
      <c r="L70" s="179">
        <f t="shared" si="19"/>
        <v>667.14420720457474</v>
      </c>
      <c r="M70" s="172">
        <f t="shared" si="20"/>
        <v>41.362940846683635</v>
      </c>
      <c r="N70" s="172">
        <f t="shared" si="21"/>
        <v>9.6735910044663349</v>
      </c>
      <c r="O70" s="180">
        <f t="shared" si="22"/>
        <v>616.10767535342484</v>
      </c>
      <c r="P70" s="174">
        <f>IFERROR(VLOOKUP($A70,COST!$A$1:$B$485,2,FALSE),0)</f>
        <v>37521.68</v>
      </c>
      <c r="Q70" s="163">
        <f t="shared" si="23"/>
        <v>9755.6368000000002</v>
      </c>
      <c r="R70" s="164">
        <f t="shared" si="24"/>
        <v>5616</v>
      </c>
      <c r="S70" s="163">
        <f t="shared" si="25"/>
        <v>617.76</v>
      </c>
      <c r="T70" s="142">
        <f t="shared" si="26"/>
        <v>9</v>
      </c>
      <c r="U70" s="142">
        <f t="shared" si="18"/>
        <v>270</v>
      </c>
      <c r="V70" s="142">
        <f t="shared" si="27"/>
        <v>72</v>
      </c>
      <c r="W70" s="142">
        <f t="shared" si="28"/>
        <v>198</v>
      </c>
      <c r="X70" s="143">
        <f t="shared" si="29"/>
        <v>0.11</v>
      </c>
      <c r="Y70" s="144">
        <f t="shared" si="30"/>
        <v>582.1308753534247</v>
      </c>
      <c r="Z70" s="144">
        <f t="shared" si="31"/>
        <v>33.976799999999997</v>
      </c>
      <c r="AA70" s="144">
        <f t="shared" si="32"/>
        <v>616.10767535342472</v>
      </c>
    </row>
    <row r="71" spans="1:27" x14ac:dyDescent="0.2">
      <c r="A71" s="134" t="s">
        <v>238</v>
      </c>
      <c r="B71" s="149">
        <v>240109</v>
      </c>
      <c r="C71" s="149" t="s">
        <v>237</v>
      </c>
      <c r="D71" s="135">
        <f>VLOOKUP($B71,Table3[[#All],[EMP ID]:[DATE STARTED]],10,FALSE)</f>
        <v>43514</v>
      </c>
      <c r="E71" s="135" t="str">
        <f>IFERROR(IF(VLOOKUP($B71,Table3[[#All],[EMP ID]:[DATE STARTED]],8,FALSE) = DATE(1900,1,0), "", VLOOKUP($B71,Table3[[#All],[EMP ID]:[DATE STARTED]],8,FALSE)), "")</f>
        <v/>
      </c>
      <c r="F71" s="136" t="str">
        <f>VLOOKUP($B71,'EMP LOC'!$A$2:$G$100,7,FALSE)</f>
        <v>2021-068 (3)</v>
      </c>
      <c r="G71" s="137">
        <f>VLOOKUP($B71,'EMP LOC'!$A$2:$J$100,10,FALSE)</f>
        <v>1.56</v>
      </c>
      <c r="H71" s="145">
        <v>0.25</v>
      </c>
      <c r="I71" s="139">
        <v>3</v>
      </c>
      <c r="J71" s="140" t="str">
        <f>IF(COUNTIF($B$3:B71, B71) = 1, SUMIF($B$3:$B$140, B71, $H$3:$H$140), "")</f>
        <v/>
      </c>
      <c r="K71" s="173">
        <f>IF(COUNTIF($A$3:A71,A71)=1,SUMIF($A$3:$A$140,A71,$H$3:$H$140),"")</f>
        <v>0.91666666666666663</v>
      </c>
      <c r="L71" s="179">
        <f t="shared" si="19"/>
        <v>201.06824230036125</v>
      </c>
      <c r="M71" s="172">
        <f t="shared" si="20"/>
        <v>12.466231022622397</v>
      </c>
      <c r="N71" s="172">
        <f t="shared" si="21"/>
        <v>2.9154895133552383</v>
      </c>
      <c r="O71" s="180">
        <f t="shared" si="22"/>
        <v>185.68652176438363</v>
      </c>
      <c r="P71" s="174">
        <f>IFERROR(VLOOKUP($A71,COST!$A$1:$B$485,2,FALSE),0)</f>
        <v>33715.69</v>
      </c>
      <c r="Q71" s="163">
        <f t="shared" si="23"/>
        <v>8766.0794000000005</v>
      </c>
      <c r="R71" s="164">
        <f t="shared" si="24"/>
        <v>1872.0000000000002</v>
      </c>
      <c r="S71" s="163">
        <f t="shared" si="25"/>
        <v>205.92000000000002</v>
      </c>
      <c r="T71" s="142">
        <f t="shared" si="26"/>
        <v>3</v>
      </c>
      <c r="U71" s="142">
        <f t="shared" si="18"/>
        <v>90</v>
      </c>
      <c r="V71" s="142">
        <f t="shared" si="27"/>
        <v>24</v>
      </c>
      <c r="W71" s="142">
        <f t="shared" si="28"/>
        <v>66</v>
      </c>
      <c r="X71" s="143">
        <f t="shared" si="29"/>
        <v>0.11</v>
      </c>
      <c r="Y71" s="144">
        <f t="shared" si="30"/>
        <v>174.36092176438359</v>
      </c>
      <c r="Z71" s="144">
        <f t="shared" si="31"/>
        <v>11.325600000000001</v>
      </c>
      <c r="AA71" s="144">
        <f t="shared" si="32"/>
        <v>185.6865217643836</v>
      </c>
    </row>
    <row r="72" spans="1:27" x14ac:dyDescent="0.2">
      <c r="A72" s="134" t="s">
        <v>183</v>
      </c>
      <c r="B72" s="149">
        <v>240122</v>
      </c>
      <c r="C72" s="149" t="s">
        <v>182</v>
      </c>
      <c r="D72" s="135">
        <f>VLOOKUP($B72,Table3[[#All],[EMP ID]:[DATE STARTED]],10,FALSE)</f>
        <v>45265</v>
      </c>
      <c r="E72" s="135" t="str">
        <f>IFERROR(IF(VLOOKUP($B72,Table3[[#All],[EMP ID]:[DATE STARTED]],8,FALSE) = DATE(1900,1,0), "", VLOOKUP($B72,Table3[[#All],[EMP ID]:[DATE STARTED]],8,FALSE)), "")</f>
        <v/>
      </c>
      <c r="F72" s="136" t="str">
        <f>VLOOKUP($B72,'EMP LOC'!$A$2:$G$100,7,FALSE)</f>
        <v>2024-024</v>
      </c>
      <c r="G72" s="137">
        <f>VLOOKUP($B72,'EMP LOC'!$A$2:$J$100,10,FALSE)</f>
        <v>2.94</v>
      </c>
      <c r="H72" s="145">
        <v>0.75</v>
      </c>
      <c r="I72" s="139">
        <v>9</v>
      </c>
      <c r="J72" s="140">
        <f>IF(COUNTIF($B$3:B72, B72) = 1, SUMIF($B$3:$B$140, B72, $H$3:$H$140), "")</f>
        <v>0.75</v>
      </c>
      <c r="K72" s="173">
        <f>IF(COUNTIF($A$3:A72,A72)=1,SUMIF($A$3:$A$140,A72,$H$3:$H$140),"")</f>
        <v>0.75</v>
      </c>
      <c r="L72" s="179">
        <f t="shared" si="19"/>
        <v>712.80423399366612</v>
      </c>
      <c r="M72" s="172">
        <f t="shared" si="20"/>
        <v>44.1938625076073</v>
      </c>
      <c r="N72" s="172">
        <f t="shared" si="21"/>
        <v>10.335661392908159</v>
      </c>
      <c r="O72" s="180">
        <f t="shared" si="22"/>
        <v>658.2747100931507</v>
      </c>
      <c r="P72" s="174">
        <f>IFERROR(VLOOKUP($A72,COST!$A$1:$B$485,2,FALSE),0)</f>
        <v>38302.28</v>
      </c>
      <c r="Q72" s="163">
        <f t="shared" si="23"/>
        <v>9958.5928000000004</v>
      </c>
      <c r="R72" s="164">
        <f t="shared" si="24"/>
        <v>10584</v>
      </c>
      <c r="S72" s="163">
        <f t="shared" si="25"/>
        <v>1164.24</v>
      </c>
      <c r="T72" s="142">
        <f t="shared" si="26"/>
        <v>9</v>
      </c>
      <c r="U72" s="142">
        <f t="shared" si="18"/>
        <v>270</v>
      </c>
      <c r="V72" s="142">
        <f t="shared" si="27"/>
        <v>72</v>
      </c>
      <c r="W72" s="142">
        <f t="shared" si="28"/>
        <v>198</v>
      </c>
      <c r="X72" s="143">
        <f t="shared" si="29"/>
        <v>0.11</v>
      </c>
      <c r="Y72" s="144">
        <f t="shared" si="30"/>
        <v>594.24151009315074</v>
      </c>
      <c r="Z72" s="144">
        <f t="shared" si="31"/>
        <v>64.033200000000008</v>
      </c>
      <c r="AA72" s="144">
        <f t="shared" si="32"/>
        <v>658.2747100931507</v>
      </c>
    </row>
    <row r="73" spans="1:27" x14ac:dyDescent="0.2">
      <c r="A73" s="134" t="s">
        <v>187</v>
      </c>
      <c r="B73" s="149">
        <v>240131</v>
      </c>
      <c r="C73" s="149" t="s">
        <v>160</v>
      </c>
      <c r="D73" s="135">
        <f>VLOOKUP($B73,Table3[[#All],[EMP ID]:[DATE STARTED]],10,FALSE)</f>
        <v>43598</v>
      </c>
      <c r="E73" s="135" t="str">
        <f>IFERROR(IF(VLOOKUP($B73,Table3[[#All],[EMP ID]:[DATE STARTED]],8,FALSE) = DATE(1900,1,0), "", VLOOKUP($B73,Table3[[#All],[EMP ID]:[DATE STARTED]],8,FALSE)), "")</f>
        <v/>
      </c>
      <c r="F73" s="136" t="str">
        <f>VLOOKUP($B73,'EMP LOC'!$A$2:$G$100,7,FALSE)</f>
        <v>2019-043</v>
      </c>
      <c r="G73" s="137">
        <f>VLOOKUP($B73,'EMP LOC'!$A$2:$J$100,10,FALSE)</f>
        <v>4.8</v>
      </c>
      <c r="H73" s="145">
        <v>0.75</v>
      </c>
      <c r="I73" s="139">
        <v>9</v>
      </c>
      <c r="J73" s="140">
        <f>IF(COUNTIF($B$3:B73, B73) = 1, SUMIF($B$3:$B$140, B73, $H$3:$H$140), "")</f>
        <v>1</v>
      </c>
      <c r="K73" s="173">
        <f>IF(COUNTIF($A$3:A73,A73)=1,SUMIF($A$3:$A$140,A73,$H$3:$H$140),"")</f>
        <v>0.88218390804597702</v>
      </c>
      <c r="L73" s="179">
        <f t="shared" si="19"/>
        <v>720.73795570454854</v>
      </c>
      <c r="M73" s="172">
        <f t="shared" si="20"/>
        <v>44.685753253682009</v>
      </c>
      <c r="N73" s="172">
        <f t="shared" si="21"/>
        <v>10.450700357715954</v>
      </c>
      <c r="O73" s="180">
        <f t="shared" si="22"/>
        <v>665.60150209315054</v>
      </c>
      <c r="P73" s="174">
        <f>IFERROR(VLOOKUP($A73,COST!$A$1:$B$485,2,FALSE),0)</f>
        <v>36163.379999999997</v>
      </c>
      <c r="Q73" s="163">
        <f t="shared" si="23"/>
        <v>9402.478799999999</v>
      </c>
      <c r="R73" s="164">
        <f t="shared" si="24"/>
        <v>17280</v>
      </c>
      <c r="S73" s="163">
        <f t="shared" si="25"/>
        <v>1900.8</v>
      </c>
      <c r="T73" s="142">
        <f t="shared" si="26"/>
        <v>9</v>
      </c>
      <c r="U73" s="142">
        <f t="shared" si="18"/>
        <v>270</v>
      </c>
      <c r="V73" s="142">
        <f t="shared" si="27"/>
        <v>72</v>
      </c>
      <c r="W73" s="142">
        <f t="shared" si="28"/>
        <v>198</v>
      </c>
      <c r="X73" s="143">
        <f t="shared" si="29"/>
        <v>0.11</v>
      </c>
      <c r="Y73" s="144">
        <f t="shared" si="30"/>
        <v>561.05750209315056</v>
      </c>
      <c r="Z73" s="144">
        <f t="shared" si="31"/>
        <v>104.544</v>
      </c>
      <c r="AA73" s="144">
        <f t="shared" si="32"/>
        <v>665.60150209315054</v>
      </c>
    </row>
    <row r="74" spans="1:27" x14ac:dyDescent="0.2">
      <c r="A74" s="134" t="s">
        <v>460</v>
      </c>
      <c r="B74" s="149">
        <v>240131</v>
      </c>
      <c r="C74" s="149" t="s">
        <v>160</v>
      </c>
      <c r="D74" s="135">
        <f>VLOOKUP($B74,Table3[[#All],[EMP ID]:[DATE STARTED]],10,FALSE)</f>
        <v>43598</v>
      </c>
      <c r="E74" s="135" t="str">
        <f>IFERROR(IF(VLOOKUP($B74,Table3[[#All],[EMP ID]:[DATE STARTED]],8,FALSE) = DATE(1900,1,0), "", VLOOKUP($B74,Table3[[#All],[EMP ID]:[DATE STARTED]],8,FALSE)), "")</f>
        <v/>
      </c>
      <c r="F74" s="136" t="str">
        <f>VLOOKUP($B74,'EMP LOC'!$A$2:$G$100,7,FALSE)</f>
        <v>2019-043</v>
      </c>
      <c r="G74" s="137">
        <f>VLOOKUP($B74,'EMP LOC'!$A$2:$J$100,10,FALSE)</f>
        <v>4.8</v>
      </c>
      <c r="H74" s="145">
        <v>0.25</v>
      </c>
      <c r="I74" s="139">
        <v>3</v>
      </c>
      <c r="J74" s="140" t="str">
        <f>IF(COUNTIF($B$3:B74, B74) = 1, SUMIF($B$3:$B$140, B74, $H$3:$H$140), "")</f>
        <v/>
      </c>
      <c r="K74" s="173">
        <f>IF(COUNTIF($A$3:A74,A74)=1,SUMIF($A$3:$A$140,A74,$H$3:$H$140),"")</f>
        <v>1</v>
      </c>
      <c r="L74" s="179">
        <f t="shared" si="19"/>
        <v>281.48509842395293</v>
      </c>
      <c r="M74" s="172">
        <f t="shared" si="20"/>
        <v>17.452076102285083</v>
      </c>
      <c r="N74" s="172">
        <f t="shared" si="21"/>
        <v>4.0815339271473174</v>
      </c>
      <c r="O74" s="180">
        <f t="shared" si="22"/>
        <v>259.95148839452054</v>
      </c>
      <c r="P74" s="174">
        <f>IFERROR(VLOOKUP($A74,COST!$A$1:$B$485,2,FALSE),0)</f>
        <v>43527.64</v>
      </c>
      <c r="Q74" s="163">
        <f t="shared" si="23"/>
        <v>11317.186400000001</v>
      </c>
      <c r="R74" s="164">
        <f t="shared" si="24"/>
        <v>5760</v>
      </c>
      <c r="S74" s="163">
        <f t="shared" si="25"/>
        <v>633.6</v>
      </c>
      <c r="T74" s="142">
        <f t="shared" si="26"/>
        <v>3</v>
      </c>
      <c r="U74" s="142">
        <f t="shared" si="18"/>
        <v>90</v>
      </c>
      <c r="V74" s="142">
        <f t="shared" si="27"/>
        <v>24</v>
      </c>
      <c r="W74" s="142">
        <f t="shared" si="28"/>
        <v>66</v>
      </c>
      <c r="X74" s="143">
        <f t="shared" si="29"/>
        <v>0.11</v>
      </c>
      <c r="Y74" s="144">
        <f t="shared" si="30"/>
        <v>225.10348839452055</v>
      </c>
      <c r="Z74" s="144">
        <f t="shared" si="31"/>
        <v>34.847999999999999</v>
      </c>
      <c r="AA74" s="144">
        <f t="shared" si="32"/>
        <v>259.95148839452054</v>
      </c>
    </row>
    <row r="75" spans="1:27" x14ac:dyDescent="0.2">
      <c r="A75" s="146" t="s">
        <v>194</v>
      </c>
      <c r="B75" s="150">
        <v>240164</v>
      </c>
      <c r="C75" s="150" t="s">
        <v>193</v>
      </c>
      <c r="D75" s="135">
        <f>VLOOKUP($B75,Table3[[#All],[EMP ID]:[DATE STARTED]],10,FALSE)</f>
        <v>43710</v>
      </c>
      <c r="E75" s="135" t="str">
        <f>IFERROR(IF(VLOOKUP($B75,Table3[[#All],[EMP ID]:[DATE STARTED]],8,FALSE) = DATE(1900,1,0), "", VLOOKUP($B75,Table3[[#All],[EMP ID]:[DATE STARTED]],8,FALSE)), "")</f>
        <v/>
      </c>
      <c r="F75" s="136" t="str">
        <f>VLOOKUP($B75,'EMP LOC'!$A$2:$G$100,7,FALSE)</f>
        <v>2022-042 (3)</v>
      </c>
      <c r="G75" s="137">
        <f>VLOOKUP($B75,'EMP LOC'!$A$2:$J$100,10,FALSE)</f>
        <v>5.51</v>
      </c>
      <c r="H75" s="147">
        <v>1</v>
      </c>
      <c r="I75" s="148">
        <v>12</v>
      </c>
      <c r="J75" s="140">
        <f>IF(COUNTIF($B$3:B75, B75) = 1, SUMIF($B$3:$B$140, B75, $H$3:$H$140), "")</f>
        <v>1</v>
      </c>
      <c r="K75" s="173">
        <f>IF(COUNTIF($A$3:A75,A75)=1,SUMIF($A$3:$A$140,A75,$H$3:$H$140),"")</f>
        <v>1</v>
      </c>
      <c r="L75" s="179">
        <f t="shared" si="19"/>
        <v>924.11847820160051</v>
      </c>
      <c r="M75" s="172">
        <f t="shared" si="20"/>
        <v>57.295345648499229</v>
      </c>
      <c r="N75" s="172">
        <f t="shared" si="21"/>
        <v>13.399717933923208</v>
      </c>
      <c r="O75" s="180">
        <f t="shared" si="22"/>
        <v>853.42341461917806</v>
      </c>
      <c r="P75" s="174">
        <f>IFERROR(VLOOKUP($A75,COST!$A$1:$B$485,2,FALSE),0)</f>
        <v>33520.839999999997</v>
      </c>
      <c r="Q75" s="163">
        <f t="shared" si="23"/>
        <v>8715.4183999999987</v>
      </c>
      <c r="R75" s="164">
        <f t="shared" si="24"/>
        <v>26447.999999999996</v>
      </c>
      <c r="S75" s="163">
        <f t="shared" si="25"/>
        <v>2909.2799999999997</v>
      </c>
      <c r="T75" s="142">
        <f t="shared" si="26"/>
        <v>12</v>
      </c>
      <c r="U75" s="142">
        <f t="shared" si="18"/>
        <v>360</v>
      </c>
      <c r="V75" s="142">
        <f t="shared" si="27"/>
        <v>96</v>
      </c>
      <c r="W75" s="142">
        <f t="shared" si="28"/>
        <v>264</v>
      </c>
      <c r="X75" s="143">
        <f t="shared" si="29"/>
        <v>0.11</v>
      </c>
      <c r="Y75" s="144">
        <f t="shared" si="30"/>
        <v>693.41301461917806</v>
      </c>
      <c r="Z75" s="144">
        <f t="shared" si="31"/>
        <v>160.01039999999998</v>
      </c>
      <c r="AA75" s="144">
        <f t="shared" si="32"/>
        <v>853.42341461917806</v>
      </c>
    </row>
    <row r="76" spans="1:27" x14ac:dyDescent="0.2">
      <c r="A76" s="134" t="s">
        <v>424</v>
      </c>
      <c r="B76" s="149">
        <v>240165</v>
      </c>
      <c r="C76" s="149" t="s">
        <v>423</v>
      </c>
      <c r="D76" s="135">
        <f>VLOOKUP($B76,Table3[[#All],[EMP ID]:[DATE STARTED]],10,FALSE)</f>
        <v>43717</v>
      </c>
      <c r="E76" s="135" t="str">
        <f>IFERROR(IF(VLOOKUP($B76,Table3[[#All],[EMP ID]:[DATE STARTED]],8,FALSE) = DATE(1900,1,0), "", VLOOKUP($B76,Table3[[#All],[EMP ID]:[DATE STARTED]],8,FALSE)), "")</f>
        <v/>
      </c>
      <c r="F76" s="136" t="str">
        <f>VLOOKUP($B76,'EMP LOC'!$A$2:$G$100,7,FALSE)</f>
        <v>EQUIP HOU</v>
      </c>
      <c r="G76" s="137">
        <f>VLOOKUP($B76,'EMP LOC'!$A$2:$J$100,10,FALSE)</f>
        <v>21.16</v>
      </c>
      <c r="H76" s="145">
        <v>1</v>
      </c>
      <c r="I76" s="139">
        <v>12</v>
      </c>
      <c r="J76" s="140">
        <f>IF(COUNTIF($B$3:B76, B76) = 1, SUMIF($B$3:$B$140, B76, $H$3:$H$140), "")</f>
        <v>1</v>
      </c>
      <c r="K76" s="173">
        <f>IF(COUNTIF($A$3:A76,A76)=1,SUMIF($A$3:$A$140,A76,$H$3:$H$140),"")</f>
        <v>1</v>
      </c>
      <c r="L76" s="179">
        <f t="shared" si="19"/>
        <v>1633.0700160526883</v>
      </c>
      <c r="M76" s="172">
        <f t="shared" si="20"/>
        <v>101.25034099526667</v>
      </c>
      <c r="N76" s="172">
        <f t="shared" si="21"/>
        <v>23.679515232763983</v>
      </c>
      <c r="O76" s="180">
        <f t="shared" si="22"/>
        <v>1508.1401598246575</v>
      </c>
      <c r="P76" s="174">
        <f>IFERROR(VLOOKUP($A76,COST!$A$1:$B$485,2,FALSE),0)</f>
        <v>43200.84</v>
      </c>
      <c r="Q76" s="163">
        <f t="shared" si="23"/>
        <v>11232.2184</v>
      </c>
      <c r="R76" s="164">
        <f t="shared" si="24"/>
        <v>101568</v>
      </c>
      <c r="S76" s="163">
        <f t="shared" si="25"/>
        <v>11172.48</v>
      </c>
      <c r="T76" s="142">
        <f t="shared" si="26"/>
        <v>12</v>
      </c>
      <c r="U76" s="142">
        <f t="shared" si="18"/>
        <v>360</v>
      </c>
      <c r="V76" s="142">
        <f t="shared" si="27"/>
        <v>96</v>
      </c>
      <c r="W76" s="142">
        <f t="shared" si="28"/>
        <v>264</v>
      </c>
      <c r="X76" s="143">
        <f t="shared" si="29"/>
        <v>0.11</v>
      </c>
      <c r="Y76" s="144">
        <f t="shared" si="30"/>
        <v>893.65375982465764</v>
      </c>
      <c r="Z76" s="144">
        <f t="shared" si="31"/>
        <v>614.4864</v>
      </c>
      <c r="AA76" s="144">
        <f t="shared" si="32"/>
        <v>1508.1401598246575</v>
      </c>
    </row>
    <row r="77" spans="1:27" x14ac:dyDescent="0.2">
      <c r="A77" s="146" t="s">
        <v>264</v>
      </c>
      <c r="B77" s="150">
        <v>240254</v>
      </c>
      <c r="C77" s="150" t="s">
        <v>263</v>
      </c>
      <c r="D77" s="135">
        <f>VLOOKUP($B77,Table3[[#All],[EMP ID]:[DATE STARTED]],10,FALSE)</f>
        <v>43987</v>
      </c>
      <c r="E77" s="135" t="str">
        <f>IFERROR(IF(VLOOKUP($B77,Table3[[#All],[EMP ID]:[DATE STARTED]],8,FALSE) = DATE(1900,1,0), "", VLOOKUP($B77,Table3[[#All],[EMP ID]:[DATE STARTED]],8,FALSE)), "")</f>
        <v/>
      </c>
      <c r="F77" s="136" t="str">
        <f>VLOOKUP($B77,'EMP LOC'!$A$2:$G$100,7,FALSE)</f>
        <v>2022-042 (2)</v>
      </c>
      <c r="G77" s="137">
        <f>VLOOKUP($B77,'EMP LOC'!$A$2:$J$100,10,FALSE)</f>
        <v>2.33</v>
      </c>
      <c r="H77" s="147">
        <v>0.5</v>
      </c>
      <c r="I77" s="148">
        <v>6</v>
      </c>
      <c r="J77" s="140">
        <f>IF(COUNTIF($B$3:B77, B77) = 1, SUMIF($B$3:$B$140, B77, $H$3:$H$140), "")</f>
        <v>1</v>
      </c>
      <c r="K77" s="173">
        <f>IF(COUNTIF($A$3:A77,A77)=1,SUMIF($A$3:$A$140,A77,$H$3:$H$140),"")</f>
        <v>0.5</v>
      </c>
      <c r="L77" s="179">
        <f t="shared" si="19"/>
        <v>342.62659774087564</v>
      </c>
      <c r="M77" s="172">
        <f t="shared" si="20"/>
        <v>21.24284905993429</v>
      </c>
      <c r="N77" s="172">
        <f t="shared" si="21"/>
        <v>4.968085667242697</v>
      </c>
      <c r="O77" s="180">
        <f t="shared" si="22"/>
        <v>316.41566301369863</v>
      </c>
      <c r="P77" s="174">
        <f>IFERROR(VLOOKUP($A77,COST!$A$1:$B$485,2,FALSE),0)</f>
        <v>27321.25</v>
      </c>
      <c r="Q77" s="163">
        <f t="shared" si="23"/>
        <v>7103.5250000000005</v>
      </c>
      <c r="R77" s="164">
        <f t="shared" si="24"/>
        <v>5592</v>
      </c>
      <c r="S77" s="163">
        <f t="shared" si="25"/>
        <v>615.12</v>
      </c>
      <c r="T77" s="142">
        <f t="shared" si="26"/>
        <v>6</v>
      </c>
      <c r="U77" s="142">
        <f t="shared" si="18"/>
        <v>180</v>
      </c>
      <c r="V77" s="142">
        <f t="shared" si="27"/>
        <v>48</v>
      </c>
      <c r="W77" s="142">
        <f t="shared" si="28"/>
        <v>132</v>
      </c>
      <c r="X77" s="143">
        <f t="shared" si="29"/>
        <v>0.11</v>
      </c>
      <c r="Y77" s="144">
        <f t="shared" si="30"/>
        <v>282.58406301369865</v>
      </c>
      <c r="Z77" s="144">
        <f t="shared" si="31"/>
        <v>33.831600000000002</v>
      </c>
      <c r="AA77" s="144">
        <f t="shared" si="32"/>
        <v>316.41566301369863</v>
      </c>
    </row>
    <row r="78" spans="1:27" x14ac:dyDescent="0.2">
      <c r="A78" s="134" t="s">
        <v>204</v>
      </c>
      <c r="B78" s="149">
        <v>240254</v>
      </c>
      <c r="C78" s="149" t="s">
        <v>263</v>
      </c>
      <c r="D78" s="135">
        <f>VLOOKUP($B78,Table3[[#All],[EMP ID]:[DATE STARTED]],10,FALSE)</f>
        <v>43987</v>
      </c>
      <c r="E78" s="135" t="str">
        <f>IFERROR(IF(VLOOKUP($B78,Table3[[#All],[EMP ID]:[DATE STARTED]],8,FALSE) = DATE(1900,1,0), "", VLOOKUP($B78,Table3[[#All],[EMP ID]:[DATE STARTED]],8,FALSE)), "")</f>
        <v/>
      </c>
      <c r="F78" s="136" t="str">
        <f>VLOOKUP($B78,'EMP LOC'!$A$2:$G$100,7,FALSE)</f>
        <v>2022-042 (2)</v>
      </c>
      <c r="G78" s="137">
        <f>VLOOKUP($B78,'EMP LOC'!$A$2:$J$100,10,FALSE)</f>
        <v>2.33</v>
      </c>
      <c r="H78" s="145">
        <v>0.5</v>
      </c>
      <c r="I78" s="139">
        <v>6</v>
      </c>
      <c r="J78" s="140" t="str">
        <f>IF(COUNTIF($B$3:B78, B78) = 1, SUMIF($B$3:$B$140, B78, $H$3:$H$140), "")</f>
        <v/>
      </c>
      <c r="K78" s="173">
        <f>IF(COUNTIF($A$3:A78,A78)=1,SUMIF($A$3:$A$140,A78,$H$3:$H$140),"")</f>
        <v>0.5</v>
      </c>
      <c r="L78" s="179">
        <f t="shared" si="19"/>
        <v>401.91239386787902</v>
      </c>
      <c r="M78" s="172">
        <f t="shared" si="20"/>
        <v>24.918568419808498</v>
      </c>
      <c r="N78" s="172">
        <f t="shared" si="21"/>
        <v>5.8277297110842463</v>
      </c>
      <c r="O78" s="180">
        <f t="shared" si="22"/>
        <v>371.16609573698628</v>
      </c>
      <c r="P78" s="174">
        <f>IFERROR(VLOOKUP($A78,COST!$A$1:$B$485,2,FALSE),0)</f>
        <v>32614.720000000001</v>
      </c>
      <c r="Q78" s="163">
        <f t="shared" si="23"/>
        <v>8479.8271999999997</v>
      </c>
      <c r="R78" s="164">
        <f t="shared" si="24"/>
        <v>5592</v>
      </c>
      <c r="S78" s="163">
        <f t="shared" si="25"/>
        <v>615.12</v>
      </c>
      <c r="T78" s="142">
        <f t="shared" si="26"/>
        <v>6</v>
      </c>
      <c r="U78" s="142">
        <f t="shared" si="18"/>
        <v>180</v>
      </c>
      <c r="V78" s="142">
        <f t="shared" si="27"/>
        <v>48</v>
      </c>
      <c r="W78" s="142">
        <f t="shared" si="28"/>
        <v>132</v>
      </c>
      <c r="X78" s="143">
        <f t="shared" si="29"/>
        <v>0.11</v>
      </c>
      <c r="Y78" s="144">
        <f t="shared" si="30"/>
        <v>337.3344957369863</v>
      </c>
      <c r="Z78" s="144">
        <f t="shared" si="31"/>
        <v>33.831600000000002</v>
      </c>
      <c r="AA78" s="144">
        <f t="shared" si="32"/>
        <v>371.16609573698628</v>
      </c>
    </row>
    <row r="79" spans="1:27" x14ac:dyDescent="0.2">
      <c r="A79" s="134" t="s">
        <v>244</v>
      </c>
      <c r="B79" s="149">
        <v>240255</v>
      </c>
      <c r="C79" s="149" t="s">
        <v>222</v>
      </c>
      <c r="D79" s="135">
        <f>VLOOKUP($B79,Table3[[#All],[EMP ID]:[DATE STARTED]],10,FALSE)</f>
        <v>43987</v>
      </c>
      <c r="E79" s="135" t="str">
        <f>IFERROR(IF(VLOOKUP($B79,Table3[[#All],[EMP ID]:[DATE STARTED]],8,FALSE) = DATE(1900,1,0), "", VLOOKUP($B79,Table3[[#All],[EMP ID]:[DATE STARTED]],8,FALSE)), "")</f>
        <v/>
      </c>
      <c r="F79" s="136" t="str">
        <f>VLOOKUP($B79,'EMP LOC'!$A$2:$G$100,7,FALSE)</f>
        <v>2024-024</v>
      </c>
      <c r="G79" s="137">
        <f>VLOOKUP($B79,'EMP LOC'!$A$2:$J$100,10,FALSE)</f>
        <v>5.2</v>
      </c>
      <c r="H79" s="145">
        <v>0.75</v>
      </c>
      <c r="I79" s="139">
        <v>9</v>
      </c>
      <c r="J79" s="140">
        <f>IF(COUNTIF($B$3:B79, B79) = 1, SUMIF($B$3:$B$140, B79, $H$3:$H$140), "")</f>
        <v>1</v>
      </c>
      <c r="K79" s="173">
        <f>IF(COUNTIF($A$3:A79,A79)=1,SUMIF($A$3:$A$140,A79,$H$3:$H$140),"")</f>
        <v>0.75</v>
      </c>
      <c r="L79" s="179">
        <f t="shared" si="19"/>
        <v>689.05118060980044</v>
      </c>
      <c r="M79" s="172">
        <f t="shared" si="20"/>
        <v>42.72117319780763</v>
      </c>
      <c r="N79" s="172">
        <f t="shared" si="21"/>
        <v>9.9912421188421074</v>
      </c>
      <c r="O79" s="180">
        <f t="shared" si="22"/>
        <v>636.33876529315069</v>
      </c>
      <c r="P79" s="174">
        <f>IFERROR(VLOOKUP($A79,COST!$A$1:$B$485,2,FALSE),0)</f>
        <v>33715.69</v>
      </c>
      <c r="Q79" s="163">
        <f t="shared" si="23"/>
        <v>8766.0794000000005</v>
      </c>
      <c r="R79" s="164">
        <f t="shared" si="24"/>
        <v>18720.000000000004</v>
      </c>
      <c r="S79" s="163">
        <f t="shared" si="25"/>
        <v>2059.2000000000003</v>
      </c>
      <c r="T79" s="142">
        <f t="shared" si="26"/>
        <v>9</v>
      </c>
      <c r="U79" s="142">
        <f t="shared" si="18"/>
        <v>270</v>
      </c>
      <c r="V79" s="142">
        <f t="shared" si="27"/>
        <v>72</v>
      </c>
      <c r="W79" s="142">
        <f t="shared" si="28"/>
        <v>198</v>
      </c>
      <c r="X79" s="143">
        <f t="shared" si="29"/>
        <v>0.10999999999999999</v>
      </c>
      <c r="Y79" s="144">
        <f t="shared" si="30"/>
        <v>523.08276529315071</v>
      </c>
      <c r="Z79" s="144">
        <f t="shared" si="31"/>
        <v>113.25600000000001</v>
      </c>
      <c r="AA79" s="144">
        <f t="shared" si="32"/>
        <v>636.33876529315069</v>
      </c>
    </row>
    <row r="80" spans="1:27" x14ac:dyDescent="0.2">
      <c r="A80" s="146" t="s">
        <v>223</v>
      </c>
      <c r="B80" s="150">
        <v>240255</v>
      </c>
      <c r="C80" s="150" t="s">
        <v>222</v>
      </c>
      <c r="D80" s="135">
        <f>VLOOKUP($B80,Table3[[#All],[EMP ID]:[DATE STARTED]],10,FALSE)</f>
        <v>43987</v>
      </c>
      <c r="E80" s="135" t="str">
        <f>IFERROR(IF(VLOOKUP($B80,Table3[[#All],[EMP ID]:[DATE STARTED]],8,FALSE) = DATE(1900,1,0), "", VLOOKUP($B80,Table3[[#All],[EMP ID]:[DATE STARTED]],8,FALSE)), "")</f>
        <v/>
      </c>
      <c r="F80" s="136" t="str">
        <f>VLOOKUP($B80,'EMP LOC'!$A$2:$G$100,7,FALSE)</f>
        <v>2024-024</v>
      </c>
      <c r="G80" s="137">
        <f>VLOOKUP($B80,'EMP LOC'!$A$2:$J$100,10,FALSE)</f>
        <v>5.2</v>
      </c>
      <c r="H80" s="147">
        <v>0.25</v>
      </c>
      <c r="I80" s="148">
        <v>3</v>
      </c>
      <c r="J80" s="140" t="str">
        <f>IF(COUNTIF($B$3:B80, B80) = 1, SUMIF($B$3:$B$140, B80, $H$3:$H$140), "")</f>
        <v/>
      </c>
      <c r="K80" s="173">
        <f>IF(COUNTIF($A$3:A80,A80)=1,SUMIF($A$3:$A$140,A80,$H$3:$H$140),"")</f>
        <v>0.25</v>
      </c>
      <c r="L80" s="179">
        <f t="shared" si="19"/>
        <v>191.99422174425766</v>
      </c>
      <c r="M80" s="172">
        <f t="shared" si="20"/>
        <v>11.903641748143976</v>
      </c>
      <c r="N80" s="172">
        <f t="shared" si="21"/>
        <v>2.7839162152917361</v>
      </c>
      <c r="O80" s="180">
        <f t="shared" si="22"/>
        <v>177.30666378082196</v>
      </c>
      <c r="P80" s="174">
        <f>IFERROR(VLOOKUP($A80,COST!$A$1:$B$485,2,FALSE),0)</f>
        <v>26985.3</v>
      </c>
      <c r="Q80" s="163">
        <f t="shared" si="23"/>
        <v>7016.1779999999999</v>
      </c>
      <c r="R80" s="164">
        <f t="shared" si="24"/>
        <v>6240</v>
      </c>
      <c r="S80" s="163">
        <f t="shared" si="25"/>
        <v>686.4</v>
      </c>
      <c r="T80" s="142">
        <f t="shared" si="26"/>
        <v>3</v>
      </c>
      <c r="U80" s="142">
        <f t="shared" si="18"/>
        <v>90</v>
      </c>
      <c r="V80" s="142">
        <f t="shared" si="27"/>
        <v>24</v>
      </c>
      <c r="W80" s="142">
        <f t="shared" si="28"/>
        <v>66</v>
      </c>
      <c r="X80" s="143">
        <f t="shared" si="29"/>
        <v>0.11</v>
      </c>
      <c r="Y80" s="144">
        <f t="shared" si="30"/>
        <v>139.55466378082193</v>
      </c>
      <c r="Z80" s="144">
        <f t="shared" si="31"/>
        <v>37.752000000000002</v>
      </c>
      <c r="AA80" s="144">
        <f t="shared" si="32"/>
        <v>177.30666378082194</v>
      </c>
    </row>
    <row r="81" spans="1:27" x14ac:dyDescent="0.2">
      <c r="A81" s="134" t="s">
        <v>238</v>
      </c>
      <c r="B81" s="149">
        <v>240259</v>
      </c>
      <c r="C81" s="149" t="s">
        <v>675</v>
      </c>
      <c r="D81" s="135">
        <f>VLOOKUP($B81,Table3[[#All],[EMP ID]:[DATE STARTED]],10,FALSE)</f>
        <v>43997</v>
      </c>
      <c r="E81" s="135" t="str">
        <f>IFERROR(IF(VLOOKUP($B81,Table3[[#All],[EMP ID]:[DATE STARTED]],8,FALSE) = DATE(1900,1,0), "", VLOOKUP($B81,Table3[[#All],[EMP ID]:[DATE STARTED]],8,FALSE)), "")</f>
        <v/>
      </c>
      <c r="F81" s="136" t="str">
        <f>VLOOKUP($B81,'EMP LOC'!$A$2:$G$100,7,FALSE)</f>
        <v>2024-016</v>
      </c>
      <c r="G81" s="137">
        <f>VLOOKUP($B81,'EMP LOC'!$A$2:$J$100,10,FALSE)</f>
        <v>8.57</v>
      </c>
      <c r="H81" s="145">
        <v>0.66666666666666663</v>
      </c>
      <c r="I81" s="139">
        <v>8</v>
      </c>
      <c r="J81" s="140">
        <f>IF(COUNTIF($B$3:B81, B81) = 1, SUMIF($B$3:$B$140, B81, $H$3:$H$140), "")</f>
        <v>0.75</v>
      </c>
      <c r="K81" s="173" t="str">
        <f>IF(COUNTIF($A$3:A81,A81)=1,SUMIF($A$3:$A$140,A81,$H$3:$H$140),"")</f>
        <v/>
      </c>
      <c r="L81" s="179">
        <f t="shared" si="19"/>
        <v>683.13769143297918</v>
      </c>
      <c r="M81" s="172">
        <f t="shared" si="20"/>
        <v>42.354536868844711</v>
      </c>
      <c r="N81" s="172">
        <f t="shared" si="21"/>
        <v>9.9054965257781991</v>
      </c>
      <c r="O81" s="180">
        <f t="shared" si="22"/>
        <v>630.87765803835634</v>
      </c>
      <c r="P81" s="174">
        <f>IFERROR(VLOOKUP($A81,COST!$A$1:$B$485,2,FALSE),0)</f>
        <v>33715.69</v>
      </c>
      <c r="Q81" s="163">
        <f t="shared" si="23"/>
        <v>8766.0794000000005</v>
      </c>
      <c r="R81" s="164">
        <f t="shared" si="24"/>
        <v>27424.000000000004</v>
      </c>
      <c r="S81" s="163">
        <f t="shared" si="25"/>
        <v>3016.6400000000003</v>
      </c>
      <c r="T81" s="142">
        <f t="shared" si="26"/>
        <v>8</v>
      </c>
      <c r="U81" s="142">
        <f t="shared" si="18"/>
        <v>240</v>
      </c>
      <c r="V81" s="142">
        <f t="shared" si="27"/>
        <v>64</v>
      </c>
      <c r="W81" s="142">
        <f t="shared" si="28"/>
        <v>176</v>
      </c>
      <c r="X81" s="143">
        <f t="shared" si="29"/>
        <v>0.11</v>
      </c>
      <c r="Y81" s="144">
        <f t="shared" si="30"/>
        <v>464.96245803835626</v>
      </c>
      <c r="Z81" s="144">
        <f t="shared" si="31"/>
        <v>165.91520000000003</v>
      </c>
      <c r="AA81" s="144">
        <f t="shared" si="32"/>
        <v>630.87765803835623</v>
      </c>
    </row>
    <row r="82" spans="1:27" x14ac:dyDescent="0.2">
      <c r="A82" s="146" t="s">
        <v>431</v>
      </c>
      <c r="B82" s="150">
        <v>240259</v>
      </c>
      <c r="C82" s="150" t="s">
        <v>675</v>
      </c>
      <c r="D82" s="135">
        <f>VLOOKUP($B82,Table3[[#All],[EMP ID]:[DATE STARTED]],10,FALSE)</f>
        <v>43997</v>
      </c>
      <c r="E82" s="135" t="str">
        <f>IFERROR(IF(VLOOKUP($B82,Table3[[#All],[EMP ID]:[DATE STARTED]],8,FALSE) = DATE(1900,1,0), "", VLOOKUP($B82,Table3[[#All],[EMP ID]:[DATE STARTED]],8,FALSE)), "")</f>
        <v/>
      </c>
      <c r="F82" s="136" t="str">
        <f>VLOOKUP($B82,'EMP LOC'!$A$2:$G$100,7,FALSE)</f>
        <v>2024-016</v>
      </c>
      <c r="G82" s="137">
        <f>VLOOKUP($B82,'EMP LOC'!$A$2:$J$100,10,FALSE)</f>
        <v>8.57</v>
      </c>
      <c r="H82" s="147">
        <v>8.3333333333333329E-2</v>
      </c>
      <c r="I82" s="148">
        <v>1</v>
      </c>
      <c r="J82" s="140" t="str">
        <f>IF(COUNTIF($B$3:B82, B82) = 1, SUMIF($B$3:$B$140, B82, $H$3:$H$140), "")</f>
        <v/>
      </c>
      <c r="K82" s="173" t="str">
        <f>IF(COUNTIF($A$3:A82,A82)=1,SUMIF($A$3:$A$140,A82,$H$3:$H$140),"")</f>
        <v/>
      </c>
      <c r="L82" s="179">
        <f t="shared" si="19"/>
        <v>103.097505849545</v>
      </c>
      <c r="M82" s="172">
        <f t="shared" si="20"/>
        <v>6.3920453626717899</v>
      </c>
      <c r="N82" s="172">
        <f t="shared" si="21"/>
        <v>1.4949138348184026</v>
      </c>
      <c r="O82" s="180">
        <f t="shared" si="22"/>
        <v>95.210546652054802</v>
      </c>
      <c r="P82" s="174">
        <f>IFERROR(VLOOKUP($A82,COST!$A$1:$B$485,2,FALSE),0)</f>
        <v>43200.84</v>
      </c>
      <c r="Q82" s="163">
        <f t="shared" si="23"/>
        <v>11232.2184</v>
      </c>
      <c r="R82" s="164">
        <f t="shared" si="24"/>
        <v>3428.0000000000005</v>
      </c>
      <c r="S82" s="163">
        <f t="shared" si="25"/>
        <v>377.08000000000004</v>
      </c>
      <c r="T82" s="142">
        <f t="shared" si="26"/>
        <v>1</v>
      </c>
      <c r="U82" s="142">
        <f t="shared" si="18"/>
        <v>30</v>
      </c>
      <c r="V82" s="142">
        <f t="shared" si="27"/>
        <v>8</v>
      </c>
      <c r="W82" s="142">
        <f t="shared" si="28"/>
        <v>22</v>
      </c>
      <c r="X82" s="143">
        <f t="shared" si="29"/>
        <v>0.11</v>
      </c>
      <c r="Y82" s="144">
        <f t="shared" si="30"/>
        <v>74.471146652054799</v>
      </c>
      <c r="Z82" s="144">
        <f t="shared" si="31"/>
        <v>20.739400000000003</v>
      </c>
      <c r="AA82" s="144">
        <f t="shared" si="32"/>
        <v>95.210546652054802</v>
      </c>
    </row>
    <row r="83" spans="1:27" x14ac:dyDescent="0.2">
      <c r="A83" s="146" t="s">
        <v>109</v>
      </c>
      <c r="B83" s="150">
        <v>240263</v>
      </c>
      <c r="C83" s="150" t="s">
        <v>115</v>
      </c>
      <c r="D83" s="135">
        <f>VLOOKUP($B83,Table3[[#All],[EMP ID]:[DATE STARTED]],10,FALSE)</f>
        <v>44013</v>
      </c>
      <c r="E83" s="135" t="str">
        <f>IFERROR(IF(VLOOKUP($B83,Table3[[#All],[EMP ID]:[DATE STARTED]],8,FALSE) = DATE(1900,1,0), "", VLOOKUP($B83,Table3[[#All],[EMP ID]:[DATE STARTED]],8,FALSE)), "")</f>
        <v/>
      </c>
      <c r="F83" s="136" t="str">
        <f>VLOOKUP($B83,'EMP LOC'!$A$2:$G$100,7,FALSE)</f>
        <v>2019-043 (O)</v>
      </c>
      <c r="G83" s="137">
        <f>VLOOKUP($B83,'EMP LOC'!$A$2:$J$100,10,FALSE)</f>
        <v>0.8</v>
      </c>
      <c r="H83" s="147">
        <v>0.91666666666666663</v>
      </c>
      <c r="I83" s="148">
        <v>11</v>
      </c>
      <c r="J83" s="140">
        <f>IF(COUNTIF($B$3:B83, B83) = 1, SUMIF($B$3:$B$140, B83, $H$3:$H$140), "")</f>
        <v>0.99666666666666659</v>
      </c>
      <c r="K83" s="173">
        <f>IF(COUNTIF($A$3:A83,A83)=1,SUMIF($A$3:$A$140,A83,$H$3:$H$140),"")</f>
        <v>1</v>
      </c>
      <c r="L83" s="179">
        <f t="shared" si="19"/>
        <v>930.88483345224779</v>
      </c>
      <c r="M83" s="172">
        <f t="shared" si="20"/>
        <v>57.71485967403936</v>
      </c>
      <c r="N83" s="172">
        <f t="shared" si="21"/>
        <v>13.497830085057593</v>
      </c>
      <c r="O83" s="180">
        <f t="shared" si="22"/>
        <v>859.67214369315093</v>
      </c>
      <c r="P83" s="174">
        <f>IFERROR(VLOOKUP($A83,COST!$A$1:$B$485,2,FALSE),0)</f>
        <v>44213.04</v>
      </c>
      <c r="Q83" s="163">
        <f t="shared" si="23"/>
        <v>11495.3904</v>
      </c>
      <c r="R83" s="164">
        <f t="shared" si="24"/>
        <v>3520.0000000000005</v>
      </c>
      <c r="S83" s="163">
        <f t="shared" si="25"/>
        <v>387.20000000000005</v>
      </c>
      <c r="T83" s="142">
        <f t="shared" si="26"/>
        <v>11</v>
      </c>
      <c r="U83" s="142">
        <f t="shared" si="18"/>
        <v>330</v>
      </c>
      <c r="V83" s="142">
        <f t="shared" si="27"/>
        <v>88</v>
      </c>
      <c r="W83" s="142">
        <f t="shared" si="28"/>
        <v>242</v>
      </c>
      <c r="X83" s="143">
        <f t="shared" si="29"/>
        <v>0.11</v>
      </c>
      <c r="Y83" s="144">
        <f t="shared" si="30"/>
        <v>838.37614369315077</v>
      </c>
      <c r="Z83" s="144">
        <f t="shared" si="31"/>
        <v>21.296000000000003</v>
      </c>
      <c r="AA83" s="144">
        <f t="shared" si="32"/>
        <v>859.67214369315082</v>
      </c>
    </row>
    <row r="84" spans="1:27" x14ac:dyDescent="0.2">
      <c r="A84" s="146" t="s">
        <v>199</v>
      </c>
      <c r="B84" s="150">
        <v>240263</v>
      </c>
      <c r="C84" s="150" t="s">
        <v>115</v>
      </c>
      <c r="D84" s="135">
        <f>VLOOKUP($B84,Table3[[#All],[EMP ID]:[DATE STARTED]],10,FALSE)</f>
        <v>44013</v>
      </c>
      <c r="E84" s="135" t="str">
        <f>IFERROR(IF(VLOOKUP($B84,Table3[[#All],[EMP ID]:[DATE STARTED]],8,FALSE) = DATE(1900,1,0), "", VLOOKUP($B84,Table3[[#All],[EMP ID]:[DATE STARTED]],8,FALSE)), "")</f>
        <v/>
      </c>
      <c r="F84" s="136" t="str">
        <f>VLOOKUP($B84,'EMP LOC'!$A$2:$G$100,7,FALSE)</f>
        <v>2019-043 (O)</v>
      </c>
      <c r="G84" s="137">
        <f>VLOOKUP($B84,'EMP LOC'!$A$2:$J$100,10,FALSE)</f>
        <v>0.8</v>
      </c>
      <c r="H84" s="147">
        <v>0.08</v>
      </c>
      <c r="I84" s="148">
        <v>1</v>
      </c>
      <c r="J84" s="140" t="str">
        <f>IF(COUNTIF($B$3:B84, B84) = 1, SUMIF($B$3:$B$140, B84, $H$3:$H$140), "")</f>
        <v/>
      </c>
      <c r="K84" s="173">
        <f>IF(COUNTIF($A$3:A84,A84)=1,SUMIF($A$3:$A$140,A84,$H$3:$H$140),"")</f>
        <v>0.08</v>
      </c>
      <c r="L84" s="179">
        <f t="shared" si="19"/>
        <v>62.976086579495821</v>
      </c>
      <c r="M84" s="172">
        <f t="shared" si="20"/>
        <v>3.904517367928741</v>
      </c>
      <c r="N84" s="172">
        <f t="shared" si="21"/>
        <v>0.91315325540268943</v>
      </c>
      <c r="O84" s="180">
        <f t="shared" si="22"/>
        <v>58.15841595616439</v>
      </c>
      <c r="P84" s="174">
        <f>IFERROR(VLOOKUP($A84,COST!$A$1:$B$485,2,FALSE),0)</f>
        <v>32614.720000000001</v>
      </c>
      <c r="Q84" s="163">
        <f t="shared" si="23"/>
        <v>8479.8271999999997</v>
      </c>
      <c r="R84" s="164">
        <f t="shared" si="24"/>
        <v>320</v>
      </c>
      <c r="S84" s="163">
        <f t="shared" si="25"/>
        <v>35.200000000000003</v>
      </c>
      <c r="T84" s="142">
        <f t="shared" si="26"/>
        <v>1</v>
      </c>
      <c r="U84" s="142">
        <f t="shared" si="18"/>
        <v>30</v>
      </c>
      <c r="V84" s="142">
        <f t="shared" si="27"/>
        <v>8</v>
      </c>
      <c r="W84" s="142">
        <f t="shared" si="28"/>
        <v>22</v>
      </c>
      <c r="X84" s="143">
        <f t="shared" si="29"/>
        <v>0.11000000000000001</v>
      </c>
      <c r="Y84" s="144">
        <f t="shared" si="30"/>
        <v>56.22241595616439</v>
      </c>
      <c r="Z84" s="144">
        <f t="shared" si="31"/>
        <v>1.9360000000000002</v>
      </c>
      <c r="AA84" s="144">
        <f t="shared" si="32"/>
        <v>58.15841595616439</v>
      </c>
    </row>
    <row r="85" spans="1:27" x14ac:dyDescent="0.2">
      <c r="A85" s="146" t="s">
        <v>348</v>
      </c>
      <c r="B85" s="150">
        <v>240348</v>
      </c>
      <c r="C85" s="150" t="s">
        <v>347</v>
      </c>
      <c r="D85" s="135">
        <f>VLOOKUP($B85,Table3[[#All],[EMP ID]:[DATE STARTED]],10,FALSE)</f>
        <v>44228</v>
      </c>
      <c r="E85" s="135" t="str">
        <f>IFERROR(IF(VLOOKUP($B85,Table3[[#All],[EMP ID]:[DATE STARTED]],8,FALSE) = DATE(1900,1,0), "", VLOOKUP($B85,Table3[[#All],[EMP ID]:[DATE STARTED]],8,FALSE)), "")</f>
        <v/>
      </c>
      <c r="F85" s="136" t="str">
        <f>VLOOKUP($B85,'EMP LOC'!$A$2:$G$100,7,FALSE)</f>
        <v>2022-042 (3)</v>
      </c>
      <c r="G85" s="137">
        <f>VLOOKUP($B85,'EMP LOC'!$A$2:$J$100,10,FALSE)</f>
        <v>3.87</v>
      </c>
      <c r="H85" s="147">
        <v>0.91666666666666663</v>
      </c>
      <c r="I85" s="148">
        <v>11</v>
      </c>
      <c r="J85" s="140">
        <f>IF(COUNTIF($B$3:B85, B85) = 1, SUMIF($B$3:$B$140, B85, $H$3:$H$140), "")</f>
        <v>0.99666666666666659</v>
      </c>
      <c r="K85" s="173">
        <f>IF(COUNTIF($A$3:A85,A85)=1,SUMIF($A$3:$A$140,A85,$H$3:$H$140),"")</f>
        <v>0.91666666666666663</v>
      </c>
      <c r="L85" s="179">
        <f t="shared" si="19"/>
        <v>1269.7825804095501</v>
      </c>
      <c r="M85" s="172">
        <f t="shared" si="20"/>
        <v>78.726519985392102</v>
      </c>
      <c r="N85" s="172">
        <f t="shared" si="21"/>
        <v>18.411847415938478</v>
      </c>
      <c r="O85" s="180">
        <f t="shared" si="22"/>
        <v>1172.6442130082196</v>
      </c>
      <c r="P85" s="174">
        <f>IFERROR(VLOOKUP($A85,COST!$A$1:$B$485,2,FALSE),0)</f>
        <v>56408.29</v>
      </c>
      <c r="Q85" s="163">
        <f t="shared" si="23"/>
        <v>14666.155400000001</v>
      </c>
      <c r="R85" s="164">
        <f t="shared" si="24"/>
        <v>17028</v>
      </c>
      <c r="S85" s="163">
        <f t="shared" si="25"/>
        <v>1873.0800000000002</v>
      </c>
      <c r="T85" s="142">
        <f t="shared" si="26"/>
        <v>11</v>
      </c>
      <c r="U85" s="142">
        <f t="shared" si="18"/>
        <v>330</v>
      </c>
      <c r="V85" s="142">
        <f t="shared" si="27"/>
        <v>88</v>
      </c>
      <c r="W85" s="142">
        <f t="shared" si="28"/>
        <v>242</v>
      </c>
      <c r="X85" s="143">
        <f t="shared" si="29"/>
        <v>0.11000000000000001</v>
      </c>
      <c r="Y85" s="144">
        <f t="shared" si="30"/>
        <v>1069.6248130082195</v>
      </c>
      <c r="Z85" s="144">
        <f t="shared" si="31"/>
        <v>103.0194</v>
      </c>
      <c r="AA85" s="144">
        <f t="shared" si="32"/>
        <v>1172.6442130082194</v>
      </c>
    </row>
    <row r="86" spans="1:27" x14ac:dyDescent="0.2">
      <c r="A86" s="151" t="s">
        <v>751</v>
      </c>
      <c r="B86" s="149">
        <v>240348</v>
      </c>
      <c r="C86" s="149" t="s">
        <v>347</v>
      </c>
      <c r="D86" s="135">
        <f>VLOOKUP($B86,Table3[[#All],[EMP ID]:[DATE STARTED]],10,FALSE)</f>
        <v>44228</v>
      </c>
      <c r="E86" s="135" t="str">
        <f>IFERROR(IF(VLOOKUP($B86,Table3[[#All],[EMP ID]:[DATE STARTED]],8,FALSE) = DATE(1900,1,0), "", VLOOKUP($B86,Table3[[#All],[EMP ID]:[DATE STARTED]],8,FALSE)), "")</f>
        <v/>
      </c>
      <c r="F86" s="136" t="str">
        <f>VLOOKUP($B86,'EMP LOC'!$A$2:$G$100,7,FALSE)</f>
        <v>2022-042 (3)</v>
      </c>
      <c r="G86" s="137">
        <f>VLOOKUP($B86,'EMP LOC'!$A$2:$J$100,10,FALSE)</f>
        <v>3.87</v>
      </c>
      <c r="H86" s="145">
        <v>0.08</v>
      </c>
      <c r="I86" s="139">
        <v>1</v>
      </c>
      <c r="J86" s="140" t="str">
        <f>IF(COUNTIF($B$3:B86, B86) = 1, SUMIF($B$3:$B$140, B86, $H$3:$H$140), "")</f>
        <v/>
      </c>
      <c r="K86" s="173">
        <f>IF(COUNTIF($A$3:A86,A86)=1,SUMIF($A$3:$A$140,A86,$H$3:$H$140),"")</f>
        <v>0.08</v>
      </c>
      <c r="L86" s="179">
        <f t="shared" si="19"/>
        <v>80.116776195385341</v>
      </c>
      <c r="M86" s="172">
        <f t="shared" si="20"/>
        <v>4.967240124113891</v>
      </c>
      <c r="N86" s="172">
        <f t="shared" si="21"/>
        <v>1.1616932548330876</v>
      </c>
      <c r="O86" s="180">
        <f t="shared" si="22"/>
        <v>73.987842816438373</v>
      </c>
      <c r="P86" s="174">
        <f>IFERROR(VLOOKUP($A86,COST!$A$1:$B$485,2,FALSE),0)</f>
        <v>37487.589999999997</v>
      </c>
      <c r="Q86" s="163">
        <f t="shared" si="23"/>
        <v>9746.7734</v>
      </c>
      <c r="R86" s="164">
        <f t="shared" si="24"/>
        <v>1548</v>
      </c>
      <c r="S86" s="163">
        <f t="shared" si="25"/>
        <v>170.28</v>
      </c>
      <c r="T86" s="142">
        <f t="shared" si="26"/>
        <v>1</v>
      </c>
      <c r="U86" s="142">
        <f t="shared" si="18"/>
        <v>30</v>
      </c>
      <c r="V86" s="142">
        <f t="shared" si="27"/>
        <v>8</v>
      </c>
      <c r="W86" s="142">
        <f t="shared" si="28"/>
        <v>22</v>
      </c>
      <c r="X86" s="143">
        <f t="shared" si="29"/>
        <v>0.11</v>
      </c>
      <c r="Y86" s="144">
        <f t="shared" si="30"/>
        <v>64.622442816438365</v>
      </c>
      <c r="Z86" s="144">
        <f t="shared" si="31"/>
        <v>9.3653999999999993</v>
      </c>
      <c r="AA86" s="144">
        <f t="shared" si="32"/>
        <v>73.987842816438359</v>
      </c>
    </row>
    <row r="87" spans="1:27" x14ac:dyDescent="0.2">
      <c r="A87" s="134" t="s">
        <v>64</v>
      </c>
      <c r="B87" s="149">
        <v>240409</v>
      </c>
      <c r="C87" s="149" t="s">
        <v>70</v>
      </c>
      <c r="D87" s="135">
        <f>VLOOKUP($B87,Table3[[#All],[EMP ID]:[DATE STARTED]],10,FALSE)</f>
        <v>44396</v>
      </c>
      <c r="E87" s="135">
        <f>IFERROR(IF(VLOOKUP($B87,Table3[[#All],[EMP ID]:[DATE STARTED]],8,FALSE) = DATE(1900,1,0), "", VLOOKUP($B87,Table3[[#All],[EMP ID]:[DATE STARTED]],8,FALSE)), "")</f>
        <v>45400</v>
      </c>
      <c r="F87" s="136" t="str">
        <f>VLOOKUP($B87,'EMP LOC'!$A$2:$G$100,7,FALSE)</f>
        <v>EQUIP DFW</v>
      </c>
      <c r="G87" s="137">
        <f>VLOOKUP($B87,'EMP LOC'!$A$2:$J$100,10,FALSE)</f>
        <v>3.63</v>
      </c>
      <c r="H87" s="145">
        <v>0.13333333333333333</v>
      </c>
      <c r="I87" s="139">
        <v>2</v>
      </c>
      <c r="J87" s="140">
        <f>IF(COUNTIF($B$3:B87, B87) = 1, SUMIF($B$3:$B$140, B87, $H$3:$H$140), "")</f>
        <v>0.13333333333333333</v>
      </c>
      <c r="K87" s="173" t="str">
        <f>IF(COUNTIF($A$3:A87,A87)=1,SUMIF($A$3:$A$140,A87,$H$3:$H$140),"")</f>
        <v/>
      </c>
      <c r="L87" s="179">
        <f t="shared" si="19"/>
        <v>194.02938016331555</v>
      </c>
      <c r="M87" s="172">
        <f t="shared" si="20"/>
        <v>12.029821570125565</v>
      </c>
      <c r="N87" s="172">
        <f t="shared" si="21"/>
        <v>2.8134260123680757</v>
      </c>
      <c r="O87" s="180">
        <f t="shared" si="22"/>
        <v>179.18613258082192</v>
      </c>
      <c r="P87" s="174">
        <f>IFERROR(VLOOKUP($A87,COST!$A$1:$B$485,2,FALSE),0)</f>
        <v>46877.13</v>
      </c>
      <c r="Q87" s="163">
        <f t="shared" si="23"/>
        <v>12188.0538</v>
      </c>
      <c r="R87" s="164">
        <f t="shared" si="24"/>
        <v>2904</v>
      </c>
      <c r="S87" s="163">
        <f t="shared" si="25"/>
        <v>319.44</v>
      </c>
      <c r="T87" s="142">
        <f t="shared" si="26"/>
        <v>2</v>
      </c>
      <c r="U87" s="142">
        <f t="shared" si="18"/>
        <v>60</v>
      </c>
      <c r="V87" s="142">
        <f t="shared" si="27"/>
        <v>16</v>
      </c>
      <c r="W87" s="142">
        <f t="shared" si="28"/>
        <v>44</v>
      </c>
      <c r="X87" s="143">
        <f t="shared" si="29"/>
        <v>0.11</v>
      </c>
      <c r="Y87" s="144">
        <f t="shared" si="30"/>
        <v>161.61693258082192</v>
      </c>
      <c r="Z87" s="144">
        <f t="shared" si="31"/>
        <v>17.569199999999999</v>
      </c>
      <c r="AA87" s="144">
        <f t="shared" si="32"/>
        <v>179.18613258082192</v>
      </c>
    </row>
    <row r="88" spans="1:27" x14ac:dyDescent="0.2">
      <c r="A88" s="134" t="s">
        <v>69</v>
      </c>
      <c r="B88" s="149">
        <v>240441</v>
      </c>
      <c r="C88" s="149" t="s">
        <v>75</v>
      </c>
      <c r="D88" s="135">
        <f>VLOOKUP($B88,Table3[[#All],[EMP ID]:[DATE STARTED]],10,FALSE)</f>
        <v>44452</v>
      </c>
      <c r="E88" s="135" t="str">
        <f>IFERROR(IF(VLOOKUP($B88,Table3[[#All],[EMP ID]:[DATE STARTED]],8,FALSE) = DATE(1900,1,0), "", VLOOKUP($B88,Table3[[#All],[EMP ID]:[DATE STARTED]],8,FALSE)), "")</f>
        <v/>
      </c>
      <c r="F88" s="136" t="str">
        <f>VLOOKUP($B88,'EMP LOC'!$A$2:$G$100,7,FALSE)</f>
        <v>2019-043</v>
      </c>
      <c r="G88" s="137">
        <f>VLOOKUP($B88,'EMP LOC'!$A$2:$J$100,10,FALSE)</f>
        <v>6.22</v>
      </c>
      <c r="H88" s="145">
        <v>1</v>
      </c>
      <c r="I88" s="139">
        <v>12</v>
      </c>
      <c r="J88" s="140">
        <f>IF(COUNTIF($B$3:B88, B88) = 1, SUMIF($B$3:$B$140, B88, $H$3:$H$140), "")</f>
        <v>1</v>
      </c>
      <c r="K88" s="173">
        <f>IF(COUNTIF($A$3:A88,A88)=1,SUMIF($A$3:$A$140,A88,$H$3:$H$140),"")</f>
        <v>1</v>
      </c>
      <c r="L88" s="179">
        <f t="shared" si="19"/>
        <v>1752.0835178853526</v>
      </c>
      <c r="M88" s="172">
        <f t="shared" si="20"/>
        <v>108.62917810889186</v>
      </c>
      <c r="N88" s="172">
        <f t="shared" si="21"/>
        <v>25.405211009337616</v>
      </c>
      <c r="O88" s="180">
        <f t="shared" si="22"/>
        <v>1618.0491287671232</v>
      </c>
      <c r="P88" s="174">
        <f>IFERROR(VLOOKUP($A88,COST!$A$1:$B$485,2,FALSE),0)</f>
        <v>69487.5</v>
      </c>
      <c r="Q88" s="163">
        <f t="shared" si="23"/>
        <v>18066.75</v>
      </c>
      <c r="R88" s="164">
        <f t="shared" si="24"/>
        <v>29856</v>
      </c>
      <c r="S88" s="163">
        <f t="shared" si="25"/>
        <v>3284.16</v>
      </c>
      <c r="T88" s="142">
        <f t="shared" si="26"/>
        <v>12</v>
      </c>
      <c r="U88" s="142">
        <f t="shared" si="18"/>
        <v>360</v>
      </c>
      <c r="V88" s="142">
        <f t="shared" si="27"/>
        <v>96</v>
      </c>
      <c r="W88" s="142">
        <f t="shared" si="28"/>
        <v>264</v>
      </c>
      <c r="X88" s="143">
        <f t="shared" si="29"/>
        <v>0.11</v>
      </c>
      <c r="Y88" s="144">
        <f t="shared" si="30"/>
        <v>1437.4203287671232</v>
      </c>
      <c r="Z88" s="144">
        <f t="shared" si="31"/>
        <v>180.62879999999998</v>
      </c>
      <c r="AA88" s="144">
        <f t="shared" si="32"/>
        <v>1618.0491287671232</v>
      </c>
    </row>
    <row r="89" spans="1:27" x14ac:dyDescent="0.2">
      <c r="A89" s="134" t="s">
        <v>381</v>
      </c>
      <c r="B89" s="149">
        <v>240442</v>
      </c>
      <c r="C89" s="149" t="s">
        <v>380</v>
      </c>
      <c r="D89" s="135">
        <f>VLOOKUP($B89,Table3[[#All],[EMP ID]:[DATE STARTED]],10,FALSE)</f>
        <v>44452</v>
      </c>
      <c r="E89" s="135" t="str">
        <f>IFERROR(IF(VLOOKUP($B89,Table3[[#All],[EMP ID]:[DATE STARTED]],8,FALSE) = DATE(1900,1,0), "", VLOOKUP($B89,Table3[[#All],[EMP ID]:[DATE STARTED]],8,FALSE)), "")</f>
        <v/>
      </c>
      <c r="F89" s="136" t="str">
        <f>VLOOKUP($B89,'EMP LOC'!$A$2:$G$100,7,FALSE)</f>
        <v>2022-012</v>
      </c>
      <c r="G89" s="137">
        <f>VLOOKUP($B89,'EMP LOC'!$A$2:$J$100,10,FALSE)</f>
        <v>3.84</v>
      </c>
      <c r="H89" s="145">
        <v>0.92</v>
      </c>
      <c r="I89" s="139">
        <v>11</v>
      </c>
      <c r="J89" s="140">
        <f>IF(COUNTIF($B$3:B89, B89) = 1, SUMIF($B$3:$B$140, B89, $H$3:$H$140), "")</f>
        <v>1.0033333333333334</v>
      </c>
      <c r="K89" s="173">
        <f>IF(COUNTIF($A$3:A89,A89)=1,SUMIF($A$3:$A$140,A89,$H$3:$H$140),"")</f>
        <v>0.92</v>
      </c>
      <c r="L89" s="179">
        <f t="shared" si="19"/>
        <v>1268.9178267549751</v>
      </c>
      <c r="M89" s="172">
        <f t="shared" si="20"/>
        <v>78.672905258808456</v>
      </c>
      <c r="N89" s="172">
        <f t="shared" si="21"/>
        <v>18.399308487947138</v>
      </c>
      <c r="O89" s="180">
        <f t="shared" si="22"/>
        <v>1171.8456130082195</v>
      </c>
      <c r="P89" s="174">
        <f>IFERROR(VLOOKUP($A89,COST!$A$1:$B$485,2,FALSE),0)</f>
        <v>56408.29</v>
      </c>
      <c r="Q89" s="163">
        <f t="shared" si="23"/>
        <v>14666.155400000001</v>
      </c>
      <c r="R89" s="164">
        <f t="shared" si="24"/>
        <v>16896</v>
      </c>
      <c r="S89" s="163">
        <f t="shared" si="25"/>
        <v>1858.56</v>
      </c>
      <c r="T89" s="142">
        <f t="shared" si="26"/>
        <v>11</v>
      </c>
      <c r="U89" s="142">
        <f t="shared" si="18"/>
        <v>330</v>
      </c>
      <c r="V89" s="142">
        <f t="shared" si="27"/>
        <v>88</v>
      </c>
      <c r="W89" s="142">
        <f t="shared" si="28"/>
        <v>242</v>
      </c>
      <c r="X89" s="143">
        <f t="shared" si="29"/>
        <v>0.11</v>
      </c>
      <c r="Y89" s="144">
        <f t="shared" si="30"/>
        <v>1069.6248130082195</v>
      </c>
      <c r="Z89" s="144">
        <f t="shared" si="31"/>
        <v>102.2208</v>
      </c>
      <c r="AA89" s="144">
        <f t="shared" si="32"/>
        <v>1171.8456130082195</v>
      </c>
    </row>
    <row r="90" spans="1:27" x14ac:dyDescent="0.2">
      <c r="A90" s="146" t="s">
        <v>191</v>
      </c>
      <c r="B90" s="150">
        <v>240442</v>
      </c>
      <c r="C90" s="150" t="s">
        <v>380</v>
      </c>
      <c r="D90" s="135">
        <f>VLOOKUP($B90,Table3[[#All],[EMP ID]:[DATE STARTED]],10,FALSE)</f>
        <v>44452</v>
      </c>
      <c r="E90" s="135" t="str">
        <f>IFERROR(IF(VLOOKUP($B90,Table3[[#All],[EMP ID]:[DATE STARTED]],8,FALSE) = DATE(1900,1,0), "", VLOOKUP($B90,Table3[[#All],[EMP ID]:[DATE STARTED]],8,FALSE)), "")</f>
        <v/>
      </c>
      <c r="F90" s="136" t="str">
        <f>VLOOKUP($B90,'EMP LOC'!$A$2:$G$100,7,FALSE)</f>
        <v>2022-012</v>
      </c>
      <c r="G90" s="137">
        <f>VLOOKUP($B90,'EMP LOC'!$A$2:$J$100,10,FALSE)</f>
        <v>3.84</v>
      </c>
      <c r="H90" s="147">
        <v>8.3333333333333329E-2</v>
      </c>
      <c r="I90" s="148">
        <v>1</v>
      </c>
      <c r="J90" s="140" t="str">
        <f>IF(COUNTIF($B$3:B90, B90) = 1, SUMIF($B$3:$B$140, B90, $H$3:$H$140), "")</f>
        <v/>
      </c>
      <c r="K90" s="173">
        <f>IF(COUNTIF($A$3:A90,A90)=1,SUMIF($A$3:$A$140,A90,$H$3:$H$140),"")</f>
        <v>0.41333333333333333</v>
      </c>
      <c r="L90" s="179">
        <f t="shared" si="19"/>
        <v>81.583249062900961</v>
      </c>
      <c r="M90" s="172">
        <f t="shared" si="20"/>
        <v>5.0581614418998599</v>
      </c>
      <c r="N90" s="172">
        <f t="shared" si="21"/>
        <v>1.1829571114120641</v>
      </c>
      <c r="O90" s="180">
        <f t="shared" si="22"/>
        <v>75.34213050958904</v>
      </c>
      <c r="P90" s="174">
        <f>IFERROR(VLOOKUP($A90,COST!$A$1:$B$485,2,FALSE),0)</f>
        <v>38315.33</v>
      </c>
      <c r="Q90" s="163">
        <f t="shared" si="23"/>
        <v>9961.9858000000004</v>
      </c>
      <c r="R90" s="164">
        <f t="shared" si="24"/>
        <v>1535.9999999999998</v>
      </c>
      <c r="S90" s="163">
        <f t="shared" si="25"/>
        <v>168.95999999999998</v>
      </c>
      <c r="T90" s="142">
        <f t="shared" si="26"/>
        <v>1</v>
      </c>
      <c r="U90" s="142">
        <f t="shared" si="18"/>
        <v>30</v>
      </c>
      <c r="V90" s="142">
        <f t="shared" si="27"/>
        <v>8</v>
      </c>
      <c r="W90" s="142">
        <f t="shared" si="28"/>
        <v>22</v>
      </c>
      <c r="X90" s="143">
        <f t="shared" si="29"/>
        <v>0.11</v>
      </c>
      <c r="Y90" s="144">
        <f t="shared" si="30"/>
        <v>66.049330509589041</v>
      </c>
      <c r="Z90" s="144">
        <f t="shared" si="31"/>
        <v>9.2927999999999997</v>
      </c>
      <c r="AA90" s="144">
        <f t="shared" si="32"/>
        <v>75.34213050958904</v>
      </c>
    </row>
    <row r="91" spans="1:27" x14ac:dyDescent="0.2">
      <c r="A91" s="146" t="s">
        <v>191</v>
      </c>
      <c r="B91" s="150">
        <v>240444</v>
      </c>
      <c r="C91" s="150" t="s">
        <v>676</v>
      </c>
      <c r="D91" s="135">
        <f>VLOOKUP($B91,Table3[[#All],[EMP ID]:[DATE STARTED]],10,FALSE)</f>
        <v>44452</v>
      </c>
      <c r="E91" s="135" t="str">
        <f>IFERROR(IF(VLOOKUP($B91,Table3[[#All],[EMP ID]:[DATE STARTED]],8,FALSE) = DATE(1900,1,0), "", VLOOKUP($B91,Table3[[#All],[EMP ID]:[DATE STARTED]],8,FALSE)), "")</f>
        <v/>
      </c>
      <c r="F91" s="136" t="str">
        <f>VLOOKUP($B91,'EMP LOC'!$A$2:$G$100,7,FALSE)</f>
        <v>2023-014</v>
      </c>
      <c r="G91" s="137">
        <f>VLOOKUP($B91,'EMP LOC'!$A$2:$J$100,10,FALSE)</f>
        <v>0.68</v>
      </c>
      <c r="H91" s="147">
        <v>0.33</v>
      </c>
      <c r="I91" s="148">
        <v>4</v>
      </c>
      <c r="J91" s="140">
        <f>IF(COUNTIF($B$3:B91, B91) = 1, SUMIF($B$3:$B$140, B91, $H$3:$H$140), "")</f>
        <v>0.33</v>
      </c>
      <c r="K91" s="173" t="str">
        <f>IF(COUNTIF($A$3:A91,A91)=1,SUMIF($A$3:$A$140,A91,$H$3:$H$140),"")</f>
        <v/>
      </c>
      <c r="L91" s="179">
        <f t="shared" si="19"/>
        <v>293.21031081576194</v>
      </c>
      <c r="M91" s="172">
        <f t="shared" si="20"/>
        <v>18.179039270577242</v>
      </c>
      <c r="N91" s="172">
        <f t="shared" si="21"/>
        <v>4.2515495068285487</v>
      </c>
      <c r="O91" s="180">
        <f t="shared" si="22"/>
        <v>270.77972203835617</v>
      </c>
      <c r="P91" s="174">
        <f>IFERROR(VLOOKUP($A91,COST!$A$1:$B$485,2,FALSE),0)</f>
        <v>38315.33</v>
      </c>
      <c r="Q91" s="163">
        <f t="shared" si="23"/>
        <v>9961.9858000000004</v>
      </c>
      <c r="R91" s="164">
        <f t="shared" si="24"/>
        <v>1088</v>
      </c>
      <c r="S91" s="163">
        <f t="shared" si="25"/>
        <v>119.68</v>
      </c>
      <c r="T91" s="142">
        <f t="shared" si="26"/>
        <v>4</v>
      </c>
      <c r="U91" s="142">
        <f t="shared" si="18"/>
        <v>120</v>
      </c>
      <c r="V91" s="142">
        <f t="shared" si="27"/>
        <v>32</v>
      </c>
      <c r="W91" s="142">
        <f t="shared" si="28"/>
        <v>88</v>
      </c>
      <c r="X91" s="143">
        <f t="shared" si="29"/>
        <v>0.11</v>
      </c>
      <c r="Y91" s="144">
        <f t="shared" si="30"/>
        <v>264.19732203835616</v>
      </c>
      <c r="Z91" s="144">
        <f t="shared" si="31"/>
        <v>6.5824000000000007</v>
      </c>
      <c r="AA91" s="144">
        <f t="shared" si="32"/>
        <v>270.77972203835617</v>
      </c>
    </row>
    <row r="92" spans="1:27" x14ac:dyDescent="0.2">
      <c r="A92" s="146" t="s">
        <v>388</v>
      </c>
      <c r="B92" s="150">
        <v>240448</v>
      </c>
      <c r="C92" s="150" t="s">
        <v>387</v>
      </c>
      <c r="D92" s="135">
        <f>VLOOKUP($B92,Table3[[#All],[EMP ID]:[DATE STARTED]],10,FALSE)</f>
        <v>44466</v>
      </c>
      <c r="E92" s="135" t="str">
        <f>IFERROR(IF(VLOOKUP($B92,Table3[[#All],[EMP ID]:[DATE STARTED]],8,FALSE) = DATE(1900,1,0), "", VLOOKUP($B92,Table3[[#All],[EMP ID]:[DATE STARTED]],8,FALSE)), "")</f>
        <v/>
      </c>
      <c r="F92" s="136" t="str">
        <f>VLOOKUP($B92,'EMP LOC'!$A$2:$G$100,7,FALSE)</f>
        <v>2024-023</v>
      </c>
      <c r="G92" s="137">
        <f>VLOOKUP($B92,'EMP LOC'!$A$2:$J$100,10,FALSE)</f>
        <v>2.83</v>
      </c>
      <c r="H92" s="147">
        <v>1</v>
      </c>
      <c r="I92" s="148">
        <v>12</v>
      </c>
      <c r="J92" s="140">
        <f>IF(COUNTIF($B$3:B92, B92) = 1, SUMIF($B$3:$B$140, B92, $H$3:$H$140), "")</f>
        <v>1</v>
      </c>
      <c r="K92" s="173">
        <f>IF(COUNTIF($A$3:A92,A92)=1,SUMIF($A$3:$A$140,A92,$H$3:$H$140),"")</f>
        <v>1</v>
      </c>
      <c r="L92" s="179">
        <f t="shared" si="19"/>
        <v>1448.9164370804936</v>
      </c>
      <c r="M92" s="172">
        <f t="shared" si="20"/>
        <v>89.832819098990598</v>
      </c>
      <c r="N92" s="172">
        <f t="shared" si="21"/>
        <v>21.009288337667158</v>
      </c>
      <c r="O92" s="180">
        <f t="shared" si="22"/>
        <v>1338.0743296438359</v>
      </c>
      <c r="P92" s="174">
        <f>IFERROR(VLOOKUP($A92,COST!$A$1:$B$485,2,FALSE),0)</f>
        <v>60712.05</v>
      </c>
      <c r="Q92" s="163">
        <f t="shared" si="23"/>
        <v>15785.133000000002</v>
      </c>
      <c r="R92" s="164">
        <f t="shared" si="24"/>
        <v>13584</v>
      </c>
      <c r="S92" s="163">
        <f t="shared" si="25"/>
        <v>1494.24</v>
      </c>
      <c r="T92" s="142">
        <f t="shared" si="26"/>
        <v>12</v>
      </c>
      <c r="U92" s="142">
        <f t="shared" si="18"/>
        <v>360</v>
      </c>
      <c r="V92" s="142">
        <f t="shared" si="27"/>
        <v>96</v>
      </c>
      <c r="W92" s="142">
        <f t="shared" si="28"/>
        <v>264</v>
      </c>
      <c r="X92" s="143">
        <f t="shared" si="29"/>
        <v>0.11</v>
      </c>
      <c r="Y92" s="144">
        <f t="shared" si="30"/>
        <v>1255.8911296438359</v>
      </c>
      <c r="Z92" s="144">
        <f t="shared" si="31"/>
        <v>82.183199999999999</v>
      </c>
      <c r="AA92" s="144">
        <f t="shared" si="32"/>
        <v>1338.0743296438359</v>
      </c>
    </row>
    <row r="93" spans="1:27" x14ac:dyDescent="0.2">
      <c r="A93" s="134" t="s">
        <v>377</v>
      </c>
      <c r="B93" s="149">
        <v>240607</v>
      </c>
      <c r="C93" s="149" t="s">
        <v>136</v>
      </c>
      <c r="D93" s="135">
        <f>VLOOKUP($B93,Table3[[#All],[EMP ID]:[DATE STARTED]],10,FALSE)</f>
        <v>44949</v>
      </c>
      <c r="E93" s="135" t="str">
        <f>IFERROR(IF(VLOOKUP($B93,Table3[[#All],[EMP ID]:[DATE STARTED]],8,FALSE) = DATE(1900,1,0), "", VLOOKUP($B93,Table3[[#All],[EMP ID]:[DATE STARTED]],8,FALSE)), "")</f>
        <v/>
      </c>
      <c r="F93" s="136" t="str">
        <f>VLOOKUP($B93,'EMP LOC'!$A$2:$G$100,7,FALSE)</f>
        <v>2024-016</v>
      </c>
      <c r="G93" s="137">
        <f>VLOOKUP($B93,'EMP LOC'!$A$2:$J$100,10,FALSE)</f>
        <v>18.48</v>
      </c>
      <c r="H93" s="145">
        <v>0.75</v>
      </c>
      <c r="I93" s="139">
        <v>9</v>
      </c>
      <c r="J93" s="140">
        <f>IF(COUNTIF($B$3:B93, B93) = 1, SUMIF($B$3:$B$140, B93, $H$3:$H$140), "")</f>
        <v>1</v>
      </c>
      <c r="K93" s="173">
        <f>IF(COUNTIF($A$3:A93,A93)=1,SUMIF($A$3:$A$140,A93,$H$3:$H$140),"")</f>
        <v>1</v>
      </c>
      <c r="L93" s="179">
        <f t="shared" si="19"/>
        <v>1383.4780446989196</v>
      </c>
      <c r="M93" s="172">
        <f t="shared" si="20"/>
        <v>85.775638771333007</v>
      </c>
      <c r="N93" s="172">
        <f t="shared" si="21"/>
        <v>20.060431648134333</v>
      </c>
      <c r="O93" s="180">
        <f t="shared" si="22"/>
        <v>1277.6419742794524</v>
      </c>
      <c r="P93" s="174">
        <f>IFERROR(VLOOKUP($A93,COST!$A$1:$B$485,2,FALSE),0)</f>
        <v>56408.29</v>
      </c>
      <c r="Q93" s="163">
        <f t="shared" si="23"/>
        <v>14666.155400000001</v>
      </c>
      <c r="R93" s="164">
        <f t="shared" si="24"/>
        <v>66528</v>
      </c>
      <c r="S93" s="163">
        <f t="shared" si="25"/>
        <v>7318.08</v>
      </c>
      <c r="T93" s="142">
        <f t="shared" si="26"/>
        <v>9</v>
      </c>
      <c r="U93" s="142">
        <f t="shared" si="18"/>
        <v>270</v>
      </c>
      <c r="V93" s="142">
        <f t="shared" si="27"/>
        <v>72</v>
      </c>
      <c r="W93" s="142">
        <f t="shared" si="28"/>
        <v>198</v>
      </c>
      <c r="X93" s="143">
        <f t="shared" si="29"/>
        <v>0.11</v>
      </c>
      <c r="Y93" s="144">
        <f t="shared" si="30"/>
        <v>875.14757427945221</v>
      </c>
      <c r="Z93" s="144">
        <f t="shared" si="31"/>
        <v>402.49439999999998</v>
      </c>
      <c r="AA93" s="144">
        <f t="shared" si="32"/>
        <v>1277.6419742794521</v>
      </c>
    </row>
    <row r="94" spans="1:27" x14ac:dyDescent="0.2">
      <c r="A94" s="134" t="s">
        <v>134</v>
      </c>
      <c r="B94" s="149">
        <v>240607</v>
      </c>
      <c r="C94" s="149" t="s">
        <v>136</v>
      </c>
      <c r="D94" s="135">
        <f>VLOOKUP($B94,Table3[[#All],[EMP ID]:[DATE STARTED]],10,FALSE)</f>
        <v>44949</v>
      </c>
      <c r="E94" s="135" t="str">
        <f>IFERROR(IF(VLOOKUP($B94,Table3[[#All],[EMP ID]:[DATE STARTED]],8,FALSE) = DATE(1900,1,0), "", VLOOKUP($B94,Table3[[#All],[EMP ID]:[DATE STARTED]],8,FALSE)), "")</f>
        <v/>
      </c>
      <c r="F94" s="136" t="str">
        <f>VLOOKUP($B94,'EMP LOC'!$A$2:$G$100,7,FALSE)</f>
        <v>2024-016</v>
      </c>
      <c r="G94" s="137">
        <f>VLOOKUP($B94,'EMP LOC'!$A$2:$J$100,10,FALSE)</f>
        <v>18.48</v>
      </c>
      <c r="H94" s="145">
        <v>0.25</v>
      </c>
      <c r="I94" s="139">
        <v>3</v>
      </c>
      <c r="J94" s="140" t="str">
        <f>IF(COUNTIF($B$3:B94, B94) = 1, SUMIF($B$3:$B$140, B94, $H$3:$H$140), "")</f>
        <v/>
      </c>
      <c r="K94" s="173">
        <f>IF(COUNTIF($A$3:A94,A94)=1,SUMIF($A$3:$A$140,A94,$H$3:$H$140),"")</f>
        <v>0.86290322580645162</v>
      </c>
      <c r="L94" s="179">
        <f t="shared" si="19"/>
        <v>368.56120813759446</v>
      </c>
      <c r="M94" s="172">
        <f t="shared" si="20"/>
        <v>22.850794904530858</v>
      </c>
      <c r="N94" s="172">
        <f t="shared" si="21"/>
        <v>5.3441375179951196</v>
      </c>
      <c r="O94" s="180">
        <f t="shared" si="22"/>
        <v>340.36627571506847</v>
      </c>
      <c r="P94" s="174">
        <f>IFERROR(VLOOKUP($A94,COST!$A$1:$B$485,2,FALSE),0)</f>
        <v>39872.61</v>
      </c>
      <c r="Q94" s="163">
        <f t="shared" si="23"/>
        <v>10366.8786</v>
      </c>
      <c r="R94" s="164">
        <f t="shared" si="24"/>
        <v>22176</v>
      </c>
      <c r="S94" s="163">
        <f t="shared" si="25"/>
        <v>2439.36</v>
      </c>
      <c r="T94" s="142">
        <f t="shared" si="26"/>
        <v>3</v>
      </c>
      <c r="U94" s="142">
        <f t="shared" si="18"/>
        <v>90</v>
      </c>
      <c r="V94" s="142">
        <f t="shared" si="27"/>
        <v>24</v>
      </c>
      <c r="W94" s="142">
        <f t="shared" si="28"/>
        <v>66</v>
      </c>
      <c r="X94" s="143">
        <f t="shared" si="29"/>
        <v>0.11</v>
      </c>
      <c r="Y94" s="144">
        <f t="shared" si="30"/>
        <v>206.20147571506848</v>
      </c>
      <c r="Z94" s="144">
        <f t="shared" si="31"/>
        <v>134.16480000000001</v>
      </c>
      <c r="AA94" s="144">
        <f t="shared" si="32"/>
        <v>340.36627571506847</v>
      </c>
    </row>
    <row r="95" spans="1:27" x14ac:dyDescent="0.2">
      <c r="A95" s="134" t="s">
        <v>371</v>
      </c>
      <c r="B95" s="149">
        <v>240624</v>
      </c>
      <c r="C95" s="149" t="s">
        <v>370</v>
      </c>
      <c r="D95" s="135">
        <f>VLOOKUP($B95,Table3[[#All],[EMP ID]:[DATE STARTED]],10,FALSE)</f>
        <v>45026</v>
      </c>
      <c r="E95" s="135" t="str">
        <f>IFERROR(IF(VLOOKUP($B95,Table3[[#All],[EMP ID]:[DATE STARTED]],8,FALSE) = DATE(1900,1,0), "", VLOOKUP($B95,Table3[[#All],[EMP ID]:[DATE STARTED]],8,FALSE)), "")</f>
        <v/>
      </c>
      <c r="F95" s="136" t="str">
        <f>VLOOKUP($B95,'EMP LOC'!$A$2:$G$100,7,FALSE)</f>
        <v>2019-043</v>
      </c>
      <c r="G95" s="137">
        <f>VLOOKUP($B95,'EMP LOC'!$A$2:$J$100,10,FALSE)</f>
        <v>5.56</v>
      </c>
      <c r="H95" s="145">
        <v>0.91666666666666663</v>
      </c>
      <c r="I95" s="139">
        <v>11</v>
      </c>
      <c r="J95" s="140">
        <f>IF(COUNTIF($B$3:B95, B95) = 1, SUMIF($B$3:$B$140, B95, $H$3:$H$140), "")</f>
        <v>1</v>
      </c>
      <c r="K95" s="173">
        <f>IF(COUNTIF($A$3:A95,A95)=1,SUMIF($A$3:$A$140,A95,$H$3:$H$140),"")</f>
        <v>0.91666666666666663</v>
      </c>
      <c r="L95" s="179">
        <f t="shared" si="19"/>
        <v>1318.497036283941</v>
      </c>
      <c r="M95" s="172">
        <f t="shared" si="20"/>
        <v>81.74681624960435</v>
      </c>
      <c r="N95" s="172">
        <f t="shared" si="21"/>
        <v>19.118207026117148</v>
      </c>
      <c r="O95" s="180">
        <f t="shared" si="22"/>
        <v>1217.6320130082195</v>
      </c>
      <c r="P95" s="174">
        <f>IFERROR(VLOOKUP($A95,COST!$A$1:$B$485,2,FALSE),0)</f>
        <v>56408.29</v>
      </c>
      <c r="Q95" s="163">
        <f t="shared" si="23"/>
        <v>14666.155400000001</v>
      </c>
      <c r="R95" s="164">
        <f t="shared" si="24"/>
        <v>24464</v>
      </c>
      <c r="S95" s="163">
        <f t="shared" si="25"/>
        <v>2691.04</v>
      </c>
      <c r="T95" s="142">
        <f t="shared" si="26"/>
        <v>11</v>
      </c>
      <c r="U95" s="142">
        <f t="shared" si="18"/>
        <v>330</v>
      </c>
      <c r="V95" s="142">
        <f t="shared" si="27"/>
        <v>88</v>
      </c>
      <c r="W95" s="142">
        <f t="shared" si="28"/>
        <v>242</v>
      </c>
      <c r="X95" s="143">
        <f t="shared" si="29"/>
        <v>0.11</v>
      </c>
      <c r="Y95" s="144">
        <f t="shared" si="30"/>
        <v>1069.6248130082195</v>
      </c>
      <c r="Z95" s="144">
        <f t="shared" si="31"/>
        <v>148.00720000000001</v>
      </c>
      <c r="AA95" s="144">
        <f t="shared" si="32"/>
        <v>1217.6320130082195</v>
      </c>
    </row>
    <row r="96" spans="1:27" x14ac:dyDescent="0.2">
      <c r="A96" s="146" t="s">
        <v>109</v>
      </c>
      <c r="B96" s="150">
        <v>240624</v>
      </c>
      <c r="C96" s="150" t="s">
        <v>370</v>
      </c>
      <c r="D96" s="135">
        <f>VLOOKUP($B96,Table3[[#All],[EMP ID]:[DATE STARTED]],10,FALSE)</f>
        <v>45026</v>
      </c>
      <c r="E96" s="135" t="str">
        <f>IFERROR(IF(VLOOKUP($B96,Table3[[#All],[EMP ID]:[DATE STARTED]],8,FALSE) = DATE(1900,1,0), "", VLOOKUP($B96,Table3[[#All],[EMP ID]:[DATE STARTED]],8,FALSE)), "")</f>
        <v/>
      </c>
      <c r="F96" s="136" t="str">
        <f>VLOOKUP($B96,'EMP LOC'!$A$2:$G$100,7,FALSE)</f>
        <v>2019-043</v>
      </c>
      <c r="G96" s="137">
        <f>VLOOKUP($B96,'EMP LOC'!$A$2:$J$100,10,FALSE)</f>
        <v>5.56</v>
      </c>
      <c r="H96" s="147">
        <v>8.3333333333333329E-2</v>
      </c>
      <c r="I96" s="148">
        <v>1</v>
      </c>
      <c r="J96" s="140" t="str">
        <f>IF(COUNTIF($B$3:B96, B96) = 1, SUMIF($B$3:$B$140, B96, $H$3:$H$140), "")</f>
        <v/>
      </c>
      <c r="K96" s="173" t="str">
        <f>IF(COUNTIF($A$3:A96,A96)=1,SUMIF($A$3:$A$140,A96,$H$3:$H$140),"")</f>
        <v/>
      </c>
      <c r="L96" s="179">
        <f t="shared" si="19"/>
        <v>97.099310301043545</v>
      </c>
      <c r="M96" s="172">
        <f t="shared" si="20"/>
        <v>6.0201572386646998</v>
      </c>
      <c r="N96" s="172">
        <f t="shared" si="21"/>
        <v>1.4079399993651314</v>
      </c>
      <c r="O96" s="180">
        <f t="shared" si="22"/>
        <v>89.671213063013724</v>
      </c>
      <c r="P96" s="174">
        <f>IFERROR(VLOOKUP($A96,COST!$A$1:$B$485,2,FALSE),0)</f>
        <v>44213.04</v>
      </c>
      <c r="Q96" s="163">
        <f t="shared" si="23"/>
        <v>11495.3904</v>
      </c>
      <c r="R96" s="164">
        <f t="shared" si="24"/>
        <v>2224</v>
      </c>
      <c r="S96" s="163">
        <f t="shared" si="25"/>
        <v>244.64</v>
      </c>
      <c r="T96" s="142">
        <f t="shared" si="26"/>
        <v>1</v>
      </c>
      <c r="U96" s="142">
        <f t="shared" si="18"/>
        <v>30</v>
      </c>
      <c r="V96" s="142">
        <f t="shared" si="27"/>
        <v>8</v>
      </c>
      <c r="W96" s="142">
        <f t="shared" si="28"/>
        <v>22</v>
      </c>
      <c r="X96" s="143">
        <f t="shared" si="29"/>
        <v>0.11</v>
      </c>
      <c r="Y96" s="144">
        <f t="shared" si="30"/>
        <v>76.216013063013705</v>
      </c>
      <c r="Z96" s="144">
        <f t="shared" si="31"/>
        <v>13.4552</v>
      </c>
      <c r="AA96" s="144">
        <f t="shared" si="32"/>
        <v>89.67121306301371</v>
      </c>
    </row>
    <row r="97" spans="1:27" x14ac:dyDescent="0.2">
      <c r="A97" s="146" t="s">
        <v>400</v>
      </c>
      <c r="B97" s="150">
        <v>240637</v>
      </c>
      <c r="C97" s="150" t="s">
        <v>399</v>
      </c>
      <c r="D97" s="135">
        <f>VLOOKUP($B97,Table3[[#All],[EMP ID]:[DATE STARTED]],10,FALSE)</f>
        <v>45030</v>
      </c>
      <c r="E97" s="135">
        <f>IFERROR(IF(VLOOKUP($B97,Table3[[#All],[EMP ID]:[DATE STARTED]],8,FALSE) = DATE(1900,1,0), "", VLOOKUP($B97,Table3[[#All],[EMP ID]:[DATE STARTED]],8,FALSE)), "")</f>
        <v>45366</v>
      </c>
      <c r="F97" s="136" t="str">
        <f>VLOOKUP($B97,'EMP LOC'!$A$2:$G$100,7,FALSE)</f>
        <v>2022-042 (2)</v>
      </c>
      <c r="G97" s="137">
        <f>VLOOKUP($B97,'EMP LOC'!$A$2:$J$100,10,FALSE)</f>
        <v>24.91</v>
      </c>
      <c r="H97" s="147">
        <v>0.12365591397849462</v>
      </c>
      <c r="I97" s="148">
        <v>2</v>
      </c>
      <c r="J97" s="140">
        <f>IF(COUNTIF($B$3:B97, B97) = 1, SUMIF($B$3:$B$140, B97, $H$3:$H$140), "")</f>
        <v>0.12365591397849462</v>
      </c>
      <c r="K97" s="173">
        <f>IF(COUNTIF($A$3:A97,A97)=1,SUMIF($A$3:$A$140,A97,$H$3:$H$140),"")</f>
        <v>0.12365591397849462</v>
      </c>
      <c r="L97" s="179">
        <f t="shared" si="19"/>
        <v>357.20583462260163</v>
      </c>
      <c r="M97" s="172">
        <f t="shared" si="20"/>
        <v>22.1467617466013</v>
      </c>
      <c r="N97" s="172">
        <f t="shared" si="21"/>
        <v>5.1794846020277241</v>
      </c>
      <c r="O97" s="180">
        <f t="shared" si="22"/>
        <v>329.87958827397256</v>
      </c>
      <c r="P97" s="174">
        <f>IFERROR(VLOOKUP($A97,COST!$A$1:$B$485,2,FALSE),0)</f>
        <v>60712.05</v>
      </c>
      <c r="Q97" s="163">
        <f t="shared" si="23"/>
        <v>15785.133000000002</v>
      </c>
      <c r="R97" s="164">
        <f t="shared" si="24"/>
        <v>19928</v>
      </c>
      <c r="S97" s="163">
        <f t="shared" si="25"/>
        <v>2192.08</v>
      </c>
      <c r="T97" s="142">
        <f t="shared" si="26"/>
        <v>2</v>
      </c>
      <c r="U97" s="142">
        <f t="shared" si="18"/>
        <v>60</v>
      </c>
      <c r="V97" s="142">
        <f t="shared" si="27"/>
        <v>16</v>
      </c>
      <c r="W97" s="142">
        <f t="shared" si="28"/>
        <v>44</v>
      </c>
      <c r="X97" s="143">
        <f t="shared" si="29"/>
        <v>0.11</v>
      </c>
      <c r="Y97" s="144">
        <f t="shared" si="30"/>
        <v>209.31518827397264</v>
      </c>
      <c r="Z97" s="144">
        <f t="shared" si="31"/>
        <v>120.56439999999999</v>
      </c>
      <c r="AA97" s="144">
        <f t="shared" si="32"/>
        <v>329.87958827397262</v>
      </c>
    </row>
    <row r="98" spans="1:27" x14ac:dyDescent="0.2">
      <c r="A98" s="134" t="s">
        <v>73</v>
      </c>
      <c r="B98" s="149">
        <v>240671</v>
      </c>
      <c r="C98" s="149" t="s">
        <v>80</v>
      </c>
      <c r="D98" s="135">
        <f>VLOOKUP($B98,Table3[[#All],[EMP ID]:[DATE STARTED]],10,FALSE)</f>
        <v>45103</v>
      </c>
      <c r="E98" s="135">
        <f>IFERROR(IF(VLOOKUP($B98,Table3[[#All],[EMP ID]:[DATE STARTED]],8,FALSE) = DATE(1900,1,0), "", VLOOKUP($B98,Table3[[#All],[EMP ID]:[DATE STARTED]],8,FALSE)), "")</f>
        <v>45415</v>
      </c>
      <c r="F98" s="136" t="str">
        <f>VLOOKUP($B98,'EMP LOC'!$A$2:$G$100,7,FALSE)</f>
        <v>2022-008</v>
      </c>
      <c r="G98" s="137">
        <f>VLOOKUP($B98,'EMP LOC'!$A$2:$J$100,10,FALSE)</f>
        <v>4.32</v>
      </c>
      <c r="H98" s="145">
        <v>0.33</v>
      </c>
      <c r="I98" s="139">
        <v>4</v>
      </c>
      <c r="J98" s="140">
        <f>IF(COUNTIF($B$3:B98, B98) = 1, SUMIF($B$3:$B$140, B98, $H$3:$H$140), "")</f>
        <v>0.33</v>
      </c>
      <c r="K98" s="173">
        <f>IF(COUNTIF($A$3:A98,A98)=1,SUMIF($A$3:$A$140,A98,$H$3:$H$140),"")</f>
        <v>0.90999999999999992</v>
      </c>
      <c r="L98" s="179">
        <f t="shared" si="19"/>
        <v>520.37372841557226</v>
      </c>
      <c r="M98" s="172">
        <f t="shared" si="20"/>
        <v>32.263171161765477</v>
      </c>
      <c r="N98" s="172">
        <f t="shared" si="21"/>
        <v>7.5454190620257977</v>
      </c>
      <c r="O98" s="180">
        <f t="shared" si="22"/>
        <v>480.56513819178099</v>
      </c>
      <c r="P98" s="174">
        <f>IFERROR(VLOOKUP($A98,COST!$A$1:$B$485,2,FALSE),0)</f>
        <v>63629.55</v>
      </c>
      <c r="Q98" s="163">
        <f t="shared" si="23"/>
        <v>16543.683000000001</v>
      </c>
      <c r="R98" s="164">
        <f t="shared" si="24"/>
        <v>6912</v>
      </c>
      <c r="S98" s="163">
        <f t="shared" si="25"/>
        <v>760.32</v>
      </c>
      <c r="T98" s="142">
        <f t="shared" si="26"/>
        <v>4</v>
      </c>
      <c r="U98" s="142">
        <f t="shared" si="18"/>
        <v>120</v>
      </c>
      <c r="V98" s="142">
        <f t="shared" si="27"/>
        <v>32</v>
      </c>
      <c r="W98" s="142">
        <f t="shared" si="28"/>
        <v>88</v>
      </c>
      <c r="X98" s="143">
        <f t="shared" si="29"/>
        <v>0.11</v>
      </c>
      <c r="Y98" s="144">
        <f t="shared" si="30"/>
        <v>438.7475381917809</v>
      </c>
      <c r="Z98" s="144">
        <f t="shared" si="31"/>
        <v>41.817600000000006</v>
      </c>
      <c r="AA98" s="144">
        <f t="shared" si="32"/>
        <v>480.56513819178093</v>
      </c>
    </row>
    <row r="99" spans="1:27" x14ac:dyDescent="0.2">
      <c r="A99" s="134" t="s">
        <v>412</v>
      </c>
      <c r="B99" s="149">
        <v>240679</v>
      </c>
      <c r="C99" s="149" t="s">
        <v>411</v>
      </c>
      <c r="D99" s="135">
        <f>VLOOKUP($B99,Table3[[#All],[EMP ID]:[DATE STARTED]],10,FALSE)</f>
        <v>45153</v>
      </c>
      <c r="E99" s="135" t="str">
        <f>IFERROR(IF(VLOOKUP($B99,Table3[[#All],[EMP ID]:[DATE STARTED]],8,FALSE) = DATE(1900,1,0), "", VLOOKUP($B99,Table3[[#All],[EMP ID]:[DATE STARTED]],8,FALSE)), "")</f>
        <v/>
      </c>
      <c r="F99" s="136" t="str">
        <f>VLOOKUP($B99,'EMP LOC'!$A$2:$G$100,7,FALSE)</f>
        <v>2024-016</v>
      </c>
      <c r="G99" s="137">
        <f>VLOOKUP($B99,'EMP LOC'!$A$2:$J$100,10,FALSE)</f>
        <v>8.6199999999999992</v>
      </c>
      <c r="H99" s="145">
        <v>1</v>
      </c>
      <c r="I99" s="139">
        <v>12</v>
      </c>
      <c r="J99" s="140">
        <f>IF(COUNTIF($B$3:B99, B99) = 1, SUMIF($B$3:$B$140, B99, $H$3:$H$140), "")</f>
        <v>1</v>
      </c>
      <c r="K99" s="173">
        <f>IF(COUNTIF($A$3:A99,A99)=1,SUMIF($A$3:$A$140,A99,$H$3:$H$140),"")</f>
        <v>1</v>
      </c>
      <c r="L99" s="179">
        <f t="shared" si="19"/>
        <v>1246.5035857688513</v>
      </c>
      <c r="M99" s="172">
        <f t="shared" si="20"/>
        <v>77.283222317668773</v>
      </c>
      <c r="N99" s="172">
        <f t="shared" si="21"/>
        <v>18.074301993648344</v>
      </c>
      <c r="O99" s="180">
        <f t="shared" si="22"/>
        <v>1151.1460614575342</v>
      </c>
      <c r="P99" s="174">
        <f>IFERROR(VLOOKUP($A99,COST!$A$1:$B$485,2,FALSE),0)</f>
        <v>43547.33</v>
      </c>
      <c r="Q99" s="163">
        <f t="shared" si="23"/>
        <v>11322.3058</v>
      </c>
      <c r="R99" s="164">
        <f t="shared" si="24"/>
        <v>41376</v>
      </c>
      <c r="S99" s="163">
        <f t="shared" si="25"/>
        <v>4551.3599999999997</v>
      </c>
      <c r="T99" s="142">
        <f t="shared" si="26"/>
        <v>12</v>
      </c>
      <c r="U99" s="142">
        <f t="shared" si="18"/>
        <v>360</v>
      </c>
      <c r="V99" s="142">
        <f t="shared" si="27"/>
        <v>96</v>
      </c>
      <c r="W99" s="142">
        <f t="shared" si="28"/>
        <v>264</v>
      </c>
      <c r="X99" s="143">
        <f t="shared" si="29"/>
        <v>0.10999999999999999</v>
      </c>
      <c r="Y99" s="144">
        <f t="shared" si="30"/>
        <v>900.82126145753421</v>
      </c>
      <c r="Z99" s="144">
        <f t="shared" si="31"/>
        <v>250.32479999999998</v>
      </c>
      <c r="AA99" s="144">
        <f t="shared" si="32"/>
        <v>1151.1460614575342</v>
      </c>
    </row>
    <row r="100" spans="1:27" x14ac:dyDescent="0.2">
      <c r="A100" s="134" t="s">
        <v>392</v>
      </c>
      <c r="B100" s="149">
        <v>240696</v>
      </c>
      <c r="C100" s="149" t="s">
        <v>391</v>
      </c>
      <c r="D100" s="135">
        <f>VLOOKUP($B100,Table3[[#All],[EMP ID]:[DATE STARTED]],10,FALSE)</f>
        <v>45229</v>
      </c>
      <c r="E100" s="135" t="str">
        <f>IFERROR(IF(VLOOKUP($B100,Table3[[#All],[EMP ID]:[DATE STARTED]],8,FALSE) = DATE(1900,1,0), "", VLOOKUP($B100,Table3[[#All],[EMP ID]:[DATE STARTED]],8,FALSE)), "")</f>
        <v/>
      </c>
      <c r="F100" s="136" t="str">
        <f>VLOOKUP($B100,'EMP LOC'!$A$2:$G$100,7,FALSE)</f>
        <v>2024-024</v>
      </c>
      <c r="G100" s="137">
        <f>VLOOKUP($B100,'EMP LOC'!$A$2:$J$100,10,FALSE)</f>
        <v>3.98</v>
      </c>
      <c r="H100" s="145">
        <v>1</v>
      </c>
      <c r="I100" s="139">
        <v>12</v>
      </c>
      <c r="J100" s="140">
        <f>IF(COUNTIF($B$3:B100, B100) = 1, SUMIF($B$3:$B$140, B100, $H$3:$H$140), "")</f>
        <v>1</v>
      </c>
      <c r="K100" s="173">
        <f>IF(COUNTIF($A$3:A100,A100)=1,SUMIF($A$3:$A$140,A100,$H$3:$H$140),"")</f>
        <v>1</v>
      </c>
      <c r="L100" s="179">
        <f t="shared" si="19"/>
        <v>1480.9535289421572</v>
      </c>
      <c r="M100" s="172">
        <f t="shared" si="20"/>
        <v>91.81911879441374</v>
      </c>
      <c r="N100" s="172">
        <f t="shared" si="21"/>
        <v>21.47382616966128</v>
      </c>
      <c r="O100" s="180">
        <f t="shared" si="22"/>
        <v>1367.6605839780821</v>
      </c>
      <c r="P100" s="174">
        <f>IFERROR(VLOOKUP($A100,COST!$A$1:$B$485,2,FALSE),0)</f>
        <v>60527.88</v>
      </c>
      <c r="Q100" s="163">
        <f t="shared" si="23"/>
        <v>15737.248799999999</v>
      </c>
      <c r="R100" s="164">
        <f t="shared" si="24"/>
        <v>19104</v>
      </c>
      <c r="S100" s="163">
        <f t="shared" si="25"/>
        <v>2101.44</v>
      </c>
      <c r="T100" s="142">
        <f t="shared" si="26"/>
        <v>12</v>
      </c>
      <c r="U100" s="142">
        <f t="shared" si="18"/>
        <v>360</v>
      </c>
      <c r="V100" s="142">
        <f t="shared" si="27"/>
        <v>96</v>
      </c>
      <c r="W100" s="142">
        <f t="shared" si="28"/>
        <v>264</v>
      </c>
      <c r="X100" s="143">
        <f t="shared" si="29"/>
        <v>0.11</v>
      </c>
      <c r="Y100" s="144">
        <f t="shared" si="30"/>
        <v>1252.0813839780822</v>
      </c>
      <c r="Z100" s="144">
        <f t="shared" si="31"/>
        <v>115.5792</v>
      </c>
      <c r="AA100" s="144">
        <f t="shared" si="32"/>
        <v>1367.6605839780821</v>
      </c>
    </row>
    <row r="101" spans="1:27" x14ac:dyDescent="0.2">
      <c r="A101" s="146" t="s">
        <v>122</v>
      </c>
      <c r="B101" s="150">
        <v>240743</v>
      </c>
      <c r="C101" s="150" t="s">
        <v>684</v>
      </c>
      <c r="D101" s="135">
        <f>VLOOKUP($B101,Table3[[#All],[EMP ID]:[DATE STARTED]],10,FALSE)</f>
        <v>45488</v>
      </c>
      <c r="E101" s="135" t="str">
        <f>IFERROR(IF(VLOOKUP($B101,Table3[[#All],[EMP ID]:[DATE STARTED]],8,FALSE) = DATE(1900,1,0), "", VLOOKUP($B101,Table3[[#All],[EMP ID]:[DATE STARTED]],8,FALSE)), "")</f>
        <v/>
      </c>
      <c r="F101" s="136" t="str">
        <f>VLOOKUP($B101,'EMP LOC'!$A$2:$G$100,7,FALSE)</f>
        <v>2022-042 (1)</v>
      </c>
      <c r="G101" s="137">
        <f>VLOOKUP($B101,'EMP LOC'!$A$2:$J$100,10,FALSE)</f>
        <v>5.61</v>
      </c>
      <c r="H101" s="147">
        <v>0.5</v>
      </c>
      <c r="I101" s="148">
        <v>6</v>
      </c>
      <c r="J101" s="140">
        <f>IF(COUNTIF($B$3:B101, B101) = 1, SUMIF($B$3:$B$140, B101, $H$3:$H$140), "")</f>
        <v>0.5</v>
      </c>
      <c r="K101" s="173" t="str">
        <f>IF(COUNTIF($A$3:A101,A101)=1,SUMIF($A$3:$A$140,A101,$H$3:$H$140),"")</f>
        <v/>
      </c>
      <c r="L101" s="179">
        <f t="shared" si="19"/>
        <v>679.69567466235515</v>
      </c>
      <c r="M101" s="172">
        <f t="shared" si="20"/>
        <v>42.141131829066019</v>
      </c>
      <c r="N101" s="172">
        <f t="shared" si="21"/>
        <v>9.8555872826041497</v>
      </c>
      <c r="O101" s="180">
        <f t="shared" si="22"/>
        <v>627.69895555068501</v>
      </c>
      <c r="P101" s="174">
        <f>IFERROR(VLOOKUP($A101,COST!$A$1:$B$485,2,FALSE),0)</f>
        <v>52812.63</v>
      </c>
      <c r="Q101" s="163">
        <f t="shared" si="23"/>
        <v>13731.283799999999</v>
      </c>
      <c r="R101" s="164">
        <f t="shared" si="24"/>
        <v>13464.000000000002</v>
      </c>
      <c r="S101" s="163">
        <f t="shared" si="25"/>
        <v>1481.0400000000002</v>
      </c>
      <c r="T101" s="142">
        <f t="shared" si="26"/>
        <v>6</v>
      </c>
      <c r="U101" s="142">
        <f t="shared" si="18"/>
        <v>180</v>
      </c>
      <c r="V101" s="142">
        <f t="shared" si="27"/>
        <v>48</v>
      </c>
      <c r="W101" s="142">
        <f t="shared" si="28"/>
        <v>132</v>
      </c>
      <c r="X101" s="143">
        <f t="shared" si="29"/>
        <v>0.11</v>
      </c>
      <c r="Y101" s="144">
        <f t="shared" si="30"/>
        <v>546.24175555068496</v>
      </c>
      <c r="Z101" s="144">
        <f t="shared" si="31"/>
        <v>81.457200000000014</v>
      </c>
      <c r="AA101" s="144">
        <f t="shared" si="32"/>
        <v>627.69895555068501</v>
      </c>
    </row>
    <row r="102" spans="1:27" x14ac:dyDescent="0.2">
      <c r="A102" s="134" t="s">
        <v>134</v>
      </c>
      <c r="B102" s="149">
        <v>240767</v>
      </c>
      <c r="C102" s="149" t="s">
        <v>2982</v>
      </c>
      <c r="D102" s="135">
        <f>VLOOKUP($B102,Table3[[#All],[EMP ID]:[DATE STARTED]],10,FALSE)</f>
        <v>45531</v>
      </c>
      <c r="E102" s="135" t="str">
        <f>IFERROR(IF(VLOOKUP($B102,Table3[[#All],[EMP ID]:[DATE STARTED]],8,FALSE) = DATE(1900,1,0), "", VLOOKUP($B102,Table3[[#All],[EMP ID]:[DATE STARTED]],8,FALSE)), "")</f>
        <v/>
      </c>
      <c r="F102" s="136" t="str">
        <f>VLOOKUP($B102,'EMP LOC'!$A$2:$G$100,7,FALSE)</f>
        <v>2024-003</v>
      </c>
      <c r="G102" s="137">
        <f>VLOOKUP($B102,'EMP LOC'!$A$2:$J$100,10,FALSE)</f>
        <v>4.42</v>
      </c>
      <c r="H102" s="145">
        <v>0.5</v>
      </c>
      <c r="I102" s="139">
        <v>6</v>
      </c>
      <c r="J102" s="140">
        <f>IF(COUNTIF($B$3:B102, B102) = 1, SUMIF($B$3:$B$140, B102, $H$3:$H$140), "")</f>
        <v>0.5</v>
      </c>
      <c r="K102" s="173" t="str">
        <f>IF(COUNTIF($A$3:A102,A102)=1,SUMIF($A$3:$A$140,A102,$H$3:$H$140),"")</f>
        <v/>
      </c>
      <c r="L102" s="179">
        <f t="shared" si="19"/>
        <v>516.05993657838349</v>
      </c>
      <c r="M102" s="172">
        <f t="shared" si="20"/>
        <v>31.995716067859775</v>
      </c>
      <c r="N102" s="172">
        <f t="shared" si="21"/>
        <v>7.4828690803865605</v>
      </c>
      <c r="O102" s="180">
        <f t="shared" si="22"/>
        <v>476.58135143013715</v>
      </c>
      <c r="P102" s="174">
        <f>IFERROR(VLOOKUP($A102,COST!$A$1:$B$485,2,FALSE),0)</f>
        <v>39872.61</v>
      </c>
      <c r="Q102" s="163">
        <f t="shared" si="23"/>
        <v>10366.8786</v>
      </c>
      <c r="R102" s="164">
        <f t="shared" si="24"/>
        <v>10607.999999999998</v>
      </c>
      <c r="S102" s="163">
        <f t="shared" si="25"/>
        <v>1166.8799999999999</v>
      </c>
      <c r="T102" s="142">
        <f t="shared" si="26"/>
        <v>6</v>
      </c>
      <c r="U102" s="142">
        <f t="shared" si="18"/>
        <v>180</v>
      </c>
      <c r="V102" s="142">
        <f t="shared" si="27"/>
        <v>48</v>
      </c>
      <c r="W102" s="142">
        <f t="shared" si="28"/>
        <v>132</v>
      </c>
      <c r="X102" s="143">
        <f t="shared" si="29"/>
        <v>0.11000000000000001</v>
      </c>
      <c r="Y102" s="144">
        <f t="shared" si="30"/>
        <v>412.40295143013708</v>
      </c>
      <c r="Z102" s="144">
        <f t="shared" si="31"/>
        <v>64.178399999999996</v>
      </c>
      <c r="AA102" s="144">
        <f t="shared" si="32"/>
        <v>476.58135143013709</v>
      </c>
    </row>
    <row r="103" spans="1:27" x14ac:dyDescent="0.2">
      <c r="A103" s="146" t="s">
        <v>460</v>
      </c>
      <c r="B103" s="150">
        <v>310008</v>
      </c>
      <c r="C103" s="150" t="s">
        <v>131</v>
      </c>
      <c r="D103" s="135">
        <f>VLOOKUP($B103,Table3[[#All],[EMP ID]:[DATE STARTED]],10,FALSE)</f>
        <v>45264</v>
      </c>
      <c r="E103" s="135" t="str">
        <f>IFERROR(IF(VLOOKUP($B103,Table3[[#All],[EMP ID]:[DATE STARTED]],8,FALSE) = DATE(1900,1,0), "", VLOOKUP($B103,Table3[[#All],[EMP ID]:[DATE STARTED]],8,FALSE)), "")</f>
        <v/>
      </c>
      <c r="F103" s="136" t="str">
        <f>VLOOKUP($B103,'EMP LOC'!$A$2:$G$100,7,FALSE)</f>
        <v>2023-007</v>
      </c>
      <c r="G103" s="137">
        <f>VLOOKUP($B103,'EMP LOC'!$A$2:$J$100,10,FALSE)</f>
        <v>3.75</v>
      </c>
      <c r="H103" s="147">
        <v>0.75</v>
      </c>
      <c r="I103" s="148">
        <v>9</v>
      </c>
      <c r="J103" s="140">
        <f>IF(COUNTIF($B$3:B103, B103) = 1, SUMIF($B$3:$B$140, B103, $H$3:$H$140), "")</f>
        <v>1</v>
      </c>
      <c r="K103" s="173" t="str">
        <f>IF(COUNTIF($A$3:A103,A103)=1,SUMIF($A$3:$A$140,A103,$H$3:$H$140),"")</f>
        <v/>
      </c>
      <c r="L103" s="179">
        <f t="shared" si="19"/>
        <v>819.69189516357505</v>
      </c>
      <c r="M103" s="172">
        <f t="shared" si="20"/>
        <v>50.820897500141655</v>
      </c>
      <c r="N103" s="172">
        <f t="shared" si="21"/>
        <v>11.88553247987184</v>
      </c>
      <c r="O103" s="180">
        <f t="shared" si="22"/>
        <v>756.98546518356159</v>
      </c>
      <c r="P103" s="174">
        <f>IFERROR(VLOOKUP($A103,COST!$A$1:$B$485,2,FALSE),0)</f>
        <v>43527.64</v>
      </c>
      <c r="Q103" s="163">
        <f t="shared" si="23"/>
        <v>11317.186400000001</v>
      </c>
      <c r="R103" s="164">
        <f t="shared" si="24"/>
        <v>13500</v>
      </c>
      <c r="S103" s="163">
        <f t="shared" si="25"/>
        <v>1485</v>
      </c>
      <c r="T103" s="142">
        <f t="shared" si="26"/>
        <v>9</v>
      </c>
      <c r="U103" s="142">
        <f t="shared" si="18"/>
        <v>270</v>
      </c>
      <c r="V103" s="142">
        <f t="shared" si="27"/>
        <v>72</v>
      </c>
      <c r="W103" s="142">
        <f t="shared" si="28"/>
        <v>198</v>
      </c>
      <c r="X103" s="143">
        <f t="shared" si="29"/>
        <v>0.11</v>
      </c>
      <c r="Y103" s="144">
        <f t="shared" si="30"/>
        <v>675.31046518356163</v>
      </c>
      <c r="Z103" s="144">
        <f t="shared" si="31"/>
        <v>81.674999999999997</v>
      </c>
      <c r="AA103" s="144">
        <f t="shared" si="32"/>
        <v>756.98546518356159</v>
      </c>
    </row>
    <row r="104" spans="1:27" x14ac:dyDescent="0.2">
      <c r="A104" s="146" t="s">
        <v>130</v>
      </c>
      <c r="B104" s="150">
        <v>310008</v>
      </c>
      <c r="C104" s="150" t="s">
        <v>131</v>
      </c>
      <c r="D104" s="135">
        <f>VLOOKUP($B104,Table3[[#All],[EMP ID]:[DATE STARTED]],10,FALSE)</f>
        <v>45264</v>
      </c>
      <c r="E104" s="135" t="str">
        <f>IFERROR(IF(VLOOKUP($B104,Table3[[#All],[EMP ID]:[DATE STARTED]],8,FALSE) = DATE(1900,1,0), "", VLOOKUP($B104,Table3[[#All],[EMP ID]:[DATE STARTED]],8,FALSE)), "")</f>
        <v/>
      </c>
      <c r="F104" s="136" t="str">
        <f>VLOOKUP($B104,'EMP LOC'!$A$2:$G$100,7,FALSE)</f>
        <v>2023-007</v>
      </c>
      <c r="G104" s="137">
        <f>VLOOKUP($B104,'EMP LOC'!$A$2:$J$100,10,FALSE)</f>
        <v>3.75</v>
      </c>
      <c r="H104" s="147">
        <v>0.25</v>
      </c>
      <c r="I104" s="148">
        <v>3</v>
      </c>
      <c r="J104" s="140" t="str">
        <f>IF(COUNTIF($B$3:B104, B104) = 1, SUMIF($B$3:$B$140, B104, $H$3:$H$140), "")</f>
        <v/>
      </c>
      <c r="K104" s="173" t="str">
        <f>IF(COUNTIF($A$3:A104,A104)=1,SUMIF($A$3:$A$140,A104,$H$3:$H$140),"")</f>
        <v/>
      </c>
      <c r="L104" s="179">
        <f t="shared" si="19"/>
        <v>199.997278821636</v>
      </c>
      <c r="M104" s="172">
        <f t="shared" si="20"/>
        <v>12.399831286941431</v>
      </c>
      <c r="N104" s="172">
        <f t="shared" si="21"/>
        <v>2.8999605429137221</v>
      </c>
      <c r="O104" s="180">
        <f t="shared" si="22"/>
        <v>184.69748699178083</v>
      </c>
      <c r="P104" s="174">
        <f>IFERROR(VLOOKUP($A104,COST!$A$1:$B$485,2,FALSE),0)</f>
        <v>30450.02</v>
      </c>
      <c r="Q104" s="163">
        <f t="shared" si="23"/>
        <v>7917.0052000000005</v>
      </c>
      <c r="R104" s="164">
        <f t="shared" si="24"/>
        <v>4500</v>
      </c>
      <c r="S104" s="163">
        <f t="shared" si="25"/>
        <v>495</v>
      </c>
      <c r="T104" s="142">
        <f t="shared" si="26"/>
        <v>3</v>
      </c>
      <c r="U104" s="142">
        <f t="shared" si="18"/>
        <v>90</v>
      </c>
      <c r="V104" s="142">
        <f t="shared" si="27"/>
        <v>24</v>
      </c>
      <c r="W104" s="142">
        <f t="shared" si="28"/>
        <v>66</v>
      </c>
      <c r="X104" s="143">
        <f t="shared" si="29"/>
        <v>0.11</v>
      </c>
      <c r="Y104" s="144">
        <f t="shared" si="30"/>
        <v>157.47248699178084</v>
      </c>
      <c r="Z104" s="144">
        <f t="shared" si="31"/>
        <v>27.225000000000001</v>
      </c>
      <c r="AA104" s="144">
        <f t="shared" si="32"/>
        <v>184.69748699178083</v>
      </c>
    </row>
    <row r="105" spans="1:27" x14ac:dyDescent="0.2">
      <c r="A105" s="146" t="s">
        <v>187</v>
      </c>
      <c r="B105" s="150">
        <v>340001</v>
      </c>
      <c r="C105" s="150" t="s">
        <v>2983</v>
      </c>
      <c r="D105" s="135">
        <f>VLOOKUP($B105,Table3[[#All],[EMP ID]:[DATE STARTED]],10,FALSE)</f>
        <v>44207</v>
      </c>
      <c r="E105" s="135">
        <f>IFERROR(IF(VLOOKUP($B105,Table3[[#All],[EMP ID]:[DATE STARTED]],8,FALSE) = DATE(1900,1,0), "", VLOOKUP($B105,Table3[[#All],[EMP ID]:[DATE STARTED]],8,FALSE)), "")</f>
        <v>45339</v>
      </c>
      <c r="F105" s="136" t="str">
        <f>VLOOKUP($B105,'EMP LOC'!$A$2:$G$100,7,FALSE)</f>
        <v>2021-011</v>
      </c>
      <c r="G105" s="137">
        <f>VLOOKUP($B105,'EMP LOC'!$A$2:$J$100,10,FALSE)</f>
        <v>6.21</v>
      </c>
      <c r="H105" s="147">
        <v>0.13218390804597702</v>
      </c>
      <c r="I105" s="148">
        <v>2</v>
      </c>
      <c r="J105" s="140">
        <f>IF(COUNTIF($B$3:B105, B105) = 1, SUMIF($B$3:$B$140, B105, $H$3:$H$140), "")</f>
        <v>0.13218390804597702</v>
      </c>
      <c r="K105" s="173" t="str">
        <f>IF(COUNTIF($A$3:A105,A105)=1,SUMIF($A$3:$A$140,A105,$H$3:$H$140),"")</f>
        <v/>
      </c>
      <c r="L105" s="179">
        <f t="shared" si="19"/>
        <v>167.55370320475259</v>
      </c>
      <c r="M105" s="172">
        <f t="shared" si="20"/>
        <v>10.388329598694661</v>
      </c>
      <c r="N105" s="172">
        <f t="shared" si="21"/>
        <v>2.4295286964689127</v>
      </c>
      <c r="O105" s="180">
        <f t="shared" si="22"/>
        <v>154.73584490958902</v>
      </c>
      <c r="P105" s="174">
        <f>IFERROR(VLOOKUP($A105,COST!$A$1:$B$485,2,FALSE),0)</f>
        <v>36163.379999999997</v>
      </c>
      <c r="Q105" s="163">
        <f t="shared" si="23"/>
        <v>9402.478799999999</v>
      </c>
      <c r="R105" s="164">
        <f t="shared" si="24"/>
        <v>4968</v>
      </c>
      <c r="S105" s="163">
        <f t="shared" si="25"/>
        <v>546.48</v>
      </c>
      <c r="T105" s="142">
        <f t="shared" si="26"/>
        <v>2</v>
      </c>
      <c r="U105" s="142">
        <f t="shared" si="18"/>
        <v>60</v>
      </c>
      <c r="V105" s="142">
        <f t="shared" si="27"/>
        <v>16</v>
      </c>
      <c r="W105" s="142">
        <f t="shared" si="28"/>
        <v>44</v>
      </c>
      <c r="X105" s="143">
        <f t="shared" si="29"/>
        <v>0.11</v>
      </c>
      <c r="Y105" s="144">
        <f t="shared" si="30"/>
        <v>124.67944490958902</v>
      </c>
      <c r="Z105" s="144">
        <f t="shared" si="31"/>
        <v>30.0564</v>
      </c>
      <c r="AA105" s="144">
        <f t="shared" si="32"/>
        <v>154.73584490958902</v>
      </c>
    </row>
    <row r="106" spans="1:27" x14ac:dyDescent="0.2">
      <c r="A106" s="134" t="s">
        <v>377</v>
      </c>
      <c r="B106" s="149">
        <v>340010</v>
      </c>
      <c r="C106" s="149" t="s">
        <v>376</v>
      </c>
      <c r="D106" s="135">
        <f>VLOOKUP($B106,Table3[[#All],[EMP ID]:[DATE STARTED]],10,FALSE)</f>
        <v>44319</v>
      </c>
      <c r="E106" s="135">
        <f>IFERROR(IF(VLOOKUP($B106,Table3[[#All],[EMP ID]:[DATE STARTED]],8,FALSE) = DATE(1900,1,0), "", VLOOKUP($B106,Table3[[#All],[EMP ID]:[DATE STARTED]],8,FALSE)), "")</f>
        <v>45423</v>
      </c>
      <c r="F106" s="136" t="str">
        <f>VLOOKUP($B106,'EMP LOC'!$A$2:$G$100,7,FALSE)</f>
        <v>2021-024 (3)</v>
      </c>
      <c r="G106" s="137">
        <f>VLOOKUP($B106,'EMP LOC'!$A$2:$J$100,10,FALSE)</f>
        <v>9.26</v>
      </c>
      <c r="H106" s="145">
        <v>0.25</v>
      </c>
      <c r="I106" s="139">
        <v>3</v>
      </c>
      <c r="J106" s="140">
        <f>IF(COUNTIF($B$3:B106, B106) = 1, SUMIF($B$3:$B$140, B106, $H$3:$H$140), "")</f>
        <v>0.36290322580645162</v>
      </c>
      <c r="K106" s="173" t="str">
        <f>IF(COUNTIF($A$3:A106,A106)=1,SUMIF($A$3:$A$140,A106,$H$3:$H$140),"")</f>
        <v/>
      </c>
      <c r="L106" s="179">
        <f t="shared" si="19"/>
        <v>388.67726918586982</v>
      </c>
      <c r="M106" s="172">
        <f t="shared" si="20"/>
        <v>24.097990689523929</v>
      </c>
      <c r="N106" s="172">
        <f t="shared" si="21"/>
        <v>5.6358204031951127</v>
      </c>
      <c r="O106" s="180">
        <f t="shared" si="22"/>
        <v>358.94345809315075</v>
      </c>
      <c r="P106" s="174">
        <f>IFERROR(VLOOKUP($A106,COST!$A$1:$B$485,2,FALSE),0)</f>
        <v>56408.29</v>
      </c>
      <c r="Q106" s="163">
        <f t="shared" si="23"/>
        <v>14666.155400000001</v>
      </c>
      <c r="R106" s="164">
        <f t="shared" si="24"/>
        <v>11112</v>
      </c>
      <c r="S106" s="163">
        <f t="shared" si="25"/>
        <v>1222.32</v>
      </c>
      <c r="T106" s="142">
        <f t="shared" si="26"/>
        <v>3</v>
      </c>
      <c r="U106" s="142">
        <f t="shared" si="18"/>
        <v>90</v>
      </c>
      <c r="V106" s="142">
        <f t="shared" si="27"/>
        <v>24</v>
      </c>
      <c r="W106" s="142">
        <f t="shared" si="28"/>
        <v>66</v>
      </c>
      <c r="X106" s="143">
        <f t="shared" si="29"/>
        <v>0.11</v>
      </c>
      <c r="Y106" s="144">
        <f t="shared" si="30"/>
        <v>291.71585809315076</v>
      </c>
      <c r="Z106" s="144">
        <f t="shared" si="31"/>
        <v>67.227599999999995</v>
      </c>
      <c r="AA106" s="144">
        <f t="shared" si="32"/>
        <v>358.94345809315075</v>
      </c>
    </row>
    <row r="107" spans="1:27" x14ac:dyDescent="0.2">
      <c r="A107" s="134" t="s">
        <v>134</v>
      </c>
      <c r="B107" s="149">
        <v>340010</v>
      </c>
      <c r="C107" s="149" t="s">
        <v>376</v>
      </c>
      <c r="D107" s="135">
        <f>VLOOKUP($B107,Table3[[#All],[EMP ID]:[DATE STARTED]],10,FALSE)</f>
        <v>44319</v>
      </c>
      <c r="E107" s="135">
        <f>IFERROR(IF(VLOOKUP($B107,Table3[[#All],[EMP ID]:[DATE STARTED]],8,FALSE) = DATE(1900,1,0), "", VLOOKUP($B107,Table3[[#All],[EMP ID]:[DATE STARTED]],8,FALSE)), "")</f>
        <v>45423</v>
      </c>
      <c r="F107" s="136" t="str">
        <f>VLOOKUP($B107,'EMP LOC'!$A$2:$G$100,7,FALSE)</f>
        <v>2021-024 (3)</v>
      </c>
      <c r="G107" s="137">
        <f>VLOOKUP($B107,'EMP LOC'!$A$2:$J$100,10,FALSE)</f>
        <v>9.26</v>
      </c>
      <c r="H107" s="145">
        <v>0.11290322580645162</v>
      </c>
      <c r="I107" s="139">
        <v>2</v>
      </c>
      <c r="J107" s="140" t="str">
        <f>IF(COUNTIF($B$3:B107, B107) = 1, SUMIF($B$3:$B$140, B107, $H$3:$H$140), "")</f>
        <v/>
      </c>
      <c r="K107" s="173" t="str">
        <f>IF(COUNTIF($A$3:A107,A107)=1,SUMIF($A$3:$A$140,A107,$H$3:$H$140),"")</f>
        <v/>
      </c>
      <c r="L107" s="179">
        <f t="shared" si="19"/>
        <v>197.38608606032736</v>
      </c>
      <c r="M107" s="172">
        <f t="shared" si="20"/>
        <v>12.237937335740297</v>
      </c>
      <c r="N107" s="172">
        <f t="shared" si="21"/>
        <v>2.862098247874747</v>
      </c>
      <c r="O107" s="180">
        <f t="shared" si="22"/>
        <v>182.28605047671232</v>
      </c>
      <c r="P107" s="174">
        <f>IFERROR(VLOOKUP($A107,COST!$A$1:$B$485,2,FALSE),0)</f>
        <v>39872.61</v>
      </c>
      <c r="Q107" s="163">
        <f t="shared" si="23"/>
        <v>10366.8786</v>
      </c>
      <c r="R107" s="164">
        <f t="shared" si="24"/>
        <v>7408</v>
      </c>
      <c r="S107" s="163">
        <f t="shared" si="25"/>
        <v>814.88</v>
      </c>
      <c r="T107" s="142">
        <f t="shared" si="26"/>
        <v>2</v>
      </c>
      <c r="U107" s="142">
        <f t="shared" si="18"/>
        <v>60</v>
      </c>
      <c r="V107" s="142">
        <f t="shared" si="27"/>
        <v>16</v>
      </c>
      <c r="W107" s="142">
        <f t="shared" si="28"/>
        <v>44</v>
      </c>
      <c r="X107" s="143">
        <f t="shared" si="29"/>
        <v>0.11</v>
      </c>
      <c r="Y107" s="144">
        <f t="shared" si="30"/>
        <v>137.46765047671232</v>
      </c>
      <c r="Z107" s="144">
        <f t="shared" si="31"/>
        <v>44.818399999999997</v>
      </c>
      <c r="AA107" s="144">
        <f t="shared" si="32"/>
        <v>182.28605047671232</v>
      </c>
    </row>
    <row r="108" spans="1:27" x14ac:dyDescent="0.2">
      <c r="A108" s="146" t="s">
        <v>78</v>
      </c>
      <c r="B108" s="150">
        <v>410002</v>
      </c>
      <c r="C108" s="150" t="s">
        <v>84</v>
      </c>
      <c r="D108" s="135">
        <f>VLOOKUP($B108,Table3[[#All],[EMP ID]:[DATE STARTED]],10,FALSE)</f>
        <v>42505</v>
      </c>
      <c r="E108" s="135" t="str">
        <f>IFERROR(IF(VLOOKUP($B108,Table3[[#All],[EMP ID]:[DATE STARTED]],8,FALSE) = DATE(1900,1,0), "", VLOOKUP($B108,Table3[[#All],[EMP ID]:[DATE STARTED]],8,FALSE)), "")</f>
        <v/>
      </c>
      <c r="F108" s="136" t="str">
        <f>VLOOKUP($B108,'EMP LOC'!$A$2:$G$100,7,FALSE)</f>
        <v>2021-057</v>
      </c>
      <c r="G108" s="137">
        <f>VLOOKUP($B108,'EMP LOC'!$A$2:$J$100,10,FALSE)</f>
        <v>58.56</v>
      </c>
      <c r="H108" s="147">
        <v>1</v>
      </c>
      <c r="I108" s="148">
        <v>12</v>
      </c>
      <c r="J108" s="140">
        <f>IF(COUNTIF($B$3:B108, B108) = 1, SUMIF($B$3:$B$140, B108, $H$3:$H$140), "")</f>
        <v>1</v>
      </c>
      <c r="K108" s="173">
        <f>IF(COUNTIF($A$3:A108,A108)=1,SUMIF($A$3:$A$140,A108,$H$3:$H$140),"")</f>
        <v>1</v>
      </c>
      <c r="L108" s="179">
        <f t="shared" si="19"/>
        <v>3118.2306027545596</v>
      </c>
      <c r="M108" s="172">
        <f t="shared" si="20"/>
        <v>193.33029737078269</v>
      </c>
      <c r="N108" s="172">
        <f t="shared" si="21"/>
        <v>45.214343739941114</v>
      </c>
      <c r="O108" s="180">
        <f t="shared" si="22"/>
        <v>2879.685961643836</v>
      </c>
      <c r="P108" s="174">
        <f>IFERROR(VLOOKUP($A108,COST!$A$1:$B$485,2,FALSE),0)</f>
        <v>57000</v>
      </c>
      <c r="Q108" s="163">
        <f t="shared" si="23"/>
        <v>14820</v>
      </c>
      <c r="R108" s="164">
        <f t="shared" si="24"/>
        <v>281088</v>
      </c>
      <c r="S108" s="163">
        <f t="shared" si="25"/>
        <v>30919.68</v>
      </c>
      <c r="T108" s="142">
        <f t="shared" si="26"/>
        <v>12</v>
      </c>
      <c r="U108" s="142">
        <f t="shared" si="18"/>
        <v>360</v>
      </c>
      <c r="V108" s="142">
        <f t="shared" si="27"/>
        <v>96</v>
      </c>
      <c r="W108" s="142">
        <f t="shared" si="28"/>
        <v>264</v>
      </c>
      <c r="X108" s="143">
        <f t="shared" si="29"/>
        <v>0.11</v>
      </c>
      <c r="Y108" s="144">
        <f t="shared" si="30"/>
        <v>1179.1035616438357</v>
      </c>
      <c r="Z108" s="144">
        <f t="shared" si="31"/>
        <v>1700.5824</v>
      </c>
      <c r="AA108" s="144">
        <f t="shared" si="32"/>
        <v>2879.685961643836</v>
      </c>
    </row>
    <row r="109" spans="1:27" x14ac:dyDescent="0.2">
      <c r="A109" s="134" t="s">
        <v>44</v>
      </c>
      <c r="B109" s="149">
        <v>410012</v>
      </c>
      <c r="C109" s="149" t="s">
        <v>49</v>
      </c>
      <c r="D109" s="135">
        <f>VLOOKUP($B109,Table3[[#All],[EMP ID]:[DATE STARTED]],10,FALSE)</f>
        <v>43913</v>
      </c>
      <c r="E109" s="135" t="str">
        <f>IFERROR(IF(VLOOKUP($B109,Table3[[#All],[EMP ID]:[DATE STARTED]],8,FALSE) = DATE(1900,1,0), "", VLOOKUP($B109,Table3[[#All],[EMP ID]:[DATE STARTED]],8,FALSE)), "")</f>
        <v/>
      </c>
      <c r="F109" s="136" t="str">
        <f>VLOOKUP($B109,'EMP LOC'!$A$2:$G$100,7,FALSE)</f>
        <v>2022-044</v>
      </c>
      <c r="G109" s="137">
        <f>VLOOKUP($B109,'EMP LOC'!$A$2:$J$100,10,FALSE)</f>
        <v>2.66</v>
      </c>
      <c r="H109" s="145">
        <v>1</v>
      </c>
      <c r="I109" s="139">
        <v>12</v>
      </c>
      <c r="J109" s="140">
        <f>IF(COUNTIF($B$3:B109, B109) = 1, SUMIF($B$3:$B$140, B109, $H$3:$H$140), "")</f>
        <v>1</v>
      </c>
      <c r="K109" s="173">
        <f>IF(COUNTIF($A$3:A109,A109)=1,SUMIF($A$3:$A$140,A109,$H$3:$H$140),"")</f>
        <v>1</v>
      </c>
      <c r="L109" s="179">
        <f t="shared" si="19"/>
        <v>1114.0267030579021</v>
      </c>
      <c r="M109" s="172">
        <f t="shared" si="20"/>
        <v>69.069655589589928</v>
      </c>
      <c r="N109" s="172">
        <f t="shared" si="21"/>
        <v>16.153387194339579</v>
      </c>
      <c r="O109" s="180">
        <f t="shared" si="22"/>
        <v>1028.8036602739726</v>
      </c>
      <c r="P109" s="174">
        <f>IFERROR(VLOOKUP($A109,COST!$A$1:$B$485,2,FALSE),0)</f>
        <v>46000</v>
      </c>
      <c r="Q109" s="163">
        <f t="shared" si="23"/>
        <v>11960</v>
      </c>
      <c r="R109" s="164">
        <f t="shared" si="24"/>
        <v>12768</v>
      </c>
      <c r="S109" s="163">
        <f t="shared" si="25"/>
        <v>1404.48</v>
      </c>
      <c r="T109" s="142">
        <f t="shared" si="26"/>
        <v>12</v>
      </c>
      <c r="U109" s="142">
        <f t="shared" si="18"/>
        <v>360</v>
      </c>
      <c r="V109" s="142">
        <f t="shared" si="27"/>
        <v>96</v>
      </c>
      <c r="W109" s="142">
        <f t="shared" si="28"/>
        <v>264</v>
      </c>
      <c r="X109" s="143">
        <f t="shared" si="29"/>
        <v>0.11</v>
      </c>
      <c r="Y109" s="144">
        <f t="shared" si="30"/>
        <v>951.55726027397259</v>
      </c>
      <c r="Z109" s="144">
        <f t="shared" si="31"/>
        <v>77.246400000000008</v>
      </c>
      <c r="AA109" s="144">
        <f t="shared" si="32"/>
        <v>1028.8036602739726</v>
      </c>
    </row>
    <row r="110" spans="1:27" x14ac:dyDescent="0.2">
      <c r="A110" s="146" t="s">
        <v>468</v>
      </c>
      <c r="B110" s="150">
        <v>410027</v>
      </c>
      <c r="C110" s="150" t="s">
        <v>469</v>
      </c>
      <c r="D110" s="135">
        <f>VLOOKUP($B110,Table3[[#All],[EMP ID]:[DATE STARTED]],10,FALSE)</f>
        <v>45040</v>
      </c>
      <c r="E110" s="135">
        <f>IFERROR(IF(VLOOKUP($B110,Table3[[#All],[EMP ID]:[DATE STARTED]],8,FALSE) = DATE(1900,1,0), "", VLOOKUP($B110,Table3[[#All],[EMP ID]:[DATE STARTED]],8,FALSE)), "")</f>
        <v>45561</v>
      </c>
      <c r="F110" s="136" t="str">
        <f>VLOOKUP($B110,'EMP LOC'!$A$2:$G$100,7,FALSE)</f>
        <v>2021-058 (3)</v>
      </c>
      <c r="G110" s="137">
        <f>VLOOKUP($B110,'EMP LOC'!$A$2:$J$100,10,FALSE)</f>
        <v>5.91</v>
      </c>
      <c r="H110" s="147">
        <v>0.75</v>
      </c>
      <c r="I110" s="148">
        <v>9</v>
      </c>
      <c r="J110" s="140">
        <f>IF(COUNTIF($B$3:B110, B110) = 1, SUMIF($B$3:$B$140, B110, $H$3:$H$140), "")</f>
        <v>0.75</v>
      </c>
      <c r="K110" s="173">
        <f>IF(COUNTIF($A$3:A110,A110)=1,SUMIF($A$3:$A$140,A110,$H$3:$H$140),"")</f>
        <v>1</v>
      </c>
      <c r="L110" s="179">
        <f t="shared" si="19"/>
        <v>775.2954640757689</v>
      </c>
      <c r="M110" s="172">
        <f t="shared" si="20"/>
        <v>48.068318772697673</v>
      </c>
      <c r="N110" s="172">
        <f t="shared" si="21"/>
        <v>11.24178422909865</v>
      </c>
      <c r="O110" s="180">
        <f t="shared" si="22"/>
        <v>715.98536107397251</v>
      </c>
      <c r="P110" s="174">
        <f>IFERROR(VLOOKUP($A110,COST!$A$1:$B$485,2,FALSE),0)</f>
        <v>37852.639999999999</v>
      </c>
      <c r="Q110" s="163">
        <f t="shared" si="23"/>
        <v>9841.6864000000005</v>
      </c>
      <c r="R110" s="164">
        <f t="shared" si="24"/>
        <v>21276</v>
      </c>
      <c r="S110" s="163">
        <f t="shared" si="25"/>
        <v>2340.36</v>
      </c>
      <c r="T110" s="142">
        <f t="shared" si="26"/>
        <v>9</v>
      </c>
      <c r="U110" s="142">
        <f t="shared" si="18"/>
        <v>270</v>
      </c>
      <c r="V110" s="142">
        <f t="shared" si="27"/>
        <v>72</v>
      </c>
      <c r="W110" s="142">
        <f t="shared" si="28"/>
        <v>198</v>
      </c>
      <c r="X110" s="143">
        <f t="shared" si="29"/>
        <v>0.11</v>
      </c>
      <c r="Y110" s="144">
        <f t="shared" si="30"/>
        <v>587.26556107397266</v>
      </c>
      <c r="Z110" s="144">
        <f t="shared" si="31"/>
        <v>128.71980000000002</v>
      </c>
      <c r="AA110" s="144">
        <f t="shared" si="32"/>
        <v>715.98536107397263</v>
      </c>
    </row>
    <row r="111" spans="1:27" x14ac:dyDescent="0.2">
      <c r="A111" s="146" t="s">
        <v>408</v>
      </c>
      <c r="B111" s="150">
        <v>410028</v>
      </c>
      <c r="C111" s="150" t="s">
        <v>407</v>
      </c>
      <c r="D111" s="135">
        <f>VLOOKUP($B111,Table3[[#All],[EMP ID]:[DATE STARTED]],10,FALSE)</f>
        <v>45208</v>
      </c>
      <c r="E111" s="135" t="str">
        <f>IFERROR(IF(VLOOKUP($B111,Table3[[#All],[EMP ID]:[DATE STARTED]],8,FALSE) = DATE(1900,1,0), "", VLOOKUP($B111,Table3[[#All],[EMP ID]:[DATE STARTED]],8,FALSE)), "")</f>
        <v/>
      </c>
      <c r="F111" s="136" t="str">
        <f>VLOOKUP($B111,'EMP LOC'!$A$2:$G$100,7,FALSE)</f>
        <v>2021-056 (2)</v>
      </c>
      <c r="G111" s="137">
        <f>VLOOKUP($B111,'EMP LOC'!$A$2:$J$100,10,FALSE)</f>
        <v>6.31</v>
      </c>
      <c r="H111" s="147">
        <v>1</v>
      </c>
      <c r="I111" s="148">
        <v>12</v>
      </c>
      <c r="J111" s="140">
        <f>IF(COUNTIF($B$3:B111, B111) = 1, SUMIF($B$3:$B$140, B111, $H$3:$H$140), "")</f>
        <v>1</v>
      </c>
      <c r="K111" s="173">
        <f>IF(COUNTIF($A$3:A111,A111)=1,SUMIF($A$3:$A$140,A111,$H$3:$H$140),"")</f>
        <v>1</v>
      </c>
      <c r="L111" s="179">
        <f t="shared" si="19"/>
        <v>1124.8385058510285</v>
      </c>
      <c r="M111" s="172">
        <f t="shared" si="20"/>
        <v>69.73998736276377</v>
      </c>
      <c r="N111" s="172">
        <f t="shared" si="21"/>
        <v>16.310158334839912</v>
      </c>
      <c r="O111" s="180">
        <f t="shared" si="22"/>
        <v>1038.7883601534249</v>
      </c>
      <c r="P111" s="174">
        <f>IFERROR(VLOOKUP($A111,COST!$A$1:$B$485,2,FALSE),0)</f>
        <v>41358.639999999999</v>
      </c>
      <c r="Q111" s="163">
        <f t="shared" si="23"/>
        <v>10753.2464</v>
      </c>
      <c r="R111" s="164">
        <f t="shared" si="24"/>
        <v>30288</v>
      </c>
      <c r="S111" s="163">
        <f t="shared" si="25"/>
        <v>3331.68</v>
      </c>
      <c r="T111" s="142">
        <f t="shared" si="26"/>
        <v>12</v>
      </c>
      <c r="U111" s="142">
        <f t="shared" si="18"/>
        <v>360</v>
      </c>
      <c r="V111" s="142">
        <f t="shared" si="27"/>
        <v>96</v>
      </c>
      <c r="W111" s="142">
        <f t="shared" si="28"/>
        <v>264</v>
      </c>
      <c r="X111" s="143">
        <f t="shared" si="29"/>
        <v>0.11</v>
      </c>
      <c r="Y111" s="144">
        <f t="shared" si="30"/>
        <v>855.54596015342463</v>
      </c>
      <c r="Z111" s="144">
        <f t="shared" si="31"/>
        <v>183.2424</v>
      </c>
      <c r="AA111" s="144">
        <f t="shared" si="32"/>
        <v>1038.7883601534247</v>
      </c>
    </row>
    <row r="112" spans="1:27" x14ac:dyDescent="0.2">
      <c r="A112" s="146" t="s">
        <v>446</v>
      </c>
      <c r="B112" s="150">
        <v>410031</v>
      </c>
      <c r="C112" s="150" t="s">
        <v>2984</v>
      </c>
      <c r="D112" s="135">
        <f>VLOOKUP($B112,Table3[[#All],[EMP ID]:[DATE STARTED]],10,FALSE)</f>
        <v>45530</v>
      </c>
      <c r="E112" s="135">
        <f>IFERROR(IF(VLOOKUP($B112,Table3[[#All],[EMP ID]:[DATE STARTED]],8,FALSE) = DATE(1900,1,0), "", VLOOKUP($B112,Table3[[#All],[EMP ID]:[DATE STARTED]],8,FALSE)), "")</f>
        <v>45616</v>
      </c>
      <c r="F112" s="136" t="str">
        <f>VLOOKUP($B112,'EMP LOC'!$A$2:$G$100,7,FALSE)</f>
        <v>2019-031</v>
      </c>
      <c r="G112" s="137">
        <f>VLOOKUP($B112,'EMP LOC'!$A$2:$J$100,10,FALSE)</f>
        <v>2.72</v>
      </c>
      <c r="H112" s="147">
        <v>0.3888888888888889</v>
      </c>
      <c r="I112" s="148">
        <v>5</v>
      </c>
      <c r="J112" s="140">
        <f>IF(COUNTIF($B$3:B112, B112) = 1, SUMIF($B$3:$B$140, B112, $H$3:$H$140), "")</f>
        <v>0.3888888888888889</v>
      </c>
      <c r="K112" s="173" t="str">
        <f>IF(COUNTIF($A$3:A112,A112)=1,SUMIF($A$3:$A$140,A112,$H$3:$H$140),"")</f>
        <v/>
      </c>
      <c r="L112" s="179">
        <f t="shared" si="19"/>
        <v>438.83890986494208</v>
      </c>
      <c r="M112" s="172">
        <f t="shared" si="20"/>
        <v>27.208012411626409</v>
      </c>
      <c r="N112" s="172">
        <f t="shared" si="21"/>
        <v>6.3631641930416603</v>
      </c>
      <c r="O112" s="180">
        <f t="shared" si="22"/>
        <v>405.26773326027404</v>
      </c>
      <c r="P112" s="174">
        <f>IFERROR(VLOOKUP($A112,COST!$A$1:$B$485,2,FALSE),0)</f>
        <v>43200.84</v>
      </c>
      <c r="Q112" s="163">
        <f t="shared" si="23"/>
        <v>11232.2184</v>
      </c>
      <c r="R112" s="164">
        <f t="shared" si="24"/>
        <v>5440.0000000000009</v>
      </c>
      <c r="S112" s="163">
        <f t="shared" si="25"/>
        <v>598.40000000000009</v>
      </c>
      <c r="T112" s="142">
        <f t="shared" si="26"/>
        <v>5</v>
      </c>
      <c r="U112" s="142">
        <f t="shared" si="18"/>
        <v>150</v>
      </c>
      <c r="V112" s="142">
        <f t="shared" si="27"/>
        <v>40</v>
      </c>
      <c r="W112" s="142">
        <f t="shared" si="28"/>
        <v>110</v>
      </c>
      <c r="X112" s="143">
        <f t="shared" si="29"/>
        <v>0.11</v>
      </c>
      <c r="Y112" s="144">
        <f t="shared" si="30"/>
        <v>372.35573326027395</v>
      </c>
      <c r="Z112" s="144">
        <f t="shared" si="31"/>
        <v>32.912000000000006</v>
      </c>
      <c r="AA112" s="144">
        <f t="shared" si="32"/>
        <v>405.26773326027399</v>
      </c>
    </row>
    <row r="113" spans="1:27" x14ac:dyDescent="0.2">
      <c r="A113" s="146" t="s">
        <v>468</v>
      </c>
      <c r="B113" s="150">
        <v>410032</v>
      </c>
      <c r="C113" s="150" t="s">
        <v>3745</v>
      </c>
      <c r="D113" s="135">
        <f>VLOOKUP($B113,Table3[[#All],[EMP ID]:[DATE STARTED]],10,FALSE)</f>
        <v>45581</v>
      </c>
      <c r="E113" s="135" t="str">
        <f>IFERROR(IF(VLOOKUP($B113,Table3[[#All],[EMP ID]:[DATE STARTED]],8,FALSE) = DATE(1900,1,0), "", VLOOKUP($B113,Table3[[#All],[EMP ID]:[DATE STARTED]],8,FALSE)), "")</f>
        <v/>
      </c>
      <c r="F113" s="136" t="str">
        <f>VLOOKUP($B113,'EMP LOC'!$A$2:$G$100,7,FALSE)</f>
        <v>2024-028</v>
      </c>
      <c r="G113" s="137">
        <f>VLOOKUP($B113,'EMP LOC'!$A$2:$J$100,10,FALSE)</f>
        <v>16.84</v>
      </c>
      <c r="H113" s="147">
        <v>0.25</v>
      </c>
      <c r="I113" s="148">
        <v>3</v>
      </c>
      <c r="J113" s="140">
        <f>IF(COUNTIF($B$3:B113, B113) = 1, SUMIF($B$3:$B$140, B113, $H$3:$H$140), "")</f>
        <v>0.25</v>
      </c>
      <c r="K113" s="173" t="str">
        <f>IF(COUNTIF($A$3:A113,A113)=1,SUMIF($A$3:$A$140,A113,$H$3:$H$140),"")</f>
        <v/>
      </c>
      <c r="L113" s="179">
        <f t="shared" si="19"/>
        <v>344.35688903590426</v>
      </c>
      <c r="M113" s="172">
        <f t="shared" si="20"/>
        <v>21.350127120226063</v>
      </c>
      <c r="N113" s="172">
        <f t="shared" si="21"/>
        <v>4.9931748910206117</v>
      </c>
      <c r="O113" s="180">
        <f t="shared" si="22"/>
        <v>318.01358702465762</v>
      </c>
      <c r="P113" s="174">
        <f>IFERROR(VLOOKUP($A113,COST!$A$1:$B$485,2,FALSE),0)</f>
        <v>37852.639999999999</v>
      </c>
      <c r="Q113" s="163">
        <f t="shared" si="23"/>
        <v>9841.6864000000005</v>
      </c>
      <c r="R113" s="164">
        <f t="shared" si="24"/>
        <v>20208</v>
      </c>
      <c r="S113" s="163">
        <f t="shared" si="25"/>
        <v>2222.88</v>
      </c>
      <c r="T113" s="142">
        <f t="shared" si="26"/>
        <v>3</v>
      </c>
      <c r="U113" s="142">
        <f t="shared" si="18"/>
        <v>90</v>
      </c>
      <c r="V113" s="142">
        <f t="shared" si="27"/>
        <v>24</v>
      </c>
      <c r="W113" s="142">
        <f t="shared" si="28"/>
        <v>66</v>
      </c>
      <c r="X113" s="143">
        <f t="shared" si="29"/>
        <v>0.11</v>
      </c>
      <c r="Y113" s="144">
        <f t="shared" si="30"/>
        <v>195.75518702465757</v>
      </c>
      <c r="Z113" s="144">
        <f t="shared" si="31"/>
        <v>122.25840000000001</v>
      </c>
      <c r="AA113" s="144">
        <f t="shared" si="32"/>
        <v>318.01358702465757</v>
      </c>
    </row>
    <row r="114" spans="1:27" x14ac:dyDescent="0.2">
      <c r="A114" s="146" t="s">
        <v>36</v>
      </c>
      <c r="B114" s="150">
        <v>440032</v>
      </c>
      <c r="C114" s="150" t="s">
        <v>41</v>
      </c>
      <c r="D114" s="135">
        <f>VLOOKUP($B114,Table3[[#All],[EMP ID]:[DATE STARTED]],10,FALSE)</f>
        <v>43339</v>
      </c>
      <c r="E114" s="135" t="str">
        <f>IFERROR(IF(VLOOKUP($B114,Table3[[#All],[EMP ID]:[DATE STARTED]],8,FALSE) = DATE(1900,1,0), "", VLOOKUP($B114,Table3[[#All],[EMP ID]:[DATE STARTED]],8,FALSE)), "")</f>
        <v/>
      </c>
      <c r="F114" s="136" t="str">
        <f>VLOOKUP($B114,'EMP LOC'!$A$2:$G$100,7,FALSE)</f>
        <v>EQUIP HOU</v>
      </c>
      <c r="G114" s="137">
        <f>VLOOKUP($B114,'EMP LOC'!$A$2:$J$100,10,FALSE)</f>
        <v>12.16</v>
      </c>
      <c r="H114" s="147">
        <v>1</v>
      </c>
      <c r="I114" s="148">
        <v>12</v>
      </c>
      <c r="J114" s="140">
        <f>IF(COUNTIF($B$3:B114, B114) = 1, SUMIF($B$3:$B$140, B114, $H$3:$H$140), "")</f>
        <v>1</v>
      </c>
      <c r="K114" s="173">
        <f>IF(COUNTIF($A$3:A114,A114)=1,SUMIF($A$3:$A$140,A114,$H$3:$H$140),"")</f>
        <v>1</v>
      </c>
      <c r="L114" s="179">
        <f t="shared" si="19"/>
        <v>1412.7597837292612</v>
      </c>
      <c r="M114" s="172">
        <f t="shared" si="20"/>
        <v>87.591106591214199</v>
      </c>
      <c r="N114" s="172">
        <f t="shared" si="21"/>
        <v>20.485016864074289</v>
      </c>
      <c r="O114" s="180">
        <f t="shared" si="22"/>
        <v>1304.6836602739727</v>
      </c>
      <c r="P114" s="174">
        <f>IFERROR(VLOOKUP($A114,COST!$A$1:$B$485,2,FALSE),0)</f>
        <v>46000</v>
      </c>
      <c r="Q114" s="163">
        <f t="shared" si="23"/>
        <v>11960</v>
      </c>
      <c r="R114" s="164">
        <f t="shared" si="24"/>
        <v>58368.000000000007</v>
      </c>
      <c r="S114" s="163">
        <f t="shared" si="25"/>
        <v>6420.4800000000005</v>
      </c>
      <c r="T114" s="142">
        <f t="shared" si="26"/>
        <v>12</v>
      </c>
      <c r="U114" s="142">
        <f t="shared" si="18"/>
        <v>360</v>
      </c>
      <c r="V114" s="142">
        <f t="shared" si="27"/>
        <v>96</v>
      </c>
      <c r="W114" s="142">
        <f t="shared" si="28"/>
        <v>264</v>
      </c>
      <c r="X114" s="143">
        <f t="shared" si="29"/>
        <v>0.11</v>
      </c>
      <c r="Y114" s="144">
        <f t="shared" si="30"/>
        <v>951.55726027397259</v>
      </c>
      <c r="Z114" s="144">
        <f t="shared" si="31"/>
        <v>353.12640000000005</v>
      </c>
      <c r="AA114" s="144">
        <f t="shared" si="32"/>
        <v>1304.6836602739727</v>
      </c>
    </row>
    <row r="115" spans="1:27" x14ac:dyDescent="0.2">
      <c r="A115" s="146" t="s">
        <v>367</v>
      </c>
      <c r="B115" s="150">
        <v>440061</v>
      </c>
      <c r="C115" s="150" t="s">
        <v>366</v>
      </c>
      <c r="D115" s="135">
        <f>VLOOKUP($B115,Table3[[#All],[EMP ID]:[DATE STARTED]],10,FALSE)</f>
        <v>43620</v>
      </c>
      <c r="E115" s="135" t="str">
        <f>IFERROR(IF(VLOOKUP($B115,Table3[[#All],[EMP ID]:[DATE STARTED]],8,FALSE) = DATE(1900,1,0), "", VLOOKUP($B115,Table3[[#All],[EMP ID]:[DATE STARTED]],8,FALSE)), "")</f>
        <v/>
      </c>
      <c r="F115" s="136" t="str">
        <f>VLOOKUP($B115,'EMP LOC'!$A$2:$G$100,7,FALSE)</f>
        <v>2022-040 (2)</v>
      </c>
      <c r="G115" s="137">
        <f>VLOOKUP($B115,'EMP LOC'!$A$2:$J$100,10,FALSE)</f>
        <v>0.45</v>
      </c>
      <c r="H115" s="147">
        <v>0.91666666666666663</v>
      </c>
      <c r="I115" s="148">
        <v>11</v>
      </c>
      <c r="J115" s="140">
        <f>IF(COUNTIF($B$3:B115, B115) = 1, SUMIF($B$3:$B$140, B115, $H$3:$H$140), "")</f>
        <v>1</v>
      </c>
      <c r="K115" s="173">
        <f>IF(COUNTIF($A$3:A115,A115)=1,SUMIF($A$3:$A$140,A115,$H$3:$H$140),"")</f>
        <v>0.91666666666666663</v>
      </c>
      <c r="L115" s="179">
        <f t="shared" si="19"/>
        <v>1171.2006637880017</v>
      </c>
      <c r="M115" s="172">
        <f t="shared" si="20"/>
        <v>72.61444115485611</v>
      </c>
      <c r="N115" s="172">
        <f t="shared" si="21"/>
        <v>16.982409624926028</v>
      </c>
      <c r="O115" s="180">
        <f t="shared" si="22"/>
        <v>1081.6038130082195</v>
      </c>
      <c r="P115" s="174">
        <f>IFERROR(VLOOKUP($A115,COST!$A$1:$B$485,2,FALSE),0)</f>
        <v>56408.29</v>
      </c>
      <c r="Q115" s="163">
        <f t="shared" si="23"/>
        <v>14666.155400000001</v>
      </c>
      <c r="R115" s="164">
        <f t="shared" si="24"/>
        <v>1980</v>
      </c>
      <c r="S115" s="163">
        <f t="shared" si="25"/>
        <v>217.8</v>
      </c>
      <c r="T115" s="142">
        <f t="shared" si="26"/>
        <v>11</v>
      </c>
      <c r="U115" s="142">
        <f t="shared" si="18"/>
        <v>330</v>
      </c>
      <c r="V115" s="142">
        <f t="shared" si="27"/>
        <v>88</v>
      </c>
      <c r="W115" s="142">
        <f t="shared" si="28"/>
        <v>242</v>
      </c>
      <c r="X115" s="143">
        <f t="shared" si="29"/>
        <v>0.11</v>
      </c>
      <c r="Y115" s="144">
        <f t="shared" si="30"/>
        <v>1069.6248130082195</v>
      </c>
      <c r="Z115" s="144">
        <f t="shared" si="31"/>
        <v>11.979000000000001</v>
      </c>
      <c r="AA115" s="144">
        <f t="shared" si="32"/>
        <v>1081.6038130082195</v>
      </c>
    </row>
    <row r="116" spans="1:27" x14ac:dyDescent="0.2">
      <c r="A116" s="146" t="s">
        <v>257</v>
      </c>
      <c r="B116" s="150">
        <v>440061</v>
      </c>
      <c r="C116" s="150" t="s">
        <v>366</v>
      </c>
      <c r="D116" s="135">
        <f>VLOOKUP($B116,Table3[[#All],[EMP ID]:[DATE STARTED]],10,FALSE)</f>
        <v>43620</v>
      </c>
      <c r="E116" s="135" t="str">
        <f>IFERROR(IF(VLOOKUP($B116,Table3[[#All],[EMP ID]:[DATE STARTED]],8,FALSE) = DATE(1900,1,0), "", VLOOKUP($B116,Table3[[#All],[EMP ID]:[DATE STARTED]],8,FALSE)), "")</f>
        <v/>
      </c>
      <c r="F116" s="136" t="str">
        <f>VLOOKUP($B116,'EMP LOC'!$A$2:$G$100,7,FALSE)</f>
        <v>2022-040 (2)</v>
      </c>
      <c r="G116" s="137">
        <f>VLOOKUP($B116,'EMP LOC'!$A$2:$J$100,10,FALSE)</f>
        <v>0.45</v>
      </c>
      <c r="H116" s="147">
        <v>8.3333333333333329E-2</v>
      </c>
      <c r="I116" s="148">
        <v>1</v>
      </c>
      <c r="J116" s="140" t="str">
        <f>IF(COUNTIF($B$3:B116, B116) = 1, SUMIF($B$3:$B$140, B116, $H$3:$H$140), "")</f>
        <v/>
      </c>
      <c r="K116" s="173">
        <f>IF(COUNTIF($A$3:A116,A116)=1,SUMIF($A$3:$A$140,A116,$H$3:$H$140),"")</f>
        <v>0.83333333333333337</v>
      </c>
      <c r="L116" s="179">
        <f t="shared" si="19"/>
        <v>70.62064672960966</v>
      </c>
      <c r="M116" s="172">
        <f t="shared" si="20"/>
        <v>4.3784800972357987</v>
      </c>
      <c r="N116" s="172">
        <f t="shared" si="21"/>
        <v>1.0239993775793401</v>
      </c>
      <c r="O116" s="180">
        <f t="shared" si="22"/>
        <v>65.218167254794523</v>
      </c>
      <c r="P116" s="174">
        <f>IFERROR(VLOOKUP($A116,COST!$A$1:$B$485,2,FALSE),0)</f>
        <v>37201.440000000002</v>
      </c>
      <c r="Q116" s="163">
        <f t="shared" si="23"/>
        <v>9672.3744000000006</v>
      </c>
      <c r="R116" s="164">
        <f t="shared" si="24"/>
        <v>180</v>
      </c>
      <c r="S116" s="163">
        <f t="shared" si="25"/>
        <v>19.8</v>
      </c>
      <c r="T116" s="142">
        <f t="shared" si="26"/>
        <v>1</v>
      </c>
      <c r="U116" s="142">
        <f t="shared" si="18"/>
        <v>30</v>
      </c>
      <c r="V116" s="142">
        <f t="shared" si="27"/>
        <v>8</v>
      </c>
      <c r="W116" s="142">
        <f t="shared" si="28"/>
        <v>22</v>
      </c>
      <c r="X116" s="143">
        <f t="shared" si="29"/>
        <v>0.11</v>
      </c>
      <c r="Y116" s="144">
        <f t="shared" si="30"/>
        <v>64.129167254794524</v>
      </c>
      <c r="Z116" s="144">
        <f t="shared" si="31"/>
        <v>1.089</v>
      </c>
      <c r="AA116" s="144">
        <f t="shared" si="32"/>
        <v>65.218167254794523</v>
      </c>
    </row>
    <row r="117" spans="1:27" x14ac:dyDescent="0.2">
      <c r="A117" s="146" t="s">
        <v>353</v>
      </c>
      <c r="B117" s="150">
        <v>440072</v>
      </c>
      <c r="C117" s="150" t="s">
        <v>352</v>
      </c>
      <c r="D117" s="135">
        <f>VLOOKUP($B117,Table3[[#All],[EMP ID]:[DATE STARTED]],10,FALSE)</f>
        <v>43692</v>
      </c>
      <c r="E117" s="135" t="str">
        <f>IFERROR(IF(VLOOKUP($B117,Table3[[#All],[EMP ID]:[DATE STARTED]],8,FALSE) = DATE(1900,1,0), "", VLOOKUP($B117,Table3[[#All],[EMP ID]:[DATE STARTED]],8,FALSE)), "")</f>
        <v/>
      </c>
      <c r="F117" s="136" t="str">
        <f>VLOOKUP($B117,'EMP LOC'!$A$2:$G$100,7,FALSE)</f>
        <v>2024-017</v>
      </c>
      <c r="G117" s="137" t="e">
        <f>VLOOKUP($B117,'EMP LOC'!$A$2:$J$100,10,FALSE)</f>
        <v>#VALUE!</v>
      </c>
      <c r="H117" s="147">
        <v>0.92</v>
      </c>
      <c r="I117" s="148">
        <v>11</v>
      </c>
      <c r="J117" s="140">
        <f>IF(COUNTIF($B$3:B117, B117) = 1, SUMIF($B$3:$B$140, B117, $H$3:$H$140), "")</f>
        <v>1.0033333333333334</v>
      </c>
      <c r="K117" s="173">
        <f>IF(COUNTIF($A$3:A117,A117)=1,SUMIF($A$3:$A$140,A117,$H$3:$H$140),"")</f>
        <v>0.92</v>
      </c>
      <c r="L117" s="179">
        <f t="shared" si="19"/>
        <v>0</v>
      </c>
      <c r="M117" s="172">
        <f t="shared" si="20"/>
        <v>0</v>
      </c>
      <c r="N117" s="172">
        <f t="shared" si="21"/>
        <v>0</v>
      </c>
      <c r="O117" s="180">
        <f t="shared" si="22"/>
        <v>0</v>
      </c>
      <c r="P117" s="174">
        <f>IFERROR(VLOOKUP($A117,COST!$A$1:$B$485,2,FALSE),0)</f>
        <v>56408.29</v>
      </c>
      <c r="Q117" s="163">
        <f t="shared" si="23"/>
        <v>14666.155400000001</v>
      </c>
      <c r="R117" s="164">
        <f t="shared" si="24"/>
        <v>0</v>
      </c>
      <c r="S117" s="163">
        <f t="shared" si="25"/>
        <v>0</v>
      </c>
      <c r="T117" s="142">
        <f t="shared" si="26"/>
        <v>11</v>
      </c>
      <c r="U117" s="142">
        <f t="shared" si="18"/>
        <v>330</v>
      </c>
      <c r="V117" s="142">
        <f t="shared" si="27"/>
        <v>88</v>
      </c>
      <c r="W117" s="142">
        <f t="shared" si="28"/>
        <v>242</v>
      </c>
      <c r="X117" s="143">
        <f t="shared" si="29"/>
        <v>0</v>
      </c>
      <c r="Y117" s="144">
        <f t="shared" si="30"/>
        <v>0</v>
      </c>
      <c r="Z117" s="144">
        <f t="shared" si="31"/>
        <v>0</v>
      </c>
      <c r="AA117" s="144">
        <f t="shared" si="32"/>
        <v>0</v>
      </c>
    </row>
    <row r="118" spans="1:27" x14ac:dyDescent="0.2">
      <c r="A118" s="146" t="s">
        <v>752</v>
      </c>
      <c r="B118" s="150">
        <v>440072</v>
      </c>
      <c r="C118" s="150" t="s">
        <v>352</v>
      </c>
      <c r="D118" s="135">
        <f>VLOOKUP($B118,Table3[[#All],[EMP ID]:[DATE STARTED]],10,FALSE)</f>
        <v>43692</v>
      </c>
      <c r="E118" s="135" t="str">
        <f>IFERROR(IF(VLOOKUP($B118,Table3[[#All],[EMP ID]:[DATE STARTED]],8,FALSE) = DATE(1900,1,0), "", VLOOKUP($B118,Table3[[#All],[EMP ID]:[DATE STARTED]],8,FALSE)), "")</f>
        <v/>
      </c>
      <c r="F118" s="136" t="str">
        <f>VLOOKUP($B118,'EMP LOC'!$A$2:$G$100,7,FALSE)</f>
        <v>2024-017</v>
      </c>
      <c r="G118" s="137" t="e">
        <f>VLOOKUP($B118,'EMP LOC'!$A$2:$J$100,10,FALSE)</f>
        <v>#VALUE!</v>
      </c>
      <c r="H118" s="147">
        <v>8.3333333333333329E-2</v>
      </c>
      <c r="I118" s="148">
        <v>1</v>
      </c>
      <c r="J118" s="140" t="str">
        <f>IF(COUNTIF($B$3:B118, B118) = 1, SUMIF($B$3:$B$140, B118, $H$3:$H$140), "")</f>
        <v/>
      </c>
      <c r="K118" s="173">
        <f>IF(COUNTIF($A$3:A118,A118)=1,SUMIF($A$3:$A$140,A118,$H$3:$H$140),"")</f>
        <v>8.3333333333333329E-2</v>
      </c>
      <c r="L118" s="179">
        <f t="shared" si="19"/>
        <v>0</v>
      </c>
      <c r="M118" s="172">
        <f t="shared" si="20"/>
        <v>0</v>
      </c>
      <c r="N118" s="172">
        <f t="shared" si="21"/>
        <v>0</v>
      </c>
      <c r="O118" s="180">
        <f t="shared" si="22"/>
        <v>0</v>
      </c>
      <c r="P118" s="174">
        <f>IFERROR(VLOOKUP($A118,COST!$A$1:$B$485,2,FALSE),0)</f>
        <v>38240.129999999997</v>
      </c>
      <c r="Q118" s="163">
        <f t="shared" si="23"/>
        <v>9942.4337999999989</v>
      </c>
      <c r="R118" s="164">
        <f t="shared" si="24"/>
        <v>0</v>
      </c>
      <c r="S118" s="163">
        <f t="shared" si="25"/>
        <v>0</v>
      </c>
      <c r="T118" s="142">
        <f t="shared" si="26"/>
        <v>1</v>
      </c>
      <c r="U118" s="142">
        <f t="shared" si="18"/>
        <v>30</v>
      </c>
      <c r="V118" s="142">
        <f t="shared" si="27"/>
        <v>8</v>
      </c>
      <c r="W118" s="142">
        <f t="shared" si="28"/>
        <v>22</v>
      </c>
      <c r="X118" s="143">
        <f t="shared" si="29"/>
        <v>0</v>
      </c>
      <c r="Y118" s="144">
        <f t="shared" si="30"/>
        <v>0</v>
      </c>
      <c r="Z118" s="144">
        <f t="shared" si="31"/>
        <v>0</v>
      </c>
      <c r="AA118" s="144">
        <f t="shared" si="32"/>
        <v>0</v>
      </c>
    </row>
    <row r="119" spans="1:27" x14ac:dyDescent="0.2">
      <c r="A119" s="146" t="s">
        <v>83</v>
      </c>
      <c r="B119" s="150">
        <v>440082</v>
      </c>
      <c r="C119" s="150" t="s">
        <v>88</v>
      </c>
      <c r="D119" s="135">
        <f>VLOOKUP($B119,Table3[[#All],[EMP ID]:[DATE STARTED]],10,FALSE)</f>
        <v>43710</v>
      </c>
      <c r="E119" s="135" t="str">
        <f>IFERROR(IF(VLOOKUP($B119,Table3[[#All],[EMP ID]:[DATE STARTED]],8,FALSE) = DATE(1900,1,0), "", VLOOKUP($B119,Table3[[#All],[EMP ID]:[DATE STARTED]],8,FALSE)), "")</f>
        <v/>
      </c>
      <c r="F119" s="136" t="str">
        <f>VLOOKUP($B119,'EMP LOC'!$A$2:$G$100,7,FALSE)</f>
        <v>2021-056 (1)</v>
      </c>
      <c r="G119" s="137">
        <f>VLOOKUP($B119,'EMP LOC'!$A$2:$J$100,10,FALSE)</f>
        <v>8.7200000000000006</v>
      </c>
      <c r="H119" s="147">
        <v>0.83333333333333337</v>
      </c>
      <c r="I119" s="148">
        <v>10</v>
      </c>
      <c r="J119" s="140">
        <f>IF(COUNTIF($B$3:B119, B119) = 1, SUMIF($B$3:$B$140, B119, $H$3:$H$140), "")</f>
        <v>1.0033333333333334</v>
      </c>
      <c r="K119" s="173">
        <f>IF(COUNTIF($A$3:A119,A119)=1,SUMIF($A$3:$A$140,A119,$H$3:$H$140),"")</f>
        <v>1</v>
      </c>
      <c r="L119" s="179">
        <f t="shared" si="19"/>
        <v>1405.3857503986474</v>
      </c>
      <c r="M119" s="172">
        <f t="shared" si="20"/>
        <v>87.133916524716142</v>
      </c>
      <c r="N119" s="172">
        <f t="shared" si="21"/>
        <v>20.378093380780388</v>
      </c>
      <c r="O119" s="180">
        <f t="shared" si="22"/>
        <v>1297.8737404931508</v>
      </c>
      <c r="P119" s="174">
        <f>IFERROR(VLOOKUP($A119,COST!$A$1:$B$485,2,FALSE),0)</f>
        <v>63048.34</v>
      </c>
      <c r="Q119" s="163">
        <f t="shared" si="23"/>
        <v>16392.5684</v>
      </c>
      <c r="R119" s="164">
        <f t="shared" si="24"/>
        <v>34880</v>
      </c>
      <c r="S119" s="163">
        <f t="shared" si="25"/>
        <v>3836.8</v>
      </c>
      <c r="T119" s="142">
        <f t="shared" si="26"/>
        <v>10</v>
      </c>
      <c r="U119" s="142">
        <f t="shared" si="18"/>
        <v>300</v>
      </c>
      <c r="V119" s="142">
        <f t="shared" si="27"/>
        <v>80</v>
      </c>
      <c r="W119" s="142">
        <f t="shared" si="28"/>
        <v>220</v>
      </c>
      <c r="X119" s="143">
        <f t="shared" si="29"/>
        <v>0.11</v>
      </c>
      <c r="Y119" s="144">
        <f t="shared" si="30"/>
        <v>1086.8497404931506</v>
      </c>
      <c r="Z119" s="144">
        <f t="shared" si="31"/>
        <v>211.024</v>
      </c>
      <c r="AA119" s="144">
        <f t="shared" si="32"/>
        <v>1297.8737404931508</v>
      </c>
    </row>
    <row r="120" spans="1:27" x14ac:dyDescent="0.2">
      <c r="A120" s="146" t="s">
        <v>3290</v>
      </c>
      <c r="B120" s="150">
        <v>440082</v>
      </c>
      <c r="C120" s="150" t="s">
        <v>88</v>
      </c>
      <c r="D120" s="135">
        <f>VLOOKUP($B120,Table3[[#All],[EMP ID]:[DATE STARTED]],10,FALSE)</f>
        <v>43710</v>
      </c>
      <c r="E120" s="135" t="str">
        <f>IFERROR(IF(VLOOKUP($B120,Table3[[#All],[EMP ID]:[DATE STARTED]],8,FALSE) = DATE(1900,1,0), "", VLOOKUP($B120,Table3[[#All],[EMP ID]:[DATE STARTED]],8,FALSE)), "")</f>
        <v/>
      </c>
      <c r="F120" s="136" t="str">
        <f>VLOOKUP($B120,'EMP LOC'!$A$2:$G$100,7,FALSE)</f>
        <v>2021-056 (1)</v>
      </c>
      <c r="G120" s="137">
        <f>VLOOKUP($B120,'EMP LOC'!$A$2:$J$100,10,FALSE)</f>
        <v>8.7200000000000006</v>
      </c>
      <c r="H120" s="147">
        <v>0.17</v>
      </c>
      <c r="I120" s="148">
        <v>2</v>
      </c>
      <c r="J120" s="140" t="str">
        <f>IF(COUNTIF($B$3:B120, B120) = 1, SUMIF($B$3:$B$140, B120, $H$3:$H$140), "")</f>
        <v/>
      </c>
      <c r="K120" s="173">
        <f>IF(COUNTIF($A$3:A120,A120)=1,SUMIF($A$3:$A$140,A120,$H$3:$H$140),"")</f>
        <v>0.17</v>
      </c>
      <c r="L120" s="179">
        <f t="shared" si="19"/>
        <v>257.97136893444389</v>
      </c>
      <c r="M120" s="172">
        <f t="shared" si="20"/>
        <v>15.99422487393552</v>
      </c>
      <c r="N120" s="172">
        <f t="shared" si="21"/>
        <v>3.7405848495494367</v>
      </c>
      <c r="O120" s="180">
        <f t="shared" si="22"/>
        <v>238.23655921095894</v>
      </c>
      <c r="P120" s="174">
        <f>IFERROR(VLOOKUP($A120,COST!$A$1:$B$485,2,FALSE),0)</f>
        <v>56859.18</v>
      </c>
      <c r="Q120" s="163">
        <f t="shared" si="23"/>
        <v>14783.3868</v>
      </c>
      <c r="R120" s="164">
        <f t="shared" si="24"/>
        <v>6976</v>
      </c>
      <c r="S120" s="163">
        <f t="shared" si="25"/>
        <v>767.36</v>
      </c>
      <c r="T120" s="142">
        <f t="shared" si="26"/>
        <v>2</v>
      </c>
      <c r="U120" s="142">
        <f t="shared" si="18"/>
        <v>60</v>
      </c>
      <c r="V120" s="142">
        <f t="shared" si="27"/>
        <v>16</v>
      </c>
      <c r="W120" s="142">
        <f t="shared" si="28"/>
        <v>44</v>
      </c>
      <c r="X120" s="143">
        <f t="shared" si="29"/>
        <v>0.11</v>
      </c>
      <c r="Y120" s="144">
        <f t="shared" si="30"/>
        <v>196.03175921095891</v>
      </c>
      <c r="Z120" s="144">
        <f t="shared" si="31"/>
        <v>42.204799999999999</v>
      </c>
      <c r="AA120" s="144">
        <f t="shared" si="32"/>
        <v>238.23655921095892</v>
      </c>
    </row>
    <row r="121" spans="1:27" x14ac:dyDescent="0.2">
      <c r="A121" s="146" t="s">
        <v>257</v>
      </c>
      <c r="B121" s="150">
        <v>440086</v>
      </c>
      <c r="C121" s="150" t="s">
        <v>673</v>
      </c>
      <c r="D121" s="135">
        <f>VLOOKUP($B121,Table3[[#All],[EMP ID]:[DATE STARTED]],10,FALSE)</f>
        <v>43710</v>
      </c>
      <c r="E121" s="135" t="str">
        <f>IFERROR(IF(VLOOKUP($B121,Table3[[#All],[EMP ID]:[DATE STARTED]],8,FALSE) = DATE(1900,1,0), "", VLOOKUP($B121,Table3[[#All],[EMP ID]:[DATE STARTED]],8,FALSE)), "")</f>
        <v/>
      </c>
      <c r="F121" s="136" t="str">
        <f>VLOOKUP($B121,'EMP LOC'!$A$2:$G$100,7,FALSE)</f>
        <v>2021-056 (2)</v>
      </c>
      <c r="G121" s="137">
        <f>VLOOKUP($B121,'EMP LOC'!$A$2:$J$100,10,FALSE)</f>
        <v>11.92</v>
      </c>
      <c r="H121" s="147">
        <v>0.75</v>
      </c>
      <c r="I121" s="148">
        <v>9</v>
      </c>
      <c r="J121" s="140">
        <f>IF(COUNTIF($B$3:B121, B121) = 1, SUMIF($B$3:$B$140, B121, $H$3:$H$140), "")</f>
        <v>1</v>
      </c>
      <c r="K121" s="173" t="str">
        <f>IF(COUNTIF($A$3:A121,A121)=1,SUMIF($A$3:$A$140,A121,$H$3:$H$140),"")</f>
        <v/>
      </c>
      <c r="L121" s="179">
        <f t="shared" si="19"/>
        <v>906.09648651126224</v>
      </c>
      <c r="M121" s="172">
        <f t="shared" si="20"/>
        <v>56.17798216369826</v>
      </c>
      <c r="N121" s="172">
        <f t="shared" si="21"/>
        <v>13.138399054413304</v>
      </c>
      <c r="O121" s="180">
        <f t="shared" si="22"/>
        <v>836.78010529315065</v>
      </c>
      <c r="P121" s="174">
        <f>IFERROR(VLOOKUP($A121,COST!$A$1:$B$485,2,FALSE),0)</f>
        <v>37201.440000000002</v>
      </c>
      <c r="Q121" s="163">
        <f t="shared" si="23"/>
        <v>9672.3744000000006</v>
      </c>
      <c r="R121" s="164">
        <f t="shared" si="24"/>
        <v>42912</v>
      </c>
      <c r="S121" s="163">
        <f t="shared" si="25"/>
        <v>4720.32</v>
      </c>
      <c r="T121" s="142">
        <f t="shared" si="26"/>
        <v>9</v>
      </c>
      <c r="U121" s="142">
        <f t="shared" si="18"/>
        <v>270</v>
      </c>
      <c r="V121" s="142">
        <f t="shared" si="27"/>
        <v>72</v>
      </c>
      <c r="W121" s="142">
        <f t="shared" si="28"/>
        <v>198</v>
      </c>
      <c r="X121" s="143">
        <f t="shared" si="29"/>
        <v>0.10999999999999999</v>
      </c>
      <c r="Y121" s="144">
        <f t="shared" si="30"/>
        <v>577.16250529315073</v>
      </c>
      <c r="Z121" s="144">
        <f t="shared" si="31"/>
        <v>259.61759999999998</v>
      </c>
      <c r="AA121" s="144">
        <f t="shared" si="32"/>
        <v>836.78010529315065</v>
      </c>
    </row>
    <row r="122" spans="1:27" x14ac:dyDescent="0.2">
      <c r="A122" s="146" t="s">
        <v>83</v>
      </c>
      <c r="B122" s="150">
        <v>440086</v>
      </c>
      <c r="C122" s="150" t="s">
        <v>673</v>
      </c>
      <c r="D122" s="135">
        <f>VLOOKUP($B122,Table3[[#All],[EMP ID]:[DATE STARTED]],10,FALSE)</f>
        <v>43710</v>
      </c>
      <c r="E122" s="135" t="str">
        <f>IFERROR(IF(VLOOKUP($B122,Table3[[#All],[EMP ID]:[DATE STARTED]],8,FALSE) = DATE(1900,1,0), "", VLOOKUP($B122,Table3[[#All],[EMP ID]:[DATE STARTED]],8,FALSE)), "")</f>
        <v/>
      </c>
      <c r="F122" s="136" t="str">
        <f>VLOOKUP($B122,'EMP LOC'!$A$2:$G$100,7,FALSE)</f>
        <v>2021-056 (2)</v>
      </c>
      <c r="G122" s="137">
        <f>VLOOKUP($B122,'EMP LOC'!$A$2:$J$100,10,FALSE)</f>
        <v>11.92</v>
      </c>
      <c r="H122" s="147">
        <v>0.16666666666666666</v>
      </c>
      <c r="I122" s="148">
        <v>2</v>
      </c>
      <c r="J122" s="140" t="str">
        <f>IF(COUNTIF($B$3:B122, B122) = 1, SUMIF($B$3:$B$140, B122, $H$3:$H$140), "")</f>
        <v/>
      </c>
      <c r="K122" s="173" t="str">
        <f>IF(COUNTIF($A$3:A122,A122)=1,SUMIF($A$3:$A$140,A122,$H$3:$H$140),"")</f>
        <v/>
      </c>
      <c r="L122" s="179">
        <f t="shared" si="19"/>
        <v>297.84813004724435</v>
      </c>
      <c r="M122" s="172">
        <f t="shared" si="20"/>
        <v>18.466584062929151</v>
      </c>
      <c r="N122" s="172">
        <f t="shared" si="21"/>
        <v>4.3187978856850435</v>
      </c>
      <c r="O122" s="180">
        <f t="shared" si="22"/>
        <v>275.06274809863015</v>
      </c>
      <c r="P122" s="174">
        <f>IFERROR(VLOOKUP($A122,COST!$A$1:$B$485,2,FALSE),0)</f>
        <v>63048.34</v>
      </c>
      <c r="Q122" s="163">
        <f t="shared" si="23"/>
        <v>16392.5684</v>
      </c>
      <c r="R122" s="164">
        <f t="shared" si="24"/>
        <v>9536</v>
      </c>
      <c r="S122" s="163">
        <f t="shared" si="25"/>
        <v>1048.96</v>
      </c>
      <c r="T122" s="142">
        <f t="shared" si="26"/>
        <v>2</v>
      </c>
      <c r="U122" s="142">
        <f t="shared" si="18"/>
        <v>60</v>
      </c>
      <c r="V122" s="142">
        <f t="shared" si="27"/>
        <v>16</v>
      </c>
      <c r="W122" s="142">
        <f t="shared" si="28"/>
        <v>44</v>
      </c>
      <c r="X122" s="143">
        <f t="shared" si="29"/>
        <v>0.11</v>
      </c>
      <c r="Y122" s="144">
        <f t="shared" si="30"/>
        <v>217.36994809863015</v>
      </c>
      <c r="Z122" s="144">
        <f t="shared" si="31"/>
        <v>57.692800000000005</v>
      </c>
      <c r="AA122" s="144">
        <f t="shared" si="32"/>
        <v>275.06274809863015</v>
      </c>
    </row>
    <row r="123" spans="1:27" x14ac:dyDescent="0.2">
      <c r="A123" s="134" t="s">
        <v>233</v>
      </c>
      <c r="B123" s="149">
        <v>440086</v>
      </c>
      <c r="C123" s="149" t="s">
        <v>673</v>
      </c>
      <c r="D123" s="135">
        <f>VLOOKUP($B123,Table3[[#All],[EMP ID]:[DATE STARTED]],10,FALSE)</f>
        <v>43710</v>
      </c>
      <c r="E123" s="135" t="str">
        <f>IFERROR(IF(VLOOKUP($B123,Table3[[#All],[EMP ID]:[DATE STARTED]],8,FALSE) = DATE(1900,1,0), "", VLOOKUP($B123,Table3[[#All],[EMP ID]:[DATE STARTED]],8,FALSE)), "")</f>
        <v/>
      </c>
      <c r="F123" s="136" t="str">
        <f>VLOOKUP($B123,'EMP LOC'!$A$2:$G$100,7,FALSE)</f>
        <v>2021-056 (2)</v>
      </c>
      <c r="G123" s="137">
        <f>VLOOKUP($B123,'EMP LOC'!$A$2:$J$100,10,FALSE)</f>
        <v>11.92</v>
      </c>
      <c r="H123" s="145">
        <v>8.3333333333333329E-2</v>
      </c>
      <c r="I123" s="139">
        <v>1</v>
      </c>
      <c r="J123" s="140" t="str">
        <f>IF(COUNTIF($B$3:B123, B123) = 1, SUMIF($B$3:$B$140, B123, $H$3:$H$140), "")</f>
        <v/>
      </c>
      <c r="K123" s="173" t="str">
        <f>IF(COUNTIF($A$3:A123,A123)=1,SUMIF($A$3:$A$140,A123,$H$3:$H$140),"")</f>
        <v/>
      </c>
      <c r="L123" s="179">
        <f t="shared" si="19"/>
        <v>83.519184448680221</v>
      </c>
      <c r="M123" s="172">
        <f t="shared" si="20"/>
        <v>5.1781894358181733</v>
      </c>
      <c r="N123" s="172">
        <f t="shared" si="21"/>
        <v>1.2110281745058633</v>
      </c>
      <c r="O123" s="180">
        <f t="shared" si="22"/>
        <v>77.129966838356182</v>
      </c>
      <c r="P123" s="174">
        <f>IFERROR(VLOOKUP($A123,COST!$A$1:$B$485,2,FALSE),0)</f>
        <v>28009.38</v>
      </c>
      <c r="Q123" s="163">
        <f t="shared" si="23"/>
        <v>7282.4388000000008</v>
      </c>
      <c r="R123" s="164">
        <f t="shared" si="24"/>
        <v>4768</v>
      </c>
      <c r="S123" s="163">
        <f t="shared" si="25"/>
        <v>524.48</v>
      </c>
      <c r="T123" s="142">
        <f t="shared" si="26"/>
        <v>1</v>
      </c>
      <c r="U123" s="142">
        <f t="shared" si="18"/>
        <v>30</v>
      </c>
      <c r="V123" s="142">
        <f t="shared" si="27"/>
        <v>8</v>
      </c>
      <c r="W123" s="142">
        <f t="shared" si="28"/>
        <v>22</v>
      </c>
      <c r="X123" s="143">
        <f t="shared" si="29"/>
        <v>0.11</v>
      </c>
      <c r="Y123" s="144">
        <f t="shared" si="30"/>
        <v>48.283566838356172</v>
      </c>
      <c r="Z123" s="144">
        <f t="shared" si="31"/>
        <v>28.846400000000003</v>
      </c>
      <c r="AA123" s="144">
        <f t="shared" si="32"/>
        <v>77.129966838356182</v>
      </c>
    </row>
    <row r="124" spans="1:27" x14ac:dyDescent="0.2">
      <c r="A124" s="134" t="s">
        <v>73</v>
      </c>
      <c r="B124" s="149">
        <v>440259</v>
      </c>
      <c r="C124" s="149" t="s">
        <v>151</v>
      </c>
      <c r="D124" s="135">
        <f>VLOOKUP($B124,Table3[[#All],[EMP ID]:[DATE STARTED]],10,FALSE)</f>
        <v>44041</v>
      </c>
      <c r="E124" s="135" t="str">
        <f>IFERROR(IF(VLOOKUP($B124,Table3[[#All],[EMP ID]:[DATE STARTED]],8,FALSE) = DATE(1900,1,0), "", VLOOKUP($B124,Table3[[#All],[EMP ID]:[DATE STARTED]],8,FALSE)), "")</f>
        <v/>
      </c>
      <c r="F124" s="136" t="str">
        <f>VLOOKUP($B124,'EMP LOC'!$A$2:$G$100,7,FALSE)</f>
        <v>EQUIP HOU</v>
      </c>
      <c r="G124" s="137">
        <f>VLOOKUP($B124,'EMP LOC'!$A$2:$J$100,10,FALSE)</f>
        <v>23.07</v>
      </c>
      <c r="H124" s="145">
        <v>0.57999999999999996</v>
      </c>
      <c r="I124" s="139">
        <v>7</v>
      </c>
      <c r="J124" s="140">
        <f>IF(COUNTIF($B$3:B124, B124) = 1, SUMIF($B$3:$B$140, B124, $H$3:$H$140), "")</f>
        <v>0.99666666666666659</v>
      </c>
      <c r="K124" s="173" t="str">
        <f>IF(COUNTIF($A$3:A124,A124)=1,SUMIF($A$3:$A$140,A124,$H$3:$H$140),"")</f>
        <v/>
      </c>
      <c r="L124" s="179">
        <f t="shared" si="19"/>
        <v>1254.5901373423028</v>
      </c>
      <c r="M124" s="172">
        <f t="shared" si="20"/>
        <v>77.784588515222779</v>
      </c>
      <c r="N124" s="172">
        <f t="shared" si="21"/>
        <v>18.19155699146339</v>
      </c>
      <c r="O124" s="180">
        <f t="shared" si="22"/>
        <v>1158.6139918356166</v>
      </c>
      <c r="P124" s="174">
        <f>IFERROR(VLOOKUP($A124,COST!$A$1:$B$485,2,FALSE),0)</f>
        <v>63629.55</v>
      </c>
      <c r="Q124" s="163">
        <f t="shared" si="23"/>
        <v>16543.683000000001</v>
      </c>
      <c r="R124" s="164">
        <f t="shared" si="24"/>
        <v>64596</v>
      </c>
      <c r="S124" s="163">
        <f t="shared" si="25"/>
        <v>7105.56</v>
      </c>
      <c r="T124" s="142">
        <f t="shared" si="26"/>
        <v>7</v>
      </c>
      <c r="U124" s="142">
        <f t="shared" si="18"/>
        <v>210</v>
      </c>
      <c r="V124" s="142">
        <f t="shared" si="27"/>
        <v>56</v>
      </c>
      <c r="W124" s="142">
        <f t="shared" si="28"/>
        <v>154</v>
      </c>
      <c r="X124" s="143">
        <f t="shared" si="29"/>
        <v>0.11</v>
      </c>
      <c r="Y124" s="144">
        <f t="shared" si="30"/>
        <v>767.80819183561653</v>
      </c>
      <c r="Z124" s="144">
        <f t="shared" si="31"/>
        <v>390.80580000000003</v>
      </c>
      <c r="AA124" s="144">
        <f t="shared" si="32"/>
        <v>1158.6139918356166</v>
      </c>
    </row>
    <row r="125" spans="1:27" x14ac:dyDescent="0.2">
      <c r="A125" s="134" t="s">
        <v>152</v>
      </c>
      <c r="B125" s="149">
        <v>440259</v>
      </c>
      <c r="C125" s="149" t="s">
        <v>151</v>
      </c>
      <c r="D125" s="135">
        <f>VLOOKUP($B125,Table3[[#All],[EMP ID]:[DATE STARTED]],10,FALSE)</f>
        <v>44041</v>
      </c>
      <c r="E125" s="135" t="str">
        <f>IFERROR(IF(VLOOKUP($B125,Table3[[#All],[EMP ID]:[DATE STARTED]],8,FALSE) = DATE(1900,1,0), "", VLOOKUP($B125,Table3[[#All],[EMP ID]:[DATE STARTED]],8,FALSE)), "")</f>
        <v/>
      </c>
      <c r="F125" s="136" t="str">
        <f>VLOOKUP($B125,'EMP LOC'!$A$2:$G$100,7,FALSE)</f>
        <v>EQUIP HOU</v>
      </c>
      <c r="G125" s="137">
        <f>VLOOKUP($B125,'EMP LOC'!$A$2:$J$100,10,FALSE)</f>
        <v>23.07</v>
      </c>
      <c r="H125" s="145">
        <v>0.41666666666666669</v>
      </c>
      <c r="I125" s="139">
        <v>5</v>
      </c>
      <c r="J125" s="140" t="str">
        <f>IF(COUNTIF($B$3:B125, B125) = 1, SUMIF($B$3:$B$140, B125, $H$3:$H$140), "")</f>
        <v/>
      </c>
      <c r="K125" s="173">
        <f>IF(COUNTIF($A$3:A125,A125)=1,SUMIF($A$3:$A$140,A125,$H$3:$H$140),"")</f>
        <v>0.41666666666666669</v>
      </c>
      <c r="L125" s="179">
        <f t="shared" si="19"/>
        <v>621.93245808456516</v>
      </c>
      <c r="M125" s="172">
        <f t="shared" si="20"/>
        <v>38.559812401243036</v>
      </c>
      <c r="N125" s="172">
        <f t="shared" si="21"/>
        <v>9.0180206422261957</v>
      </c>
      <c r="O125" s="180">
        <f t="shared" si="22"/>
        <v>574.35462504109591</v>
      </c>
      <c r="P125" s="174">
        <f>IFERROR(VLOOKUP($A125,COST!$A$1:$B$485,2,FALSE),0)</f>
        <v>34250.089999999997</v>
      </c>
      <c r="Q125" s="163">
        <f t="shared" si="23"/>
        <v>8905.0234</v>
      </c>
      <c r="R125" s="164">
        <f t="shared" si="24"/>
        <v>46140</v>
      </c>
      <c r="S125" s="163">
        <f t="shared" si="25"/>
        <v>5075.3999999999996</v>
      </c>
      <c r="T125" s="142">
        <f t="shared" si="26"/>
        <v>5</v>
      </c>
      <c r="U125" s="142">
        <f t="shared" si="18"/>
        <v>150</v>
      </c>
      <c r="V125" s="142">
        <f t="shared" si="27"/>
        <v>40</v>
      </c>
      <c r="W125" s="142">
        <f t="shared" si="28"/>
        <v>110</v>
      </c>
      <c r="X125" s="143">
        <f t="shared" si="29"/>
        <v>0.10999999999999999</v>
      </c>
      <c r="Y125" s="144">
        <f t="shared" si="30"/>
        <v>295.20762504109587</v>
      </c>
      <c r="Z125" s="144">
        <f t="shared" si="31"/>
        <v>279.14699999999999</v>
      </c>
      <c r="AA125" s="144">
        <f t="shared" si="32"/>
        <v>574.35462504109591</v>
      </c>
    </row>
    <row r="126" spans="1:27" x14ac:dyDescent="0.2">
      <c r="A126" s="146" t="s">
        <v>361</v>
      </c>
      <c r="B126" s="150">
        <v>440273</v>
      </c>
      <c r="C126" s="150" t="s">
        <v>360</v>
      </c>
      <c r="D126" s="135">
        <f>VLOOKUP($B126,Table3[[#All],[EMP ID]:[DATE STARTED]],10,FALSE)</f>
        <v>44102</v>
      </c>
      <c r="E126" s="135" t="str">
        <f>IFERROR(IF(VLOOKUP($B126,Table3[[#All],[EMP ID]:[DATE STARTED]],8,FALSE) = DATE(1900,1,0), "", VLOOKUP($B126,Table3[[#All],[EMP ID]:[DATE STARTED]],8,FALSE)), "")</f>
        <v/>
      </c>
      <c r="F126" s="136" t="str">
        <f>VLOOKUP($B126,'EMP LOC'!$A$2:$G$100,7,FALSE)</f>
        <v>EQUIP HOU</v>
      </c>
      <c r="G126" s="137">
        <f>VLOOKUP($B126,'EMP LOC'!$A$2:$J$100,10,FALSE)</f>
        <v>18.690000000000001</v>
      </c>
      <c r="H126" s="147">
        <v>0.91666666666666663</v>
      </c>
      <c r="I126" s="148">
        <v>11</v>
      </c>
      <c r="J126" s="140">
        <f>IF(COUNTIF($B$3:B126, B126) = 1, SUMIF($B$3:$B$140, B126, $H$3:$H$140), "")</f>
        <v>0.99666666666666659</v>
      </c>
      <c r="K126" s="173">
        <f>IF(COUNTIF($A$3:A126,A126)=1,SUMIF($A$3:$A$140,A126,$H$3:$H$140),"")</f>
        <v>0.91666666666666663</v>
      </c>
      <c r="L126" s="179">
        <f t="shared" si="19"/>
        <v>1696.9708857695932</v>
      </c>
      <c r="M126" s="172">
        <f t="shared" si="20"/>
        <v>105.21219491771478</v>
      </c>
      <c r="N126" s="172">
        <f t="shared" si="21"/>
        <v>24.606077843659104</v>
      </c>
      <c r="O126" s="180">
        <f t="shared" si="22"/>
        <v>1567.1526130082193</v>
      </c>
      <c r="P126" s="174">
        <f>IFERROR(VLOOKUP($A126,COST!$A$1:$B$485,2,FALSE),0)</f>
        <v>56408.29</v>
      </c>
      <c r="Q126" s="163">
        <f t="shared" si="23"/>
        <v>14666.155400000001</v>
      </c>
      <c r="R126" s="164">
        <f t="shared" si="24"/>
        <v>82236.000000000015</v>
      </c>
      <c r="S126" s="163">
        <f t="shared" si="25"/>
        <v>9045.9600000000009</v>
      </c>
      <c r="T126" s="142">
        <f t="shared" si="26"/>
        <v>11</v>
      </c>
      <c r="U126" s="142">
        <f t="shared" si="18"/>
        <v>330</v>
      </c>
      <c r="V126" s="142">
        <f t="shared" si="27"/>
        <v>88</v>
      </c>
      <c r="W126" s="142">
        <f t="shared" si="28"/>
        <v>242</v>
      </c>
      <c r="X126" s="143">
        <f t="shared" si="29"/>
        <v>0.10999999999999999</v>
      </c>
      <c r="Y126" s="144">
        <f t="shared" si="30"/>
        <v>1069.6248130082192</v>
      </c>
      <c r="Z126" s="144">
        <f t="shared" si="31"/>
        <v>497.52780000000007</v>
      </c>
      <c r="AA126" s="144">
        <f t="shared" si="32"/>
        <v>1567.1526130082193</v>
      </c>
    </row>
    <row r="127" spans="1:27" x14ac:dyDescent="0.2">
      <c r="A127" s="146" t="s">
        <v>197</v>
      </c>
      <c r="B127" s="150">
        <v>440273</v>
      </c>
      <c r="C127" s="150" t="s">
        <v>360</v>
      </c>
      <c r="D127" s="135">
        <f>VLOOKUP($B127,Table3[[#All],[EMP ID]:[DATE STARTED]],10,FALSE)</f>
        <v>44102</v>
      </c>
      <c r="E127" s="135" t="str">
        <f>IFERROR(IF(VLOOKUP($B127,Table3[[#All],[EMP ID]:[DATE STARTED]],8,FALSE) = DATE(1900,1,0), "", VLOOKUP($B127,Table3[[#All],[EMP ID]:[DATE STARTED]],8,FALSE)), "")</f>
        <v/>
      </c>
      <c r="F127" s="136" t="str">
        <f>VLOOKUP($B127,'EMP LOC'!$A$2:$G$100,7,FALSE)</f>
        <v>EQUIP HOU</v>
      </c>
      <c r="G127" s="137">
        <f>VLOOKUP($B127,'EMP LOC'!$A$2:$J$100,10,FALSE)</f>
        <v>18.690000000000001</v>
      </c>
      <c r="H127" s="147">
        <v>0.08</v>
      </c>
      <c r="I127" s="148">
        <v>1</v>
      </c>
      <c r="J127" s="140" t="str">
        <f>IF(COUNTIF($B$3:B127, B127) = 1, SUMIF($B$3:$B$140, B127, $H$3:$H$140), "")</f>
        <v/>
      </c>
      <c r="K127" s="173" t="str">
        <f>IF(COUNTIF($A$3:A127,A127)=1,SUMIF($A$3:$A$140,A127,$H$3:$H$140),"")</f>
        <v/>
      </c>
      <c r="L127" s="179">
        <f t="shared" si="19"/>
        <v>120.49716351877535</v>
      </c>
      <c r="M127" s="172">
        <f t="shared" si="20"/>
        <v>7.4708241381640716</v>
      </c>
      <c r="N127" s="172">
        <f t="shared" si="21"/>
        <v>1.7472088710222426</v>
      </c>
      <c r="O127" s="180">
        <f t="shared" si="22"/>
        <v>111.27913050958904</v>
      </c>
      <c r="P127" s="174">
        <f>IFERROR(VLOOKUP($A127,COST!$A$1:$B$485,2,FALSE),0)</f>
        <v>38315.33</v>
      </c>
      <c r="Q127" s="163">
        <f t="shared" si="23"/>
        <v>9961.9858000000004</v>
      </c>
      <c r="R127" s="164">
        <f t="shared" si="24"/>
        <v>7476</v>
      </c>
      <c r="S127" s="163">
        <f t="shared" si="25"/>
        <v>822.36</v>
      </c>
      <c r="T127" s="142">
        <f t="shared" si="26"/>
        <v>1</v>
      </c>
      <c r="U127" s="142">
        <f t="shared" si="18"/>
        <v>30</v>
      </c>
      <c r="V127" s="142">
        <f t="shared" si="27"/>
        <v>8</v>
      </c>
      <c r="W127" s="142">
        <f t="shared" si="28"/>
        <v>22</v>
      </c>
      <c r="X127" s="143">
        <f t="shared" si="29"/>
        <v>0.11</v>
      </c>
      <c r="Y127" s="144">
        <f t="shared" si="30"/>
        <v>66.049330509589041</v>
      </c>
      <c r="Z127" s="144">
        <f t="shared" si="31"/>
        <v>45.229800000000004</v>
      </c>
      <c r="AA127" s="144">
        <f t="shared" si="32"/>
        <v>111.27913050958904</v>
      </c>
    </row>
    <row r="128" spans="1:27" x14ac:dyDescent="0.2">
      <c r="A128" s="134" t="s">
        <v>170</v>
      </c>
      <c r="B128" s="149">
        <v>440364</v>
      </c>
      <c r="C128" s="149" t="s">
        <v>169</v>
      </c>
      <c r="D128" s="135">
        <f>VLOOKUP($B128,Table3[[#All],[EMP ID]:[DATE STARTED]],10,FALSE)</f>
        <v>44398</v>
      </c>
      <c r="E128" s="135" t="str">
        <f>IFERROR(IF(VLOOKUP($B128,Table3[[#All],[EMP ID]:[DATE STARTED]],8,FALSE) = DATE(1900,1,0), "", VLOOKUP($B128,Table3[[#All],[EMP ID]:[DATE STARTED]],8,FALSE)), "")</f>
        <v/>
      </c>
      <c r="F128" s="136" t="str">
        <f>VLOOKUP($B128,'EMP LOC'!$A$2:$G$100,7,FALSE)</f>
        <v>HOUOH-HH</v>
      </c>
      <c r="G128" s="137">
        <f>VLOOKUP($B128,'EMP LOC'!$A$2:$J$100,10,FALSE)</f>
        <v>3.99</v>
      </c>
      <c r="H128" s="145">
        <v>0.92</v>
      </c>
      <c r="I128" s="139">
        <v>11</v>
      </c>
      <c r="J128" s="140">
        <f>IF(COUNTIF($B$3:B128, B128) = 1, SUMIF($B$3:$B$140, B128, $H$3:$H$140), "")</f>
        <v>1.0033333333333334</v>
      </c>
      <c r="K128" s="173">
        <f>IF(COUNTIF($A$3:A128,A128)=1,SUMIF($A$3:$A$140,A128,$H$3:$H$140),"")</f>
        <v>0.92</v>
      </c>
      <c r="L128" s="179">
        <f t="shared" si="19"/>
        <v>889.34950713708281</v>
      </c>
      <c r="M128" s="172">
        <f t="shared" si="20"/>
        <v>55.139669442499134</v>
      </c>
      <c r="N128" s="172">
        <f t="shared" si="21"/>
        <v>12.895567853487702</v>
      </c>
      <c r="O128" s="180">
        <f t="shared" si="22"/>
        <v>821.31426984109601</v>
      </c>
      <c r="P128" s="174">
        <f>IFERROR(VLOOKUP($A128,COST!$A$1:$B$485,2,FALSE),0)</f>
        <v>37711.910000000003</v>
      </c>
      <c r="Q128" s="163">
        <f t="shared" si="23"/>
        <v>9805.0966000000008</v>
      </c>
      <c r="R128" s="164">
        <f t="shared" si="24"/>
        <v>17556</v>
      </c>
      <c r="S128" s="163">
        <f t="shared" si="25"/>
        <v>1931.16</v>
      </c>
      <c r="T128" s="142">
        <f t="shared" si="26"/>
        <v>11</v>
      </c>
      <c r="U128" s="142">
        <f t="shared" si="18"/>
        <v>330</v>
      </c>
      <c r="V128" s="142">
        <f t="shared" si="27"/>
        <v>88</v>
      </c>
      <c r="W128" s="142">
        <f t="shared" si="28"/>
        <v>242</v>
      </c>
      <c r="X128" s="143">
        <f t="shared" si="29"/>
        <v>0.11</v>
      </c>
      <c r="Y128" s="144">
        <f t="shared" si="30"/>
        <v>715.10046984109601</v>
      </c>
      <c r="Z128" s="144">
        <f t="shared" si="31"/>
        <v>106.21380000000001</v>
      </c>
      <c r="AA128" s="144">
        <f t="shared" si="32"/>
        <v>821.31426984109601</v>
      </c>
    </row>
    <row r="129" spans="1:27" x14ac:dyDescent="0.2">
      <c r="A129" s="134" t="s">
        <v>280</v>
      </c>
      <c r="B129" s="149">
        <v>440364</v>
      </c>
      <c r="C129" s="149" t="s">
        <v>169</v>
      </c>
      <c r="D129" s="135">
        <f>VLOOKUP($B129,Table3[[#All],[EMP ID]:[DATE STARTED]],10,FALSE)</f>
        <v>44398</v>
      </c>
      <c r="E129" s="135" t="str">
        <f>IFERROR(IF(VLOOKUP($B129,Table3[[#All],[EMP ID]:[DATE STARTED]],8,FALSE) = DATE(1900,1,0), "", VLOOKUP($B129,Table3[[#All],[EMP ID]:[DATE STARTED]],8,FALSE)), "")</f>
        <v/>
      </c>
      <c r="F129" s="136" t="str">
        <f>VLOOKUP($B129,'EMP LOC'!$A$2:$G$100,7,FALSE)</f>
        <v>HOUOH-HH</v>
      </c>
      <c r="G129" s="137">
        <f>VLOOKUP($B129,'EMP LOC'!$A$2:$J$100,10,FALSE)</f>
        <v>3.99</v>
      </c>
      <c r="H129" s="145">
        <v>8.3333333333333329E-2</v>
      </c>
      <c r="I129" s="139">
        <v>1</v>
      </c>
      <c r="J129" s="140" t="str">
        <f>IF(COUNTIF($B$3:B129, B129) = 1, SUMIF($B$3:$B$140, B129, $H$3:$H$140), "")</f>
        <v/>
      </c>
      <c r="K129" s="173">
        <f>IF(COUNTIF($A$3:A129,A129)=1,SUMIF($A$3:$A$140,A129,$H$3:$H$140),"")</f>
        <v>8.3333333333333329E-2</v>
      </c>
      <c r="L129" s="179">
        <f t="shared" si="19"/>
        <v>58.686655739407115</v>
      </c>
      <c r="M129" s="172">
        <f t="shared" si="20"/>
        <v>3.638572655843241</v>
      </c>
      <c r="N129" s="172">
        <f t="shared" si="21"/>
        <v>0.85095650822140323</v>
      </c>
      <c r="O129" s="180">
        <f t="shared" si="22"/>
        <v>54.197126575342473</v>
      </c>
      <c r="P129" s="174">
        <f>IFERROR(VLOOKUP($A129,COST!$A$1:$B$485,2,FALSE),0)</f>
        <v>25838.5</v>
      </c>
      <c r="Q129" s="163">
        <f t="shared" si="23"/>
        <v>6718.01</v>
      </c>
      <c r="R129" s="164">
        <f t="shared" si="24"/>
        <v>1596</v>
      </c>
      <c r="S129" s="163">
        <f t="shared" si="25"/>
        <v>175.56</v>
      </c>
      <c r="T129" s="142">
        <f t="shared" si="26"/>
        <v>1</v>
      </c>
      <c r="U129" s="142">
        <f t="shared" si="18"/>
        <v>30</v>
      </c>
      <c r="V129" s="142">
        <f t="shared" si="27"/>
        <v>8</v>
      </c>
      <c r="W129" s="142">
        <f t="shared" si="28"/>
        <v>22</v>
      </c>
      <c r="X129" s="143">
        <f t="shared" si="29"/>
        <v>0.11</v>
      </c>
      <c r="Y129" s="144">
        <f t="shared" si="30"/>
        <v>44.541326575342474</v>
      </c>
      <c r="Z129" s="144">
        <f t="shared" si="31"/>
        <v>9.655800000000001</v>
      </c>
      <c r="AA129" s="144">
        <f t="shared" si="32"/>
        <v>54.197126575342473</v>
      </c>
    </row>
    <row r="130" spans="1:27" x14ac:dyDescent="0.2">
      <c r="A130" s="134" t="s">
        <v>690</v>
      </c>
      <c r="B130" s="149">
        <v>800002</v>
      </c>
      <c r="C130" s="149" t="s">
        <v>691</v>
      </c>
      <c r="D130" s="135">
        <f>VLOOKUP($B130,Table3[[#All],[EMP ID]:[DATE STARTED]],10,FALSE)</f>
        <v>43220</v>
      </c>
      <c r="E130" s="135" t="str">
        <f>IFERROR(IF(VLOOKUP($B130,Table3[[#All],[EMP ID]:[DATE STARTED]],8,FALSE) = DATE(1900,1,0), "", VLOOKUP($B130,Table3[[#All],[EMP ID]:[DATE STARTED]],8,FALSE)), "")</f>
        <v/>
      </c>
      <c r="F130" s="136" t="str">
        <f>VLOOKUP($B130,'EMP LOC'!$A$2:$G$100,7,FALSE)</f>
        <v>2024-024</v>
      </c>
      <c r="G130" s="137">
        <f>VLOOKUP($B130,'EMP LOC'!$A$2:$J$100,10,FALSE)</f>
        <v>3.74</v>
      </c>
      <c r="H130" s="145">
        <v>0.67</v>
      </c>
      <c r="I130" s="139">
        <v>8</v>
      </c>
      <c r="J130" s="140">
        <f>IF(COUNTIF($B$3:B130, B130) = 1, SUMIF($B$3:$B$140, B130, $H$3:$H$140), "")</f>
        <v>1</v>
      </c>
      <c r="K130" s="173">
        <f>IF(COUNTIF($A$3:A130,A130)=1,SUMIF($A$3:$A$140,A130,$H$3:$H$140),"")</f>
        <v>0.67</v>
      </c>
      <c r="L130" s="179">
        <f t="shared" si="19"/>
        <v>1183.3744869710972</v>
      </c>
      <c r="M130" s="172">
        <f t="shared" si="20"/>
        <v>73.369218192208024</v>
      </c>
      <c r="N130" s="172">
        <f t="shared" si="21"/>
        <v>17.158930061080909</v>
      </c>
      <c r="O130" s="180">
        <f t="shared" si="22"/>
        <v>1092.8463387178083</v>
      </c>
      <c r="P130" s="174">
        <f>IFERROR(VLOOKUP($A130,COST!$A$1:$B$485,2,FALSE),0)</f>
        <v>73994.87</v>
      </c>
      <c r="Q130" s="163">
        <f t="shared" si="23"/>
        <v>19238.6662</v>
      </c>
      <c r="R130" s="164">
        <f t="shared" si="24"/>
        <v>11968</v>
      </c>
      <c r="S130" s="163">
        <f t="shared" si="25"/>
        <v>1316.48</v>
      </c>
      <c r="T130" s="142">
        <f t="shared" si="26"/>
        <v>8</v>
      </c>
      <c r="U130" s="142">
        <f t="shared" si="18"/>
        <v>240</v>
      </c>
      <c r="V130" s="142">
        <f t="shared" si="27"/>
        <v>64</v>
      </c>
      <c r="W130" s="142">
        <f t="shared" si="28"/>
        <v>176</v>
      </c>
      <c r="X130" s="143">
        <f t="shared" si="29"/>
        <v>0.11</v>
      </c>
      <c r="Y130" s="144">
        <f t="shared" si="30"/>
        <v>1020.4399387178083</v>
      </c>
      <c r="Z130" s="144">
        <f t="shared" si="31"/>
        <v>72.406400000000005</v>
      </c>
      <c r="AA130" s="144">
        <f t="shared" si="32"/>
        <v>1092.8463387178083</v>
      </c>
    </row>
    <row r="131" spans="1:27" x14ac:dyDescent="0.2">
      <c r="A131" s="146" t="s">
        <v>3</v>
      </c>
      <c r="B131" s="150">
        <v>800002</v>
      </c>
      <c r="C131" s="150" t="s">
        <v>691</v>
      </c>
      <c r="D131" s="135">
        <f>VLOOKUP($B131,Table3[[#All],[EMP ID]:[DATE STARTED]],10,FALSE)</f>
        <v>43220</v>
      </c>
      <c r="E131" s="135" t="str">
        <f>IFERROR(IF(VLOOKUP($B131,Table3[[#All],[EMP ID]:[DATE STARTED]],8,FALSE) = DATE(1900,1,0), "", VLOOKUP($B131,Table3[[#All],[EMP ID]:[DATE STARTED]],8,FALSE)), "")</f>
        <v/>
      </c>
      <c r="F131" s="136" t="str">
        <f>VLOOKUP($B131,'EMP LOC'!$A$2:$G$100,7,FALSE)</f>
        <v>2024-024</v>
      </c>
      <c r="G131" s="137">
        <f>VLOOKUP($B131,'EMP LOC'!$A$2:$J$100,10,FALSE)</f>
        <v>3.74</v>
      </c>
      <c r="H131" s="147">
        <v>0.33</v>
      </c>
      <c r="I131" s="148">
        <v>4</v>
      </c>
      <c r="J131" s="140" t="str">
        <f>IF(COUNTIF($B$3:B131, B131) = 1, SUMIF($B$3:$B$140, B131, $H$3:$H$140), "")</f>
        <v/>
      </c>
      <c r="K131" s="173" t="str">
        <f>IF(COUNTIF($A$3:A131,A131)=1,SUMIF($A$3:$A$140,A131,$H$3:$H$140),"")</f>
        <v/>
      </c>
      <c r="L131" s="179">
        <f t="shared" si="19"/>
        <v>293.88296495613031</v>
      </c>
      <c r="M131" s="172">
        <f t="shared" si="20"/>
        <v>18.220743827280078</v>
      </c>
      <c r="N131" s="172">
        <f t="shared" si="21"/>
        <v>4.2613029918638894</v>
      </c>
      <c r="O131" s="180">
        <f t="shared" si="22"/>
        <v>271.40091813698632</v>
      </c>
      <c r="P131" s="174">
        <f>IFERROR(VLOOKUP($A131,COST!$A$1:$B$485,2,FALSE),0)</f>
        <v>34109.65</v>
      </c>
      <c r="Q131" s="163">
        <f t="shared" si="23"/>
        <v>8868.509</v>
      </c>
      <c r="R131" s="164">
        <f t="shared" si="24"/>
        <v>5984</v>
      </c>
      <c r="S131" s="163">
        <f t="shared" si="25"/>
        <v>658.24</v>
      </c>
      <c r="T131" s="142">
        <f t="shared" si="26"/>
        <v>4</v>
      </c>
      <c r="U131" s="142">
        <f t="shared" ref="U131:U140" si="33">T131*30</f>
        <v>120</v>
      </c>
      <c r="V131" s="142">
        <f t="shared" si="27"/>
        <v>32</v>
      </c>
      <c r="W131" s="142">
        <f t="shared" si="28"/>
        <v>88</v>
      </c>
      <c r="X131" s="143">
        <f t="shared" si="29"/>
        <v>0.11</v>
      </c>
      <c r="Y131" s="144">
        <f t="shared" si="30"/>
        <v>235.19771813698631</v>
      </c>
      <c r="Z131" s="144">
        <f t="shared" si="31"/>
        <v>36.203200000000002</v>
      </c>
      <c r="AA131" s="144">
        <f t="shared" si="32"/>
        <v>271.40091813698632</v>
      </c>
    </row>
    <row r="132" spans="1:27" x14ac:dyDescent="0.2">
      <c r="A132" s="146" t="s">
        <v>175</v>
      </c>
      <c r="B132" s="150">
        <v>800033</v>
      </c>
      <c r="C132" s="150" t="s">
        <v>174</v>
      </c>
      <c r="D132" s="135">
        <f>VLOOKUP($B132,Table3[[#All],[EMP ID]:[DATE STARTED]],10,FALSE)</f>
        <v>44837</v>
      </c>
      <c r="E132" s="135" t="str">
        <f>IFERROR(IF(VLOOKUP($B132,Table3[[#All],[EMP ID]:[DATE STARTED]],8,FALSE) = DATE(1900,1,0), "", VLOOKUP($B132,Table3[[#All],[EMP ID]:[DATE STARTED]],8,FALSE)), "")</f>
        <v/>
      </c>
      <c r="F132" s="136" t="str">
        <f>VLOOKUP($B132,'EMP LOC'!$A$2:$G$100,7,FALSE)</f>
        <v>2024-027</v>
      </c>
      <c r="G132" s="137">
        <f>VLOOKUP($B132,'EMP LOC'!$A$2:$J$100,10,FALSE)</f>
        <v>29.07</v>
      </c>
      <c r="H132" s="147">
        <v>0.58333333333333337</v>
      </c>
      <c r="I132" s="148">
        <v>7</v>
      </c>
      <c r="J132" s="140">
        <f>IF(COUNTIF($B$3:B132, B132) = 1, SUMIF($B$3:$B$140, B132, $H$3:$H$140), "")</f>
        <v>1</v>
      </c>
      <c r="K132" s="173">
        <f>IF(COUNTIF($A$3:A132,A132)=1,SUMIF($A$3:$A$140,A132,$H$3:$H$140),"")</f>
        <v>0.58333333333333337</v>
      </c>
      <c r="L132" s="179">
        <f t="shared" ref="L132:L140" si="34">IFERROR(AA132/0.9235,0)</f>
        <v>1021.4178011050872</v>
      </c>
      <c r="M132" s="172">
        <f t="shared" ref="M132:M140" si="35">IFERROR(L132*0.062,0)</f>
        <v>63.327903668515404</v>
      </c>
      <c r="N132" s="172">
        <f t="shared" ref="N132:N140" si="36">IFERROR(L132*0.0145,0)</f>
        <v>14.810558116023765</v>
      </c>
      <c r="O132" s="180">
        <f t="shared" ref="O132:O140" si="37">IFERROR(L132-M132-N132,0)</f>
        <v>943.27933932054793</v>
      </c>
      <c r="P132" s="174">
        <f>IFERROR(VLOOKUP($A132,COST!$A$1:$B$485,2,FALSE),0)</f>
        <v>37361.33</v>
      </c>
      <c r="Q132" s="163">
        <f t="shared" ref="Q132:Q140" si="38">IFERROR(P132*0.26,0)</f>
        <v>9713.9458000000013</v>
      </c>
      <c r="R132" s="164">
        <f t="shared" ref="R132:R140" si="39">IFERROR(S132/0.11,0)</f>
        <v>81396</v>
      </c>
      <c r="S132" s="163">
        <f t="shared" ref="S132:S140" si="40">IFERROR(($G132*2)*$W132,0)</f>
        <v>8953.56</v>
      </c>
      <c r="T132" s="142">
        <f t="shared" ref="T132:T140" si="41">$I132</f>
        <v>7</v>
      </c>
      <c r="U132" s="142">
        <f t="shared" si="33"/>
        <v>210</v>
      </c>
      <c r="V132" s="142">
        <f t="shared" ref="V132:V140" si="42">T132*8</f>
        <v>56</v>
      </c>
      <c r="W132" s="142">
        <f t="shared" ref="W132:W140" si="43">U132-V132</f>
        <v>154</v>
      </c>
      <c r="X132" s="143">
        <f t="shared" ref="X132:X140" si="44">IFERROR(S132/R132,0)</f>
        <v>0.11</v>
      </c>
      <c r="Y132" s="144">
        <f t="shared" ref="Y132:Y140" si="45">(Q132*X132)*(W132/365)</f>
        <v>450.83353932054803</v>
      </c>
      <c r="Z132" s="144">
        <f t="shared" ref="Z132:Z140" si="46">S132*0.055</f>
        <v>492.44579999999996</v>
      </c>
      <c r="AA132" s="144">
        <f t="shared" ref="AA132:AA140" si="47">Z132+Y132</f>
        <v>943.27933932054793</v>
      </c>
    </row>
    <row r="133" spans="1:27" x14ac:dyDescent="0.2">
      <c r="A133" s="146" t="s">
        <v>521</v>
      </c>
      <c r="B133" s="150">
        <v>800033</v>
      </c>
      <c r="C133" s="150" t="s">
        <v>174</v>
      </c>
      <c r="D133" s="135">
        <f>VLOOKUP($B133,Table3[[#All],[EMP ID]:[DATE STARTED]],10,FALSE)</f>
        <v>44837</v>
      </c>
      <c r="E133" s="135" t="str">
        <f>IFERROR(IF(VLOOKUP($B133,Table3[[#All],[EMP ID]:[DATE STARTED]],8,FALSE) = DATE(1900,1,0), "", VLOOKUP($B133,Table3[[#All],[EMP ID]:[DATE STARTED]],8,FALSE)), "")</f>
        <v/>
      </c>
      <c r="F133" s="136" t="str">
        <f>VLOOKUP($B133,'EMP LOC'!$A$2:$G$100,7,FALSE)</f>
        <v>2024-027</v>
      </c>
      <c r="G133" s="137">
        <f>VLOOKUP($B133,'EMP LOC'!$A$2:$J$100,10,FALSE)</f>
        <v>29.07</v>
      </c>
      <c r="H133" s="147">
        <v>0.41666666666666669</v>
      </c>
      <c r="I133" s="148">
        <v>5</v>
      </c>
      <c r="J133" s="140" t="str">
        <f>IF(COUNTIF($B$3:B133, B133) = 1, SUMIF($B$3:$B$140, B133, $H$3:$H$140), "")</f>
        <v/>
      </c>
      <c r="K133" s="173">
        <f>IF(COUNTIF($A$3:A133,A133)=1,SUMIF($A$3:$A$140,A133,$H$3:$H$140),"")</f>
        <v>0.41666666666666669</v>
      </c>
      <c r="L133" s="179">
        <f t="shared" si="34"/>
        <v>678.49831715258358</v>
      </c>
      <c r="M133" s="172">
        <f t="shared" si="35"/>
        <v>42.06689566346018</v>
      </c>
      <c r="N133" s="172">
        <f t="shared" si="36"/>
        <v>9.8382255987124623</v>
      </c>
      <c r="O133" s="180">
        <f t="shared" si="37"/>
        <v>626.59319589041093</v>
      </c>
      <c r="P133" s="174">
        <f>IFERROR(VLOOKUP($A133,COST!$A$1:$B$485,2,FALSE),0)</f>
        <v>31887.75</v>
      </c>
      <c r="Q133" s="163">
        <f t="shared" si="38"/>
        <v>8290.8150000000005</v>
      </c>
      <c r="R133" s="164">
        <f t="shared" si="39"/>
        <v>58140</v>
      </c>
      <c r="S133" s="163">
        <f t="shared" si="40"/>
        <v>6395.4</v>
      </c>
      <c r="T133" s="142">
        <f t="shared" si="41"/>
        <v>5</v>
      </c>
      <c r="U133" s="142">
        <f t="shared" si="33"/>
        <v>150</v>
      </c>
      <c r="V133" s="142">
        <f t="shared" si="42"/>
        <v>40</v>
      </c>
      <c r="W133" s="142">
        <f t="shared" si="43"/>
        <v>110</v>
      </c>
      <c r="X133" s="143">
        <f t="shared" si="44"/>
        <v>0.11</v>
      </c>
      <c r="Y133" s="144">
        <f t="shared" si="45"/>
        <v>274.84619589041097</v>
      </c>
      <c r="Z133" s="144">
        <f t="shared" si="46"/>
        <v>351.74699999999996</v>
      </c>
      <c r="AA133" s="144">
        <f t="shared" si="47"/>
        <v>626.59319589041093</v>
      </c>
    </row>
    <row r="134" spans="1:27" x14ac:dyDescent="0.2">
      <c r="A134" s="146" t="s">
        <v>463</v>
      </c>
      <c r="B134" s="150">
        <v>800044</v>
      </c>
      <c r="C134" s="150" t="s">
        <v>464</v>
      </c>
      <c r="D134" s="135">
        <f>VLOOKUP($B134,Table3[[#All],[EMP ID]:[DATE STARTED]],10,FALSE)</f>
        <v>45019</v>
      </c>
      <c r="E134" s="135" t="str">
        <f>IFERROR(IF(VLOOKUP($B134,Table3[[#All],[EMP ID]:[DATE STARTED]],8,FALSE) = DATE(1900,1,0), "", VLOOKUP($B134,Table3[[#All],[EMP ID]:[DATE STARTED]],8,FALSE)), "")</f>
        <v/>
      </c>
      <c r="F134" s="136" t="str">
        <f>VLOOKUP($B134,'EMP LOC'!$A$2:$G$100,7,FALSE)</f>
        <v>2024-016</v>
      </c>
      <c r="G134" s="137">
        <f>VLOOKUP($B134,'EMP LOC'!$A$2:$J$100,10,FALSE)</f>
        <v>5.52</v>
      </c>
      <c r="H134" s="147">
        <v>0.75</v>
      </c>
      <c r="I134" s="148">
        <v>9</v>
      </c>
      <c r="J134" s="140">
        <f>IF(COUNTIF($B$3:B134, B134) = 1, SUMIF($B$3:$B$140, B134, $H$3:$H$140), "")</f>
        <v>1</v>
      </c>
      <c r="K134" s="173">
        <f>IF(COUNTIF($A$3:A134,A134)=1,SUMIF($A$3:$A$140,A134,$H$3:$H$140),"")</f>
        <v>0.75</v>
      </c>
      <c r="L134" s="179">
        <f t="shared" si="34"/>
        <v>875.3662215721904</v>
      </c>
      <c r="M134" s="172">
        <f t="shared" si="35"/>
        <v>54.272705737475803</v>
      </c>
      <c r="N134" s="172">
        <f t="shared" si="36"/>
        <v>12.692810212796761</v>
      </c>
      <c r="O134" s="180">
        <f t="shared" si="37"/>
        <v>808.40070562191784</v>
      </c>
      <c r="P134" s="174">
        <f>IFERROR(VLOOKUP($A134,COST!$A$1:$B$485,2,FALSE),0)</f>
        <v>44356.84</v>
      </c>
      <c r="Q134" s="163">
        <f t="shared" si="38"/>
        <v>11532.778399999999</v>
      </c>
      <c r="R134" s="164">
        <f t="shared" si="39"/>
        <v>19871.999999999996</v>
      </c>
      <c r="S134" s="163">
        <f t="shared" si="40"/>
        <v>2185.9199999999996</v>
      </c>
      <c r="T134" s="142">
        <f t="shared" si="41"/>
        <v>9</v>
      </c>
      <c r="U134" s="142">
        <f t="shared" si="33"/>
        <v>270</v>
      </c>
      <c r="V134" s="142">
        <f t="shared" si="42"/>
        <v>72</v>
      </c>
      <c r="W134" s="142">
        <f t="shared" si="43"/>
        <v>198</v>
      </c>
      <c r="X134" s="143">
        <f t="shared" si="44"/>
        <v>0.11</v>
      </c>
      <c r="Y134" s="144">
        <f t="shared" si="45"/>
        <v>688.17510562191785</v>
      </c>
      <c r="Z134" s="144">
        <f t="shared" si="46"/>
        <v>120.22559999999999</v>
      </c>
      <c r="AA134" s="144">
        <f t="shared" si="47"/>
        <v>808.40070562191784</v>
      </c>
    </row>
    <row r="135" spans="1:27" x14ac:dyDescent="0.2">
      <c r="A135" s="134" t="s">
        <v>3288</v>
      </c>
      <c r="B135" s="149">
        <v>800044</v>
      </c>
      <c r="C135" s="149" t="s">
        <v>464</v>
      </c>
      <c r="D135" s="135">
        <f>VLOOKUP($B135,Table3[[#All],[EMP ID]:[DATE STARTED]],10,FALSE)</f>
        <v>45019</v>
      </c>
      <c r="E135" s="135" t="str">
        <f>IFERROR(IF(VLOOKUP($B135,Table3[[#All],[EMP ID]:[DATE STARTED]],8,FALSE) = DATE(1900,1,0), "", VLOOKUP($B135,Table3[[#All],[EMP ID]:[DATE STARTED]],8,FALSE)), "")</f>
        <v/>
      </c>
      <c r="F135" s="136" t="str">
        <f>VLOOKUP($B135,'EMP LOC'!$A$2:$G$100,7,FALSE)</f>
        <v>2024-016</v>
      </c>
      <c r="G135" s="137">
        <f>VLOOKUP($B135,'EMP LOC'!$A$2:$J$100,10,FALSE)</f>
        <v>5.52</v>
      </c>
      <c r="H135" s="145">
        <v>0.25</v>
      </c>
      <c r="I135" s="139">
        <v>3</v>
      </c>
      <c r="J135" s="140" t="str">
        <f>IF(COUNTIF($B$3:B135, B135) = 1, SUMIF($B$3:$B$140, B135, $H$3:$H$140), "")</f>
        <v/>
      </c>
      <c r="K135" s="173">
        <f>IF(COUNTIF($A$3:A135,A135)=1,SUMIF($A$3:$A$140,A135,$H$3:$H$140),"")</f>
        <v>0.25</v>
      </c>
      <c r="L135" s="179">
        <f t="shared" si="34"/>
        <v>205.06640659195585</v>
      </c>
      <c r="M135" s="172">
        <f t="shared" si="35"/>
        <v>12.714117208701262</v>
      </c>
      <c r="N135" s="172">
        <f t="shared" si="36"/>
        <v>2.97346289558336</v>
      </c>
      <c r="O135" s="180">
        <f t="shared" si="37"/>
        <v>189.37882648767123</v>
      </c>
      <c r="P135" s="174">
        <f>IFERROR(VLOOKUP($A135,COST!$A$1:$B$485,2,FALSE),0)</f>
        <v>28870.43</v>
      </c>
      <c r="Q135" s="163">
        <f t="shared" si="38"/>
        <v>7506.3118000000004</v>
      </c>
      <c r="R135" s="164">
        <f t="shared" si="39"/>
        <v>6624</v>
      </c>
      <c r="S135" s="163">
        <f t="shared" si="40"/>
        <v>728.64</v>
      </c>
      <c r="T135" s="142">
        <f t="shared" si="41"/>
        <v>3</v>
      </c>
      <c r="U135" s="142">
        <f t="shared" si="33"/>
        <v>90</v>
      </c>
      <c r="V135" s="142">
        <f t="shared" si="42"/>
        <v>24</v>
      </c>
      <c r="W135" s="142">
        <f t="shared" si="43"/>
        <v>66</v>
      </c>
      <c r="X135" s="143">
        <f t="shared" si="44"/>
        <v>0.11</v>
      </c>
      <c r="Y135" s="144">
        <f t="shared" si="45"/>
        <v>149.30362648767124</v>
      </c>
      <c r="Z135" s="144">
        <f t="shared" si="46"/>
        <v>40.075200000000002</v>
      </c>
      <c r="AA135" s="144">
        <f t="shared" si="47"/>
        <v>189.37882648767123</v>
      </c>
    </row>
    <row r="136" spans="1:27" x14ac:dyDescent="0.2">
      <c r="A136" s="134" t="s">
        <v>434</v>
      </c>
      <c r="B136" s="149">
        <v>800053</v>
      </c>
      <c r="C136" s="149" t="s">
        <v>435</v>
      </c>
      <c r="D136" s="135">
        <f>VLOOKUP($B136,Table3[[#All],[EMP ID]:[DATE STARTED]],10,FALSE)</f>
        <v>45271</v>
      </c>
      <c r="E136" s="135" t="str">
        <f>IFERROR(IF(VLOOKUP($B136,Table3[[#All],[EMP ID]:[DATE STARTED]],8,FALSE) = DATE(1900,1,0), "", VLOOKUP($B136,Table3[[#All],[EMP ID]:[DATE STARTED]],8,FALSE)), "")</f>
        <v/>
      </c>
      <c r="F136" s="136" t="str">
        <f>VLOOKUP($B136,'EMP LOC'!$A$2:$G$100,7,FALSE)</f>
        <v>2018-034</v>
      </c>
      <c r="G136" s="137">
        <f>VLOOKUP($B136,'EMP LOC'!$A$2:$J$100,10,FALSE)</f>
        <v>2.82</v>
      </c>
      <c r="H136" s="145">
        <v>0.57999999999999996</v>
      </c>
      <c r="I136" s="139">
        <v>7</v>
      </c>
      <c r="J136" s="140">
        <f>IF(COUNTIF($B$3:B136, B136) = 1, SUMIF($B$3:$B$140, B136, $H$3:$H$140), "")</f>
        <v>0.99666666666666659</v>
      </c>
      <c r="K136" s="173">
        <f>IF(COUNTIF($A$3:A136,A136)=1,SUMIF($A$3:$A$140,A136,$H$3:$H$140),"")</f>
        <v>0.57999999999999996</v>
      </c>
      <c r="L136" s="179">
        <f t="shared" si="34"/>
        <v>583.0003339054075</v>
      </c>
      <c r="M136" s="172">
        <f t="shared" si="35"/>
        <v>36.146020702135267</v>
      </c>
      <c r="N136" s="172">
        <f t="shared" si="36"/>
        <v>8.4535048416284084</v>
      </c>
      <c r="O136" s="180">
        <f t="shared" si="37"/>
        <v>538.40080836164384</v>
      </c>
      <c r="P136" s="174">
        <f>IFERROR(VLOOKUP($A136,COST!$A$1:$B$485,2,FALSE),0)</f>
        <v>40659.33</v>
      </c>
      <c r="Q136" s="163">
        <f t="shared" si="38"/>
        <v>10571.425800000001</v>
      </c>
      <c r="R136" s="164">
        <f t="shared" si="39"/>
        <v>7895.9999999999991</v>
      </c>
      <c r="S136" s="163">
        <f t="shared" si="40"/>
        <v>868.56</v>
      </c>
      <c r="T136" s="142">
        <f t="shared" si="41"/>
        <v>7</v>
      </c>
      <c r="U136" s="142">
        <f t="shared" si="33"/>
        <v>210</v>
      </c>
      <c r="V136" s="142">
        <f t="shared" si="42"/>
        <v>56</v>
      </c>
      <c r="W136" s="142">
        <f t="shared" si="43"/>
        <v>154</v>
      </c>
      <c r="X136" s="143">
        <f t="shared" si="44"/>
        <v>0.11</v>
      </c>
      <c r="Y136" s="144">
        <f t="shared" si="45"/>
        <v>490.63000836164389</v>
      </c>
      <c r="Z136" s="144">
        <f t="shared" si="46"/>
        <v>47.770799999999994</v>
      </c>
      <c r="AA136" s="144">
        <f t="shared" si="47"/>
        <v>538.40080836164384</v>
      </c>
    </row>
    <row r="137" spans="1:27" x14ac:dyDescent="0.2">
      <c r="A137" s="134" t="s">
        <v>532</v>
      </c>
      <c r="B137" s="149">
        <v>800053</v>
      </c>
      <c r="C137" s="149" t="s">
        <v>435</v>
      </c>
      <c r="D137" s="135">
        <f>VLOOKUP($B137,Table3[[#All],[EMP ID]:[DATE STARTED]],10,FALSE)</f>
        <v>45271</v>
      </c>
      <c r="E137" s="135" t="str">
        <f>IFERROR(IF(VLOOKUP($B137,Table3[[#All],[EMP ID]:[DATE STARTED]],8,FALSE) = DATE(1900,1,0), "", VLOOKUP($B137,Table3[[#All],[EMP ID]:[DATE STARTED]],8,FALSE)), "")</f>
        <v/>
      </c>
      <c r="F137" s="136" t="str">
        <f>VLOOKUP($B137,'EMP LOC'!$A$2:$G$100,7,FALSE)</f>
        <v>2018-034</v>
      </c>
      <c r="G137" s="137">
        <f>VLOOKUP($B137,'EMP LOC'!$A$2:$J$100,10,FALSE)</f>
        <v>2.82</v>
      </c>
      <c r="H137" s="145">
        <v>0.41666666666666669</v>
      </c>
      <c r="I137" s="139">
        <v>5</v>
      </c>
      <c r="J137" s="140" t="str">
        <f>IF(COUNTIF($B$3:B137, B137) = 1, SUMIF($B$3:$B$140, B137, $H$3:$H$140), "")</f>
        <v/>
      </c>
      <c r="K137" s="173">
        <f>IF(COUNTIF($A$3:A137,A137)=1,SUMIF($A$3:$A$140,A137,$H$3:$H$140),"")</f>
        <v>0.41666666666666669</v>
      </c>
      <c r="L137" s="179">
        <f t="shared" si="34"/>
        <v>311.80412112941389</v>
      </c>
      <c r="M137" s="172">
        <f t="shared" si="35"/>
        <v>19.331855510023662</v>
      </c>
      <c r="N137" s="172">
        <f t="shared" si="36"/>
        <v>4.5211597563765018</v>
      </c>
      <c r="O137" s="180">
        <f t="shared" si="37"/>
        <v>287.95110586301371</v>
      </c>
      <c r="P137" s="174">
        <f>IFERROR(VLOOKUP($A137,COST!$A$1:$B$485,2,FALSE),0)</f>
        <v>29449.34</v>
      </c>
      <c r="Q137" s="163">
        <f t="shared" si="38"/>
        <v>7656.8284000000003</v>
      </c>
      <c r="R137" s="164">
        <f t="shared" si="39"/>
        <v>5640</v>
      </c>
      <c r="S137" s="163">
        <f t="shared" si="40"/>
        <v>620.4</v>
      </c>
      <c r="T137" s="142">
        <f t="shared" si="41"/>
        <v>5</v>
      </c>
      <c r="U137" s="142">
        <f t="shared" si="33"/>
        <v>150</v>
      </c>
      <c r="V137" s="142">
        <f t="shared" si="42"/>
        <v>40</v>
      </c>
      <c r="W137" s="142">
        <f t="shared" si="43"/>
        <v>110</v>
      </c>
      <c r="X137" s="143">
        <f t="shared" si="44"/>
        <v>0.11</v>
      </c>
      <c r="Y137" s="144">
        <f t="shared" si="45"/>
        <v>253.82910586301369</v>
      </c>
      <c r="Z137" s="144">
        <f t="shared" si="46"/>
        <v>34.122</v>
      </c>
      <c r="AA137" s="144">
        <f t="shared" si="47"/>
        <v>287.95110586301371</v>
      </c>
    </row>
    <row r="138" spans="1:27" x14ac:dyDescent="0.2">
      <c r="A138" s="134" t="s">
        <v>416</v>
      </c>
      <c r="B138" s="149">
        <v>800057</v>
      </c>
      <c r="C138" s="149" t="s">
        <v>415</v>
      </c>
      <c r="D138" s="135">
        <f>VLOOKUP($B138,Table3[[#All],[EMP ID]:[DATE STARTED]],10,FALSE)</f>
        <v>45369</v>
      </c>
      <c r="E138" s="135" t="str">
        <f>IFERROR(IF(VLOOKUP($B138,Table3[[#All],[EMP ID]:[DATE STARTED]],8,FALSE) = DATE(1900,1,0), "", VLOOKUP($B138,Table3[[#All],[EMP ID]:[DATE STARTED]],8,FALSE)), "")</f>
        <v/>
      </c>
      <c r="F138" s="136" t="str">
        <f>VLOOKUP($B138,'EMP LOC'!$A$2:$G$100,7,FALSE)</f>
        <v>TEXDIST</v>
      </c>
      <c r="G138" s="137">
        <f>VLOOKUP($B138,'EMP LOC'!$A$2:$J$100,10,FALSE)</f>
        <v>0.97</v>
      </c>
      <c r="H138" s="145">
        <v>0.75</v>
      </c>
      <c r="I138" s="139">
        <v>9</v>
      </c>
      <c r="J138" s="140">
        <f>IF(COUNTIF($B$3:B138, B138) = 1, SUMIF($B$3:$B$140, B138, $H$3:$H$140), "")</f>
        <v>0.75</v>
      </c>
      <c r="K138" s="173">
        <f>IF(COUNTIF($A$3:A138,A138)=1,SUMIF($A$3:$A$140,A138,$H$3:$H$140),"")</f>
        <v>0.75</v>
      </c>
      <c r="L138" s="179">
        <f t="shared" si="34"/>
        <v>749.57512735795171</v>
      </c>
      <c r="M138" s="172">
        <f t="shared" si="35"/>
        <v>46.473657896193004</v>
      </c>
      <c r="N138" s="172">
        <f t="shared" si="36"/>
        <v>10.868839346690301</v>
      </c>
      <c r="O138" s="180">
        <f t="shared" si="37"/>
        <v>692.23263011506845</v>
      </c>
      <c r="P138" s="174">
        <f>IFERROR(VLOOKUP($A138,COST!$A$1:$B$485,2,FALSE),0)</f>
        <v>43256.639999999999</v>
      </c>
      <c r="Q138" s="163">
        <f t="shared" si="38"/>
        <v>11246.7264</v>
      </c>
      <c r="R138" s="164">
        <f t="shared" si="39"/>
        <v>3492</v>
      </c>
      <c r="S138" s="163">
        <f t="shared" si="40"/>
        <v>384.12</v>
      </c>
      <c r="T138" s="142">
        <f t="shared" si="41"/>
        <v>9</v>
      </c>
      <c r="U138" s="142">
        <f t="shared" si="33"/>
        <v>270</v>
      </c>
      <c r="V138" s="142">
        <f t="shared" si="42"/>
        <v>72</v>
      </c>
      <c r="W138" s="142">
        <f t="shared" si="43"/>
        <v>198</v>
      </c>
      <c r="X138" s="143">
        <f t="shared" si="44"/>
        <v>0.11</v>
      </c>
      <c r="Y138" s="144">
        <f t="shared" si="45"/>
        <v>671.10603011506839</v>
      </c>
      <c r="Z138" s="144">
        <f t="shared" si="46"/>
        <v>21.1266</v>
      </c>
      <c r="AA138" s="144">
        <f t="shared" si="47"/>
        <v>692.23263011506845</v>
      </c>
    </row>
    <row r="139" spans="1:27" x14ac:dyDescent="0.2">
      <c r="A139" s="146" t="s">
        <v>404</v>
      </c>
      <c r="B139" s="150">
        <v>800062</v>
      </c>
      <c r="C139" s="150" t="s">
        <v>2988</v>
      </c>
      <c r="D139" s="135">
        <f>VLOOKUP($B139,Table3[[#All],[EMP ID]:[DATE STARTED]],10,FALSE)</f>
        <v>45537</v>
      </c>
      <c r="E139" s="135" t="str">
        <f>IFERROR(IF(VLOOKUP($B139,Table3[[#All],[EMP ID]:[DATE STARTED]],8,FALSE) = DATE(1900,1,0), "", VLOOKUP($B139,Table3[[#All],[EMP ID]:[DATE STARTED]],8,FALSE)), "")</f>
        <v/>
      </c>
      <c r="F139" s="136" t="str">
        <f>VLOOKUP($B139,'EMP LOC'!$A$2:$G$100,7,FALSE)</f>
        <v>TEXDIST</v>
      </c>
      <c r="G139" s="137">
        <f>VLOOKUP($B139,'EMP LOC'!$A$2:$J$100,10,FALSE)</f>
        <v>2.7</v>
      </c>
      <c r="H139" s="147">
        <v>0.33</v>
      </c>
      <c r="I139" s="148">
        <v>4</v>
      </c>
      <c r="J139" s="140">
        <f>IF(COUNTIF($B$3:B139, B139) = 1, SUMIF($B$3:$B$140, B139, $H$3:$H$140), "")</f>
        <v>0.33</v>
      </c>
      <c r="K139" s="173" t="str">
        <f>IF(COUNTIF($A$3:A139,A139)=1,SUMIF($A$3:$A$140,A139,$H$3:$H$140),"")</f>
        <v/>
      </c>
      <c r="L139" s="179">
        <f t="shared" si="34"/>
        <v>408.72995229880382</v>
      </c>
      <c r="M139" s="172">
        <f t="shared" si="35"/>
        <v>25.341257042525836</v>
      </c>
      <c r="N139" s="172">
        <f t="shared" si="36"/>
        <v>5.9265843083326555</v>
      </c>
      <c r="O139" s="180">
        <f t="shared" si="37"/>
        <v>377.46211094794529</v>
      </c>
      <c r="P139" s="174">
        <f>IFERROR(VLOOKUP($A139,COST!$A$1:$B$485,2,FALSE),0)</f>
        <v>50951.22</v>
      </c>
      <c r="Q139" s="163">
        <f t="shared" si="38"/>
        <v>13247.317200000001</v>
      </c>
      <c r="R139" s="164">
        <f t="shared" si="39"/>
        <v>4320</v>
      </c>
      <c r="S139" s="163">
        <f t="shared" si="40"/>
        <v>475.20000000000005</v>
      </c>
      <c r="T139" s="142">
        <f t="shared" si="41"/>
        <v>4</v>
      </c>
      <c r="U139" s="142">
        <f t="shared" si="33"/>
        <v>120</v>
      </c>
      <c r="V139" s="142">
        <f t="shared" si="42"/>
        <v>32</v>
      </c>
      <c r="W139" s="142">
        <f t="shared" si="43"/>
        <v>88</v>
      </c>
      <c r="X139" s="143">
        <f t="shared" si="44"/>
        <v>0.11000000000000001</v>
      </c>
      <c r="Y139" s="144">
        <f t="shared" si="45"/>
        <v>351.32611094794532</v>
      </c>
      <c r="Z139" s="144">
        <f t="shared" si="46"/>
        <v>26.136000000000003</v>
      </c>
      <c r="AA139" s="144">
        <f t="shared" si="47"/>
        <v>377.46211094794535</v>
      </c>
    </row>
    <row r="140" spans="1:27" ht="13.5" thickBot="1" x14ac:dyDescent="0.25">
      <c r="A140" s="146" t="s">
        <v>420</v>
      </c>
      <c r="B140" s="150">
        <v>820003</v>
      </c>
      <c r="C140" s="150" t="s">
        <v>419</v>
      </c>
      <c r="D140" s="135">
        <f>VLOOKUP($B140,Table3[[#All],[EMP ID]:[DATE STARTED]],10,FALSE)</f>
        <v>44732</v>
      </c>
      <c r="E140" s="135" t="str">
        <f>IFERROR(IF(VLOOKUP($B140,Table3[[#All],[EMP ID]:[DATE STARTED]],8,FALSE) = DATE(1900,1,0), "", VLOOKUP($B140,Table3[[#All],[EMP ID]:[DATE STARTED]],8,FALSE)), "")</f>
        <v/>
      </c>
      <c r="F140" s="136" t="str">
        <f>VLOOKUP($B140,'EMP LOC'!$A$2:$G$100,7,FALSE)</f>
        <v>2024-024</v>
      </c>
      <c r="G140" s="137">
        <f>VLOOKUP($B140,'EMP LOC'!$A$2:$J$100,10,FALSE)</f>
        <v>1.1200000000000001</v>
      </c>
      <c r="H140" s="147">
        <v>1</v>
      </c>
      <c r="I140" s="148">
        <v>12</v>
      </c>
      <c r="J140" s="140">
        <f>IF(COUNTIF($B$3:B140, B140) = 1, SUMIF($B$3:$B$140, B140, $H$3:$H$140), "")</f>
        <v>1</v>
      </c>
      <c r="K140" s="173">
        <f>IF(COUNTIF($A$3:A140,A140)=1,SUMIF($A$3:$A$140,A140,$H$3:$H$140),"")</f>
        <v>1</v>
      </c>
      <c r="L140" s="181">
        <f t="shared" si="34"/>
        <v>898.544307466384</v>
      </c>
      <c r="M140" s="182">
        <f t="shared" si="35"/>
        <v>55.70974706291581</v>
      </c>
      <c r="N140" s="182">
        <f t="shared" si="36"/>
        <v>13.028892458262568</v>
      </c>
      <c r="O140" s="183">
        <f t="shared" si="37"/>
        <v>829.80566794520564</v>
      </c>
      <c r="P140" s="174">
        <f>IFERROR(VLOOKUP($A140,COST!$A$1:$B$485,2,FALSE),0)</f>
        <v>38542</v>
      </c>
      <c r="Q140" s="163">
        <f t="shared" si="38"/>
        <v>10020.92</v>
      </c>
      <c r="R140" s="164">
        <f t="shared" si="39"/>
        <v>5376</v>
      </c>
      <c r="S140" s="163">
        <f t="shared" si="40"/>
        <v>591.36</v>
      </c>
      <c r="T140" s="142">
        <f t="shared" si="41"/>
        <v>12</v>
      </c>
      <c r="U140" s="142">
        <f t="shared" si="33"/>
        <v>360</v>
      </c>
      <c r="V140" s="142">
        <f t="shared" si="42"/>
        <v>96</v>
      </c>
      <c r="W140" s="142">
        <f t="shared" si="43"/>
        <v>264</v>
      </c>
      <c r="X140" s="143">
        <f t="shared" si="44"/>
        <v>0.11</v>
      </c>
      <c r="Y140" s="144">
        <f t="shared" si="45"/>
        <v>797.28086794520561</v>
      </c>
      <c r="Z140" s="144">
        <f t="shared" si="46"/>
        <v>32.524799999999999</v>
      </c>
      <c r="AA140" s="144">
        <f t="shared" si="47"/>
        <v>829.80566794520564</v>
      </c>
    </row>
    <row r="142" spans="1:27" x14ac:dyDescent="0.2">
      <c r="J142" s="152">
        <f>SUBTOTAL(9,J3:J140)</f>
        <v>81.745014213323444</v>
      </c>
      <c r="K142" s="152">
        <f>SUBTOTAL(9,K3:K140)</f>
        <v>81.745014213323429</v>
      </c>
      <c r="L142" s="141">
        <f t="shared" ref="L142:O142" si="48">SUBTOTAL(9,L3:L140)</f>
        <v>103771.70902970385</v>
      </c>
      <c r="M142" s="141">
        <f t="shared" si="48"/>
        <v>6433.8459598416375</v>
      </c>
      <c r="N142" s="141">
        <f t="shared" si="48"/>
        <v>1504.689780930704</v>
      </c>
      <c r="O142" s="141">
        <f t="shared" si="48"/>
        <v>95833.173288931575</v>
      </c>
      <c r="P142" s="141">
        <f>SUBTOTAL(9,P3:P140)</f>
        <v>6104866.0699999975</v>
      </c>
      <c r="Q142" s="141">
        <f>SUBTOTAL(9,Q3:Q140)</f>
        <v>1587265.1782000009</v>
      </c>
      <c r="R142" s="141">
        <f>SUBTOTAL(9,R3:R140)</f>
        <v>3016132</v>
      </c>
      <c r="S142" s="152">
        <f>SUBTOTAL(9,S3:S140)</f>
        <v>331774.52</v>
      </c>
      <c r="T142" s="152"/>
      <c r="U142" s="152"/>
      <c r="V142" s="152"/>
      <c r="W142" s="152"/>
      <c r="X142" s="152"/>
      <c r="Y142" s="141">
        <f>SUBTOTAL(9,Y3:Y140)</f>
        <v>77585.574688931491</v>
      </c>
      <c r="Z142" s="141">
        <f>SUBTOTAL(9,Z3:Z140)</f>
        <v>18247.598599999994</v>
      </c>
      <c r="AA142" s="141">
        <f>SUBTOTAL(9,AA3:AA140)</f>
        <v>95833.173288931575</v>
      </c>
    </row>
  </sheetData>
  <autoFilter ref="A2:AA140" xr:uid="{028545C3-5976-4BAD-B76B-3A264417CC1D}">
    <sortState xmlns:xlrd2="http://schemas.microsoft.com/office/spreadsheetml/2017/richdata2" ref="A3:AA140">
      <sortCondition ref="B2:B140"/>
    </sortState>
  </autoFilter>
  <conditionalFormatting sqref="A3:A140">
    <cfRule type="duplicateValues" dxfId="5" priority="87"/>
  </conditionalFormatting>
  <conditionalFormatting sqref="J3:AA140">
    <cfRule type="cellIs" dxfId="4" priority="2" operator="greaterThan">
      <formula>1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98452-34C2-4955-A23F-48E8F978C7FF}">
  <sheetPr codeName="Sheet8"/>
  <dimension ref="A1:B485"/>
  <sheetViews>
    <sheetView topLeftCell="A90" workbookViewId="0">
      <selection activeCell="O111" sqref="O111"/>
    </sheetView>
  </sheetViews>
  <sheetFormatPr defaultRowHeight="15" x14ac:dyDescent="0.25"/>
  <cols>
    <col min="1" max="1" width="9.7109375" style="24" bestFit="1" customWidth="1"/>
    <col min="2" max="2" width="12.85546875" style="24" bestFit="1" customWidth="1"/>
    <col min="3" max="16384" width="9.140625" style="24"/>
  </cols>
  <sheetData>
    <row r="1" spans="1:2" x14ac:dyDescent="0.25">
      <c r="A1" s="24" t="s">
        <v>3687</v>
      </c>
      <c r="B1" s="24" t="s">
        <v>3892</v>
      </c>
    </row>
    <row r="2" spans="1:2" x14ac:dyDescent="0.25">
      <c r="A2" s="24" t="s">
        <v>4016</v>
      </c>
      <c r="B2" s="113">
        <v>5621.42</v>
      </c>
    </row>
    <row r="3" spans="1:2" x14ac:dyDescent="0.25">
      <c r="A3" s="24" t="s">
        <v>3914</v>
      </c>
      <c r="B3" s="113">
        <v>3155</v>
      </c>
    </row>
    <row r="4" spans="1:2" x14ac:dyDescent="0.25">
      <c r="A4" s="24" t="s">
        <v>3916</v>
      </c>
      <c r="B4" s="113">
        <v>2285</v>
      </c>
    </row>
    <row r="5" spans="1:2" x14ac:dyDescent="0.25">
      <c r="A5" s="24" t="s">
        <v>3307</v>
      </c>
      <c r="B5" s="113">
        <v>10418.629999999999</v>
      </c>
    </row>
    <row r="6" spans="1:2" x14ac:dyDescent="0.25">
      <c r="A6" s="24" t="s">
        <v>3308</v>
      </c>
      <c r="B6" s="113">
        <v>10418.629999999999</v>
      </c>
    </row>
    <row r="7" spans="1:2" x14ac:dyDescent="0.25">
      <c r="A7" s="24" t="s">
        <v>3690</v>
      </c>
      <c r="B7" s="113">
        <v>7500</v>
      </c>
    </row>
    <row r="8" spans="1:2" x14ac:dyDescent="0.25">
      <c r="A8" s="24" t="s">
        <v>3691</v>
      </c>
      <c r="B8" s="113">
        <v>10961.74</v>
      </c>
    </row>
    <row r="9" spans="1:2" x14ac:dyDescent="0.25">
      <c r="A9" s="24" t="s">
        <v>4074</v>
      </c>
      <c r="B9" s="113">
        <v>7395.8</v>
      </c>
    </row>
    <row r="10" spans="1:2" x14ac:dyDescent="0.25">
      <c r="A10" s="24" t="s">
        <v>4075</v>
      </c>
      <c r="B10" s="113">
        <v>13939</v>
      </c>
    </row>
    <row r="11" spans="1:2" x14ac:dyDescent="0.25">
      <c r="A11" s="24" t="s">
        <v>3311</v>
      </c>
      <c r="B11" s="113">
        <v>30018.75</v>
      </c>
    </row>
    <row r="12" spans="1:2" x14ac:dyDescent="0.25">
      <c r="A12" s="24" t="s">
        <v>4067</v>
      </c>
      <c r="B12" s="113">
        <v>15420</v>
      </c>
    </row>
    <row r="13" spans="1:2" x14ac:dyDescent="0.25">
      <c r="A13" s="24" t="s">
        <v>3910</v>
      </c>
      <c r="B13" s="113">
        <v>1285</v>
      </c>
    </row>
    <row r="14" spans="1:2" x14ac:dyDescent="0.25">
      <c r="A14" s="24" t="s">
        <v>3927</v>
      </c>
      <c r="B14" s="113">
        <v>3400</v>
      </c>
    </row>
    <row r="15" spans="1:2" x14ac:dyDescent="0.25">
      <c r="A15" s="24" t="s">
        <v>3338</v>
      </c>
      <c r="B15" s="113">
        <v>8035.7</v>
      </c>
    </row>
    <row r="16" spans="1:2" x14ac:dyDescent="0.25">
      <c r="A16" s="24" t="s">
        <v>3950</v>
      </c>
      <c r="B16" s="113">
        <v>9746.25</v>
      </c>
    </row>
    <row r="17" spans="1:2" x14ac:dyDescent="0.25">
      <c r="A17" s="24" t="s">
        <v>3339</v>
      </c>
      <c r="B17" s="113">
        <v>9746.25</v>
      </c>
    </row>
    <row r="18" spans="1:2" x14ac:dyDescent="0.25">
      <c r="A18" s="24" t="s">
        <v>3956</v>
      </c>
      <c r="B18" s="113">
        <v>12621.25</v>
      </c>
    </row>
    <row r="19" spans="1:2" x14ac:dyDescent="0.25">
      <c r="A19" s="24" t="s">
        <v>3340</v>
      </c>
      <c r="B19" s="113">
        <v>12621.25</v>
      </c>
    </row>
    <row r="20" spans="1:2" x14ac:dyDescent="0.25">
      <c r="A20" s="24" t="s">
        <v>3978</v>
      </c>
      <c r="B20" s="113">
        <v>9646</v>
      </c>
    </row>
    <row r="21" spans="1:2" x14ac:dyDescent="0.25">
      <c r="A21" s="24" t="s">
        <v>3343</v>
      </c>
      <c r="B21" s="113">
        <v>14469</v>
      </c>
    </row>
    <row r="22" spans="1:2" x14ac:dyDescent="0.25">
      <c r="A22" s="24" t="s">
        <v>3344</v>
      </c>
      <c r="B22" s="113">
        <v>26196.5</v>
      </c>
    </row>
    <row r="23" spans="1:2" x14ac:dyDescent="0.25">
      <c r="A23" s="24" t="s">
        <v>3694</v>
      </c>
      <c r="B23" s="113">
        <v>26661.07</v>
      </c>
    </row>
    <row r="24" spans="1:2" x14ac:dyDescent="0.25">
      <c r="A24" s="24" t="s">
        <v>3346</v>
      </c>
      <c r="B24" s="113">
        <v>26661.07</v>
      </c>
    </row>
    <row r="25" spans="1:2" x14ac:dyDescent="0.25">
      <c r="A25" s="24" t="s">
        <v>3347</v>
      </c>
      <c r="B25" s="113">
        <v>26661.07</v>
      </c>
    </row>
    <row r="26" spans="1:2" x14ac:dyDescent="0.25">
      <c r="A26" s="24" t="s">
        <v>3931</v>
      </c>
      <c r="B26" s="113">
        <v>49819</v>
      </c>
    </row>
    <row r="27" spans="1:2" x14ac:dyDescent="0.25">
      <c r="A27" s="24" t="s">
        <v>3349</v>
      </c>
      <c r="B27" s="113">
        <v>49530.3</v>
      </c>
    </row>
    <row r="28" spans="1:2" x14ac:dyDescent="0.25">
      <c r="A28" s="24" t="s">
        <v>3350</v>
      </c>
      <c r="B28" s="113">
        <v>50000</v>
      </c>
    </row>
    <row r="29" spans="1:2" x14ac:dyDescent="0.25">
      <c r="A29" s="24" t="s">
        <v>3351</v>
      </c>
      <c r="B29" s="113">
        <v>53370.3</v>
      </c>
    </row>
    <row r="30" spans="1:2" x14ac:dyDescent="0.25">
      <c r="A30" s="24" t="s">
        <v>3954</v>
      </c>
      <c r="B30" s="113">
        <v>45461.75</v>
      </c>
    </row>
    <row r="31" spans="1:2" x14ac:dyDescent="0.25">
      <c r="A31" s="24" t="s">
        <v>3352</v>
      </c>
      <c r="B31" s="113">
        <v>55173.93</v>
      </c>
    </row>
    <row r="32" spans="1:2" x14ac:dyDescent="0.25">
      <c r="A32" s="24" t="s">
        <v>3353</v>
      </c>
      <c r="B32" s="113">
        <v>53527.68</v>
      </c>
    </row>
    <row r="33" spans="1:2" x14ac:dyDescent="0.25">
      <c r="A33" s="24" t="s">
        <v>3354</v>
      </c>
      <c r="B33" s="113">
        <v>52152.05</v>
      </c>
    </row>
    <row r="34" spans="1:2" x14ac:dyDescent="0.25">
      <c r="A34" s="24" t="s">
        <v>3968</v>
      </c>
      <c r="B34" s="113">
        <v>800</v>
      </c>
    </row>
    <row r="35" spans="1:2" x14ac:dyDescent="0.25">
      <c r="A35" s="24" t="s">
        <v>3969</v>
      </c>
      <c r="B35" s="113">
        <v>9753.86</v>
      </c>
    </row>
    <row r="36" spans="1:2" x14ac:dyDescent="0.25">
      <c r="A36" s="24" t="s">
        <v>3970</v>
      </c>
      <c r="B36" s="113">
        <v>2711.12</v>
      </c>
    </row>
    <row r="37" spans="1:2" x14ac:dyDescent="0.25">
      <c r="A37" s="24" t="s">
        <v>3696</v>
      </c>
      <c r="B37" s="113">
        <v>84951.7</v>
      </c>
    </row>
    <row r="38" spans="1:2" x14ac:dyDescent="0.25">
      <c r="A38" s="24" t="s">
        <v>3946</v>
      </c>
      <c r="B38" s="113">
        <v>37344</v>
      </c>
    </row>
    <row r="39" spans="1:2" x14ac:dyDescent="0.25">
      <c r="A39" s="24" t="s">
        <v>3356</v>
      </c>
      <c r="B39" s="113">
        <v>19642.7</v>
      </c>
    </row>
    <row r="40" spans="1:2" x14ac:dyDescent="0.25">
      <c r="A40" s="24" t="s">
        <v>3357</v>
      </c>
      <c r="B40" s="113">
        <v>22815</v>
      </c>
    </row>
    <row r="41" spans="1:2" x14ac:dyDescent="0.25">
      <c r="A41" s="24" t="s">
        <v>3359</v>
      </c>
      <c r="B41" s="113">
        <v>16214.83</v>
      </c>
    </row>
    <row r="42" spans="1:2" x14ac:dyDescent="0.25">
      <c r="A42" s="24" t="s">
        <v>4036</v>
      </c>
      <c r="B42" s="113">
        <v>8114.27</v>
      </c>
    </row>
    <row r="43" spans="1:2" x14ac:dyDescent="0.25">
      <c r="A43" s="24" t="s">
        <v>3362</v>
      </c>
      <c r="B43" s="113">
        <v>11454.63</v>
      </c>
    </row>
    <row r="44" spans="1:2" x14ac:dyDescent="0.25">
      <c r="A44" s="24" t="s">
        <v>3363</v>
      </c>
      <c r="B44" s="113">
        <v>20567.5</v>
      </c>
    </row>
    <row r="45" spans="1:2" x14ac:dyDescent="0.25">
      <c r="A45" s="24" t="s">
        <v>4068</v>
      </c>
      <c r="B45" s="113">
        <v>5342.14</v>
      </c>
    </row>
    <row r="46" spans="1:2" x14ac:dyDescent="0.25">
      <c r="A46" s="24" t="s">
        <v>3365</v>
      </c>
      <c r="B46" s="113">
        <v>56000</v>
      </c>
    </row>
    <row r="47" spans="1:2" x14ac:dyDescent="0.25">
      <c r="A47" s="24" t="s">
        <v>3909</v>
      </c>
      <c r="B47" s="113">
        <v>4375</v>
      </c>
    </row>
    <row r="48" spans="1:2" x14ac:dyDescent="0.25">
      <c r="A48" s="24" t="s">
        <v>3366</v>
      </c>
      <c r="B48" s="113">
        <v>18254.2</v>
      </c>
    </row>
    <row r="49" spans="1:2" x14ac:dyDescent="0.25">
      <c r="A49" s="24" t="s">
        <v>3367</v>
      </c>
      <c r="B49" s="113">
        <v>32128.21</v>
      </c>
    </row>
    <row r="50" spans="1:2" x14ac:dyDescent="0.25">
      <c r="A50" s="24" t="s">
        <v>3368</v>
      </c>
      <c r="B50" s="113">
        <v>398450</v>
      </c>
    </row>
    <row r="51" spans="1:2" x14ac:dyDescent="0.25">
      <c r="A51" s="24" t="s">
        <v>3369</v>
      </c>
      <c r="B51" s="113">
        <v>285000</v>
      </c>
    </row>
    <row r="52" spans="1:2" x14ac:dyDescent="0.25">
      <c r="A52" s="24" t="s">
        <v>3370</v>
      </c>
      <c r="B52" s="113">
        <v>159500</v>
      </c>
    </row>
    <row r="53" spans="1:2" x14ac:dyDescent="0.25">
      <c r="A53" s="24" t="s">
        <v>4011</v>
      </c>
      <c r="B53" s="113">
        <v>57580.63</v>
      </c>
    </row>
    <row r="54" spans="1:2" x14ac:dyDescent="0.25">
      <c r="A54" s="24" t="s">
        <v>4030</v>
      </c>
      <c r="B54" s="113">
        <v>38246</v>
      </c>
    </row>
    <row r="55" spans="1:2" x14ac:dyDescent="0.25">
      <c r="A55" s="24" t="s">
        <v>4032</v>
      </c>
      <c r="B55" s="113">
        <v>14750</v>
      </c>
    </row>
    <row r="56" spans="1:2" x14ac:dyDescent="0.25">
      <c r="A56" s="24" t="s">
        <v>3371</v>
      </c>
      <c r="B56" s="113">
        <v>45000</v>
      </c>
    </row>
    <row r="57" spans="1:2" x14ac:dyDescent="0.25">
      <c r="A57" s="24" t="s">
        <v>3697</v>
      </c>
      <c r="B57" s="113">
        <v>14897.93</v>
      </c>
    </row>
    <row r="58" spans="1:2" x14ac:dyDescent="0.25">
      <c r="A58" s="24" t="s">
        <v>3373</v>
      </c>
      <c r="B58" s="113">
        <v>83700</v>
      </c>
    </row>
    <row r="59" spans="1:2" x14ac:dyDescent="0.25">
      <c r="A59" s="24" t="s">
        <v>3374</v>
      </c>
      <c r="B59" s="113">
        <v>69950</v>
      </c>
    </row>
    <row r="60" spans="1:2" x14ac:dyDescent="0.25">
      <c r="A60" s="24" t="s">
        <v>3375</v>
      </c>
      <c r="B60" s="113">
        <v>382328</v>
      </c>
    </row>
    <row r="61" spans="1:2" x14ac:dyDescent="0.25">
      <c r="A61" s="24" t="s">
        <v>3376</v>
      </c>
      <c r="B61" s="113">
        <v>79000</v>
      </c>
    </row>
    <row r="62" spans="1:2" x14ac:dyDescent="0.25">
      <c r="A62" s="24" t="s">
        <v>3918</v>
      </c>
      <c r="B62" s="113">
        <v>2968.64</v>
      </c>
    </row>
    <row r="63" spans="1:2" x14ac:dyDescent="0.25">
      <c r="A63" s="24" t="s">
        <v>3915</v>
      </c>
      <c r="B63" s="113">
        <v>2604</v>
      </c>
    </row>
    <row r="64" spans="1:2" x14ac:dyDescent="0.25">
      <c r="A64" s="24" t="s">
        <v>3921</v>
      </c>
      <c r="B64" s="113">
        <v>2400</v>
      </c>
    </row>
    <row r="65" spans="1:2" x14ac:dyDescent="0.25">
      <c r="A65" s="24" t="s">
        <v>4013</v>
      </c>
      <c r="B65" s="113">
        <v>19701.5</v>
      </c>
    </row>
    <row r="66" spans="1:2" x14ac:dyDescent="0.25">
      <c r="A66" s="24" t="s">
        <v>4020</v>
      </c>
      <c r="B66" s="113">
        <v>16399.88</v>
      </c>
    </row>
    <row r="67" spans="1:2" x14ac:dyDescent="0.25">
      <c r="A67" s="24" t="s">
        <v>3377</v>
      </c>
      <c r="B67" s="113">
        <v>514434.8</v>
      </c>
    </row>
    <row r="68" spans="1:2" x14ac:dyDescent="0.25">
      <c r="A68" s="24" t="s">
        <v>4000</v>
      </c>
      <c r="B68" s="113">
        <v>84465.2</v>
      </c>
    </row>
    <row r="69" spans="1:2" x14ac:dyDescent="0.25">
      <c r="A69" s="24" t="s">
        <v>3379</v>
      </c>
      <c r="B69" s="113">
        <v>10031.81</v>
      </c>
    </row>
    <row r="70" spans="1:2" x14ac:dyDescent="0.25">
      <c r="A70" s="24" t="s">
        <v>3380</v>
      </c>
      <c r="B70" s="113">
        <v>10031.81</v>
      </c>
    </row>
    <row r="71" spans="1:2" x14ac:dyDescent="0.25">
      <c r="A71" s="24" t="s">
        <v>3381</v>
      </c>
      <c r="B71" s="113">
        <v>79500</v>
      </c>
    </row>
    <row r="72" spans="1:2" x14ac:dyDescent="0.25">
      <c r="A72" s="24" t="s">
        <v>3382</v>
      </c>
      <c r="B72" s="113">
        <v>112350</v>
      </c>
    </row>
    <row r="73" spans="1:2" x14ac:dyDescent="0.25">
      <c r="A73" s="24" t="s">
        <v>3967</v>
      </c>
      <c r="B73" s="113">
        <v>15517.64</v>
      </c>
    </row>
    <row r="74" spans="1:2" x14ac:dyDescent="0.25">
      <c r="A74" s="24" t="s">
        <v>3383</v>
      </c>
      <c r="B74" s="113">
        <v>85701</v>
      </c>
    </row>
    <row r="75" spans="1:2" x14ac:dyDescent="0.25">
      <c r="A75" s="24" t="s">
        <v>3384</v>
      </c>
      <c r="B75" s="113">
        <v>127608.93</v>
      </c>
    </row>
    <row r="76" spans="1:2" x14ac:dyDescent="0.25">
      <c r="A76" s="24" t="s">
        <v>3985</v>
      </c>
      <c r="B76" s="113">
        <v>41417.730000000003</v>
      </c>
    </row>
    <row r="77" spans="1:2" x14ac:dyDescent="0.25">
      <c r="A77" s="24" t="s">
        <v>3994</v>
      </c>
      <c r="B77" s="113">
        <v>18402.5</v>
      </c>
    </row>
    <row r="78" spans="1:2" x14ac:dyDescent="0.25">
      <c r="A78" s="24" t="s">
        <v>3385</v>
      </c>
      <c r="B78" s="113">
        <v>108380.3</v>
      </c>
    </row>
    <row r="79" spans="1:2" x14ac:dyDescent="0.25">
      <c r="A79" s="24" t="s">
        <v>3386</v>
      </c>
      <c r="B79" s="113">
        <v>57080.3</v>
      </c>
    </row>
    <row r="80" spans="1:2" x14ac:dyDescent="0.25">
      <c r="A80" s="24" t="s">
        <v>4071</v>
      </c>
      <c r="B80" s="113">
        <v>42399.040000000001</v>
      </c>
    </row>
    <row r="81" spans="1:2" x14ac:dyDescent="0.25">
      <c r="A81" s="24" t="s">
        <v>3387</v>
      </c>
      <c r="B81" s="113">
        <v>68146.679999999993</v>
      </c>
    </row>
    <row r="82" spans="1:2" x14ac:dyDescent="0.25">
      <c r="A82" s="24" t="s">
        <v>3389</v>
      </c>
      <c r="B82" s="113">
        <v>57500</v>
      </c>
    </row>
    <row r="83" spans="1:2" x14ac:dyDescent="0.25">
      <c r="A83" s="24" t="s">
        <v>3390</v>
      </c>
      <c r="B83" s="113">
        <v>47697.23</v>
      </c>
    </row>
    <row r="84" spans="1:2" x14ac:dyDescent="0.25">
      <c r="A84" s="24" t="s">
        <v>3392</v>
      </c>
      <c r="B84" s="113">
        <v>145000</v>
      </c>
    </row>
    <row r="85" spans="1:2" x14ac:dyDescent="0.25">
      <c r="A85" s="24" t="s">
        <v>3274</v>
      </c>
      <c r="B85" s="113">
        <v>34719</v>
      </c>
    </row>
    <row r="86" spans="1:2" x14ac:dyDescent="0.25">
      <c r="A86" s="24" t="s">
        <v>3275</v>
      </c>
      <c r="B86" s="113">
        <v>38367.89</v>
      </c>
    </row>
    <row r="87" spans="1:2" x14ac:dyDescent="0.25">
      <c r="A87" s="24" t="s">
        <v>3395</v>
      </c>
      <c r="B87" s="113">
        <v>76282.53</v>
      </c>
    </row>
    <row r="88" spans="1:2" x14ac:dyDescent="0.25">
      <c r="A88" s="24" t="s">
        <v>3396</v>
      </c>
      <c r="B88" s="113">
        <v>99000</v>
      </c>
    </row>
    <row r="89" spans="1:2" x14ac:dyDescent="0.25">
      <c r="A89" s="24" t="s">
        <v>3397</v>
      </c>
      <c r="B89" s="113">
        <v>115000</v>
      </c>
    </row>
    <row r="90" spans="1:2" x14ac:dyDescent="0.25">
      <c r="A90" s="24" t="s">
        <v>3411</v>
      </c>
      <c r="B90" s="113">
        <v>10019.74</v>
      </c>
    </row>
    <row r="91" spans="1:2" x14ac:dyDescent="0.25">
      <c r="A91" s="24" t="s">
        <v>3700</v>
      </c>
      <c r="B91" s="113">
        <v>9381.17</v>
      </c>
    </row>
    <row r="92" spans="1:2" x14ac:dyDescent="0.25">
      <c r="A92" s="24" t="s">
        <v>3703</v>
      </c>
      <c r="B92" s="113">
        <v>7964.11</v>
      </c>
    </row>
    <row r="93" spans="1:2" x14ac:dyDescent="0.25">
      <c r="A93" s="24" t="s">
        <v>3439</v>
      </c>
      <c r="B93" s="113">
        <v>6933.49</v>
      </c>
    </row>
    <row r="94" spans="1:2" x14ac:dyDescent="0.25">
      <c r="A94" s="24" t="s">
        <v>3442</v>
      </c>
      <c r="B94" s="113">
        <v>1260</v>
      </c>
    </row>
    <row r="95" spans="1:2" x14ac:dyDescent="0.25">
      <c r="A95" s="24" t="s">
        <v>3443</v>
      </c>
      <c r="B95" s="113">
        <v>6933.49</v>
      </c>
    </row>
    <row r="96" spans="1:2" x14ac:dyDescent="0.25">
      <c r="A96" s="24" t="s">
        <v>3444</v>
      </c>
      <c r="B96" s="113">
        <v>7964.11</v>
      </c>
    </row>
    <row r="97" spans="1:2" x14ac:dyDescent="0.25">
      <c r="A97" s="24" t="s">
        <v>3955</v>
      </c>
      <c r="B97" s="113">
        <v>10032.61</v>
      </c>
    </row>
    <row r="98" spans="1:2" x14ac:dyDescent="0.25">
      <c r="A98" s="24" t="s">
        <v>3971</v>
      </c>
      <c r="B98" s="113">
        <v>9909.91</v>
      </c>
    </row>
    <row r="99" spans="1:2" x14ac:dyDescent="0.25">
      <c r="A99" s="24" t="s">
        <v>3972</v>
      </c>
      <c r="B99" s="113">
        <v>9961.82</v>
      </c>
    </row>
    <row r="100" spans="1:2" x14ac:dyDescent="0.25">
      <c r="A100" s="24" t="s">
        <v>3973</v>
      </c>
      <c r="B100" s="113">
        <v>4881.75</v>
      </c>
    </row>
    <row r="101" spans="1:2" x14ac:dyDescent="0.25">
      <c r="A101" s="24" t="s">
        <v>3974</v>
      </c>
      <c r="B101" s="113">
        <v>10879.13</v>
      </c>
    </row>
    <row r="102" spans="1:2" x14ac:dyDescent="0.25">
      <c r="A102" s="24" t="s">
        <v>3975</v>
      </c>
      <c r="B102" s="113">
        <v>5267.07</v>
      </c>
    </row>
    <row r="103" spans="1:2" x14ac:dyDescent="0.25">
      <c r="A103" s="24" t="s">
        <v>3976</v>
      </c>
      <c r="B103" s="113">
        <v>3359.2</v>
      </c>
    </row>
    <row r="104" spans="1:2" x14ac:dyDescent="0.25">
      <c r="A104" s="24" t="s">
        <v>3977</v>
      </c>
      <c r="B104" s="113">
        <v>3582.5</v>
      </c>
    </row>
    <row r="105" spans="1:2" x14ac:dyDescent="0.25">
      <c r="A105" s="24" t="s">
        <v>3996</v>
      </c>
      <c r="B105" s="113">
        <v>11594.66</v>
      </c>
    </row>
    <row r="106" spans="1:2" x14ac:dyDescent="0.25">
      <c r="A106" s="24" t="s">
        <v>4009</v>
      </c>
      <c r="B106" s="113">
        <v>4778.16</v>
      </c>
    </row>
    <row r="107" spans="1:2" x14ac:dyDescent="0.25">
      <c r="A107" s="24" t="s">
        <v>476</v>
      </c>
      <c r="B107" s="113">
        <v>38060.839999999997</v>
      </c>
    </row>
    <row r="108" spans="1:2" x14ac:dyDescent="0.25">
      <c r="A108" s="24" t="s">
        <v>472</v>
      </c>
      <c r="B108" s="113">
        <v>38283.19</v>
      </c>
    </row>
    <row r="109" spans="1:2" x14ac:dyDescent="0.25">
      <c r="A109" s="24" t="s">
        <v>468</v>
      </c>
      <c r="B109" s="113">
        <v>37852.639999999999</v>
      </c>
    </row>
    <row r="110" spans="1:2" x14ac:dyDescent="0.25">
      <c r="A110" s="24" t="s">
        <v>465</v>
      </c>
      <c r="B110" s="113">
        <v>44374.33</v>
      </c>
    </row>
    <row r="111" spans="1:2" x14ac:dyDescent="0.25">
      <c r="A111" s="24" t="s">
        <v>463</v>
      </c>
      <c r="B111" s="113">
        <v>44356.84</v>
      </c>
    </row>
    <row r="112" spans="1:2" x14ac:dyDescent="0.25">
      <c r="A112" s="24" t="s">
        <v>460</v>
      </c>
      <c r="B112" s="113">
        <v>43527.64</v>
      </c>
    </row>
    <row r="113" spans="1:2" x14ac:dyDescent="0.25">
      <c r="A113" s="24" t="s">
        <v>458</v>
      </c>
      <c r="B113" s="113">
        <v>44643.64</v>
      </c>
    </row>
    <row r="114" spans="1:2" x14ac:dyDescent="0.25">
      <c r="A114" s="24" t="s">
        <v>454</v>
      </c>
      <c r="B114" s="113">
        <v>45304.33</v>
      </c>
    </row>
    <row r="115" spans="1:2" x14ac:dyDescent="0.25">
      <c r="A115" s="24" t="s">
        <v>450</v>
      </c>
      <c r="B115" s="113">
        <v>42371.64</v>
      </c>
    </row>
    <row r="116" spans="1:2" x14ac:dyDescent="0.25">
      <c r="A116" s="24" t="s">
        <v>446</v>
      </c>
      <c r="B116" s="113">
        <v>43200.84</v>
      </c>
    </row>
    <row r="117" spans="1:2" x14ac:dyDescent="0.25">
      <c r="A117" s="24" t="s">
        <v>442</v>
      </c>
      <c r="B117" s="113">
        <v>42571.64</v>
      </c>
    </row>
    <row r="118" spans="1:2" x14ac:dyDescent="0.25">
      <c r="A118" s="24" t="s">
        <v>438</v>
      </c>
      <c r="B118" s="113">
        <v>43200.84</v>
      </c>
    </row>
    <row r="119" spans="1:2" x14ac:dyDescent="0.25">
      <c r="A119" s="24" t="s">
        <v>434</v>
      </c>
      <c r="B119" s="113">
        <v>40659.33</v>
      </c>
    </row>
    <row r="120" spans="1:2" x14ac:dyDescent="0.25">
      <c r="A120" s="24" t="s">
        <v>431</v>
      </c>
      <c r="B120" s="113">
        <v>43200.84</v>
      </c>
    </row>
    <row r="121" spans="1:2" x14ac:dyDescent="0.25">
      <c r="A121" s="24" t="s">
        <v>427</v>
      </c>
      <c r="B121" s="113">
        <v>43787.839999999997</v>
      </c>
    </row>
    <row r="122" spans="1:2" x14ac:dyDescent="0.25">
      <c r="A122" s="24" t="s">
        <v>424</v>
      </c>
      <c r="B122" s="113">
        <v>43200.84</v>
      </c>
    </row>
    <row r="123" spans="1:2" x14ac:dyDescent="0.25">
      <c r="A123" s="24" t="s">
        <v>420</v>
      </c>
      <c r="B123" s="113">
        <v>38542</v>
      </c>
    </row>
    <row r="124" spans="1:2" x14ac:dyDescent="0.25">
      <c r="A124" s="24" t="s">
        <v>416</v>
      </c>
      <c r="B124" s="113">
        <v>43256.639999999999</v>
      </c>
    </row>
    <row r="125" spans="1:2" x14ac:dyDescent="0.25">
      <c r="A125" s="24" t="s">
        <v>412</v>
      </c>
      <c r="B125" s="113">
        <v>43547.33</v>
      </c>
    </row>
    <row r="126" spans="1:2" x14ac:dyDescent="0.25">
      <c r="A126" s="24" t="s">
        <v>408</v>
      </c>
      <c r="B126" s="113">
        <v>41358.639999999999</v>
      </c>
    </row>
    <row r="127" spans="1:2" x14ac:dyDescent="0.25">
      <c r="A127" s="24" t="s">
        <v>404</v>
      </c>
      <c r="B127" s="113">
        <v>50951.22</v>
      </c>
    </row>
    <row r="128" spans="1:2" x14ac:dyDescent="0.25">
      <c r="A128" s="24" t="s">
        <v>400</v>
      </c>
      <c r="B128" s="113">
        <v>60712.05</v>
      </c>
    </row>
    <row r="129" spans="1:2" x14ac:dyDescent="0.25">
      <c r="A129" s="24" t="s">
        <v>396</v>
      </c>
      <c r="B129" s="113">
        <v>60527.88</v>
      </c>
    </row>
    <row r="130" spans="1:2" x14ac:dyDescent="0.25">
      <c r="A130" s="24" t="s">
        <v>392</v>
      </c>
      <c r="B130" s="113">
        <v>60527.88</v>
      </c>
    </row>
    <row r="131" spans="1:2" x14ac:dyDescent="0.25">
      <c r="A131" s="24" t="s">
        <v>388</v>
      </c>
      <c r="B131" s="113">
        <v>60712.05</v>
      </c>
    </row>
    <row r="132" spans="1:2" x14ac:dyDescent="0.25">
      <c r="A132" s="24" t="s">
        <v>385</v>
      </c>
      <c r="B132" s="113">
        <v>56408.29</v>
      </c>
    </row>
    <row r="133" spans="1:2" x14ac:dyDescent="0.25">
      <c r="A133" s="24" t="s">
        <v>381</v>
      </c>
      <c r="B133" s="113">
        <v>56408.29</v>
      </c>
    </row>
    <row r="134" spans="1:2" x14ac:dyDescent="0.25">
      <c r="A134" s="24" t="s">
        <v>377</v>
      </c>
      <c r="B134" s="113">
        <v>56408.29</v>
      </c>
    </row>
    <row r="135" spans="1:2" x14ac:dyDescent="0.25">
      <c r="A135" s="24" t="s">
        <v>374</v>
      </c>
      <c r="B135" s="113">
        <v>56408.29</v>
      </c>
    </row>
    <row r="136" spans="1:2" x14ac:dyDescent="0.25">
      <c r="A136" s="24" t="s">
        <v>372</v>
      </c>
      <c r="B136" s="113">
        <v>56408.29</v>
      </c>
    </row>
    <row r="137" spans="1:2" x14ac:dyDescent="0.25">
      <c r="A137" s="24" t="s">
        <v>371</v>
      </c>
      <c r="B137" s="113">
        <v>56408.29</v>
      </c>
    </row>
    <row r="138" spans="1:2" x14ac:dyDescent="0.25">
      <c r="A138" s="24" t="s">
        <v>367</v>
      </c>
      <c r="B138" s="113">
        <v>56408.29</v>
      </c>
    </row>
    <row r="139" spans="1:2" x14ac:dyDescent="0.25">
      <c r="A139" s="24" t="s">
        <v>363</v>
      </c>
      <c r="B139" s="113">
        <v>56408.29</v>
      </c>
    </row>
    <row r="140" spans="1:2" x14ac:dyDescent="0.25">
      <c r="A140" s="24" t="s">
        <v>361</v>
      </c>
      <c r="B140" s="113">
        <v>56408.29</v>
      </c>
    </row>
    <row r="141" spans="1:2" x14ac:dyDescent="0.25">
      <c r="A141" s="24" t="s">
        <v>358</v>
      </c>
      <c r="B141" s="113">
        <v>56408.29</v>
      </c>
    </row>
    <row r="142" spans="1:2" x14ac:dyDescent="0.25">
      <c r="A142" s="24" t="s">
        <v>353</v>
      </c>
      <c r="B142" s="113">
        <v>56408.29</v>
      </c>
    </row>
    <row r="143" spans="1:2" x14ac:dyDescent="0.25">
      <c r="A143" s="24" t="s">
        <v>348</v>
      </c>
      <c r="B143" s="113">
        <v>56408.29</v>
      </c>
    </row>
    <row r="144" spans="1:2" x14ac:dyDescent="0.25">
      <c r="A144" s="24" t="s">
        <v>514</v>
      </c>
      <c r="B144" s="113">
        <v>50196.800000000003</v>
      </c>
    </row>
    <row r="145" spans="1:2" x14ac:dyDescent="0.25">
      <c r="A145" s="24" t="s">
        <v>567</v>
      </c>
      <c r="B145" s="113">
        <v>47377.2</v>
      </c>
    </row>
    <row r="146" spans="1:2" x14ac:dyDescent="0.25">
      <c r="A146" s="24" t="s">
        <v>528</v>
      </c>
      <c r="B146" s="113">
        <v>47384.480000000003</v>
      </c>
    </row>
    <row r="147" spans="1:2" x14ac:dyDescent="0.25">
      <c r="A147" s="24" t="s">
        <v>490</v>
      </c>
      <c r="B147" s="113">
        <v>47373.2</v>
      </c>
    </row>
    <row r="148" spans="1:2" x14ac:dyDescent="0.25">
      <c r="A148" s="24" t="s">
        <v>572</v>
      </c>
      <c r="B148" s="113">
        <v>47373.2</v>
      </c>
    </row>
    <row r="149" spans="1:2" x14ac:dyDescent="0.25">
      <c r="A149" s="24" t="s">
        <v>534</v>
      </c>
      <c r="B149" s="113">
        <v>50196.800000000003</v>
      </c>
    </row>
    <row r="150" spans="1:2" x14ac:dyDescent="0.25">
      <c r="A150" s="24" t="s">
        <v>3462</v>
      </c>
      <c r="B150" s="113">
        <v>155820</v>
      </c>
    </row>
    <row r="151" spans="1:2" x14ac:dyDescent="0.25">
      <c r="A151" s="24" t="s">
        <v>3464</v>
      </c>
      <c r="B151" s="113">
        <v>191530</v>
      </c>
    </row>
    <row r="152" spans="1:2" x14ac:dyDescent="0.25">
      <c r="A152" s="24" t="s">
        <v>3465</v>
      </c>
      <c r="B152" s="113">
        <v>127263.69</v>
      </c>
    </row>
    <row r="153" spans="1:2" x14ac:dyDescent="0.25">
      <c r="A153" s="24" t="s">
        <v>4014</v>
      </c>
      <c r="B153" s="113">
        <v>34502.42</v>
      </c>
    </row>
    <row r="154" spans="1:2" x14ac:dyDescent="0.25">
      <c r="A154" s="24" t="s">
        <v>4037</v>
      </c>
      <c r="B154" s="113">
        <v>21175.3</v>
      </c>
    </row>
    <row r="155" spans="1:2" x14ac:dyDescent="0.25">
      <c r="A155" s="24" t="s">
        <v>3466</v>
      </c>
      <c r="B155" s="113">
        <v>53720.15</v>
      </c>
    </row>
    <row r="156" spans="1:2" x14ac:dyDescent="0.25">
      <c r="A156" s="24" t="s">
        <v>3467</v>
      </c>
      <c r="B156" s="113">
        <v>23410.15</v>
      </c>
    </row>
    <row r="157" spans="1:2" x14ac:dyDescent="0.25">
      <c r="A157" s="24" t="s">
        <v>3468</v>
      </c>
      <c r="B157" s="113">
        <v>113360.78</v>
      </c>
    </row>
    <row r="158" spans="1:2" x14ac:dyDescent="0.25">
      <c r="A158" s="24" t="s">
        <v>4010</v>
      </c>
      <c r="B158" s="113">
        <v>34502.42</v>
      </c>
    </row>
    <row r="159" spans="1:2" x14ac:dyDescent="0.25">
      <c r="A159" s="24" t="s">
        <v>3469</v>
      </c>
      <c r="B159" s="113">
        <v>64000</v>
      </c>
    </row>
    <row r="160" spans="1:2" x14ac:dyDescent="0.25">
      <c r="A160" s="24" t="s">
        <v>3470</v>
      </c>
      <c r="B160" s="113">
        <v>170183.5</v>
      </c>
    </row>
    <row r="161" spans="1:2" x14ac:dyDescent="0.25">
      <c r="A161" s="24" t="s">
        <v>3471</v>
      </c>
      <c r="B161" s="113">
        <v>48070.3</v>
      </c>
    </row>
    <row r="162" spans="1:2" x14ac:dyDescent="0.25">
      <c r="A162" s="24" t="s">
        <v>3472</v>
      </c>
      <c r="B162" s="113">
        <v>54430.3</v>
      </c>
    </row>
    <row r="163" spans="1:2" x14ac:dyDescent="0.25">
      <c r="A163" s="24" t="s">
        <v>3473</v>
      </c>
      <c r="B163" s="113">
        <v>77687.399999999994</v>
      </c>
    </row>
    <row r="164" spans="1:2" x14ac:dyDescent="0.25">
      <c r="A164" s="24" t="s">
        <v>3474</v>
      </c>
      <c r="B164" s="113">
        <v>74168.490000000005</v>
      </c>
    </row>
    <row r="165" spans="1:2" x14ac:dyDescent="0.25">
      <c r="A165" s="24" t="s">
        <v>3475</v>
      </c>
      <c r="B165" s="113">
        <v>70290</v>
      </c>
    </row>
    <row r="166" spans="1:2" x14ac:dyDescent="0.25">
      <c r="A166" s="24" t="s">
        <v>3476</v>
      </c>
      <c r="B166" s="113">
        <v>103271.03</v>
      </c>
    </row>
    <row r="167" spans="1:2" x14ac:dyDescent="0.25">
      <c r="A167" s="24" t="s">
        <v>3477</v>
      </c>
      <c r="B167" s="113">
        <v>94683.93</v>
      </c>
    </row>
    <row r="168" spans="1:2" x14ac:dyDescent="0.25">
      <c r="A168" s="24" t="s">
        <v>3478</v>
      </c>
      <c r="B168" s="113">
        <v>94933.75</v>
      </c>
    </row>
    <row r="169" spans="1:2" x14ac:dyDescent="0.25">
      <c r="A169" s="24" t="s">
        <v>3987</v>
      </c>
      <c r="B169" s="113">
        <v>71390.3</v>
      </c>
    </row>
    <row r="170" spans="1:2" x14ac:dyDescent="0.25">
      <c r="A170" s="24" t="s">
        <v>3988</v>
      </c>
      <c r="B170" s="113">
        <v>58670.3</v>
      </c>
    </row>
    <row r="171" spans="1:2" x14ac:dyDescent="0.25">
      <c r="A171" s="24" t="s">
        <v>3479</v>
      </c>
      <c r="B171" s="113">
        <v>60000</v>
      </c>
    </row>
    <row r="172" spans="1:2" x14ac:dyDescent="0.25">
      <c r="A172" s="24" t="s">
        <v>3480</v>
      </c>
      <c r="B172" s="113">
        <v>171536.04</v>
      </c>
    </row>
    <row r="173" spans="1:2" x14ac:dyDescent="0.25">
      <c r="A173" s="24" t="s">
        <v>3481</v>
      </c>
      <c r="B173" s="113">
        <v>362299.03</v>
      </c>
    </row>
    <row r="174" spans="1:2" x14ac:dyDescent="0.25">
      <c r="A174" s="24" t="s">
        <v>3482</v>
      </c>
      <c r="B174" s="113">
        <v>144942.66</v>
      </c>
    </row>
    <row r="175" spans="1:2" x14ac:dyDescent="0.25">
      <c r="A175" s="24" t="s">
        <v>3483</v>
      </c>
      <c r="B175" s="113">
        <v>144942.66</v>
      </c>
    </row>
    <row r="176" spans="1:2" x14ac:dyDescent="0.25">
      <c r="A176" s="24" t="s">
        <v>3484</v>
      </c>
      <c r="B176" s="113">
        <v>139543.26999999999</v>
      </c>
    </row>
    <row r="177" spans="1:2" x14ac:dyDescent="0.25">
      <c r="A177" s="24" t="s">
        <v>3485</v>
      </c>
      <c r="B177" s="113">
        <v>189734.13</v>
      </c>
    </row>
    <row r="178" spans="1:2" x14ac:dyDescent="0.25">
      <c r="A178" s="24" t="s">
        <v>4070</v>
      </c>
      <c r="B178" s="113">
        <v>38549.410000000003</v>
      </c>
    </row>
    <row r="179" spans="1:2" x14ac:dyDescent="0.25">
      <c r="A179" s="24" t="s">
        <v>3959</v>
      </c>
      <c r="B179" s="113">
        <v>31319.08</v>
      </c>
    </row>
    <row r="180" spans="1:2" x14ac:dyDescent="0.25">
      <c r="A180" s="24" t="s">
        <v>3979</v>
      </c>
      <c r="B180" s="113">
        <v>2381.5</v>
      </c>
    </row>
    <row r="181" spans="1:2" x14ac:dyDescent="0.25">
      <c r="A181" s="24" t="s">
        <v>4007</v>
      </c>
      <c r="B181" s="113">
        <v>92365.56</v>
      </c>
    </row>
    <row r="182" spans="1:2" x14ac:dyDescent="0.25">
      <c r="A182" s="24" t="s">
        <v>4044</v>
      </c>
      <c r="B182" s="113">
        <v>15704</v>
      </c>
    </row>
    <row r="183" spans="1:2" x14ac:dyDescent="0.25">
      <c r="A183" s="24" t="s">
        <v>3917</v>
      </c>
      <c r="B183" s="113">
        <v>8774</v>
      </c>
    </row>
    <row r="184" spans="1:2" x14ac:dyDescent="0.25">
      <c r="A184" s="24" t="s">
        <v>3951</v>
      </c>
      <c r="B184" s="113">
        <v>15176.58</v>
      </c>
    </row>
    <row r="185" spans="1:2" x14ac:dyDescent="0.25">
      <c r="A185" s="24" t="s">
        <v>3960</v>
      </c>
      <c r="B185" s="113">
        <v>17394.5</v>
      </c>
    </row>
    <row r="186" spans="1:2" x14ac:dyDescent="0.25">
      <c r="A186" s="24" t="s">
        <v>3486</v>
      </c>
      <c r="B186" s="113">
        <v>181557.59</v>
      </c>
    </row>
    <row r="187" spans="1:2" x14ac:dyDescent="0.25">
      <c r="A187" s="24" t="s">
        <v>3984</v>
      </c>
      <c r="B187" s="113">
        <v>89196.43</v>
      </c>
    </row>
    <row r="188" spans="1:2" x14ac:dyDescent="0.25">
      <c r="A188" s="24" t="s">
        <v>3487</v>
      </c>
      <c r="B188" s="113">
        <v>152066.53</v>
      </c>
    </row>
    <row r="189" spans="1:2" x14ac:dyDescent="0.25">
      <c r="A189" s="24" t="s">
        <v>4038</v>
      </c>
      <c r="B189" s="113">
        <v>69958.929999999993</v>
      </c>
    </row>
    <row r="190" spans="1:2" x14ac:dyDescent="0.25">
      <c r="A190" s="24" t="s">
        <v>3922</v>
      </c>
      <c r="B190" s="113">
        <v>13705.58</v>
      </c>
    </row>
    <row r="191" spans="1:2" x14ac:dyDescent="0.25">
      <c r="A191" s="24" t="s">
        <v>4008</v>
      </c>
      <c r="B191" s="113">
        <v>8747.2099999999991</v>
      </c>
    </row>
    <row r="192" spans="1:2" x14ac:dyDescent="0.25">
      <c r="A192" s="24" t="s">
        <v>3908</v>
      </c>
      <c r="B192" s="113">
        <v>22790</v>
      </c>
    </row>
    <row r="193" spans="1:2" x14ac:dyDescent="0.25">
      <c r="A193" s="24" t="s">
        <v>3513</v>
      </c>
      <c r="B193" s="113">
        <v>45165.52</v>
      </c>
    </row>
    <row r="194" spans="1:2" x14ac:dyDescent="0.25">
      <c r="A194" s="24" t="s">
        <v>3514</v>
      </c>
      <c r="B194" s="113">
        <v>51755.51</v>
      </c>
    </row>
    <row r="195" spans="1:2" x14ac:dyDescent="0.25">
      <c r="A195" s="24" t="s">
        <v>3998</v>
      </c>
      <c r="B195" s="113">
        <v>38784.07</v>
      </c>
    </row>
    <row r="196" spans="1:2" x14ac:dyDescent="0.25">
      <c r="A196" s="24" t="s">
        <v>3517</v>
      </c>
      <c r="B196" s="113">
        <v>2381.5</v>
      </c>
    </row>
    <row r="197" spans="1:2" x14ac:dyDescent="0.25">
      <c r="A197" s="24" t="s">
        <v>3518</v>
      </c>
      <c r="B197" s="113">
        <v>2381.5</v>
      </c>
    </row>
    <row r="198" spans="1:2" x14ac:dyDescent="0.25">
      <c r="A198" s="24" t="s">
        <v>3980</v>
      </c>
      <c r="B198" s="113">
        <v>1732.38</v>
      </c>
    </row>
    <row r="199" spans="1:2" x14ac:dyDescent="0.25">
      <c r="A199" s="24" t="s">
        <v>4017</v>
      </c>
      <c r="B199" s="113">
        <v>5858.49</v>
      </c>
    </row>
    <row r="200" spans="1:2" x14ac:dyDescent="0.25">
      <c r="A200" s="24" t="s">
        <v>4031</v>
      </c>
      <c r="B200" s="113">
        <v>5153.12</v>
      </c>
    </row>
    <row r="201" spans="1:2" x14ac:dyDescent="0.25">
      <c r="A201" s="24" t="s">
        <v>4018</v>
      </c>
      <c r="B201" s="113">
        <v>6229.79</v>
      </c>
    </row>
    <row r="202" spans="1:2" x14ac:dyDescent="0.25">
      <c r="A202" s="24" t="s">
        <v>4019</v>
      </c>
      <c r="B202" s="113">
        <v>6800.27</v>
      </c>
    </row>
    <row r="203" spans="1:2" x14ac:dyDescent="0.25">
      <c r="A203" s="24" t="s">
        <v>3705</v>
      </c>
      <c r="B203" s="113">
        <v>14203.35</v>
      </c>
    </row>
    <row r="204" spans="1:2" x14ac:dyDescent="0.25">
      <c r="A204" s="24" t="s">
        <v>3706</v>
      </c>
      <c r="B204" s="113">
        <v>14203.35</v>
      </c>
    </row>
    <row r="205" spans="1:2" x14ac:dyDescent="0.25">
      <c r="A205" s="24" t="s">
        <v>4048</v>
      </c>
      <c r="B205" s="113">
        <v>14203.35</v>
      </c>
    </row>
    <row r="206" spans="1:2" x14ac:dyDescent="0.25">
      <c r="A206" s="24" t="s">
        <v>3529</v>
      </c>
      <c r="B206" s="113">
        <v>14203.35</v>
      </c>
    </row>
    <row r="207" spans="1:2" x14ac:dyDescent="0.25">
      <c r="A207" s="24" t="s">
        <v>4065</v>
      </c>
      <c r="B207" s="113">
        <v>6765.63</v>
      </c>
    </row>
    <row r="208" spans="1:2" x14ac:dyDescent="0.25">
      <c r="A208" s="24" t="s">
        <v>3923</v>
      </c>
      <c r="B208" s="113">
        <v>15372</v>
      </c>
    </row>
    <row r="209" spans="1:2" x14ac:dyDescent="0.25">
      <c r="A209" s="24" t="s">
        <v>3924</v>
      </c>
      <c r="B209" s="113">
        <v>15371</v>
      </c>
    </row>
    <row r="210" spans="1:2" x14ac:dyDescent="0.25">
      <c r="A210" s="24" t="s">
        <v>3925</v>
      </c>
      <c r="B210" s="113">
        <v>24950</v>
      </c>
    </row>
    <row r="211" spans="1:2" x14ac:dyDescent="0.25">
      <c r="A211" s="24" t="s">
        <v>3926</v>
      </c>
      <c r="B211" s="113">
        <v>14103.25</v>
      </c>
    </row>
    <row r="212" spans="1:2" x14ac:dyDescent="0.25">
      <c r="A212" s="24" t="s">
        <v>3932</v>
      </c>
      <c r="B212" s="113">
        <v>15300</v>
      </c>
    </row>
    <row r="213" spans="1:2" x14ac:dyDescent="0.25">
      <c r="A213" s="24" t="s">
        <v>3933</v>
      </c>
      <c r="B213" s="113">
        <v>15300</v>
      </c>
    </row>
    <row r="214" spans="1:2" x14ac:dyDescent="0.25">
      <c r="A214" s="24" t="s">
        <v>3936</v>
      </c>
      <c r="B214" s="113">
        <v>31425.56</v>
      </c>
    </row>
    <row r="215" spans="1:2" x14ac:dyDescent="0.25">
      <c r="A215" s="24" t="s">
        <v>4022</v>
      </c>
      <c r="B215" s="113">
        <v>22642.7</v>
      </c>
    </row>
    <row r="216" spans="1:2" x14ac:dyDescent="0.25">
      <c r="A216" s="24" t="s">
        <v>4023</v>
      </c>
      <c r="B216" s="113">
        <v>22642.7</v>
      </c>
    </row>
    <row r="217" spans="1:2" x14ac:dyDescent="0.25">
      <c r="A217" s="24" t="s">
        <v>4024</v>
      </c>
      <c r="B217" s="113">
        <v>22642.7</v>
      </c>
    </row>
    <row r="218" spans="1:2" x14ac:dyDescent="0.25">
      <c r="A218" s="24" t="s">
        <v>4025</v>
      </c>
      <c r="B218" s="113">
        <v>22642.7</v>
      </c>
    </row>
    <row r="219" spans="1:2" x14ac:dyDescent="0.25">
      <c r="A219" s="24" t="s">
        <v>4026</v>
      </c>
      <c r="B219" s="113">
        <v>22642.7</v>
      </c>
    </row>
    <row r="220" spans="1:2" x14ac:dyDescent="0.25">
      <c r="A220" s="24" t="s">
        <v>4027</v>
      </c>
      <c r="B220" s="113">
        <v>4384.13</v>
      </c>
    </row>
    <row r="221" spans="1:2" x14ac:dyDescent="0.25">
      <c r="A221" s="24" t="s">
        <v>3541</v>
      </c>
      <c r="B221" s="113">
        <v>4384.13</v>
      </c>
    </row>
    <row r="222" spans="1:2" x14ac:dyDescent="0.25">
      <c r="A222" s="24" t="s">
        <v>4028</v>
      </c>
      <c r="B222" s="113">
        <v>4384.13</v>
      </c>
    </row>
    <row r="223" spans="1:2" x14ac:dyDescent="0.25">
      <c r="A223" s="24" t="s">
        <v>4029</v>
      </c>
      <c r="B223" s="113">
        <v>4384.13</v>
      </c>
    </row>
    <row r="224" spans="1:2" x14ac:dyDescent="0.25">
      <c r="A224" s="24" t="s">
        <v>4033</v>
      </c>
      <c r="B224" s="113">
        <v>38970</v>
      </c>
    </row>
    <row r="225" spans="1:2" x14ac:dyDescent="0.25">
      <c r="A225" s="24" t="s">
        <v>4034</v>
      </c>
      <c r="B225" s="113">
        <v>38970</v>
      </c>
    </row>
    <row r="226" spans="1:2" x14ac:dyDescent="0.25">
      <c r="A226" s="24" t="s">
        <v>3542</v>
      </c>
      <c r="B226" s="113">
        <v>38970</v>
      </c>
    </row>
    <row r="227" spans="1:2" x14ac:dyDescent="0.25">
      <c r="A227" s="24" t="s">
        <v>3543</v>
      </c>
      <c r="B227" s="113">
        <v>38970</v>
      </c>
    </row>
    <row r="228" spans="1:2" x14ac:dyDescent="0.25">
      <c r="A228" s="24" t="s">
        <v>3545</v>
      </c>
      <c r="B228" s="113">
        <v>21221.33</v>
      </c>
    </row>
    <row r="229" spans="1:2" x14ac:dyDescent="0.25">
      <c r="A229" s="24" t="s">
        <v>4046</v>
      </c>
      <c r="B229" s="113">
        <v>21221.33</v>
      </c>
    </row>
    <row r="230" spans="1:2" x14ac:dyDescent="0.25">
      <c r="A230" s="24" t="s">
        <v>3546</v>
      </c>
      <c r="B230" s="113">
        <v>21221.33</v>
      </c>
    </row>
    <row r="231" spans="1:2" x14ac:dyDescent="0.25">
      <c r="A231" s="24" t="s">
        <v>4047</v>
      </c>
      <c r="B231" s="113">
        <v>21221.33</v>
      </c>
    </row>
    <row r="232" spans="1:2" x14ac:dyDescent="0.25">
      <c r="A232" s="24" t="s">
        <v>4057</v>
      </c>
      <c r="B232" s="113">
        <v>17760.45</v>
      </c>
    </row>
    <row r="233" spans="1:2" x14ac:dyDescent="0.25">
      <c r="A233" s="24" t="s">
        <v>3547</v>
      </c>
      <c r="B233" s="113">
        <v>4866.66</v>
      </c>
    </row>
    <row r="234" spans="1:2" x14ac:dyDescent="0.25">
      <c r="A234" s="24" t="s">
        <v>3548</v>
      </c>
      <c r="B234" s="113">
        <v>4866.67</v>
      </c>
    </row>
    <row r="235" spans="1:2" x14ac:dyDescent="0.25">
      <c r="A235" s="24" t="s">
        <v>4060</v>
      </c>
      <c r="B235" s="113">
        <v>4866.66</v>
      </c>
    </row>
    <row r="236" spans="1:2" x14ac:dyDescent="0.25">
      <c r="A236" s="24" t="s">
        <v>4061</v>
      </c>
      <c r="B236" s="113">
        <v>4866.67</v>
      </c>
    </row>
    <row r="237" spans="1:2" x14ac:dyDescent="0.25">
      <c r="A237" s="24" t="s">
        <v>4062</v>
      </c>
      <c r="B237" s="113">
        <v>4866.66</v>
      </c>
    </row>
    <row r="238" spans="1:2" x14ac:dyDescent="0.25">
      <c r="A238" s="24" t="s">
        <v>3549</v>
      </c>
      <c r="B238" s="113">
        <v>4866.67</v>
      </c>
    </row>
    <row r="239" spans="1:2" x14ac:dyDescent="0.25">
      <c r="A239" s="24" t="s">
        <v>3550</v>
      </c>
      <c r="B239" s="113">
        <v>4866.66</v>
      </c>
    </row>
    <row r="240" spans="1:2" x14ac:dyDescent="0.25">
      <c r="A240" s="24" t="s">
        <v>4063</v>
      </c>
      <c r="B240" s="113">
        <v>18900</v>
      </c>
    </row>
    <row r="241" spans="1:2" x14ac:dyDescent="0.25">
      <c r="A241" s="24" t="s">
        <v>4064</v>
      </c>
      <c r="B241" s="113">
        <v>18900</v>
      </c>
    </row>
    <row r="242" spans="1:2" x14ac:dyDescent="0.25">
      <c r="A242" s="24" t="s">
        <v>4066</v>
      </c>
      <c r="B242" s="113">
        <v>22010.78</v>
      </c>
    </row>
    <row r="243" spans="1:2" x14ac:dyDescent="0.25">
      <c r="A243" s="24" t="s">
        <v>3551</v>
      </c>
      <c r="B243" s="113">
        <v>31186.16</v>
      </c>
    </row>
    <row r="244" spans="1:2" x14ac:dyDescent="0.25">
      <c r="A244" s="24" t="s">
        <v>3993</v>
      </c>
      <c r="B244" s="113">
        <v>28520</v>
      </c>
    </row>
    <row r="245" spans="1:2" x14ac:dyDescent="0.25">
      <c r="A245" s="24" t="s">
        <v>3552</v>
      </c>
      <c r="B245" s="113">
        <v>27280.5</v>
      </c>
    </row>
    <row r="246" spans="1:2" x14ac:dyDescent="0.25">
      <c r="A246" s="24" t="s">
        <v>4049</v>
      </c>
      <c r="B246" s="113">
        <v>32200.400000000001</v>
      </c>
    </row>
    <row r="247" spans="1:2" x14ac:dyDescent="0.25">
      <c r="A247" s="24" t="s">
        <v>3553</v>
      </c>
      <c r="B247" s="113">
        <v>33703.18</v>
      </c>
    </row>
    <row r="248" spans="1:2" x14ac:dyDescent="0.25">
      <c r="A248" s="24" t="s">
        <v>4058</v>
      </c>
      <c r="B248" s="113">
        <v>26170.48</v>
      </c>
    </row>
    <row r="249" spans="1:2" x14ac:dyDescent="0.25">
      <c r="A249" s="24" t="s">
        <v>4059</v>
      </c>
      <c r="B249" s="113">
        <v>27050.16</v>
      </c>
    </row>
    <row r="250" spans="1:2" x14ac:dyDescent="0.25">
      <c r="A250" s="24" t="s">
        <v>3965</v>
      </c>
      <c r="B250" s="113">
        <v>40453.129999999997</v>
      </c>
    </row>
    <row r="251" spans="1:2" x14ac:dyDescent="0.25">
      <c r="A251" s="24" t="s">
        <v>4045</v>
      </c>
      <c r="B251" s="113">
        <v>25129.13</v>
      </c>
    </row>
    <row r="252" spans="1:2" x14ac:dyDescent="0.25">
      <c r="A252" s="24" t="s">
        <v>362</v>
      </c>
      <c r="B252" s="113">
        <v>52210</v>
      </c>
    </row>
    <row r="253" spans="1:2" x14ac:dyDescent="0.25">
      <c r="A253" s="24" t="s">
        <v>3963</v>
      </c>
      <c r="B253" s="113">
        <v>80837.179999999993</v>
      </c>
    </row>
    <row r="254" spans="1:2" x14ac:dyDescent="0.25">
      <c r="A254" s="24" t="s">
        <v>344</v>
      </c>
      <c r="B254" s="113">
        <v>101491.37</v>
      </c>
    </row>
    <row r="255" spans="1:2" x14ac:dyDescent="0.25">
      <c r="A255" s="24" t="s">
        <v>340</v>
      </c>
      <c r="B255" s="113">
        <v>194197.35</v>
      </c>
    </row>
    <row r="256" spans="1:2" x14ac:dyDescent="0.25">
      <c r="A256" s="24" t="s">
        <v>546</v>
      </c>
      <c r="B256" s="113">
        <v>190478.19</v>
      </c>
    </row>
    <row r="257" spans="1:2" x14ac:dyDescent="0.25">
      <c r="A257" s="24" t="s">
        <v>356</v>
      </c>
      <c r="B257" s="113">
        <v>19826.349999999999</v>
      </c>
    </row>
    <row r="258" spans="1:2" x14ac:dyDescent="0.25">
      <c r="A258" s="24" t="s">
        <v>3981</v>
      </c>
      <c r="B258" s="113">
        <v>415.77</v>
      </c>
    </row>
    <row r="259" spans="1:2" x14ac:dyDescent="0.25">
      <c r="A259" s="24" t="s">
        <v>3982</v>
      </c>
      <c r="B259" s="113">
        <v>506.07</v>
      </c>
    </row>
    <row r="260" spans="1:2" x14ac:dyDescent="0.25">
      <c r="A260" s="24" t="s">
        <v>3983</v>
      </c>
      <c r="B260" s="113">
        <v>154.80000000000001</v>
      </c>
    </row>
    <row r="261" spans="1:2" x14ac:dyDescent="0.25">
      <c r="A261" s="24" t="s">
        <v>4005</v>
      </c>
      <c r="B261" s="113">
        <v>63000</v>
      </c>
    </row>
    <row r="262" spans="1:2" x14ac:dyDescent="0.25">
      <c r="A262" s="24" t="s">
        <v>3558</v>
      </c>
      <c r="B262" s="113">
        <v>213125</v>
      </c>
    </row>
    <row r="263" spans="1:2" x14ac:dyDescent="0.25">
      <c r="A263" s="24" t="s">
        <v>4052</v>
      </c>
      <c r="B263" s="113">
        <v>13950</v>
      </c>
    </row>
    <row r="264" spans="1:2" x14ac:dyDescent="0.25">
      <c r="A264" s="24" t="s">
        <v>3947</v>
      </c>
      <c r="B264" s="113">
        <v>29249.83</v>
      </c>
    </row>
    <row r="265" spans="1:2" x14ac:dyDescent="0.25">
      <c r="A265" s="24" t="s">
        <v>3948</v>
      </c>
      <c r="B265" s="113">
        <v>24689.95</v>
      </c>
    </row>
    <row r="266" spans="1:2" x14ac:dyDescent="0.25">
      <c r="A266" s="24" t="s">
        <v>309</v>
      </c>
      <c r="B266" s="113">
        <v>30513.56</v>
      </c>
    </row>
    <row r="267" spans="1:2" x14ac:dyDescent="0.25">
      <c r="A267" s="24" t="s">
        <v>750</v>
      </c>
      <c r="B267" s="113">
        <v>38930.660000000003</v>
      </c>
    </row>
    <row r="268" spans="1:2" x14ac:dyDescent="0.25">
      <c r="A268" s="24" t="s">
        <v>304</v>
      </c>
      <c r="B268" s="113">
        <v>31045.89</v>
      </c>
    </row>
    <row r="269" spans="1:2" x14ac:dyDescent="0.25">
      <c r="A269" s="24" t="s">
        <v>301</v>
      </c>
      <c r="B269" s="113">
        <v>30315.33</v>
      </c>
    </row>
    <row r="270" spans="1:2" x14ac:dyDescent="0.25">
      <c r="A270" s="24" t="s">
        <v>3949</v>
      </c>
      <c r="B270" s="113">
        <v>36724.5</v>
      </c>
    </row>
    <row r="271" spans="1:2" x14ac:dyDescent="0.25">
      <c r="A271" s="24" t="s">
        <v>297</v>
      </c>
      <c r="B271" s="113">
        <v>33500</v>
      </c>
    </row>
    <row r="272" spans="1:2" x14ac:dyDescent="0.25">
      <c r="A272" s="24" t="s">
        <v>294</v>
      </c>
      <c r="B272" s="113">
        <v>35811.01</v>
      </c>
    </row>
    <row r="273" spans="1:2" x14ac:dyDescent="0.25">
      <c r="A273" s="24" t="s">
        <v>3952</v>
      </c>
      <c r="B273" s="113">
        <v>40699.19</v>
      </c>
    </row>
    <row r="274" spans="1:2" x14ac:dyDescent="0.25">
      <c r="A274" s="24" t="s">
        <v>289</v>
      </c>
      <c r="B274" s="113">
        <v>32231.83</v>
      </c>
    </row>
    <row r="275" spans="1:2" x14ac:dyDescent="0.25">
      <c r="A275" s="24" t="s">
        <v>3953</v>
      </c>
      <c r="B275" s="113">
        <v>29753.19</v>
      </c>
    </row>
    <row r="276" spans="1:2" x14ac:dyDescent="0.25">
      <c r="A276" s="24" t="s">
        <v>282</v>
      </c>
      <c r="B276" s="113">
        <v>29517.919999999998</v>
      </c>
    </row>
    <row r="277" spans="1:2" x14ac:dyDescent="0.25">
      <c r="A277" s="24" t="s">
        <v>280</v>
      </c>
      <c r="B277" s="113">
        <v>25838.5</v>
      </c>
    </row>
    <row r="278" spans="1:2" x14ac:dyDescent="0.25">
      <c r="A278" s="24" t="s">
        <v>274</v>
      </c>
      <c r="B278" s="113">
        <v>44846.720000000001</v>
      </c>
    </row>
    <row r="279" spans="1:2" x14ac:dyDescent="0.25">
      <c r="A279" s="24" t="s">
        <v>3962</v>
      </c>
      <c r="B279" s="113">
        <v>35293.620000000003</v>
      </c>
    </row>
    <row r="280" spans="1:2" x14ac:dyDescent="0.25">
      <c r="A280" s="24" t="s">
        <v>751</v>
      </c>
      <c r="B280" s="113">
        <v>37487.589999999997</v>
      </c>
    </row>
    <row r="281" spans="1:2" x14ac:dyDescent="0.25">
      <c r="A281" s="24" t="s">
        <v>3964</v>
      </c>
      <c r="B281" s="113">
        <v>34690.199999999997</v>
      </c>
    </row>
    <row r="282" spans="1:2" x14ac:dyDescent="0.25">
      <c r="A282" s="24" t="s">
        <v>264</v>
      </c>
      <c r="B282" s="113">
        <v>27321.25</v>
      </c>
    </row>
    <row r="283" spans="1:2" x14ac:dyDescent="0.25">
      <c r="A283" s="24" t="s">
        <v>260</v>
      </c>
      <c r="B283" s="113">
        <v>37521.68</v>
      </c>
    </row>
    <row r="284" spans="1:2" x14ac:dyDescent="0.25">
      <c r="A284" s="24" t="s">
        <v>257</v>
      </c>
      <c r="B284" s="113">
        <v>37201.440000000002</v>
      </c>
    </row>
    <row r="285" spans="1:2" x14ac:dyDescent="0.25">
      <c r="A285" s="24" t="s">
        <v>254</v>
      </c>
      <c r="B285" s="113">
        <v>37670.949999999997</v>
      </c>
    </row>
    <row r="286" spans="1:2" x14ac:dyDescent="0.25">
      <c r="A286" s="24" t="s">
        <v>251</v>
      </c>
      <c r="B286" s="113">
        <v>28469.43</v>
      </c>
    </row>
    <row r="287" spans="1:2" x14ac:dyDescent="0.25">
      <c r="A287" s="24" t="s">
        <v>248</v>
      </c>
      <c r="B287" s="113">
        <v>35857.35</v>
      </c>
    </row>
    <row r="288" spans="1:2" x14ac:dyDescent="0.25">
      <c r="A288" s="24" t="s">
        <v>244</v>
      </c>
      <c r="B288" s="113">
        <v>33715.69</v>
      </c>
    </row>
    <row r="289" spans="1:2" x14ac:dyDescent="0.25">
      <c r="A289" s="24" t="s">
        <v>238</v>
      </c>
      <c r="B289" s="113">
        <v>33715.69</v>
      </c>
    </row>
    <row r="290" spans="1:2" x14ac:dyDescent="0.25">
      <c r="A290" s="24" t="s">
        <v>233</v>
      </c>
      <c r="B290" s="113">
        <v>28009.38</v>
      </c>
    </row>
    <row r="291" spans="1:2" x14ac:dyDescent="0.25">
      <c r="A291" s="24" t="s">
        <v>230</v>
      </c>
      <c r="B291" s="113">
        <v>35857.35</v>
      </c>
    </row>
    <row r="292" spans="1:2" x14ac:dyDescent="0.25">
      <c r="A292" s="24" t="s">
        <v>223</v>
      </c>
      <c r="B292" s="113">
        <v>26985.3</v>
      </c>
    </row>
    <row r="293" spans="1:2" x14ac:dyDescent="0.25">
      <c r="A293" s="24" t="s">
        <v>219</v>
      </c>
      <c r="B293" s="113">
        <v>26985.3</v>
      </c>
    </row>
    <row r="294" spans="1:2" x14ac:dyDescent="0.25">
      <c r="A294" s="24" t="s">
        <v>214</v>
      </c>
      <c r="B294" s="113">
        <v>26985.3</v>
      </c>
    </row>
    <row r="295" spans="1:2" x14ac:dyDescent="0.25">
      <c r="A295" s="24" t="s">
        <v>752</v>
      </c>
      <c r="B295" s="113">
        <v>38240.129999999997</v>
      </c>
    </row>
    <row r="296" spans="1:2" x14ac:dyDescent="0.25">
      <c r="A296" s="24" t="s">
        <v>210</v>
      </c>
      <c r="B296" s="113">
        <v>32614.720000000001</v>
      </c>
    </row>
    <row r="297" spans="1:2" x14ac:dyDescent="0.25">
      <c r="A297" s="24" t="s">
        <v>204</v>
      </c>
      <c r="B297" s="113">
        <v>32614.720000000001</v>
      </c>
    </row>
    <row r="298" spans="1:2" x14ac:dyDescent="0.25">
      <c r="A298" s="24" t="s">
        <v>199</v>
      </c>
      <c r="B298" s="113">
        <v>32614.720000000001</v>
      </c>
    </row>
    <row r="299" spans="1:2" x14ac:dyDescent="0.25">
      <c r="A299" s="24" t="s">
        <v>207</v>
      </c>
      <c r="B299" s="113">
        <v>43394.25</v>
      </c>
    </row>
    <row r="300" spans="1:2" x14ac:dyDescent="0.25">
      <c r="A300" s="24" t="s">
        <v>194</v>
      </c>
      <c r="B300" s="113">
        <v>33520.839999999997</v>
      </c>
    </row>
    <row r="301" spans="1:2" x14ac:dyDescent="0.25">
      <c r="A301" s="24" t="s">
        <v>197</v>
      </c>
      <c r="B301" s="113">
        <v>38315.33</v>
      </c>
    </row>
    <row r="302" spans="1:2" x14ac:dyDescent="0.25">
      <c r="A302" s="24" t="s">
        <v>191</v>
      </c>
      <c r="B302" s="113">
        <v>38315.33</v>
      </c>
    </row>
    <row r="303" spans="1:2" x14ac:dyDescent="0.25">
      <c r="A303" s="24" t="s">
        <v>187</v>
      </c>
      <c r="B303" s="113">
        <v>36163.379999999997</v>
      </c>
    </row>
    <row r="304" spans="1:2" x14ac:dyDescent="0.25">
      <c r="A304" s="24" t="s">
        <v>183</v>
      </c>
      <c r="B304" s="113">
        <v>38302.28</v>
      </c>
    </row>
    <row r="305" spans="1:2" x14ac:dyDescent="0.25">
      <c r="A305" s="24" t="s">
        <v>179</v>
      </c>
      <c r="B305" s="113">
        <v>37361.33</v>
      </c>
    </row>
    <row r="306" spans="1:2" x14ac:dyDescent="0.25">
      <c r="A306" s="24" t="s">
        <v>175</v>
      </c>
      <c r="B306" s="113">
        <v>37361.33</v>
      </c>
    </row>
    <row r="307" spans="1:2" x14ac:dyDescent="0.25">
      <c r="A307" s="24" t="s">
        <v>170</v>
      </c>
      <c r="B307" s="113">
        <v>37711.910000000003</v>
      </c>
    </row>
    <row r="308" spans="1:2" x14ac:dyDescent="0.25">
      <c r="A308" s="24" t="s">
        <v>3990</v>
      </c>
      <c r="B308" s="113">
        <v>3216.97</v>
      </c>
    </row>
    <row r="309" spans="1:2" x14ac:dyDescent="0.25">
      <c r="A309" s="24" t="s">
        <v>166</v>
      </c>
      <c r="B309" s="113">
        <v>28100.240000000002</v>
      </c>
    </row>
    <row r="310" spans="1:2" x14ac:dyDescent="0.25">
      <c r="A310" s="24" t="s">
        <v>161</v>
      </c>
      <c r="B310" s="113">
        <v>28100.240000000002</v>
      </c>
    </row>
    <row r="311" spans="1:2" x14ac:dyDescent="0.25">
      <c r="A311" s="24" t="s">
        <v>156</v>
      </c>
      <c r="B311" s="113">
        <v>34045.9</v>
      </c>
    </row>
    <row r="312" spans="1:2" x14ac:dyDescent="0.25">
      <c r="A312" s="24" t="s">
        <v>3991</v>
      </c>
      <c r="B312" s="113">
        <v>3216.96</v>
      </c>
    </row>
    <row r="313" spans="1:2" x14ac:dyDescent="0.25">
      <c r="A313" s="24" t="s">
        <v>152</v>
      </c>
      <c r="B313" s="113">
        <v>34250.089999999997</v>
      </c>
    </row>
    <row r="314" spans="1:2" x14ac:dyDescent="0.25">
      <c r="A314" s="24" t="s">
        <v>3992</v>
      </c>
      <c r="B314" s="113">
        <v>3216.96</v>
      </c>
    </row>
    <row r="315" spans="1:2" x14ac:dyDescent="0.25">
      <c r="A315" s="24" t="s">
        <v>3997</v>
      </c>
      <c r="B315" s="113">
        <v>21025.25</v>
      </c>
    </row>
    <row r="316" spans="1:2" x14ac:dyDescent="0.25">
      <c r="A316" s="24" t="s">
        <v>148</v>
      </c>
      <c r="B316" s="113">
        <v>39872.61</v>
      </c>
    </row>
    <row r="317" spans="1:2" x14ac:dyDescent="0.25">
      <c r="A317" s="24" t="s">
        <v>4001</v>
      </c>
      <c r="B317" s="113">
        <v>1656.39</v>
      </c>
    </row>
    <row r="318" spans="1:2" x14ac:dyDescent="0.25">
      <c r="A318" s="24" t="s">
        <v>3911</v>
      </c>
      <c r="B318" s="113">
        <v>22865.25</v>
      </c>
    </row>
    <row r="319" spans="1:2" x14ac:dyDescent="0.25">
      <c r="A319" s="24" t="s">
        <v>143</v>
      </c>
      <c r="B319" s="113">
        <v>39872.61</v>
      </c>
    </row>
    <row r="320" spans="1:2" x14ac:dyDescent="0.25">
      <c r="A320" s="24" t="s">
        <v>4002</v>
      </c>
      <c r="B320" s="113">
        <v>1656.39</v>
      </c>
    </row>
    <row r="321" spans="1:2" x14ac:dyDescent="0.25">
      <c r="A321" s="24" t="s">
        <v>139</v>
      </c>
      <c r="B321" s="113">
        <v>39872.61</v>
      </c>
    </row>
    <row r="322" spans="1:2" x14ac:dyDescent="0.25">
      <c r="A322" s="24" t="s">
        <v>4003</v>
      </c>
      <c r="B322" s="113">
        <v>1656.39</v>
      </c>
    </row>
    <row r="323" spans="1:2" x14ac:dyDescent="0.25">
      <c r="A323" s="24" t="s">
        <v>134</v>
      </c>
      <c r="B323" s="113">
        <v>39872.61</v>
      </c>
    </row>
    <row r="324" spans="1:2" x14ac:dyDescent="0.25">
      <c r="A324" s="24" t="s">
        <v>4004</v>
      </c>
      <c r="B324" s="113">
        <v>1656.39</v>
      </c>
    </row>
    <row r="325" spans="1:2" x14ac:dyDescent="0.25">
      <c r="A325" s="24" t="s">
        <v>130</v>
      </c>
      <c r="B325" s="113">
        <v>30450.02</v>
      </c>
    </row>
    <row r="326" spans="1:2" x14ac:dyDescent="0.25">
      <c r="A326" s="24" t="s">
        <v>126</v>
      </c>
      <c r="B326" s="113">
        <v>30450.02</v>
      </c>
    </row>
    <row r="327" spans="1:2" x14ac:dyDescent="0.25">
      <c r="A327" s="24" t="s">
        <v>122</v>
      </c>
      <c r="B327" s="113">
        <v>52812.63</v>
      </c>
    </row>
    <row r="328" spans="1:2" x14ac:dyDescent="0.25">
      <c r="A328" s="24" t="s">
        <v>118</v>
      </c>
      <c r="B328" s="113">
        <v>45140.31</v>
      </c>
    </row>
    <row r="329" spans="1:2" x14ac:dyDescent="0.25">
      <c r="A329" s="24" t="s">
        <v>114</v>
      </c>
      <c r="B329" s="113">
        <v>51150</v>
      </c>
    </row>
    <row r="330" spans="1:2" x14ac:dyDescent="0.25">
      <c r="A330" s="24" t="s">
        <v>109</v>
      </c>
      <c r="B330" s="113">
        <v>44213.04</v>
      </c>
    </row>
    <row r="331" spans="1:2" x14ac:dyDescent="0.25">
      <c r="A331" s="24" t="s">
        <v>105</v>
      </c>
      <c r="B331" s="113">
        <v>49845.02</v>
      </c>
    </row>
    <row r="332" spans="1:2" x14ac:dyDescent="0.25">
      <c r="A332" s="24" t="s">
        <v>102</v>
      </c>
      <c r="B332" s="113">
        <v>49845.02</v>
      </c>
    </row>
    <row r="333" spans="1:2" x14ac:dyDescent="0.25">
      <c r="A333" s="24" t="s">
        <v>98</v>
      </c>
      <c r="B333" s="113">
        <v>45672.32</v>
      </c>
    </row>
    <row r="334" spans="1:2" x14ac:dyDescent="0.25">
      <c r="A334" s="24" t="s">
        <v>94</v>
      </c>
      <c r="B334" s="113">
        <v>64500.01</v>
      </c>
    </row>
    <row r="335" spans="1:2" x14ac:dyDescent="0.25">
      <c r="A335" s="24" t="s">
        <v>91</v>
      </c>
      <c r="B335" s="113">
        <v>63246.51</v>
      </c>
    </row>
    <row r="336" spans="1:2" x14ac:dyDescent="0.25">
      <c r="A336" s="24" t="s">
        <v>87</v>
      </c>
      <c r="B336" s="113">
        <v>63124.09</v>
      </c>
    </row>
    <row r="337" spans="1:2" x14ac:dyDescent="0.25">
      <c r="A337" s="24" t="s">
        <v>83</v>
      </c>
      <c r="B337" s="113">
        <v>63048.34</v>
      </c>
    </row>
    <row r="338" spans="1:2" x14ac:dyDescent="0.25">
      <c r="A338" s="24" t="s">
        <v>78</v>
      </c>
      <c r="B338" s="113">
        <v>57000</v>
      </c>
    </row>
    <row r="339" spans="1:2" x14ac:dyDescent="0.25">
      <c r="A339" s="24" t="s">
        <v>73</v>
      </c>
      <c r="B339" s="113">
        <v>63629.55</v>
      </c>
    </row>
    <row r="340" spans="1:2" x14ac:dyDescent="0.25">
      <c r="A340" s="24" t="s">
        <v>69</v>
      </c>
      <c r="B340" s="113">
        <v>69487.5</v>
      </c>
    </row>
    <row r="341" spans="1:2" x14ac:dyDescent="0.25">
      <c r="A341" s="24" t="s">
        <v>64</v>
      </c>
      <c r="B341" s="113">
        <v>46877.13</v>
      </c>
    </row>
    <row r="342" spans="1:2" x14ac:dyDescent="0.25">
      <c r="A342" s="24" t="s">
        <v>60</v>
      </c>
      <c r="B342" s="113">
        <v>46877.13</v>
      </c>
    </row>
    <row r="343" spans="1:2" x14ac:dyDescent="0.25">
      <c r="A343" s="24" t="s">
        <v>56</v>
      </c>
      <c r="B343" s="113">
        <v>46877.13</v>
      </c>
    </row>
    <row r="344" spans="1:2" x14ac:dyDescent="0.25">
      <c r="A344" s="24" t="s">
        <v>52</v>
      </c>
      <c r="B344" s="113">
        <v>63981.42</v>
      </c>
    </row>
    <row r="345" spans="1:2" x14ac:dyDescent="0.25">
      <c r="A345" s="24" t="s">
        <v>48</v>
      </c>
      <c r="B345" s="113">
        <v>46000</v>
      </c>
    </row>
    <row r="346" spans="1:2" x14ac:dyDescent="0.25">
      <c r="A346" s="24" t="s">
        <v>44</v>
      </c>
      <c r="B346" s="113">
        <v>46000</v>
      </c>
    </row>
    <row r="347" spans="1:2" x14ac:dyDescent="0.25">
      <c r="A347" s="24" t="s">
        <v>40</v>
      </c>
      <c r="B347" s="113">
        <v>46000</v>
      </c>
    </row>
    <row r="348" spans="1:2" x14ac:dyDescent="0.25">
      <c r="A348" s="24" t="s">
        <v>36</v>
      </c>
      <c r="B348" s="113">
        <v>46000</v>
      </c>
    </row>
    <row r="349" spans="1:2" x14ac:dyDescent="0.25">
      <c r="A349" s="24" t="s">
        <v>31</v>
      </c>
      <c r="B349" s="113">
        <v>46000</v>
      </c>
    </row>
    <row r="350" spans="1:2" x14ac:dyDescent="0.25">
      <c r="A350" s="24" t="s">
        <v>27</v>
      </c>
      <c r="B350" s="113">
        <v>50879.58</v>
      </c>
    </row>
    <row r="351" spans="1:2" x14ac:dyDescent="0.25">
      <c r="A351" s="24" t="s">
        <v>690</v>
      </c>
      <c r="B351" s="113">
        <v>73994.87</v>
      </c>
    </row>
    <row r="352" spans="1:2" x14ac:dyDescent="0.25">
      <c r="A352" s="24" t="s">
        <v>521</v>
      </c>
      <c r="B352" s="113">
        <v>31887.75</v>
      </c>
    </row>
    <row r="353" spans="1:2" x14ac:dyDescent="0.25">
      <c r="A353" s="24" t="s">
        <v>542</v>
      </c>
      <c r="B353" s="113">
        <v>85635.1</v>
      </c>
    </row>
    <row r="354" spans="1:2" x14ac:dyDescent="0.25">
      <c r="A354" s="24" t="s">
        <v>4051</v>
      </c>
      <c r="B354" s="113">
        <v>24199.63</v>
      </c>
    </row>
    <row r="355" spans="1:2" x14ac:dyDescent="0.25">
      <c r="A355" s="24" t="s">
        <v>532</v>
      </c>
      <c r="B355" s="113">
        <v>29449.34</v>
      </c>
    </row>
    <row r="356" spans="1:2" x14ac:dyDescent="0.25">
      <c r="A356" s="24" t="s">
        <v>3282</v>
      </c>
      <c r="B356" s="113">
        <v>28870.43</v>
      </c>
    </row>
    <row r="357" spans="1:2" x14ac:dyDescent="0.25">
      <c r="A357" s="24" t="s">
        <v>3285</v>
      </c>
      <c r="B357" s="113">
        <v>29339.18</v>
      </c>
    </row>
    <row r="358" spans="1:2" x14ac:dyDescent="0.25">
      <c r="A358" s="24" t="s">
        <v>3286</v>
      </c>
      <c r="B358" s="113">
        <v>28932.93</v>
      </c>
    </row>
    <row r="359" spans="1:2" x14ac:dyDescent="0.25">
      <c r="A359" s="24" t="s">
        <v>3287</v>
      </c>
      <c r="B359" s="113">
        <v>29026.68</v>
      </c>
    </row>
    <row r="360" spans="1:2" x14ac:dyDescent="0.25">
      <c r="A360" s="24" t="s">
        <v>3288</v>
      </c>
      <c r="B360" s="113">
        <v>28870.43</v>
      </c>
    </row>
    <row r="361" spans="1:2" x14ac:dyDescent="0.25">
      <c r="A361" s="24" t="s">
        <v>3289</v>
      </c>
      <c r="B361" s="113">
        <v>56859.18</v>
      </c>
    </row>
    <row r="362" spans="1:2" x14ac:dyDescent="0.25">
      <c r="A362" s="24" t="s">
        <v>3290</v>
      </c>
      <c r="B362" s="113">
        <v>56859.18</v>
      </c>
    </row>
    <row r="363" spans="1:2" x14ac:dyDescent="0.25">
      <c r="A363" s="24" t="s">
        <v>3291</v>
      </c>
      <c r="B363" s="113">
        <v>56859.18</v>
      </c>
    </row>
    <row r="364" spans="1:2" x14ac:dyDescent="0.25">
      <c r="A364" s="24" t="s">
        <v>3292</v>
      </c>
      <c r="B364" s="113">
        <v>57142.879999999997</v>
      </c>
    </row>
    <row r="365" spans="1:2" x14ac:dyDescent="0.25">
      <c r="A365" s="24" t="s">
        <v>3912</v>
      </c>
      <c r="B365" s="113">
        <v>27512.54</v>
      </c>
    </row>
    <row r="366" spans="1:2" x14ac:dyDescent="0.25">
      <c r="A366" s="24" t="s">
        <v>3913</v>
      </c>
      <c r="B366" s="113">
        <v>22875.5</v>
      </c>
    </row>
    <row r="367" spans="1:2" x14ac:dyDescent="0.25">
      <c r="A367" s="24" t="s">
        <v>3919</v>
      </c>
      <c r="B367" s="113">
        <v>19191.939999999999</v>
      </c>
    </row>
    <row r="368" spans="1:2" x14ac:dyDescent="0.25">
      <c r="A368" s="24" t="s">
        <v>3928</v>
      </c>
      <c r="B368" s="113">
        <v>32564.3</v>
      </c>
    </row>
    <row r="369" spans="1:2" x14ac:dyDescent="0.25">
      <c r="A369" s="24" t="s">
        <v>3930</v>
      </c>
      <c r="B369" s="113">
        <v>33627.4</v>
      </c>
    </row>
    <row r="370" spans="1:2" x14ac:dyDescent="0.25">
      <c r="A370" s="24" t="s">
        <v>3934</v>
      </c>
      <c r="B370" s="113">
        <v>16986.12</v>
      </c>
    </row>
    <row r="371" spans="1:2" x14ac:dyDescent="0.25">
      <c r="A371" s="24" t="s">
        <v>3935</v>
      </c>
      <c r="B371" s="113">
        <v>22176.94</v>
      </c>
    </row>
    <row r="372" spans="1:2" x14ac:dyDescent="0.25">
      <c r="A372" s="24" t="s">
        <v>3938</v>
      </c>
      <c r="B372" s="113">
        <v>21343.040000000001</v>
      </c>
    </row>
    <row r="373" spans="1:2" x14ac:dyDescent="0.25">
      <c r="A373" s="24" t="s">
        <v>3937</v>
      </c>
      <c r="B373" s="113">
        <v>27458.61</v>
      </c>
    </row>
    <row r="374" spans="1:2" x14ac:dyDescent="0.25">
      <c r="A374" s="24" t="s">
        <v>3939</v>
      </c>
      <c r="B374" s="113">
        <v>21343.040000000001</v>
      </c>
    </row>
    <row r="375" spans="1:2" x14ac:dyDescent="0.25">
      <c r="A375" s="24" t="s">
        <v>3940</v>
      </c>
      <c r="B375" s="113">
        <v>25839.99</v>
      </c>
    </row>
    <row r="376" spans="1:2" x14ac:dyDescent="0.25">
      <c r="A376" s="24" t="s">
        <v>3942</v>
      </c>
      <c r="B376" s="113">
        <v>27310.37</v>
      </c>
    </row>
    <row r="377" spans="1:2" x14ac:dyDescent="0.25">
      <c r="A377" s="24" t="s">
        <v>3941</v>
      </c>
      <c r="B377" s="113">
        <v>17417.89</v>
      </c>
    </row>
    <row r="378" spans="1:2" x14ac:dyDescent="0.25">
      <c r="A378" s="24" t="s">
        <v>23</v>
      </c>
      <c r="B378" s="113">
        <v>31574.720000000001</v>
      </c>
    </row>
    <row r="379" spans="1:2" x14ac:dyDescent="0.25">
      <c r="A379" s="24" t="s">
        <v>16</v>
      </c>
      <c r="B379" s="113">
        <v>22111.63</v>
      </c>
    </row>
    <row r="380" spans="1:2" x14ac:dyDescent="0.25">
      <c r="A380" s="24" t="s">
        <v>4055</v>
      </c>
      <c r="B380" s="113">
        <v>5195.99</v>
      </c>
    </row>
    <row r="381" spans="1:2" x14ac:dyDescent="0.25">
      <c r="A381" s="24" t="s">
        <v>4056</v>
      </c>
      <c r="B381" s="113">
        <v>5195.99</v>
      </c>
    </row>
    <row r="382" spans="1:2" x14ac:dyDescent="0.25">
      <c r="A382" s="24" t="s">
        <v>3995</v>
      </c>
      <c r="B382" s="113">
        <v>31076.66</v>
      </c>
    </row>
    <row r="383" spans="1:2" x14ac:dyDescent="0.25">
      <c r="A383" s="24" t="s">
        <v>3585</v>
      </c>
      <c r="B383" s="113">
        <v>53500</v>
      </c>
    </row>
    <row r="384" spans="1:2" x14ac:dyDescent="0.25">
      <c r="A384" s="24" t="s">
        <v>3586</v>
      </c>
      <c r="B384" s="113">
        <v>68400.820000000007</v>
      </c>
    </row>
    <row r="385" spans="1:2" x14ac:dyDescent="0.25">
      <c r="A385" s="24" t="s">
        <v>3710</v>
      </c>
      <c r="B385" s="113">
        <v>57936.38</v>
      </c>
    </row>
    <row r="386" spans="1:2" x14ac:dyDescent="0.25">
      <c r="A386" s="24" t="s">
        <v>3593</v>
      </c>
      <c r="B386" s="113">
        <v>11589.6</v>
      </c>
    </row>
    <row r="387" spans="1:2" x14ac:dyDescent="0.25">
      <c r="A387" s="24" t="s">
        <v>3594</v>
      </c>
      <c r="B387" s="113">
        <v>42856.480000000003</v>
      </c>
    </row>
    <row r="388" spans="1:2" x14ac:dyDescent="0.25">
      <c r="A388" s="24" t="s">
        <v>3595</v>
      </c>
      <c r="B388" s="113">
        <v>63868</v>
      </c>
    </row>
    <row r="389" spans="1:2" x14ac:dyDescent="0.25">
      <c r="A389" s="24" t="s">
        <v>3599</v>
      </c>
      <c r="B389" s="113">
        <v>70468.789999999994</v>
      </c>
    </row>
    <row r="390" spans="1:2" x14ac:dyDescent="0.25">
      <c r="A390" s="24" t="s">
        <v>3600</v>
      </c>
      <c r="B390" s="113">
        <v>28750.03</v>
      </c>
    </row>
    <row r="391" spans="1:2" x14ac:dyDescent="0.25">
      <c r="A391" s="24" t="s">
        <v>3601</v>
      </c>
      <c r="B391" s="113">
        <v>10716.75</v>
      </c>
    </row>
    <row r="392" spans="1:2" x14ac:dyDescent="0.25">
      <c r="A392" s="24" t="s">
        <v>4035</v>
      </c>
      <c r="B392" s="113">
        <v>27296.32</v>
      </c>
    </row>
    <row r="393" spans="1:2" x14ac:dyDescent="0.25">
      <c r="A393" s="24" t="s">
        <v>3602</v>
      </c>
      <c r="B393" s="113">
        <v>315880</v>
      </c>
    </row>
    <row r="394" spans="1:2" x14ac:dyDescent="0.25">
      <c r="A394" s="24" t="s">
        <v>3603</v>
      </c>
      <c r="B394" s="113">
        <v>250003.38</v>
      </c>
    </row>
    <row r="395" spans="1:2" x14ac:dyDescent="0.25">
      <c r="A395" s="24" t="s">
        <v>3604</v>
      </c>
      <c r="B395" s="113">
        <v>106875</v>
      </c>
    </row>
    <row r="396" spans="1:2" x14ac:dyDescent="0.25">
      <c r="A396" s="24" t="s">
        <v>3999</v>
      </c>
      <c r="B396" s="113">
        <v>8431.5</v>
      </c>
    </row>
    <row r="397" spans="1:2" x14ac:dyDescent="0.25">
      <c r="A397" s="24" t="s">
        <v>9</v>
      </c>
      <c r="B397" s="113">
        <v>81030.3</v>
      </c>
    </row>
    <row r="398" spans="1:2" x14ac:dyDescent="0.25">
      <c r="A398" s="24" t="s">
        <v>6</v>
      </c>
      <c r="B398" s="113">
        <v>51178</v>
      </c>
    </row>
    <row r="399" spans="1:2" x14ac:dyDescent="0.25">
      <c r="A399" s="24" t="s">
        <v>3607</v>
      </c>
      <c r="B399" s="113">
        <v>223357.65</v>
      </c>
    </row>
    <row r="400" spans="1:2" x14ac:dyDescent="0.25">
      <c r="A400" s="24" t="s">
        <v>4069</v>
      </c>
      <c r="B400" s="113">
        <v>8050</v>
      </c>
    </row>
    <row r="401" spans="1:2" x14ac:dyDescent="0.25">
      <c r="A401" s="24" t="s">
        <v>3608</v>
      </c>
      <c r="B401" s="113">
        <v>346252.73</v>
      </c>
    </row>
    <row r="402" spans="1:2" x14ac:dyDescent="0.25">
      <c r="A402" s="24" t="s">
        <v>4050</v>
      </c>
      <c r="B402" s="113">
        <v>30514.92</v>
      </c>
    </row>
    <row r="403" spans="1:2" x14ac:dyDescent="0.25">
      <c r="A403" s="24" t="s">
        <v>3610</v>
      </c>
      <c r="B403" s="113">
        <v>36405</v>
      </c>
    </row>
    <row r="404" spans="1:2" x14ac:dyDescent="0.25">
      <c r="A404" s="24" t="s">
        <v>3943</v>
      </c>
      <c r="B404" s="113">
        <v>8950</v>
      </c>
    </row>
    <row r="405" spans="1:2" x14ac:dyDescent="0.25">
      <c r="A405" s="24" t="s">
        <v>3711</v>
      </c>
      <c r="B405" s="113">
        <v>12000</v>
      </c>
    </row>
    <row r="406" spans="1:2" x14ac:dyDescent="0.25">
      <c r="A406" s="24" t="s">
        <v>3957</v>
      </c>
      <c r="B406" s="113">
        <v>63966.43</v>
      </c>
    </row>
    <row r="407" spans="1:2" x14ac:dyDescent="0.25">
      <c r="A407" s="24" t="s">
        <v>3961</v>
      </c>
      <c r="B407" s="113">
        <v>9572.98</v>
      </c>
    </row>
    <row r="408" spans="1:2" x14ac:dyDescent="0.25">
      <c r="A408" s="24" t="s">
        <v>3616</v>
      </c>
      <c r="B408" s="113">
        <v>28600</v>
      </c>
    </row>
    <row r="409" spans="1:2" x14ac:dyDescent="0.25">
      <c r="A409" s="24" t="s">
        <v>3966</v>
      </c>
      <c r="B409" s="113">
        <v>21900.22</v>
      </c>
    </row>
    <row r="410" spans="1:2" x14ac:dyDescent="0.25">
      <c r="A410" s="24" t="s">
        <v>3618</v>
      </c>
      <c r="B410" s="113">
        <v>29994</v>
      </c>
    </row>
    <row r="411" spans="1:2" x14ac:dyDescent="0.25">
      <c r="A411" s="24" t="s">
        <v>3619</v>
      </c>
      <c r="B411" s="113">
        <v>38549</v>
      </c>
    </row>
    <row r="412" spans="1:2" x14ac:dyDescent="0.25">
      <c r="A412" s="24" t="s">
        <v>3620</v>
      </c>
      <c r="B412" s="113">
        <v>19035</v>
      </c>
    </row>
    <row r="413" spans="1:2" x14ac:dyDescent="0.25">
      <c r="A413" s="24" t="s">
        <v>3621</v>
      </c>
      <c r="B413" s="113">
        <v>39230.720000000001</v>
      </c>
    </row>
    <row r="414" spans="1:2" x14ac:dyDescent="0.25">
      <c r="A414" s="24" t="s">
        <v>3986</v>
      </c>
      <c r="B414" s="113">
        <v>42744.800000000003</v>
      </c>
    </row>
    <row r="415" spans="1:2" x14ac:dyDescent="0.25">
      <c r="A415" s="24" t="s">
        <v>3622</v>
      </c>
      <c r="B415" s="113">
        <v>137411.35999999999</v>
      </c>
    </row>
    <row r="416" spans="1:2" x14ac:dyDescent="0.25">
      <c r="A416" s="24" t="s">
        <v>3623</v>
      </c>
      <c r="B416" s="113">
        <v>137602.19</v>
      </c>
    </row>
    <row r="417" spans="1:2" x14ac:dyDescent="0.25">
      <c r="A417" s="24" t="s">
        <v>3624</v>
      </c>
      <c r="B417" s="113">
        <v>82065.53</v>
      </c>
    </row>
    <row r="418" spans="1:2" x14ac:dyDescent="0.25">
      <c r="A418" s="24" t="s">
        <v>3625</v>
      </c>
      <c r="B418" s="113">
        <v>83264.53</v>
      </c>
    </row>
    <row r="419" spans="1:2" x14ac:dyDescent="0.25">
      <c r="A419" s="24" t="s">
        <v>3626</v>
      </c>
      <c r="B419" s="113">
        <v>92765.53</v>
      </c>
    </row>
    <row r="420" spans="1:2" x14ac:dyDescent="0.25">
      <c r="A420" s="24" t="s">
        <v>3627</v>
      </c>
      <c r="B420" s="113">
        <v>18919</v>
      </c>
    </row>
    <row r="421" spans="1:2" x14ac:dyDescent="0.25">
      <c r="A421" s="24" t="s">
        <v>3628</v>
      </c>
      <c r="B421" s="113">
        <v>17419</v>
      </c>
    </row>
    <row r="422" spans="1:2" x14ac:dyDescent="0.25">
      <c r="A422" s="24" t="s">
        <v>4053</v>
      </c>
      <c r="B422" s="113">
        <v>45000</v>
      </c>
    </row>
    <row r="423" spans="1:2" x14ac:dyDescent="0.25">
      <c r="A423" s="24" t="s">
        <v>4054</v>
      </c>
      <c r="B423" s="113">
        <v>54000</v>
      </c>
    </row>
    <row r="424" spans="1:2" x14ac:dyDescent="0.25">
      <c r="A424" s="24" t="s">
        <v>4072</v>
      </c>
      <c r="B424" s="113">
        <v>24500</v>
      </c>
    </row>
    <row r="425" spans="1:2" x14ac:dyDescent="0.25">
      <c r="A425" s="24" t="s">
        <v>3712</v>
      </c>
      <c r="B425" s="113">
        <v>44445.32</v>
      </c>
    </row>
    <row r="426" spans="1:2" x14ac:dyDescent="0.25">
      <c r="A426" s="24" t="s">
        <v>3631</v>
      </c>
      <c r="B426" s="113">
        <v>47000</v>
      </c>
    </row>
    <row r="427" spans="1:2" x14ac:dyDescent="0.25">
      <c r="A427" s="24" t="s">
        <v>3632</v>
      </c>
      <c r="B427" s="113">
        <v>51073.2</v>
      </c>
    </row>
    <row r="428" spans="1:2" x14ac:dyDescent="0.25">
      <c r="A428" s="24" t="s">
        <v>4006</v>
      </c>
      <c r="B428" s="113">
        <v>14064.67</v>
      </c>
    </row>
    <row r="429" spans="1:2" x14ac:dyDescent="0.25">
      <c r="A429" s="24" t="s">
        <v>3958</v>
      </c>
      <c r="B429" s="113">
        <v>37023.230000000003</v>
      </c>
    </row>
    <row r="430" spans="1:2" x14ac:dyDescent="0.25">
      <c r="A430" s="24" t="s">
        <v>3633</v>
      </c>
      <c r="B430" s="113">
        <v>49000</v>
      </c>
    </row>
    <row r="431" spans="1:2" x14ac:dyDescent="0.25">
      <c r="A431" s="24" t="s">
        <v>3634</v>
      </c>
      <c r="B431" s="113">
        <v>35594.239999999998</v>
      </c>
    </row>
    <row r="432" spans="1:2" x14ac:dyDescent="0.25">
      <c r="A432" s="24" t="s">
        <v>3635</v>
      </c>
      <c r="B432" s="113">
        <v>28891.07</v>
      </c>
    </row>
    <row r="433" spans="1:2" x14ac:dyDescent="0.25">
      <c r="A433" s="24" t="s">
        <v>3636</v>
      </c>
      <c r="B433" s="113">
        <v>30822.68</v>
      </c>
    </row>
    <row r="434" spans="1:2" x14ac:dyDescent="0.25">
      <c r="A434" s="24" t="s">
        <v>4039</v>
      </c>
      <c r="B434" s="113">
        <v>16718.689999999999</v>
      </c>
    </row>
    <row r="435" spans="1:2" x14ac:dyDescent="0.25">
      <c r="A435" s="24" t="s">
        <v>3637</v>
      </c>
      <c r="B435" s="113">
        <v>35558.239999999998</v>
      </c>
    </row>
    <row r="436" spans="1:2" x14ac:dyDescent="0.25">
      <c r="A436" s="24" t="s">
        <v>4040</v>
      </c>
      <c r="B436" s="113">
        <v>4722.92</v>
      </c>
    </row>
    <row r="437" spans="1:2" x14ac:dyDescent="0.25">
      <c r="A437" s="24" t="s">
        <v>3638</v>
      </c>
      <c r="B437" s="113">
        <v>44827.4</v>
      </c>
    </row>
    <row r="438" spans="1:2" x14ac:dyDescent="0.25">
      <c r="A438" s="24" t="s">
        <v>3639</v>
      </c>
      <c r="B438" s="113">
        <v>38750</v>
      </c>
    </row>
    <row r="439" spans="1:2" x14ac:dyDescent="0.25">
      <c r="A439" s="24" t="s">
        <v>3640</v>
      </c>
      <c r="B439" s="113">
        <v>41424.239999999998</v>
      </c>
    </row>
    <row r="440" spans="1:2" x14ac:dyDescent="0.25">
      <c r="A440" s="24" t="s">
        <v>3713</v>
      </c>
      <c r="B440" s="113">
        <v>91165.26</v>
      </c>
    </row>
    <row r="441" spans="1:2" x14ac:dyDescent="0.25">
      <c r="A441" s="24" t="s">
        <v>3714</v>
      </c>
      <c r="B441" s="113">
        <v>95610.47</v>
      </c>
    </row>
    <row r="442" spans="1:2" x14ac:dyDescent="0.25">
      <c r="A442" s="24" t="s">
        <v>3715</v>
      </c>
      <c r="B442" s="113">
        <v>91165.26</v>
      </c>
    </row>
    <row r="443" spans="1:2" x14ac:dyDescent="0.25">
      <c r="A443" s="24" t="s">
        <v>3716</v>
      </c>
      <c r="B443" s="113">
        <v>91165.26</v>
      </c>
    </row>
    <row r="444" spans="1:2" x14ac:dyDescent="0.25">
      <c r="A444" s="24" t="s">
        <v>3717</v>
      </c>
      <c r="B444" s="113">
        <v>95610.47</v>
      </c>
    </row>
    <row r="445" spans="1:2" x14ac:dyDescent="0.25">
      <c r="A445" s="24" t="s">
        <v>3718</v>
      </c>
      <c r="B445" s="113">
        <v>95610.47</v>
      </c>
    </row>
    <row r="446" spans="1:2" x14ac:dyDescent="0.25">
      <c r="A446" s="24" t="s">
        <v>3719</v>
      </c>
      <c r="B446" s="113">
        <v>99551.98</v>
      </c>
    </row>
    <row r="447" spans="1:2" x14ac:dyDescent="0.25">
      <c r="A447" s="24" t="s">
        <v>3720</v>
      </c>
      <c r="B447" s="113">
        <v>101291.55</v>
      </c>
    </row>
    <row r="448" spans="1:2" x14ac:dyDescent="0.25">
      <c r="A448" s="24" t="s">
        <v>4042</v>
      </c>
      <c r="B448" s="113">
        <v>36534.39</v>
      </c>
    </row>
    <row r="449" spans="1:2" x14ac:dyDescent="0.25">
      <c r="A449" s="24" t="s">
        <v>3920</v>
      </c>
      <c r="B449" s="113">
        <v>16738</v>
      </c>
    </row>
    <row r="450" spans="1:2" x14ac:dyDescent="0.25">
      <c r="A450" s="24" t="s">
        <v>3929</v>
      </c>
      <c r="B450" s="113">
        <v>16500</v>
      </c>
    </row>
    <row r="451" spans="1:2" x14ac:dyDescent="0.25">
      <c r="A451" s="24" t="s">
        <v>3944</v>
      </c>
      <c r="B451" s="113">
        <v>19995</v>
      </c>
    </row>
    <row r="452" spans="1:2" x14ac:dyDescent="0.25">
      <c r="A452" s="24" t="s">
        <v>3945</v>
      </c>
      <c r="B452" s="113">
        <v>8650</v>
      </c>
    </row>
    <row r="453" spans="1:2" x14ac:dyDescent="0.25">
      <c r="A453" s="24" t="s">
        <v>4043</v>
      </c>
      <c r="B453" s="113">
        <v>73013.119999999995</v>
      </c>
    </row>
    <row r="454" spans="1:2" x14ac:dyDescent="0.25">
      <c r="A454" s="24" t="s">
        <v>3</v>
      </c>
      <c r="B454" s="113">
        <v>34109.65</v>
      </c>
    </row>
    <row r="455" spans="1:2" x14ac:dyDescent="0.25">
      <c r="A455" s="24" t="s">
        <v>3652</v>
      </c>
      <c r="B455" s="113">
        <v>92070</v>
      </c>
    </row>
    <row r="456" spans="1:2" x14ac:dyDescent="0.25">
      <c r="A456" s="24" t="s">
        <v>3653</v>
      </c>
      <c r="B456" s="113">
        <v>75000</v>
      </c>
    </row>
    <row r="457" spans="1:2" x14ac:dyDescent="0.25">
      <c r="A457" s="24" t="s">
        <v>3654</v>
      </c>
      <c r="B457" s="113">
        <v>216639.13</v>
      </c>
    </row>
    <row r="458" spans="1:2" x14ac:dyDescent="0.25">
      <c r="A458" s="24" t="s">
        <v>3656</v>
      </c>
      <c r="B458" s="113">
        <v>78968.38</v>
      </c>
    </row>
    <row r="459" spans="1:2" x14ac:dyDescent="0.25">
      <c r="A459" s="24" t="s">
        <v>3721</v>
      </c>
      <c r="B459" s="113">
        <v>73450</v>
      </c>
    </row>
    <row r="460" spans="1:2" x14ac:dyDescent="0.25">
      <c r="A460" s="24" t="s">
        <v>3658</v>
      </c>
      <c r="B460" s="113">
        <v>40906.43</v>
      </c>
    </row>
    <row r="461" spans="1:2" x14ac:dyDescent="0.25">
      <c r="A461" s="24" t="s">
        <v>3659</v>
      </c>
      <c r="B461" s="113">
        <v>75748.3</v>
      </c>
    </row>
    <row r="462" spans="1:2" x14ac:dyDescent="0.25">
      <c r="A462" s="24" t="s">
        <v>3660</v>
      </c>
      <c r="B462" s="113">
        <v>82312.5</v>
      </c>
    </row>
    <row r="463" spans="1:2" x14ac:dyDescent="0.25">
      <c r="A463" s="24" t="s">
        <v>3661</v>
      </c>
      <c r="B463" s="113">
        <v>39266.32</v>
      </c>
    </row>
    <row r="464" spans="1:2" x14ac:dyDescent="0.25">
      <c r="A464" s="24" t="s">
        <v>3662</v>
      </c>
      <c r="B464" s="113">
        <v>28750.03</v>
      </c>
    </row>
    <row r="465" spans="1:2" x14ac:dyDescent="0.25">
      <c r="A465" s="24" t="s">
        <v>4073</v>
      </c>
      <c r="B465" s="113">
        <v>52865.01</v>
      </c>
    </row>
    <row r="466" spans="1:2" x14ac:dyDescent="0.25">
      <c r="A466" s="24" t="s">
        <v>4021</v>
      </c>
      <c r="B466" s="113">
        <v>26566</v>
      </c>
    </row>
    <row r="467" spans="1:2" x14ac:dyDescent="0.25">
      <c r="A467" s="24" t="s">
        <v>4041</v>
      </c>
      <c r="B467" s="113">
        <v>8712.18</v>
      </c>
    </row>
    <row r="468" spans="1:2" x14ac:dyDescent="0.25">
      <c r="A468" s="24" t="s">
        <v>3664</v>
      </c>
      <c r="B468" s="113">
        <v>9942.76</v>
      </c>
    </row>
    <row r="469" spans="1:2" x14ac:dyDescent="0.25">
      <c r="A469" s="24" t="s">
        <v>3666</v>
      </c>
      <c r="B469" s="113">
        <v>144479.03</v>
      </c>
    </row>
    <row r="470" spans="1:2" x14ac:dyDescent="0.25">
      <c r="A470" s="24" t="s">
        <v>4015</v>
      </c>
      <c r="B470" s="113">
        <v>47899.54</v>
      </c>
    </row>
    <row r="471" spans="1:2" x14ac:dyDescent="0.25">
      <c r="A471" s="24" t="s">
        <v>3667</v>
      </c>
      <c r="B471" s="113">
        <v>77550</v>
      </c>
    </row>
    <row r="472" spans="1:2" x14ac:dyDescent="0.25">
      <c r="A472" s="24" t="s">
        <v>3668</v>
      </c>
      <c r="B472" s="113">
        <v>113890.18</v>
      </c>
    </row>
    <row r="473" spans="1:2" x14ac:dyDescent="0.25">
      <c r="A473" s="24" t="s">
        <v>3989</v>
      </c>
      <c r="B473" s="113">
        <v>22083</v>
      </c>
    </row>
    <row r="474" spans="1:2" x14ac:dyDescent="0.25">
      <c r="A474" s="24" t="s">
        <v>3669</v>
      </c>
      <c r="B474" s="113">
        <v>111000</v>
      </c>
    </row>
    <row r="475" spans="1:2" x14ac:dyDescent="0.25">
      <c r="A475" s="24" t="s">
        <v>3670</v>
      </c>
      <c r="B475" s="113">
        <v>92210.8</v>
      </c>
    </row>
    <row r="476" spans="1:2" x14ac:dyDescent="0.25">
      <c r="A476" s="24" t="s">
        <v>4012</v>
      </c>
      <c r="B476" s="113">
        <v>164077.37</v>
      </c>
    </row>
    <row r="477" spans="1:2" x14ac:dyDescent="0.25">
      <c r="A477" s="24" t="s">
        <v>3671</v>
      </c>
      <c r="B477" s="113">
        <v>88217.18</v>
      </c>
    </row>
    <row r="478" spans="1:2" x14ac:dyDescent="0.25">
      <c r="A478" s="24" t="s">
        <v>3672</v>
      </c>
      <c r="B478" s="113">
        <v>44880</v>
      </c>
    </row>
    <row r="479" spans="1:2" x14ac:dyDescent="0.25">
      <c r="A479" s="24" t="s">
        <v>3673</v>
      </c>
      <c r="B479" s="113">
        <v>82500</v>
      </c>
    </row>
    <row r="480" spans="1:2" x14ac:dyDescent="0.25">
      <c r="A480" s="24" t="s">
        <v>3674</v>
      </c>
      <c r="B480" s="113">
        <v>91466.43</v>
      </c>
    </row>
    <row r="481" spans="1:2" x14ac:dyDescent="0.25">
      <c r="A481" s="24" t="s">
        <v>3675</v>
      </c>
      <c r="B481" s="113">
        <v>26152.5</v>
      </c>
    </row>
    <row r="482" spans="1:2" x14ac:dyDescent="0.25">
      <c r="A482" s="24" t="s">
        <v>3676</v>
      </c>
      <c r="B482" s="113">
        <v>48171.25</v>
      </c>
    </row>
    <row r="483" spans="1:2" x14ac:dyDescent="0.25">
      <c r="A483" s="24" t="s">
        <v>3677</v>
      </c>
      <c r="B483" s="113">
        <v>57372.5</v>
      </c>
    </row>
    <row r="484" spans="1:2" x14ac:dyDescent="0.25">
      <c r="A484" s="24" t="s">
        <v>3678</v>
      </c>
      <c r="B484" s="113">
        <v>88765</v>
      </c>
    </row>
    <row r="485" spans="1:2" x14ac:dyDescent="0.25">
      <c r="A485"/>
      <c r="B485"/>
    </row>
  </sheetData>
  <autoFilter ref="A1:B484" xr:uid="{3D298452-34C2-4955-A23F-48E8F978C7FF}">
    <sortState xmlns:xlrd2="http://schemas.microsoft.com/office/spreadsheetml/2017/richdata2" ref="A2:B484">
      <sortCondition ref="A1:A485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6500-A5E1-4392-A1C9-3E41AFADBA5A}">
  <sheetPr codeName="Sheet9"/>
  <dimension ref="A1:O1864"/>
  <sheetViews>
    <sheetView workbookViewId="0"/>
  </sheetViews>
  <sheetFormatPr defaultRowHeight="15" x14ac:dyDescent="0.25"/>
  <cols>
    <col min="1" max="1" width="12.28515625" style="24" bestFit="1" customWidth="1"/>
    <col min="2" max="2" width="19.28515625" style="24" bestFit="1" customWidth="1"/>
    <col min="3" max="3" width="6.7109375" style="24" bestFit="1" customWidth="1"/>
    <col min="4" max="4" width="22.140625" style="24" bestFit="1" customWidth="1"/>
    <col min="5" max="5" width="5.28515625" style="24" bestFit="1" customWidth="1"/>
    <col min="6" max="6" width="10.5703125" style="24" bestFit="1" customWidth="1"/>
    <col min="7" max="7" width="8.140625" style="24" bestFit="1" customWidth="1"/>
    <col min="8" max="8" width="16.42578125" style="24" bestFit="1" customWidth="1"/>
    <col min="9" max="9" width="15.7109375" style="24" bestFit="1" customWidth="1"/>
    <col min="10" max="10" width="18" style="24" bestFit="1" customWidth="1"/>
    <col min="11" max="11" width="18" style="24" customWidth="1"/>
    <col min="12" max="12" width="10.5703125" style="24" bestFit="1" customWidth="1"/>
    <col min="13" max="13" width="36" style="24" bestFit="1" customWidth="1"/>
    <col min="14" max="14" width="36.5703125" style="24" bestFit="1" customWidth="1"/>
    <col min="15" max="15" width="11.85546875" style="24" bestFit="1" customWidth="1"/>
    <col min="16" max="16384" width="9.140625" style="24"/>
  </cols>
  <sheetData>
    <row r="1" spans="1:15" x14ac:dyDescent="0.25">
      <c r="A1" s="24" t="s">
        <v>2516</v>
      </c>
      <c r="B1" s="24" t="s">
        <v>759</v>
      </c>
      <c r="C1" s="24" t="s">
        <v>2517</v>
      </c>
      <c r="D1" s="24" t="s">
        <v>769</v>
      </c>
      <c r="E1" s="24" t="s">
        <v>2521</v>
      </c>
      <c r="F1" s="24" t="s">
        <v>2518</v>
      </c>
      <c r="G1" s="24" t="s">
        <v>2519</v>
      </c>
      <c r="H1" s="24" t="s">
        <v>2520</v>
      </c>
      <c r="I1" s="24" t="s">
        <v>3748</v>
      </c>
      <c r="J1" s="24" t="s">
        <v>3749</v>
      </c>
      <c r="K1" s="24" t="s">
        <v>3881</v>
      </c>
      <c r="L1" s="25" t="s">
        <v>2991</v>
      </c>
      <c r="M1" s="26" t="s">
        <v>2522</v>
      </c>
      <c r="N1" s="26" t="s">
        <v>2523</v>
      </c>
      <c r="O1" s="25" t="s">
        <v>2524</v>
      </c>
    </row>
    <row r="2" spans="1:15" x14ac:dyDescent="0.25">
      <c r="A2" s="24">
        <v>200001</v>
      </c>
      <c r="B2" s="24" t="s">
        <v>756</v>
      </c>
      <c r="C2" s="24" t="s">
        <v>757</v>
      </c>
      <c r="D2" s="24" t="s">
        <v>758</v>
      </c>
      <c r="F2" s="24" t="s">
        <v>760</v>
      </c>
      <c r="G2" s="24" t="s">
        <v>761</v>
      </c>
      <c r="H2" s="27">
        <v>43987</v>
      </c>
      <c r="I2" s="27">
        <v>43291</v>
      </c>
      <c r="J2" s="27">
        <v>43291</v>
      </c>
      <c r="K2" s="27">
        <v>43982</v>
      </c>
      <c r="L2" s="24">
        <f>Table3[[#This Row],[EMP ID]]</f>
        <v>200001</v>
      </c>
      <c r="M2" s="24" t="str">
        <f>IF(C2&lt;&gt;"", B2 &amp; " " &amp; C2 &amp; ". " &amp; D2, B2 &amp; " " &amp; D2)</f>
        <v>Kimberly Y. Vasquez</v>
      </c>
      <c r="N2" s="24" t="str">
        <f>IF(C2&lt;&gt;"", D2 &amp; ", " &amp; B2 &amp; " " &amp; C2, D2 &amp; ", " &amp; B2)</f>
        <v>Vasquez, Kimberly Y</v>
      </c>
      <c r="O2" s="24">
        <f>Table3[[#This Row],[EMP ID]]</f>
        <v>200001</v>
      </c>
    </row>
    <row r="3" spans="1:15" x14ac:dyDescent="0.25">
      <c r="A3" s="24">
        <v>200002</v>
      </c>
      <c r="B3" s="24" t="s">
        <v>765</v>
      </c>
      <c r="C3" s="24" t="s">
        <v>766</v>
      </c>
      <c r="D3" s="24" t="s">
        <v>767</v>
      </c>
      <c r="F3" s="24" t="s">
        <v>760</v>
      </c>
      <c r="G3" s="24" t="s">
        <v>761</v>
      </c>
      <c r="H3" s="27">
        <v>43735</v>
      </c>
      <c r="I3" s="27">
        <v>43175</v>
      </c>
      <c r="J3" s="27">
        <v>43178</v>
      </c>
      <c r="K3" s="27">
        <v>43735</v>
      </c>
      <c r="L3" s="24">
        <f>Table3[[#This Row],[EMP ID]]</f>
        <v>200002</v>
      </c>
      <c r="M3" s="24" t="str">
        <f t="shared" ref="M3:M66" si="0">IF(C3&lt;&gt;"", B3 &amp; " " &amp; C3 &amp; ". " &amp; D3, B3 &amp; " " &amp; D3)</f>
        <v>Vanessa J. Lopez</v>
      </c>
      <c r="N3" s="24" t="str">
        <f t="shared" ref="N3:N66" si="1">IF(C3&lt;&gt;"", D3 &amp; ", " &amp; B3 &amp; " " &amp; C3, D3 &amp; ", " &amp; B3)</f>
        <v>Lopez, Vanessa J</v>
      </c>
      <c r="O3" s="24">
        <f>Table3[[#This Row],[EMP ID]]</f>
        <v>200002</v>
      </c>
    </row>
    <row r="4" spans="1:15" x14ac:dyDescent="0.25">
      <c r="A4" s="24">
        <v>200003</v>
      </c>
      <c r="B4" s="24" t="s">
        <v>768</v>
      </c>
      <c r="C4" s="24" t="s">
        <v>769</v>
      </c>
      <c r="D4" s="24" t="s">
        <v>770</v>
      </c>
      <c r="F4" s="24" t="s">
        <v>760</v>
      </c>
      <c r="G4" s="24" t="s">
        <v>771</v>
      </c>
      <c r="H4" s="27">
        <v>43665</v>
      </c>
      <c r="I4" s="27">
        <v>43195</v>
      </c>
      <c r="J4" s="27"/>
      <c r="K4" s="27">
        <v>43665</v>
      </c>
      <c r="L4" s="24">
        <f>Table3[[#This Row],[EMP ID]]</f>
        <v>200003</v>
      </c>
      <c r="M4" s="24" t="str">
        <f t="shared" si="0"/>
        <v>Alana L. Patten</v>
      </c>
      <c r="N4" s="24" t="str">
        <f t="shared" si="1"/>
        <v>Patten, Alana L</v>
      </c>
      <c r="O4" s="24">
        <f>Table3[[#This Row],[EMP ID]]</f>
        <v>200003</v>
      </c>
    </row>
    <row r="5" spans="1:15" x14ac:dyDescent="0.25">
      <c r="A5" s="24">
        <v>200004</v>
      </c>
      <c r="B5" s="24" t="s">
        <v>773</v>
      </c>
      <c r="C5" s="24" t="s">
        <v>774</v>
      </c>
      <c r="D5" s="24" t="s">
        <v>775</v>
      </c>
      <c r="F5" s="24" t="s">
        <v>760</v>
      </c>
      <c r="H5" s="27">
        <v>44498</v>
      </c>
      <c r="I5" s="27">
        <v>43696</v>
      </c>
      <c r="J5" s="27"/>
      <c r="K5" s="27">
        <v>44505</v>
      </c>
      <c r="L5" s="24">
        <f>Table3[[#This Row],[EMP ID]]</f>
        <v>200004</v>
      </c>
      <c r="M5" s="24" t="str">
        <f t="shared" si="0"/>
        <v>Cade Q. Blake</v>
      </c>
      <c r="N5" s="24" t="str">
        <f t="shared" si="1"/>
        <v>Blake, Cade Q</v>
      </c>
      <c r="O5" s="24">
        <f>Table3[[#This Row],[EMP ID]]</f>
        <v>200004</v>
      </c>
    </row>
    <row r="6" spans="1:15" x14ac:dyDescent="0.25">
      <c r="A6" s="24">
        <v>200005</v>
      </c>
      <c r="B6" s="24" t="s">
        <v>777</v>
      </c>
      <c r="C6" s="24" t="s">
        <v>778</v>
      </c>
      <c r="D6" s="24" t="s">
        <v>779</v>
      </c>
      <c r="F6" s="24" t="s">
        <v>760</v>
      </c>
      <c r="H6" s="27">
        <v>44029</v>
      </c>
      <c r="I6" s="27">
        <v>43724</v>
      </c>
      <c r="J6" s="27">
        <v>43724</v>
      </c>
      <c r="K6" s="27">
        <v>44029</v>
      </c>
      <c r="L6" s="24">
        <f>Table3[[#This Row],[EMP ID]]</f>
        <v>200005</v>
      </c>
      <c r="M6" s="24" t="str">
        <f t="shared" si="0"/>
        <v>Scot A. Carl Jr</v>
      </c>
      <c r="N6" s="24" t="str">
        <f t="shared" si="1"/>
        <v>Carl Jr, Scot A</v>
      </c>
      <c r="O6" s="24">
        <f>Table3[[#This Row],[EMP ID]]</f>
        <v>200005</v>
      </c>
    </row>
    <row r="7" spans="1:15" x14ac:dyDescent="0.25">
      <c r="A7" s="24">
        <v>200006</v>
      </c>
      <c r="B7" s="24" t="s">
        <v>780</v>
      </c>
      <c r="D7" s="24" t="s">
        <v>781</v>
      </c>
      <c r="F7" s="24" t="s">
        <v>760</v>
      </c>
      <c r="G7" s="24" t="s">
        <v>761</v>
      </c>
      <c r="H7" s="27">
        <v>44073</v>
      </c>
      <c r="I7" s="27">
        <v>43731</v>
      </c>
      <c r="J7" s="27">
        <v>43731</v>
      </c>
      <c r="K7" s="27">
        <v>44073</v>
      </c>
      <c r="L7" s="24">
        <f>Table3[[#This Row],[EMP ID]]</f>
        <v>200006</v>
      </c>
      <c r="M7" s="24" t="str">
        <f t="shared" si="0"/>
        <v>Hilda Salazar</v>
      </c>
      <c r="N7" s="24" t="str">
        <f t="shared" si="1"/>
        <v>Salazar, Hilda</v>
      </c>
      <c r="O7" s="24">
        <f>Table3[[#This Row],[EMP ID]]</f>
        <v>200006</v>
      </c>
    </row>
    <row r="8" spans="1:15" x14ac:dyDescent="0.25">
      <c r="A8" s="24">
        <v>200007</v>
      </c>
      <c r="B8" s="24" t="s">
        <v>782</v>
      </c>
      <c r="D8" s="24" t="s">
        <v>767</v>
      </c>
      <c r="F8" s="24" t="s">
        <v>760</v>
      </c>
      <c r="G8" s="24" t="s">
        <v>761</v>
      </c>
      <c r="H8" s="27">
        <v>43761</v>
      </c>
      <c r="I8" s="27">
        <v>43759</v>
      </c>
      <c r="J8" s="27">
        <v>43759</v>
      </c>
      <c r="K8" s="27">
        <v>43761</v>
      </c>
      <c r="L8" s="24">
        <f>Table3[[#This Row],[EMP ID]]</f>
        <v>200007</v>
      </c>
      <c r="M8" s="24" t="str">
        <f t="shared" si="0"/>
        <v>Claudia Lopez</v>
      </c>
      <c r="N8" s="24" t="str">
        <f t="shared" si="1"/>
        <v>Lopez, Claudia</v>
      </c>
      <c r="O8" s="24">
        <f>Table3[[#This Row],[EMP ID]]</f>
        <v>200007</v>
      </c>
    </row>
    <row r="9" spans="1:15" x14ac:dyDescent="0.25">
      <c r="A9" s="24">
        <v>200008</v>
      </c>
      <c r="B9" s="24" t="s">
        <v>783</v>
      </c>
      <c r="C9" s="24" t="s">
        <v>784</v>
      </c>
      <c r="D9" s="24" t="s">
        <v>785</v>
      </c>
      <c r="F9" s="24" t="s">
        <v>760</v>
      </c>
      <c r="G9" s="24" t="s">
        <v>761</v>
      </c>
      <c r="H9" s="27">
        <v>43769</v>
      </c>
      <c r="I9" s="27">
        <v>43762</v>
      </c>
      <c r="J9" s="27">
        <v>43762</v>
      </c>
      <c r="K9" s="27">
        <v>43769</v>
      </c>
      <c r="L9" s="24">
        <f>Table3[[#This Row],[EMP ID]]</f>
        <v>200008</v>
      </c>
      <c r="M9" s="24" t="str">
        <f t="shared" si="0"/>
        <v>Karla P. Reyes</v>
      </c>
      <c r="N9" s="24" t="str">
        <f t="shared" si="1"/>
        <v>Reyes, Karla P</v>
      </c>
      <c r="O9" s="24">
        <f>Table3[[#This Row],[EMP ID]]</f>
        <v>200008</v>
      </c>
    </row>
    <row r="10" spans="1:15" x14ac:dyDescent="0.25">
      <c r="A10" s="24">
        <v>200009</v>
      </c>
      <c r="B10" s="24" t="s">
        <v>786</v>
      </c>
      <c r="C10" s="24" t="s">
        <v>757</v>
      </c>
      <c r="D10" s="24" t="s">
        <v>787</v>
      </c>
      <c r="F10" s="24" t="s">
        <v>760</v>
      </c>
      <c r="G10" s="24" t="s">
        <v>761</v>
      </c>
      <c r="H10" s="27">
        <v>44106</v>
      </c>
      <c r="I10" s="27">
        <v>43780</v>
      </c>
      <c r="J10" s="27">
        <v>43780</v>
      </c>
      <c r="K10" s="27">
        <v>44106</v>
      </c>
      <c r="L10" s="24">
        <f>Table3[[#This Row],[EMP ID]]</f>
        <v>200009</v>
      </c>
      <c r="M10" s="24" t="str">
        <f t="shared" si="0"/>
        <v>Cynthia Y. Chavez</v>
      </c>
      <c r="N10" s="24" t="str">
        <f t="shared" si="1"/>
        <v>Chavez, Cynthia Y</v>
      </c>
      <c r="O10" s="24">
        <f>Table3[[#This Row],[EMP ID]]</f>
        <v>200009</v>
      </c>
    </row>
    <row r="11" spans="1:15" x14ac:dyDescent="0.25">
      <c r="A11" s="24">
        <v>200010</v>
      </c>
      <c r="B11" s="24" t="s">
        <v>788</v>
      </c>
      <c r="D11" s="24" t="s">
        <v>789</v>
      </c>
      <c r="F11" s="24" t="s">
        <v>760</v>
      </c>
      <c r="G11" s="24" t="s">
        <v>761</v>
      </c>
      <c r="H11" s="27">
        <v>44155</v>
      </c>
      <c r="I11" s="27">
        <v>44060</v>
      </c>
      <c r="J11" s="27">
        <v>44060</v>
      </c>
      <c r="K11" s="27">
        <v>44155</v>
      </c>
      <c r="L11" s="24">
        <f>Table3[[#This Row],[EMP ID]]</f>
        <v>200010</v>
      </c>
      <c r="M11" s="24" t="str">
        <f t="shared" si="0"/>
        <v>Vicky Montez</v>
      </c>
      <c r="N11" s="24" t="str">
        <f t="shared" si="1"/>
        <v>Montez, Vicky</v>
      </c>
      <c r="O11" s="24">
        <f>Table3[[#This Row],[EMP ID]]</f>
        <v>200010</v>
      </c>
    </row>
    <row r="12" spans="1:15" x14ac:dyDescent="0.25">
      <c r="A12" s="24">
        <v>200011</v>
      </c>
      <c r="B12" s="24" t="s">
        <v>790</v>
      </c>
      <c r="C12" s="24" t="s">
        <v>791</v>
      </c>
      <c r="D12" s="24" t="s">
        <v>792</v>
      </c>
      <c r="F12" s="24" t="s">
        <v>760</v>
      </c>
      <c r="G12" s="24" t="s">
        <v>761</v>
      </c>
      <c r="H12" s="27">
        <v>44267</v>
      </c>
      <c r="I12" s="27">
        <v>44060</v>
      </c>
      <c r="J12" s="27">
        <v>44060</v>
      </c>
      <c r="K12" s="27">
        <v>44267</v>
      </c>
      <c r="L12" s="24">
        <f>Table3[[#This Row],[EMP ID]]</f>
        <v>200011</v>
      </c>
      <c r="M12" s="24" t="str">
        <f t="shared" si="0"/>
        <v>Tristan E. Pinzon</v>
      </c>
      <c r="N12" s="24" t="str">
        <f t="shared" si="1"/>
        <v>Pinzon, Tristan E</v>
      </c>
      <c r="O12" s="24">
        <f>Table3[[#This Row],[EMP ID]]</f>
        <v>200011</v>
      </c>
    </row>
    <row r="13" spans="1:15" x14ac:dyDescent="0.25">
      <c r="A13" s="24">
        <v>200012</v>
      </c>
      <c r="B13" s="24" t="s">
        <v>793</v>
      </c>
      <c r="D13" s="24" t="s">
        <v>794</v>
      </c>
      <c r="F13" s="24" t="s">
        <v>760</v>
      </c>
      <c r="G13" s="24" t="s">
        <v>761</v>
      </c>
      <c r="H13" s="27">
        <v>44267</v>
      </c>
      <c r="I13" s="27">
        <v>44109</v>
      </c>
      <c r="J13" s="27">
        <v>44109</v>
      </c>
      <c r="K13" s="27">
        <v>44267</v>
      </c>
      <c r="L13" s="24">
        <f>Table3[[#This Row],[EMP ID]]</f>
        <v>200012</v>
      </c>
      <c r="M13" s="24" t="str">
        <f t="shared" si="0"/>
        <v>Rachel Rodriguez</v>
      </c>
      <c r="N13" s="24" t="str">
        <f t="shared" si="1"/>
        <v>Rodriguez, Rachel</v>
      </c>
      <c r="O13" s="24">
        <f>Table3[[#This Row],[EMP ID]]</f>
        <v>200012</v>
      </c>
    </row>
    <row r="14" spans="1:15" x14ac:dyDescent="0.25">
      <c r="A14" s="24">
        <v>200013</v>
      </c>
      <c r="B14" s="24" t="s">
        <v>795</v>
      </c>
      <c r="D14" s="24" t="s">
        <v>796</v>
      </c>
      <c r="F14" s="24" t="s">
        <v>760</v>
      </c>
      <c r="H14" s="27">
        <v>44511</v>
      </c>
      <c r="I14" s="27">
        <v>44200</v>
      </c>
      <c r="J14" s="27">
        <v>44200</v>
      </c>
      <c r="K14" s="27">
        <v>44511</v>
      </c>
      <c r="L14" s="24">
        <f>Table3[[#This Row],[EMP ID]]</f>
        <v>200013</v>
      </c>
      <c r="M14" s="24" t="str">
        <f t="shared" si="0"/>
        <v>Christine Noe</v>
      </c>
      <c r="N14" s="24" t="str">
        <f t="shared" si="1"/>
        <v>Noe, Christine</v>
      </c>
      <c r="O14" s="24">
        <f>Table3[[#This Row],[EMP ID]]</f>
        <v>200013</v>
      </c>
    </row>
    <row r="15" spans="1:15" x14ac:dyDescent="0.25">
      <c r="A15" s="24">
        <v>200014</v>
      </c>
      <c r="B15" s="24" t="s">
        <v>797</v>
      </c>
      <c r="C15" s="24" t="s">
        <v>776</v>
      </c>
      <c r="D15" s="24" t="s">
        <v>798</v>
      </c>
      <c r="F15" s="24" t="s">
        <v>760</v>
      </c>
      <c r="G15" s="24" t="s">
        <v>761</v>
      </c>
      <c r="H15" s="27">
        <v>44482</v>
      </c>
      <c r="I15" s="27">
        <v>44291</v>
      </c>
      <c r="J15" s="27">
        <v>44291</v>
      </c>
      <c r="K15" s="27">
        <v>44482</v>
      </c>
      <c r="L15" s="24">
        <f>Table3[[#This Row],[EMP ID]]</f>
        <v>200014</v>
      </c>
      <c r="M15" s="24" t="str">
        <f t="shared" si="0"/>
        <v>Yenci M. Benitez</v>
      </c>
      <c r="N15" s="24" t="str">
        <f t="shared" si="1"/>
        <v>Benitez, Yenci M</v>
      </c>
      <c r="O15" s="24">
        <f>Table3[[#This Row],[EMP ID]]</f>
        <v>200014</v>
      </c>
    </row>
    <row r="16" spans="1:15" x14ac:dyDescent="0.25">
      <c r="A16" s="24">
        <v>200015</v>
      </c>
      <c r="B16" s="24" t="s">
        <v>799</v>
      </c>
      <c r="C16" s="24" t="s">
        <v>778</v>
      </c>
      <c r="D16" s="24" t="s">
        <v>800</v>
      </c>
      <c r="F16" s="24" t="s">
        <v>760</v>
      </c>
      <c r="G16" s="24" t="s">
        <v>771</v>
      </c>
      <c r="H16" s="27">
        <v>44468</v>
      </c>
      <c r="I16" s="27">
        <v>44291</v>
      </c>
      <c r="J16" s="27">
        <v>44291</v>
      </c>
      <c r="K16" s="27">
        <v>44468</v>
      </c>
      <c r="L16" s="24">
        <f>Table3[[#This Row],[EMP ID]]</f>
        <v>200015</v>
      </c>
      <c r="M16" s="24" t="str">
        <f t="shared" si="0"/>
        <v>Austin A. Alexander</v>
      </c>
      <c r="N16" s="24" t="str">
        <f t="shared" si="1"/>
        <v>Alexander, Austin A</v>
      </c>
      <c r="O16" s="24">
        <f>Table3[[#This Row],[EMP ID]]</f>
        <v>200015</v>
      </c>
    </row>
    <row r="17" spans="1:15" x14ac:dyDescent="0.25">
      <c r="A17" s="24">
        <v>200016</v>
      </c>
      <c r="B17" s="24" t="s">
        <v>801</v>
      </c>
      <c r="D17" s="24" t="s">
        <v>802</v>
      </c>
      <c r="F17" s="24" t="s">
        <v>803</v>
      </c>
      <c r="G17" s="24" t="s">
        <v>804</v>
      </c>
      <c r="H17" s="27">
        <v>45518</v>
      </c>
      <c r="I17" s="27">
        <v>44501</v>
      </c>
      <c r="J17" s="27">
        <v>44501</v>
      </c>
      <c r="K17" s="27">
        <v>45513</v>
      </c>
      <c r="L17" s="24">
        <f>Table3[[#This Row],[EMP ID]]</f>
        <v>200016</v>
      </c>
      <c r="M17" s="24" t="str">
        <f t="shared" si="0"/>
        <v>Nader Khanmohammadi</v>
      </c>
      <c r="N17" s="24" t="str">
        <f t="shared" si="1"/>
        <v>Khanmohammadi, Nader</v>
      </c>
      <c r="O17" s="24">
        <f>Table3[[#This Row],[EMP ID]]</f>
        <v>200016</v>
      </c>
    </row>
    <row r="18" spans="1:15" x14ac:dyDescent="0.25">
      <c r="A18" s="24">
        <v>200017</v>
      </c>
      <c r="B18" s="24" t="s">
        <v>805</v>
      </c>
      <c r="C18" s="24" t="s">
        <v>766</v>
      </c>
      <c r="D18" s="24" t="s">
        <v>806</v>
      </c>
      <c r="F18" s="24" t="s">
        <v>760</v>
      </c>
      <c r="G18" s="24" t="s">
        <v>761</v>
      </c>
      <c r="H18" s="27">
        <v>44736</v>
      </c>
      <c r="I18" s="27">
        <v>44530</v>
      </c>
      <c r="J18" s="27">
        <v>44530</v>
      </c>
      <c r="K18" s="27">
        <v>44736</v>
      </c>
      <c r="L18" s="24">
        <f>Table3[[#This Row],[EMP ID]]</f>
        <v>200017</v>
      </c>
      <c r="M18" s="24" t="str">
        <f t="shared" si="0"/>
        <v>Ana J. Vazquez-Gonzalez</v>
      </c>
      <c r="N18" s="24" t="str">
        <f t="shared" si="1"/>
        <v>Vazquez-Gonzalez, Ana J</v>
      </c>
      <c r="O18" s="24">
        <f>Table3[[#This Row],[EMP ID]]</f>
        <v>200017</v>
      </c>
    </row>
    <row r="19" spans="1:15" x14ac:dyDescent="0.25">
      <c r="A19" s="24">
        <v>200018</v>
      </c>
      <c r="B19" s="24" t="s">
        <v>807</v>
      </c>
      <c r="C19" s="24" t="s">
        <v>791</v>
      </c>
      <c r="D19" s="24" t="s">
        <v>808</v>
      </c>
      <c r="F19" s="24" t="s">
        <v>760</v>
      </c>
      <c r="G19" s="24" t="s">
        <v>761</v>
      </c>
      <c r="H19" s="27">
        <v>44649</v>
      </c>
      <c r="I19" s="27">
        <v>44641</v>
      </c>
      <c r="J19" s="27">
        <v>44641</v>
      </c>
      <c r="K19" s="27">
        <v>44649</v>
      </c>
      <c r="L19" s="24">
        <f>Table3[[#This Row],[EMP ID]]</f>
        <v>200018</v>
      </c>
      <c r="M19" s="24" t="str">
        <f t="shared" si="0"/>
        <v>Hortencia E. Llanas</v>
      </c>
      <c r="N19" s="24" t="str">
        <f t="shared" si="1"/>
        <v>Llanas, Hortencia E</v>
      </c>
      <c r="O19" s="24">
        <f>Table3[[#This Row],[EMP ID]]</f>
        <v>200018</v>
      </c>
    </row>
    <row r="20" spans="1:15" x14ac:dyDescent="0.25">
      <c r="A20" s="24">
        <v>210001</v>
      </c>
      <c r="B20" s="24" t="s">
        <v>809</v>
      </c>
      <c r="C20" s="24" t="s">
        <v>810</v>
      </c>
      <c r="D20" s="24" t="s">
        <v>811</v>
      </c>
      <c r="F20" s="24" t="s">
        <v>812</v>
      </c>
      <c r="H20" s="27">
        <v>43455</v>
      </c>
      <c r="I20" s="27">
        <v>43066</v>
      </c>
      <c r="J20" s="27">
        <v>43066</v>
      </c>
      <c r="K20" s="27">
        <v>43455</v>
      </c>
      <c r="L20" s="24">
        <f>Table3[[#This Row],[EMP ID]]</f>
        <v>210001</v>
      </c>
      <c r="M20" s="24" t="str">
        <f t="shared" si="0"/>
        <v>Brad C. Buckner</v>
      </c>
      <c r="N20" s="24" t="str">
        <f t="shared" si="1"/>
        <v>Buckner, Brad C</v>
      </c>
      <c r="O20" s="24">
        <f>Table3[[#This Row],[EMP ID]]</f>
        <v>210001</v>
      </c>
    </row>
    <row r="21" spans="1:15" x14ac:dyDescent="0.25">
      <c r="A21" s="24">
        <v>210002</v>
      </c>
      <c r="B21" s="24" t="s">
        <v>813</v>
      </c>
      <c r="C21" s="24" t="s">
        <v>766</v>
      </c>
      <c r="D21" s="24" t="s">
        <v>814</v>
      </c>
      <c r="F21" s="24" t="s">
        <v>812</v>
      </c>
      <c r="G21" s="24" t="s">
        <v>761</v>
      </c>
      <c r="H21" s="27">
        <v>43854</v>
      </c>
      <c r="I21" s="27">
        <v>42142</v>
      </c>
      <c r="J21" s="27">
        <v>42142</v>
      </c>
      <c r="K21" s="27">
        <v>43854</v>
      </c>
      <c r="L21" s="24">
        <f>Table3[[#This Row],[EMP ID]]</f>
        <v>210002</v>
      </c>
      <c r="M21" s="24" t="str">
        <f t="shared" si="0"/>
        <v>Hector J. Bonilla</v>
      </c>
      <c r="N21" s="24" t="str">
        <f t="shared" si="1"/>
        <v>Bonilla, Hector J</v>
      </c>
      <c r="O21" s="24">
        <f>Table3[[#This Row],[EMP ID]]</f>
        <v>210002</v>
      </c>
    </row>
    <row r="22" spans="1:15" x14ac:dyDescent="0.25">
      <c r="A22" s="24">
        <v>210003</v>
      </c>
      <c r="B22" s="24" t="s">
        <v>815</v>
      </c>
      <c r="C22" s="24" t="s">
        <v>816</v>
      </c>
      <c r="D22" s="24" t="s">
        <v>817</v>
      </c>
      <c r="F22" s="24" t="s">
        <v>818</v>
      </c>
      <c r="G22" s="24" t="s">
        <v>804</v>
      </c>
      <c r="H22" s="27"/>
      <c r="I22" s="27">
        <v>42142</v>
      </c>
      <c r="J22" s="27">
        <v>42142</v>
      </c>
      <c r="K22" s="27">
        <v>45619</v>
      </c>
      <c r="L22" s="24">
        <f>Table3[[#This Row],[EMP ID]]</f>
        <v>210003</v>
      </c>
      <c r="M22" s="24" t="str">
        <f t="shared" si="0"/>
        <v>Ammar I. Elhamad</v>
      </c>
      <c r="N22" s="24" t="str">
        <f t="shared" si="1"/>
        <v>Elhamad, Ammar I</v>
      </c>
      <c r="O22" s="24">
        <f>Table3[[#This Row],[EMP ID]]</f>
        <v>210003</v>
      </c>
    </row>
    <row r="23" spans="1:15" x14ac:dyDescent="0.25">
      <c r="A23" s="24">
        <v>210004</v>
      </c>
      <c r="B23" s="24" t="s">
        <v>819</v>
      </c>
      <c r="D23" s="24" t="s">
        <v>820</v>
      </c>
      <c r="F23" s="24" t="s">
        <v>812</v>
      </c>
      <c r="G23" s="24" t="s">
        <v>804</v>
      </c>
      <c r="H23" s="27">
        <v>44933</v>
      </c>
      <c r="I23" s="27">
        <v>42247</v>
      </c>
      <c r="J23" s="27">
        <v>42247</v>
      </c>
      <c r="K23" s="27">
        <v>44933</v>
      </c>
      <c r="L23" s="24">
        <f>Table3[[#This Row],[EMP ID]]</f>
        <v>210004</v>
      </c>
      <c r="M23" s="24" t="str">
        <f t="shared" si="0"/>
        <v>Nishant Gupta</v>
      </c>
      <c r="N23" s="24" t="str">
        <f t="shared" si="1"/>
        <v>Gupta, Nishant</v>
      </c>
      <c r="O23" s="24">
        <f>Table3[[#This Row],[EMP ID]]</f>
        <v>210004</v>
      </c>
    </row>
    <row r="24" spans="1:15" x14ac:dyDescent="0.25">
      <c r="A24" s="24">
        <v>210005</v>
      </c>
      <c r="B24" s="24" t="s">
        <v>821</v>
      </c>
      <c r="D24" s="24" t="s">
        <v>822</v>
      </c>
      <c r="F24" s="24" t="s">
        <v>812</v>
      </c>
      <c r="H24" s="27">
        <v>43693</v>
      </c>
      <c r="I24" s="27">
        <v>42808</v>
      </c>
      <c r="J24" s="27">
        <v>42808</v>
      </c>
      <c r="K24" s="27">
        <v>43693</v>
      </c>
      <c r="L24" s="24">
        <f>Table3[[#This Row],[EMP ID]]</f>
        <v>210005</v>
      </c>
      <c r="M24" s="24" t="str">
        <f t="shared" si="0"/>
        <v>Zabih Kocer</v>
      </c>
      <c r="N24" s="24" t="str">
        <f t="shared" si="1"/>
        <v>Kocer, Zabih</v>
      </c>
      <c r="O24" s="24">
        <f>Table3[[#This Row],[EMP ID]]</f>
        <v>210005</v>
      </c>
    </row>
    <row r="25" spans="1:15" x14ac:dyDescent="0.25">
      <c r="A25" s="24">
        <v>210006</v>
      </c>
      <c r="B25" s="24" t="s">
        <v>824</v>
      </c>
      <c r="C25" s="24" t="s">
        <v>762</v>
      </c>
      <c r="D25" s="24" t="s">
        <v>825</v>
      </c>
      <c r="F25" s="24" t="s">
        <v>812</v>
      </c>
      <c r="G25" s="24" t="s">
        <v>804</v>
      </c>
      <c r="H25" s="27">
        <v>44584</v>
      </c>
      <c r="I25" s="27">
        <v>41547</v>
      </c>
      <c r="J25" s="27">
        <v>41547</v>
      </c>
      <c r="K25" s="27">
        <v>44584</v>
      </c>
      <c r="L25" s="24">
        <f>Table3[[#This Row],[EMP ID]]</f>
        <v>210006</v>
      </c>
      <c r="M25" s="24" t="str">
        <f t="shared" si="0"/>
        <v>Rahul S. Patil</v>
      </c>
      <c r="N25" s="24" t="str">
        <f t="shared" si="1"/>
        <v>Patil, Rahul S</v>
      </c>
      <c r="O25" s="24">
        <f>Table3[[#This Row],[EMP ID]]</f>
        <v>210006</v>
      </c>
    </row>
    <row r="26" spans="1:15" x14ac:dyDescent="0.25">
      <c r="A26" s="24">
        <v>210007</v>
      </c>
      <c r="B26" s="24" t="s">
        <v>826</v>
      </c>
      <c r="D26" s="24" t="s">
        <v>827</v>
      </c>
      <c r="F26" s="24" t="s">
        <v>828</v>
      </c>
      <c r="G26" s="24" t="s">
        <v>761</v>
      </c>
      <c r="H26" s="27">
        <v>44858</v>
      </c>
      <c r="I26" s="27">
        <v>43892</v>
      </c>
      <c r="J26" s="27">
        <v>43151</v>
      </c>
      <c r="K26" s="27">
        <v>44858</v>
      </c>
      <c r="L26" s="24">
        <f>Table3[[#This Row],[EMP ID]]</f>
        <v>210007</v>
      </c>
      <c r="M26" s="24" t="str">
        <f t="shared" si="0"/>
        <v>Eric Romo</v>
      </c>
      <c r="N26" s="24" t="str">
        <f t="shared" si="1"/>
        <v>Romo, Eric</v>
      </c>
      <c r="O26" s="24">
        <f>Table3[[#This Row],[EMP ID]]</f>
        <v>210007</v>
      </c>
    </row>
    <row r="27" spans="1:15" x14ac:dyDescent="0.25">
      <c r="A27" s="24">
        <v>210008</v>
      </c>
      <c r="B27" s="24" t="s">
        <v>829</v>
      </c>
      <c r="C27" s="24" t="s">
        <v>778</v>
      </c>
      <c r="D27" s="24" t="s">
        <v>830</v>
      </c>
      <c r="F27" s="24" t="s">
        <v>812</v>
      </c>
      <c r="H27" s="27">
        <v>44360</v>
      </c>
      <c r="I27" s="27">
        <v>43164</v>
      </c>
      <c r="J27" s="27"/>
      <c r="K27" s="27">
        <v>44353</v>
      </c>
      <c r="L27" s="24">
        <f>Table3[[#This Row],[EMP ID]]</f>
        <v>210008</v>
      </c>
      <c r="M27" s="24" t="str">
        <f t="shared" si="0"/>
        <v>Jeffrey A. Sienkiewicz</v>
      </c>
      <c r="N27" s="24" t="str">
        <f t="shared" si="1"/>
        <v>Sienkiewicz, Jeffrey A</v>
      </c>
      <c r="O27" s="24">
        <f>Table3[[#This Row],[EMP ID]]</f>
        <v>210008</v>
      </c>
    </row>
    <row r="28" spans="1:15" x14ac:dyDescent="0.25">
      <c r="A28" s="24">
        <v>210009</v>
      </c>
      <c r="B28" s="24" t="s">
        <v>831</v>
      </c>
      <c r="C28" s="24" t="s">
        <v>832</v>
      </c>
      <c r="D28" s="24" t="s">
        <v>833</v>
      </c>
      <c r="F28" s="24" t="s">
        <v>828</v>
      </c>
      <c r="G28" s="24" t="s">
        <v>804</v>
      </c>
      <c r="H28" s="27">
        <v>44624</v>
      </c>
      <c r="I28" s="27">
        <v>43115</v>
      </c>
      <c r="J28" s="27">
        <v>43115</v>
      </c>
      <c r="K28" s="27">
        <v>44624</v>
      </c>
      <c r="L28" s="24">
        <f>Table3[[#This Row],[EMP ID]]</f>
        <v>210009</v>
      </c>
      <c r="M28" s="24" t="str">
        <f t="shared" si="0"/>
        <v>Tyler K. Terashima</v>
      </c>
      <c r="N28" s="24" t="str">
        <f t="shared" si="1"/>
        <v>Terashima, Tyler K</v>
      </c>
      <c r="O28" s="24">
        <f>Table3[[#This Row],[EMP ID]]</f>
        <v>210009</v>
      </c>
    </row>
    <row r="29" spans="1:15" x14ac:dyDescent="0.25">
      <c r="A29" s="24">
        <v>210010</v>
      </c>
      <c r="B29" s="24" t="s">
        <v>834</v>
      </c>
      <c r="D29" s="24" t="s">
        <v>835</v>
      </c>
      <c r="F29" s="24" t="s">
        <v>818</v>
      </c>
      <c r="G29" s="24" t="s">
        <v>804</v>
      </c>
      <c r="H29" s="27"/>
      <c r="I29" s="27">
        <v>42971</v>
      </c>
      <c r="J29" s="27">
        <v>42971</v>
      </c>
      <c r="K29" s="27">
        <v>45614</v>
      </c>
      <c r="L29" s="24">
        <f>Table3[[#This Row],[EMP ID]]</f>
        <v>210010</v>
      </c>
      <c r="M29" s="24" t="str">
        <f t="shared" si="0"/>
        <v>Ramesh Bobba</v>
      </c>
      <c r="N29" s="24" t="str">
        <f t="shared" si="1"/>
        <v>Bobba, Ramesh</v>
      </c>
      <c r="O29" s="24">
        <f>Table3[[#This Row],[EMP ID]]</f>
        <v>210010</v>
      </c>
    </row>
    <row r="30" spans="1:15" x14ac:dyDescent="0.25">
      <c r="A30" s="24">
        <v>210011</v>
      </c>
      <c r="B30" s="24" t="s">
        <v>813</v>
      </c>
      <c r="D30" s="24" t="s">
        <v>836</v>
      </c>
      <c r="F30" s="24" t="s">
        <v>837</v>
      </c>
      <c r="H30" s="27">
        <v>43721</v>
      </c>
      <c r="I30" s="27">
        <v>43040</v>
      </c>
      <c r="J30" s="27">
        <v>43040</v>
      </c>
      <c r="K30" s="27">
        <v>43806</v>
      </c>
      <c r="L30" s="24">
        <f>Table3[[#This Row],[EMP ID]]</f>
        <v>210011</v>
      </c>
      <c r="M30" s="24" t="str">
        <f t="shared" si="0"/>
        <v>Hector Fresnillo</v>
      </c>
      <c r="N30" s="24" t="str">
        <f t="shared" si="1"/>
        <v>Fresnillo, Hector</v>
      </c>
      <c r="O30" s="24">
        <f>Table3[[#This Row],[EMP ID]]</f>
        <v>210011</v>
      </c>
    </row>
    <row r="31" spans="1:15" x14ac:dyDescent="0.25">
      <c r="A31" s="24">
        <v>210012</v>
      </c>
      <c r="B31" s="24" t="s">
        <v>838</v>
      </c>
      <c r="D31" s="24" t="s">
        <v>839</v>
      </c>
      <c r="F31" s="24" t="s">
        <v>840</v>
      </c>
      <c r="G31" s="24" t="s">
        <v>804</v>
      </c>
      <c r="H31" s="27"/>
      <c r="I31" s="27">
        <v>43402</v>
      </c>
      <c r="J31" s="27">
        <v>43402</v>
      </c>
      <c r="K31" s="27">
        <v>45618</v>
      </c>
      <c r="L31" s="24">
        <f>Table3[[#This Row],[EMP ID]]</f>
        <v>210012</v>
      </c>
      <c r="M31" s="24" t="str">
        <f t="shared" si="0"/>
        <v>Nagesh Kumar Pachipulusu Sreedhar</v>
      </c>
      <c r="N31" s="24" t="str">
        <f t="shared" si="1"/>
        <v>Pachipulusu Sreedhar, Nagesh Kumar</v>
      </c>
      <c r="O31" s="24">
        <f>Table3[[#This Row],[EMP ID]]</f>
        <v>210012</v>
      </c>
    </row>
    <row r="32" spans="1:15" x14ac:dyDescent="0.25">
      <c r="A32" s="24">
        <v>210013</v>
      </c>
      <c r="B32" s="24" t="s">
        <v>841</v>
      </c>
      <c r="C32" s="24" t="s">
        <v>810</v>
      </c>
      <c r="D32" s="24" t="s">
        <v>842</v>
      </c>
      <c r="F32" s="24" t="s">
        <v>843</v>
      </c>
      <c r="H32" s="27"/>
      <c r="I32" s="27">
        <v>42590</v>
      </c>
      <c r="J32" s="27">
        <v>42590</v>
      </c>
      <c r="K32" s="27">
        <v>45619</v>
      </c>
      <c r="L32" s="24">
        <f>Table3[[#This Row],[EMP ID]]</f>
        <v>210013</v>
      </c>
      <c r="M32" s="24" t="str">
        <f t="shared" si="0"/>
        <v>Matthew C. Shaylor</v>
      </c>
      <c r="N32" s="24" t="str">
        <f t="shared" si="1"/>
        <v>Shaylor, Matthew C</v>
      </c>
      <c r="O32" s="24">
        <f>Table3[[#This Row],[EMP ID]]</f>
        <v>210013</v>
      </c>
    </row>
    <row r="33" spans="1:15" x14ac:dyDescent="0.25">
      <c r="A33" s="24">
        <v>210014</v>
      </c>
      <c r="B33" s="24" t="s">
        <v>844</v>
      </c>
      <c r="C33" s="24" t="s">
        <v>845</v>
      </c>
      <c r="D33" s="24" t="s">
        <v>846</v>
      </c>
      <c r="F33" s="24" t="s">
        <v>828</v>
      </c>
      <c r="G33" s="24" t="s">
        <v>771</v>
      </c>
      <c r="H33" s="27">
        <v>43574</v>
      </c>
      <c r="I33" s="27">
        <v>43430</v>
      </c>
      <c r="J33" s="27">
        <v>43430</v>
      </c>
      <c r="K33" s="27">
        <v>43574</v>
      </c>
      <c r="L33" s="24">
        <f>Table3[[#This Row],[EMP ID]]</f>
        <v>210014</v>
      </c>
      <c r="M33" s="24" t="str">
        <f t="shared" si="0"/>
        <v>Ramses D. Nimpa-Lonlack</v>
      </c>
      <c r="N33" s="24" t="str">
        <f t="shared" si="1"/>
        <v>Nimpa-Lonlack, Ramses D</v>
      </c>
      <c r="O33" s="24">
        <f>Table3[[#This Row],[EMP ID]]</f>
        <v>210014</v>
      </c>
    </row>
    <row r="34" spans="1:15" x14ac:dyDescent="0.25">
      <c r="A34" s="24">
        <v>210015</v>
      </c>
      <c r="B34" s="24" t="s">
        <v>847</v>
      </c>
      <c r="C34" s="24" t="s">
        <v>848</v>
      </c>
      <c r="D34" s="24" t="s">
        <v>849</v>
      </c>
      <c r="F34" s="24" t="s">
        <v>828</v>
      </c>
      <c r="H34" s="27">
        <v>43806</v>
      </c>
      <c r="I34" s="27">
        <v>43605</v>
      </c>
      <c r="J34" s="27">
        <v>43605</v>
      </c>
      <c r="K34" s="27">
        <v>43806</v>
      </c>
      <c r="L34" s="24">
        <f>Table3[[#This Row],[EMP ID]]</f>
        <v>210015</v>
      </c>
      <c r="M34" s="24" t="str">
        <f t="shared" si="0"/>
        <v>Jonathon R. Whisnant</v>
      </c>
      <c r="N34" s="24" t="str">
        <f t="shared" si="1"/>
        <v>Whisnant, Jonathon R</v>
      </c>
      <c r="O34" s="24">
        <f>Table3[[#This Row],[EMP ID]]</f>
        <v>210015</v>
      </c>
    </row>
    <row r="35" spans="1:15" x14ac:dyDescent="0.25">
      <c r="A35" s="24">
        <v>210016</v>
      </c>
      <c r="B35" s="24" t="s">
        <v>850</v>
      </c>
      <c r="D35" s="24" t="s">
        <v>851</v>
      </c>
      <c r="F35" s="24" t="s">
        <v>812</v>
      </c>
      <c r="H35" s="27">
        <v>44294</v>
      </c>
      <c r="I35" s="27">
        <v>43696</v>
      </c>
      <c r="J35" s="27"/>
      <c r="K35" s="27">
        <v>44294</v>
      </c>
      <c r="L35" s="24">
        <f>Table3[[#This Row],[EMP ID]]</f>
        <v>210016</v>
      </c>
      <c r="M35" s="24" t="str">
        <f t="shared" si="0"/>
        <v>Jay Franks</v>
      </c>
      <c r="N35" s="24" t="str">
        <f t="shared" si="1"/>
        <v>Franks, Jay</v>
      </c>
      <c r="O35" s="24">
        <f>Table3[[#This Row],[EMP ID]]</f>
        <v>210016</v>
      </c>
    </row>
    <row r="36" spans="1:15" x14ac:dyDescent="0.25">
      <c r="A36" s="24">
        <v>210017</v>
      </c>
      <c r="B36" s="24" t="s">
        <v>852</v>
      </c>
      <c r="C36" s="24" t="s">
        <v>853</v>
      </c>
      <c r="D36" s="24" t="s">
        <v>854</v>
      </c>
      <c r="F36" s="24" t="s">
        <v>840</v>
      </c>
      <c r="G36" s="24" t="s">
        <v>771</v>
      </c>
      <c r="H36" s="27">
        <v>45310</v>
      </c>
      <c r="I36" s="27">
        <v>43759</v>
      </c>
      <c r="J36" s="27">
        <v>43759</v>
      </c>
      <c r="K36" s="27">
        <v>45310</v>
      </c>
      <c r="L36" s="24">
        <f>Table3[[#This Row],[EMP ID]]</f>
        <v>210017</v>
      </c>
      <c r="M36" s="24" t="str">
        <f t="shared" si="0"/>
        <v>Terry Z. Franklin</v>
      </c>
      <c r="N36" s="24" t="str">
        <f t="shared" si="1"/>
        <v>Franklin, Terry Z</v>
      </c>
      <c r="O36" s="24">
        <f>Table3[[#This Row],[EMP ID]]</f>
        <v>210017</v>
      </c>
    </row>
    <row r="37" spans="1:15" x14ac:dyDescent="0.25">
      <c r="A37" s="24">
        <v>210018</v>
      </c>
      <c r="B37" s="24" t="s">
        <v>855</v>
      </c>
      <c r="C37" s="24" t="s">
        <v>778</v>
      </c>
      <c r="D37" s="24" t="s">
        <v>856</v>
      </c>
      <c r="F37" s="24" t="s">
        <v>840</v>
      </c>
      <c r="H37" s="27"/>
      <c r="I37" s="27">
        <v>43843</v>
      </c>
      <c r="J37" s="27">
        <v>43843</v>
      </c>
      <c r="K37" s="27">
        <v>45460</v>
      </c>
      <c r="L37" s="24">
        <f>Table3[[#This Row],[EMP ID]]</f>
        <v>210018</v>
      </c>
      <c r="M37" s="24" t="str">
        <f t="shared" si="0"/>
        <v>Samuel A. Bach</v>
      </c>
      <c r="N37" s="24" t="str">
        <f t="shared" si="1"/>
        <v>Bach, Samuel A</v>
      </c>
      <c r="O37" s="24">
        <f>Table3[[#This Row],[EMP ID]]</f>
        <v>210018</v>
      </c>
    </row>
    <row r="38" spans="1:15" x14ac:dyDescent="0.25">
      <c r="A38" s="24">
        <v>210019</v>
      </c>
      <c r="B38" s="24" t="s">
        <v>857</v>
      </c>
      <c r="C38" s="24" t="s">
        <v>766</v>
      </c>
      <c r="D38" s="24" t="s">
        <v>858</v>
      </c>
      <c r="F38" s="24" t="s">
        <v>828</v>
      </c>
      <c r="H38" s="27">
        <v>44057</v>
      </c>
      <c r="I38" s="27">
        <v>43969</v>
      </c>
      <c r="J38" s="27">
        <v>43969</v>
      </c>
      <c r="K38" s="27">
        <v>44057</v>
      </c>
      <c r="L38" s="24">
        <f>Table3[[#This Row],[EMP ID]]</f>
        <v>210019</v>
      </c>
      <c r="M38" s="24" t="str">
        <f t="shared" si="0"/>
        <v>Daniel J. Quarve</v>
      </c>
      <c r="N38" s="24" t="str">
        <f t="shared" si="1"/>
        <v>Quarve, Daniel J</v>
      </c>
      <c r="O38" s="24">
        <f>Table3[[#This Row],[EMP ID]]</f>
        <v>210019</v>
      </c>
    </row>
    <row r="39" spans="1:15" x14ac:dyDescent="0.25">
      <c r="A39" s="24">
        <v>210020</v>
      </c>
      <c r="B39" s="24" t="s">
        <v>859</v>
      </c>
      <c r="D39" s="24" t="s">
        <v>860</v>
      </c>
      <c r="F39" s="24" t="s">
        <v>828</v>
      </c>
      <c r="G39" s="24" t="s">
        <v>761</v>
      </c>
      <c r="H39" s="27">
        <v>44057</v>
      </c>
      <c r="I39" s="27">
        <v>43969</v>
      </c>
      <c r="J39" s="27">
        <v>43969</v>
      </c>
      <c r="K39" s="27">
        <v>44057</v>
      </c>
      <c r="L39" s="24">
        <f>Table3[[#This Row],[EMP ID]]</f>
        <v>210020</v>
      </c>
      <c r="M39" s="24" t="str">
        <f t="shared" si="0"/>
        <v>Oscar Vega-Rayas</v>
      </c>
      <c r="N39" s="24" t="str">
        <f t="shared" si="1"/>
        <v>Vega-Rayas, Oscar</v>
      </c>
      <c r="O39" s="24">
        <f>Table3[[#This Row],[EMP ID]]</f>
        <v>210020</v>
      </c>
    </row>
    <row r="40" spans="1:15" x14ac:dyDescent="0.25">
      <c r="A40" s="24">
        <v>210021</v>
      </c>
      <c r="B40" s="24" t="s">
        <v>861</v>
      </c>
      <c r="D40" s="24" t="s">
        <v>862</v>
      </c>
      <c r="F40" s="24" t="s">
        <v>828</v>
      </c>
      <c r="G40" s="24" t="s">
        <v>761</v>
      </c>
      <c r="H40" s="27">
        <v>44670</v>
      </c>
      <c r="I40" s="27">
        <v>43969</v>
      </c>
      <c r="J40" s="27">
        <v>43969</v>
      </c>
      <c r="K40" s="27">
        <v>44670</v>
      </c>
      <c r="L40" s="24">
        <f>Table3[[#This Row],[EMP ID]]</f>
        <v>210021</v>
      </c>
      <c r="M40" s="24" t="str">
        <f t="shared" si="0"/>
        <v>Edgar Gonzalez</v>
      </c>
      <c r="N40" s="24" t="str">
        <f t="shared" si="1"/>
        <v>Gonzalez, Edgar</v>
      </c>
      <c r="O40" s="24">
        <f>Table3[[#This Row],[EMP ID]]</f>
        <v>210021</v>
      </c>
    </row>
    <row r="41" spans="1:15" x14ac:dyDescent="0.25">
      <c r="A41" s="24">
        <v>210022</v>
      </c>
      <c r="B41" s="24" t="s">
        <v>863</v>
      </c>
      <c r="C41" s="24" t="s">
        <v>832</v>
      </c>
      <c r="D41" s="24" t="s">
        <v>825</v>
      </c>
      <c r="F41" s="24" t="s">
        <v>812</v>
      </c>
      <c r="G41" s="24" t="s">
        <v>804</v>
      </c>
      <c r="H41" s="27">
        <v>44895</v>
      </c>
      <c r="I41" s="27">
        <v>43983</v>
      </c>
      <c r="J41" s="27">
        <v>43983</v>
      </c>
      <c r="K41" s="27">
        <v>44895</v>
      </c>
      <c r="L41" s="24">
        <f>Table3[[#This Row],[EMP ID]]</f>
        <v>210022</v>
      </c>
      <c r="M41" s="24" t="str">
        <f t="shared" si="0"/>
        <v>Sangramsingh K. Patil</v>
      </c>
      <c r="N41" s="24" t="str">
        <f t="shared" si="1"/>
        <v>Patil, Sangramsingh K</v>
      </c>
      <c r="O41" s="24">
        <f>Table3[[#This Row],[EMP ID]]</f>
        <v>210022</v>
      </c>
    </row>
    <row r="42" spans="1:15" x14ac:dyDescent="0.25">
      <c r="A42" s="24">
        <v>210023</v>
      </c>
      <c r="B42" s="24" t="s">
        <v>864</v>
      </c>
      <c r="C42" s="24" t="s">
        <v>810</v>
      </c>
      <c r="D42" s="24" t="s">
        <v>865</v>
      </c>
      <c r="F42" s="24" t="s">
        <v>812</v>
      </c>
      <c r="G42" s="24" t="s">
        <v>761</v>
      </c>
      <c r="H42" s="27">
        <v>44170</v>
      </c>
      <c r="I42" s="27">
        <v>44039</v>
      </c>
      <c r="J42" s="27">
        <v>44039</v>
      </c>
      <c r="K42" s="27">
        <v>44170</v>
      </c>
      <c r="L42" s="24">
        <f>Table3[[#This Row],[EMP ID]]</f>
        <v>210023</v>
      </c>
      <c r="M42" s="24" t="str">
        <f t="shared" si="0"/>
        <v>Lewis C. Robson</v>
      </c>
      <c r="N42" s="24" t="str">
        <f t="shared" si="1"/>
        <v>Robson, Lewis C</v>
      </c>
      <c r="O42" s="24">
        <f>Table3[[#This Row],[EMP ID]]</f>
        <v>210023</v>
      </c>
    </row>
    <row r="43" spans="1:15" x14ac:dyDescent="0.25">
      <c r="A43" s="24">
        <v>210024</v>
      </c>
      <c r="B43" s="24" t="s">
        <v>866</v>
      </c>
      <c r="D43" s="24" t="s">
        <v>867</v>
      </c>
      <c r="F43" s="24" t="s">
        <v>828</v>
      </c>
      <c r="G43" s="24" t="s">
        <v>804</v>
      </c>
      <c r="H43" s="27">
        <v>44141</v>
      </c>
      <c r="I43" s="27">
        <v>44039</v>
      </c>
      <c r="J43" s="27">
        <v>44039</v>
      </c>
      <c r="K43" s="27">
        <v>44141</v>
      </c>
      <c r="L43" s="24">
        <f>Table3[[#This Row],[EMP ID]]</f>
        <v>210024</v>
      </c>
      <c r="M43" s="24" t="str">
        <f t="shared" si="0"/>
        <v>Nipun Gadhok</v>
      </c>
      <c r="N43" s="24" t="str">
        <f t="shared" si="1"/>
        <v>Gadhok, Nipun</v>
      </c>
      <c r="O43" s="24">
        <f>Table3[[#This Row],[EMP ID]]</f>
        <v>210024</v>
      </c>
    </row>
    <row r="44" spans="1:15" x14ac:dyDescent="0.25">
      <c r="A44" s="24">
        <v>210025</v>
      </c>
      <c r="B44" s="24" t="s">
        <v>868</v>
      </c>
      <c r="C44" s="24" t="s">
        <v>776</v>
      </c>
      <c r="D44" s="24" t="s">
        <v>869</v>
      </c>
      <c r="F44" s="24" t="s">
        <v>828</v>
      </c>
      <c r="G44" s="24" t="s">
        <v>761</v>
      </c>
      <c r="H44" s="27">
        <v>44288</v>
      </c>
      <c r="I44" s="27">
        <v>44053</v>
      </c>
      <c r="J44" s="27">
        <v>44053</v>
      </c>
      <c r="K44" s="27">
        <v>44288</v>
      </c>
      <c r="L44" s="24">
        <f>Table3[[#This Row],[EMP ID]]</f>
        <v>210025</v>
      </c>
      <c r="M44" s="24" t="str">
        <f t="shared" si="0"/>
        <v>Victor M. Erazo-Pineda</v>
      </c>
      <c r="N44" s="24" t="str">
        <f t="shared" si="1"/>
        <v>Erazo-Pineda, Victor M</v>
      </c>
      <c r="O44" s="24">
        <f>Table3[[#This Row],[EMP ID]]</f>
        <v>210025</v>
      </c>
    </row>
    <row r="45" spans="1:15" x14ac:dyDescent="0.25">
      <c r="A45" s="24">
        <v>210026</v>
      </c>
      <c r="B45" s="24" t="s">
        <v>870</v>
      </c>
      <c r="C45" s="24" t="s">
        <v>772</v>
      </c>
      <c r="D45" s="24" t="s">
        <v>871</v>
      </c>
      <c r="F45" s="24" t="s">
        <v>828</v>
      </c>
      <c r="H45" s="27">
        <v>44330</v>
      </c>
      <c r="I45" s="27">
        <v>44200</v>
      </c>
      <c r="J45" s="27">
        <v>44200</v>
      </c>
      <c r="K45" s="27">
        <v>44330</v>
      </c>
      <c r="L45" s="24">
        <f>Table3[[#This Row],[EMP ID]]</f>
        <v>210026</v>
      </c>
      <c r="M45" s="24" t="str">
        <f t="shared" si="0"/>
        <v>Laith H. Samara</v>
      </c>
      <c r="N45" s="24" t="str">
        <f t="shared" si="1"/>
        <v>Samara, Laith H</v>
      </c>
      <c r="O45" s="24">
        <f>Table3[[#This Row],[EMP ID]]</f>
        <v>210026</v>
      </c>
    </row>
    <row r="46" spans="1:15" x14ac:dyDescent="0.25">
      <c r="A46" s="24">
        <v>210027</v>
      </c>
      <c r="B46" s="24" t="s">
        <v>829</v>
      </c>
      <c r="C46" s="24" t="s">
        <v>778</v>
      </c>
      <c r="D46" s="24" t="s">
        <v>872</v>
      </c>
      <c r="F46" s="24" t="s">
        <v>812</v>
      </c>
      <c r="H46" s="27">
        <v>44428</v>
      </c>
      <c r="I46" s="27">
        <v>44214</v>
      </c>
      <c r="J46" s="27">
        <v>44214</v>
      </c>
      <c r="K46" s="27">
        <v>44428</v>
      </c>
      <c r="L46" s="24">
        <f>Table3[[#This Row],[EMP ID]]</f>
        <v>210027</v>
      </c>
      <c r="M46" s="24" t="str">
        <f t="shared" si="0"/>
        <v>Jeffrey A. Danaher Jr</v>
      </c>
      <c r="N46" s="24" t="str">
        <f t="shared" si="1"/>
        <v>Danaher Jr, Jeffrey A</v>
      </c>
      <c r="O46" s="24">
        <f>Table3[[#This Row],[EMP ID]]</f>
        <v>210027</v>
      </c>
    </row>
    <row r="47" spans="1:15" x14ac:dyDescent="0.25">
      <c r="A47" s="24">
        <v>210028</v>
      </c>
      <c r="B47" s="24" t="s">
        <v>873</v>
      </c>
      <c r="D47" s="24" t="s">
        <v>874</v>
      </c>
      <c r="F47" s="24" t="s">
        <v>828</v>
      </c>
      <c r="G47" s="24" t="s">
        <v>761</v>
      </c>
      <c r="H47" s="27">
        <v>45141</v>
      </c>
      <c r="I47" s="27">
        <v>44291</v>
      </c>
      <c r="J47" s="27">
        <v>44291</v>
      </c>
      <c r="K47" s="27">
        <v>45262</v>
      </c>
      <c r="L47" s="24">
        <f>Table3[[#This Row],[EMP ID]]</f>
        <v>210028</v>
      </c>
      <c r="M47" s="24" t="str">
        <f t="shared" si="0"/>
        <v>Mauricio Oseguera Adame</v>
      </c>
      <c r="N47" s="24" t="str">
        <f t="shared" si="1"/>
        <v>Oseguera Adame, Mauricio</v>
      </c>
      <c r="O47" s="24">
        <f>Table3[[#This Row],[EMP ID]]</f>
        <v>210028</v>
      </c>
    </row>
    <row r="48" spans="1:15" x14ac:dyDescent="0.25">
      <c r="A48" s="24">
        <v>210029</v>
      </c>
      <c r="B48" s="24" t="s">
        <v>875</v>
      </c>
      <c r="C48" s="24" t="s">
        <v>772</v>
      </c>
      <c r="D48" s="24" t="s">
        <v>876</v>
      </c>
      <c r="F48" s="24" t="s">
        <v>828</v>
      </c>
      <c r="G48" s="24" t="s">
        <v>804</v>
      </c>
      <c r="H48" s="27">
        <v>44998</v>
      </c>
      <c r="I48" s="27">
        <v>44319</v>
      </c>
      <c r="J48" s="27">
        <v>44319</v>
      </c>
      <c r="K48" s="27">
        <v>45262</v>
      </c>
      <c r="L48" s="24">
        <f>Table3[[#This Row],[EMP ID]]</f>
        <v>210029</v>
      </c>
      <c r="M48" s="24" t="str">
        <f t="shared" si="0"/>
        <v>Akram H. Omar</v>
      </c>
      <c r="N48" s="24" t="str">
        <f t="shared" si="1"/>
        <v>Omar, Akram H</v>
      </c>
      <c r="O48" s="24">
        <f>Table3[[#This Row],[EMP ID]]</f>
        <v>210029</v>
      </c>
    </row>
    <row r="49" spans="1:15" x14ac:dyDescent="0.25">
      <c r="A49" s="24">
        <v>210030</v>
      </c>
      <c r="B49" s="24" t="s">
        <v>877</v>
      </c>
      <c r="C49" s="24" t="s">
        <v>759</v>
      </c>
      <c r="D49" s="24" t="s">
        <v>878</v>
      </c>
      <c r="F49" s="24" t="s">
        <v>840</v>
      </c>
      <c r="G49" s="24" t="s">
        <v>761</v>
      </c>
      <c r="H49" s="27">
        <v>45458</v>
      </c>
      <c r="I49" s="27">
        <v>44326</v>
      </c>
      <c r="J49" s="27">
        <v>44326</v>
      </c>
      <c r="K49" s="27">
        <v>45457</v>
      </c>
      <c r="L49" s="24">
        <f>Table3[[#This Row],[EMP ID]]</f>
        <v>210030</v>
      </c>
      <c r="M49" s="24" t="str">
        <f t="shared" si="0"/>
        <v>Jose F. Vega-Maldonado</v>
      </c>
      <c r="N49" s="24" t="str">
        <f t="shared" si="1"/>
        <v>Vega-Maldonado, Jose F</v>
      </c>
      <c r="O49" s="24">
        <f>Table3[[#This Row],[EMP ID]]</f>
        <v>210030</v>
      </c>
    </row>
    <row r="50" spans="1:15" x14ac:dyDescent="0.25">
      <c r="A50" s="24">
        <v>210031</v>
      </c>
      <c r="B50" s="24" t="s">
        <v>879</v>
      </c>
      <c r="D50" s="24" t="s">
        <v>880</v>
      </c>
      <c r="F50" s="24" t="s">
        <v>840</v>
      </c>
      <c r="G50" s="24" t="s">
        <v>761</v>
      </c>
      <c r="H50" s="27"/>
      <c r="I50" s="27">
        <v>44326</v>
      </c>
      <c r="J50" s="27">
        <v>44326</v>
      </c>
      <c r="K50" s="27">
        <v>45618</v>
      </c>
      <c r="L50" s="24">
        <f>Table3[[#This Row],[EMP ID]]</f>
        <v>210031</v>
      </c>
      <c r="M50" s="24" t="str">
        <f t="shared" si="0"/>
        <v>Alberto Zuniga</v>
      </c>
      <c r="N50" s="24" t="str">
        <f t="shared" si="1"/>
        <v>Zuniga, Alberto</v>
      </c>
      <c r="O50" s="24">
        <f>Table3[[#This Row],[EMP ID]]</f>
        <v>210031</v>
      </c>
    </row>
    <row r="51" spans="1:15" x14ac:dyDescent="0.25">
      <c r="A51" s="24">
        <v>210032</v>
      </c>
      <c r="B51" s="24" t="s">
        <v>881</v>
      </c>
      <c r="D51" s="24" t="s">
        <v>882</v>
      </c>
      <c r="F51" s="24" t="s">
        <v>828</v>
      </c>
      <c r="H51" s="27">
        <v>44421</v>
      </c>
      <c r="I51" s="27">
        <v>44336</v>
      </c>
      <c r="J51" s="27">
        <v>44336</v>
      </c>
      <c r="K51" s="27">
        <v>44421</v>
      </c>
      <c r="L51" s="24">
        <f>Table3[[#This Row],[EMP ID]]</f>
        <v>210032</v>
      </c>
      <c r="M51" s="24" t="str">
        <f t="shared" si="0"/>
        <v>Syed Shoaib</v>
      </c>
      <c r="N51" s="24" t="str">
        <f t="shared" si="1"/>
        <v>Shoaib, Syed</v>
      </c>
      <c r="O51" s="24">
        <f>Table3[[#This Row],[EMP ID]]</f>
        <v>210032</v>
      </c>
    </row>
    <row r="52" spans="1:15" x14ac:dyDescent="0.25">
      <c r="A52" s="24">
        <v>210033</v>
      </c>
      <c r="B52" s="24" t="s">
        <v>883</v>
      </c>
      <c r="C52" s="24" t="s">
        <v>762</v>
      </c>
      <c r="D52" s="24" t="s">
        <v>884</v>
      </c>
      <c r="F52" s="24" t="s">
        <v>828</v>
      </c>
      <c r="H52" s="27">
        <v>44610</v>
      </c>
      <c r="I52" s="27">
        <v>44340</v>
      </c>
      <c r="J52" s="27">
        <v>44340</v>
      </c>
      <c r="K52" s="27">
        <v>44610</v>
      </c>
      <c r="L52" s="24">
        <f>Table3[[#This Row],[EMP ID]]</f>
        <v>210033</v>
      </c>
      <c r="M52" s="24" t="str">
        <f t="shared" si="0"/>
        <v>Russell S. Gammon</v>
      </c>
      <c r="N52" s="24" t="str">
        <f t="shared" si="1"/>
        <v>Gammon, Russell S</v>
      </c>
      <c r="O52" s="24">
        <f>Table3[[#This Row],[EMP ID]]</f>
        <v>210033</v>
      </c>
    </row>
    <row r="53" spans="1:15" x14ac:dyDescent="0.25">
      <c r="A53" s="24">
        <v>210034</v>
      </c>
      <c r="B53" s="24" t="s">
        <v>885</v>
      </c>
      <c r="C53" s="24" t="s">
        <v>778</v>
      </c>
      <c r="D53" s="24" t="s">
        <v>886</v>
      </c>
      <c r="F53" s="24" t="s">
        <v>828</v>
      </c>
      <c r="G53" s="24" t="s">
        <v>804</v>
      </c>
      <c r="H53" s="27">
        <v>44421</v>
      </c>
      <c r="I53" s="27">
        <v>44348</v>
      </c>
      <c r="J53" s="27">
        <v>44348</v>
      </c>
      <c r="K53" s="27">
        <v>44421</v>
      </c>
      <c r="L53" s="24">
        <f>Table3[[#This Row],[EMP ID]]</f>
        <v>210034</v>
      </c>
      <c r="M53" s="24" t="str">
        <f t="shared" si="0"/>
        <v>Ghassan A. Diwan</v>
      </c>
      <c r="N53" s="24" t="str">
        <f t="shared" si="1"/>
        <v>Diwan, Ghassan A</v>
      </c>
      <c r="O53" s="24">
        <f>Table3[[#This Row],[EMP ID]]</f>
        <v>210034</v>
      </c>
    </row>
    <row r="54" spans="1:15" x14ac:dyDescent="0.25">
      <c r="A54" s="24">
        <v>210035</v>
      </c>
      <c r="B54" s="24" t="s">
        <v>887</v>
      </c>
      <c r="C54" s="24" t="s">
        <v>766</v>
      </c>
      <c r="D54" s="24" t="s">
        <v>888</v>
      </c>
      <c r="F54" s="24" t="s">
        <v>828</v>
      </c>
      <c r="G54" s="24" t="s">
        <v>761</v>
      </c>
      <c r="H54" s="27">
        <v>44665</v>
      </c>
      <c r="I54" s="27">
        <v>44424</v>
      </c>
      <c r="J54" s="27">
        <v>44424</v>
      </c>
      <c r="K54" s="27">
        <v>44667</v>
      </c>
      <c r="L54" s="24">
        <f>Table3[[#This Row],[EMP ID]]</f>
        <v>210035</v>
      </c>
      <c r="M54" s="24" t="str">
        <f t="shared" si="0"/>
        <v>Andres J. Gonzalez Rincon</v>
      </c>
      <c r="N54" s="24" t="str">
        <f t="shared" si="1"/>
        <v>Gonzalez Rincon, Andres J</v>
      </c>
      <c r="O54" s="24">
        <f>Table3[[#This Row],[EMP ID]]</f>
        <v>210035</v>
      </c>
    </row>
    <row r="55" spans="1:15" x14ac:dyDescent="0.25">
      <c r="A55" s="24">
        <v>210036</v>
      </c>
      <c r="B55" s="24" t="s">
        <v>877</v>
      </c>
      <c r="C55" s="24" t="s">
        <v>810</v>
      </c>
      <c r="D55" s="24" t="s">
        <v>889</v>
      </c>
      <c r="F55" s="24" t="s">
        <v>843</v>
      </c>
      <c r="G55" s="24" t="s">
        <v>761</v>
      </c>
      <c r="H55" s="27"/>
      <c r="I55" s="27">
        <v>44438</v>
      </c>
      <c r="J55" s="27">
        <v>44438</v>
      </c>
      <c r="K55" s="27">
        <v>45618</v>
      </c>
      <c r="L55" s="24">
        <f>Table3[[#This Row],[EMP ID]]</f>
        <v>210036</v>
      </c>
      <c r="M55" s="24" t="str">
        <f t="shared" si="0"/>
        <v>Jose C. Ramirez</v>
      </c>
      <c r="N55" s="24" t="str">
        <f t="shared" si="1"/>
        <v>Ramirez, Jose C</v>
      </c>
      <c r="O55" s="24">
        <f>Table3[[#This Row],[EMP ID]]</f>
        <v>210036</v>
      </c>
    </row>
    <row r="56" spans="1:15" x14ac:dyDescent="0.25">
      <c r="A56" s="24">
        <v>210037</v>
      </c>
      <c r="B56" s="24" t="s">
        <v>855</v>
      </c>
      <c r="C56" s="24" t="s">
        <v>848</v>
      </c>
      <c r="D56" s="24" t="s">
        <v>890</v>
      </c>
      <c r="F56" s="24" t="s">
        <v>818</v>
      </c>
      <c r="H56" s="27">
        <v>45576</v>
      </c>
      <c r="I56" s="27">
        <v>44445</v>
      </c>
      <c r="J56" s="27">
        <v>44445</v>
      </c>
      <c r="K56" s="27">
        <v>45576</v>
      </c>
      <c r="L56" s="24">
        <f>Table3[[#This Row],[EMP ID]]</f>
        <v>210037</v>
      </c>
      <c r="M56" s="24" t="str">
        <f t="shared" si="0"/>
        <v>Samuel R. Piland</v>
      </c>
      <c r="N56" s="24" t="str">
        <f t="shared" si="1"/>
        <v>Piland, Samuel R</v>
      </c>
      <c r="O56" s="24">
        <f>Table3[[#This Row],[EMP ID]]</f>
        <v>210037</v>
      </c>
    </row>
    <row r="57" spans="1:15" x14ac:dyDescent="0.25">
      <c r="A57" s="24">
        <v>210038</v>
      </c>
      <c r="B57" s="24" t="s">
        <v>891</v>
      </c>
      <c r="C57" s="24" t="s">
        <v>791</v>
      </c>
      <c r="D57" s="24" t="s">
        <v>892</v>
      </c>
      <c r="F57" s="24" t="s">
        <v>828</v>
      </c>
      <c r="G57" s="24" t="s">
        <v>761</v>
      </c>
      <c r="H57" s="27">
        <v>45036</v>
      </c>
      <c r="I57" s="27">
        <v>44494</v>
      </c>
      <c r="J57" s="27">
        <v>44494</v>
      </c>
      <c r="K57" s="27">
        <v>45262</v>
      </c>
      <c r="L57" s="24">
        <f>Table3[[#This Row],[EMP ID]]</f>
        <v>210038</v>
      </c>
      <c r="M57" s="24" t="str">
        <f t="shared" si="0"/>
        <v>Ricardo E. Beltran Jr</v>
      </c>
      <c r="N57" s="24" t="str">
        <f t="shared" si="1"/>
        <v>Beltran Jr, Ricardo E</v>
      </c>
      <c r="O57" s="24">
        <f>Table3[[#This Row],[EMP ID]]</f>
        <v>210038</v>
      </c>
    </row>
    <row r="58" spans="1:15" x14ac:dyDescent="0.25">
      <c r="A58" s="24">
        <v>210039</v>
      </c>
      <c r="B58" s="24" t="s">
        <v>893</v>
      </c>
      <c r="C58" s="24" t="s">
        <v>759</v>
      </c>
      <c r="D58" s="24" t="s">
        <v>894</v>
      </c>
      <c r="F58" s="24" t="s">
        <v>828</v>
      </c>
      <c r="G58" s="24" t="s">
        <v>771</v>
      </c>
      <c r="H58" s="27">
        <v>44688</v>
      </c>
      <c r="I58" s="27">
        <v>44641</v>
      </c>
      <c r="J58" s="27">
        <v>44641</v>
      </c>
      <c r="K58" s="27">
        <v>44688</v>
      </c>
      <c r="L58" s="24">
        <f>Table3[[#This Row],[EMP ID]]</f>
        <v>210039</v>
      </c>
      <c r="M58" s="24" t="str">
        <f t="shared" si="0"/>
        <v>Wail Ali Abdel F. Mutwali</v>
      </c>
      <c r="N58" s="24" t="str">
        <f t="shared" si="1"/>
        <v>Mutwali, Wail Ali Abdel F</v>
      </c>
      <c r="O58" s="24">
        <f>Table3[[#This Row],[EMP ID]]</f>
        <v>210039</v>
      </c>
    </row>
    <row r="59" spans="1:15" x14ac:dyDescent="0.25">
      <c r="A59" s="24">
        <v>210040</v>
      </c>
      <c r="B59" s="24" t="s">
        <v>895</v>
      </c>
      <c r="C59" s="24" t="s">
        <v>766</v>
      </c>
      <c r="D59" s="24" t="s">
        <v>896</v>
      </c>
      <c r="F59" s="24" t="s">
        <v>818</v>
      </c>
      <c r="H59" s="27">
        <v>45548</v>
      </c>
      <c r="I59" s="27">
        <v>44648</v>
      </c>
      <c r="J59" s="27">
        <v>44648</v>
      </c>
      <c r="K59" s="27">
        <v>45541</v>
      </c>
      <c r="L59" s="24">
        <f>Table3[[#This Row],[EMP ID]]</f>
        <v>210040</v>
      </c>
      <c r="M59" s="24" t="str">
        <f t="shared" si="0"/>
        <v>Tynor J. Larson</v>
      </c>
      <c r="N59" s="24" t="str">
        <f t="shared" si="1"/>
        <v>Larson, Tynor J</v>
      </c>
      <c r="O59" s="24">
        <f>Table3[[#This Row],[EMP ID]]</f>
        <v>210040</v>
      </c>
    </row>
    <row r="60" spans="1:15" x14ac:dyDescent="0.25">
      <c r="A60" s="24">
        <v>210041</v>
      </c>
      <c r="B60" s="24" t="s">
        <v>897</v>
      </c>
      <c r="C60" s="24" t="s">
        <v>769</v>
      </c>
      <c r="D60" s="24" t="s">
        <v>1390</v>
      </c>
      <c r="F60" s="24" t="s">
        <v>840</v>
      </c>
      <c r="G60" s="24" t="s">
        <v>761</v>
      </c>
      <c r="H60" s="27"/>
      <c r="I60" s="27">
        <v>44693</v>
      </c>
      <c r="J60" s="27">
        <v>44693</v>
      </c>
      <c r="K60" s="27">
        <v>45619</v>
      </c>
      <c r="L60" s="24">
        <f>Table3[[#This Row],[EMP ID]]</f>
        <v>210041</v>
      </c>
      <c r="M60" s="24" t="str">
        <f t="shared" si="0"/>
        <v>Deziree L. Brent</v>
      </c>
      <c r="N60" s="24" t="str">
        <f t="shared" si="1"/>
        <v>Brent, Deziree L</v>
      </c>
      <c r="O60" s="24">
        <f>Table3[[#This Row],[EMP ID]]</f>
        <v>210041</v>
      </c>
    </row>
    <row r="61" spans="1:15" x14ac:dyDescent="0.25">
      <c r="A61" s="24">
        <v>210042</v>
      </c>
      <c r="B61" s="24" t="s">
        <v>899</v>
      </c>
      <c r="C61" s="24" t="s">
        <v>900</v>
      </c>
      <c r="D61" s="24" t="s">
        <v>901</v>
      </c>
      <c r="F61" s="24" t="s">
        <v>828</v>
      </c>
      <c r="G61" s="24" t="s">
        <v>761</v>
      </c>
      <c r="H61" s="27">
        <v>44701</v>
      </c>
      <c r="I61" s="27">
        <v>44697</v>
      </c>
      <c r="J61" s="27">
        <v>44697</v>
      </c>
      <c r="K61" s="27">
        <v>44701</v>
      </c>
      <c r="L61" s="24">
        <f>Table3[[#This Row],[EMP ID]]</f>
        <v>210042</v>
      </c>
      <c r="M61" s="24" t="str">
        <f t="shared" si="0"/>
        <v>Darian G. Escorza</v>
      </c>
      <c r="N61" s="24" t="str">
        <f t="shared" si="1"/>
        <v>Escorza, Darian G</v>
      </c>
      <c r="O61" s="24">
        <f>Table3[[#This Row],[EMP ID]]</f>
        <v>210042</v>
      </c>
    </row>
    <row r="62" spans="1:15" x14ac:dyDescent="0.25">
      <c r="A62" s="24">
        <v>210044</v>
      </c>
      <c r="B62" s="24" t="s">
        <v>902</v>
      </c>
      <c r="D62" s="24" t="s">
        <v>903</v>
      </c>
      <c r="F62" s="24" t="s">
        <v>828</v>
      </c>
      <c r="G62" s="24" t="s">
        <v>761</v>
      </c>
      <c r="H62" s="27">
        <v>44785</v>
      </c>
      <c r="I62" s="27">
        <v>44697</v>
      </c>
      <c r="J62" s="27">
        <v>44697</v>
      </c>
      <c r="K62" s="27">
        <v>44785</v>
      </c>
      <c r="L62" s="24">
        <f>Table3[[#This Row],[EMP ID]]</f>
        <v>210044</v>
      </c>
      <c r="M62" s="24" t="str">
        <f t="shared" si="0"/>
        <v>Alexis Negrete</v>
      </c>
      <c r="N62" s="24" t="str">
        <f t="shared" si="1"/>
        <v>Negrete, Alexis</v>
      </c>
      <c r="O62" s="24">
        <f>Table3[[#This Row],[EMP ID]]</f>
        <v>210044</v>
      </c>
    </row>
    <row r="63" spans="1:15" x14ac:dyDescent="0.25">
      <c r="A63" s="24">
        <v>210046</v>
      </c>
      <c r="B63" s="24" t="s">
        <v>904</v>
      </c>
      <c r="C63" s="24" t="s">
        <v>763</v>
      </c>
      <c r="D63" s="24" t="s">
        <v>905</v>
      </c>
      <c r="F63" s="24" t="s">
        <v>828</v>
      </c>
      <c r="H63" s="27">
        <v>44771</v>
      </c>
      <c r="I63" s="27">
        <v>44697</v>
      </c>
      <c r="J63" s="27">
        <v>44697</v>
      </c>
      <c r="K63" s="27">
        <v>44771</v>
      </c>
      <c r="L63" s="24">
        <f>Table3[[#This Row],[EMP ID]]</f>
        <v>210046</v>
      </c>
      <c r="M63" s="24" t="str">
        <f t="shared" si="0"/>
        <v>Joseph W. Yourkoski</v>
      </c>
      <c r="N63" s="24" t="str">
        <f t="shared" si="1"/>
        <v>Yourkoski, Joseph W</v>
      </c>
      <c r="O63" s="24">
        <f>Table3[[#This Row],[EMP ID]]</f>
        <v>210046</v>
      </c>
    </row>
    <row r="64" spans="1:15" x14ac:dyDescent="0.25">
      <c r="A64" s="24">
        <v>210047</v>
      </c>
      <c r="B64" s="24" t="s">
        <v>906</v>
      </c>
      <c r="C64" s="24" t="s">
        <v>845</v>
      </c>
      <c r="D64" s="24" t="s">
        <v>907</v>
      </c>
      <c r="F64" s="24" t="s">
        <v>828</v>
      </c>
      <c r="G64" s="24" t="s">
        <v>761</v>
      </c>
      <c r="H64" s="27">
        <v>44964</v>
      </c>
      <c r="I64" s="27">
        <v>44697</v>
      </c>
      <c r="J64" s="27">
        <v>44697</v>
      </c>
      <c r="K64" s="27">
        <v>44964</v>
      </c>
      <c r="L64" s="24">
        <f>Table3[[#This Row],[EMP ID]]</f>
        <v>210047</v>
      </c>
      <c r="M64" s="24" t="str">
        <f t="shared" si="0"/>
        <v>Edwin D. Martinez</v>
      </c>
      <c r="N64" s="24" t="str">
        <f t="shared" si="1"/>
        <v>Martinez, Edwin D</v>
      </c>
      <c r="O64" s="24">
        <f>Table3[[#This Row],[EMP ID]]</f>
        <v>210047</v>
      </c>
    </row>
    <row r="65" spans="1:15" x14ac:dyDescent="0.25">
      <c r="A65" s="24">
        <v>210048</v>
      </c>
      <c r="B65" s="24" t="s">
        <v>908</v>
      </c>
      <c r="C65" s="24" t="s">
        <v>810</v>
      </c>
      <c r="D65" s="24" t="s">
        <v>909</v>
      </c>
      <c r="F65" s="24" t="s">
        <v>840</v>
      </c>
      <c r="G65" s="24" t="s">
        <v>761</v>
      </c>
      <c r="H65" s="27"/>
      <c r="I65" s="27">
        <v>44697</v>
      </c>
      <c r="J65" s="27">
        <v>44697</v>
      </c>
      <c r="K65" s="27">
        <v>45619</v>
      </c>
      <c r="L65" s="24">
        <f>Table3[[#This Row],[EMP ID]]</f>
        <v>210048</v>
      </c>
      <c r="M65" s="24" t="str">
        <f t="shared" si="0"/>
        <v>Juan C. Berjes Ruiz</v>
      </c>
      <c r="N65" s="24" t="str">
        <f t="shared" si="1"/>
        <v>Berjes Ruiz, Juan C</v>
      </c>
      <c r="O65" s="24">
        <f>Table3[[#This Row],[EMP ID]]</f>
        <v>210048</v>
      </c>
    </row>
    <row r="66" spans="1:15" x14ac:dyDescent="0.25">
      <c r="A66" s="24">
        <v>210049</v>
      </c>
      <c r="B66" s="24" t="s">
        <v>910</v>
      </c>
      <c r="C66" s="24" t="s">
        <v>778</v>
      </c>
      <c r="D66" s="24" t="s">
        <v>911</v>
      </c>
      <c r="F66" s="24" t="s">
        <v>828</v>
      </c>
      <c r="G66" s="24" t="s">
        <v>771</v>
      </c>
      <c r="H66" s="27">
        <v>44800</v>
      </c>
      <c r="I66" s="27">
        <v>44707</v>
      </c>
      <c r="J66" s="27">
        <v>44707</v>
      </c>
      <c r="K66" s="27">
        <v>44800</v>
      </c>
      <c r="L66" s="24">
        <f>Table3[[#This Row],[EMP ID]]</f>
        <v>210049</v>
      </c>
      <c r="M66" s="24" t="str">
        <f t="shared" si="0"/>
        <v>Cory A. Judkins</v>
      </c>
      <c r="N66" s="24" t="str">
        <f t="shared" si="1"/>
        <v>Judkins, Cory A</v>
      </c>
      <c r="O66" s="24">
        <f>Table3[[#This Row],[EMP ID]]</f>
        <v>210049</v>
      </c>
    </row>
    <row r="67" spans="1:15" x14ac:dyDescent="0.25">
      <c r="A67" s="24">
        <v>210050</v>
      </c>
      <c r="B67" s="24" t="s">
        <v>912</v>
      </c>
      <c r="C67" s="24" t="s">
        <v>791</v>
      </c>
      <c r="D67" s="24" t="s">
        <v>913</v>
      </c>
      <c r="F67" s="24" t="s">
        <v>840</v>
      </c>
      <c r="G67" s="24" t="s">
        <v>761</v>
      </c>
      <c r="H67" s="27"/>
      <c r="I67" s="27">
        <v>44734</v>
      </c>
      <c r="J67" s="27">
        <v>44734</v>
      </c>
      <c r="K67" s="27">
        <v>45619</v>
      </c>
      <c r="L67" s="24">
        <f>Table3[[#This Row],[EMP ID]]</f>
        <v>210050</v>
      </c>
      <c r="M67" s="24" t="str">
        <f t="shared" ref="M67:M130" si="2">IF(C67&lt;&gt;"", B67 &amp; " " &amp; C67 &amp; ". " &amp; D67, B67 &amp; " " &amp; D67)</f>
        <v>Mark E. Garcia</v>
      </c>
      <c r="N67" s="24" t="str">
        <f t="shared" ref="N67:N130" si="3">IF(C67&lt;&gt;"", D67 &amp; ", " &amp; B67 &amp; " " &amp; C67, D67 &amp; ", " &amp; B67)</f>
        <v>Garcia, Mark E</v>
      </c>
      <c r="O67" s="24">
        <f>Table3[[#This Row],[EMP ID]]</f>
        <v>210050</v>
      </c>
    </row>
    <row r="68" spans="1:15" x14ac:dyDescent="0.25">
      <c r="A68" s="24">
        <v>210051</v>
      </c>
      <c r="B68" s="24" t="s">
        <v>914</v>
      </c>
      <c r="D68" s="24" t="s">
        <v>915</v>
      </c>
      <c r="F68" s="24" t="s">
        <v>840</v>
      </c>
      <c r="G68" s="24" t="s">
        <v>761</v>
      </c>
      <c r="H68" s="27"/>
      <c r="I68" s="27">
        <v>44754</v>
      </c>
      <c r="J68" s="27">
        <v>44754</v>
      </c>
      <c r="K68" s="27">
        <v>45619</v>
      </c>
      <c r="L68" s="24">
        <f>Table3[[#This Row],[EMP ID]]</f>
        <v>210051</v>
      </c>
      <c r="M68" s="24" t="str">
        <f t="shared" si="2"/>
        <v>Martin Escobedo Jr</v>
      </c>
      <c r="N68" s="24" t="str">
        <f t="shared" si="3"/>
        <v>Escobedo Jr, Martin</v>
      </c>
      <c r="O68" s="24">
        <f>Table3[[#This Row],[EMP ID]]</f>
        <v>210051</v>
      </c>
    </row>
    <row r="69" spans="1:15" x14ac:dyDescent="0.25">
      <c r="A69" s="24">
        <v>210052</v>
      </c>
      <c r="B69" s="24" t="s">
        <v>916</v>
      </c>
      <c r="C69" s="24" t="s">
        <v>766</v>
      </c>
      <c r="D69" s="24" t="s">
        <v>917</v>
      </c>
      <c r="F69" s="24" t="s">
        <v>828</v>
      </c>
      <c r="G69" s="24" t="s">
        <v>761</v>
      </c>
      <c r="H69" s="27">
        <v>45262</v>
      </c>
      <c r="I69" s="27">
        <v>44763</v>
      </c>
      <c r="J69" s="27">
        <v>44767</v>
      </c>
      <c r="K69" s="27">
        <v>45262</v>
      </c>
      <c r="L69" s="24">
        <f>Table3[[#This Row],[EMP ID]]</f>
        <v>210052</v>
      </c>
      <c r="M69" s="24" t="str">
        <f t="shared" si="2"/>
        <v>Christopher J. Hernandez</v>
      </c>
      <c r="N69" s="24" t="str">
        <f t="shared" si="3"/>
        <v>Hernandez, Christopher J</v>
      </c>
      <c r="O69" s="24">
        <f>Table3[[#This Row],[EMP ID]]</f>
        <v>210052</v>
      </c>
    </row>
    <row r="70" spans="1:15" x14ac:dyDescent="0.25">
      <c r="A70" s="24">
        <v>210053</v>
      </c>
      <c r="B70" s="24" t="s">
        <v>918</v>
      </c>
      <c r="C70" s="24" t="s">
        <v>832</v>
      </c>
      <c r="D70" s="24" t="s">
        <v>919</v>
      </c>
      <c r="F70" s="24" t="s">
        <v>840</v>
      </c>
      <c r="H70" s="27"/>
      <c r="I70" s="27">
        <v>44769</v>
      </c>
      <c r="J70" s="27">
        <v>44774</v>
      </c>
      <c r="K70" s="27">
        <v>45619</v>
      </c>
      <c r="L70" s="24">
        <f>Table3[[#This Row],[EMP ID]]</f>
        <v>210053</v>
      </c>
      <c r="M70" s="24" t="str">
        <f t="shared" si="2"/>
        <v>Jared K. Ruhrup</v>
      </c>
      <c r="N70" s="24" t="str">
        <f t="shared" si="3"/>
        <v>Ruhrup, Jared K</v>
      </c>
      <c r="O70" s="24">
        <f>Table3[[#This Row],[EMP ID]]</f>
        <v>210053</v>
      </c>
    </row>
    <row r="71" spans="1:15" x14ac:dyDescent="0.25">
      <c r="A71" s="24">
        <v>210054</v>
      </c>
      <c r="B71" s="24" t="s">
        <v>920</v>
      </c>
      <c r="C71" s="24" t="s">
        <v>784</v>
      </c>
      <c r="D71" s="24" t="s">
        <v>789</v>
      </c>
      <c r="F71" s="24" t="s">
        <v>828</v>
      </c>
      <c r="G71" s="24" t="s">
        <v>761</v>
      </c>
      <c r="H71" s="27">
        <v>45212</v>
      </c>
      <c r="I71" s="27">
        <v>44788</v>
      </c>
      <c r="J71" s="27">
        <v>44788</v>
      </c>
      <c r="K71" s="27">
        <v>45262</v>
      </c>
      <c r="L71" s="24">
        <f>Table3[[#This Row],[EMP ID]]</f>
        <v>210054</v>
      </c>
      <c r="M71" s="24" t="str">
        <f t="shared" si="2"/>
        <v>Eladio P. Montez</v>
      </c>
      <c r="N71" s="24" t="str">
        <f t="shared" si="3"/>
        <v>Montez, Eladio P</v>
      </c>
      <c r="O71" s="24">
        <f>Table3[[#This Row],[EMP ID]]</f>
        <v>210054</v>
      </c>
    </row>
    <row r="72" spans="1:15" x14ac:dyDescent="0.25">
      <c r="A72" s="24">
        <v>210055</v>
      </c>
      <c r="B72" s="24" t="s">
        <v>921</v>
      </c>
      <c r="C72" s="24" t="s">
        <v>772</v>
      </c>
      <c r="D72" s="24" t="s">
        <v>922</v>
      </c>
      <c r="F72" s="24" t="s">
        <v>818</v>
      </c>
      <c r="H72" s="27"/>
      <c r="I72" s="27">
        <v>44809</v>
      </c>
      <c r="J72" s="27">
        <v>44809</v>
      </c>
      <c r="K72" s="27">
        <v>45619</v>
      </c>
      <c r="L72" s="24">
        <f>Table3[[#This Row],[EMP ID]]</f>
        <v>210055</v>
      </c>
      <c r="M72" s="24" t="str">
        <f t="shared" si="2"/>
        <v>Adam H. Goode</v>
      </c>
      <c r="N72" s="24" t="str">
        <f t="shared" si="3"/>
        <v>Goode, Adam H</v>
      </c>
      <c r="O72" s="24">
        <f>Table3[[#This Row],[EMP ID]]</f>
        <v>210055</v>
      </c>
    </row>
    <row r="73" spans="1:15" x14ac:dyDescent="0.25">
      <c r="A73" s="24">
        <v>210056</v>
      </c>
      <c r="B73" s="24" t="s">
        <v>923</v>
      </c>
      <c r="C73" s="24" t="s">
        <v>769</v>
      </c>
      <c r="D73" s="24" t="s">
        <v>924</v>
      </c>
      <c r="F73" s="24" t="s">
        <v>818</v>
      </c>
      <c r="G73" s="24" t="s">
        <v>771</v>
      </c>
      <c r="H73" s="27">
        <v>45463</v>
      </c>
      <c r="I73" s="27">
        <v>44907</v>
      </c>
      <c r="J73" s="27">
        <v>44907</v>
      </c>
      <c r="K73" s="27">
        <v>45461</v>
      </c>
      <c r="L73" s="24">
        <f>Table3[[#This Row],[EMP ID]]</f>
        <v>210056</v>
      </c>
      <c r="M73" s="24" t="str">
        <f t="shared" si="2"/>
        <v>Rontez L. Manning</v>
      </c>
      <c r="N73" s="24" t="str">
        <f t="shared" si="3"/>
        <v>Manning, Rontez L</v>
      </c>
      <c r="O73" s="24">
        <f>Table3[[#This Row],[EMP ID]]</f>
        <v>210056</v>
      </c>
    </row>
    <row r="74" spans="1:15" x14ac:dyDescent="0.25">
      <c r="A74" s="24">
        <v>210057</v>
      </c>
      <c r="B74" s="24" t="s">
        <v>813</v>
      </c>
      <c r="C74" s="24" t="s">
        <v>845</v>
      </c>
      <c r="D74" s="24" t="s">
        <v>925</v>
      </c>
      <c r="F74" s="24" t="s">
        <v>812</v>
      </c>
      <c r="G74" s="24" t="s">
        <v>761</v>
      </c>
      <c r="H74" s="27">
        <v>45156</v>
      </c>
      <c r="I74" s="27">
        <v>44929</v>
      </c>
      <c r="J74" s="27">
        <v>44929</v>
      </c>
      <c r="K74" s="27">
        <v>45262</v>
      </c>
      <c r="L74" s="24">
        <f>Table3[[#This Row],[EMP ID]]</f>
        <v>210057</v>
      </c>
      <c r="M74" s="24" t="str">
        <f t="shared" si="2"/>
        <v>Hector D. Costa</v>
      </c>
      <c r="N74" s="24" t="str">
        <f t="shared" si="3"/>
        <v>Costa, Hector D</v>
      </c>
      <c r="O74" s="24">
        <f>Table3[[#This Row],[EMP ID]]</f>
        <v>210057</v>
      </c>
    </row>
    <row r="75" spans="1:15" x14ac:dyDescent="0.25">
      <c r="A75" s="24">
        <v>210058</v>
      </c>
      <c r="B75" s="24" t="s">
        <v>926</v>
      </c>
      <c r="C75" s="24" t="s">
        <v>769</v>
      </c>
      <c r="D75" s="24" t="s">
        <v>927</v>
      </c>
      <c r="F75" s="24" t="s">
        <v>818</v>
      </c>
      <c r="H75" s="27">
        <v>45381</v>
      </c>
      <c r="I75" s="27">
        <v>44929</v>
      </c>
      <c r="J75" s="27">
        <v>44929</v>
      </c>
      <c r="K75" s="27">
        <v>45381</v>
      </c>
      <c r="L75" s="24">
        <f>Table3[[#This Row],[EMP ID]]</f>
        <v>210058</v>
      </c>
      <c r="M75" s="24" t="str">
        <f t="shared" si="2"/>
        <v>Evan L. Belt</v>
      </c>
      <c r="N75" s="24" t="str">
        <f t="shared" si="3"/>
        <v>Belt, Evan L</v>
      </c>
      <c r="O75" s="24">
        <f>Table3[[#This Row],[EMP ID]]</f>
        <v>210058</v>
      </c>
    </row>
    <row r="76" spans="1:15" x14ac:dyDescent="0.25">
      <c r="A76" s="24">
        <v>210059</v>
      </c>
      <c r="B76" s="24" t="s">
        <v>928</v>
      </c>
      <c r="C76" s="24" t="s">
        <v>778</v>
      </c>
      <c r="D76" s="24" t="s">
        <v>929</v>
      </c>
      <c r="F76" s="24" t="s">
        <v>828</v>
      </c>
      <c r="G76" s="24" t="s">
        <v>761</v>
      </c>
      <c r="H76" s="27">
        <v>45040</v>
      </c>
      <c r="I76" s="27">
        <v>44929</v>
      </c>
      <c r="J76" s="27">
        <v>44929</v>
      </c>
      <c r="K76" s="27">
        <v>45040</v>
      </c>
      <c r="L76" s="24">
        <f>Table3[[#This Row],[EMP ID]]</f>
        <v>210059</v>
      </c>
      <c r="M76" s="24" t="str">
        <f t="shared" si="2"/>
        <v>Jorge A. Baquier Carrillo</v>
      </c>
      <c r="N76" s="24" t="str">
        <f t="shared" si="3"/>
        <v>Baquier Carrillo, Jorge A</v>
      </c>
      <c r="O76" s="24">
        <f>Table3[[#This Row],[EMP ID]]</f>
        <v>210059</v>
      </c>
    </row>
    <row r="77" spans="1:15" x14ac:dyDescent="0.25">
      <c r="A77" s="24">
        <v>210060</v>
      </c>
      <c r="B77" s="24" t="s">
        <v>930</v>
      </c>
      <c r="D77" s="24" t="s">
        <v>931</v>
      </c>
      <c r="F77" s="24" t="s">
        <v>812</v>
      </c>
      <c r="G77" s="24" t="s">
        <v>761</v>
      </c>
      <c r="H77" s="27">
        <v>45009</v>
      </c>
      <c r="I77" s="27">
        <v>44956</v>
      </c>
      <c r="J77" s="27">
        <v>44956</v>
      </c>
      <c r="K77" s="27">
        <v>45262</v>
      </c>
      <c r="L77" s="24">
        <f>Table3[[#This Row],[EMP ID]]</f>
        <v>210060</v>
      </c>
      <c r="M77" s="24" t="str">
        <f t="shared" si="2"/>
        <v>Rene Borunda Jr</v>
      </c>
      <c r="N77" s="24" t="str">
        <f t="shared" si="3"/>
        <v>Borunda Jr, Rene</v>
      </c>
      <c r="O77" s="24">
        <f>Table3[[#This Row],[EMP ID]]</f>
        <v>210060</v>
      </c>
    </row>
    <row r="78" spans="1:15" x14ac:dyDescent="0.25">
      <c r="A78" s="24">
        <v>210061</v>
      </c>
      <c r="B78" s="24" t="s">
        <v>932</v>
      </c>
      <c r="C78" s="24" t="s">
        <v>778</v>
      </c>
      <c r="D78" s="24" t="s">
        <v>933</v>
      </c>
      <c r="F78" s="24" t="s">
        <v>812</v>
      </c>
      <c r="H78" s="27">
        <v>45219</v>
      </c>
      <c r="I78" s="27">
        <v>44984</v>
      </c>
      <c r="J78" s="27">
        <v>44984</v>
      </c>
      <c r="K78" s="27">
        <v>45262</v>
      </c>
      <c r="L78" s="24">
        <f>Table3[[#This Row],[EMP ID]]</f>
        <v>210061</v>
      </c>
      <c r="M78" s="24" t="str">
        <f t="shared" si="2"/>
        <v>Timothy A. Hicks</v>
      </c>
      <c r="N78" s="24" t="str">
        <f t="shared" si="3"/>
        <v>Hicks, Timothy A</v>
      </c>
      <c r="O78" s="24">
        <f>Table3[[#This Row],[EMP ID]]</f>
        <v>210061</v>
      </c>
    </row>
    <row r="79" spans="1:15" x14ac:dyDescent="0.25">
      <c r="A79" s="24">
        <v>210062</v>
      </c>
      <c r="B79" s="24" t="s">
        <v>934</v>
      </c>
      <c r="C79" s="24" t="s">
        <v>766</v>
      </c>
      <c r="D79" s="24" t="s">
        <v>935</v>
      </c>
      <c r="F79" s="24" t="s">
        <v>812</v>
      </c>
      <c r="G79" s="24" t="s">
        <v>771</v>
      </c>
      <c r="H79" s="27">
        <v>45014</v>
      </c>
      <c r="I79" s="27">
        <v>44993</v>
      </c>
      <c r="J79" s="27">
        <v>44993</v>
      </c>
      <c r="K79" s="27">
        <v>45014</v>
      </c>
      <c r="L79" s="24">
        <f>Table3[[#This Row],[EMP ID]]</f>
        <v>210062</v>
      </c>
      <c r="M79" s="24" t="str">
        <f t="shared" si="2"/>
        <v>Stevens J. Merilan</v>
      </c>
      <c r="N79" s="24" t="str">
        <f t="shared" si="3"/>
        <v>Merilan, Stevens J</v>
      </c>
      <c r="O79" s="24">
        <f>Table3[[#This Row],[EMP ID]]</f>
        <v>210062</v>
      </c>
    </row>
    <row r="80" spans="1:15" x14ac:dyDescent="0.25">
      <c r="A80" s="24">
        <v>210063</v>
      </c>
      <c r="B80" s="24" t="s">
        <v>936</v>
      </c>
      <c r="C80" s="24" t="s">
        <v>845</v>
      </c>
      <c r="D80" s="24" t="s">
        <v>937</v>
      </c>
      <c r="F80" s="24" t="s">
        <v>812</v>
      </c>
      <c r="H80" s="27">
        <v>45037</v>
      </c>
      <c r="I80" s="27">
        <v>44999</v>
      </c>
      <c r="J80" s="27">
        <v>44999</v>
      </c>
      <c r="K80" s="27">
        <v>45262</v>
      </c>
      <c r="L80" s="24">
        <f>Table3[[#This Row],[EMP ID]]</f>
        <v>210063</v>
      </c>
      <c r="M80" s="24" t="str">
        <f t="shared" si="2"/>
        <v>Audrey D. Saldana</v>
      </c>
      <c r="N80" s="24" t="str">
        <f t="shared" si="3"/>
        <v>Saldana, Audrey D</v>
      </c>
      <c r="O80" s="24">
        <f>Table3[[#This Row],[EMP ID]]</f>
        <v>210063</v>
      </c>
    </row>
    <row r="81" spans="1:15" x14ac:dyDescent="0.25">
      <c r="A81" s="24">
        <v>210064</v>
      </c>
      <c r="B81" s="24" t="s">
        <v>938</v>
      </c>
      <c r="C81" s="24" t="s">
        <v>766</v>
      </c>
      <c r="D81" s="24" t="s">
        <v>939</v>
      </c>
      <c r="F81" s="24" t="s">
        <v>840</v>
      </c>
      <c r="G81" s="24" t="s">
        <v>761</v>
      </c>
      <c r="H81" s="27"/>
      <c r="I81" s="27">
        <v>45019</v>
      </c>
      <c r="J81" s="27">
        <v>45019</v>
      </c>
      <c r="K81" s="27">
        <v>45619</v>
      </c>
      <c r="L81" s="24">
        <f>Table3[[#This Row],[EMP ID]]</f>
        <v>210064</v>
      </c>
      <c r="M81" s="24" t="str">
        <f t="shared" si="2"/>
        <v>Alejandro J. Rodriguez-Ayala</v>
      </c>
      <c r="N81" s="24" t="str">
        <f t="shared" si="3"/>
        <v>Rodriguez-Ayala, Alejandro J</v>
      </c>
      <c r="O81" s="24">
        <f>Table3[[#This Row],[EMP ID]]</f>
        <v>210064</v>
      </c>
    </row>
    <row r="82" spans="1:15" x14ac:dyDescent="0.25">
      <c r="A82" s="24">
        <v>210065</v>
      </c>
      <c r="B82" s="24" t="s">
        <v>805</v>
      </c>
      <c r="C82" s="24" t="s">
        <v>940</v>
      </c>
      <c r="D82" s="24" t="s">
        <v>941</v>
      </c>
      <c r="F82" s="24" t="s">
        <v>840</v>
      </c>
      <c r="G82" s="24" t="s">
        <v>761</v>
      </c>
      <c r="H82" s="27">
        <v>45317</v>
      </c>
      <c r="I82" s="27">
        <v>45041</v>
      </c>
      <c r="J82" s="27">
        <v>45041</v>
      </c>
      <c r="K82" s="27">
        <v>45317</v>
      </c>
      <c r="L82" s="24">
        <f>Table3[[#This Row],[EMP ID]]</f>
        <v>210065</v>
      </c>
      <c r="M82" s="24" t="str">
        <f t="shared" si="2"/>
        <v>Ana V. Rhodes</v>
      </c>
      <c r="N82" s="24" t="str">
        <f t="shared" si="3"/>
        <v>Rhodes, Ana V</v>
      </c>
      <c r="O82" s="24">
        <f>Table3[[#This Row],[EMP ID]]</f>
        <v>210065</v>
      </c>
    </row>
    <row r="83" spans="1:15" x14ac:dyDescent="0.25">
      <c r="A83" s="24">
        <v>210066</v>
      </c>
      <c r="B83" s="24" t="s">
        <v>942</v>
      </c>
      <c r="D83" s="24" t="s">
        <v>943</v>
      </c>
      <c r="F83" s="24" t="s">
        <v>828</v>
      </c>
      <c r="G83" s="24" t="s">
        <v>761</v>
      </c>
      <c r="H83" s="27">
        <v>45219</v>
      </c>
      <c r="I83" s="27">
        <v>45044</v>
      </c>
      <c r="J83" s="27">
        <v>45061</v>
      </c>
      <c r="K83" s="27">
        <v>45219</v>
      </c>
      <c r="L83" s="24">
        <f>Table3[[#This Row],[EMP ID]]</f>
        <v>210066</v>
      </c>
      <c r="M83" s="24" t="str">
        <f t="shared" si="2"/>
        <v>Heber Asencio</v>
      </c>
      <c r="N83" s="24" t="str">
        <f t="shared" si="3"/>
        <v>Asencio, Heber</v>
      </c>
      <c r="O83" s="24">
        <f>Table3[[#This Row],[EMP ID]]</f>
        <v>210066</v>
      </c>
    </row>
    <row r="84" spans="1:15" x14ac:dyDescent="0.25">
      <c r="A84" s="24">
        <v>210068</v>
      </c>
      <c r="B84" s="24" t="s">
        <v>928</v>
      </c>
      <c r="C84" s="24" t="s">
        <v>769</v>
      </c>
      <c r="D84" s="24" t="s">
        <v>907</v>
      </c>
      <c r="F84" s="24" t="s">
        <v>840</v>
      </c>
      <c r="G84" s="24" t="s">
        <v>761</v>
      </c>
      <c r="H84" s="27"/>
      <c r="I84" s="27">
        <v>45044</v>
      </c>
      <c r="J84" s="27">
        <v>45061</v>
      </c>
      <c r="K84" s="27">
        <v>45619</v>
      </c>
      <c r="L84" s="24">
        <f>Table3[[#This Row],[EMP ID]]</f>
        <v>210068</v>
      </c>
      <c r="M84" s="24" t="str">
        <f t="shared" si="2"/>
        <v>Jorge L. Martinez</v>
      </c>
      <c r="N84" s="24" t="str">
        <f t="shared" si="3"/>
        <v>Martinez, Jorge L</v>
      </c>
      <c r="O84" s="24">
        <f>Table3[[#This Row],[EMP ID]]</f>
        <v>210068</v>
      </c>
    </row>
    <row r="85" spans="1:15" x14ac:dyDescent="0.25">
      <c r="A85" s="24">
        <v>210069</v>
      </c>
      <c r="B85" s="24" t="s">
        <v>877</v>
      </c>
      <c r="C85" s="24" t="s">
        <v>848</v>
      </c>
      <c r="D85" s="24" t="s">
        <v>944</v>
      </c>
      <c r="F85" s="24" t="s">
        <v>818</v>
      </c>
      <c r="G85" s="24" t="s">
        <v>761</v>
      </c>
      <c r="H85" s="27"/>
      <c r="I85" s="27">
        <v>45055</v>
      </c>
      <c r="J85" s="27">
        <v>45055</v>
      </c>
      <c r="K85" s="27">
        <v>45619</v>
      </c>
      <c r="L85" s="24">
        <f>Table3[[#This Row],[EMP ID]]</f>
        <v>210069</v>
      </c>
      <c r="M85" s="24" t="str">
        <f t="shared" si="2"/>
        <v>Jose R. Terrazas Melendez</v>
      </c>
      <c r="N85" s="24" t="str">
        <f t="shared" si="3"/>
        <v>Terrazas Melendez, Jose R</v>
      </c>
      <c r="O85" s="24">
        <f>Table3[[#This Row],[EMP ID]]</f>
        <v>210069</v>
      </c>
    </row>
    <row r="86" spans="1:15" x14ac:dyDescent="0.25">
      <c r="A86" s="24">
        <v>210070</v>
      </c>
      <c r="B86" s="24" t="s">
        <v>945</v>
      </c>
      <c r="D86" s="24" t="s">
        <v>946</v>
      </c>
      <c r="F86" s="24" t="s">
        <v>828</v>
      </c>
      <c r="G86" s="24" t="s">
        <v>761</v>
      </c>
      <c r="H86" s="27">
        <v>45156</v>
      </c>
      <c r="I86" s="27">
        <v>45028</v>
      </c>
      <c r="J86" s="27">
        <v>45061</v>
      </c>
      <c r="K86" s="27">
        <v>45156</v>
      </c>
      <c r="L86" s="24">
        <f>Table3[[#This Row],[EMP ID]]</f>
        <v>210070</v>
      </c>
      <c r="M86" s="24" t="str">
        <f t="shared" si="2"/>
        <v>Teresa Hilario</v>
      </c>
      <c r="N86" s="24" t="str">
        <f t="shared" si="3"/>
        <v>Hilario, Teresa</v>
      </c>
      <c r="O86" s="24">
        <f>Table3[[#This Row],[EMP ID]]</f>
        <v>210070</v>
      </c>
    </row>
    <row r="87" spans="1:15" x14ac:dyDescent="0.25">
      <c r="A87" s="24">
        <v>210071</v>
      </c>
      <c r="B87" s="24" t="s">
        <v>947</v>
      </c>
      <c r="C87" s="24" t="s">
        <v>778</v>
      </c>
      <c r="D87" s="24" t="s">
        <v>948</v>
      </c>
      <c r="F87" s="24" t="s">
        <v>840</v>
      </c>
      <c r="G87" s="24" t="s">
        <v>771</v>
      </c>
      <c r="H87" s="27"/>
      <c r="I87" s="27">
        <v>45070</v>
      </c>
      <c r="J87" s="27">
        <v>45096</v>
      </c>
      <c r="K87" s="27">
        <v>45619</v>
      </c>
      <c r="L87" s="24">
        <f>Table3[[#This Row],[EMP ID]]</f>
        <v>210071</v>
      </c>
      <c r="M87" s="24" t="str">
        <f t="shared" si="2"/>
        <v>Gerald A. Ehimhen</v>
      </c>
      <c r="N87" s="24" t="str">
        <f t="shared" si="3"/>
        <v>Ehimhen, Gerald A</v>
      </c>
      <c r="O87" s="24">
        <f>Table3[[#This Row],[EMP ID]]</f>
        <v>210071</v>
      </c>
    </row>
    <row r="88" spans="1:15" x14ac:dyDescent="0.25">
      <c r="A88" s="24">
        <v>210072</v>
      </c>
      <c r="B88" s="24" t="s">
        <v>949</v>
      </c>
      <c r="C88" s="24" t="s">
        <v>950</v>
      </c>
      <c r="D88" s="24" t="s">
        <v>951</v>
      </c>
      <c r="F88" s="24" t="s">
        <v>812</v>
      </c>
      <c r="H88" s="27">
        <v>45198</v>
      </c>
      <c r="I88" s="27">
        <v>45072</v>
      </c>
      <c r="J88" s="27">
        <v>45076</v>
      </c>
      <c r="K88" s="27">
        <v>45262</v>
      </c>
      <c r="L88" s="24">
        <f>Table3[[#This Row],[EMP ID]]</f>
        <v>210072</v>
      </c>
      <c r="M88" s="24" t="str">
        <f t="shared" si="2"/>
        <v>Courtney B. Scasta</v>
      </c>
      <c r="N88" s="24" t="str">
        <f t="shared" si="3"/>
        <v>Scasta, Courtney B</v>
      </c>
      <c r="O88" s="24">
        <f>Table3[[#This Row],[EMP ID]]</f>
        <v>210072</v>
      </c>
    </row>
    <row r="89" spans="1:15" x14ac:dyDescent="0.25">
      <c r="A89" s="24">
        <v>210073</v>
      </c>
      <c r="B89" s="24" t="s">
        <v>952</v>
      </c>
      <c r="D89" s="24" t="s">
        <v>953</v>
      </c>
      <c r="F89" s="24" t="s">
        <v>818</v>
      </c>
      <c r="G89" s="24" t="s">
        <v>804</v>
      </c>
      <c r="H89" s="27"/>
      <c r="I89" s="27">
        <v>45089</v>
      </c>
      <c r="J89" s="27">
        <v>45089</v>
      </c>
      <c r="K89" s="27">
        <v>45619</v>
      </c>
      <c r="L89" s="24">
        <f>Table3[[#This Row],[EMP ID]]</f>
        <v>210073</v>
      </c>
      <c r="M89" s="24" t="str">
        <f t="shared" si="2"/>
        <v>Bikhyat Adhikari</v>
      </c>
      <c r="N89" s="24" t="str">
        <f t="shared" si="3"/>
        <v>Adhikari, Bikhyat</v>
      </c>
      <c r="O89" s="24">
        <f>Table3[[#This Row],[EMP ID]]</f>
        <v>210073</v>
      </c>
    </row>
    <row r="90" spans="1:15" x14ac:dyDescent="0.25">
      <c r="A90" s="24">
        <v>210074</v>
      </c>
      <c r="B90" s="24" t="s">
        <v>954</v>
      </c>
      <c r="D90" s="24" t="s">
        <v>955</v>
      </c>
      <c r="F90" s="24" t="s">
        <v>840</v>
      </c>
      <c r="G90" s="24" t="s">
        <v>761</v>
      </c>
      <c r="H90" s="27"/>
      <c r="I90" s="27">
        <v>45085</v>
      </c>
      <c r="J90" s="27">
        <v>45085</v>
      </c>
      <c r="K90" s="27">
        <v>45619</v>
      </c>
      <c r="L90" s="24">
        <f>Table3[[#This Row],[EMP ID]]</f>
        <v>210074</v>
      </c>
      <c r="M90" s="24" t="str">
        <f t="shared" si="2"/>
        <v>Saul Martinez Alvarez</v>
      </c>
      <c r="N90" s="24" t="str">
        <f t="shared" si="3"/>
        <v>Martinez Alvarez, Saul</v>
      </c>
      <c r="O90" s="24">
        <f>Table3[[#This Row],[EMP ID]]</f>
        <v>210074</v>
      </c>
    </row>
    <row r="91" spans="1:15" x14ac:dyDescent="0.25">
      <c r="A91" s="24">
        <v>210075</v>
      </c>
      <c r="B91" s="24" t="s">
        <v>956</v>
      </c>
      <c r="D91" s="24" t="s">
        <v>957</v>
      </c>
      <c r="F91" s="24" t="s">
        <v>818</v>
      </c>
      <c r="G91" s="24" t="s">
        <v>761</v>
      </c>
      <c r="H91" s="27">
        <v>45421</v>
      </c>
      <c r="I91" s="27">
        <v>45265</v>
      </c>
      <c r="J91" s="27">
        <v>44934</v>
      </c>
      <c r="K91" s="27">
        <v>45421</v>
      </c>
      <c r="L91" s="24">
        <f>Table3[[#This Row],[EMP ID]]</f>
        <v>210075</v>
      </c>
      <c r="M91" s="24" t="str">
        <f t="shared" si="2"/>
        <v>Jofre Obrador Riera</v>
      </c>
      <c r="N91" s="24" t="str">
        <f t="shared" si="3"/>
        <v>Obrador Riera, Jofre</v>
      </c>
      <c r="O91" s="24">
        <f>Table3[[#This Row],[EMP ID]]</f>
        <v>210075</v>
      </c>
    </row>
    <row r="92" spans="1:15" x14ac:dyDescent="0.25">
      <c r="A92" s="24">
        <v>210076</v>
      </c>
      <c r="B92" s="24" t="s">
        <v>958</v>
      </c>
      <c r="C92" s="24" t="s">
        <v>762</v>
      </c>
      <c r="D92" s="24" t="s">
        <v>959</v>
      </c>
      <c r="F92" s="24" t="s">
        <v>840</v>
      </c>
      <c r="H92" s="27"/>
      <c r="I92" s="27">
        <v>45275</v>
      </c>
      <c r="J92" s="27">
        <v>45299</v>
      </c>
      <c r="K92" s="27">
        <v>45619</v>
      </c>
      <c r="L92" s="24">
        <f>Table3[[#This Row],[EMP ID]]</f>
        <v>210076</v>
      </c>
      <c r="M92" s="24" t="str">
        <f t="shared" si="2"/>
        <v>Caleb S. Kocmick</v>
      </c>
      <c r="N92" s="24" t="str">
        <f t="shared" si="3"/>
        <v>Kocmick, Caleb S</v>
      </c>
      <c r="O92" s="24">
        <f>Table3[[#This Row],[EMP ID]]</f>
        <v>210076</v>
      </c>
    </row>
    <row r="93" spans="1:15" x14ac:dyDescent="0.25">
      <c r="A93" s="24">
        <v>210077</v>
      </c>
      <c r="B93" s="24" t="s">
        <v>960</v>
      </c>
      <c r="C93" s="24" t="s">
        <v>778</v>
      </c>
      <c r="D93" s="24" t="s">
        <v>961</v>
      </c>
      <c r="F93" s="24" t="s">
        <v>818</v>
      </c>
      <c r="H93" s="27"/>
      <c r="I93" s="27">
        <v>45383</v>
      </c>
      <c r="J93" s="27">
        <v>45383</v>
      </c>
      <c r="K93" s="27">
        <v>45619</v>
      </c>
      <c r="L93" s="24">
        <f>Table3[[#This Row],[EMP ID]]</f>
        <v>210077</v>
      </c>
      <c r="M93" s="24" t="str">
        <f t="shared" si="2"/>
        <v>MICHAEL A. RIEDER</v>
      </c>
      <c r="N93" s="24" t="str">
        <f t="shared" si="3"/>
        <v>RIEDER, MICHAEL A</v>
      </c>
      <c r="O93" s="24">
        <f>Table3[[#This Row],[EMP ID]]</f>
        <v>210077</v>
      </c>
    </row>
    <row r="94" spans="1:15" x14ac:dyDescent="0.25">
      <c r="A94" s="24">
        <v>210078</v>
      </c>
      <c r="B94" s="24" t="s">
        <v>958</v>
      </c>
      <c r="C94" s="24" t="s">
        <v>769</v>
      </c>
      <c r="D94" s="24" t="s">
        <v>962</v>
      </c>
      <c r="F94" s="24" t="s">
        <v>818</v>
      </c>
      <c r="H94" s="27"/>
      <c r="I94" s="27">
        <v>45385</v>
      </c>
      <c r="J94" s="27">
        <v>45390</v>
      </c>
      <c r="K94" s="27">
        <v>45619</v>
      </c>
      <c r="L94" s="24">
        <f>Table3[[#This Row],[EMP ID]]</f>
        <v>210078</v>
      </c>
      <c r="M94" s="24" t="str">
        <f t="shared" si="2"/>
        <v>Caleb L. Padgett</v>
      </c>
      <c r="N94" s="24" t="str">
        <f t="shared" si="3"/>
        <v>Padgett, Caleb L</v>
      </c>
      <c r="O94" s="24">
        <f>Table3[[#This Row],[EMP ID]]</f>
        <v>210078</v>
      </c>
    </row>
    <row r="95" spans="1:15" x14ac:dyDescent="0.25">
      <c r="A95" s="24">
        <v>210079</v>
      </c>
      <c r="B95" s="24" t="s">
        <v>963</v>
      </c>
      <c r="C95" s="24" t="s">
        <v>772</v>
      </c>
      <c r="D95" s="24" t="s">
        <v>964</v>
      </c>
      <c r="F95" s="24" t="s">
        <v>840</v>
      </c>
      <c r="G95" s="24" t="s">
        <v>771</v>
      </c>
      <c r="H95" s="27"/>
      <c r="I95" s="27">
        <v>45422</v>
      </c>
      <c r="J95" s="27">
        <v>45440</v>
      </c>
      <c r="K95" s="27">
        <v>45619</v>
      </c>
      <c r="L95" s="24">
        <f>Table3[[#This Row],[EMP ID]]</f>
        <v>210079</v>
      </c>
      <c r="M95" s="24" t="str">
        <f t="shared" si="2"/>
        <v>Amber H. Woods</v>
      </c>
      <c r="N95" s="24" t="str">
        <f t="shared" si="3"/>
        <v>Woods, Amber H</v>
      </c>
      <c r="O95" s="24">
        <f>Table3[[#This Row],[EMP ID]]</f>
        <v>210079</v>
      </c>
    </row>
    <row r="96" spans="1:15" x14ac:dyDescent="0.25">
      <c r="A96" s="24">
        <v>210080</v>
      </c>
      <c r="B96" s="24" t="s">
        <v>965</v>
      </c>
      <c r="C96" s="24" t="s">
        <v>766</v>
      </c>
      <c r="D96" s="24" t="s">
        <v>966</v>
      </c>
      <c r="F96" s="24" t="s">
        <v>840</v>
      </c>
      <c r="H96" s="27">
        <v>45519</v>
      </c>
      <c r="I96" s="27">
        <v>45422</v>
      </c>
      <c r="J96" s="27">
        <v>45440</v>
      </c>
      <c r="K96" s="27">
        <v>45508</v>
      </c>
      <c r="L96" s="24">
        <f>Table3[[#This Row],[EMP ID]]</f>
        <v>210080</v>
      </c>
      <c r="M96" s="24" t="str">
        <f t="shared" si="2"/>
        <v>Clay J. Sumbera</v>
      </c>
      <c r="N96" s="24" t="str">
        <f t="shared" si="3"/>
        <v>Sumbera, Clay J</v>
      </c>
      <c r="O96" s="24">
        <f>Table3[[#This Row],[EMP ID]]</f>
        <v>210080</v>
      </c>
    </row>
    <row r="97" spans="1:15" x14ac:dyDescent="0.25">
      <c r="A97" s="24">
        <v>210081</v>
      </c>
      <c r="B97" s="24" t="s">
        <v>967</v>
      </c>
      <c r="C97" s="24" t="s">
        <v>769</v>
      </c>
      <c r="D97" s="24" t="s">
        <v>968</v>
      </c>
      <c r="F97" s="24" t="s">
        <v>840</v>
      </c>
      <c r="G97" s="24" t="s">
        <v>761</v>
      </c>
      <c r="H97" s="27"/>
      <c r="I97" s="27">
        <v>45422</v>
      </c>
      <c r="J97" s="27">
        <v>45440</v>
      </c>
      <c r="K97" s="27">
        <v>45618</v>
      </c>
      <c r="L97" s="24">
        <f>Table3[[#This Row],[EMP ID]]</f>
        <v>210081</v>
      </c>
      <c r="M97" s="24" t="str">
        <f t="shared" si="2"/>
        <v>Emily L. Cardenas</v>
      </c>
      <c r="N97" s="24" t="str">
        <f t="shared" si="3"/>
        <v>Cardenas, Emily L</v>
      </c>
      <c r="O97" s="24">
        <f>Table3[[#This Row],[EMP ID]]</f>
        <v>210081</v>
      </c>
    </row>
    <row r="98" spans="1:15" x14ac:dyDescent="0.25">
      <c r="A98" s="24">
        <v>210082</v>
      </c>
      <c r="B98" s="24" t="s">
        <v>969</v>
      </c>
      <c r="D98" s="24" t="s">
        <v>917</v>
      </c>
      <c r="F98" s="24" t="s">
        <v>840</v>
      </c>
      <c r="G98" s="24" t="s">
        <v>761</v>
      </c>
      <c r="H98" s="27">
        <v>45519</v>
      </c>
      <c r="I98" s="27">
        <v>45422</v>
      </c>
      <c r="J98" s="27">
        <v>45440</v>
      </c>
      <c r="K98" s="27">
        <v>45508</v>
      </c>
      <c r="L98" s="24">
        <f>Table3[[#This Row],[EMP ID]]</f>
        <v>210082</v>
      </c>
      <c r="M98" s="24" t="str">
        <f t="shared" si="2"/>
        <v>Eduardo Hernandez</v>
      </c>
      <c r="N98" s="24" t="str">
        <f t="shared" si="3"/>
        <v>Hernandez, Eduardo</v>
      </c>
      <c r="O98" s="24">
        <f>Table3[[#This Row],[EMP ID]]</f>
        <v>210082</v>
      </c>
    </row>
    <row r="99" spans="1:15" x14ac:dyDescent="0.25">
      <c r="A99" s="24">
        <v>210083</v>
      </c>
      <c r="B99" s="24" t="s">
        <v>970</v>
      </c>
      <c r="C99" s="24" t="s">
        <v>763</v>
      </c>
      <c r="D99" s="24" t="s">
        <v>971</v>
      </c>
      <c r="F99" s="24" t="s">
        <v>840</v>
      </c>
      <c r="H99" s="27">
        <v>45519</v>
      </c>
      <c r="I99" s="27">
        <v>45422</v>
      </c>
      <c r="J99" s="27">
        <v>45440</v>
      </c>
      <c r="K99" s="27">
        <v>45508</v>
      </c>
      <c r="L99" s="24">
        <f>Table3[[#This Row],[EMP ID]]</f>
        <v>210083</v>
      </c>
      <c r="M99" s="24" t="str">
        <f t="shared" si="2"/>
        <v>Jantzen W. Weiss</v>
      </c>
      <c r="N99" s="24" t="str">
        <f t="shared" si="3"/>
        <v>Weiss, Jantzen W</v>
      </c>
      <c r="O99" s="24">
        <f>Table3[[#This Row],[EMP ID]]</f>
        <v>210083</v>
      </c>
    </row>
    <row r="100" spans="1:15" x14ac:dyDescent="0.25">
      <c r="A100" s="24">
        <v>210084</v>
      </c>
      <c r="B100" s="24" t="s">
        <v>972</v>
      </c>
      <c r="C100" s="24" t="s">
        <v>764</v>
      </c>
      <c r="D100" s="24" t="s">
        <v>973</v>
      </c>
      <c r="F100" s="24" t="s">
        <v>840</v>
      </c>
      <c r="H100" s="27"/>
      <c r="I100" s="27">
        <v>45425</v>
      </c>
      <c r="J100" s="27">
        <v>45439</v>
      </c>
      <c r="K100" s="27">
        <v>45618</v>
      </c>
      <c r="L100" s="24">
        <f>Table3[[#This Row],[EMP ID]]</f>
        <v>210084</v>
      </c>
      <c r="M100" s="24" t="str">
        <f t="shared" si="2"/>
        <v>Patrichia N. Hanna</v>
      </c>
      <c r="N100" s="24" t="str">
        <f t="shared" si="3"/>
        <v>Hanna, Patrichia N</v>
      </c>
      <c r="O100" s="24">
        <f>Table3[[#This Row],[EMP ID]]</f>
        <v>210084</v>
      </c>
    </row>
    <row r="101" spans="1:15" x14ac:dyDescent="0.25">
      <c r="A101" s="24">
        <v>210085</v>
      </c>
      <c r="B101" s="24" t="s">
        <v>974</v>
      </c>
      <c r="C101" s="24" t="s">
        <v>759</v>
      </c>
      <c r="D101" s="24" t="s">
        <v>889</v>
      </c>
      <c r="F101" s="24" t="s">
        <v>840</v>
      </c>
      <c r="G101" s="24" t="s">
        <v>761</v>
      </c>
      <c r="H101" s="27"/>
      <c r="I101" s="27">
        <v>45425</v>
      </c>
      <c r="J101" s="27">
        <v>45432</v>
      </c>
      <c r="K101" s="27">
        <v>45618</v>
      </c>
      <c r="L101" s="24">
        <f>Table3[[#This Row],[EMP ID]]</f>
        <v>210085</v>
      </c>
      <c r="M101" s="24" t="str">
        <f t="shared" si="2"/>
        <v>Luis F. Ramirez</v>
      </c>
      <c r="N101" s="24" t="str">
        <f t="shared" si="3"/>
        <v>Ramirez, Luis F</v>
      </c>
      <c r="O101" s="24">
        <f>Table3[[#This Row],[EMP ID]]</f>
        <v>210085</v>
      </c>
    </row>
    <row r="102" spans="1:15" x14ac:dyDescent="0.25">
      <c r="A102" s="24">
        <v>210086</v>
      </c>
      <c r="B102" s="24" t="s">
        <v>975</v>
      </c>
      <c r="C102" s="24" t="s">
        <v>848</v>
      </c>
      <c r="D102" s="24" t="s">
        <v>976</v>
      </c>
      <c r="F102" s="24" t="s">
        <v>840</v>
      </c>
      <c r="G102" s="24" t="s">
        <v>761</v>
      </c>
      <c r="H102" s="27">
        <v>45519</v>
      </c>
      <c r="I102" s="27">
        <v>45429</v>
      </c>
      <c r="J102" s="27">
        <v>45446</v>
      </c>
      <c r="K102" s="27">
        <v>45508</v>
      </c>
      <c r="L102" s="24">
        <f>Table3[[#This Row],[EMP ID]]</f>
        <v>210086</v>
      </c>
      <c r="M102" s="24" t="str">
        <f t="shared" si="2"/>
        <v>Diego R. Mena</v>
      </c>
      <c r="N102" s="24" t="str">
        <f t="shared" si="3"/>
        <v>Mena, Diego R</v>
      </c>
      <c r="O102" s="24">
        <f>Table3[[#This Row],[EMP ID]]</f>
        <v>210086</v>
      </c>
    </row>
    <row r="103" spans="1:15" x14ac:dyDescent="0.25">
      <c r="A103" s="24">
        <v>210087</v>
      </c>
      <c r="B103" s="24" t="s">
        <v>977</v>
      </c>
      <c r="D103" s="24" t="s">
        <v>799</v>
      </c>
      <c r="F103" s="24" t="s">
        <v>840</v>
      </c>
      <c r="G103" s="24" t="s">
        <v>771</v>
      </c>
      <c r="H103" s="27">
        <v>45590</v>
      </c>
      <c r="I103" s="27">
        <v>45435</v>
      </c>
      <c r="J103" s="27">
        <v>45440</v>
      </c>
      <c r="K103" s="27">
        <v>45582</v>
      </c>
      <c r="L103" s="24">
        <f>Table3[[#This Row],[EMP ID]]</f>
        <v>210087</v>
      </c>
      <c r="M103" s="24" t="str">
        <f t="shared" si="2"/>
        <v>Aaron Austin</v>
      </c>
      <c r="N103" s="24" t="str">
        <f t="shared" si="3"/>
        <v>Austin, Aaron</v>
      </c>
      <c r="O103" s="24">
        <f>Table3[[#This Row],[EMP ID]]</f>
        <v>210087</v>
      </c>
    </row>
    <row r="104" spans="1:15" x14ac:dyDescent="0.25">
      <c r="A104" s="24">
        <v>210088</v>
      </c>
      <c r="B104" s="24" t="s">
        <v>826</v>
      </c>
      <c r="D104" s="24" t="s">
        <v>978</v>
      </c>
      <c r="F104" s="24" t="s">
        <v>818</v>
      </c>
      <c r="H104" s="27"/>
      <c r="I104" s="27">
        <v>45447</v>
      </c>
      <c r="J104" s="27">
        <v>45453</v>
      </c>
      <c r="K104" s="27">
        <v>45619</v>
      </c>
      <c r="L104" s="24">
        <f>Table3[[#This Row],[EMP ID]]</f>
        <v>210088</v>
      </c>
      <c r="M104" s="24" t="str">
        <f t="shared" si="2"/>
        <v>Eric Giebelhaus</v>
      </c>
      <c r="N104" s="24" t="str">
        <f t="shared" si="3"/>
        <v>Giebelhaus, Eric</v>
      </c>
      <c r="O104" s="24">
        <f>Table3[[#This Row],[EMP ID]]</f>
        <v>210088</v>
      </c>
    </row>
    <row r="105" spans="1:15" x14ac:dyDescent="0.25">
      <c r="A105" s="24">
        <v>210089</v>
      </c>
      <c r="B105" s="24" t="s">
        <v>979</v>
      </c>
      <c r="D105" s="24" t="s">
        <v>980</v>
      </c>
      <c r="F105" s="24" t="s">
        <v>840</v>
      </c>
      <c r="G105" s="24" t="s">
        <v>761</v>
      </c>
      <c r="H105" s="27"/>
      <c r="I105" s="27">
        <v>45471</v>
      </c>
      <c r="J105" s="27">
        <v>45481</v>
      </c>
      <c r="K105" s="27">
        <v>45618</v>
      </c>
      <c r="L105" s="24">
        <f>Table3[[#This Row],[EMP ID]]</f>
        <v>210089</v>
      </c>
      <c r="M105" s="24" t="str">
        <f t="shared" si="2"/>
        <v>Roberto Guerrero Jr</v>
      </c>
      <c r="N105" s="24" t="str">
        <f t="shared" si="3"/>
        <v>Guerrero Jr, Roberto</v>
      </c>
      <c r="O105" s="24">
        <f>Table3[[#This Row],[EMP ID]]</f>
        <v>210089</v>
      </c>
    </row>
    <row r="106" spans="1:15" x14ac:dyDescent="0.25">
      <c r="A106" s="24">
        <v>210090</v>
      </c>
      <c r="B106" s="24" t="s">
        <v>981</v>
      </c>
      <c r="C106" s="24" t="s">
        <v>810</v>
      </c>
      <c r="D106" s="24" t="s">
        <v>982</v>
      </c>
      <c r="F106" s="24" t="s">
        <v>840</v>
      </c>
      <c r="H106" s="27"/>
      <c r="I106" s="27">
        <v>45492</v>
      </c>
      <c r="J106" s="27">
        <v>45495</v>
      </c>
      <c r="K106" s="27">
        <v>45618</v>
      </c>
      <c r="L106" s="24">
        <f>Table3[[#This Row],[EMP ID]]</f>
        <v>210090</v>
      </c>
      <c r="M106" s="24" t="str">
        <f t="shared" si="2"/>
        <v>PAXTON C. HAYS</v>
      </c>
      <c r="N106" s="24" t="str">
        <f t="shared" si="3"/>
        <v>HAYS, PAXTON C</v>
      </c>
      <c r="O106" s="24">
        <f>Table3[[#This Row],[EMP ID]]</f>
        <v>210090</v>
      </c>
    </row>
    <row r="107" spans="1:15" x14ac:dyDescent="0.25">
      <c r="A107" s="24">
        <v>210091</v>
      </c>
      <c r="B107" s="24" t="s">
        <v>983</v>
      </c>
      <c r="C107" s="24" t="s">
        <v>766</v>
      </c>
      <c r="D107" s="24" t="s">
        <v>984</v>
      </c>
      <c r="F107" s="24" t="s">
        <v>840</v>
      </c>
      <c r="G107" s="24" t="s">
        <v>771</v>
      </c>
      <c r="H107" s="27"/>
      <c r="I107" s="27">
        <v>45518</v>
      </c>
      <c r="J107" s="27">
        <v>45523</v>
      </c>
      <c r="K107" s="27">
        <v>45618</v>
      </c>
      <c r="L107" s="24">
        <f>Table3[[#This Row],[EMP ID]]</f>
        <v>210091</v>
      </c>
      <c r="M107" s="24" t="str">
        <f t="shared" si="2"/>
        <v>ANTHONY J. HARDIMON</v>
      </c>
      <c r="N107" s="24" t="str">
        <f t="shared" si="3"/>
        <v>HARDIMON, ANTHONY J</v>
      </c>
      <c r="O107" s="24">
        <f>Table3[[#This Row],[EMP ID]]</f>
        <v>210091</v>
      </c>
    </row>
    <row r="108" spans="1:15" x14ac:dyDescent="0.25">
      <c r="A108" s="24">
        <v>230001</v>
      </c>
      <c r="B108" s="24" t="s">
        <v>857</v>
      </c>
      <c r="C108" s="24" t="s">
        <v>763</v>
      </c>
      <c r="D108" s="24" t="s">
        <v>985</v>
      </c>
      <c r="F108" s="24" t="s">
        <v>986</v>
      </c>
      <c r="H108" s="27">
        <v>44561</v>
      </c>
      <c r="I108" s="27">
        <v>43304</v>
      </c>
      <c r="J108" s="27">
        <v>43304</v>
      </c>
      <c r="K108" s="27">
        <v>44561</v>
      </c>
      <c r="L108" s="24">
        <f>Table3[[#This Row],[EMP ID]]</f>
        <v>230001</v>
      </c>
      <c r="M108" s="24" t="str">
        <f t="shared" si="2"/>
        <v>Daniel W. McCoy</v>
      </c>
      <c r="N108" s="24" t="str">
        <f t="shared" si="3"/>
        <v>McCoy, Daniel W</v>
      </c>
      <c r="O108" s="24">
        <f>Table3[[#This Row],[EMP ID]]</f>
        <v>230001</v>
      </c>
    </row>
    <row r="109" spans="1:15" x14ac:dyDescent="0.25">
      <c r="A109" s="24">
        <v>230002</v>
      </c>
      <c r="B109" s="24" t="s">
        <v>987</v>
      </c>
      <c r="D109" s="24" t="s">
        <v>988</v>
      </c>
      <c r="F109" s="24" t="s">
        <v>989</v>
      </c>
      <c r="G109" s="24" t="s">
        <v>761</v>
      </c>
      <c r="H109" s="27">
        <v>44463</v>
      </c>
      <c r="I109" s="27">
        <v>43332</v>
      </c>
      <c r="J109" s="27">
        <v>43332</v>
      </c>
      <c r="K109" s="27">
        <v>44463</v>
      </c>
      <c r="L109" s="24">
        <f>Table3[[#This Row],[EMP ID]]</f>
        <v>230002</v>
      </c>
      <c r="M109" s="24" t="str">
        <f t="shared" si="2"/>
        <v>Moses Villanueva</v>
      </c>
      <c r="N109" s="24" t="str">
        <f t="shared" si="3"/>
        <v>Villanueva, Moses</v>
      </c>
      <c r="O109" s="24">
        <f>Table3[[#This Row],[EMP ID]]</f>
        <v>230002</v>
      </c>
    </row>
    <row r="110" spans="1:15" x14ac:dyDescent="0.25">
      <c r="A110" s="24">
        <v>230003</v>
      </c>
      <c r="B110" s="24" t="s">
        <v>855</v>
      </c>
      <c r="D110" s="24" t="s">
        <v>862</v>
      </c>
      <c r="F110" s="24" t="s">
        <v>760</v>
      </c>
      <c r="G110" s="24" t="s">
        <v>761</v>
      </c>
      <c r="H110" s="27">
        <v>44477</v>
      </c>
      <c r="I110" s="27">
        <v>43059</v>
      </c>
      <c r="J110" s="27">
        <v>43059</v>
      </c>
      <c r="K110" s="27">
        <v>44477</v>
      </c>
      <c r="L110" s="24">
        <f>Table3[[#This Row],[EMP ID]]</f>
        <v>230003</v>
      </c>
      <c r="M110" s="24" t="str">
        <f t="shared" si="2"/>
        <v>Samuel Gonzalez</v>
      </c>
      <c r="N110" s="24" t="str">
        <f t="shared" si="3"/>
        <v>Gonzalez, Samuel</v>
      </c>
      <c r="O110" s="24">
        <f>Table3[[#This Row],[EMP ID]]</f>
        <v>230003</v>
      </c>
    </row>
    <row r="111" spans="1:15" x14ac:dyDescent="0.25">
      <c r="A111" s="24">
        <v>230004</v>
      </c>
      <c r="B111" s="24" t="s">
        <v>990</v>
      </c>
      <c r="C111" s="24" t="s">
        <v>810</v>
      </c>
      <c r="D111" s="24" t="s">
        <v>991</v>
      </c>
      <c r="F111" s="24" t="s">
        <v>837</v>
      </c>
      <c r="H111" s="27">
        <v>43647</v>
      </c>
      <c r="I111" s="27">
        <v>43052</v>
      </c>
      <c r="J111" s="27">
        <v>43052</v>
      </c>
      <c r="K111" s="27">
        <v>43647</v>
      </c>
      <c r="L111" s="24">
        <f>Table3[[#This Row],[EMP ID]]</f>
        <v>230004</v>
      </c>
      <c r="M111" s="24" t="str">
        <f t="shared" si="2"/>
        <v>Dylan C. McCann</v>
      </c>
      <c r="N111" s="24" t="str">
        <f t="shared" si="3"/>
        <v>McCann, Dylan C</v>
      </c>
      <c r="O111" s="24">
        <f>Table3[[#This Row],[EMP ID]]</f>
        <v>230004</v>
      </c>
    </row>
    <row r="112" spans="1:15" x14ac:dyDescent="0.25">
      <c r="A112" s="24">
        <v>230005</v>
      </c>
      <c r="B112" s="24" t="s">
        <v>992</v>
      </c>
      <c r="D112" s="24" t="s">
        <v>993</v>
      </c>
      <c r="F112" s="24" t="s">
        <v>994</v>
      </c>
      <c r="H112" s="27"/>
      <c r="I112" s="27">
        <v>43658</v>
      </c>
      <c r="J112" s="27">
        <v>43658</v>
      </c>
      <c r="K112" s="27">
        <v>45619</v>
      </c>
      <c r="L112" s="24">
        <f>Table3[[#This Row],[EMP ID]]</f>
        <v>230005</v>
      </c>
      <c r="M112" s="24" t="str">
        <f t="shared" si="2"/>
        <v>Clint Mize</v>
      </c>
      <c r="N112" s="24" t="str">
        <f t="shared" si="3"/>
        <v>Mize, Clint</v>
      </c>
      <c r="O112" s="24">
        <f>Table3[[#This Row],[EMP ID]]</f>
        <v>230005</v>
      </c>
    </row>
    <row r="113" spans="1:15" x14ac:dyDescent="0.25">
      <c r="A113" s="24">
        <v>230006</v>
      </c>
      <c r="B113" s="24" t="s">
        <v>877</v>
      </c>
      <c r="C113" s="24" t="s">
        <v>791</v>
      </c>
      <c r="D113" s="24" t="s">
        <v>995</v>
      </c>
      <c r="F113" s="24" t="s">
        <v>996</v>
      </c>
      <c r="G113" s="24" t="s">
        <v>761</v>
      </c>
      <c r="H113" s="27">
        <v>44022</v>
      </c>
      <c r="I113" s="27">
        <v>44018</v>
      </c>
      <c r="J113" s="27">
        <v>44018</v>
      </c>
      <c r="K113" s="27">
        <v>44022</v>
      </c>
      <c r="L113" s="24">
        <f>Table3[[#This Row],[EMP ID]]</f>
        <v>230006</v>
      </c>
      <c r="M113" s="24" t="str">
        <f t="shared" si="2"/>
        <v>Jose E. Bautista Sr.</v>
      </c>
      <c r="N113" s="24" t="str">
        <f t="shared" si="3"/>
        <v>Bautista Sr., Jose E</v>
      </c>
      <c r="O113" s="24">
        <f>Table3[[#This Row],[EMP ID]]</f>
        <v>230006</v>
      </c>
    </row>
    <row r="114" spans="1:15" x14ac:dyDescent="0.25">
      <c r="A114" s="24">
        <v>230007</v>
      </c>
      <c r="B114" s="24" t="s">
        <v>997</v>
      </c>
      <c r="C114" s="24" t="s">
        <v>832</v>
      </c>
      <c r="D114" s="24" t="s">
        <v>998</v>
      </c>
      <c r="F114" s="24" t="s">
        <v>996</v>
      </c>
      <c r="G114" s="24" t="s">
        <v>771</v>
      </c>
      <c r="H114" s="27">
        <v>44140</v>
      </c>
      <c r="I114" s="27">
        <v>44070</v>
      </c>
      <c r="J114" s="27">
        <v>44070</v>
      </c>
      <c r="K114" s="27">
        <v>44140</v>
      </c>
      <c r="L114" s="24">
        <f>Table3[[#This Row],[EMP ID]]</f>
        <v>230007</v>
      </c>
      <c r="M114" s="24" t="str">
        <f t="shared" si="2"/>
        <v>Gedeon K. Tshiendele</v>
      </c>
      <c r="N114" s="24" t="str">
        <f t="shared" si="3"/>
        <v>Tshiendele, Gedeon K</v>
      </c>
      <c r="O114" s="24">
        <f>Table3[[#This Row],[EMP ID]]</f>
        <v>230007</v>
      </c>
    </row>
    <row r="115" spans="1:15" x14ac:dyDescent="0.25">
      <c r="A115" s="24">
        <v>230008</v>
      </c>
      <c r="B115" s="24" t="s">
        <v>999</v>
      </c>
      <c r="C115" s="24" t="s">
        <v>832</v>
      </c>
      <c r="D115" s="24" t="s">
        <v>1000</v>
      </c>
      <c r="F115" s="24" t="s">
        <v>996</v>
      </c>
      <c r="H115" s="27">
        <v>45345</v>
      </c>
      <c r="I115" s="27">
        <v>44077</v>
      </c>
      <c r="J115" s="27">
        <v>44077</v>
      </c>
      <c r="K115" s="27">
        <v>45345</v>
      </c>
      <c r="L115" s="24">
        <f>Table3[[#This Row],[EMP ID]]</f>
        <v>230008</v>
      </c>
      <c r="M115" s="24" t="str">
        <f t="shared" si="2"/>
        <v>Michael K. Casey</v>
      </c>
      <c r="N115" s="24" t="str">
        <f t="shared" si="3"/>
        <v>Casey, Michael K</v>
      </c>
      <c r="O115" s="24">
        <f>Table3[[#This Row],[EMP ID]]</f>
        <v>230008</v>
      </c>
    </row>
    <row r="116" spans="1:15" x14ac:dyDescent="0.25">
      <c r="A116" s="24">
        <v>230009</v>
      </c>
      <c r="B116" s="24" t="s">
        <v>932</v>
      </c>
      <c r="C116" s="24" t="s">
        <v>762</v>
      </c>
      <c r="D116" s="24" t="s">
        <v>1001</v>
      </c>
      <c r="F116" s="24" t="s">
        <v>996</v>
      </c>
      <c r="H116" s="27">
        <v>44659</v>
      </c>
      <c r="I116" s="27">
        <v>44607</v>
      </c>
      <c r="J116" s="27">
        <v>44607</v>
      </c>
      <c r="K116" s="27">
        <v>44659</v>
      </c>
      <c r="L116" s="24">
        <f>Table3[[#This Row],[EMP ID]]</f>
        <v>230009</v>
      </c>
      <c r="M116" s="24" t="str">
        <f t="shared" si="2"/>
        <v>Timothy S. Norris</v>
      </c>
      <c r="N116" s="24" t="str">
        <f t="shared" si="3"/>
        <v>Norris, Timothy S</v>
      </c>
      <c r="O116" s="24">
        <f>Table3[[#This Row],[EMP ID]]</f>
        <v>230009</v>
      </c>
    </row>
    <row r="117" spans="1:15" x14ac:dyDescent="0.25">
      <c r="A117" s="24">
        <v>230010</v>
      </c>
      <c r="B117" s="24" t="s">
        <v>1002</v>
      </c>
      <c r="C117" s="24" t="s">
        <v>776</v>
      </c>
      <c r="D117" s="24" t="s">
        <v>1003</v>
      </c>
      <c r="F117" s="24" t="s">
        <v>986</v>
      </c>
      <c r="H117" s="27">
        <v>45373</v>
      </c>
      <c r="I117" s="27">
        <v>44648</v>
      </c>
      <c r="J117" s="27">
        <v>44648</v>
      </c>
      <c r="K117" s="27">
        <v>45373</v>
      </c>
      <c r="L117" s="24">
        <f>Table3[[#This Row],[EMP ID]]</f>
        <v>230010</v>
      </c>
      <c r="M117" s="24" t="str">
        <f t="shared" si="2"/>
        <v>Jaime M. Schultz</v>
      </c>
      <c r="N117" s="24" t="str">
        <f t="shared" si="3"/>
        <v>Schultz, Jaime M</v>
      </c>
      <c r="O117" s="24">
        <f>Table3[[#This Row],[EMP ID]]</f>
        <v>230010</v>
      </c>
    </row>
    <row r="118" spans="1:15" x14ac:dyDescent="0.25">
      <c r="A118" s="24">
        <v>230011</v>
      </c>
      <c r="B118" s="24" t="s">
        <v>908</v>
      </c>
      <c r="C118" s="24" t="s">
        <v>776</v>
      </c>
      <c r="D118" s="24" t="s">
        <v>913</v>
      </c>
      <c r="F118" s="24" t="s">
        <v>996</v>
      </c>
      <c r="G118" s="24" t="s">
        <v>761</v>
      </c>
      <c r="H118" s="27">
        <v>44651</v>
      </c>
      <c r="I118" s="27">
        <v>44651</v>
      </c>
      <c r="J118" s="27">
        <v>44651</v>
      </c>
      <c r="K118" s="27">
        <v>44651</v>
      </c>
      <c r="L118" s="24">
        <f>Table3[[#This Row],[EMP ID]]</f>
        <v>230011</v>
      </c>
      <c r="M118" s="24" t="str">
        <f t="shared" si="2"/>
        <v>Juan M. Garcia</v>
      </c>
      <c r="N118" s="24" t="str">
        <f t="shared" si="3"/>
        <v>Garcia, Juan M</v>
      </c>
      <c r="O118" s="24">
        <f>Table3[[#This Row],[EMP ID]]</f>
        <v>230011</v>
      </c>
    </row>
    <row r="119" spans="1:15" x14ac:dyDescent="0.25">
      <c r="A119" s="24">
        <v>230012</v>
      </c>
      <c r="B119" s="24" t="s">
        <v>1004</v>
      </c>
      <c r="D119" s="24" t="s">
        <v>1005</v>
      </c>
      <c r="F119" s="24" t="s">
        <v>996</v>
      </c>
      <c r="G119" s="24" t="s">
        <v>761</v>
      </c>
      <c r="H119" s="27">
        <v>44715</v>
      </c>
      <c r="I119" s="27">
        <v>44683</v>
      </c>
      <c r="J119" s="27">
        <v>44683</v>
      </c>
      <c r="K119" s="27">
        <v>44715</v>
      </c>
      <c r="L119" s="24">
        <f>Table3[[#This Row],[EMP ID]]</f>
        <v>230012</v>
      </c>
      <c r="M119" s="24" t="str">
        <f t="shared" si="2"/>
        <v>Alexandro Chavarria</v>
      </c>
      <c r="N119" s="24" t="str">
        <f t="shared" si="3"/>
        <v>Chavarria, Alexandro</v>
      </c>
      <c r="O119" s="24">
        <f>Table3[[#This Row],[EMP ID]]</f>
        <v>230012</v>
      </c>
    </row>
    <row r="120" spans="1:15" x14ac:dyDescent="0.25">
      <c r="A120" s="24">
        <v>230013</v>
      </c>
      <c r="B120" s="24" t="s">
        <v>1006</v>
      </c>
      <c r="C120" s="24" t="s">
        <v>776</v>
      </c>
      <c r="D120" s="24" t="s">
        <v>1007</v>
      </c>
      <c r="F120" s="24" t="s">
        <v>1008</v>
      </c>
      <c r="G120" s="24" t="s">
        <v>761</v>
      </c>
      <c r="H120" s="27">
        <v>45415</v>
      </c>
      <c r="I120" s="27">
        <v>44763</v>
      </c>
      <c r="J120" s="27">
        <v>44767</v>
      </c>
      <c r="K120" s="27">
        <v>45415</v>
      </c>
      <c r="L120" s="24">
        <f>Table3[[#This Row],[EMP ID]]</f>
        <v>230013</v>
      </c>
      <c r="M120" s="24" t="str">
        <f t="shared" si="2"/>
        <v>Francisco M. Zamora</v>
      </c>
      <c r="N120" s="24" t="str">
        <f t="shared" si="3"/>
        <v>Zamora, Francisco M</v>
      </c>
      <c r="O120" s="24">
        <f>Table3[[#This Row],[EMP ID]]</f>
        <v>230013</v>
      </c>
    </row>
    <row r="121" spans="1:15" x14ac:dyDescent="0.25">
      <c r="A121" s="24">
        <v>230014</v>
      </c>
      <c r="B121" s="24" t="s">
        <v>1009</v>
      </c>
      <c r="C121" s="24" t="s">
        <v>772</v>
      </c>
      <c r="D121" s="24" t="s">
        <v>1010</v>
      </c>
      <c r="F121" s="24" t="s">
        <v>996</v>
      </c>
      <c r="H121" s="27">
        <v>45133</v>
      </c>
      <c r="I121" s="27">
        <v>44942</v>
      </c>
      <c r="J121" s="27">
        <v>44942</v>
      </c>
      <c r="K121" s="27">
        <v>45133</v>
      </c>
      <c r="L121" s="24">
        <f>Table3[[#This Row],[EMP ID]]</f>
        <v>230014</v>
      </c>
      <c r="M121" s="24" t="str">
        <f t="shared" si="2"/>
        <v>Max H. Keller</v>
      </c>
      <c r="N121" s="24" t="str">
        <f t="shared" si="3"/>
        <v>Keller, Max H</v>
      </c>
      <c r="O121" s="24">
        <f>Table3[[#This Row],[EMP ID]]</f>
        <v>230014</v>
      </c>
    </row>
    <row r="122" spans="1:15" x14ac:dyDescent="0.25">
      <c r="A122" s="24">
        <v>230015</v>
      </c>
      <c r="B122" s="24" t="s">
        <v>1011</v>
      </c>
      <c r="D122" s="24" t="s">
        <v>1012</v>
      </c>
      <c r="F122" s="24" t="s">
        <v>1013</v>
      </c>
      <c r="G122" s="24" t="s">
        <v>761</v>
      </c>
      <c r="H122" s="27"/>
      <c r="I122" s="27">
        <v>45119</v>
      </c>
      <c r="J122" s="27">
        <v>45119</v>
      </c>
      <c r="K122" s="27">
        <v>45619</v>
      </c>
      <c r="L122" s="24">
        <f>Table3[[#This Row],[EMP ID]]</f>
        <v>230015</v>
      </c>
      <c r="M122" s="24" t="str">
        <f t="shared" si="2"/>
        <v>Ivan Torres</v>
      </c>
      <c r="N122" s="24" t="str">
        <f t="shared" si="3"/>
        <v>Torres, Ivan</v>
      </c>
      <c r="O122" s="24">
        <f>Table3[[#This Row],[EMP ID]]</f>
        <v>230015</v>
      </c>
    </row>
    <row r="123" spans="1:15" x14ac:dyDescent="0.25">
      <c r="A123" s="24">
        <v>230016</v>
      </c>
      <c r="B123" s="24" t="s">
        <v>1014</v>
      </c>
      <c r="C123" s="24" t="s">
        <v>778</v>
      </c>
      <c r="D123" s="24" t="s">
        <v>1015</v>
      </c>
      <c r="F123" s="24" t="s">
        <v>1013</v>
      </c>
      <c r="H123" s="27">
        <v>45586</v>
      </c>
      <c r="I123" s="27">
        <v>45358</v>
      </c>
      <c r="J123" s="27">
        <v>45369</v>
      </c>
      <c r="K123" s="27">
        <v>45581</v>
      </c>
      <c r="L123" s="24">
        <f>Table3[[#This Row],[EMP ID]]</f>
        <v>230016</v>
      </c>
      <c r="M123" s="24" t="str">
        <f t="shared" si="2"/>
        <v>Corey A. Torgerson</v>
      </c>
      <c r="N123" s="24" t="str">
        <f t="shared" si="3"/>
        <v>Torgerson, Corey A</v>
      </c>
      <c r="O123" s="24">
        <f>Table3[[#This Row],[EMP ID]]</f>
        <v>230016</v>
      </c>
    </row>
    <row r="124" spans="1:15" x14ac:dyDescent="0.25">
      <c r="A124" s="24">
        <v>230017</v>
      </c>
      <c r="B124" s="24" t="s">
        <v>1016</v>
      </c>
      <c r="D124" s="24" t="s">
        <v>1017</v>
      </c>
      <c r="F124" s="24" t="s">
        <v>1013</v>
      </c>
      <c r="G124" s="24" t="s">
        <v>761</v>
      </c>
      <c r="H124" s="27"/>
      <c r="I124" s="27">
        <v>45376</v>
      </c>
      <c r="J124" s="27">
        <v>45383</v>
      </c>
      <c r="K124" s="27">
        <v>45619</v>
      </c>
      <c r="L124" s="24">
        <f>Table3[[#This Row],[EMP ID]]</f>
        <v>230017</v>
      </c>
      <c r="M124" s="24" t="str">
        <f t="shared" si="2"/>
        <v>Lorenzo Aparicio</v>
      </c>
      <c r="N124" s="24" t="str">
        <f t="shared" si="3"/>
        <v>Aparicio, Lorenzo</v>
      </c>
      <c r="O124" s="24">
        <f>Table3[[#This Row],[EMP ID]]</f>
        <v>230017</v>
      </c>
    </row>
    <row r="125" spans="1:15" x14ac:dyDescent="0.25">
      <c r="A125" s="24">
        <v>230018</v>
      </c>
      <c r="B125" s="24" t="s">
        <v>999</v>
      </c>
      <c r="C125" s="24" t="s">
        <v>778</v>
      </c>
      <c r="D125" s="24" t="s">
        <v>1018</v>
      </c>
      <c r="F125" s="24" t="s">
        <v>994</v>
      </c>
      <c r="H125" s="27"/>
      <c r="I125" s="27">
        <v>45433</v>
      </c>
      <c r="J125" s="27">
        <v>45433</v>
      </c>
      <c r="K125" s="27">
        <v>45619</v>
      </c>
      <c r="L125" s="24">
        <f>Table3[[#This Row],[EMP ID]]</f>
        <v>230018</v>
      </c>
      <c r="M125" s="24" t="str">
        <f t="shared" si="2"/>
        <v>Michael A. Hammons</v>
      </c>
      <c r="N125" s="24" t="str">
        <f t="shared" si="3"/>
        <v>Hammons, Michael A</v>
      </c>
      <c r="O125" s="24">
        <f>Table3[[#This Row],[EMP ID]]</f>
        <v>230018</v>
      </c>
    </row>
    <row r="126" spans="1:15" x14ac:dyDescent="0.25">
      <c r="A126" s="24">
        <v>230019</v>
      </c>
      <c r="B126" s="24" t="s">
        <v>1019</v>
      </c>
      <c r="C126" s="24" t="s">
        <v>791</v>
      </c>
      <c r="D126" s="24" t="s">
        <v>1020</v>
      </c>
      <c r="F126" s="24" t="s">
        <v>1013</v>
      </c>
      <c r="H126" s="27"/>
      <c r="I126" s="27">
        <v>45441</v>
      </c>
      <c r="J126" s="27">
        <v>45446</v>
      </c>
      <c r="K126" s="27">
        <v>45619</v>
      </c>
      <c r="L126" s="24">
        <f>Table3[[#This Row],[EMP ID]]</f>
        <v>230019</v>
      </c>
      <c r="M126" s="24" t="str">
        <f t="shared" si="2"/>
        <v>Korbin E. Gee</v>
      </c>
      <c r="N126" s="24" t="str">
        <f t="shared" si="3"/>
        <v>Gee, Korbin E</v>
      </c>
      <c r="O126" s="24">
        <f>Table3[[#This Row],[EMP ID]]</f>
        <v>230019</v>
      </c>
    </row>
    <row r="127" spans="1:15" x14ac:dyDescent="0.25">
      <c r="A127" s="24">
        <v>230020</v>
      </c>
      <c r="B127" s="24" t="s">
        <v>3723</v>
      </c>
      <c r="D127" s="24" t="s">
        <v>3724</v>
      </c>
      <c r="F127" s="24" t="s">
        <v>1013</v>
      </c>
      <c r="H127" s="27"/>
      <c r="I127" s="27">
        <v>45582</v>
      </c>
      <c r="J127" s="27">
        <v>45582</v>
      </c>
      <c r="K127" s="27">
        <v>45619</v>
      </c>
      <c r="L127" s="24">
        <f>Table3[[#This Row],[EMP ID]]</f>
        <v>230020</v>
      </c>
      <c r="M127" s="24" t="str">
        <f t="shared" si="2"/>
        <v>LEROY KOONCE III</v>
      </c>
      <c r="N127" s="24" t="str">
        <f t="shared" si="3"/>
        <v>KOONCE III, LEROY</v>
      </c>
      <c r="O127" s="24">
        <f>Table3[[#This Row],[EMP ID]]</f>
        <v>230020</v>
      </c>
    </row>
    <row r="128" spans="1:15" x14ac:dyDescent="0.25">
      <c r="A128" s="24">
        <v>240001</v>
      </c>
      <c r="B128" s="24" t="s">
        <v>908</v>
      </c>
      <c r="C128" s="24" t="s">
        <v>784</v>
      </c>
      <c r="D128" s="24" t="s">
        <v>1021</v>
      </c>
      <c r="F128" s="24" t="s">
        <v>1022</v>
      </c>
      <c r="G128" s="24" t="s">
        <v>761</v>
      </c>
      <c r="H128" s="27">
        <v>45339</v>
      </c>
      <c r="I128" s="27">
        <v>43767</v>
      </c>
      <c r="J128" s="27">
        <v>43767</v>
      </c>
      <c r="K128" s="27">
        <v>45339</v>
      </c>
      <c r="L128" s="24">
        <f>Table3[[#This Row],[EMP ID]]</f>
        <v>240001</v>
      </c>
      <c r="M128" s="24" t="str">
        <f t="shared" si="2"/>
        <v>Juan P. Cornejo Rosales</v>
      </c>
      <c r="N128" s="24" t="str">
        <f t="shared" si="3"/>
        <v>Cornejo Rosales, Juan P</v>
      </c>
      <c r="O128" s="24">
        <f>Table3[[#This Row],[EMP ID]]</f>
        <v>240001</v>
      </c>
    </row>
    <row r="129" spans="1:15" x14ac:dyDescent="0.25">
      <c r="A129" s="24">
        <v>240002</v>
      </c>
      <c r="B129" s="24" t="s">
        <v>1023</v>
      </c>
      <c r="D129" s="24" t="s">
        <v>1024</v>
      </c>
      <c r="F129" s="24" t="s">
        <v>1025</v>
      </c>
      <c r="G129" s="24" t="s">
        <v>761</v>
      </c>
      <c r="H129" s="27">
        <v>44561</v>
      </c>
      <c r="I129" s="27">
        <v>43003</v>
      </c>
      <c r="J129" s="27">
        <v>43003</v>
      </c>
      <c r="K129" s="27">
        <v>44561</v>
      </c>
      <c r="L129" s="24">
        <f>Table3[[#This Row],[EMP ID]]</f>
        <v>240002</v>
      </c>
      <c r="M129" s="24" t="str">
        <f t="shared" si="2"/>
        <v>Guillermo Alaniz</v>
      </c>
      <c r="N129" s="24" t="str">
        <f t="shared" si="3"/>
        <v>Alaniz, Guillermo</v>
      </c>
      <c r="O129" s="24">
        <f>Table3[[#This Row],[EMP ID]]</f>
        <v>240002</v>
      </c>
    </row>
    <row r="130" spans="1:15" x14ac:dyDescent="0.25">
      <c r="A130" s="24">
        <v>240003</v>
      </c>
      <c r="B130" s="24" t="s">
        <v>868</v>
      </c>
      <c r="C130" s="24" t="s">
        <v>772</v>
      </c>
      <c r="D130" s="24" t="s">
        <v>1026</v>
      </c>
      <c r="F130" s="24" t="s">
        <v>1027</v>
      </c>
      <c r="G130" s="24" t="s">
        <v>761</v>
      </c>
      <c r="H130" s="27">
        <v>44561</v>
      </c>
      <c r="I130" s="27">
        <v>43271</v>
      </c>
      <c r="J130" s="27">
        <v>43271</v>
      </c>
      <c r="K130" s="27">
        <v>44561</v>
      </c>
      <c r="L130" s="24">
        <f>Table3[[#This Row],[EMP ID]]</f>
        <v>240003</v>
      </c>
      <c r="M130" s="24" t="str">
        <f t="shared" si="2"/>
        <v>Victor H. Ambrosio</v>
      </c>
      <c r="N130" s="24" t="str">
        <f t="shared" si="3"/>
        <v>Ambrosio, Victor H</v>
      </c>
      <c r="O130" s="24">
        <f>Table3[[#This Row],[EMP ID]]</f>
        <v>240003</v>
      </c>
    </row>
    <row r="131" spans="1:15" x14ac:dyDescent="0.25">
      <c r="A131" s="24">
        <v>240004</v>
      </c>
      <c r="B131" s="24" t="s">
        <v>1028</v>
      </c>
      <c r="D131" s="24" t="s">
        <v>1029</v>
      </c>
      <c r="F131" s="24" t="s">
        <v>989</v>
      </c>
      <c r="G131" s="24" t="s">
        <v>761</v>
      </c>
      <c r="H131" s="27">
        <v>43906</v>
      </c>
      <c r="I131" s="27">
        <v>43381</v>
      </c>
      <c r="J131" s="27">
        <v>43381</v>
      </c>
      <c r="K131" s="27">
        <v>43906</v>
      </c>
      <c r="L131" s="24">
        <f>Table3[[#This Row],[EMP ID]]</f>
        <v>240004</v>
      </c>
      <c r="M131" s="24" t="str">
        <f t="shared" ref="M131:M194" si="4">IF(C131&lt;&gt;"", B131 &amp; " " &amp; C131 &amp; ". " &amp; D131, B131 &amp; " " &amp; D131)</f>
        <v>Espinosa Celerino</v>
      </c>
      <c r="N131" s="24" t="str">
        <f t="shared" ref="N131:N194" si="5">IF(C131&lt;&gt;"", D131 &amp; ", " &amp; B131 &amp; " " &amp; C131, D131 &amp; ", " &amp; B131)</f>
        <v>Celerino, Espinosa</v>
      </c>
      <c r="O131" s="24">
        <f>Table3[[#This Row],[EMP ID]]</f>
        <v>240004</v>
      </c>
    </row>
    <row r="132" spans="1:15" x14ac:dyDescent="0.25">
      <c r="A132" s="24">
        <v>240005</v>
      </c>
      <c r="B132" s="24" t="s">
        <v>977</v>
      </c>
      <c r="D132" s="24" t="s">
        <v>1030</v>
      </c>
      <c r="F132" s="24" t="s">
        <v>1031</v>
      </c>
      <c r="G132" s="24" t="s">
        <v>761</v>
      </c>
      <c r="H132" s="27"/>
      <c r="I132" s="27">
        <v>43382</v>
      </c>
      <c r="J132" s="27">
        <v>43382</v>
      </c>
      <c r="K132" s="27">
        <v>45619</v>
      </c>
      <c r="L132" s="24">
        <f>Table3[[#This Row],[EMP ID]]</f>
        <v>240005</v>
      </c>
      <c r="M132" s="24" t="str">
        <f t="shared" si="4"/>
        <v>Aaron Concha</v>
      </c>
      <c r="N132" s="24" t="str">
        <f t="shared" si="5"/>
        <v>Concha, Aaron</v>
      </c>
      <c r="O132" s="24">
        <f>Table3[[#This Row],[EMP ID]]</f>
        <v>240005</v>
      </c>
    </row>
    <row r="133" spans="1:15" x14ac:dyDescent="0.25">
      <c r="A133" s="24">
        <v>240006</v>
      </c>
      <c r="B133" s="24" t="s">
        <v>877</v>
      </c>
      <c r="C133" s="24" t="s">
        <v>776</v>
      </c>
      <c r="D133" s="24" t="s">
        <v>1032</v>
      </c>
      <c r="F133" s="24" t="s">
        <v>989</v>
      </c>
      <c r="G133" s="24" t="s">
        <v>761</v>
      </c>
      <c r="H133" s="27"/>
      <c r="I133" s="27">
        <v>42835</v>
      </c>
      <c r="J133" s="27">
        <v>42835</v>
      </c>
      <c r="K133" s="27">
        <v>45548</v>
      </c>
      <c r="L133" s="24">
        <f>Table3[[#This Row],[EMP ID]]</f>
        <v>240006</v>
      </c>
      <c r="M133" s="24" t="str">
        <f t="shared" si="4"/>
        <v>Jose M. Corona</v>
      </c>
      <c r="N133" s="24" t="str">
        <f t="shared" si="5"/>
        <v>Corona, Jose M</v>
      </c>
      <c r="O133" s="24">
        <f>Table3[[#This Row],[EMP ID]]</f>
        <v>240006</v>
      </c>
    </row>
    <row r="134" spans="1:15" x14ac:dyDescent="0.25">
      <c r="A134" s="24">
        <v>240007</v>
      </c>
      <c r="B134" s="24" t="s">
        <v>1033</v>
      </c>
      <c r="D134" s="24" t="s">
        <v>862</v>
      </c>
      <c r="F134" s="24" t="s">
        <v>837</v>
      </c>
      <c r="H134" s="27">
        <v>43517</v>
      </c>
      <c r="I134" s="27">
        <v>42951</v>
      </c>
      <c r="J134" s="27">
        <v>42951</v>
      </c>
      <c r="K134" s="27">
        <v>43517</v>
      </c>
      <c r="L134" s="24">
        <f>Table3[[#This Row],[EMP ID]]</f>
        <v>240007</v>
      </c>
      <c r="M134" s="24" t="str">
        <f t="shared" si="4"/>
        <v>Julio Gonzalez</v>
      </c>
      <c r="N134" s="24" t="str">
        <f t="shared" si="5"/>
        <v>Gonzalez, Julio</v>
      </c>
      <c r="O134" s="24">
        <f>Table3[[#This Row],[EMP ID]]</f>
        <v>240007</v>
      </c>
    </row>
    <row r="135" spans="1:15" x14ac:dyDescent="0.25">
      <c r="A135" s="24">
        <v>240008</v>
      </c>
      <c r="B135" s="24" t="s">
        <v>1034</v>
      </c>
      <c r="D135" s="24" t="s">
        <v>917</v>
      </c>
      <c r="F135" s="24" t="s">
        <v>989</v>
      </c>
      <c r="G135" s="24" t="s">
        <v>761</v>
      </c>
      <c r="H135" s="27"/>
      <c r="I135" s="27">
        <v>42901</v>
      </c>
      <c r="J135" s="27">
        <v>42901</v>
      </c>
      <c r="K135" s="27">
        <v>45619</v>
      </c>
      <c r="L135" s="24">
        <f>Table3[[#This Row],[EMP ID]]</f>
        <v>240008</v>
      </c>
      <c r="M135" s="24" t="str">
        <f t="shared" si="4"/>
        <v>Eliam Hernandez</v>
      </c>
      <c r="N135" s="24" t="str">
        <f t="shared" si="5"/>
        <v>Hernandez, Eliam</v>
      </c>
      <c r="O135" s="24">
        <f>Table3[[#This Row],[EMP ID]]</f>
        <v>240008</v>
      </c>
    </row>
    <row r="136" spans="1:15" x14ac:dyDescent="0.25">
      <c r="A136" s="24">
        <v>240009</v>
      </c>
      <c r="B136" s="24" t="s">
        <v>1035</v>
      </c>
      <c r="C136" s="24" t="s">
        <v>791</v>
      </c>
      <c r="D136" s="24" t="s">
        <v>1036</v>
      </c>
      <c r="F136" s="24" t="s">
        <v>1037</v>
      </c>
      <c r="G136" s="24" t="s">
        <v>761</v>
      </c>
      <c r="H136" s="27">
        <v>43733</v>
      </c>
      <c r="I136" s="27">
        <v>43430</v>
      </c>
      <c r="J136" s="27">
        <v>43430</v>
      </c>
      <c r="K136" s="27">
        <v>43733</v>
      </c>
      <c r="L136" s="24">
        <f>Table3[[#This Row],[EMP ID]]</f>
        <v>240009</v>
      </c>
      <c r="M136" s="24" t="str">
        <f t="shared" si="4"/>
        <v>Carlos E. Lojero Olvera</v>
      </c>
      <c r="N136" s="24" t="str">
        <f t="shared" si="5"/>
        <v>Lojero Olvera, Carlos E</v>
      </c>
      <c r="O136" s="24">
        <f>Table3[[#This Row],[EMP ID]]</f>
        <v>240009</v>
      </c>
    </row>
    <row r="137" spans="1:15" x14ac:dyDescent="0.25">
      <c r="A137" s="24">
        <v>240010</v>
      </c>
      <c r="B137" s="24" t="s">
        <v>1038</v>
      </c>
      <c r="C137" s="24" t="s">
        <v>1039</v>
      </c>
      <c r="D137" s="24" t="s">
        <v>1040</v>
      </c>
      <c r="F137" s="24" t="s">
        <v>1041</v>
      </c>
      <c r="G137" s="24" t="s">
        <v>761</v>
      </c>
      <c r="H137" s="27">
        <v>44324</v>
      </c>
      <c r="I137" s="27">
        <v>43892</v>
      </c>
      <c r="J137" s="27">
        <v>43308</v>
      </c>
      <c r="K137" s="27">
        <v>44324</v>
      </c>
      <c r="L137" s="24">
        <f>Table3[[#This Row],[EMP ID]]</f>
        <v>240010</v>
      </c>
      <c r="M137" s="24" t="str">
        <f t="shared" si="4"/>
        <v>Sandro T. Paredes-Trejo</v>
      </c>
      <c r="N137" s="24" t="str">
        <f t="shared" si="5"/>
        <v>Paredes-Trejo, Sandro T</v>
      </c>
      <c r="O137" s="24">
        <f>Table3[[#This Row],[EMP ID]]</f>
        <v>240010</v>
      </c>
    </row>
    <row r="138" spans="1:15" x14ac:dyDescent="0.25">
      <c r="A138" s="24">
        <v>240011</v>
      </c>
      <c r="B138" s="24" t="s">
        <v>861</v>
      </c>
      <c r="C138" s="24" t="s">
        <v>810</v>
      </c>
      <c r="D138" s="24" t="s">
        <v>1042</v>
      </c>
      <c r="F138" s="24" t="s">
        <v>989</v>
      </c>
      <c r="G138" s="24" t="s">
        <v>761</v>
      </c>
      <c r="H138" s="27">
        <v>43630</v>
      </c>
      <c r="I138" s="27">
        <v>43347</v>
      </c>
      <c r="J138" s="27">
        <v>43347</v>
      </c>
      <c r="K138" s="27">
        <v>43630</v>
      </c>
      <c r="L138" s="24">
        <f>Table3[[#This Row],[EMP ID]]</f>
        <v>240011</v>
      </c>
      <c r="M138" s="24" t="str">
        <f t="shared" si="4"/>
        <v>Edgar C. Paulin</v>
      </c>
      <c r="N138" s="24" t="str">
        <f t="shared" si="5"/>
        <v>Paulin, Edgar C</v>
      </c>
      <c r="O138" s="24">
        <f>Table3[[#This Row],[EMP ID]]</f>
        <v>240011</v>
      </c>
    </row>
    <row r="139" spans="1:15" x14ac:dyDescent="0.25">
      <c r="A139" s="24">
        <v>240012</v>
      </c>
      <c r="B139" s="24" t="s">
        <v>1043</v>
      </c>
      <c r="D139" s="24" t="s">
        <v>1044</v>
      </c>
      <c r="F139" s="24" t="s">
        <v>989</v>
      </c>
      <c r="G139" s="24" t="s">
        <v>761</v>
      </c>
      <c r="H139" s="27">
        <v>44575</v>
      </c>
      <c r="I139" s="27">
        <v>42524</v>
      </c>
      <c r="J139" s="27">
        <v>42524</v>
      </c>
      <c r="K139" s="27">
        <v>44575</v>
      </c>
      <c r="L139" s="24">
        <f>Table3[[#This Row],[EMP ID]]</f>
        <v>240012</v>
      </c>
      <c r="M139" s="24" t="str">
        <f t="shared" si="4"/>
        <v>Ramon Perez Sr</v>
      </c>
      <c r="N139" s="24" t="str">
        <f t="shared" si="5"/>
        <v>Perez Sr, Ramon</v>
      </c>
      <c r="O139" s="24">
        <f>Table3[[#This Row],[EMP ID]]</f>
        <v>240012</v>
      </c>
    </row>
    <row r="140" spans="1:15" x14ac:dyDescent="0.25">
      <c r="A140" s="24">
        <v>240013</v>
      </c>
      <c r="B140" s="24" t="s">
        <v>908</v>
      </c>
      <c r="C140" s="24" t="s">
        <v>810</v>
      </c>
      <c r="D140" s="24" t="s">
        <v>1045</v>
      </c>
      <c r="F140" s="24" t="s">
        <v>1046</v>
      </c>
      <c r="G140" s="24" t="s">
        <v>761</v>
      </c>
      <c r="H140" s="27">
        <v>44313</v>
      </c>
      <c r="I140" s="27">
        <v>43363</v>
      </c>
      <c r="J140" s="27">
        <v>43363</v>
      </c>
      <c r="K140" s="27">
        <v>44313</v>
      </c>
      <c r="L140" s="24">
        <f>Table3[[#This Row],[EMP ID]]</f>
        <v>240013</v>
      </c>
      <c r="M140" s="24" t="str">
        <f t="shared" si="4"/>
        <v>Juan C. Rios</v>
      </c>
      <c r="N140" s="24" t="str">
        <f t="shared" si="5"/>
        <v>Rios, Juan C</v>
      </c>
      <c r="O140" s="24">
        <f>Table3[[#This Row],[EMP ID]]</f>
        <v>240013</v>
      </c>
    </row>
    <row r="141" spans="1:15" x14ac:dyDescent="0.25">
      <c r="A141" s="24">
        <v>240014</v>
      </c>
      <c r="B141" s="24" t="s">
        <v>813</v>
      </c>
      <c r="C141" s="24" t="s">
        <v>1047</v>
      </c>
      <c r="D141" s="24" t="s">
        <v>794</v>
      </c>
      <c r="F141" s="24" t="s">
        <v>1048</v>
      </c>
      <c r="G141" s="24" t="s">
        <v>761</v>
      </c>
      <c r="H141" s="27"/>
      <c r="I141" s="27">
        <v>43417</v>
      </c>
      <c r="J141" s="27">
        <v>43843</v>
      </c>
      <c r="K141" s="27">
        <v>45618</v>
      </c>
      <c r="L141" s="24">
        <f>Table3[[#This Row],[EMP ID]]</f>
        <v>240014</v>
      </c>
      <c r="M141" s="24" t="str">
        <f t="shared" si="4"/>
        <v>Hector O. Rodriguez</v>
      </c>
      <c r="N141" s="24" t="str">
        <f t="shared" si="5"/>
        <v>Rodriguez, Hector O</v>
      </c>
      <c r="O141" s="24">
        <f>Table3[[#This Row],[EMP ID]]</f>
        <v>240014</v>
      </c>
    </row>
    <row r="142" spans="1:15" x14ac:dyDescent="0.25">
      <c r="A142" s="24">
        <v>240015</v>
      </c>
      <c r="B142" s="24" t="s">
        <v>1049</v>
      </c>
      <c r="D142" s="24" t="s">
        <v>1050</v>
      </c>
      <c r="F142" s="24" t="s">
        <v>989</v>
      </c>
      <c r="G142" s="24" t="s">
        <v>761</v>
      </c>
      <c r="H142" s="27"/>
      <c r="I142" s="27">
        <v>42933</v>
      </c>
      <c r="J142" s="27">
        <v>42933</v>
      </c>
      <c r="K142" s="27">
        <v>45617</v>
      </c>
      <c r="L142" s="24">
        <f>Table3[[#This Row],[EMP ID]]</f>
        <v>240015</v>
      </c>
      <c r="M142" s="24" t="str">
        <f t="shared" si="4"/>
        <v>Mauro Salinas</v>
      </c>
      <c r="N142" s="24" t="str">
        <f t="shared" si="5"/>
        <v>Salinas, Mauro</v>
      </c>
      <c r="O142" s="24">
        <f>Table3[[#This Row],[EMP ID]]</f>
        <v>240015</v>
      </c>
    </row>
    <row r="143" spans="1:15" x14ac:dyDescent="0.25">
      <c r="A143" s="24">
        <v>240016</v>
      </c>
      <c r="B143" s="24" t="s">
        <v>1051</v>
      </c>
      <c r="D143" s="24" t="s">
        <v>1012</v>
      </c>
      <c r="F143" s="24" t="s">
        <v>1041</v>
      </c>
      <c r="G143" s="24" t="s">
        <v>761</v>
      </c>
      <c r="H143" s="27">
        <v>43840</v>
      </c>
      <c r="I143" s="27">
        <v>43158</v>
      </c>
      <c r="J143" s="27"/>
      <c r="K143" s="27">
        <v>43840</v>
      </c>
      <c r="L143" s="24">
        <f>Table3[[#This Row],[EMP ID]]</f>
        <v>240016</v>
      </c>
      <c r="M143" s="24" t="str">
        <f t="shared" si="4"/>
        <v>Vidal Torres</v>
      </c>
      <c r="N143" s="24" t="str">
        <f t="shared" si="5"/>
        <v>Torres, Vidal</v>
      </c>
      <c r="O143" s="24">
        <f>Table3[[#This Row],[EMP ID]]</f>
        <v>240016</v>
      </c>
    </row>
    <row r="144" spans="1:15" x14ac:dyDescent="0.25">
      <c r="A144" s="24">
        <v>240017</v>
      </c>
      <c r="B144" s="24" t="s">
        <v>1052</v>
      </c>
      <c r="D144" s="24" t="s">
        <v>1053</v>
      </c>
      <c r="F144" s="24" t="s">
        <v>1054</v>
      </c>
      <c r="G144" s="24" t="s">
        <v>761</v>
      </c>
      <c r="H144" s="27">
        <v>44281</v>
      </c>
      <c r="I144" s="27">
        <v>42787</v>
      </c>
      <c r="J144" s="27">
        <v>42787</v>
      </c>
      <c r="K144" s="27">
        <v>44267</v>
      </c>
      <c r="L144" s="24">
        <f>Table3[[#This Row],[EMP ID]]</f>
        <v>240017</v>
      </c>
      <c r="M144" s="24" t="str">
        <f t="shared" si="4"/>
        <v>Benito Aguillon</v>
      </c>
      <c r="N144" s="24" t="str">
        <f t="shared" si="5"/>
        <v>Aguillon, Benito</v>
      </c>
      <c r="O144" s="24">
        <f>Table3[[#This Row],[EMP ID]]</f>
        <v>240017</v>
      </c>
    </row>
    <row r="145" spans="1:15" x14ac:dyDescent="0.25">
      <c r="A145" s="24">
        <v>240018</v>
      </c>
      <c r="B145" s="24" t="s">
        <v>1055</v>
      </c>
      <c r="D145" s="24" t="s">
        <v>1053</v>
      </c>
      <c r="F145" s="24" t="s">
        <v>1054</v>
      </c>
      <c r="G145" s="24" t="s">
        <v>761</v>
      </c>
      <c r="H145" s="27"/>
      <c r="I145" s="27">
        <v>42788</v>
      </c>
      <c r="J145" s="27">
        <v>42788</v>
      </c>
      <c r="K145" s="27">
        <v>45617</v>
      </c>
      <c r="L145" s="24">
        <f>Table3[[#This Row],[EMP ID]]</f>
        <v>240018</v>
      </c>
      <c r="M145" s="24" t="str">
        <f t="shared" si="4"/>
        <v>Librado Aguillon</v>
      </c>
      <c r="N145" s="24" t="str">
        <f t="shared" si="5"/>
        <v>Aguillon, Librado</v>
      </c>
      <c r="O145" s="24">
        <f>Table3[[#This Row],[EMP ID]]</f>
        <v>240018</v>
      </c>
    </row>
    <row r="146" spans="1:15" x14ac:dyDescent="0.25">
      <c r="A146" s="24">
        <v>240019</v>
      </c>
      <c r="B146" s="24" t="s">
        <v>1056</v>
      </c>
      <c r="D146" s="24" t="s">
        <v>1053</v>
      </c>
      <c r="F146" s="24" t="s">
        <v>1057</v>
      </c>
      <c r="G146" s="24" t="s">
        <v>761</v>
      </c>
      <c r="H146" s="27"/>
      <c r="I146" s="27">
        <v>42902</v>
      </c>
      <c r="J146" s="27">
        <v>42902</v>
      </c>
      <c r="K146" s="27">
        <v>45619</v>
      </c>
      <c r="L146" s="24">
        <f>Table3[[#This Row],[EMP ID]]</f>
        <v>240019</v>
      </c>
      <c r="M146" s="24" t="str">
        <f t="shared" si="4"/>
        <v>Salvador Aguillon</v>
      </c>
      <c r="N146" s="24" t="str">
        <f t="shared" si="5"/>
        <v>Aguillon, Salvador</v>
      </c>
      <c r="O146" s="24">
        <f>Table3[[#This Row],[EMP ID]]</f>
        <v>240019</v>
      </c>
    </row>
    <row r="147" spans="1:15" x14ac:dyDescent="0.25">
      <c r="A147" s="24">
        <v>240020</v>
      </c>
      <c r="B147" s="24" t="s">
        <v>857</v>
      </c>
      <c r="D147" s="24" t="s">
        <v>1058</v>
      </c>
      <c r="F147" s="24" t="s">
        <v>1059</v>
      </c>
      <c r="H147" s="27">
        <v>43489</v>
      </c>
      <c r="I147" s="27">
        <v>42929</v>
      </c>
      <c r="J147" s="27">
        <v>42929</v>
      </c>
      <c r="K147" s="27">
        <v>43489</v>
      </c>
      <c r="L147" s="24">
        <f>Table3[[#This Row],[EMP ID]]</f>
        <v>240020</v>
      </c>
      <c r="M147" s="24" t="str">
        <f t="shared" si="4"/>
        <v>Daniel Barcenas</v>
      </c>
      <c r="N147" s="24" t="str">
        <f t="shared" si="5"/>
        <v>Barcenas, Daniel</v>
      </c>
      <c r="O147" s="24">
        <f>Table3[[#This Row],[EMP ID]]</f>
        <v>240020</v>
      </c>
    </row>
    <row r="148" spans="1:15" x14ac:dyDescent="0.25">
      <c r="A148" s="24">
        <v>240021</v>
      </c>
      <c r="B148" s="24" t="s">
        <v>930</v>
      </c>
      <c r="C148" s="24" t="s">
        <v>762</v>
      </c>
      <c r="D148" s="24" t="s">
        <v>1060</v>
      </c>
      <c r="F148" s="24" t="s">
        <v>837</v>
      </c>
      <c r="G148" s="24" t="s">
        <v>761</v>
      </c>
      <c r="H148" s="27">
        <v>43483</v>
      </c>
      <c r="I148" s="27">
        <v>41715</v>
      </c>
      <c r="J148" s="27">
        <v>41705</v>
      </c>
      <c r="K148" s="27">
        <v>43483</v>
      </c>
      <c r="L148" s="24">
        <f>Table3[[#This Row],[EMP ID]]</f>
        <v>240021</v>
      </c>
      <c r="M148" s="24" t="str">
        <f t="shared" si="4"/>
        <v>Rene S. Bautista</v>
      </c>
      <c r="N148" s="24" t="str">
        <f t="shared" si="5"/>
        <v>Bautista, Rene S</v>
      </c>
      <c r="O148" s="24">
        <f>Table3[[#This Row],[EMP ID]]</f>
        <v>240021</v>
      </c>
    </row>
    <row r="149" spans="1:15" x14ac:dyDescent="0.25">
      <c r="A149" s="24">
        <v>240022</v>
      </c>
      <c r="B149" s="24" t="s">
        <v>1061</v>
      </c>
      <c r="C149" s="24" t="s">
        <v>778</v>
      </c>
      <c r="D149" s="24" t="s">
        <v>1062</v>
      </c>
      <c r="F149" s="24" t="s">
        <v>989</v>
      </c>
      <c r="G149" s="24" t="s">
        <v>761</v>
      </c>
      <c r="H149" s="27">
        <v>44834</v>
      </c>
      <c r="I149" s="27">
        <v>42689</v>
      </c>
      <c r="J149" s="27"/>
      <c r="K149" s="27">
        <v>44834</v>
      </c>
      <c r="L149" s="24">
        <f>Table3[[#This Row],[EMP ID]]</f>
        <v>240022</v>
      </c>
      <c r="M149" s="24" t="str">
        <f t="shared" si="4"/>
        <v>Miguel A. Mendoza-Benitez</v>
      </c>
      <c r="N149" s="24" t="str">
        <f t="shared" si="5"/>
        <v>Mendoza-Benitez, Miguel A</v>
      </c>
      <c r="O149" s="24">
        <f>Table3[[#This Row],[EMP ID]]</f>
        <v>240022</v>
      </c>
    </row>
    <row r="150" spans="1:15" x14ac:dyDescent="0.25">
      <c r="A150" s="24">
        <v>240024</v>
      </c>
      <c r="B150" s="24" t="s">
        <v>1063</v>
      </c>
      <c r="D150" s="24" t="s">
        <v>1064</v>
      </c>
      <c r="F150" s="24" t="s">
        <v>1022</v>
      </c>
      <c r="G150" s="24" t="s">
        <v>761</v>
      </c>
      <c r="H150" s="27">
        <v>45401</v>
      </c>
      <c r="I150" s="27">
        <v>42894</v>
      </c>
      <c r="J150" s="27">
        <v>42894</v>
      </c>
      <c r="K150" s="27">
        <v>45401</v>
      </c>
      <c r="L150" s="24">
        <f>Table3[[#This Row],[EMP ID]]</f>
        <v>240024</v>
      </c>
      <c r="M150" s="24" t="str">
        <f t="shared" si="4"/>
        <v>Nemesio Cabrera</v>
      </c>
      <c r="N150" s="24" t="str">
        <f t="shared" si="5"/>
        <v>Cabrera, Nemesio</v>
      </c>
      <c r="O150" s="24">
        <f>Table3[[#This Row],[EMP ID]]</f>
        <v>240024</v>
      </c>
    </row>
    <row r="151" spans="1:15" x14ac:dyDescent="0.25">
      <c r="A151" s="24">
        <v>240025</v>
      </c>
      <c r="B151" s="24" t="s">
        <v>908</v>
      </c>
      <c r="C151" s="24" t="s">
        <v>810</v>
      </c>
      <c r="D151" s="24" t="s">
        <v>1065</v>
      </c>
      <c r="F151" s="24" t="s">
        <v>1025</v>
      </c>
      <c r="G151" s="24" t="s">
        <v>761</v>
      </c>
      <c r="H151" s="27">
        <v>44287</v>
      </c>
      <c r="I151" s="27">
        <v>44088</v>
      </c>
      <c r="J151" s="27">
        <v>43396</v>
      </c>
      <c r="K151" s="27">
        <v>44287</v>
      </c>
      <c r="L151" s="24">
        <f>Table3[[#This Row],[EMP ID]]</f>
        <v>240025</v>
      </c>
      <c r="M151" s="24" t="str">
        <f t="shared" si="4"/>
        <v>Juan C. Candelaria</v>
      </c>
      <c r="N151" s="24" t="str">
        <f t="shared" si="5"/>
        <v>Candelaria, Juan C</v>
      </c>
      <c r="O151" s="24">
        <f>Table3[[#This Row],[EMP ID]]</f>
        <v>240025</v>
      </c>
    </row>
    <row r="152" spans="1:15" x14ac:dyDescent="0.25">
      <c r="A152" s="24">
        <v>240026</v>
      </c>
      <c r="B152" s="24" t="s">
        <v>877</v>
      </c>
      <c r="C152" s="24" t="s">
        <v>776</v>
      </c>
      <c r="D152" s="24" t="s">
        <v>1066</v>
      </c>
      <c r="F152" s="24" t="s">
        <v>1067</v>
      </c>
      <c r="G152" s="24" t="s">
        <v>761</v>
      </c>
      <c r="H152" s="27"/>
      <c r="I152" s="27">
        <v>42506</v>
      </c>
      <c r="J152" s="27">
        <v>42506</v>
      </c>
      <c r="K152" s="27">
        <v>45618</v>
      </c>
      <c r="L152" s="24">
        <f>Table3[[#This Row],[EMP ID]]</f>
        <v>240026</v>
      </c>
      <c r="M152" s="24" t="str">
        <f t="shared" si="4"/>
        <v>Jose M. Cardoso</v>
      </c>
      <c r="N152" s="24" t="str">
        <f t="shared" si="5"/>
        <v>Cardoso, Jose M</v>
      </c>
      <c r="O152" s="24">
        <f>Table3[[#This Row],[EMP ID]]</f>
        <v>240026</v>
      </c>
    </row>
    <row r="153" spans="1:15" x14ac:dyDescent="0.25">
      <c r="A153" s="24">
        <v>240027</v>
      </c>
      <c r="B153" s="24" t="s">
        <v>1068</v>
      </c>
      <c r="C153" s="24" t="s">
        <v>832</v>
      </c>
      <c r="D153" s="24" t="s">
        <v>1069</v>
      </c>
      <c r="F153" s="24" t="s">
        <v>996</v>
      </c>
      <c r="H153" s="27">
        <v>43537</v>
      </c>
      <c r="I153" s="27">
        <v>42928</v>
      </c>
      <c r="J153" s="27">
        <v>42928</v>
      </c>
      <c r="K153" s="27">
        <v>43537</v>
      </c>
      <c r="L153" s="24">
        <f>Table3[[#This Row],[EMP ID]]</f>
        <v>240027</v>
      </c>
      <c r="M153" s="24" t="str">
        <f t="shared" si="4"/>
        <v>Kevin K. Clare</v>
      </c>
      <c r="N153" s="24" t="str">
        <f t="shared" si="5"/>
        <v>Clare, Kevin K</v>
      </c>
      <c r="O153" s="24">
        <f>Table3[[#This Row],[EMP ID]]</f>
        <v>240027</v>
      </c>
    </row>
    <row r="154" spans="1:15" x14ac:dyDescent="0.25">
      <c r="A154" s="24">
        <v>240028</v>
      </c>
      <c r="B154" s="24" t="s">
        <v>813</v>
      </c>
      <c r="C154" s="24" t="s">
        <v>766</v>
      </c>
      <c r="D154" s="24" t="s">
        <v>1070</v>
      </c>
      <c r="F154" s="24" t="s">
        <v>1057</v>
      </c>
      <c r="G154" s="24" t="s">
        <v>761</v>
      </c>
      <c r="H154" s="27"/>
      <c r="I154" s="27">
        <v>42030</v>
      </c>
      <c r="J154" s="27">
        <v>42030</v>
      </c>
      <c r="K154" s="27">
        <v>45619</v>
      </c>
      <c r="L154" s="24">
        <f>Table3[[#This Row],[EMP ID]]</f>
        <v>240028</v>
      </c>
      <c r="M154" s="24" t="str">
        <f t="shared" si="4"/>
        <v>Hector J. Claudio</v>
      </c>
      <c r="N154" s="24" t="str">
        <f t="shared" si="5"/>
        <v>Claudio, Hector J</v>
      </c>
      <c r="O154" s="24">
        <f>Table3[[#This Row],[EMP ID]]</f>
        <v>240028</v>
      </c>
    </row>
    <row r="155" spans="1:15" x14ac:dyDescent="0.25">
      <c r="A155" s="24">
        <v>240029</v>
      </c>
      <c r="B155" s="24" t="s">
        <v>1071</v>
      </c>
      <c r="D155" s="24" t="s">
        <v>1070</v>
      </c>
      <c r="F155" s="24" t="s">
        <v>1057</v>
      </c>
      <c r="G155" s="24" t="s">
        <v>761</v>
      </c>
      <c r="H155" s="27">
        <v>45339</v>
      </c>
      <c r="I155" s="27">
        <v>44053</v>
      </c>
      <c r="J155" s="27">
        <v>44683</v>
      </c>
      <c r="K155" s="27">
        <v>45339</v>
      </c>
      <c r="L155" s="24">
        <f>Table3[[#This Row],[EMP ID]]</f>
        <v>240029</v>
      </c>
      <c r="M155" s="24" t="str">
        <f t="shared" si="4"/>
        <v>Rafael Claudio</v>
      </c>
      <c r="N155" s="24" t="str">
        <f t="shared" si="5"/>
        <v>Claudio, Rafael</v>
      </c>
      <c r="O155" s="24">
        <f>Table3[[#This Row],[EMP ID]]</f>
        <v>240029</v>
      </c>
    </row>
    <row r="156" spans="1:15" x14ac:dyDescent="0.25">
      <c r="A156" s="24">
        <v>240030</v>
      </c>
      <c r="B156" s="24" t="s">
        <v>1072</v>
      </c>
      <c r="C156" s="24" t="s">
        <v>845</v>
      </c>
      <c r="D156" s="24" t="s">
        <v>1073</v>
      </c>
      <c r="F156" s="24" t="s">
        <v>837</v>
      </c>
      <c r="H156" s="27">
        <v>44393</v>
      </c>
      <c r="I156" s="27">
        <v>42212</v>
      </c>
      <c r="J156" s="27">
        <v>42212</v>
      </c>
      <c r="K156" s="27">
        <v>44393</v>
      </c>
      <c r="L156" s="24">
        <f>Table3[[#This Row],[EMP ID]]</f>
        <v>240030</v>
      </c>
      <c r="M156" s="24" t="str">
        <f t="shared" si="4"/>
        <v>James D. Crain</v>
      </c>
      <c r="N156" s="24" t="str">
        <f t="shared" si="5"/>
        <v>Crain, James D</v>
      </c>
      <c r="O156" s="24">
        <f>Table3[[#This Row],[EMP ID]]</f>
        <v>240030</v>
      </c>
    </row>
    <row r="157" spans="1:15" x14ac:dyDescent="0.25">
      <c r="A157" s="24">
        <v>240031</v>
      </c>
      <c r="B157" s="24" t="s">
        <v>1006</v>
      </c>
      <c r="C157" s="24" t="s">
        <v>766</v>
      </c>
      <c r="D157" s="24" t="s">
        <v>1074</v>
      </c>
      <c r="F157" s="24" t="s">
        <v>1054</v>
      </c>
      <c r="G157" s="24" t="s">
        <v>761</v>
      </c>
      <c r="H157" s="27"/>
      <c r="I157" s="27">
        <v>43194</v>
      </c>
      <c r="J157" s="27">
        <v>43195</v>
      </c>
      <c r="K157" s="27">
        <v>45618</v>
      </c>
      <c r="L157" s="24">
        <f>Table3[[#This Row],[EMP ID]]</f>
        <v>240031</v>
      </c>
      <c r="M157" s="24" t="str">
        <f t="shared" si="4"/>
        <v>Francisco J. Paulin Cruz</v>
      </c>
      <c r="N157" s="24" t="str">
        <f t="shared" si="5"/>
        <v>Paulin Cruz, Francisco J</v>
      </c>
      <c r="O157" s="24">
        <f>Table3[[#This Row],[EMP ID]]</f>
        <v>240031</v>
      </c>
    </row>
    <row r="158" spans="1:15" x14ac:dyDescent="0.25">
      <c r="A158" s="24">
        <v>240032</v>
      </c>
      <c r="B158" s="24" t="s">
        <v>938</v>
      </c>
      <c r="D158" s="24" t="s">
        <v>1075</v>
      </c>
      <c r="F158" s="24" t="s">
        <v>837</v>
      </c>
      <c r="G158" s="24" t="s">
        <v>761</v>
      </c>
      <c r="H158" s="27">
        <v>43696</v>
      </c>
      <c r="I158" s="27">
        <v>41449</v>
      </c>
      <c r="J158" s="27">
        <v>41449</v>
      </c>
      <c r="K158" s="27">
        <v>43696</v>
      </c>
      <c r="L158" s="24">
        <f>Table3[[#This Row],[EMP ID]]</f>
        <v>240032</v>
      </c>
      <c r="M158" s="24" t="str">
        <f t="shared" si="4"/>
        <v>Alejandro Cuna</v>
      </c>
      <c r="N158" s="24" t="str">
        <f t="shared" si="5"/>
        <v>Cuna, Alejandro</v>
      </c>
      <c r="O158" s="24">
        <f>Table3[[#This Row],[EMP ID]]</f>
        <v>240032</v>
      </c>
    </row>
    <row r="159" spans="1:15" x14ac:dyDescent="0.25">
      <c r="A159" s="24">
        <v>240033</v>
      </c>
      <c r="B159" s="24" t="s">
        <v>1043</v>
      </c>
      <c r="D159" s="24" t="s">
        <v>1076</v>
      </c>
      <c r="F159" s="24" t="s">
        <v>1054</v>
      </c>
      <c r="G159" s="24" t="s">
        <v>761</v>
      </c>
      <c r="H159" s="27"/>
      <c r="I159" s="27">
        <v>43003</v>
      </c>
      <c r="J159" s="27">
        <v>43003</v>
      </c>
      <c r="K159" s="27">
        <v>45619</v>
      </c>
      <c r="L159" s="24">
        <f>Table3[[#This Row],[EMP ID]]</f>
        <v>240033</v>
      </c>
      <c r="M159" s="24" t="str">
        <f t="shared" si="4"/>
        <v>Ramon Deanda</v>
      </c>
      <c r="N159" s="24" t="str">
        <f t="shared" si="5"/>
        <v>Deanda, Ramon</v>
      </c>
      <c r="O159" s="24">
        <f>Table3[[#This Row],[EMP ID]]</f>
        <v>240033</v>
      </c>
    </row>
    <row r="160" spans="1:15" x14ac:dyDescent="0.25">
      <c r="A160" s="24">
        <v>240034</v>
      </c>
      <c r="B160" s="24" t="s">
        <v>914</v>
      </c>
      <c r="C160" s="24" t="s">
        <v>778</v>
      </c>
      <c r="D160" s="24" t="s">
        <v>1077</v>
      </c>
      <c r="F160" s="24" t="s">
        <v>989</v>
      </c>
      <c r="G160" s="24" t="s">
        <v>761</v>
      </c>
      <c r="H160" s="27">
        <v>43554</v>
      </c>
      <c r="I160" s="27">
        <v>43318</v>
      </c>
      <c r="J160" s="27">
        <v>43318</v>
      </c>
      <c r="K160" s="27">
        <v>43550</v>
      </c>
      <c r="L160" s="24">
        <f>Table3[[#This Row],[EMP ID]]</f>
        <v>240034</v>
      </c>
      <c r="M160" s="24" t="str">
        <f t="shared" si="4"/>
        <v>Martin A. Favela</v>
      </c>
      <c r="N160" s="24" t="str">
        <f t="shared" si="5"/>
        <v>Favela, Martin A</v>
      </c>
      <c r="O160" s="24">
        <f>Table3[[#This Row],[EMP ID]]</f>
        <v>240034</v>
      </c>
    </row>
    <row r="161" spans="1:15" x14ac:dyDescent="0.25">
      <c r="A161" s="24">
        <v>240035</v>
      </c>
      <c r="B161" s="24" t="s">
        <v>1078</v>
      </c>
      <c r="D161" s="24" t="s">
        <v>1079</v>
      </c>
      <c r="F161" s="24" t="s">
        <v>1067</v>
      </c>
      <c r="G161" s="24" t="s">
        <v>761</v>
      </c>
      <c r="H161" s="27">
        <v>44800</v>
      </c>
      <c r="I161" s="27">
        <v>42499</v>
      </c>
      <c r="J161" s="27">
        <v>42499</v>
      </c>
      <c r="K161" s="27">
        <v>44800</v>
      </c>
      <c r="L161" s="24">
        <f>Table3[[#This Row],[EMP ID]]</f>
        <v>240035</v>
      </c>
      <c r="M161" s="24" t="str">
        <f t="shared" si="4"/>
        <v>Octavio Felix</v>
      </c>
      <c r="N161" s="24" t="str">
        <f t="shared" si="5"/>
        <v>Felix, Octavio</v>
      </c>
      <c r="O161" s="24">
        <f>Table3[[#This Row],[EMP ID]]</f>
        <v>240035</v>
      </c>
    </row>
    <row r="162" spans="1:15" x14ac:dyDescent="0.25">
      <c r="A162" s="24">
        <v>240036</v>
      </c>
      <c r="B162" s="24" t="s">
        <v>1080</v>
      </c>
      <c r="D162" s="24" t="s">
        <v>1081</v>
      </c>
      <c r="F162" s="24" t="s">
        <v>1082</v>
      </c>
      <c r="G162" s="24" t="s">
        <v>761</v>
      </c>
      <c r="H162" s="27"/>
      <c r="I162" s="27">
        <v>41473</v>
      </c>
      <c r="J162" s="27">
        <v>41478</v>
      </c>
      <c r="K162" s="27">
        <v>45619</v>
      </c>
      <c r="L162" s="24">
        <f>Table3[[#This Row],[EMP ID]]</f>
        <v>240036</v>
      </c>
      <c r="M162" s="24" t="str">
        <f t="shared" si="4"/>
        <v>Catalino Flores Jr</v>
      </c>
      <c r="N162" s="24" t="str">
        <f t="shared" si="5"/>
        <v>Flores Jr, Catalino</v>
      </c>
      <c r="O162" s="24">
        <f>Table3[[#This Row],[EMP ID]]</f>
        <v>240036</v>
      </c>
    </row>
    <row r="163" spans="1:15" x14ac:dyDescent="0.25">
      <c r="A163" s="24">
        <v>240037</v>
      </c>
      <c r="B163" s="24" t="s">
        <v>1080</v>
      </c>
      <c r="D163" s="24" t="s">
        <v>1083</v>
      </c>
      <c r="F163" s="24" t="s">
        <v>1082</v>
      </c>
      <c r="G163" s="24" t="s">
        <v>761</v>
      </c>
      <c r="H163" s="27"/>
      <c r="I163" s="27">
        <v>41540</v>
      </c>
      <c r="J163" s="27">
        <v>41540</v>
      </c>
      <c r="K163" s="27">
        <v>45619</v>
      </c>
      <c r="L163" s="24">
        <f>Table3[[#This Row],[EMP ID]]</f>
        <v>240037</v>
      </c>
      <c r="M163" s="24" t="str">
        <f t="shared" si="4"/>
        <v>Catalino Flores Sr</v>
      </c>
      <c r="N163" s="24" t="str">
        <f t="shared" si="5"/>
        <v>Flores Sr, Catalino</v>
      </c>
      <c r="O163" s="24">
        <f>Table3[[#This Row],[EMP ID]]</f>
        <v>240037</v>
      </c>
    </row>
    <row r="164" spans="1:15" x14ac:dyDescent="0.25">
      <c r="A164" s="24">
        <v>240038</v>
      </c>
      <c r="B164" s="24" t="s">
        <v>1084</v>
      </c>
      <c r="C164" s="24" t="s">
        <v>766</v>
      </c>
      <c r="D164" s="24" t="s">
        <v>1085</v>
      </c>
      <c r="F164" s="24" t="s">
        <v>1086</v>
      </c>
      <c r="G164" s="24" t="s">
        <v>761</v>
      </c>
      <c r="H164" s="27">
        <v>43473</v>
      </c>
      <c r="I164" s="27">
        <v>43347</v>
      </c>
      <c r="J164" s="27">
        <v>43347</v>
      </c>
      <c r="K164" s="27">
        <v>43473</v>
      </c>
      <c r="L164" s="24">
        <f>Table3[[#This Row],[EMP ID]]</f>
        <v>240038</v>
      </c>
      <c r="M164" s="24" t="str">
        <f t="shared" si="4"/>
        <v>Amner J. Flores</v>
      </c>
      <c r="N164" s="24" t="str">
        <f t="shared" si="5"/>
        <v>Flores, Amner J</v>
      </c>
      <c r="O164" s="24">
        <f>Table3[[#This Row],[EMP ID]]</f>
        <v>240038</v>
      </c>
    </row>
    <row r="165" spans="1:15" x14ac:dyDescent="0.25">
      <c r="A165" s="24">
        <v>240039</v>
      </c>
      <c r="B165" s="24" t="s">
        <v>1087</v>
      </c>
      <c r="D165" s="24" t="s">
        <v>1088</v>
      </c>
      <c r="F165" s="24" t="s">
        <v>1022</v>
      </c>
      <c r="G165" s="24" t="s">
        <v>761</v>
      </c>
      <c r="H165" s="27">
        <v>45407</v>
      </c>
      <c r="I165" s="27">
        <v>41618</v>
      </c>
      <c r="J165" s="27">
        <v>41618</v>
      </c>
      <c r="K165" s="27">
        <v>45407</v>
      </c>
      <c r="L165" s="24">
        <f>Table3[[#This Row],[EMP ID]]</f>
        <v>240039</v>
      </c>
      <c r="M165" s="24" t="str">
        <f t="shared" si="4"/>
        <v>Humberto Frayre Rodriguez</v>
      </c>
      <c r="N165" s="24" t="str">
        <f t="shared" si="5"/>
        <v>Frayre Rodriguez, Humberto</v>
      </c>
      <c r="O165" s="24">
        <f>Table3[[#This Row],[EMP ID]]</f>
        <v>240039</v>
      </c>
    </row>
    <row r="166" spans="1:15" x14ac:dyDescent="0.25">
      <c r="A166" s="24">
        <v>240040</v>
      </c>
      <c r="B166" s="24" t="s">
        <v>1089</v>
      </c>
      <c r="D166" s="24" t="s">
        <v>1090</v>
      </c>
      <c r="F166" s="24" t="s">
        <v>1091</v>
      </c>
      <c r="G166" s="24" t="s">
        <v>761</v>
      </c>
      <c r="H166" s="27">
        <v>44643</v>
      </c>
      <c r="I166" s="27">
        <v>43300</v>
      </c>
      <c r="J166" s="27">
        <v>43300</v>
      </c>
      <c r="K166" s="27">
        <v>44643</v>
      </c>
      <c r="L166" s="24">
        <f>Table3[[#This Row],[EMP ID]]</f>
        <v>240040</v>
      </c>
      <c r="M166" s="24" t="str">
        <f t="shared" si="4"/>
        <v>Manuel Frayre</v>
      </c>
      <c r="N166" s="24" t="str">
        <f t="shared" si="5"/>
        <v>Frayre, Manuel</v>
      </c>
      <c r="O166" s="24">
        <f>Table3[[#This Row],[EMP ID]]</f>
        <v>240040</v>
      </c>
    </row>
    <row r="167" spans="1:15" x14ac:dyDescent="0.25">
      <c r="A167" s="24">
        <v>240042</v>
      </c>
      <c r="B167" s="24" t="s">
        <v>1092</v>
      </c>
      <c r="D167" s="24" t="s">
        <v>913</v>
      </c>
      <c r="F167" s="24" t="s">
        <v>989</v>
      </c>
      <c r="G167" s="24" t="s">
        <v>761</v>
      </c>
      <c r="H167" s="27"/>
      <c r="I167" s="27">
        <v>41655</v>
      </c>
      <c r="J167" s="27">
        <v>41655</v>
      </c>
      <c r="K167" s="27">
        <v>45618</v>
      </c>
      <c r="L167" s="24">
        <f>Table3[[#This Row],[EMP ID]]</f>
        <v>240042</v>
      </c>
      <c r="M167" s="24" t="str">
        <f t="shared" si="4"/>
        <v>Artemio Garcia</v>
      </c>
      <c r="N167" s="24" t="str">
        <f t="shared" si="5"/>
        <v>Garcia, Artemio</v>
      </c>
      <c r="O167" s="24">
        <f>Table3[[#This Row],[EMP ID]]</f>
        <v>240042</v>
      </c>
    </row>
    <row r="168" spans="1:15" x14ac:dyDescent="0.25">
      <c r="A168" s="24">
        <v>240044</v>
      </c>
      <c r="B168" s="24" t="s">
        <v>1093</v>
      </c>
      <c r="D168" s="24" t="s">
        <v>1094</v>
      </c>
      <c r="F168" s="24" t="s">
        <v>1095</v>
      </c>
      <c r="G168" s="24" t="s">
        <v>761</v>
      </c>
      <c r="H168" s="27"/>
      <c r="I168" s="27">
        <v>42786</v>
      </c>
      <c r="J168" s="27">
        <v>43836</v>
      </c>
      <c r="K168" s="27">
        <v>45618</v>
      </c>
      <c r="L168" s="24">
        <f>Table3[[#This Row],[EMP ID]]</f>
        <v>240044</v>
      </c>
      <c r="M168" s="24" t="str">
        <f t="shared" si="4"/>
        <v>Floriberto Govea</v>
      </c>
      <c r="N168" s="24" t="str">
        <f t="shared" si="5"/>
        <v>Govea, Floriberto</v>
      </c>
      <c r="O168" s="24">
        <f>Table3[[#This Row],[EMP ID]]</f>
        <v>240044</v>
      </c>
    </row>
    <row r="169" spans="1:15" x14ac:dyDescent="0.25">
      <c r="A169" s="24">
        <v>240045</v>
      </c>
      <c r="B169" s="24" t="s">
        <v>1096</v>
      </c>
      <c r="C169" s="24" t="s">
        <v>1039</v>
      </c>
      <c r="D169" s="24" t="s">
        <v>1097</v>
      </c>
      <c r="F169" s="24" t="s">
        <v>837</v>
      </c>
      <c r="H169" s="27">
        <v>44330</v>
      </c>
      <c r="I169" s="27">
        <v>42905</v>
      </c>
      <c r="J169" s="27">
        <v>42905</v>
      </c>
      <c r="K169" s="27">
        <v>44330</v>
      </c>
      <c r="L169" s="24">
        <f>Table3[[#This Row],[EMP ID]]</f>
        <v>240045</v>
      </c>
      <c r="M169" s="24" t="str">
        <f t="shared" si="4"/>
        <v>Leif T. Hamm</v>
      </c>
      <c r="N169" s="24" t="str">
        <f t="shared" si="5"/>
        <v>Hamm, Leif T</v>
      </c>
      <c r="O169" s="24">
        <f>Table3[[#This Row],[EMP ID]]</f>
        <v>240045</v>
      </c>
    </row>
    <row r="170" spans="1:15" x14ac:dyDescent="0.25">
      <c r="A170" s="24">
        <v>240046</v>
      </c>
      <c r="B170" s="24" t="s">
        <v>1056</v>
      </c>
      <c r="C170" s="24" t="s">
        <v>778</v>
      </c>
      <c r="D170" s="24" t="s">
        <v>1098</v>
      </c>
      <c r="F170" s="24" t="s">
        <v>837</v>
      </c>
      <c r="G170" s="24" t="s">
        <v>761</v>
      </c>
      <c r="H170" s="27">
        <v>44281</v>
      </c>
      <c r="I170" s="27">
        <v>43004</v>
      </c>
      <c r="J170" s="27">
        <v>43004</v>
      </c>
      <c r="K170" s="27">
        <v>44281</v>
      </c>
      <c r="L170" s="24">
        <f>Table3[[#This Row],[EMP ID]]</f>
        <v>240046</v>
      </c>
      <c r="M170" s="24" t="str">
        <f t="shared" si="4"/>
        <v>Salvador A. Huerta</v>
      </c>
      <c r="N170" s="24" t="str">
        <f t="shared" si="5"/>
        <v>Huerta, Salvador A</v>
      </c>
      <c r="O170" s="24">
        <f>Table3[[#This Row],[EMP ID]]</f>
        <v>240046</v>
      </c>
    </row>
    <row r="171" spans="1:15" x14ac:dyDescent="0.25">
      <c r="A171" s="24">
        <v>240047</v>
      </c>
      <c r="B171" s="24" t="s">
        <v>916</v>
      </c>
      <c r="C171" s="24" t="s">
        <v>763</v>
      </c>
      <c r="D171" s="24" t="s">
        <v>1099</v>
      </c>
      <c r="F171" s="24" t="s">
        <v>1100</v>
      </c>
      <c r="G171" s="24" t="s">
        <v>771</v>
      </c>
      <c r="H171" s="27">
        <v>43641</v>
      </c>
      <c r="I171" s="27">
        <v>43084</v>
      </c>
      <c r="J171" s="27">
        <v>43084</v>
      </c>
      <c r="K171" s="27">
        <v>43641</v>
      </c>
      <c r="L171" s="24">
        <f>Table3[[#This Row],[EMP ID]]</f>
        <v>240047</v>
      </c>
      <c r="M171" s="24" t="str">
        <f t="shared" si="4"/>
        <v>Christopher W. Johnson</v>
      </c>
      <c r="N171" s="24" t="str">
        <f t="shared" si="5"/>
        <v>Johnson, Christopher W</v>
      </c>
      <c r="O171" s="24">
        <f>Table3[[#This Row],[EMP ID]]</f>
        <v>240047</v>
      </c>
    </row>
    <row r="172" spans="1:15" x14ac:dyDescent="0.25">
      <c r="A172" s="24">
        <v>240049</v>
      </c>
      <c r="B172" s="24" t="s">
        <v>877</v>
      </c>
      <c r="C172" s="24" t="s">
        <v>784</v>
      </c>
      <c r="D172" s="24" t="s">
        <v>1101</v>
      </c>
      <c r="F172" s="24" t="s">
        <v>1031</v>
      </c>
      <c r="G172" s="24" t="s">
        <v>761</v>
      </c>
      <c r="H172" s="27"/>
      <c r="I172" s="27">
        <v>43006</v>
      </c>
      <c r="J172" s="27">
        <v>43006</v>
      </c>
      <c r="K172" s="27">
        <v>45619</v>
      </c>
      <c r="L172" s="24">
        <f>Table3[[#This Row],[EMP ID]]</f>
        <v>240049</v>
      </c>
      <c r="M172" s="24" t="str">
        <f t="shared" si="4"/>
        <v>Jose P. Lopez Lira</v>
      </c>
      <c r="N172" s="24" t="str">
        <f t="shared" si="5"/>
        <v>Lopez Lira, Jose P</v>
      </c>
      <c r="O172" s="24">
        <f>Table3[[#This Row],[EMP ID]]</f>
        <v>240049</v>
      </c>
    </row>
    <row r="173" spans="1:15" x14ac:dyDescent="0.25">
      <c r="A173" s="24">
        <v>240050</v>
      </c>
      <c r="B173" s="24" t="s">
        <v>1102</v>
      </c>
      <c r="D173" s="24" t="s">
        <v>1103</v>
      </c>
      <c r="F173" s="24" t="s">
        <v>1031</v>
      </c>
      <c r="G173" s="24" t="s">
        <v>761</v>
      </c>
      <c r="H173" s="27"/>
      <c r="I173" s="27">
        <v>42494</v>
      </c>
      <c r="J173" s="27">
        <v>42494</v>
      </c>
      <c r="K173" s="27">
        <v>45619</v>
      </c>
      <c r="L173" s="24">
        <f>Table3[[#This Row],[EMP ID]]</f>
        <v>240050</v>
      </c>
      <c r="M173" s="24" t="str">
        <f t="shared" si="4"/>
        <v>Jesus Lopez Soto</v>
      </c>
      <c r="N173" s="24" t="str">
        <f t="shared" si="5"/>
        <v>Lopez Soto, Jesus</v>
      </c>
      <c r="O173" s="24">
        <f>Table3[[#This Row],[EMP ID]]</f>
        <v>240050</v>
      </c>
    </row>
    <row r="174" spans="1:15" x14ac:dyDescent="0.25">
      <c r="A174" s="24">
        <v>240051</v>
      </c>
      <c r="B174" s="24" t="s">
        <v>857</v>
      </c>
      <c r="D174" s="24" t="s">
        <v>767</v>
      </c>
      <c r="F174" s="24" t="s">
        <v>1031</v>
      </c>
      <c r="G174" s="24" t="s">
        <v>761</v>
      </c>
      <c r="H174" s="27"/>
      <c r="I174" s="27">
        <v>42816</v>
      </c>
      <c r="J174" s="27">
        <v>42816</v>
      </c>
      <c r="K174" s="27">
        <v>45619</v>
      </c>
      <c r="L174" s="24">
        <f>Table3[[#This Row],[EMP ID]]</f>
        <v>240051</v>
      </c>
      <c r="M174" s="24" t="str">
        <f t="shared" si="4"/>
        <v>Daniel Lopez</v>
      </c>
      <c r="N174" s="24" t="str">
        <f t="shared" si="5"/>
        <v>Lopez, Daniel</v>
      </c>
      <c r="O174" s="24">
        <f>Table3[[#This Row],[EMP ID]]</f>
        <v>240051</v>
      </c>
    </row>
    <row r="175" spans="1:15" x14ac:dyDescent="0.25">
      <c r="A175" s="24">
        <v>240052</v>
      </c>
      <c r="B175" s="24" t="s">
        <v>1006</v>
      </c>
      <c r="D175" s="24" t="s">
        <v>767</v>
      </c>
      <c r="F175" s="24" t="s">
        <v>1025</v>
      </c>
      <c r="H175" s="27">
        <v>43497</v>
      </c>
      <c r="I175" s="27">
        <v>43045</v>
      </c>
      <c r="J175" s="27"/>
      <c r="K175" s="27">
        <v>43497</v>
      </c>
      <c r="L175" s="24">
        <f>Table3[[#This Row],[EMP ID]]</f>
        <v>240052</v>
      </c>
      <c r="M175" s="24" t="str">
        <f t="shared" si="4"/>
        <v>Francisco Lopez</v>
      </c>
      <c r="N175" s="24" t="str">
        <f t="shared" si="5"/>
        <v>Lopez, Francisco</v>
      </c>
      <c r="O175" s="24">
        <f>Table3[[#This Row],[EMP ID]]</f>
        <v>240052</v>
      </c>
    </row>
    <row r="176" spans="1:15" x14ac:dyDescent="0.25">
      <c r="A176" s="24">
        <v>240053</v>
      </c>
      <c r="B176" s="24" t="s">
        <v>877</v>
      </c>
      <c r="C176" s="24" t="s">
        <v>900</v>
      </c>
      <c r="D176" s="24" t="s">
        <v>767</v>
      </c>
      <c r="F176" s="24" t="s">
        <v>1054</v>
      </c>
      <c r="G176" s="24" t="s">
        <v>761</v>
      </c>
      <c r="H176" s="27">
        <v>43430</v>
      </c>
      <c r="I176" s="27">
        <v>42788</v>
      </c>
      <c r="J176" s="27">
        <v>42788</v>
      </c>
      <c r="K176" s="27">
        <v>43430</v>
      </c>
      <c r="L176" s="24">
        <f>Table3[[#This Row],[EMP ID]]</f>
        <v>240053</v>
      </c>
      <c r="M176" s="24" t="str">
        <f t="shared" si="4"/>
        <v>Jose G. Lopez</v>
      </c>
      <c r="N176" s="24" t="str">
        <f t="shared" si="5"/>
        <v>Lopez, Jose G</v>
      </c>
      <c r="O176" s="24">
        <f>Table3[[#This Row],[EMP ID]]</f>
        <v>240053</v>
      </c>
    </row>
    <row r="177" spans="1:15" x14ac:dyDescent="0.25">
      <c r="A177" s="24">
        <v>240054</v>
      </c>
      <c r="B177" s="24" t="s">
        <v>1104</v>
      </c>
      <c r="D177" s="24" t="s">
        <v>767</v>
      </c>
      <c r="F177" s="24" t="s">
        <v>1031</v>
      </c>
      <c r="G177" s="24" t="s">
        <v>761</v>
      </c>
      <c r="H177" s="27"/>
      <c r="I177" s="27">
        <v>42816</v>
      </c>
      <c r="J177" s="27">
        <v>42816</v>
      </c>
      <c r="K177" s="27">
        <v>45619</v>
      </c>
      <c r="L177" s="24">
        <f>Table3[[#This Row],[EMP ID]]</f>
        <v>240054</v>
      </c>
      <c r="M177" s="24" t="str">
        <f t="shared" si="4"/>
        <v>Valentin Lopez</v>
      </c>
      <c r="N177" s="24" t="str">
        <f t="shared" si="5"/>
        <v>Lopez, Valentin</v>
      </c>
      <c r="O177" s="24">
        <f>Table3[[#This Row],[EMP ID]]</f>
        <v>240054</v>
      </c>
    </row>
    <row r="178" spans="1:15" x14ac:dyDescent="0.25">
      <c r="A178" s="24">
        <v>240056</v>
      </c>
      <c r="B178" s="24" t="s">
        <v>1105</v>
      </c>
      <c r="D178" s="24" t="s">
        <v>1106</v>
      </c>
      <c r="F178" s="24" t="s">
        <v>1022</v>
      </c>
      <c r="G178" s="24" t="s">
        <v>761</v>
      </c>
      <c r="H178" s="27"/>
      <c r="I178" s="27">
        <v>43353</v>
      </c>
      <c r="J178" s="27">
        <v>43353</v>
      </c>
      <c r="K178" s="27">
        <v>45618</v>
      </c>
      <c r="L178" s="24">
        <f>Table3[[#This Row],[EMP ID]]</f>
        <v>240056</v>
      </c>
      <c r="M178" s="24" t="str">
        <f t="shared" si="4"/>
        <v>SALVADOR MONCADA PUGA</v>
      </c>
      <c r="N178" s="24" t="str">
        <f t="shared" si="5"/>
        <v>MONCADA PUGA, SALVADOR</v>
      </c>
      <c r="O178" s="24">
        <f>Table3[[#This Row],[EMP ID]]</f>
        <v>240056</v>
      </c>
    </row>
    <row r="179" spans="1:15" x14ac:dyDescent="0.25">
      <c r="A179" s="24">
        <v>240057</v>
      </c>
      <c r="B179" s="24" t="s">
        <v>1107</v>
      </c>
      <c r="D179" s="24" t="s">
        <v>1108</v>
      </c>
      <c r="F179" s="24" t="s">
        <v>1057</v>
      </c>
      <c r="G179" s="24" t="s">
        <v>761</v>
      </c>
      <c r="H179" s="27"/>
      <c r="I179" s="27">
        <v>43836</v>
      </c>
      <c r="J179" s="27">
        <v>45532</v>
      </c>
      <c r="K179" s="27">
        <v>45619</v>
      </c>
      <c r="L179" s="24">
        <f>Table3[[#This Row],[EMP ID]]</f>
        <v>240057</v>
      </c>
      <c r="M179" s="24" t="str">
        <f t="shared" si="4"/>
        <v>Leonel Munoz</v>
      </c>
      <c r="N179" s="24" t="str">
        <f t="shared" si="5"/>
        <v>Munoz, Leonel</v>
      </c>
      <c r="O179" s="24">
        <f>Table3[[#This Row],[EMP ID]]</f>
        <v>240057</v>
      </c>
    </row>
    <row r="180" spans="1:15" x14ac:dyDescent="0.25">
      <c r="A180" s="24">
        <v>240058</v>
      </c>
      <c r="B180" s="24" t="s">
        <v>999</v>
      </c>
      <c r="C180" s="24" t="s">
        <v>784</v>
      </c>
      <c r="D180" s="24" t="s">
        <v>1108</v>
      </c>
      <c r="F180" s="24" t="s">
        <v>989</v>
      </c>
      <c r="G180" s="24" t="s">
        <v>761</v>
      </c>
      <c r="H180" s="27">
        <v>43763</v>
      </c>
      <c r="I180" s="27">
        <v>42724</v>
      </c>
      <c r="J180" s="27">
        <v>42737</v>
      </c>
      <c r="K180" s="27">
        <v>43763</v>
      </c>
      <c r="L180" s="24">
        <f>Table3[[#This Row],[EMP ID]]</f>
        <v>240058</v>
      </c>
      <c r="M180" s="24" t="str">
        <f t="shared" si="4"/>
        <v>Michael P. Munoz</v>
      </c>
      <c r="N180" s="24" t="str">
        <f t="shared" si="5"/>
        <v>Munoz, Michael P</v>
      </c>
      <c r="O180" s="24">
        <f>Table3[[#This Row],[EMP ID]]</f>
        <v>240058</v>
      </c>
    </row>
    <row r="181" spans="1:15" x14ac:dyDescent="0.25">
      <c r="A181" s="24">
        <v>240059</v>
      </c>
      <c r="B181" s="24" t="s">
        <v>877</v>
      </c>
      <c r="C181" s="24" t="s">
        <v>778</v>
      </c>
      <c r="D181" s="24" t="s">
        <v>1109</v>
      </c>
      <c r="F181" s="24" t="s">
        <v>812</v>
      </c>
      <c r="G181" s="24" t="s">
        <v>761</v>
      </c>
      <c r="H181" s="27">
        <v>43493</v>
      </c>
      <c r="I181" s="27">
        <v>43368</v>
      </c>
      <c r="J181" s="27">
        <v>43374</v>
      </c>
      <c r="K181" s="27">
        <v>43493</v>
      </c>
      <c r="L181" s="24">
        <f>Table3[[#This Row],[EMP ID]]</f>
        <v>240059</v>
      </c>
      <c r="M181" s="24" t="str">
        <f t="shared" si="4"/>
        <v>Jose A. Murillo</v>
      </c>
      <c r="N181" s="24" t="str">
        <f t="shared" si="5"/>
        <v>Murillo, Jose A</v>
      </c>
      <c r="O181" s="24">
        <f>Table3[[#This Row],[EMP ID]]</f>
        <v>240059</v>
      </c>
    </row>
    <row r="182" spans="1:15" x14ac:dyDescent="0.25">
      <c r="A182" s="24">
        <v>240060</v>
      </c>
      <c r="B182" s="24" t="s">
        <v>873</v>
      </c>
      <c r="D182" s="24" t="s">
        <v>1110</v>
      </c>
      <c r="F182" s="24" t="s">
        <v>1067</v>
      </c>
      <c r="G182" s="24" t="s">
        <v>761</v>
      </c>
      <c r="H182" s="27">
        <v>43483</v>
      </c>
      <c r="I182" s="27">
        <v>42622</v>
      </c>
      <c r="J182" s="27">
        <v>42622</v>
      </c>
      <c r="K182" s="27">
        <v>43483</v>
      </c>
      <c r="L182" s="24">
        <f>Table3[[#This Row],[EMP ID]]</f>
        <v>240060</v>
      </c>
      <c r="M182" s="24" t="str">
        <f t="shared" si="4"/>
        <v>Mauricio Nino</v>
      </c>
      <c r="N182" s="24" t="str">
        <f t="shared" si="5"/>
        <v>Nino, Mauricio</v>
      </c>
      <c r="O182" s="24">
        <f>Table3[[#This Row],[EMP ID]]</f>
        <v>240060</v>
      </c>
    </row>
    <row r="183" spans="1:15" x14ac:dyDescent="0.25">
      <c r="A183" s="24">
        <v>240061</v>
      </c>
      <c r="B183" s="24" t="s">
        <v>1111</v>
      </c>
      <c r="C183" s="24" t="s">
        <v>1047</v>
      </c>
      <c r="D183" s="24" t="s">
        <v>1112</v>
      </c>
      <c r="F183" s="24" t="s">
        <v>989</v>
      </c>
      <c r="G183" s="24" t="s">
        <v>761</v>
      </c>
      <c r="H183" s="27"/>
      <c r="I183" s="27">
        <v>42675</v>
      </c>
      <c r="J183" s="27">
        <v>42675</v>
      </c>
      <c r="K183" s="27">
        <v>45619</v>
      </c>
      <c r="L183" s="24">
        <f>Table3[[#This Row],[EMP ID]]</f>
        <v>240061</v>
      </c>
      <c r="M183" s="24" t="str">
        <f t="shared" si="4"/>
        <v>Gaudencio O. Ortiz</v>
      </c>
      <c r="N183" s="24" t="str">
        <f t="shared" si="5"/>
        <v>Ortiz, Gaudencio O</v>
      </c>
      <c r="O183" s="24">
        <f>Table3[[#This Row],[EMP ID]]</f>
        <v>240061</v>
      </c>
    </row>
    <row r="184" spans="1:15" x14ac:dyDescent="0.25">
      <c r="A184" s="24">
        <v>240062</v>
      </c>
      <c r="B184" s="24" t="s">
        <v>979</v>
      </c>
      <c r="D184" s="24" t="s">
        <v>1113</v>
      </c>
      <c r="F184" s="24" t="s">
        <v>1067</v>
      </c>
      <c r="G184" s="24" t="s">
        <v>761</v>
      </c>
      <c r="H184" s="27"/>
      <c r="I184" s="27">
        <v>42675</v>
      </c>
      <c r="J184" s="27">
        <v>42675</v>
      </c>
      <c r="K184" s="27">
        <v>45619</v>
      </c>
      <c r="L184" s="24">
        <f>Table3[[#This Row],[EMP ID]]</f>
        <v>240062</v>
      </c>
      <c r="M184" s="24" t="str">
        <f t="shared" si="4"/>
        <v>Roberto Osorio-Ortiz</v>
      </c>
      <c r="N184" s="24" t="str">
        <f t="shared" si="5"/>
        <v>Osorio-Ortiz, Roberto</v>
      </c>
      <c r="O184" s="24">
        <f>Table3[[#This Row],[EMP ID]]</f>
        <v>240062</v>
      </c>
    </row>
    <row r="185" spans="1:15" x14ac:dyDescent="0.25">
      <c r="A185" s="24">
        <v>240063</v>
      </c>
      <c r="B185" s="24" t="s">
        <v>1043</v>
      </c>
      <c r="D185" s="24" t="s">
        <v>1114</v>
      </c>
      <c r="F185" s="24" t="s">
        <v>1115</v>
      </c>
      <c r="G185" s="24" t="s">
        <v>761</v>
      </c>
      <c r="H185" s="27">
        <v>44579</v>
      </c>
      <c r="I185" s="27">
        <v>42576</v>
      </c>
      <c r="J185" s="27">
        <v>42576</v>
      </c>
      <c r="K185" s="27">
        <v>44579</v>
      </c>
      <c r="L185" s="24">
        <f>Table3[[#This Row],[EMP ID]]</f>
        <v>240063</v>
      </c>
      <c r="M185" s="24" t="str">
        <f t="shared" si="4"/>
        <v>Ramon Perez</v>
      </c>
      <c r="N185" s="24" t="str">
        <f t="shared" si="5"/>
        <v>Perez, Ramon</v>
      </c>
      <c r="O185" s="24">
        <f>Table3[[#This Row],[EMP ID]]</f>
        <v>240063</v>
      </c>
    </row>
    <row r="186" spans="1:15" x14ac:dyDescent="0.25">
      <c r="A186" s="24">
        <v>240064</v>
      </c>
      <c r="B186" s="24" t="s">
        <v>877</v>
      </c>
      <c r="C186" s="24" t="s">
        <v>776</v>
      </c>
      <c r="D186" s="24" t="s">
        <v>1114</v>
      </c>
      <c r="F186" s="24" t="s">
        <v>989</v>
      </c>
      <c r="G186" s="24" t="s">
        <v>761</v>
      </c>
      <c r="H186" s="27"/>
      <c r="I186" s="27">
        <v>44102</v>
      </c>
      <c r="J186" s="27">
        <v>42570</v>
      </c>
      <c r="K186" s="27">
        <v>45619</v>
      </c>
      <c r="L186" s="24">
        <f>Table3[[#This Row],[EMP ID]]</f>
        <v>240064</v>
      </c>
      <c r="M186" s="24" t="str">
        <f t="shared" si="4"/>
        <v>Jose M. Perez</v>
      </c>
      <c r="N186" s="24" t="str">
        <f t="shared" si="5"/>
        <v>Perez, Jose M</v>
      </c>
      <c r="O186" s="24">
        <f>Table3[[#This Row],[EMP ID]]</f>
        <v>240064</v>
      </c>
    </row>
    <row r="187" spans="1:15" x14ac:dyDescent="0.25">
      <c r="A187" s="24">
        <v>240065</v>
      </c>
      <c r="B187" s="24" t="s">
        <v>974</v>
      </c>
      <c r="C187" s="24" t="s">
        <v>759</v>
      </c>
      <c r="D187" s="24" t="s">
        <v>1114</v>
      </c>
      <c r="F187" s="24" t="s">
        <v>989</v>
      </c>
      <c r="G187" s="24" t="s">
        <v>761</v>
      </c>
      <c r="H187" s="27">
        <v>43563</v>
      </c>
      <c r="I187" s="27">
        <v>42524</v>
      </c>
      <c r="J187" s="27">
        <v>42524</v>
      </c>
      <c r="K187" s="27">
        <v>43563</v>
      </c>
      <c r="L187" s="24">
        <f>Table3[[#This Row],[EMP ID]]</f>
        <v>240065</v>
      </c>
      <c r="M187" s="24" t="str">
        <f t="shared" si="4"/>
        <v>Luis F. Perez</v>
      </c>
      <c r="N187" s="24" t="str">
        <f t="shared" si="5"/>
        <v>Perez, Luis F</v>
      </c>
      <c r="O187" s="24">
        <f>Table3[[#This Row],[EMP ID]]</f>
        <v>240065</v>
      </c>
    </row>
    <row r="188" spans="1:15" x14ac:dyDescent="0.25">
      <c r="A188" s="24">
        <v>240066</v>
      </c>
      <c r="B188" s="24" t="s">
        <v>877</v>
      </c>
      <c r="C188" s="24" t="s">
        <v>816</v>
      </c>
      <c r="D188" s="24" t="s">
        <v>889</v>
      </c>
      <c r="F188" s="24" t="s">
        <v>1100</v>
      </c>
      <c r="G188" s="24" t="s">
        <v>761</v>
      </c>
      <c r="H188" s="27"/>
      <c r="I188" s="27">
        <v>44018</v>
      </c>
      <c r="J188" s="27">
        <v>44018</v>
      </c>
      <c r="K188" s="27">
        <v>45619</v>
      </c>
      <c r="L188" s="24">
        <f>Table3[[#This Row],[EMP ID]]</f>
        <v>240066</v>
      </c>
      <c r="M188" s="24" t="str">
        <f t="shared" si="4"/>
        <v>Jose I. Ramirez</v>
      </c>
      <c r="N188" s="24" t="str">
        <f t="shared" si="5"/>
        <v>Ramirez, Jose I</v>
      </c>
      <c r="O188" s="24">
        <f>Table3[[#This Row],[EMP ID]]</f>
        <v>240066</v>
      </c>
    </row>
    <row r="189" spans="1:15" x14ac:dyDescent="0.25">
      <c r="A189" s="24">
        <v>240067</v>
      </c>
      <c r="B189" s="24" t="s">
        <v>877</v>
      </c>
      <c r="C189" s="24" t="s">
        <v>776</v>
      </c>
      <c r="D189" s="24" t="s">
        <v>1116</v>
      </c>
      <c r="F189" s="24" t="s">
        <v>1031</v>
      </c>
      <c r="G189" s="24" t="s">
        <v>761</v>
      </c>
      <c r="H189" s="27"/>
      <c r="I189" s="27">
        <v>41946</v>
      </c>
      <c r="J189" s="27">
        <v>41946</v>
      </c>
      <c r="K189" s="27">
        <v>45619</v>
      </c>
      <c r="L189" s="24">
        <f>Table3[[#This Row],[EMP ID]]</f>
        <v>240067</v>
      </c>
      <c r="M189" s="24" t="str">
        <f t="shared" si="4"/>
        <v>Jose M. Rangel</v>
      </c>
      <c r="N189" s="24" t="str">
        <f t="shared" si="5"/>
        <v>Rangel, Jose M</v>
      </c>
      <c r="O189" s="24">
        <f>Table3[[#This Row],[EMP ID]]</f>
        <v>240067</v>
      </c>
    </row>
    <row r="190" spans="1:15" x14ac:dyDescent="0.25">
      <c r="A190" s="24">
        <v>240068</v>
      </c>
      <c r="B190" s="24" t="s">
        <v>908</v>
      </c>
      <c r="C190" s="24" t="s">
        <v>810</v>
      </c>
      <c r="D190" s="24" t="s">
        <v>1117</v>
      </c>
      <c r="F190" s="24" t="s">
        <v>1057</v>
      </c>
      <c r="G190" s="24" t="s">
        <v>761</v>
      </c>
      <c r="H190" s="27"/>
      <c r="I190" s="27">
        <v>43007</v>
      </c>
      <c r="J190" s="27">
        <v>43007</v>
      </c>
      <c r="K190" s="27">
        <v>45619</v>
      </c>
      <c r="L190" s="24">
        <f>Table3[[#This Row],[EMP ID]]</f>
        <v>240068</v>
      </c>
      <c r="M190" s="24" t="str">
        <f t="shared" si="4"/>
        <v>Juan C. Reyes Diaz</v>
      </c>
      <c r="N190" s="24" t="str">
        <f t="shared" si="5"/>
        <v>Reyes Diaz, Juan C</v>
      </c>
      <c r="O190" s="24">
        <f>Table3[[#This Row],[EMP ID]]</f>
        <v>240068</v>
      </c>
    </row>
    <row r="191" spans="1:15" x14ac:dyDescent="0.25">
      <c r="A191" s="24">
        <v>240069</v>
      </c>
      <c r="B191" s="24" t="s">
        <v>813</v>
      </c>
      <c r="D191" s="24" t="s">
        <v>785</v>
      </c>
      <c r="F191" s="24" t="s">
        <v>1022</v>
      </c>
      <c r="G191" s="24" t="s">
        <v>761</v>
      </c>
      <c r="H191" s="27">
        <v>44274</v>
      </c>
      <c r="I191" s="27">
        <v>42103</v>
      </c>
      <c r="J191" s="27">
        <v>42103</v>
      </c>
      <c r="K191" s="27">
        <v>44274</v>
      </c>
      <c r="L191" s="24">
        <f>Table3[[#This Row],[EMP ID]]</f>
        <v>240069</v>
      </c>
      <c r="M191" s="24" t="str">
        <f t="shared" si="4"/>
        <v>Hector Reyes</v>
      </c>
      <c r="N191" s="24" t="str">
        <f t="shared" si="5"/>
        <v>Reyes, Hector</v>
      </c>
      <c r="O191" s="24">
        <f>Table3[[#This Row],[EMP ID]]</f>
        <v>240069</v>
      </c>
    </row>
    <row r="192" spans="1:15" x14ac:dyDescent="0.25">
      <c r="A192" s="24">
        <v>240070</v>
      </c>
      <c r="B192" s="24" t="s">
        <v>1043</v>
      </c>
      <c r="D192" s="24" t="s">
        <v>785</v>
      </c>
      <c r="F192" s="24" t="s">
        <v>1054</v>
      </c>
      <c r="G192" s="24" t="s">
        <v>761</v>
      </c>
      <c r="H192" s="27"/>
      <c r="I192" s="27">
        <v>43080</v>
      </c>
      <c r="J192" s="27">
        <v>43080</v>
      </c>
      <c r="K192" s="27">
        <v>45619</v>
      </c>
      <c r="L192" s="24">
        <f>Table3[[#This Row],[EMP ID]]</f>
        <v>240070</v>
      </c>
      <c r="M192" s="24" t="str">
        <f t="shared" si="4"/>
        <v>Ramon Reyes</v>
      </c>
      <c r="N192" s="24" t="str">
        <f t="shared" si="5"/>
        <v>Reyes, Ramon</v>
      </c>
      <c r="O192" s="24">
        <f>Table3[[#This Row],[EMP ID]]</f>
        <v>240070</v>
      </c>
    </row>
    <row r="193" spans="1:15" x14ac:dyDescent="0.25">
      <c r="A193" s="24">
        <v>240071</v>
      </c>
      <c r="B193" s="24" t="s">
        <v>1089</v>
      </c>
      <c r="C193" s="24" t="s">
        <v>1047</v>
      </c>
      <c r="D193" s="24" t="s">
        <v>1045</v>
      </c>
      <c r="F193" s="24" t="s">
        <v>989</v>
      </c>
      <c r="G193" s="24" t="s">
        <v>761</v>
      </c>
      <c r="H193" s="27">
        <v>44643</v>
      </c>
      <c r="I193" s="27">
        <v>42915</v>
      </c>
      <c r="J193" s="27">
        <v>42915</v>
      </c>
      <c r="K193" s="27">
        <v>44643</v>
      </c>
      <c r="L193" s="24">
        <f>Table3[[#This Row],[EMP ID]]</f>
        <v>240071</v>
      </c>
      <c r="M193" s="24" t="str">
        <f t="shared" si="4"/>
        <v>Manuel O. Rios</v>
      </c>
      <c r="N193" s="24" t="str">
        <f t="shared" si="5"/>
        <v>Rios, Manuel O</v>
      </c>
      <c r="O193" s="24">
        <f>Table3[[#This Row],[EMP ID]]</f>
        <v>240071</v>
      </c>
    </row>
    <row r="194" spans="1:15" x14ac:dyDescent="0.25">
      <c r="A194" s="24">
        <v>240072</v>
      </c>
      <c r="B194" s="24" t="s">
        <v>877</v>
      </c>
      <c r="C194" s="24" t="s">
        <v>766</v>
      </c>
      <c r="D194" s="24" t="s">
        <v>1118</v>
      </c>
      <c r="F194" s="24" t="s">
        <v>1031</v>
      </c>
      <c r="G194" s="24" t="s">
        <v>761</v>
      </c>
      <c r="H194" s="27"/>
      <c r="I194" s="27">
        <v>41715</v>
      </c>
      <c r="J194" s="27">
        <v>41715</v>
      </c>
      <c r="K194" s="27">
        <v>45619</v>
      </c>
      <c r="L194" s="24">
        <f>Table3[[#This Row],[EMP ID]]</f>
        <v>240072</v>
      </c>
      <c r="M194" s="24" t="str">
        <f t="shared" si="4"/>
        <v>Jose J. Rivera</v>
      </c>
      <c r="N194" s="24" t="str">
        <f t="shared" si="5"/>
        <v>Rivera, Jose J</v>
      </c>
      <c r="O194" s="24">
        <f>Table3[[#This Row],[EMP ID]]</f>
        <v>240072</v>
      </c>
    </row>
    <row r="195" spans="1:15" x14ac:dyDescent="0.25">
      <c r="A195" s="24">
        <v>240073</v>
      </c>
      <c r="B195" s="24" t="s">
        <v>1061</v>
      </c>
      <c r="C195" s="24" t="s">
        <v>778</v>
      </c>
      <c r="D195" s="24" t="s">
        <v>1119</v>
      </c>
      <c r="F195" s="24" t="s">
        <v>1120</v>
      </c>
      <c r="G195" s="24" t="s">
        <v>761</v>
      </c>
      <c r="H195" s="27"/>
      <c r="I195" s="27">
        <v>43138</v>
      </c>
      <c r="J195" s="27">
        <v>43138</v>
      </c>
      <c r="K195" s="27">
        <v>45619</v>
      </c>
      <c r="L195" s="24">
        <f>Table3[[#This Row],[EMP ID]]</f>
        <v>240073</v>
      </c>
      <c r="M195" s="24" t="str">
        <f t="shared" ref="M195:M258" si="6">IF(C195&lt;&gt;"", B195 &amp; " " &amp; C195 &amp; ". " &amp; D195, B195 &amp; " " &amp; D195)</f>
        <v>Miguel A. Rivera-Cruz</v>
      </c>
      <c r="N195" s="24" t="str">
        <f t="shared" ref="N195:N258" si="7">IF(C195&lt;&gt;"", D195 &amp; ", " &amp; B195 &amp; " " &amp; C195, D195 &amp; ", " &amp; B195)</f>
        <v>Rivera-Cruz, Miguel A</v>
      </c>
      <c r="O195" s="24">
        <f>Table3[[#This Row],[EMP ID]]</f>
        <v>240073</v>
      </c>
    </row>
    <row r="196" spans="1:15" x14ac:dyDescent="0.25">
      <c r="A196" s="24">
        <v>240074</v>
      </c>
      <c r="B196" s="24" t="s">
        <v>857</v>
      </c>
      <c r="D196" s="24" t="s">
        <v>1121</v>
      </c>
      <c r="F196" s="24" t="s">
        <v>1022</v>
      </c>
      <c r="G196" s="24" t="s">
        <v>761</v>
      </c>
      <c r="H196" s="27"/>
      <c r="I196" s="27">
        <v>43108</v>
      </c>
      <c r="J196" s="27">
        <v>43108</v>
      </c>
      <c r="K196" s="27">
        <v>45619</v>
      </c>
      <c r="L196" s="24">
        <f>Table3[[#This Row],[EMP ID]]</f>
        <v>240074</v>
      </c>
      <c r="M196" s="24" t="str">
        <f t="shared" si="6"/>
        <v>Daniel Rodriguez Flores</v>
      </c>
      <c r="N196" s="24" t="str">
        <f t="shared" si="7"/>
        <v>Rodriguez Flores, Daniel</v>
      </c>
      <c r="O196" s="24">
        <f>Table3[[#This Row],[EMP ID]]</f>
        <v>240074</v>
      </c>
    </row>
    <row r="197" spans="1:15" x14ac:dyDescent="0.25">
      <c r="A197" s="24">
        <v>240075</v>
      </c>
      <c r="B197" s="24" t="s">
        <v>908</v>
      </c>
      <c r="C197" s="24" t="s">
        <v>784</v>
      </c>
      <c r="D197" s="24" t="s">
        <v>794</v>
      </c>
      <c r="F197" s="24" t="s">
        <v>1057</v>
      </c>
      <c r="G197" s="24" t="s">
        <v>761</v>
      </c>
      <c r="H197" s="27"/>
      <c r="I197" s="27">
        <v>42590</v>
      </c>
      <c r="J197" s="27">
        <v>42590</v>
      </c>
      <c r="K197" s="27">
        <v>45619</v>
      </c>
      <c r="L197" s="24">
        <f>Table3[[#This Row],[EMP ID]]</f>
        <v>240075</v>
      </c>
      <c r="M197" s="24" t="str">
        <f t="shared" si="6"/>
        <v>Juan P. Rodriguez</v>
      </c>
      <c r="N197" s="24" t="str">
        <f t="shared" si="7"/>
        <v>Rodriguez, Juan P</v>
      </c>
      <c r="O197" s="24">
        <f>Table3[[#This Row],[EMP ID]]</f>
        <v>240075</v>
      </c>
    </row>
    <row r="198" spans="1:15" x14ac:dyDescent="0.25">
      <c r="A198" s="24">
        <v>240076</v>
      </c>
      <c r="B198" s="24" t="s">
        <v>1061</v>
      </c>
      <c r="D198" s="24" t="s">
        <v>794</v>
      </c>
      <c r="F198" s="24" t="s">
        <v>1067</v>
      </c>
      <c r="G198" s="24" t="s">
        <v>761</v>
      </c>
      <c r="H198" s="27"/>
      <c r="I198" s="27">
        <v>42794</v>
      </c>
      <c r="J198" s="27">
        <v>42794</v>
      </c>
      <c r="K198" s="27">
        <v>45618</v>
      </c>
      <c r="L198" s="24">
        <f>Table3[[#This Row],[EMP ID]]</f>
        <v>240076</v>
      </c>
      <c r="M198" s="24" t="str">
        <f t="shared" si="6"/>
        <v>Miguel Rodriguez</v>
      </c>
      <c r="N198" s="24" t="str">
        <f t="shared" si="7"/>
        <v>Rodriguez, Miguel</v>
      </c>
      <c r="O198" s="24">
        <f>Table3[[#This Row],[EMP ID]]</f>
        <v>240076</v>
      </c>
    </row>
    <row r="199" spans="1:15" x14ac:dyDescent="0.25">
      <c r="A199" s="24">
        <v>240077</v>
      </c>
      <c r="B199" s="24" t="s">
        <v>1122</v>
      </c>
      <c r="D199" s="24" t="s">
        <v>1123</v>
      </c>
      <c r="F199" s="24" t="s">
        <v>989</v>
      </c>
      <c r="G199" s="24" t="s">
        <v>761</v>
      </c>
      <c r="H199" s="27"/>
      <c r="I199" s="27">
        <v>42765</v>
      </c>
      <c r="J199" s="27">
        <v>42765</v>
      </c>
      <c r="K199" s="27">
        <v>45618</v>
      </c>
      <c r="L199" s="24">
        <f>Table3[[#This Row],[EMP ID]]</f>
        <v>240077</v>
      </c>
      <c r="M199" s="24" t="str">
        <f t="shared" si="6"/>
        <v>Fernando Romo-Mendez</v>
      </c>
      <c r="N199" s="24" t="str">
        <f t="shared" si="7"/>
        <v>Romo-Mendez, Fernando</v>
      </c>
      <c r="O199" s="24">
        <f>Table3[[#This Row],[EMP ID]]</f>
        <v>240077</v>
      </c>
    </row>
    <row r="200" spans="1:15" x14ac:dyDescent="0.25">
      <c r="A200" s="24">
        <v>240078</v>
      </c>
      <c r="B200" s="24" t="s">
        <v>877</v>
      </c>
      <c r="C200" s="24" t="s">
        <v>778</v>
      </c>
      <c r="D200" s="24" t="s">
        <v>827</v>
      </c>
      <c r="F200" s="24" t="s">
        <v>1022</v>
      </c>
      <c r="G200" s="24" t="s">
        <v>761</v>
      </c>
      <c r="H200" s="27"/>
      <c r="I200" s="27">
        <v>42605</v>
      </c>
      <c r="J200" s="27">
        <v>42605</v>
      </c>
      <c r="K200" s="27">
        <v>45619</v>
      </c>
      <c r="L200" s="24">
        <f>Table3[[#This Row],[EMP ID]]</f>
        <v>240078</v>
      </c>
      <c r="M200" s="24" t="str">
        <f t="shared" si="6"/>
        <v>Jose A. Romo</v>
      </c>
      <c r="N200" s="24" t="str">
        <f t="shared" si="7"/>
        <v>Romo, Jose A</v>
      </c>
      <c r="O200" s="24">
        <f>Table3[[#This Row],[EMP ID]]</f>
        <v>240078</v>
      </c>
    </row>
    <row r="201" spans="1:15" x14ac:dyDescent="0.25">
      <c r="A201" s="24">
        <v>240079</v>
      </c>
      <c r="B201" s="24" t="s">
        <v>1124</v>
      </c>
      <c r="C201" s="24" t="s">
        <v>778</v>
      </c>
      <c r="D201" s="24" t="s">
        <v>827</v>
      </c>
      <c r="F201" s="24" t="s">
        <v>989</v>
      </c>
      <c r="G201" s="24" t="s">
        <v>761</v>
      </c>
      <c r="H201" s="27">
        <v>44030</v>
      </c>
      <c r="I201" s="27">
        <v>43835</v>
      </c>
      <c r="J201" s="27">
        <v>43321</v>
      </c>
      <c r="K201" s="27">
        <v>44030</v>
      </c>
      <c r="L201" s="24">
        <f>Table3[[#This Row],[EMP ID]]</f>
        <v>240079</v>
      </c>
      <c r="M201" s="24" t="str">
        <f t="shared" si="6"/>
        <v>Marco A. Romo</v>
      </c>
      <c r="N201" s="24" t="str">
        <f t="shared" si="7"/>
        <v>Romo, Marco A</v>
      </c>
      <c r="O201" s="24">
        <f>Table3[[#This Row],[EMP ID]]</f>
        <v>240079</v>
      </c>
    </row>
    <row r="202" spans="1:15" x14ac:dyDescent="0.25">
      <c r="A202" s="24">
        <v>240080</v>
      </c>
      <c r="B202" s="24" t="s">
        <v>908</v>
      </c>
      <c r="C202" s="24" t="s">
        <v>769</v>
      </c>
      <c r="D202" s="24" t="s">
        <v>1125</v>
      </c>
      <c r="F202" s="24" t="s">
        <v>1057</v>
      </c>
      <c r="G202" s="24" t="s">
        <v>761</v>
      </c>
      <c r="H202" s="27"/>
      <c r="I202" s="27">
        <v>43003</v>
      </c>
      <c r="J202" s="27">
        <v>43003</v>
      </c>
      <c r="K202" s="27">
        <v>45619</v>
      </c>
      <c r="L202" s="24">
        <f>Table3[[#This Row],[EMP ID]]</f>
        <v>240080</v>
      </c>
      <c r="M202" s="24" t="str">
        <f t="shared" si="6"/>
        <v>Juan L. Ruiz</v>
      </c>
      <c r="N202" s="24" t="str">
        <f t="shared" si="7"/>
        <v>Ruiz, Juan L</v>
      </c>
      <c r="O202" s="24">
        <f>Table3[[#This Row],[EMP ID]]</f>
        <v>240080</v>
      </c>
    </row>
    <row r="203" spans="1:15" x14ac:dyDescent="0.25">
      <c r="A203" s="24">
        <v>240081</v>
      </c>
      <c r="B203" s="24" t="s">
        <v>1126</v>
      </c>
      <c r="D203" s="24" t="s">
        <v>781</v>
      </c>
      <c r="F203" s="24" t="s">
        <v>837</v>
      </c>
      <c r="G203" s="24" t="s">
        <v>761</v>
      </c>
      <c r="H203" s="27">
        <v>43470</v>
      </c>
      <c r="I203" s="27">
        <v>43161</v>
      </c>
      <c r="J203" s="27"/>
      <c r="K203" s="27">
        <v>43470</v>
      </c>
      <c r="L203" s="24">
        <f>Table3[[#This Row],[EMP ID]]</f>
        <v>240081</v>
      </c>
      <c r="M203" s="24" t="str">
        <f t="shared" si="6"/>
        <v>Gardley Salazar</v>
      </c>
      <c r="N203" s="24" t="str">
        <f t="shared" si="7"/>
        <v>Salazar, Gardley</v>
      </c>
      <c r="O203" s="24">
        <f>Table3[[#This Row],[EMP ID]]</f>
        <v>240081</v>
      </c>
    </row>
    <row r="204" spans="1:15" x14ac:dyDescent="0.25">
      <c r="A204" s="24">
        <v>240082</v>
      </c>
      <c r="B204" s="24" t="s">
        <v>938</v>
      </c>
      <c r="D204" s="24" t="s">
        <v>1127</v>
      </c>
      <c r="F204" s="24" t="s">
        <v>1128</v>
      </c>
      <c r="G204" s="24" t="s">
        <v>761</v>
      </c>
      <c r="H204" s="27">
        <v>44946</v>
      </c>
      <c r="I204" s="27">
        <v>42030</v>
      </c>
      <c r="J204" s="27">
        <v>42030</v>
      </c>
      <c r="K204" s="27">
        <v>44946</v>
      </c>
      <c r="L204" s="24">
        <f>Table3[[#This Row],[EMP ID]]</f>
        <v>240082</v>
      </c>
      <c r="M204" s="24" t="str">
        <f t="shared" si="6"/>
        <v>Alejandro Sanchez</v>
      </c>
      <c r="N204" s="24" t="str">
        <f t="shared" si="7"/>
        <v>Sanchez, Alejandro</v>
      </c>
      <c r="O204" s="24">
        <f>Table3[[#This Row],[EMP ID]]</f>
        <v>240082</v>
      </c>
    </row>
    <row r="205" spans="1:15" x14ac:dyDescent="0.25">
      <c r="A205" s="24">
        <v>240083</v>
      </c>
      <c r="B205" s="24" t="s">
        <v>813</v>
      </c>
      <c r="D205" s="24" t="s">
        <v>1127</v>
      </c>
      <c r="F205" s="24" t="s">
        <v>1057</v>
      </c>
      <c r="G205" s="24" t="s">
        <v>761</v>
      </c>
      <c r="H205" s="27"/>
      <c r="I205" s="27">
        <v>43118</v>
      </c>
      <c r="J205" s="27">
        <v>43118</v>
      </c>
      <c r="K205" s="27">
        <v>45619</v>
      </c>
      <c r="L205" s="24">
        <f>Table3[[#This Row],[EMP ID]]</f>
        <v>240083</v>
      </c>
      <c r="M205" s="24" t="str">
        <f t="shared" si="6"/>
        <v>Hector Sanchez</v>
      </c>
      <c r="N205" s="24" t="str">
        <f t="shared" si="7"/>
        <v>Sanchez, Hector</v>
      </c>
      <c r="O205" s="24">
        <f>Table3[[#This Row],[EMP ID]]</f>
        <v>240083</v>
      </c>
    </row>
    <row r="206" spans="1:15" x14ac:dyDescent="0.25">
      <c r="A206" s="24">
        <v>240084</v>
      </c>
      <c r="B206" s="24" t="s">
        <v>1129</v>
      </c>
      <c r="D206" s="24" t="s">
        <v>1127</v>
      </c>
      <c r="F206" s="24" t="s">
        <v>1054</v>
      </c>
      <c r="G206" s="24" t="s">
        <v>761</v>
      </c>
      <c r="H206" s="27"/>
      <c r="I206" s="27">
        <v>42037</v>
      </c>
      <c r="J206" s="27">
        <v>42037</v>
      </c>
      <c r="K206" s="27">
        <v>45618</v>
      </c>
      <c r="L206" s="24">
        <f>Table3[[#This Row],[EMP ID]]</f>
        <v>240084</v>
      </c>
      <c r="M206" s="24" t="str">
        <f t="shared" si="6"/>
        <v>Juvenal Sanchez</v>
      </c>
      <c r="N206" s="24" t="str">
        <f t="shared" si="7"/>
        <v>Sanchez, Juvenal</v>
      </c>
      <c r="O206" s="24">
        <f>Table3[[#This Row],[EMP ID]]</f>
        <v>240084</v>
      </c>
    </row>
    <row r="207" spans="1:15" x14ac:dyDescent="0.25">
      <c r="A207" s="24">
        <v>240085</v>
      </c>
      <c r="B207" s="24" t="s">
        <v>914</v>
      </c>
      <c r="D207" s="24" t="s">
        <v>1127</v>
      </c>
      <c r="F207" s="24" t="s">
        <v>1130</v>
      </c>
      <c r="G207" s="24" t="s">
        <v>761</v>
      </c>
      <c r="H207" s="27"/>
      <c r="I207" s="27">
        <v>43052</v>
      </c>
      <c r="J207" s="27">
        <v>43052</v>
      </c>
      <c r="K207" s="27">
        <v>45619</v>
      </c>
      <c r="L207" s="24">
        <f>Table3[[#This Row],[EMP ID]]</f>
        <v>240085</v>
      </c>
      <c r="M207" s="24" t="str">
        <f t="shared" si="6"/>
        <v>Martin Sanchez</v>
      </c>
      <c r="N207" s="24" t="str">
        <f t="shared" si="7"/>
        <v>Sanchez, Martin</v>
      </c>
      <c r="O207" s="24">
        <f>Table3[[#This Row],[EMP ID]]</f>
        <v>240085</v>
      </c>
    </row>
    <row r="208" spans="1:15" x14ac:dyDescent="0.25">
      <c r="A208" s="24">
        <v>240086</v>
      </c>
      <c r="B208" s="24" t="s">
        <v>914</v>
      </c>
      <c r="D208" s="24" t="s">
        <v>1131</v>
      </c>
      <c r="F208" s="24" t="s">
        <v>1054</v>
      </c>
      <c r="G208" s="24" t="s">
        <v>761</v>
      </c>
      <c r="H208" s="27">
        <v>45121</v>
      </c>
      <c r="I208" s="27">
        <v>43843</v>
      </c>
      <c r="J208" s="27">
        <v>43273</v>
      </c>
      <c r="K208" s="27">
        <v>45121</v>
      </c>
      <c r="L208" s="24">
        <f>Table3[[#This Row],[EMP ID]]</f>
        <v>240086</v>
      </c>
      <c r="M208" s="24" t="str">
        <f t="shared" si="6"/>
        <v>Martin Garcia Sandoval</v>
      </c>
      <c r="N208" s="24" t="str">
        <f t="shared" si="7"/>
        <v>Garcia Sandoval, Martin</v>
      </c>
      <c r="O208" s="24">
        <f>Table3[[#This Row],[EMP ID]]</f>
        <v>240086</v>
      </c>
    </row>
    <row r="209" spans="1:15" x14ac:dyDescent="0.25">
      <c r="A209" s="24">
        <v>240088</v>
      </c>
      <c r="B209" s="24" t="s">
        <v>1132</v>
      </c>
      <c r="D209" s="24" t="s">
        <v>1133</v>
      </c>
      <c r="F209" s="24" t="s">
        <v>989</v>
      </c>
      <c r="G209" s="24" t="s">
        <v>761</v>
      </c>
      <c r="H209" s="27">
        <v>43900</v>
      </c>
      <c r="I209" s="27">
        <v>43342</v>
      </c>
      <c r="J209" s="27">
        <v>43731</v>
      </c>
      <c r="K209" s="27">
        <v>43900</v>
      </c>
      <c r="L209" s="24">
        <f>Table3[[#This Row],[EMP ID]]</f>
        <v>240088</v>
      </c>
      <c r="M209" s="24" t="str">
        <f t="shared" si="6"/>
        <v>Javier Silva</v>
      </c>
      <c r="N209" s="24" t="str">
        <f t="shared" si="7"/>
        <v>Silva, Javier</v>
      </c>
      <c r="O209" s="24">
        <f>Table3[[#This Row],[EMP ID]]</f>
        <v>240088</v>
      </c>
    </row>
    <row r="210" spans="1:15" x14ac:dyDescent="0.25">
      <c r="A210" s="24">
        <v>240089</v>
      </c>
      <c r="B210" s="24" t="s">
        <v>1061</v>
      </c>
      <c r="C210" s="24" t="s">
        <v>778</v>
      </c>
      <c r="D210" s="24" t="s">
        <v>1134</v>
      </c>
      <c r="F210" s="24" t="s">
        <v>1022</v>
      </c>
      <c r="G210" s="24" t="s">
        <v>761</v>
      </c>
      <c r="H210" s="27"/>
      <c r="I210" s="27">
        <v>43835</v>
      </c>
      <c r="J210" s="27">
        <v>42605</v>
      </c>
      <c r="K210" s="27">
        <v>45618</v>
      </c>
      <c r="L210" s="24">
        <f>Table3[[#This Row],[EMP ID]]</f>
        <v>240089</v>
      </c>
      <c r="M210" s="24" t="str">
        <f t="shared" si="6"/>
        <v>Miguel A. Sotelo</v>
      </c>
      <c r="N210" s="24" t="str">
        <f t="shared" si="7"/>
        <v>Sotelo, Miguel A</v>
      </c>
      <c r="O210" s="24">
        <f>Table3[[#This Row],[EMP ID]]</f>
        <v>240089</v>
      </c>
    </row>
    <row r="211" spans="1:15" x14ac:dyDescent="0.25">
      <c r="A211" s="24">
        <v>240090</v>
      </c>
      <c r="B211" s="24" t="s">
        <v>1033</v>
      </c>
      <c r="C211" s="24" t="s">
        <v>778</v>
      </c>
      <c r="D211" s="24" t="s">
        <v>1135</v>
      </c>
      <c r="F211" s="24" t="s">
        <v>1067</v>
      </c>
      <c r="G211" s="24" t="s">
        <v>761</v>
      </c>
      <c r="H211" s="27">
        <v>44425</v>
      </c>
      <c r="I211" s="27">
        <v>42874</v>
      </c>
      <c r="J211" s="27">
        <v>42874</v>
      </c>
      <c r="K211" s="27">
        <v>44425</v>
      </c>
      <c r="L211" s="24">
        <f>Table3[[#This Row],[EMP ID]]</f>
        <v>240090</v>
      </c>
      <c r="M211" s="24" t="str">
        <f t="shared" si="6"/>
        <v>Julio A. TinaJero</v>
      </c>
      <c r="N211" s="24" t="str">
        <f t="shared" si="7"/>
        <v>TinaJero, Julio A</v>
      </c>
      <c r="O211" s="24">
        <f>Table3[[#This Row],[EMP ID]]</f>
        <v>240090</v>
      </c>
    </row>
    <row r="212" spans="1:15" x14ac:dyDescent="0.25">
      <c r="A212" s="24">
        <v>240091</v>
      </c>
      <c r="B212" s="24" t="s">
        <v>1136</v>
      </c>
      <c r="C212" s="24" t="s">
        <v>1047</v>
      </c>
      <c r="D212" s="24" t="s">
        <v>1137</v>
      </c>
      <c r="F212" s="24" t="s">
        <v>1120</v>
      </c>
      <c r="G212" s="24" t="s">
        <v>761</v>
      </c>
      <c r="H212" s="27">
        <v>45567</v>
      </c>
      <c r="I212" s="27">
        <v>43102</v>
      </c>
      <c r="J212" s="27">
        <v>43102</v>
      </c>
      <c r="K212" s="27">
        <v>45562</v>
      </c>
      <c r="L212" s="24">
        <f>Table3[[#This Row],[EMP ID]]</f>
        <v>240091</v>
      </c>
      <c r="M212" s="24" t="str">
        <f t="shared" si="6"/>
        <v>Alfred O. Tullos</v>
      </c>
      <c r="N212" s="24" t="str">
        <f t="shared" si="7"/>
        <v>Tullos, Alfred O</v>
      </c>
      <c r="O212" s="24">
        <f>Table3[[#This Row],[EMP ID]]</f>
        <v>240091</v>
      </c>
    </row>
    <row r="213" spans="1:15" x14ac:dyDescent="0.25">
      <c r="A213" s="24">
        <v>240092</v>
      </c>
      <c r="B213" s="24" t="s">
        <v>1138</v>
      </c>
      <c r="C213" s="24" t="s">
        <v>816</v>
      </c>
      <c r="D213" s="24" t="s">
        <v>1139</v>
      </c>
      <c r="F213" s="24" t="s">
        <v>989</v>
      </c>
      <c r="G213" s="24" t="s">
        <v>761</v>
      </c>
      <c r="H213" s="27">
        <v>44004</v>
      </c>
      <c r="I213" s="27">
        <v>43312</v>
      </c>
      <c r="J213" s="27">
        <v>43312</v>
      </c>
      <c r="K213" s="27">
        <v>44004</v>
      </c>
      <c r="L213" s="24">
        <f>Table3[[#This Row],[EMP ID]]</f>
        <v>240092</v>
      </c>
      <c r="M213" s="24" t="str">
        <f t="shared" si="6"/>
        <v>Ismael I. Vazquez</v>
      </c>
      <c r="N213" s="24" t="str">
        <f t="shared" si="7"/>
        <v>Vazquez, Ismael I</v>
      </c>
      <c r="O213" s="24">
        <f>Table3[[#This Row],[EMP ID]]</f>
        <v>240092</v>
      </c>
    </row>
    <row r="214" spans="1:15" x14ac:dyDescent="0.25">
      <c r="A214" s="24">
        <v>240094</v>
      </c>
      <c r="B214" s="24" t="s">
        <v>1006</v>
      </c>
      <c r="C214" s="24" t="s">
        <v>848</v>
      </c>
      <c r="D214" s="24" t="s">
        <v>988</v>
      </c>
      <c r="F214" s="24" t="s">
        <v>837</v>
      </c>
      <c r="G214" s="24" t="s">
        <v>761</v>
      </c>
      <c r="H214" s="27">
        <v>44166</v>
      </c>
      <c r="I214" s="27">
        <v>42898</v>
      </c>
      <c r="J214" s="27">
        <v>42898</v>
      </c>
      <c r="K214" s="27">
        <v>44166</v>
      </c>
      <c r="L214" s="24">
        <f>Table3[[#This Row],[EMP ID]]</f>
        <v>240094</v>
      </c>
      <c r="M214" s="24" t="str">
        <f t="shared" si="6"/>
        <v>Francisco R. Villanueva</v>
      </c>
      <c r="N214" s="24" t="str">
        <f t="shared" si="7"/>
        <v>Villanueva, Francisco R</v>
      </c>
      <c r="O214" s="24">
        <f>Table3[[#This Row],[EMP ID]]</f>
        <v>240094</v>
      </c>
    </row>
    <row r="215" spans="1:15" x14ac:dyDescent="0.25">
      <c r="A215" s="24">
        <v>240095</v>
      </c>
      <c r="B215" s="24" t="s">
        <v>1140</v>
      </c>
      <c r="D215" s="24" t="s">
        <v>1141</v>
      </c>
      <c r="F215" s="24" t="s">
        <v>1100</v>
      </c>
      <c r="G215" s="24" t="s">
        <v>761</v>
      </c>
      <c r="H215" s="27">
        <v>44984</v>
      </c>
      <c r="I215" s="27">
        <v>42310</v>
      </c>
      <c r="J215" s="27">
        <v>42310</v>
      </c>
      <c r="K215" s="27">
        <v>45262</v>
      </c>
      <c r="L215" s="24">
        <f>Table3[[#This Row],[EMP ID]]</f>
        <v>240095</v>
      </c>
      <c r="M215" s="24" t="str">
        <f t="shared" si="6"/>
        <v>Abel Solis</v>
      </c>
      <c r="N215" s="24" t="str">
        <f t="shared" si="7"/>
        <v>Solis, Abel</v>
      </c>
      <c r="O215" s="24">
        <f>Table3[[#This Row],[EMP ID]]</f>
        <v>240095</v>
      </c>
    </row>
    <row r="216" spans="1:15" x14ac:dyDescent="0.25">
      <c r="A216" s="24">
        <v>240096</v>
      </c>
      <c r="B216" s="24" t="s">
        <v>1122</v>
      </c>
      <c r="D216" s="24" t="s">
        <v>1142</v>
      </c>
      <c r="F216" s="24" t="s">
        <v>1022</v>
      </c>
      <c r="G216" s="24" t="s">
        <v>761</v>
      </c>
      <c r="H216" s="27">
        <v>44204</v>
      </c>
      <c r="I216" s="27">
        <v>42709</v>
      </c>
      <c r="J216" s="27">
        <v>42709</v>
      </c>
      <c r="K216" s="27">
        <v>44204</v>
      </c>
      <c r="L216" s="24">
        <f>Table3[[#This Row],[EMP ID]]</f>
        <v>240096</v>
      </c>
      <c r="M216" s="24" t="str">
        <f t="shared" si="6"/>
        <v>Fernando Macias</v>
      </c>
      <c r="N216" s="24" t="str">
        <f t="shared" si="7"/>
        <v>Macias, Fernando</v>
      </c>
      <c r="O216" s="24">
        <f>Table3[[#This Row],[EMP ID]]</f>
        <v>240096</v>
      </c>
    </row>
    <row r="217" spans="1:15" x14ac:dyDescent="0.25">
      <c r="A217" s="24">
        <v>240097</v>
      </c>
      <c r="B217" s="24" t="s">
        <v>1071</v>
      </c>
      <c r="D217" s="24" t="s">
        <v>1143</v>
      </c>
      <c r="F217" s="24" t="s">
        <v>989</v>
      </c>
      <c r="G217" s="24" t="s">
        <v>761</v>
      </c>
      <c r="H217" s="27">
        <v>43867</v>
      </c>
      <c r="I217" s="27">
        <v>43836</v>
      </c>
      <c r="J217" s="27">
        <v>43472</v>
      </c>
      <c r="K217" s="27">
        <v>43867</v>
      </c>
      <c r="L217" s="24">
        <f>Table3[[#This Row],[EMP ID]]</f>
        <v>240097</v>
      </c>
      <c r="M217" s="24" t="str">
        <f t="shared" si="6"/>
        <v>Rafael Salazar-Garcia</v>
      </c>
      <c r="N217" s="24" t="str">
        <f t="shared" si="7"/>
        <v>Salazar-Garcia, Rafael</v>
      </c>
      <c r="O217" s="24">
        <f>Table3[[#This Row],[EMP ID]]</f>
        <v>240097</v>
      </c>
    </row>
    <row r="218" spans="1:15" x14ac:dyDescent="0.25">
      <c r="A218" s="24">
        <v>240098</v>
      </c>
      <c r="B218" s="24" t="s">
        <v>1144</v>
      </c>
      <c r="C218" s="24" t="s">
        <v>766</v>
      </c>
      <c r="D218" s="24" t="s">
        <v>1145</v>
      </c>
      <c r="F218" s="24" t="s">
        <v>1146</v>
      </c>
      <c r="G218" s="24" t="s">
        <v>761</v>
      </c>
      <c r="H218" s="27">
        <v>43497</v>
      </c>
      <c r="I218" s="27">
        <v>43483</v>
      </c>
      <c r="J218" s="27">
        <v>43483</v>
      </c>
      <c r="K218" s="27">
        <v>43497</v>
      </c>
      <c r="L218" s="24">
        <f>Table3[[#This Row],[EMP ID]]</f>
        <v>240098</v>
      </c>
      <c r="M218" s="24" t="str">
        <f t="shared" si="6"/>
        <v>Agustin J. Dominguez</v>
      </c>
      <c r="N218" s="24" t="str">
        <f t="shared" si="7"/>
        <v>Dominguez, Agustin J</v>
      </c>
      <c r="O218" s="24">
        <f>Table3[[#This Row],[EMP ID]]</f>
        <v>240098</v>
      </c>
    </row>
    <row r="219" spans="1:15" x14ac:dyDescent="0.25">
      <c r="A219" s="24">
        <v>240099</v>
      </c>
      <c r="B219" s="24" t="s">
        <v>877</v>
      </c>
      <c r="C219" s="24" t="s">
        <v>759</v>
      </c>
      <c r="D219" s="24" t="s">
        <v>1147</v>
      </c>
      <c r="F219" s="24" t="s">
        <v>1100</v>
      </c>
      <c r="G219" s="24" t="s">
        <v>761</v>
      </c>
      <c r="H219" s="27">
        <v>44831</v>
      </c>
      <c r="I219" s="27">
        <v>43493</v>
      </c>
      <c r="J219" s="27">
        <v>43493</v>
      </c>
      <c r="K219" s="27">
        <v>44819</v>
      </c>
      <c r="L219" s="24">
        <f>Table3[[#This Row],[EMP ID]]</f>
        <v>240099</v>
      </c>
      <c r="M219" s="24" t="str">
        <f t="shared" si="6"/>
        <v>Jose F. Arreola</v>
      </c>
      <c r="N219" s="24" t="str">
        <f t="shared" si="7"/>
        <v>Arreola, Jose F</v>
      </c>
      <c r="O219" s="24">
        <f>Table3[[#This Row],[EMP ID]]</f>
        <v>240099</v>
      </c>
    </row>
    <row r="220" spans="1:15" x14ac:dyDescent="0.25">
      <c r="A220" s="24">
        <v>240100</v>
      </c>
      <c r="B220" s="24" t="s">
        <v>1148</v>
      </c>
      <c r="D220" s="24" t="s">
        <v>913</v>
      </c>
      <c r="F220" s="24" t="s">
        <v>989</v>
      </c>
      <c r="G220" s="24" t="s">
        <v>761</v>
      </c>
      <c r="H220" s="27">
        <v>43867</v>
      </c>
      <c r="I220" s="27">
        <v>43493</v>
      </c>
      <c r="J220" s="27">
        <v>43493</v>
      </c>
      <c r="K220" s="27">
        <v>43867</v>
      </c>
      <c r="L220" s="24">
        <f>Table3[[#This Row],[EMP ID]]</f>
        <v>240100</v>
      </c>
      <c r="M220" s="24" t="str">
        <f t="shared" si="6"/>
        <v>Arnulfo Garcia</v>
      </c>
      <c r="N220" s="24" t="str">
        <f t="shared" si="7"/>
        <v>Garcia, Arnulfo</v>
      </c>
      <c r="O220" s="24">
        <f>Table3[[#This Row],[EMP ID]]</f>
        <v>240100</v>
      </c>
    </row>
    <row r="221" spans="1:15" x14ac:dyDescent="0.25">
      <c r="A221" s="24">
        <v>240101</v>
      </c>
      <c r="B221" s="24" t="s">
        <v>1149</v>
      </c>
      <c r="D221" s="24" t="s">
        <v>1150</v>
      </c>
      <c r="F221" s="24" t="s">
        <v>989</v>
      </c>
      <c r="G221" s="24" t="s">
        <v>761</v>
      </c>
      <c r="H221" s="27">
        <v>43531</v>
      </c>
      <c r="I221" s="27">
        <v>43486</v>
      </c>
      <c r="J221" s="27">
        <v>43486</v>
      </c>
      <c r="K221" s="27">
        <v>43531</v>
      </c>
      <c r="L221" s="24">
        <f>Table3[[#This Row],[EMP ID]]</f>
        <v>240101</v>
      </c>
      <c r="M221" s="24" t="str">
        <f t="shared" si="6"/>
        <v>Fabian Cedillo</v>
      </c>
      <c r="N221" s="24" t="str">
        <f t="shared" si="7"/>
        <v>Cedillo, Fabian</v>
      </c>
      <c r="O221" s="24">
        <f>Table3[[#This Row],[EMP ID]]</f>
        <v>240101</v>
      </c>
    </row>
    <row r="222" spans="1:15" x14ac:dyDescent="0.25">
      <c r="A222" s="24">
        <v>240102</v>
      </c>
      <c r="B222" s="24" t="s">
        <v>1151</v>
      </c>
      <c r="C222" s="24" t="s">
        <v>950</v>
      </c>
      <c r="D222" s="24" t="s">
        <v>1152</v>
      </c>
      <c r="F222" s="24" t="s">
        <v>989</v>
      </c>
      <c r="H222" s="27">
        <v>43513</v>
      </c>
      <c r="I222" s="27">
        <v>43500</v>
      </c>
      <c r="J222" s="27">
        <v>43500</v>
      </c>
      <c r="K222" s="27">
        <v>43513</v>
      </c>
      <c r="L222" s="24">
        <f>Table3[[#This Row],[EMP ID]]</f>
        <v>240102</v>
      </c>
      <c r="M222" s="24" t="str">
        <f t="shared" si="6"/>
        <v>Edwardo B. Daniels-Rivera</v>
      </c>
      <c r="N222" s="24" t="str">
        <f t="shared" si="7"/>
        <v>Daniels-Rivera, Edwardo B</v>
      </c>
      <c r="O222" s="24">
        <f>Table3[[#This Row],[EMP ID]]</f>
        <v>240102</v>
      </c>
    </row>
    <row r="223" spans="1:15" x14ac:dyDescent="0.25">
      <c r="A223" s="24">
        <v>240103</v>
      </c>
      <c r="B223" s="24" t="s">
        <v>938</v>
      </c>
      <c r="D223" s="24" t="s">
        <v>1153</v>
      </c>
      <c r="F223" s="24" t="s">
        <v>1154</v>
      </c>
      <c r="G223" s="24" t="s">
        <v>761</v>
      </c>
      <c r="H223" s="27">
        <v>44079</v>
      </c>
      <c r="I223" s="27">
        <v>43493</v>
      </c>
      <c r="J223" s="27">
        <v>43493</v>
      </c>
      <c r="K223" s="27">
        <v>44079</v>
      </c>
      <c r="L223" s="24">
        <f>Table3[[#This Row],[EMP ID]]</f>
        <v>240103</v>
      </c>
      <c r="M223" s="24" t="str">
        <f t="shared" si="6"/>
        <v>Alejandro Nunez</v>
      </c>
      <c r="N223" s="24" t="str">
        <f t="shared" si="7"/>
        <v>Nunez, Alejandro</v>
      </c>
      <c r="O223" s="24">
        <f>Table3[[#This Row],[EMP ID]]</f>
        <v>240103</v>
      </c>
    </row>
    <row r="224" spans="1:15" x14ac:dyDescent="0.25">
      <c r="A224" s="24">
        <v>240104</v>
      </c>
      <c r="B224" s="24" t="s">
        <v>1035</v>
      </c>
      <c r="C224" s="24" t="s">
        <v>766</v>
      </c>
      <c r="D224" s="24" t="s">
        <v>1155</v>
      </c>
      <c r="F224" s="24" t="s">
        <v>989</v>
      </c>
      <c r="G224" s="24" t="s">
        <v>761</v>
      </c>
      <c r="H224" s="27">
        <v>43509</v>
      </c>
      <c r="I224" s="27">
        <v>43500</v>
      </c>
      <c r="J224" s="27">
        <v>43500</v>
      </c>
      <c r="K224" s="27">
        <v>43509</v>
      </c>
      <c r="L224" s="24">
        <f>Table3[[#This Row],[EMP ID]]</f>
        <v>240104</v>
      </c>
      <c r="M224" s="24" t="str">
        <f t="shared" si="6"/>
        <v>Carlos J. Alanis</v>
      </c>
      <c r="N224" s="24" t="str">
        <f t="shared" si="7"/>
        <v>Alanis, Carlos J</v>
      </c>
      <c r="O224" s="24">
        <f>Table3[[#This Row],[EMP ID]]</f>
        <v>240104</v>
      </c>
    </row>
    <row r="225" spans="1:15" x14ac:dyDescent="0.25">
      <c r="A225" s="24">
        <v>240105</v>
      </c>
      <c r="B225" s="24" t="s">
        <v>1156</v>
      </c>
      <c r="C225" s="24" t="s">
        <v>845</v>
      </c>
      <c r="D225" s="24" t="s">
        <v>1157</v>
      </c>
      <c r="F225" s="24" t="s">
        <v>989</v>
      </c>
      <c r="H225" s="27">
        <v>43509</v>
      </c>
      <c r="I225" s="27">
        <v>43500</v>
      </c>
      <c r="J225" s="27">
        <v>43500</v>
      </c>
      <c r="K225" s="27">
        <v>43509</v>
      </c>
      <c r="L225" s="24">
        <f>Table3[[#This Row],[EMP ID]]</f>
        <v>240105</v>
      </c>
      <c r="M225" s="24" t="str">
        <f t="shared" si="6"/>
        <v>Xavier D. Winland</v>
      </c>
      <c r="N225" s="24" t="str">
        <f t="shared" si="7"/>
        <v>Winland, Xavier D</v>
      </c>
      <c r="O225" s="24">
        <f>Table3[[#This Row],[EMP ID]]</f>
        <v>240105</v>
      </c>
    </row>
    <row r="226" spans="1:15" x14ac:dyDescent="0.25">
      <c r="A226" s="24">
        <v>240106</v>
      </c>
      <c r="B226" s="24" t="s">
        <v>1158</v>
      </c>
      <c r="D226" s="24" t="s">
        <v>1159</v>
      </c>
      <c r="F226" s="24" t="s">
        <v>989</v>
      </c>
      <c r="G226" s="24" t="s">
        <v>761</v>
      </c>
      <c r="H226" s="27">
        <v>43501</v>
      </c>
      <c r="I226" s="27">
        <v>43500</v>
      </c>
      <c r="J226" s="27">
        <v>43500</v>
      </c>
      <c r="K226" s="27">
        <v>43501</v>
      </c>
      <c r="L226" s="24">
        <f>Table3[[#This Row],[EMP ID]]</f>
        <v>240106</v>
      </c>
      <c r="M226" s="24" t="str">
        <f t="shared" si="6"/>
        <v>Gerardo Valdez</v>
      </c>
      <c r="N226" s="24" t="str">
        <f t="shared" si="7"/>
        <v>Valdez, Gerardo</v>
      </c>
      <c r="O226" s="24">
        <f>Table3[[#This Row],[EMP ID]]</f>
        <v>240106</v>
      </c>
    </row>
    <row r="227" spans="1:15" x14ac:dyDescent="0.25">
      <c r="A227" s="24">
        <v>240107</v>
      </c>
      <c r="B227" s="24" t="s">
        <v>938</v>
      </c>
      <c r="D227" s="24" t="s">
        <v>1160</v>
      </c>
      <c r="F227" s="24" t="s">
        <v>989</v>
      </c>
      <c r="G227" s="24" t="s">
        <v>761</v>
      </c>
      <c r="H227" s="27">
        <v>44042</v>
      </c>
      <c r="I227" s="27">
        <v>43501</v>
      </c>
      <c r="J227" s="27">
        <v>43501</v>
      </c>
      <c r="K227" s="27">
        <v>44042</v>
      </c>
      <c r="L227" s="24">
        <f>Table3[[#This Row],[EMP ID]]</f>
        <v>240107</v>
      </c>
      <c r="M227" s="24" t="str">
        <f t="shared" si="6"/>
        <v>Alejandro Sigala Munoz</v>
      </c>
      <c r="N227" s="24" t="str">
        <f t="shared" si="7"/>
        <v>Sigala Munoz, Alejandro</v>
      </c>
      <c r="O227" s="24">
        <f>Table3[[#This Row],[EMP ID]]</f>
        <v>240107</v>
      </c>
    </row>
    <row r="228" spans="1:15" x14ac:dyDescent="0.25">
      <c r="A228" s="24">
        <v>240108</v>
      </c>
      <c r="B228" s="24" t="s">
        <v>1161</v>
      </c>
      <c r="C228" s="24" t="s">
        <v>778</v>
      </c>
      <c r="D228" s="24" t="s">
        <v>1162</v>
      </c>
      <c r="F228" s="24" t="s">
        <v>989</v>
      </c>
      <c r="G228" s="24" t="s">
        <v>771</v>
      </c>
      <c r="H228" s="27">
        <v>43501</v>
      </c>
      <c r="I228" s="27">
        <v>43500</v>
      </c>
      <c r="J228" s="27">
        <v>43500</v>
      </c>
      <c r="K228" s="27">
        <v>43501</v>
      </c>
      <c r="L228" s="24">
        <f>Table3[[#This Row],[EMP ID]]</f>
        <v>240108</v>
      </c>
      <c r="M228" s="24" t="str">
        <f t="shared" si="6"/>
        <v>Marvin A. Duckett</v>
      </c>
      <c r="N228" s="24" t="str">
        <f t="shared" si="7"/>
        <v>Duckett, Marvin A</v>
      </c>
      <c r="O228" s="24">
        <f>Table3[[#This Row],[EMP ID]]</f>
        <v>240108</v>
      </c>
    </row>
    <row r="229" spans="1:15" x14ac:dyDescent="0.25">
      <c r="A229" s="24">
        <v>240109</v>
      </c>
      <c r="B229" s="24" t="s">
        <v>1163</v>
      </c>
      <c r="C229" s="24" t="s">
        <v>778</v>
      </c>
      <c r="D229" s="24" t="s">
        <v>1164</v>
      </c>
      <c r="F229" s="24" t="s">
        <v>1165</v>
      </c>
      <c r="G229" s="24" t="s">
        <v>761</v>
      </c>
      <c r="H229" s="27"/>
      <c r="I229" s="27">
        <v>43514</v>
      </c>
      <c r="J229" s="27">
        <v>43514</v>
      </c>
      <c r="K229" s="27">
        <v>45617</v>
      </c>
      <c r="L229" s="24">
        <f>Table3[[#This Row],[EMP ID]]</f>
        <v>240109</v>
      </c>
      <c r="M229" s="24" t="str">
        <f t="shared" si="6"/>
        <v>Alan A. Meza Torres</v>
      </c>
      <c r="N229" s="24" t="str">
        <f t="shared" si="7"/>
        <v>Meza Torres, Alan A</v>
      </c>
      <c r="O229" s="24">
        <f>Table3[[#This Row],[EMP ID]]</f>
        <v>240109</v>
      </c>
    </row>
    <row r="230" spans="1:15" x14ac:dyDescent="0.25">
      <c r="A230" s="24">
        <v>240110</v>
      </c>
      <c r="B230" s="24" t="s">
        <v>1166</v>
      </c>
      <c r="C230" s="24" t="s">
        <v>950</v>
      </c>
      <c r="D230" s="24" t="s">
        <v>917</v>
      </c>
      <c r="F230" s="24" t="s">
        <v>989</v>
      </c>
      <c r="G230" s="24" t="s">
        <v>761</v>
      </c>
      <c r="H230" s="27">
        <v>43521</v>
      </c>
      <c r="I230" s="27">
        <v>43521</v>
      </c>
      <c r="J230" s="27">
        <v>43521</v>
      </c>
      <c r="K230" s="27">
        <v>43521</v>
      </c>
      <c r="L230" s="24">
        <f>Table3[[#This Row],[EMP ID]]</f>
        <v>240110</v>
      </c>
      <c r="M230" s="24" t="str">
        <f t="shared" si="6"/>
        <v>Gregorio B. Hernandez</v>
      </c>
      <c r="N230" s="24" t="str">
        <f t="shared" si="7"/>
        <v>Hernandez, Gregorio B</v>
      </c>
      <c r="O230" s="24">
        <f>Table3[[#This Row],[EMP ID]]</f>
        <v>240110</v>
      </c>
    </row>
    <row r="231" spans="1:15" x14ac:dyDescent="0.25">
      <c r="A231" s="24">
        <v>240111</v>
      </c>
      <c r="B231" s="24" t="s">
        <v>908</v>
      </c>
      <c r="C231" s="24" t="s">
        <v>766</v>
      </c>
      <c r="D231" s="24" t="s">
        <v>1167</v>
      </c>
      <c r="F231" s="24" t="s">
        <v>989</v>
      </c>
      <c r="G231" s="24" t="s">
        <v>761</v>
      </c>
      <c r="H231" s="27">
        <v>43694</v>
      </c>
      <c r="I231" s="27">
        <v>43528</v>
      </c>
      <c r="J231" s="27">
        <v>43528</v>
      </c>
      <c r="K231" s="27">
        <v>43694</v>
      </c>
      <c r="L231" s="24">
        <f>Table3[[#This Row],[EMP ID]]</f>
        <v>240111</v>
      </c>
      <c r="M231" s="24" t="str">
        <f t="shared" si="6"/>
        <v>Juan J. Vasquez Chavez</v>
      </c>
      <c r="N231" s="24" t="str">
        <f t="shared" si="7"/>
        <v>Vasquez Chavez, Juan J</v>
      </c>
      <c r="O231" s="24">
        <f>Table3[[#This Row],[EMP ID]]</f>
        <v>240111</v>
      </c>
    </row>
    <row r="232" spans="1:15" x14ac:dyDescent="0.25">
      <c r="A232" s="24">
        <v>240112</v>
      </c>
      <c r="B232" s="24" t="s">
        <v>1168</v>
      </c>
      <c r="D232" s="24" t="s">
        <v>1169</v>
      </c>
      <c r="F232" s="24" t="s">
        <v>1146</v>
      </c>
      <c r="G232" s="24" t="s">
        <v>761</v>
      </c>
      <c r="H232" s="27">
        <v>43867</v>
      </c>
      <c r="I232" s="27">
        <v>43539</v>
      </c>
      <c r="J232" s="27">
        <v>43539</v>
      </c>
      <c r="K232" s="27">
        <v>43867</v>
      </c>
      <c r="L232" s="24">
        <f>Table3[[#This Row],[EMP ID]]</f>
        <v>240112</v>
      </c>
      <c r="M232" s="24" t="str">
        <f t="shared" si="6"/>
        <v>Gumaro Castro</v>
      </c>
      <c r="N232" s="24" t="str">
        <f t="shared" si="7"/>
        <v>Castro, Gumaro</v>
      </c>
      <c r="O232" s="24">
        <f>Table3[[#This Row],[EMP ID]]</f>
        <v>240112</v>
      </c>
    </row>
    <row r="233" spans="1:15" x14ac:dyDescent="0.25">
      <c r="A233" s="24">
        <v>240113</v>
      </c>
      <c r="B233" s="24" t="s">
        <v>908</v>
      </c>
      <c r="C233" s="24" t="s">
        <v>810</v>
      </c>
      <c r="D233" s="24" t="s">
        <v>913</v>
      </c>
      <c r="F233" s="24" t="s">
        <v>989</v>
      </c>
      <c r="G233" s="24" t="s">
        <v>761</v>
      </c>
      <c r="H233" s="27">
        <v>43540</v>
      </c>
      <c r="I233" s="27">
        <v>43539</v>
      </c>
      <c r="J233" s="27">
        <v>43539</v>
      </c>
      <c r="K233" s="27">
        <v>43540</v>
      </c>
      <c r="L233" s="24">
        <f>Table3[[#This Row],[EMP ID]]</f>
        <v>240113</v>
      </c>
      <c r="M233" s="24" t="str">
        <f t="shared" si="6"/>
        <v>Juan C. Garcia</v>
      </c>
      <c r="N233" s="24" t="str">
        <f t="shared" si="7"/>
        <v>Garcia, Juan C</v>
      </c>
      <c r="O233" s="24">
        <f>Table3[[#This Row],[EMP ID]]</f>
        <v>240113</v>
      </c>
    </row>
    <row r="234" spans="1:15" x14ac:dyDescent="0.25">
      <c r="A234" s="24">
        <v>240114</v>
      </c>
      <c r="B234" s="24" t="s">
        <v>1170</v>
      </c>
      <c r="D234" s="24" t="s">
        <v>913</v>
      </c>
      <c r="F234" s="24" t="s">
        <v>989</v>
      </c>
      <c r="G234" s="24" t="s">
        <v>761</v>
      </c>
      <c r="H234" s="27">
        <v>43543</v>
      </c>
      <c r="I234" s="27">
        <v>43538</v>
      </c>
      <c r="J234" s="27">
        <v>43538</v>
      </c>
      <c r="K234" s="27">
        <v>43543</v>
      </c>
      <c r="L234" s="24">
        <f>Table3[[#This Row],[EMP ID]]</f>
        <v>240114</v>
      </c>
      <c r="M234" s="24" t="str">
        <f t="shared" si="6"/>
        <v>J Carlos Garcia</v>
      </c>
      <c r="N234" s="24" t="str">
        <f t="shared" si="7"/>
        <v>Garcia, J Carlos</v>
      </c>
      <c r="O234" s="24">
        <f>Table3[[#This Row],[EMP ID]]</f>
        <v>240114</v>
      </c>
    </row>
    <row r="235" spans="1:15" x14ac:dyDescent="0.25">
      <c r="A235" s="24">
        <v>240115</v>
      </c>
      <c r="B235" s="24" t="s">
        <v>1171</v>
      </c>
      <c r="C235" s="24" t="s">
        <v>845</v>
      </c>
      <c r="D235" s="24" t="s">
        <v>1172</v>
      </c>
      <c r="F235" s="24" t="s">
        <v>989</v>
      </c>
      <c r="G235" s="24" t="s">
        <v>771</v>
      </c>
      <c r="H235" s="27">
        <v>43544</v>
      </c>
      <c r="I235" s="27">
        <v>43542</v>
      </c>
      <c r="J235" s="27">
        <v>43542</v>
      </c>
      <c r="K235" s="27">
        <v>43544</v>
      </c>
      <c r="L235" s="24">
        <f>Table3[[#This Row],[EMP ID]]</f>
        <v>240115</v>
      </c>
      <c r="M235" s="24" t="str">
        <f t="shared" si="6"/>
        <v>Melton D. Collins</v>
      </c>
      <c r="N235" s="24" t="str">
        <f t="shared" si="7"/>
        <v>Collins, Melton D</v>
      </c>
      <c r="O235" s="24">
        <f>Table3[[#This Row],[EMP ID]]</f>
        <v>240115</v>
      </c>
    </row>
    <row r="236" spans="1:15" x14ac:dyDescent="0.25">
      <c r="A236" s="24">
        <v>240116</v>
      </c>
      <c r="B236" s="24" t="s">
        <v>1138</v>
      </c>
      <c r="C236" s="24" t="s">
        <v>776</v>
      </c>
      <c r="D236" s="24" t="s">
        <v>862</v>
      </c>
      <c r="F236" s="24" t="s">
        <v>989</v>
      </c>
      <c r="G236" s="24" t="s">
        <v>761</v>
      </c>
      <c r="H236" s="27">
        <v>43644</v>
      </c>
      <c r="I236" s="27">
        <v>43556</v>
      </c>
      <c r="J236" s="27">
        <v>43556</v>
      </c>
      <c r="K236" s="27">
        <v>43644</v>
      </c>
      <c r="L236" s="24">
        <f>Table3[[#This Row],[EMP ID]]</f>
        <v>240116</v>
      </c>
      <c r="M236" s="24" t="str">
        <f t="shared" si="6"/>
        <v>Ismael M. Gonzalez</v>
      </c>
      <c r="N236" s="24" t="str">
        <f t="shared" si="7"/>
        <v>Gonzalez, Ismael M</v>
      </c>
      <c r="O236" s="24">
        <f>Table3[[#This Row],[EMP ID]]</f>
        <v>240116</v>
      </c>
    </row>
    <row r="237" spans="1:15" x14ac:dyDescent="0.25">
      <c r="A237" s="24">
        <v>240117</v>
      </c>
      <c r="B237" s="24" t="s">
        <v>1173</v>
      </c>
      <c r="C237" s="24" t="s">
        <v>778</v>
      </c>
      <c r="D237" s="24" t="s">
        <v>1174</v>
      </c>
      <c r="F237" s="24" t="s">
        <v>989</v>
      </c>
      <c r="G237" s="24" t="s">
        <v>761</v>
      </c>
      <c r="H237" s="27">
        <v>43584</v>
      </c>
      <c r="I237" s="27">
        <v>43558</v>
      </c>
      <c r="J237" s="27"/>
      <c r="K237" s="27">
        <v>43584</v>
      </c>
      <c r="L237" s="24">
        <f>Table3[[#This Row],[EMP ID]]</f>
        <v>240117</v>
      </c>
      <c r="M237" s="24" t="str">
        <f t="shared" si="6"/>
        <v>Rodolfo A. Fraire</v>
      </c>
      <c r="N237" s="24" t="str">
        <f t="shared" si="7"/>
        <v>Fraire, Rodolfo A</v>
      </c>
      <c r="O237" s="24">
        <f>Table3[[#This Row],[EMP ID]]</f>
        <v>240117</v>
      </c>
    </row>
    <row r="238" spans="1:15" x14ac:dyDescent="0.25">
      <c r="A238" s="24">
        <v>240118</v>
      </c>
      <c r="B238" s="24" t="s">
        <v>1175</v>
      </c>
      <c r="D238" s="24" t="s">
        <v>1176</v>
      </c>
      <c r="F238" s="24" t="s">
        <v>989</v>
      </c>
      <c r="G238" s="24" t="s">
        <v>761</v>
      </c>
      <c r="H238" s="27">
        <v>44431</v>
      </c>
      <c r="I238" s="27">
        <v>43564</v>
      </c>
      <c r="J238" s="27">
        <v>43564</v>
      </c>
      <c r="K238" s="27">
        <v>44431</v>
      </c>
      <c r="L238" s="24">
        <f>Table3[[#This Row],[EMP ID]]</f>
        <v>240118</v>
      </c>
      <c r="M238" s="24" t="str">
        <f t="shared" si="6"/>
        <v>Jason Lara</v>
      </c>
      <c r="N238" s="24" t="str">
        <f t="shared" si="7"/>
        <v>Lara, Jason</v>
      </c>
      <c r="O238" s="24">
        <f>Table3[[#This Row],[EMP ID]]</f>
        <v>240118</v>
      </c>
    </row>
    <row r="239" spans="1:15" x14ac:dyDescent="0.25">
      <c r="A239" s="24">
        <v>240119</v>
      </c>
      <c r="B239" s="24" t="s">
        <v>1177</v>
      </c>
      <c r="C239" s="24" t="s">
        <v>1039</v>
      </c>
      <c r="D239" s="24" t="s">
        <v>975</v>
      </c>
      <c r="F239" s="24" t="s">
        <v>989</v>
      </c>
      <c r="G239" s="24" t="s">
        <v>771</v>
      </c>
      <c r="H239" s="27">
        <v>44414</v>
      </c>
      <c r="I239" s="27">
        <v>43542</v>
      </c>
      <c r="J239" s="27">
        <v>43542</v>
      </c>
      <c r="K239" s="27">
        <v>44414</v>
      </c>
      <c r="L239" s="24">
        <f>Table3[[#This Row],[EMP ID]]</f>
        <v>240119</v>
      </c>
      <c r="M239" s="24" t="str">
        <f t="shared" si="6"/>
        <v>Micheal T. Diego</v>
      </c>
      <c r="N239" s="24" t="str">
        <f t="shared" si="7"/>
        <v>Diego, Micheal T</v>
      </c>
      <c r="O239" s="24">
        <f>Table3[[#This Row],[EMP ID]]</f>
        <v>240119</v>
      </c>
    </row>
    <row r="240" spans="1:15" x14ac:dyDescent="0.25">
      <c r="A240" s="24">
        <v>240120</v>
      </c>
      <c r="B240" s="24" t="s">
        <v>1011</v>
      </c>
      <c r="C240" s="24" t="s">
        <v>759</v>
      </c>
      <c r="D240" s="24" t="s">
        <v>1178</v>
      </c>
      <c r="F240" s="24" t="s">
        <v>1025</v>
      </c>
      <c r="G240" s="24" t="s">
        <v>761</v>
      </c>
      <c r="H240" s="27">
        <v>44414</v>
      </c>
      <c r="I240" s="27">
        <v>43570</v>
      </c>
      <c r="J240" s="27">
        <v>43570</v>
      </c>
      <c r="K240" s="27">
        <v>44414</v>
      </c>
      <c r="L240" s="24">
        <f>Table3[[#This Row],[EMP ID]]</f>
        <v>240120</v>
      </c>
      <c r="M240" s="24" t="str">
        <f t="shared" si="6"/>
        <v>Ivan F. Moran Dominguez</v>
      </c>
      <c r="N240" s="24" t="str">
        <f t="shared" si="7"/>
        <v>Moran Dominguez, Ivan F</v>
      </c>
      <c r="O240" s="24">
        <f>Table3[[#This Row],[EMP ID]]</f>
        <v>240120</v>
      </c>
    </row>
    <row r="241" spans="1:15" x14ac:dyDescent="0.25">
      <c r="A241" s="24">
        <v>240121</v>
      </c>
      <c r="B241" s="24" t="s">
        <v>1158</v>
      </c>
      <c r="D241" s="24" t="s">
        <v>1179</v>
      </c>
      <c r="F241" s="24" t="s">
        <v>989</v>
      </c>
      <c r="G241" s="24" t="s">
        <v>761</v>
      </c>
      <c r="H241" s="27">
        <v>44643</v>
      </c>
      <c r="I241" s="27">
        <v>44636</v>
      </c>
      <c r="J241" s="27">
        <v>44636</v>
      </c>
      <c r="K241" s="27">
        <v>44643</v>
      </c>
      <c r="L241" s="24">
        <f>Table3[[#This Row],[EMP ID]]</f>
        <v>240121</v>
      </c>
      <c r="M241" s="24" t="str">
        <f t="shared" si="6"/>
        <v>Gerardo Garduno-Noguez</v>
      </c>
      <c r="N241" s="24" t="str">
        <f t="shared" si="7"/>
        <v>Garduno-Noguez, Gerardo</v>
      </c>
      <c r="O241" s="24">
        <f>Table3[[#This Row],[EMP ID]]</f>
        <v>240121</v>
      </c>
    </row>
    <row r="242" spans="1:15" x14ac:dyDescent="0.25">
      <c r="A242" s="24">
        <v>240122</v>
      </c>
      <c r="B242" s="24" t="s">
        <v>908</v>
      </c>
      <c r="D242" s="24" t="s">
        <v>767</v>
      </c>
      <c r="F242" s="24" t="s">
        <v>1057</v>
      </c>
      <c r="G242" s="24" t="s">
        <v>761</v>
      </c>
      <c r="H242" s="27"/>
      <c r="I242" s="27">
        <v>44046</v>
      </c>
      <c r="J242" s="27">
        <v>45265</v>
      </c>
      <c r="K242" s="27">
        <v>45619</v>
      </c>
      <c r="L242" s="24">
        <f>Table3[[#This Row],[EMP ID]]</f>
        <v>240122</v>
      </c>
      <c r="M242" s="24" t="str">
        <f t="shared" si="6"/>
        <v>Juan Lopez</v>
      </c>
      <c r="N242" s="24" t="str">
        <f t="shared" si="7"/>
        <v>Lopez, Juan</v>
      </c>
      <c r="O242" s="24">
        <f>Table3[[#This Row],[EMP ID]]</f>
        <v>240122</v>
      </c>
    </row>
    <row r="243" spans="1:15" x14ac:dyDescent="0.25">
      <c r="A243" s="24">
        <v>240123</v>
      </c>
      <c r="B243" s="24" t="s">
        <v>1180</v>
      </c>
      <c r="D243" s="24" t="s">
        <v>758</v>
      </c>
      <c r="F243" s="24" t="s">
        <v>1025</v>
      </c>
      <c r="G243" s="24" t="s">
        <v>761</v>
      </c>
      <c r="H243" s="27">
        <v>44828</v>
      </c>
      <c r="I243" s="27">
        <v>44782</v>
      </c>
      <c r="J243" s="27">
        <v>43780</v>
      </c>
      <c r="K243" s="27">
        <v>44828</v>
      </c>
      <c r="L243" s="24">
        <f>Table3[[#This Row],[EMP ID]]</f>
        <v>240123</v>
      </c>
      <c r="M243" s="24" t="str">
        <f t="shared" si="6"/>
        <v>Alex Vasquez</v>
      </c>
      <c r="N243" s="24" t="str">
        <f t="shared" si="7"/>
        <v>Vasquez, Alex</v>
      </c>
      <c r="O243" s="24">
        <f>Table3[[#This Row],[EMP ID]]</f>
        <v>240123</v>
      </c>
    </row>
    <row r="244" spans="1:15" x14ac:dyDescent="0.25">
      <c r="A244" s="24">
        <v>240124</v>
      </c>
      <c r="B244" s="24" t="s">
        <v>1140</v>
      </c>
      <c r="C244" s="24" t="s">
        <v>769</v>
      </c>
      <c r="D244" s="24" t="s">
        <v>1181</v>
      </c>
      <c r="F244" s="24" t="s">
        <v>989</v>
      </c>
      <c r="G244" s="24" t="s">
        <v>761</v>
      </c>
      <c r="H244" s="27">
        <v>43669</v>
      </c>
      <c r="I244" s="27">
        <v>43573</v>
      </c>
      <c r="J244" s="27">
        <v>43573</v>
      </c>
      <c r="K244" s="27">
        <v>43669</v>
      </c>
      <c r="L244" s="24">
        <f>Table3[[#This Row],[EMP ID]]</f>
        <v>240124</v>
      </c>
      <c r="M244" s="24" t="str">
        <f t="shared" si="6"/>
        <v>Abel L. Padron</v>
      </c>
      <c r="N244" s="24" t="str">
        <f t="shared" si="7"/>
        <v>Padron, Abel L</v>
      </c>
      <c r="O244" s="24">
        <f>Table3[[#This Row],[EMP ID]]</f>
        <v>240124</v>
      </c>
    </row>
    <row r="245" spans="1:15" x14ac:dyDescent="0.25">
      <c r="A245" s="24">
        <v>240125</v>
      </c>
      <c r="B245" s="24" t="s">
        <v>1182</v>
      </c>
      <c r="C245" s="24" t="s">
        <v>766</v>
      </c>
      <c r="D245" s="24" t="s">
        <v>1183</v>
      </c>
      <c r="F245" s="24" t="s">
        <v>989</v>
      </c>
      <c r="G245" s="24" t="s">
        <v>771</v>
      </c>
      <c r="H245" s="27">
        <v>44168</v>
      </c>
      <c r="I245" s="27">
        <v>44053</v>
      </c>
      <c r="J245" s="27">
        <v>43569</v>
      </c>
      <c r="K245" s="27">
        <v>44168</v>
      </c>
      <c r="L245" s="24">
        <f>Table3[[#This Row],[EMP ID]]</f>
        <v>240125</v>
      </c>
      <c r="M245" s="24" t="str">
        <f t="shared" si="6"/>
        <v>Jerry J. Amie</v>
      </c>
      <c r="N245" s="24" t="str">
        <f t="shared" si="7"/>
        <v>Amie, Jerry J</v>
      </c>
      <c r="O245" s="24">
        <f>Table3[[#This Row],[EMP ID]]</f>
        <v>240125</v>
      </c>
    </row>
    <row r="246" spans="1:15" x14ac:dyDescent="0.25">
      <c r="A246" s="24">
        <v>240126</v>
      </c>
      <c r="B246" s="24" t="s">
        <v>1184</v>
      </c>
      <c r="C246" s="24" t="s">
        <v>845</v>
      </c>
      <c r="D246" s="24" t="s">
        <v>794</v>
      </c>
      <c r="F246" s="24" t="s">
        <v>989</v>
      </c>
      <c r="G246" s="24" t="s">
        <v>761</v>
      </c>
      <c r="H246" s="27">
        <v>43570</v>
      </c>
      <c r="I246" s="27">
        <v>43566</v>
      </c>
      <c r="J246" s="27">
        <v>43566</v>
      </c>
      <c r="K246" s="27">
        <v>43570</v>
      </c>
      <c r="L246" s="24">
        <f>Table3[[#This Row],[EMP ID]]</f>
        <v>240126</v>
      </c>
      <c r="M246" s="24" t="str">
        <f t="shared" si="6"/>
        <v>Cesar D. Rodriguez</v>
      </c>
      <c r="N246" s="24" t="str">
        <f t="shared" si="7"/>
        <v>Rodriguez, Cesar D</v>
      </c>
      <c r="O246" s="24">
        <f>Table3[[#This Row],[EMP ID]]</f>
        <v>240126</v>
      </c>
    </row>
    <row r="247" spans="1:15" x14ac:dyDescent="0.25">
      <c r="A247" s="24">
        <v>240127</v>
      </c>
      <c r="B247" s="24" t="s">
        <v>1185</v>
      </c>
      <c r="C247" s="24" t="s">
        <v>810</v>
      </c>
      <c r="D247" s="24" t="s">
        <v>1186</v>
      </c>
      <c r="F247" s="24" t="s">
        <v>989</v>
      </c>
      <c r="H247" s="27">
        <v>43663</v>
      </c>
      <c r="I247" s="27">
        <v>43585</v>
      </c>
      <c r="J247" s="27">
        <v>43585</v>
      </c>
      <c r="K247" s="27">
        <v>43663</v>
      </c>
      <c r="L247" s="24">
        <f>Table3[[#This Row],[EMP ID]]</f>
        <v>240127</v>
      </c>
      <c r="M247" s="24" t="str">
        <f t="shared" si="6"/>
        <v>Derek C. Harris</v>
      </c>
      <c r="N247" s="24" t="str">
        <f t="shared" si="7"/>
        <v>Harris, Derek C</v>
      </c>
      <c r="O247" s="24">
        <f>Table3[[#This Row],[EMP ID]]</f>
        <v>240127</v>
      </c>
    </row>
    <row r="248" spans="1:15" x14ac:dyDescent="0.25">
      <c r="A248" s="24">
        <v>240128</v>
      </c>
      <c r="B248" s="24" t="s">
        <v>1187</v>
      </c>
      <c r="D248" s="24" t="s">
        <v>1188</v>
      </c>
      <c r="F248" s="24" t="s">
        <v>1022</v>
      </c>
      <c r="G248" s="24" t="s">
        <v>761</v>
      </c>
      <c r="H248" s="27"/>
      <c r="I248" s="27">
        <v>43586</v>
      </c>
      <c r="J248" s="27">
        <v>45265</v>
      </c>
      <c r="K248" s="27">
        <v>45619</v>
      </c>
      <c r="L248" s="24">
        <f>Table3[[#This Row],[EMP ID]]</f>
        <v>240128</v>
      </c>
      <c r="M248" s="24" t="str">
        <f t="shared" si="6"/>
        <v>Gabriel Sigala</v>
      </c>
      <c r="N248" s="24" t="str">
        <f t="shared" si="7"/>
        <v>Sigala, Gabriel</v>
      </c>
      <c r="O248" s="24">
        <f>Table3[[#This Row],[EMP ID]]</f>
        <v>240128</v>
      </c>
    </row>
    <row r="249" spans="1:15" x14ac:dyDescent="0.25">
      <c r="A249" s="24">
        <v>240129</v>
      </c>
      <c r="B249" s="24" t="s">
        <v>1061</v>
      </c>
      <c r="C249" s="24" t="s">
        <v>778</v>
      </c>
      <c r="D249" s="24" t="s">
        <v>1189</v>
      </c>
      <c r="F249" s="24" t="s">
        <v>1054</v>
      </c>
      <c r="G249" s="24" t="s">
        <v>761</v>
      </c>
      <c r="H249" s="27"/>
      <c r="I249" s="27">
        <v>43592</v>
      </c>
      <c r="J249" s="27">
        <v>44684</v>
      </c>
      <c r="K249" s="27">
        <v>45617</v>
      </c>
      <c r="L249" s="24">
        <f>Table3[[#This Row],[EMP ID]]</f>
        <v>240129</v>
      </c>
      <c r="M249" s="24" t="str">
        <f t="shared" si="6"/>
        <v>Miguel A. Carbajal</v>
      </c>
      <c r="N249" s="24" t="str">
        <f t="shared" si="7"/>
        <v>Carbajal, Miguel A</v>
      </c>
      <c r="O249" s="24">
        <f>Table3[[#This Row],[EMP ID]]</f>
        <v>240129</v>
      </c>
    </row>
    <row r="250" spans="1:15" x14ac:dyDescent="0.25">
      <c r="A250" s="24">
        <v>240130</v>
      </c>
      <c r="B250" s="24" t="s">
        <v>1175</v>
      </c>
      <c r="C250" s="24" t="s">
        <v>784</v>
      </c>
      <c r="D250" s="24" t="s">
        <v>1190</v>
      </c>
      <c r="F250" s="24" t="s">
        <v>760</v>
      </c>
      <c r="H250" s="27">
        <v>44064</v>
      </c>
      <c r="I250" s="27">
        <v>43850</v>
      </c>
      <c r="J250" s="27">
        <v>43598</v>
      </c>
      <c r="K250" s="27">
        <v>44064</v>
      </c>
      <c r="L250" s="24">
        <f>Table3[[#This Row],[EMP ID]]</f>
        <v>240130</v>
      </c>
      <c r="M250" s="24" t="str">
        <f t="shared" si="6"/>
        <v>Jason P. Garrison</v>
      </c>
      <c r="N250" s="24" t="str">
        <f t="shared" si="7"/>
        <v>Garrison, Jason P</v>
      </c>
      <c r="O250" s="24">
        <f>Table3[[#This Row],[EMP ID]]</f>
        <v>240130</v>
      </c>
    </row>
    <row r="251" spans="1:15" x14ac:dyDescent="0.25">
      <c r="A251" s="24">
        <v>240131</v>
      </c>
      <c r="B251" s="24" t="s">
        <v>877</v>
      </c>
      <c r="C251" s="24" t="s">
        <v>778</v>
      </c>
      <c r="D251" s="24" t="s">
        <v>1060</v>
      </c>
      <c r="F251" s="24" t="s">
        <v>818</v>
      </c>
      <c r="G251" s="24" t="s">
        <v>761</v>
      </c>
      <c r="H251" s="27"/>
      <c r="I251" s="27">
        <v>43598</v>
      </c>
      <c r="J251" s="27">
        <v>43598</v>
      </c>
      <c r="K251" s="27">
        <v>45619</v>
      </c>
      <c r="L251" s="24">
        <f>Table3[[#This Row],[EMP ID]]</f>
        <v>240131</v>
      </c>
      <c r="M251" s="24" t="str">
        <f t="shared" si="6"/>
        <v>Jose A. Bautista</v>
      </c>
      <c r="N251" s="24" t="str">
        <f t="shared" si="7"/>
        <v>Bautista, Jose A</v>
      </c>
      <c r="O251" s="24">
        <f>Table3[[#This Row],[EMP ID]]</f>
        <v>240131</v>
      </c>
    </row>
    <row r="252" spans="1:15" x14ac:dyDescent="0.25">
      <c r="A252" s="24">
        <v>240132</v>
      </c>
      <c r="B252" s="24" t="s">
        <v>1191</v>
      </c>
      <c r="D252" s="24" t="s">
        <v>1192</v>
      </c>
      <c r="F252" s="24" t="s">
        <v>989</v>
      </c>
      <c r="G252" s="24" t="s">
        <v>761</v>
      </c>
      <c r="H252" s="27">
        <v>44477</v>
      </c>
      <c r="I252" s="27">
        <v>43591</v>
      </c>
      <c r="J252" s="27">
        <v>43591</v>
      </c>
      <c r="K252" s="27">
        <v>44491</v>
      </c>
      <c r="L252" s="24">
        <f>Table3[[#This Row],[EMP ID]]</f>
        <v>240132</v>
      </c>
      <c r="M252" s="24" t="str">
        <f t="shared" si="6"/>
        <v>Nestor Aguirre</v>
      </c>
      <c r="N252" s="24" t="str">
        <f t="shared" si="7"/>
        <v>Aguirre, Nestor</v>
      </c>
      <c r="O252" s="24">
        <f>Table3[[#This Row],[EMP ID]]</f>
        <v>240132</v>
      </c>
    </row>
    <row r="253" spans="1:15" x14ac:dyDescent="0.25">
      <c r="A253" s="24">
        <v>240133</v>
      </c>
      <c r="B253" s="24" t="s">
        <v>1193</v>
      </c>
      <c r="D253" s="24" t="s">
        <v>1194</v>
      </c>
      <c r="F253" s="24" t="s">
        <v>828</v>
      </c>
      <c r="G253" s="24" t="s">
        <v>761</v>
      </c>
      <c r="H253" s="27">
        <v>45013</v>
      </c>
      <c r="I253" s="27">
        <v>44095</v>
      </c>
      <c r="J253" s="27">
        <v>43598</v>
      </c>
      <c r="K253" s="27">
        <v>45262</v>
      </c>
      <c r="L253" s="24">
        <f>Table3[[#This Row],[EMP ID]]</f>
        <v>240133</v>
      </c>
      <c r="M253" s="24" t="str">
        <f t="shared" si="6"/>
        <v>Adrian Marron</v>
      </c>
      <c r="N253" s="24" t="str">
        <f t="shared" si="7"/>
        <v>Marron, Adrian</v>
      </c>
      <c r="O253" s="24">
        <f>Table3[[#This Row],[EMP ID]]</f>
        <v>240133</v>
      </c>
    </row>
    <row r="254" spans="1:15" x14ac:dyDescent="0.25">
      <c r="A254" s="24">
        <v>240134</v>
      </c>
      <c r="B254" s="24" t="s">
        <v>1195</v>
      </c>
      <c r="D254" s="24" t="s">
        <v>1085</v>
      </c>
      <c r="F254" s="24" t="s">
        <v>989</v>
      </c>
      <c r="G254" s="24" t="s">
        <v>761</v>
      </c>
      <c r="H254" s="27">
        <v>43725</v>
      </c>
      <c r="I254" s="27">
        <v>43601</v>
      </c>
      <c r="J254" s="27">
        <v>43601</v>
      </c>
      <c r="K254" s="27">
        <v>43725</v>
      </c>
      <c r="L254" s="24">
        <f>Table3[[#This Row],[EMP ID]]</f>
        <v>240134</v>
      </c>
      <c r="M254" s="24" t="str">
        <f t="shared" si="6"/>
        <v>Joe Flores</v>
      </c>
      <c r="N254" s="24" t="str">
        <f t="shared" si="7"/>
        <v>Flores, Joe</v>
      </c>
      <c r="O254" s="24">
        <f>Table3[[#This Row],[EMP ID]]</f>
        <v>240134</v>
      </c>
    </row>
    <row r="255" spans="1:15" x14ac:dyDescent="0.25">
      <c r="A255" s="24">
        <v>240135</v>
      </c>
      <c r="B255" s="24" t="s">
        <v>979</v>
      </c>
      <c r="D255" s="24" t="s">
        <v>1196</v>
      </c>
      <c r="F255" s="24" t="s">
        <v>989</v>
      </c>
      <c r="G255" s="24" t="s">
        <v>761</v>
      </c>
      <c r="H255" s="27">
        <v>43980</v>
      </c>
      <c r="I255" s="27">
        <v>43601</v>
      </c>
      <c r="J255" s="27">
        <v>43601</v>
      </c>
      <c r="K255" s="27">
        <v>43980</v>
      </c>
      <c r="L255" s="24">
        <f>Table3[[#This Row],[EMP ID]]</f>
        <v>240135</v>
      </c>
      <c r="M255" s="24" t="str">
        <f t="shared" si="6"/>
        <v>Roberto Vasquez Jr</v>
      </c>
      <c r="N255" s="24" t="str">
        <f t="shared" si="7"/>
        <v>Vasquez Jr, Roberto</v>
      </c>
      <c r="O255" s="24">
        <f>Table3[[#This Row],[EMP ID]]</f>
        <v>240135</v>
      </c>
    </row>
    <row r="256" spans="1:15" x14ac:dyDescent="0.25">
      <c r="A256" s="24">
        <v>240136</v>
      </c>
      <c r="B256" s="24" t="s">
        <v>914</v>
      </c>
      <c r="D256" s="24" t="s">
        <v>1197</v>
      </c>
      <c r="F256" s="24" t="s">
        <v>989</v>
      </c>
      <c r="G256" s="24" t="s">
        <v>761</v>
      </c>
      <c r="H256" s="27">
        <v>43782</v>
      </c>
      <c r="I256" s="27">
        <v>43599</v>
      </c>
      <c r="J256" s="27">
        <v>43599</v>
      </c>
      <c r="K256" s="27">
        <v>43782</v>
      </c>
      <c r="L256" s="24">
        <f>Table3[[#This Row],[EMP ID]]</f>
        <v>240136</v>
      </c>
      <c r="M256" s="24" t="str">
        <f t="shared" si="6"/>
        <v>Martin Calixto-Garcia</v>
      </c>
      <c r="N256" s="24" t="str">
        <f t="shared" si="7"/>
        <v>Calixto-Garcia, Martin</v>
      </c>
      <c r="O256" s="24">
        <f>Table3[[#This Row],[EMP ID]]</f>
        <v>240136</v>
      </c>
    </row>
    <row r="257" spans="1:15" x14ac:dyDescent="0.25">
      <c r="A257" s="24">
        <v>240137</v>
      </c>
      <c r="B257" s="24" t="s">
        <v>1198</v>
      </c>
      <c r="C257" s="24" t="s">
        <v>845</v>
      </c>
      <c r="D257" s="24" t="s">
        <v>1199</v>
      </c>
      <c r="F257" s="24" t="s">
        <v>1041</v>
      </c>
      <c r="H257" s="27">
        <v>44151</v>
      </c>
      <c r="I257" s="27">
        <v>43599</v>
      </c>
      <c r="J257" s="27">
        <v>43599</v>
      </c>
      <c r="K257" s="27">
        <v>44148</v>
      </c>
      <c r="L257" s="24">
        <f>Table3[[#This Row],[EMP ID]]</f>
        <v>240137</v>
      </c>
      <c r="M257" s="24" t="str">
        <f t="shared" si="6"/>
        <v>William D. Brookshire</v>
      </c>
      <c r="N257" s="24" t="str">
        <f t="shared" si="7"/>
        <v>Brookshire, William D</v>
      </c>
      <c r="O257" s="24">
        <f>Table3[[#This Row],[EMP ID]]</f>
        <v>240137</v>
      </c>
    </row>
    <row r="258" spans="1:15" x14ac:dyDescent="0.25">
      <c r="A258" s="24">
        <v>240138</v>
      </c>
      <c r="B258" s="24" t="s">
        <v>1102</v>
      </c>
      <c r="D258" s="24" t="s">
        <v>1200</v>
      </c>
      <c r="F258" s="24" t="s">
        <v>989</v>
      </c>
      <c r="G258" s="24" t="s">
        <v>761</v>
      </c>
      <c r="H258" s="27">
        <v>43906</v>
      </c>
      <c r="I258" s="27">
        <v>43605</v>
      </c>
      <c r="J258" s="27">
        <v>43605</v>
      </c>
      <c r="K258" s="27">
        <v>43906</v>
      </c>
      <c r="L258" s="24">
        <f>Table3[[#This Row],[EMP ID]]</f>
        <v>240138</v>
      </c>
      <c r="M258" s="24" t="str">
        <f t="shared" si="6"/>
        <v>Jesus Vega</v>
      </c>
      <c r="N258" s="24" t="str">
        <f t="shared" si="7"/>
        <v>Vega, Jesus</v>
      </c>
      <c r="O258" s="24">
        <f>Table3[[#This Row],[EMP ID]]</f>
        <v>240138</v>
      </c>
    </row>
    <row r="259" spans="1:15" x14ac:dyDescent="0.25">
      <c r="A259" s="24">
        <v>240139</v>
      </c>
      <c r="B259" s="24" t="s">
        <v>1156</v>
      </c>
      <c r="C259" s="24" t="s">
        <v>762</v>
      </c>
      <c r="D259" s="24" t="s">
        <v>1201</v>
      </c>
      <c r="F259" s="24" t="s">
        <v>989</v>
      </c>
      <c r="G259" s="24" t="s">
        <v>761</v>
      </c>
      <c r="H259" s="27">
        <v>44391</v>
      </c>
      <c r="I259" s="27">
        <v>43614</v>
      </c>
      <c r="J259" s="27">
        <v>43614</v>
      </c>
      <c r="K259" s="27">
        <v>44391</v>
      </c>
      <c r="L259" s="24">
        <f>Table3[[#This Row],[EMP ID]]</f>
        <v>240139</v>
      </c>
      <c r="M259" s="24" t="str">
        <f t="shared" ref="M259:M322" si="8">IF(C259&lt;&gt;"", B259 &amp; " " &amp; C259 &amp; ". " &amp; D259, B259 &amp; " " &amp; D259)</f>
        <v>Xavier S. Galarza</v>
      </c>
      <c r="N259" s="24" t="str">
        <f t="shared" ref="N259:N322" si="9">IF(C259&lt;&gt;"", D259 &amp; ", " &amp; B259 &amp; " " &amp; C259, D259 &amp; ", " &amp; B259)</f>
        <v>Galarza, Xavier S</v>
      </c>
      <c r="O259" s="24">
        <f>Table3[[#This Row],[EMP ID]]</f>
        <v>240139</v>
      </c>
    </row>
    <row r="260" spans="1:15" x14ac:dyDescent="0.25">
      <c r="A260" s="24">
        <v>240140</v>
      </c>
      <c r="B260" s="24" t="s">
        <v>1202</v>
      </c>
      <c r="C260" s="24" t="s">
        <v>776</v>
      </c>
      <c r="D260" s="24" t="s">
        <v>1203</v>
      </c>
      <c r="F260" s="24" t="s">
        <v>1022</v>
      </c>
      <c r="G260" s="24" t="s">
        <v>761</v>
      </c>
      <c r="H260" s="27">
        <v>44613</v>
      </c>
      <c r="I260" s="27">
        <v>43609</v>
      </c>
      <c r="J260" s="27">
        <v>43609</v>
      </c>
      <c r="K260" s="27">
        <v>44613</v>
      </c>
      <c r="L260" s="24">
        <f>Table3[[#This Row],[EMP ID]]</f>
        <v>240140</v>
      </c>
      <c r="M260" s="24" t="str">
        <f t="shared" si="8"/>
        <v>Albert M. Olmedo Blas</v>
      </c>
      <c r="N260" s="24" t="str">
        <f t="shared" si="9"/>
        <v>Olmedo Blas, Albert M</v>
      </c>
      <c r="O260" s="24">
        <f>Table3[[#This Row],[EMP ID]]</f>
        <v>240140</v>
      </c>
    </row>
    <row r="261" spans="1:15" x14ac:dyDescent="0.25">
      <c r="A261" s="24">
        <v>240141</v>
      </c>
      <c r="B261" s="24" t="s">
        <v>1072</v>
      </c>
      <c r="C261" s="24" t="s">
        <v>772</v>
      </c>
      <c r="D261" s="24" t="s">
        <v>1204</v>
      </c>
      <c r="F261" s="24" t="s">
        <v>1041</v>
      </c>
      <c r="H261" s="27">
        <v>43668</v>
      </c>
      <c r="I261" s="27">
        <v>43609</v>
      </c>
      <c r="J261" s="27">
        <v>43609</v>
      </c>
      <c r="K261" s="27">
        <v>43668</v>
      </c>
      <c r="L261" s="24">
        <f>Table3[[#This Row],[EMP ID]]</f>
        <v>240141</v>
      </c>
      <c r="M261" s="24" t="str">
        <f t="shared" si="8"/>
        <v>James H. Watkins</v>
      </c>
      <c r="N261" s="24" t="str">
        <f t="shared" si="9"/>
        <v>Watkins, James H</v>
      </c>
      <c r="O261" s="24">
        <f>Table3[[#This Row],[EMP ID]]</f>
        <v>240141</v>
      </c>
    </row>
    <row r="262" spans="1:15" x14ac:dyDescent="0.25">
      <c r="A262" s="24">
        <v>240142</v>
      </c>
      <c r="B262" s="24" t="s">
        <v>1205</v>
      </c>
      <c r="C262" s="24" t="s">
        <v>784</v>
      </c>
      <c r="D262" s="24" t="s">
        <v>1070</v>
      </c>
      <c r="F262" s="24" t="s">
        <v>1054</v>
      </c>
      <c r="G262" s="24" t="s">
        <v>761</v>
      </c>
      <c r="H262" s="27">
        <v>45262</v>
      </c>
      <c r="I262" s="27">
        <v>43613</v>
      </c>
      <c r="J262" s="27">
        <v>43619</v>
      </c>
      <c r="K262" s="27">
        <v>45262</v>
      </c>
      <c r="L262" s="24">
        <f>Table3[[#This Row],[EMP ID]]</f>
        <v>240142</v>
      </c>
      <c r="M262" s="24" t="str">
        <f t="shared" si="8"/>
        <v>Anthony P. Claudio</v>
      </c>
      <c r="N262" s="24" t="str">
        <f t="shared" si="9"/>
        <v>Claudio, Anthony P</v>
      </c>
      <c r="O262" s="24">
        <f>Table3[[#This Row],[EMP ID]]</f>
        <v>240142</v>
      </c>
    </row>
    <row r="263" spans="1:15" x14ac:dyDescent="0.25">
      <c r="A263" s="24">
        <v>240143</v>
      </c>
      <c r="B263" s="24" t="s">
        <v>1206</v>
      </c>
      <c r="C263" s="24" t="s">
        <v>776</v>
      </c>
      <c r="D263" s="24" t="s">
        <v>1207</v>
      </c>
      <c r="F263" s="24" t="s">
        <v>760</v>
      </c>
      <c r="H263" s="27">
        <v>44568</v>
      </c>
      <c r="I263" s="27">
        <v>43614</v>
      </c>
      <c r="J263" s="27">
        <v>43614</v>
      </c>
      <c r="K263" s="27">
        <v>44568</v>
      </c>
      <c r="L263" s="24">
        <f>Table3[[#This Row],[EMP ID]]</f>
        <v>240143</v>
      </c>
      <c r="M263" s="24" t="str">
        <f t="shared" si="8"/>
        <v>Jordan M. Harper</v>
      </c>
      <c r="N263" s="24" t="str">
        <f t="shared" si="9"/>
        <v>Harper, Jordan M</v>
      </c>
      <c r="O263" s="24">
        <f>Table3[[#This Row],[EMP ID]]</f>
        <v>240143</v>
      </c>
    </row>
    <row r="264" spans="1:15" x14ac:dyDescent="0.25">
      <c r="A264" s="24">
        <v>240144</v>
      </c>
      <c r="B264" s="24" t="s">
        <v>908</v>
      </c>
      <c r="D264" s="24" t="s">
        <v>1208</v>
      </c>
      <c r="F264" s="24" t="s">
        <v>989</v>
      </c>
      <c r="G264" s="24" t="s">
        <v>761</v>
      </c>
      <c r="H264" s="27">
        <v>44333</v>
      </c>
      <c r="I264" s="27">
        <v>43633</v>
      </c>
      <c r="J264" s="27">
        <v>43633</v>
      </c>
      <c r="K264" s="27">
        <v>44333</v>
      </c>
      <c r="L264" s="24">
        <f>Table3[[#This Row],[EMP ID]]</f>
        <v>240144</v>
      </c>
      <c r="M264" s="24" t="str">
        <f t="shared" si="8"/>
        <v>Juan Sias-Garcia</v>
      </c>
      <c r="N264" s="24" t="str">
        <f t="shared" si="9"/>
        <v>Sias-Garcia, Juan</v>
      </c>
      <c r="O264" s="24">
        <f>Table3[[#This Row],[EMP ID]]</f>
        <v>240144</v>
      </c>
    </row>
    <row r="265" spans="1:15" x14ac:dyDescent="0.25">
      <c r="A265" s="24">
        <v>240145</v>
      </c>
      <c r="B265" s="24" t="s">
        <v>1209</v>
      </c>
      <c r="C265" s="24" t="s">
        <v>778</v>
      </c>
      <c r="D265" s="24" t="s">
        <v>1210</v>
      </c>
      <c r="F265" s="24" t="s">
        <v>837</v>
      </c>
      <c r="G265" s="24" t="s">
        <v>761</v>
      </c>
      <c r="H265" s="27">
        <v>44435</v>
      </c>
      <c r="I265" s="27">
        <v>43633</v>
      </c>
      <c r="J265" s="27">
        <v>43633</v>
      </c>
      <c r="K265" s="27">
        <v>44435</v>
      </c>
      <c r="L265" s="24">
        <f>Table3[[#This Row],[EMP ID]]</f>
        <v>240145</v>
      </c>
      <c r="M265" s="24" t="str">
        <f t="shared" si="8"/>
        <v>Gustavo A. Acosta-Marquez</v>
      </c>
      <c r="N265" s="24" t="str">
        <f t="shared" si="9"/>
        <v>Acosta-Marquez, Gustavo A</v>
      </c>
      <c r="O265" s="24">
        <f>Table3[[#This Row],[EMP ID]]</f>
        <v>240145</v>
      </c>
    </row>
    <row r="266" spans="1:15" x14ac:dyDescent="0.25">
      <c r="A266" s="24">
        <v>240146</v>
      </c>
      <c r="B266" s="24" t="s">
        <v>1089</v>
      </c>
      <c r="D266" s="24" t="s">
        <v>1211</v>
      </c>
      <c r="F266" s="24" t="s">
        <v>989</v>
      </c>
      <c r="G266" s="24" t="s">
        <v>761</v>
      </c>
      <c r="H266" s="27">
        <v>43677</v>
      </c>
      <c r="I266" s="27">
        <v>43640</v>
      </c>
      <c r="J266" s="27">
        <v>43640</v>
      </c>
      <c r="K266" s="27">
        <v>43677</v>
      </c>
      <c r="L266" s="24">
        <f>Table3[[#This Row],[EMP ID]]</f>
        <v>240146</v>
      </c>
      <c r="M266" s="24" t="str">
        <f t="shared" si="8"/>
        <v>Manuel Valengcia-Escogido</v>
      </c>
      <c r="N266" s="24" t="str">
        <f t="shared" si="9"/>
        <v>Valengcia-Escogido, Manuel</v>
      </c>
      <c r="O266" s="24">
        <f>Table3[[#This Row],[EMP ID]]</f>
        <v>240146</v>
      </c>
    </row>
    <row r="267" spans="1:15" x14ac:dyDescent="0.25">
      <c r="A267" s="24">
        <v>240147</v>
      </c>
      <c r="B267" s="24" t="s">
        <v>868</v>
      </c>
      <c r="C267" s="24" t="s">
        <v>810</v>
      </c>
      <c r="D267" s="24" t="s">
        <v>1145</v>
      </c>
      <c r="F267" s="24" t="s">
        <v>989</v>
      </c>
      <c r="G267" s="24" t="s">
        <v>761</v>
      </c>
      <c r="H267" s="27">
        <v>45378</v>
      </c>
      <c r="I267" s="27">
        <v>43647</v>
      </c>
      <c r="J267" s="27">
        <v>43647</v>
      </c>
      <c r="K267" s="27">
        <v>45378</v>
      </c>
      <c r="L267" s="24">
        <f>Table3[[#This Row],[EMP ID]]</f>
        <v>240147</v>
      </c>
      <c r="M267" s="24" t="str">
        <f t="shared" si="8"/>
        <v>Victor C. Dominguez</v>
      </c>
      <c r="N267" s="24" t="str">
        <f t="shared" si="9"/>
        <v>Dominguez, Victor C</v>
      </c>
      <c r="O267" s="24">
        <f>Table3[[#This Row],[EMP ID]]</f>
        <v>240147</v>
      </c>
    </row>
    <row r="268" spans="1:15" x14ac:dyDescent="0.25">
      <c r="A268" s="24">
        <v>240148</v>
      </c>
      <c r="B268" s="24" t="s">
        <v>1212</v>
      </c>
      <c r="C268" s="24" t="s">
        <v>848</v>
      </c>
      <c r="D268" s="24" t="s">
        <v>1213</v>
      </c>
      <c r="F268" s="24" t="s">
        <v>1022</v>
      </c>
      <c r="G268" s="24" t="s">
        <v>761</v>
      </c>
      <c r="H268" s="27">
        <v>43654</v>
      </c>
      <c r="I268" s="27">
        <v>43647</v>
      </c>
      <c r="J268" s="27">
        <v>43647</v>
      </c>
      <c r="K268" s="27">
        <v>43654</v>
      </c>
      <c r="L268" s="24">
        <f>Table3[[#This Row],[EMP ID]]</f>
        <v>240148</v>
      </c>
      <c r="M268" s="24" t="str">
        <f t="shared" si="8"/>
        <v>David R. Parra</v>
      </c>
      <c r="N268" s="24" t="str">
        <f t="shared" si="9"/>
        <v>Parra, David R</v>
      </c>
      <c r="O268" s="24">
        <f>Table3[[#This Row],[EMP ID]]</f>
        <v>240148</v>
      </c>
    </row>
    <row r="269" spans="1:15" x14ac:dyDescent="0.25">
      <c r="A269" s="24">
        <v>240149</v>
      </c>
      <c r="B269" s="24" t="s">
        <v>877</v>
      </c>
      <c r="C269" s="24" t="s">
        <v>778</v>
      </c>
      <c r="D269" s="24" t="s">
        <v>1169</v>
      </c>
      <c r="F269" s="24" t="s">
        <v>989</v>
      </c>
      <c r="G269" s="24" t="s">
        <v>761</v>
      </c>
      <c r="H269" s="27">
        <v>43647</v>
      </c>
      <c r="I269" s="27">
        <v>43647</v>
      </c>
      <c r="J269" s="27">
        <v>43647</v>
      </c>
      <c r="K269" s="27">
        <v>43647</v>
      </c>
      <c r="L269" s="24">
        <f>Table3[[#This Row],[EMP ID]]</f>
        <v>240149</v>
      </c>
      <c r="M269" s="24" t="str">
        <f t="shared" si="8"/>
        <v>Jose A. Castro</v>
      </c>
      <c r="N269" s="24" t="str">
        <f t="shared" si="9"/>
        <v>Castro, Jose A</v>
      </c>
      <c r="O269" s="24">
        <f>Table3[[#This Row],[EMP ID]]</f>
        <v>240149</v>
      </c>
    </row>
    <row r="270" spans="1:15" x14ac:dyDescent="0.25">
      <c r="A270" s="24">
        <v>240150</v>
      </c>
      <c r="B270" s="24" t="s">
        <v>1214</v>
      </c>
      <c r="D270" s="24" t="s">
        <v>1215</v>
      </c>
      <c r="F270" s="24" t="s">
        <v>989</v>
      </c>
      <c r="G270" s="24" t="s">
        <v>761</v>
      </c>
      <c r="H270" s="27">
        <v>43658</v>
      </c>
      <c r="I270" s="27">
        <v>43649</v>
      </c>
      <c r="J270" s="27">
        <v>43661</v>
      </c>
      <c r="K270" s="27">
        <v>43658</v>
      </c>
      <c r="L270" s="24">
        <f>Table3[[#This Row],[EMP ID]]</f>
        <v>240150</v>
      </c>
      <c r="M270" s="24" t="str">
        <f t="shared" si="8"/>
        <v>Heriberto Chairez</v>
      </c>
      <c r="N270" s="24" t="str">
        <f t="shared" si="9"/>
        <v>Chairez, Heriberto</v>
      </c>
      <c r="O270" s="24">
        <f>Table3[[#This Row],[EMP ID]]</f>
        <v>240150</v>
      </c>
    </row>
    <row r="271" spans="1:15" x14ac:dyDescent="0.25">
      <c r="A271" s="24">
        <v>240151</v>
      </c>
      <c r="B271" s="24" t="s">
        <v>1035</v>
      </c>
      <c r="C271" s="24" t="s">
        <v>778</v>
      </c>
      <c r="D271" s="24" t="s">
        <v>1216</v>
      </c>
      <c r="F271" s="24" t="s">
        <v>989</v>
      </c>
      <c r="G271" s="24" t="s">
        <v>761</v>
      </c>
      <c r="H271" s="27">
        <v>44106</v>
      </c>
      <c r="I271" s="27">
        <v>43842</v>
      </c>
      <c r="J271" s="27">
        <v>43655</v>
      </c>
      <c r="K271" s="27">
        <v>44106</v>
      </c>
      <c r="L271" s="24">
        <f>Table3[[#This Row],[EMP ID]]</f>
        <v>240151</v>
      </c>
      <c r="M271" s="24" t="str">
        <f t="shared" si="8"/>
        <v>Carlos A. Velasquez-Bonilla</v>
      </c>
      <c r="N271" s="24" t="str">
        <f t="shared" si="9"/>
        <v>Velasquez-Bonilla, Carlos A</v>
      </c>
      <c r="O271" s="24">
        <f>Table3[[#This Row],[EMP ID]]</f>
        <v>240151</v>
      </c>
    </row>
    <row r="272" spans="1:15" x14ac:dyDescent="0.25">
      <c r="A272" s="24">
        <v>240152</v>
      </c>
      <c r="B272" s="24" t="s">
        <v>1217</v>
      </c>
      <c r="D272" s="24" t="s">
        <v>1218</v>
      </c>
      <c r="F272" s="24" t="s">
        <v>989</v>
      </c>
      <c r="G272" s="24" t="s">
        <v>761</v>
      </c>
      <c r="H272" s="27">
        <v>43781</v>
      </c>
      <c r="I272" s="27">
        <v>43655</v>
      </c>
      <c r="J272" s="27"/>
      <c r="K272" s="27">
        <v>43781</v>
      </c>
      <c r="L272" s="24">
        <f>Table3[[#This Row],[EMP ID]]</f>
        <v>240152</v>
      </c>
      <c r="M272" s="24" t="str">
        <f t="shared" si="8"/>
        <v>Eusebio Perez-Aguilar</v>
      </c>
      <c r="N272" s="24" t="str">
        <f t="shared" si="9"/>
        <v>Perez-Aguilar, Eusebio</v>
      </c>
      <c r="O272" s="24">
        <f>Table3[[#This Row],[EMP ID]]</f>
        <v>240152</v>
      </c>
    </row>
    <row r="273" spans="1:15" x14ac:dyDescent="0.25">
      <c r="A273" s="24">
        <v>240153</v>
      </c>
      <c r="B273" s="24" t="s">
        <v>912</v>
      </c>
      <c r="C273" s="24" t="s">
        <v>762</v>
      </c>
      <c r="D273" s="24" t="s">
        <v>1219</v>
      </c>
      <c r="F273" s="24" t="s">
        <v>989</v>
      </c>
      <c r="G273" s="24" t="s">
        <v>761</v>
      </c>
      <c r="H273" s="27">
        <v>43700</v>
      </c>
      <c r="I273" s="27">
        <v>43656</v>
      </c>
      <c r="J273" s="27"/>
      <c r="K273" s="27">
        <v>43700</v>
      </c>
      <c r="L273" s="24">
        <f>Table3[[#This Row],[EMP ID]]</f>
        <v>240153</v>
      </c>
      <c r="M273" s="24" t="str">
        <f t="shared" si="8"/>
        <v>Mark S. Myers</v>
      </c>
      <c r="N273" s="24" t="str">
        <f t="shared" si="9"/>
        <v>Myers, Mark S</v>
      </c>
      <c r="O273" s="24">
        <f>Table3[[#This Row],[EMP ID]]</f>
        <v>240153</v>
      </c>
    </row>
    <row r="274" spans="1:15" x14ac:dyDescent="0.25">
      <c r="A274" s="24">
        <v>240154</v>
      </c>
      <c r="B274" s="24" t="s">
        <v>1220</v>
      </c>
      <c r="D274" s="24" t="s">
        <v>1221</v>
      </c>
      <c r="F274" s="24" t="s">
        <v>989</v>
      </c>
      <c r="G274" s="24" t="s">
        <v>761</v>
      </c>
      <c r="H274" s="27">
        <v>44431</v>
      </c>
      <c r="I274" s="27">
        <v>43656</v>
      </c>
      <c r="J274" s="27"/>
      <c r="K274" s="27">
        <v>44431</v>
      </c>
      <c r="L274" s="24">
        <f>Table3[[#This Row],[EMP ID]]</f>
        <v>240154</v>
      </c>
      <c r="M274" s="24" t="str">
        <f t="shared" si="8"/>
        <v>Melesio Perez Jr</v>
      </c>
      <c r="N274" s="24" t="str">
        <f t="shared" si="9"/>
        <v>Perez Jr, Melesio</v>
      </c>
      <c r="O274" s="24">
        <f>Table3[[#This Row],[EMP ID]]</f>
        <v>240154</v>
      </c>
    </row>
    <row r="275" spans="1:15" x14ac:dyDescent="0.25">
      <c r="A275" s="24">
        <v>240155</v>
      </c>
      <c r="B275" s="24" t="s">
        <v>969</v>
      </c>
      <c r="D275" s="24" t="s">
        <v>1114</v>
      </c>
      <c r="F275" s="24" t="s">
        <v>989</v>
      </c>
      <c r="G275" s="24" t="s">
        <v>761</v>
      </c>
      <c r="H275" s="27">
        <v>43781</v>
      </c>
      <c r="I275" s="27">
        <v>43655</v>
      </c>
      <c r="J275" s="27"/>
      <c r="K275" s="27">
        <v>43781</v>
      </c>
      <c r="L275" s="24">
        <f>Table3[[#This Row],[EMP ID]]</f>
        <v>240155</v>
      </c>
      <c r="M275" s="24" t="str">
        <f t="shared" si="8"/>
        <v>Eduardo Perez</v>
      </c>
      <c r="N275" s="24" t="str">
        <f t="shared" si="9"/>
        <v>Perez, Eduardo</v>
      </c>
      <c r="O275" s="24">
        <f>Table3[[#This Row],[EMP ID]]</f>
        <v>240155</v>
      </c>
    </row>
    <row r="276" spans="1:15" x14ac:dyDescent="0.25">
      <c r="A276" s="24">
        <v>240156</v>
      </c>
      <c r="B276" s="24" t="s">
        <v>1222</v>
      </c>
      <c r="D276" s="24" t="s">
        <v>1223</v>
      </c>
      <c r="F276" s="24" t="s">
        <v>989</v>
      </c>
      <c r="G276" s="24" t="s">
        <v>761</v>
      </c>
      <c r="H276" s="27">
        <v>43806</v>
      </c>
      <c r="I276" s="27">
        <v>43668</v>
      </c>
      <c r="J276" s="27"/>
      <c r="K276" s="27">
        <v>43806</v>
      </c>
      <c r="L276" s="24">
        <f>Table3[[#This Row],[EMP ID]]</f>
        <v>240156</v>
      </c>
      <c r="M276" s="24" t="str">
        <f t="shared" si="8"/>
        <v>Noel Estrada</v>
      </c>
      <c r="N276" s="24" t="str">
        <f t="shared" si="9"/>
        <v>Estrada, Noel</v>
      </c>
      <c r="O276" s="24">
        <f>Table3[[#This Row],[EMP ID]]</f>
        <v>240156</v>
      </c>
    </row>
    <row r="277" spans="1:15" x14ac:dyDescent="0.25">
      <c r="A277" s="24">
        <v>240157</v>
      </c>
      <c r="B277" s="24" t="s">
        <v>1224</v>
      </c>
      <c r="C277" s="24" t="s">
        <v>776</v>
      </c>
      <c r="D277" s="24" t="s">
        <v>1225</v>
      </c>
      <c r="F277" s="24" t="s">
        <v>989</v>
      </c>
      <c r="G277" s="24" t="s">
        <v>771</v>
      </c>
      <c r="H277" s="27">
        <v>43862</v>
      </c>
      <c r="I277" s="27">
        <v>43675</v>
      </c>
      <c r="J277" s="27"/>
      <c r="K277" s="27">
        <v>43862</v>
      </c>
      <c r="L277" s="24">
        <f>Table3[[#This Row],[EMP ID]]</f>
        <v>240157</v>
      </c>
      <c r="M277" s="24" t="str">
        <f t="shared" si="8"/>
        <v>Troy M. Dorsey</v>
      </c>
      <c r="N277" s="24" t="str">
        <f t="shared" si="9"/>
        <v>Dorsey, Troy M</v>
      </c>
      <c r="O277" s="24">
        <f>Table3[[#This Row],[EMP ID]]</f>
        <v>240157</v>
      </c>
    </row>
    <row r="278" spans="1:15" x14ac:dyDescent="0.25">
      <c r="A278" s="24">
        <v>240158</v>
      </c>
      <c r="B278" s="24" t="s">
        <v>1226</v>
      </c>
      <c r="C278" s="24" t="s">
        <v>769</v>
      </c>
      <c r="D278" s="24" t="s">
        <v>767</v>
      </c>
      <c r="F278" s="24" t="s">
        <v>989</v>
      </c>
      <c r="G278" s="24" t="s">
        <v>761</v>
      </c>
      <c r="H278" s="27">
        <v>44323</v>
      </c>
      <c r="I278" s="27">
        <v>44008</v>
      </c>
      <c r="J278" s="27"/>
      <c r="K278" s="27">
        <v>44323</v>
      </c>
      <c r="L278" s="24">
        <f>Table3[[#This Row],[EMP ID]]</f>
        <v>240158</v>
      </c>
      <c r="M278" s="24" t="str">
        <f t="shared" si="8"/>
        <v>Kristopher L. Lopez</v>
      </c>
      <c r="N278" s="24" t="str">
        <f t="shared" si="9"/>
        <v>Lopez, Kristopher L</v>
      </c>
      <c r="O278" s="24">
        <f>Table3[[#This Row],[EMP ID]]</f>
        <v>240158</v>
      </c>
    </row>
    <row r="279" spans="1:15" x14ac:dyDescent="0.25">
      <c r="A279" s="24">
        <v>240159</v>
      </c>
      <c r="B279" s="24" t="s">
        <v>1227</v>
      </c>
      <c r="C279" s="24" t="s">
        <v>766</v>
      </c>
      <c r="D279" s="24" t="s">
        <v>1228</v>
      </c>
      <c r="F279" s="24" t="s">
        <v>989</v>
      </c>
      <c r="G279" s="24" t="s">
        <v>771</v>
      </c>
      <c r="H279" s="27">
        <v>43690</v>
      </c>
      <c r="I279" s="27">
        <v>43682</v>
      </c>
      <c r="J279" s="27"/>
      <c r="K279" s="27">
        <v>43690</v>
      </c>
      <c r="L279" s="24">
        <f>Table3[[#This Row],[EMP ID]]</f>
        <v>240159</v>
      </c>
      <c r="M279" s="24" t="str">
        <f t="shared" si="8"/>
        <v>Brandon J. Webb</v>
      </c>
      <c r="N279" s="24" t="str">
        <f t="shared" si="9"/>
        <v>Webb, Brandon J</v>
      </c>
      <c r="O279" s="24">
        <f>Table3[[#This Row],[EMP ID]]</f>
        <v>240159</v>
      </c>
    </row>
    <row r="280" spans="1:15" x14ac:dyDescent="0.25">
      <c r="A280" s="24">
        <v>240160</v>
      </c>
      <c r="B280" s="24" t="s">
        <v>1061</v>
      </c>
      <c r="D280" s="24" t="s">
        <v>1229</v>
      </c>
      <c r="F280" s="24" t="s">
        <v>1054</v>
      </c>
      <c r="G280" s="24" t="s">
        <v>761</v>
      </c>
      <c r="H280" s="27"/>
      <c r="I280" s="27">
        <v>43696</v>
      </c>
      <c r="J280" s="27">
        <v>43696</v>
      </c>
      <c r="K280" s="27">
        <v>45619</v>
      </c>
      <c r="L280" s="24">
        <f>Table3[[#This Row],[EMP ID]]</f>
        <v>240160</v>
      </c>
      <c r="M280" s="24" t="str">
        <f t="shared" si="8"/>
        <v>Miguel Aguilar Rico</v>
      </c>
      <c r="N280" s="24" t="str">
        <f t="shared" si="9"/>
        <v>Aguilar Rico, Miguel</v>
      </c>
      <c r="O280" s="24">
        <f>Table3[[#This Row],[EMP ID]]</f>
        <v>240160</v>
      </c>
    </row>
    <row r="281" spans="1:15" x14ac:dyDescent="0.25">
      <c r="A281" s="24">
        <v>240161</v>
      </c>
      <c r="B281" s="24" t="s">
        <v>1230</v>
      </c>
      <c r="C281" s="24" t="s">
        <v>776</v>
      </c>
      <c r="D281" s="24" t="s">
        <v>1231</v>
      </c>
      <c r="F281" s="24" t="s">
        <v>1054</v>
      </c>
      <c r="G281" s="24" t="s">
        <v>761</v>
      </c>
      <c r="H281" s="27"/>
      <c r="I281" s="27">
        <v>43696</v>
      </c>
      <c r="J281" s="27">
        <v>45495</v>
      </c>
      <c r="K281" s="27">
        <v>45617</v>
      </c>
      <c r="L281" s="24">
        <f>Table3[[#This Row],[EMP ID]]</f>
        <v>240161</v>
      </c>
      <c r="M281" s="24" t="str">
        <f t="shared" si="8"/>
        <v>Reynaldo M. Smith Jr</v>
      </c>
      <c r="N281" s="24" t="str">
        <f t="shared" si="9"/>
        <v>Smith Jr, Reynaldo M</v>
      </c>
      <c r="O281" s="24">
        <f>Table3[[#This Row],[EMP ID]]</f>
        <v>240161</v>
      </c>
    </row>
    <row r="282" spans="1:15" x14ac:dyDescent="0.25">
      <c r="A282" s="24">
        <v>240162</v>
      </c>
      <c r="B282" s="24" t="s">
        <v>1006</v>
      </c>
      <c r="C282" s="24" t="s">
        <v>766</v>
      </c>
      <c r="D282" s="24" t="s">
        <v>913</v>
      </c>
      <c r="F282" s="24" t="s">
        <v>989</v>
      </c>
      <c r="G282" s="24" t="s">
        <v>761</v>
      </c>
      <c r="H282" s="27">
        <v>45317</v>
      </c>
      <c r="I282" s="27">
        <v>43700</v>
      </c>
      <c r="J282" s="27">
        <v>43700</v>
      </c>
      <c r="K282" s="27">
        <v>45317</v>
      </c>
      <c r="L282" s="24">
        <f>Table3[[#This Row],[EMP ID]]</f>
        <v>240162</v>
      </c>
      <c r="M282" s="24" t="str">
        <f t="shared" si="8"/>
        <v>Francisco J. Garcia</v>
      </c>
      <c r="N282" s="24" t="str">
        <f t="shared" si="9"/>
        <v>Garcia, Francisco J</v>
      </c>
      <c r="O282" s="24">
        <f>Table3[[#This Row],[EMP ID]]</f>
        <v>240162</v>
      </c>
    </row>
    <row r="283" spans="1:15" x14ac:dyDescent="0.25">
      <c r="A283" s="24">
        <v>240163</v>
      </c>
      <c r="B283" s="24" t="s">
        <v>1035</v>
      </c>
      <c r="D283" s="24" t="s">
        <v>1085</v>
      </c>
      <c r="F283" s="24" t="s">
        <v>989</v>
      </c>
      <c r="G283" s="24" t="s">
        <v>761</v>
      </c>
      <c r="H283" s="27">
        <v>43743</v>
      </c>
      <c r="I283" s="27">
        <v>43696</v>
      </c>
      <c r="J283" s="27"/>
      <c r="K283" s="27">
        <v>43743</v>
      </c>
      <c r="L283" s="24">
        <f>Table3[[#This Row],[EMP ID]]</f>
        <v>240163</v>
      </c>
      <c r="M283" s="24" t="str">
        <f t="shared" si="8"/>
        <v>Carlos Flores</v>
      </c>
      <c r="N283" s="24" t="str">
        <f t="shared" si="9"/>
        <v>Flores, Carlos</v>
      </c>
      <c r="O283" s="24">
        <f>Table3[[#This Row],[EMP ID]]</f>
        <v>240163</v>
      </c>
    </row>
    <row r="284" spans="1:15" x14ac:dyDescent="0.25">
      <c r="A284" s="24">
        <v>240164</v>
      </c>
      <c r="B284" s="24" t="s">
        <v>979</v>
      </c>
      <c r="D284" s="24" t="s">
        <v>1232</v>
      </c>
      <c r="F284" s="24" t="s">
        <v>1100</v>
      </c>
      <c r="G284" s="24" t="s">
        <v>761</v>
      </c>
      <c r="H284" s="27"/>
      <c r="I284" s="27">
        <v>43710</v>
      </c>
      <c r="J284" s="27">
        <v>43710</v>
      </c>
      <c r="K284" s="27">
        <v>45619</v>
      </c>
      <c r="L284" s="24">
        <f>Table3[[#This Row],[EMP ID]]</f>
        <v>240164</v>
      </c>
      <c r="M284" s="24" t="str">
        <f t="shared" si="8"/>
        <v>Roberto Lumbreras</v>
      </c>
      <c r="N284" s="24" t="str">
        <f t="shared" si="9"/>
        <v>Lumbreras, Roberto</v>
      </c>
      <c r="O284" s="24">
        <f>Table3[[#This Row],[EMP ID]]</f>
        <v>240164</v>
      </c>
    </row>
    <row r="285" spans="1:15" x14ac:dyDescent="0.25">
      <c r="A285" s="24">
        <v>240165</v>
      </c>
      <c r="B285" s="24" t="s">
        <v>974</v>
      </c>
      <c r="C285" s="24" t="s">
        <v>791</v>
      </c>
      <c r="D285" s="24" t="s">
        <v>1233</v>
      </c>
      <c r="F285" s="24" t="s">
        <v>843</v>
      </c>
      <c r="G285" s="24" t="s">
        <v>761</v>
      </c>
      <c r="H285" s="27"/>
      <c r="I285" s="27">
        <v>43717</v>
      </c>
      <c r="J285" s="27">
        <v>43717</v>
      </c>
      <c r="K285" s="27">
        <v>45619</v>
      </c>
      <c r="L285" s="24">
        <f>Table3[[#This Row],[EMP ID]]</f>
        <v>240165</v>
      </c>
      <c r="M285" s="24" t="str">
        <f t="shared" si="8"/>
        <v>Luis E. Murcia Orellana</v>
      </c>
      <c r="N285" s="24" t="str">
        <f t="shared" si="9"/>
        <v>Murcia Orellana, Luis E</v>
      </c>
      <c r="O285" s="24">
        <f>Table3[[#This Row],[EMP ID]]</f>
        <v>240165</v>
      </c>
    </row>
    <row r="286" spans="1:15" x14ac:dyDescent="0.25">
      <c r="A286" s="24">
        <v>240166</v>
      </c>
      <c r="B286" s="24" t="s">
        <v>1234</v>
      </c>
      <c r="D286" s="24" t="s">
        <v>1235</v>
      </c>
      <c r="F286" s="24" t="s">
        <v>1022</v>
      </c>
      <c r="G286" s="24" t="s">
        <v>761</v>
      </c>
      <c r="H286" s="27"/>
      <c r="I286" s="27">
        <v>43717</v>
      </c>
      <c r="J286" s="27">
        <v>45324</v>
      </c>
      <c r="K286" s="27">
        <v>45569</v>
      </c>
      <c r="L286" s="24">
        <f>Table3[[#This Row],[EMP ID]]</f>
        <v>240166</v>
      </c>
      <c r="M286" s="24" t="str">
        <f t="shared" si="8"/>
        <v>Bernardino Suarez-Osornio</v>
      </c>
      <c r="N286" s="24" t="str">
        <f t="shared" si="9"/>
        <v>Suarez-Osornio, Bernardino</v>
      </c>
      <c r="O286" s="24">
        <f>Table3[[#This Row],[EMP ID]]</f>
        <v>240166</v>
      </c>
    </row>
    <row r="287" spans="1:15" x14ac:dyDescent="0.25">
      <c r="A287" s="24">
        <v>240167</v>
      </c>
      <c r="B287" s="24" t="s">
        <v>908</v>
      </c>
      <c r="C287" s="24" t="s">
        <v>776</v>
      </c>
      <c r="D287" s="24" t="s">
        <v>1236</v>
      </c>
      <c r="F287" s="24" t="s">
        <v>1022</v>
      </c>
      <c r="G287" s="24" t="s">
        <v>761</v>
      </c>
      <c r="H287" s="27">
        <v>44757</v>
      </c>
      <c r="I287" s="27">
        <v>44609</v>
      </c>
      <c r="J287" s="27">
        <v>44609</v>
      </c>
      <c r="K287" s="27">
        <v>44757</v>
      </c>
      <c r="L287" s="24">
        <f>Table3[[#This Row],[EMP ID]]</f>
        <v>240167</v>
      </c>
      <c r="M287" s="24" t="str">
        <f t="shared" si="8"/>
        <v>Juan M. Gomez Jr</v>
      </c>
      <c r="N287" s="24" t="str">
        <f t="shared" si="9"/>
        <v>Gomez Jr, Juan M</v>
      </c>
      <c r="O287" s="24">
        <f>Table3[[#This Row],[EMP ID]]</f>
        <v>240167</v>
      </c>
    </row>
    <row r="288" spans="1:15" x14ac:dyDescent="0.25">
      <c r="A288" s="24">
        <v>240169</v>
      </c>
      <c r="B288" s="24" t="s">
        <v>1102</v>
      </c>
      <c r="C288" s="24" t="s">
        <v>766</v>
      </c>
      <c r="D288" s="24" t="s">
        <v>1221</v>
      </c>
      <c r="F288" s="24" t="s">
        <v>989</v>
      </c>
      <c r="G288" s="24" t="s">
        <v>761</v>
      </c>
      <c r="H288" s="27">
        <v>43748</v>
      </c>
      <c r="I288" s="27">
        <v>43727</v>
      </c>
      <c r="J288" s="27">
        <v>43727</v>
      </c>
      <c r="K288" s="27">
        <v>43748</v>
      </c>
      <c r="L288" s="24">
        <f>Table3[[#This Row],[EMP ID]]</f>
        <v>240169</v>
      </c>
      <c r="M288" s="24" t="str">
        <f t="shared" si="8"/>
        <v>Jesus J. Perez Jr</v>
      </c>
      <c r="N288" s="24" t="str">
        <f t="shared" si="9"/>
        <v>Perez Jr, Jesus J</v>
      </c>
      <c r="O288" s="24">
        <f>Table3[[#This Row],[EMP ID]]</f>
        <v>240169</v>
      </c>
    </row>
    <row r="289" spans="1:15" x14ac:dyDescent="0.25">
      <c r="A289" s="24">
        <v>240170</v>
      </c>
      <c r="B289" s="24" t="s">
        <v>975</v>
      </c>
      <c r="C289" s="24" t="s">
        <v>762</v>
      </c>
      <c r="D289" s="24" t="s">
        <v>1237</v>
      </c>
      <c r="F289" s="24" t="s">
        <v>1022</v>
      </c>
      <c r="G289" s="24" t="s">
        <v>761</v>
      </c>
      <c r="H289" s="27">
        <v>43738</v>
      </c>
      <c r="I289" s="27">
        <v>43731</v>
      </c>
      <c r="J289" s="27">
        <v>43731</v>
      </c>
      <c r="K289" s="27">
        <v>43738</v>
      </c>
      <c r="L289" s="24">
        <f>Table3[[#This Row],[EMP ID]]</f>
        <v>240170</v>
      </c>
      <c r="M289" s="24" t="str">
        <f t="shared" si="8"/>
        <v>Diego S. Vigil</v>
      </c>
      <c r="N289" s="24" t="str">
        <f t="shared" si="9"/>
        <v>Vigil, Diego S</v>
      </c>
      <c r="O289" s="24">
        <f>Table3[[#This Row],[EMP ID]]</f>
        <v>240170</v>
      </c>
    </row>
    <row r="290" spans="1:15" x14ac:dyDescent="0.25">
      <c r="A290" s="24">
        <v>240171</v>
      </c>
      <c r="B290" s="24" t="s">
        <v>877</v>
      </c>
      <c r="C290" s="24" t="s">
        <v>766</v>
      </c>
      <c r="D290" s="24" t="s">
        <v>1238</v>
      </c>
      <c r="F290" s="24" t="s">
        <v>989</v>
      </c>
      <c r="G290" s="24" t="s">
        <v>761</v>
      </c>
      <c r="H290" s="27">
        <v>43738</v>
      </c>
      <c r="I290" s="27">
        <v>43731</v>
      </c>
      <c r="J290" s="27">
        <v>43731</v>
      </c>
      <c r="K290" s="27">
        <v>43738</v>
      </c>
      <c r="L290" s="24">
        <f>Table3[[#This Row],[EMP ID]]</f>
        <v>240171</v>
      </c>
      <c r="M290" s="24" t="str">
        <f t="shared" si="8"/>
        <v>Jose J. Prado-Muniz</v>
      </c>
      <c r="N290" s="24" t="str">
        <f t="shared" si="9"/>
        <v>Prado-Muniz, Jose J</v>
      </c>
      <c r="O290" s="24">
        <f>Table3[[#This Row],[EMP ID]]</f>
        <v>240171</v>
      </c>
    </row>
    <row r="291" spans="1:15" x14ac:dyDescent="0.25">
      <c r="A291" s="24">
        <v>240172</v>
      </c>
      <c r="B291" s="24" t="s">
        <v>1239</v>
      </c>
      <c r="D291" s="24" t="s">
        <v>1240</v>
      </c>
      <c r="F291" s="24" t="s">
        <v>989</v>
      </c>
      <c r="G291" s="24" t="s">
        <v>761</v>
      </c>
      <c r="H291" s="27">
        <v>43887</v>
      </c>
      <c r="I291" s="27">
        <v>43864</v>
      </c>
      <c r="J291" s="27">
        <v>43732</v>
      </c>
      <c r="K291" s="27">
        <v>43887</v>
      </c>
      <c r="L291" s="24">
        <f>Table3[[#This Row],[EMP ID]]</f>
        <v>240172</v>
      </c>
      <c r="M291" s="24" t="str">
        <f t="shared" si="8"/>
        <v>Isaac Chavez-Arrellano</v>
      </c>
      <c r="N291" s="24" t="str">
        <f t="shared" si="9"/>
        <v>Chavez-Arrellano, Isaac</v>
      </c>
      <c r="O291" s="24">
        <f>Table3[[#This Row],[EMP ID]]</f>
        <v>240172</v>
      </c>
    </row>
    <row r="292" spans="1:15" x14ac:dyDescent="0.25">
      <c r="A292" s="24">
        <v>240173</v>
      </c>
      <c r="B292" s="24" t="s">
        <v>1241</v>
      </c>
      <c r="D292" s="24" t="s">
        <v>1242</v>
      </c>
      <c r="F292" s="24" t="s">
        <v>989</v>
      </c>
      <c r="G292" s="24" t="s">
        <v>761</v>
      </c>
      <c r="H292" s="27">
        <v>43893</v>
      </c>
      <c r="I292" s="27">
        <v>43739</v>
      </c>
      <c r="J292" s="27">
        <v>43739</v>
      </c>
      <c r="K292" s="27">
        <v>43893</v>
      </c>
      <c r="L292" s="24">
        <f>Table3[[#This Row],[EMP ID]]</f>
        <v>240173</v>
      </c>
      <c r="M292" s="24" t="str">
        <f t="shared" si="8"/>
        <v>Emilian Anguiano</v>
      </c>
      <c r="N292" s="24" t="str">
        <f t="shared" si="9"/>
        <v>Anguiano, Emilian</v>
      </c>
      <c r="O292" s="24">
        <f>Table3[[#This Row],[EMP ID]]</f>
        <v>240173</v>
      </c>
    </row>
    <row r="293" spans="1:15" x14ac:dyDescent="0.25">
      <c r="A293" s="24">
        <v>240174</v>
      </c>
      <c r="B293" s="24" t="s">
        <v>1239</v>
      </c>
      <c r="C293" s="24" t="s">
        <v>759</v>
      </c>
      <c r="D293" s="24" t="s">
        <v>1243</v>
      </c>
      <c r="F293" s="24" t="s">
        <v>1244</v>
      </c>
      <c r="G293" s="24" t="s">
        <v>761</v>
      </c>
      <c r="H293" s="27">
        <v>44151</v>
      </c>
      <c r="I293" s="27">
        <v>43822</v>
      </c>
      <c r="J293" s="27">
        <v>43822</v>
      </c>
      <c r="K293" s="27">
        <v>44151</v>
      </c>
      <c r="L293" s="24">
        <f>Table3[[#This Row],[EMP ID]]</f>
        <v>240174</v>
      </c>
      <c r="M293" s="24" t="str">
        <f t="shared" si="8"/>
        <v>Isaac F. Romero</v>
      </c>
      <c r="N293" s="24" t="str">
        <f t="shared" si="9"/>
        <v>Romero, Isaac F</v>
      </c>
      <c r="O293" s="24">
        <f>Table3[[#This Row],[EMP ID]]</f>
        <v>240174</v>
      </c>
    </row>
    <row r="294" spans="1:15" x14ac:dyDescent="0.25">
      <c r="A294" s="24">
        <v>240175</v>
      </c>
      <c r="B294" s="24" t="s">
        <v>1245</v>
      </c>
      <c r="D294" s="24" t="s">
        <v>1246</v>
      </c>
      <c r="F294" s="24" t="s">
        <v>989</v>
      </c>
      <c r="G294" s="24" t="s">
        <v>761</v>
      </c>
      <c r="H294" s="27">
        <v>43766</v>
      </c>
      <c r="I294" s="27">
        <v>43762</v>
      </c>
      <c r="J294" s="27">
        <v>43762</v>
      </c>
      <c r="K294" s="27">
        <v>43766</v>
      </c>
      <c r="L294" s="24">
        <f>Table3[[#This Row],[EMP ID]]</f>
        <v>240175</v>
      </c>
      <c r="M294" s="24" t="str">
        <f t="shared" si="8"/>
        <v>Angel Soto-Puentes</v>
      </c>
      <c r="N294" s="24" t="str">
        <f t="shared" si="9"/>
        <v>Soto-Puentes, Angel</v>
      </c>
      <c r="O294" s="24">
        <f>Table3[[#This Row],[EMP ID]]</f>
        <v>240175</v>
      </c>
    </row>
    <row r="295" spans="1:15" x14ac:dyDescent="0.25">
      <c r="A295" s="24">
        <v>240176</v>
      </c>
      <c r="B295" s="24" t="s">
        <v>1247</v>
      </c>
      <c r="D295" s="24" t="s">
        <v>767</v>
      </c>
      <c r="F295" s="24" t="s">
        <v>989</v>
      </c>
      <c r="G295" s="24" t="s">
        <v>761</v>
      </c>
      <c r="H295" s="27">
        <v>43805</v>
      </c>
      <c r="I295" s="27">
        <v>43766</v>
      </c>
      <c r="J295" s="27">
        <v>43766</v>
      </c>
      <c r="K295" s="27">
        <v>43805</v>
      </c>
      <c r="L295" s="24">
        <f>Table3[[#This Row],[EMP ID]]</f>
        <v>240176</v>
      </c>
      <c r="M295" s="24" t="str">
        <f t="shared" si="8"/>
        <v>Adolfo Lopez</v>
      </c>
      <c r="N295" s="24" t="str">
        <f t="shared" si="9"/>
        <v>Lopez, Adolfo</v>
      </c>
      <c r="O295" s="24">
        <f>Table3[[#This Row],[EMP ID]]</f>
        <v>240176</v>
      </c>
    </row>
    <row r="296" spans="1:15" x14ac:dyDescent="0.25">
      <c r="A296" s="24">
        <v>240177</v>
      </c>
      <c r="B296" s="24" t="s">
        <v>1132</v>
      </c>
      <c r="D296" s="24" t="s">
        <v>1248</v>
      </c>
      <c r="F296" s="24" t="s">
        <v>1041</v>
      </c>
      <c r="G296" s="24" t="s">
        <v>761</v>
      </c>
      <c r="H296" s="27">
        <v>43777</v>
      </c>
      <c r="I296" s="27">
        <v>43768</v>
      </c>
      <c r="J296" s="27">
        <v>43768</v>
      </c>
      <c r="K296" s="27">
        <v>43777</v>
      </c>
      <c r="L296" s="24">
        <f>Table3[[#This Row],[EMP ID]]</f>
        <v>240177</v>
      </c>
      <c r="M296" s="24" t="str">
        <f t="shared" si="8"/>
        <v>Javier Acosta-Gonzalez</v>
      </c>
      <c r="N296" s="24" t="str">
        <f t="shared" si="9"/>
        <v>Acosta-Gonzalez, Javier</v>
      </c>
      <c r="O296" s="24">
        <f>Table3[[#This Row],[EMP ID]]</f>
        <v>240177</v>
      </c>
    </row>
    <row r="297" spans="1:15" x14ac:dyDescent="0.25">
      <c r="A297" s="24">
        <v>240178</v>
      </c>
      <c r="B297" s="24" t="s">
        <v>914</v>
      </c>
      <c r="D297" s="24" t="s">
        <v>1249</v>
      </c>
      <c r="F297" s="24" t="s">
        <v>989</v>
      </c>
      <c r="G297" s="24" t="s">
        <v>761</v>
      </c>
      <c r="H297" s="27">
        <v>43782</v>
      </c>
      <c r="I297" s="27">
        <v>43775</v>
      </c>
      <c r="J297" s="27">
        <v>43775</v>
      </c>
      <c r="K297" s="27">
        <v>43782</v>
      </c>
      <c r="L297" s="24">
        <f>Table3[[#This Row],[EMP ID]]</f>
        <v>240178</v>
      </c>
      <c r="M297" s="24" t="str">
        <f t="shared" si="8"/>
        <v>Martin Barrera</v>
      </c>
      <c r="N297" s="24" t="str">
        <f t="shared" si="9"/>
        <v>Barrera, Martin</v>
      </c>
      <c r="O297" s="24">
        <f>Table3[[#This Row],[EMP ID]]</f>
        <v>240178</v>
      </c>
    </row>
    <row r="298" spans="1:15" x14ac:dyDescent="0.25">
      <c r="A298" s="24">
        <v>240179</v>
      </c>
      <c r="B298" s="24" t="s">
        <v>877</v>
      </c>
      <c r="C298" s="24" t="s">
        <v>848</v>
      </c>
      <c r="D298" s="24" t="s">
        <v>1250</v>
      </c>
      <c r="F298" s="24" t="s">
        <v>989</v>
      </c>
      <c r="G298" s="24" t="s">
        <v>761</v>
      </c>
      <c r="H298" s="27">
        <v>43776</v>
      </c>
      <c r="I298" s="27">
        <v>43776</v>
      </c>
      <c r="J298" s="27">
        <v>43776</v>
      </c>
      <c r="K298" s="27">
        <v>43776</v>
      </c>
      <c r="L298" s="24">
        <f>Table3[[#This Row],[EMP ID]]</f>
        <v>240179</v>
      </c>
      <c r="M298" s="24" t="str">
        <f t="shared" si="8"/>
        <v>Jose R. Alvarenga</v>
      </c>
      <c r="N298" s="24" t="str">
        <f t="shared" si="9"/>
        <v>Alvarenga, Jose R</v>
      </c>
      <c r="O298" s="24">
        <f>Table3[[#This Row],[EMP ID]]</f>
        <v>240179</v>
      </c>
    </row>
    <row r="299" spans="1:15" x14ac:dyDescent="0.25">
      <c r="A299" s="24">
        <v>240180</v>
      </c>
      <c r="B299" s="24" t="s">
        <v>1245</v>
      </c>
      <c r="C299" s="24" t="s">
        <v>845</v>
      </c>
      <c r="D299" s="24" t="s">
        <v>1251</v>
      </c>
      <c r="F299" s="24" t="s">
        <v>989</v>
      </c>
      <c r="G299" s="24" t="s">
        <v>761</v>
      </c>
      <c r="H299" s="27">
        <v>43795</v>
      </c>
      <c r="I299" s="27">
        <v>43780</v>
      </c>
      <c r="J299" s="27">
        <v>43780</v>
      </c>
      <c r="K299" s="27">
        <v>43795</v>
      </c>
      <c r="L299" s="24">
        <f>Table3[[#This Row],[EMP ID]]</f>
        <v>240180</v>
      </c>
      <c r="M299" s="24" t="str">
        <f t="shared" si="8"/>
        <v>Angel D. Valles</v>
      </c>
      <c r="N299" s="24" t="str">
        <f t="shared" si="9"/>
        <v>Valles, Angel D</v>
      </c>
      <c r="O299" s="24">
        <f>Table3[[#This Row],[EMP ID]]</f>
        <v>240180</v>
      </c>
    </row>
    <row r="300" spans="1:15" x14ac:dyDescent="0.25">
      <c r="A300" s="24">
        <v>240181</v>
      </c>
      <c r="B300" s="24" t="s">
        <v>1158</v>
      </c>
      <c r="D300" s="24" t="s">
        <v>1252</v>
      </c>
      <c r="F300" s="24" t="s">
        <v>989</v>
      </c>
      <c r="G300" s="24" t="s">
        <v>761</v>
      </c>
      <c r="H300" s="27">
        <v>43788</v>
      </c>
      <c r="I300" s="27">
        <v>43780</v>
      </c>
      <c r="J300" s="27">
        <v>43780</v>
      </c>
      <c r="K300" s="27">
        <v>43788</v>
      </c>
      <c r="L300" s="24">
        <f>Table3[[#This Row],[EMP ID]]</f>
        <v>240181</v>
      </c>
      <c r="M300" s="24" t="str">
        <f t="shared" si="8"/>
        <v>Gerardo Rodriguez-Segovia</v>
      </c>
      <c r="N300" s="24" t="str">
        <f t="shared" si="9"/>
        <v>Rodriguez-Segovia, Gerardo</v>
      </c>
      <c r="O300" s="24">
        <f>Table3[[#This Row],[EMP ID]]</f>
        <v>240181</v>
      </c>
    </row>
    <row r="301" spans="1:15" x14ac:dyDescent="0.25">
      <c r="A301" s="24">
        <v>240182</v>
      </c>
      <c r="B301" s="24" t="s">
        <v>1253</v>
      </c>
      <c r="D301" s="24" t="s">
        <v>1254</v>
      </c>
      <c r="F301" s="24" t="s">
        <v>1022</v>
      </c>
      <c r="G301" s="24" t="s">
        <v>761</v>
      </c>
      <c r="H301" s="27"/>
      <c r="I301" s="27">
        <v>43789</v>
      </c>
      <c r="J301" s="27">
        <v>43789</v>
      </c>
      <c r="K301" s="27">
        <v>45619</v>
      </c>
      <c r="L301" s="24">
        <f>Table3[[#This Row],[EMP ID]]</f>
        <v>240182</v>
      </c>
      <c r="M301" s="24" t="str">
        <f t="shared" si="8"/>
        <v>Alfredo Becerra</v>
      </c>
      <c r="N301" s="24" t="str">
        <f t="shared" si="9"/>
        <v>Becerra, Alfredo</v>
      </c>
      <c r="O301" s="24">
        <f>Table3[[#This Row],[EMP ID]]</f>
        <v>240182</v>
      </c>
    </row>
    <row r="302" spans="1:15" x14ac:dyDescent="0.25">
      <c r="A302" s="24">
        <v>240183</v>
      </c>
      <c r="B302" s="24" t="s">
        <v>1072</v>
      </c>
      <c r="C302" s="24" t="s">
        <v>848</v>
      </c>
      <c r="D302" s="24" t="s">
        <v>1255</v>
      </c>
      <c r="F302" s="24" t="s">
        <v>1100</v>
      </c>
      <c r="H302" s="27">
        <v>43889</v>
      </c>
      <c r="I302" s="27">
        <v>43871</v>
      </c>
      <c r="J302" s="27">
        <v>43794</v>
      </c>
      <c r="K302" s="27">
        <v>43889</v>
      </c>
      <c r="L302" s="24">
        <f>Table3[[#This Row],[EMP ID]]</f>
        <v>240183</v>
      </c>
      <c r="M302" s="24" t="str">
        <f t="shared" si="8"/>
        <v>James R. Robinson</v>
      </c>
      <c r="N302" s="24" t="str">
        <f t="shared" si="9"/>
        <v>Robinson, James R</v>
      </c>
      <c r="O302" s="24">
        <f>Table3[[#This Row],[EMP ID]]</f>
        <v>240183</v>
      </c>
    </row>
    <row r="303" spans="1:15" x14ac:dyDescent="0.25">
      <c r="A303" s="24">
        <v>240184</v>
      </c>
      <c r="B303" s="24" t="s">
        <v>912</v>
      </c>
      <c r="C303" s="24" t="s">
        <v>778</v>
      </c>
      <c r="D303" s="24" t="s">
        <v>1256</v>
      </c>
      <c r="F303" s="24" t="s">
        <v>989</v>
      </c>
      <c r="H303" s="27">
        <v>43867</v>
      </c>
      <c r="I303" s="27">
        <v>43794</v>
      </c>
      <c r="J303" s="27">
        <v>43794</v>
      </c>
      <c r="K303" s="27">
        <v>43867</v>
      </c>
      <c r="L303" s="24">
        <f>Table3[[#This Row],[EMP ID]]</f>
        <v>240184</v>
      </c>
      <c r="M303" s="24" t="str">
        <f t="shared" si="8"/>
        <v>Mark A. Amaya</v>
      </c>
      <c r="N303" s="24" t="str">
        <f t="shared" si="9"/>
        <v>Amaya, Mark A</v>
      </c>
      <c r="O303" s="24">
        <f>Table3[[#This Row],[EMP ID]]</f>
        <v>240184</v>
      </c>
    </row>
    <row r="304" spans="1:15" x14ac:dyDescent="0.25">
      <c r="A304" s="24">
        <v>240185</v>
      </c>
      <c r="B304" s="24" t="s">
        <v>1257</v>
      </c>
      <c r="D304" s="24" t="s">
        <v>1085</v>
      </c>
      <c r="F304" s="24" t="s">
        <v>989</v>
      </c>
      <c r="G304" s="24" t="s">
        <v>761</v>
      </c>
      <c r="H304" s="27">
        <v>43997</v>
      </c>
      <c r="I304" s="27">
        <v>43801</v>
      </c>
      <c r="J304" s="27">
        <v>43801</v>
      </c>
      <c r="K304" s="27">
        <v>43997</v>
      </c>
      <c r="L304" s="24">
        <f>Table3[[#This Row],[EMP ID]]</f>
        <v>240185</v>
      </c>
      <c r="M304" s="24" t="str">
        <f t="shared" si="8"/>
        <v>Louis Flores</v>
      </c>
      <c r="N304" s="24" t="str">
        <f t="shared" si="9"/>
        <v>Flores, Louis</v>
      </c>
      <c r="O304" s="24">
        <f>Table3[[#This Row],[EMP ID]]</f>
        <v>240185</v>
      </c>
    </row>
    <row r="305" spans="1:15" x14ac:dyDescent="0.25">
      <c r="A305" s="24">
        <v>240186</v>
      </c>
      <c r="B305" s="24" t="s">
        <v>813</v>
      </c>
      <c r="C305" s="24" t="s">
        <v>848</v>
      </c>
      <c r="D305" s="24" t="s">
        <v>1258</v>
      </c>
      <c r="F305" s="24" t="s">
        <v>1025</v>
      </c>
      <c r="G305" s="24" t="s">
        <v>761</v>
      </c>
      <c r="H305" s="27">
        <v>43812</v>
      </c>
      <c r="I305" s="27">
        <v>43804</v>
      </c>
      <c r="J305" s="27">
        <v>43804</v>
      </c>
      <c r="K305" s="27">
        <v>43812</v>
      </c>
      <c r="L305" s="24">
        <f>Table3[[#This Row],[EMP ID]]</f>
        <v>240186</v>
      </c>
      <c r="M305" s="24" t="str">
        <f t="shared" si="8"/>
        <v>Hector R. Cruz</v>
      </c>
      <c r="N305" s="24" t="str">
        <f t="shared" si="9"/>
        <v>Cruz, Hector R</v>
      </c>
      <c r="O305" s="24">
        <f>Table3[[#This Row],[EMP ID]]</f>
        <v>240186</v>
      </c>
    </row>
    <row r="306" spans="1:15" x14ac:dyDescent="0.25">
      <c r="A306" s="24">
        <v>240187</v>
      </c>
      <c r="B306" s="24" t="s">
        <v>1158</v>
      </c>
      <c r="D306" s="24" t="s">
        <v>907</v>
      </c>
      <c r="F306" s="24" t="s">
        <v>1022</v>
      </c>
      <c r="G306" s="24" t="s">
        <v>761</v>
      </c>
      <c r="H306" s="27">
        <v>43902</v>
      </c>
      <c r="I306" s="27">
        <v>43804</v>
      </c>
      <c r="J306" s="27">
        <v>43804</v>
      </c>
      <c r="K306" s="27">
        <v>43902</v>
      </c>
      <c r="L306" s="24">
        <f>Table3[[#This Row],[EMP ID]]</f>
        <v>240187</v>
      </c>
      <c r="M306" s="24" t="str">
        <f t="shared" si="8"/>
        <v>Gerardo Martinez</v>
      </c>
      <c r="N306" s="24" t="str">
        <f t="shared" si="9"/>
        <v>Martinez, Gerardo</v>
      </c>
      <c r="O306" s="24">
        <f>Table3[[#This Row],[EMP ID]]</f>
        <v>240187</v>
      </c>
    </row>
    <row r="307" spans="1:15" x14ac:dyDescent="0.25">
      <c r="A307" s="24">
        <v>240188</v>
      </c>
      <c r="B307" s="24" t="s">
        <v>1259</v>
      </c>
      <c r="C307" s="24" t="s">
        <v>766</v>
      </c>
      <c r="D307" s="24" t="s">
        <v>1260</v>
      </c>
      <c r="F307" s="24" t="s">
        <v>989</v>
      </c>
      <c r="H307" s="27">
        <v>43920</v>
      </c>
      <c r="I307" s="27">
        <v>43804</v>
      </c>
      <c r="J307" s="27">
        <v>43804</v>
      </c>
      <c r="K307" s="27">
        <v>43920</v>
      </c>
      <c r="L307" s="24">
        <f>Table3[[#This Row],[EMP ID]]</f>
        <v>240188</v>
      </c>
      <c r="M307" s="24" t="str">
        <f t="shared" si="8"/>
        <v>Cameron J. Lee</v>
      </c>
      <c r="N307" s="24" t="str">
        <f t="shared" si="9"/>
        <v>Lee, Cameron J</v>
      </c>
      <c r="O307" s="24">
        <f>Table3[[#This Row],[EMP ID]]</f>
        <v>240188</v>
      </c>
    </row>
    <row r="308" spans="1:15" x14ac:dyDescent="0.25">
      <c r="A308" s="24">
        <v>240189</v>
      </c>
      <c r="B308" s="24" t="s">
        <v>1261</v>
      </c>
      <c r="C308" s="24" t="s">
        <v>778</v>
      </c>
      <c r="D308" s="24" t="s">
        <v>1262</v>
      </c>
      <c r="F308" s="24" t="s">
        <v>989</v>
      </c>
      <c r="G308" s="24" t="s">
        <v>771</v>
      </c>
      <c r="H308" s="27">
        <v>43804</v>
      </c>
      <c r="I308" s="27">
        <v>43804</v>
      </c>
      <c r="J308" s="27">
        <v>43804</v>
      </c>
      <c r="K308" s="27">
        <v>43804</v>
      </c>
      <c r="L308" s="24">
        <f>Table3[[#This Row],[EMP ID]]</f>
        <v>240189</v>
      </c>
      <c r="M308" s="24" t="str">
        <f t="shared" si="8"/>
        <v>Jaylen A. Washington</v>
      </c>
      <c r="N308" s="24" t="str">
        <f t="shared" si="9"/>
        <v>Washington, Jaylen A</v>
      </c>
      <c r="O308" s="24">
        <f>Table3[[#This Row],[EMP ID]]</f>
        <v>240189</v>
      </c>
    </row>
    <row r="309" spans="1:15" x14ac:dyDescent="0.25">
      <c r="A309" s="24">
        <v>240190</v>
      </c>
      <c r="B309" s="24" t="s">
        <v>1079</v>
      </c>
      <c r="D309" s="24" t="s">
        <v>794</v>
      </c>
      <c r="F309" s="24" t="s">
        <v>1146</v>
      </c>
      <c r="G309" s="24" t="s">
        <v>761</v>
      </c>
      <c r="H309" s="27">
        <v>43875</v>
      </c>
      <c r="I309" s="27">
        <v>43849</v>
      </c>
      <c r="J309" s="27">
        <v>43811</v>
      </c>
      <c r="K309" s="27">
        <v>43875</v>
      </c>
      <c r="L309" s="24">
        <f>Table3[[#This Row],[EMP ID]]</f>
        <v>240190</v>
      </c>
      <c r="M309" s="24" t="str">
        <f t="shared" si="8"/>
        <v>Felix Rodriguez</v>
      </c>
      <c r="N309" s="24" t="str">
        <f t="shared" si="9"/>
        <v>Rodriguez, Felix</v>
      </c>
      <c r="O309" s="24">
        <f>Table3[[#This Row],[EMP ID]]</f>
        <v>240190</v>
      </c>
    </row>
    <row r="310" spans="1:15" x14ac:dyDescent="0.25">
      <c r="A310" s="24">
        <v>240191</v>
      </c>
      <c r="B310" s="24" t="s">
        <v>1263</v>
      </c>
      <c r="C310" s="24" t="s">
        <v>776</v>
      </c>
      <c r="D310" s="24" t="s">
        <v>1264</v>
      </c>
      <c r="F310" s="24" t="s">
        <v>989</v>
      </c>
      <c r="G310" s="24" t="s">
        <v>761</v>
      </c>
      <c r="H310" s="27">
        <v>43812</v>
      </c>
      <c r="I310" s="27">
        <v>43812</v>
      </c>
      <c r="J310" s="27">
        <v>43812</v>
      </c>
      <c r="K310" s="27">
        <v>43812</v>
      </c>
      <c r="L310" s="24">
        <f>Table3[[#This Row],[EMP ID]]</f>
        <v>240191</v>
      </c>
      <c r="M310" s="24" t="str">
        <f t="shared" si="8"/>
        <v>Hugo M. Raymundo</v>
      </c>
      <c r="N310" s="24" t="str">
        <f t="shared" si="9"/>
        <v>Raymundo, Hugo M</v>
      </c>
      <c r="O310" s="24">
        <f>Table3[[#This Row],[EMP ID]]</f>
        <v>240191</v>
      </c>
    </row>
    <row r="311" spans="1:15" x14ac:dyDescent="0.25">
      <c r="A311" s="24">
        <v>240192</v>
      </c>
      <c r="B311" s="24" t="s">
        <v>1265</v>
      </c>
      <c r="D311" s="24" t="s">
        <v>1266</v>
      </c>
      <c r="F311" s="24" t="s">
        <v>1244</v>
      </c>
      <c r="G311" s="24" t="s">
        <v>761</v>
      </c>
      <c r="H311" s="27">
        <v>44804</v>
      </c>
      <c r="I311" s="27">
        <v>43817</v>
      </c>
      <c r="J311" s="27">
        <v>43817</v>
      </c>
      <c r="K311" s="27">
        <v>44804</v>
      </c>
      <c r="L311" s="24">
        <f>Table3[[#This Row],[EMP ID]]</f>
        <v>240192</v>
      </c>
      <c r="M311" s="24" t="str">
        <f t="shared" si="8"/>
        <v>Jeremiah Acevedo</v>
      </c>
      <c r="N311" s="24" t="str">
        <f t="shared" si="9"/>
        <v>Acevedo, Jeremiah</v>
      </c>
      <c r="O311" s="24">
        <f>Table3[[#This Row],[EMP ID]]</f>
        <v>240192</v>
      </c>
    </row>
    <row r="312" spans="1:15" x14ac:dyDescent="0.25">
      <c r="A312" s="24">
        <v>240193</v>
      </c>
      <c r="B312" s="24" t="s">
        <v>1009</v>
      </c>
      <c r="C312" s="24" t="s">
        <v>778</v>
      </c>
      <c r="D312" s="24" t="s">
        <v>1267</v>
      </c>
      <c r="F312" s="24" t="s">
        <v>1146</v>
      </c>
      <c r="G312" s="24" t="s">
        <v>761</v>
      </c>
      <c r="H312" s="27">
        <v>43837</v>
      </c>
      <c r="I312" s="27">
        <v>43837</v>
      </c>
      <c r="J312" s="27">
        <v>43837</v>
      </c>
      <c r="K312" s="27">
        <v>43837</v>
      </c>
      <c r="L312" s="24">
        <f>Table3[[#This Row],[EMP ID]]</f>
        <v>240193</v>
      </c>
      <c r="M312" s="24" t="str">
        <f t="shared" si="8"/>
        <v>Max A. Aguilar-Morales</v>
      </c>
      <c r="N312" s="24" t="str">
        <f t="shared" si="9"/>
        <v>Aguilar-Morales, Max A</v>
      </c>
      <c r="O312" s="24">
        <f>Table3[[#This Row],[EMP ID]]</f>
        <v>240193</v>
      </c>
    </row>
    <row r="313" spans="1:15" x14ac:dyDescent="0.25">
      <c r="A313" s="24">
        <v>240194</v>
      </c>
      <c r="B313" s="24" t="s">
        <v>974</v>
      </c>
      <c r="C313" s="24" t="s">
        <v>778</v>
      </c>
      <c r="D313" s="24" t="s">
        <v>1268</v>
      </c>
      <c r="F313" s="24" t="s">
        <v>989</v>
      </c>
      <c r="G313" s="24" t="s">
        <v>761</v>
      </c>
      <c r="H313" s="27">
        <v>43837</v>
      </c>
      <c r="I313" s="27">
        <v>43837</v>
      </c>
      <c r="J313" s="27">
        <v>43837</v>
      </c>
      <c r="K313" s="27">
        <v>43837</v>
      </c>
      <c r="L313" s="24">
        <f>Table3[[#This Row],[EMP ID]]</f>
        <v>240194</v>
      </c>
      <c r="M313" s="24" t="str">
        <f t="shared" si="8"/>
        <v>Luis A. Arechar-Navarro</v>
      </c>
      <c r="N313" s="24" t="str">
        <f t="shared" si="9"/>
        <v>Arechar-Navarro, Luis A</v>
      </c>
      <c r="O313" s="24">
        <f>Table3[[#This Row],[EMP ID]]</f>
        <v>240194</v>
      </c>
    </row>
    <row r="314" spans="1:15" x14ac:dyDescent="0.25">
      <c r="A314" s="24">
        <v>240195</v>
      </c>
      <c r="B314" s="24" t="s">
        <v>1269</v>
      </c>
      <c r="D314" s="24" t="s">
        <v>1085</v>
      </c>
      <c r="F314" s="24" t="s">
        <v>1270</v>
      </c>
      <c r="G314" s="24" t="s">
        <v>761</v>
      </c>
      <c r="H314" s="27">
        <v>44224</v>
      </c>
      <c r="I314" s="27">
        <v>43836</v>
      </c>
      <c r="J314" s="27">
        <v>43836</v>
      </c>
      <c r="K314" s="27">
        <v>44224</v>
      </c>
      <c r="L314" s="24">
        <f>Table3[[#This Row],[EMP ID]]</f>
        <v>240195</v>
      </c>
      <c r="M314" s="24" t="str">
        <f t="shared" si="8"/>
        <v>Fidel Flores</v>
      </c>
      <c r="N314" s="24" t="str">
        <f t="shared" si="9"/>
        <v>Flores, Fidel</v>
      </c>
      <c r="O314" s="24">
        <f>Table3[[#This Row],[EMP ID]]</f>
        <v>240195</v>
      </c>
    </row>
    <row r="315" spans="1:15" x14ac:dyDescent="0.25">
      <c r="A315" s="24">
        <v>240196</v>
      </c>
      <c r="B315" s="24" t="s">
        <v>877</v>
      </c>
      <c r="C315" s="24" t="s">
        <v>778</v>
      </c>
      <c r="D315" s="24" t="s">
        <v>1012</v>
      </c>
      <c r="F315" s="24" t="s">
        <v>837</v>
      </c>
      <c r="G315" s="24" t="s">
        <v>761</v>
      </c>
      <c r="H315" s="27">
        <v>44043</v>
      </c>
      <c r="I315" s="27">
        <v>44046</v>
      </c>
      <c r="J315" s="27">
        <v>44046</v>
      </c>
      <c r="K315" s="27">
        <v>44043</v>
      </c>
      <c r="L315" s="24">
        <f>Table3[[#This Row],[EMP ID]]</f>
        <v>240196</v>
      </c>
      <c r="M315" s="24" t="str">
        <f t="shared" si="8"/>
        <v>Jose A. Torres</v>
      </c>
      <c r="N315" s="24" t="str">
        <f t="shared" si="9"/>
        <v>Torres, Jose A</v>
      </c>
      <c r="O315" s="24">
        <f>Table3[[#This Row],[EMP ID]]</f>
        <v>240196</v>
      </c>
    </row>
    <row r="316" spans="1:15" x14ac:dyDescent="0.25">
      <c r="A316" s="24">
        <v>240197</v>
      </c>
      <c r="B316" s="24" t="s">
        <v>859</v>
      </c>
      <c r="C316" s="24" t="s">
        <v>769</v>
      </c>
      <c r="D316" s="24" t="s">
        <v>1271</v>
      </c>
      <c r="F316" s="24" t="s">
        <v>1041</v>
      </c>
      <c r="G316" s="24" t="s">
        <v>761</v>
      </c>
      <c r="H316" s="27">
        <v>43889</v>
      </c>
      <c r="I316" s="27">
        <v>43877</v>
      </c>
      <c r="J316" s="27">
        <v>43842</v>
      </c>
      <c r="K316" s="27">
        <v>43889</v>
      </c>
      <c r="L316" s="24">
        <f>Table3[[#This Row],[EMP ID]]</f>
        <v>240197</v>
      </c>
      <c r="M316" s="24" t="str">
        <f t="shared" si="8"/>
        <v>Oscar L. Silva-Reyes</v>
      </c>
      <c r="N316" s="24" t="str">
        <f t="shared" si="9"/>
        <v>Silva-Reyes, Oscar L</v>
      </c>
      <c r="O316" s="24">
        <f>Table3[[#This Row],[EMP ID]]</f>
        <v>240197</v>
      </c>
    </row>
    <row r="317" spans="1:15" x14ac:dyDescent="0.25">
      <c r="A317" s="24">
        <v>240198</v>
      </c>
      <c r="B317" s="24" t="s">
        <v>1272</v>
      </c>
      <c r="C317" s="24" t="s">
        <v>762</v>
      </c>
      <c r="D317" s="24" t="s">
        <v>1273</v>
      </c>
      <c r="F317" s="24" t="s">
        <v>1100</v>
      </c>
      <c r="G317" s="24" t="s">
        <v>771</v>
      </c>
      <c r="H317" s="27">
        <v>43839</v>
      </c>
      <c r="I317" s="27">
        <v>43839</v>
      </c>
      <c r="J317" s="27">
        <v>43839</v>
      </c>
      <c r="K317" s="27">
        <v>43839</v>
      </c>
      <c r="L317" s="24">
        <f>Table3[[#This Row],[EMP ID]]</f>
        <v>240198</v>
      </c>
      <c r="M317" s="24" t="str">
        <f t="shared" si="8"/>
        <v>Harvey S. Skinner</v>
      </c>
      <c r="N317" s="24" t="str">
        <f t="shared" si="9"/>
        <v>Skinner, Harvey S</v>
      </c>
      <c r="O317" s="24">
        <f>Table3[[#This Row],[EMP ID]]</f>
        <v>240198</v>
      </c>
    </row>
    <row r="318" spans="1:15" x14ac:dyDescent="0.25">
      <c r="A318" s="24">
        <v>240199</v>
      </c>
      <c r="B318" s="24" t="s">
        <v>877</v>
      </c>
      <c r="C318" s="24" t="s">
        <v>766</v>
      </c>
      <c r="D318" s="24" t="s">
        <v>1012</v>
      </c>
      <c r="F318" s="24" t="s">
        <v>989</v>
      </c>
      <c r="G318" s="24" t="s">
        <v>761</v>
      </c>
      <c r="H318" s="27">
        <v>44225</v>
      </c>
      <c r="I318" s="27">
        <v>43838</v>
      </c>
      <c r="J318" s="27">
        <v>43838</v>
      </c>
      <c r="K318" s="27">
        <v>44225</v>
      </c>
      <c r="L318" s="24">
        <f>Table3[[#This Row],[EMP ID]]</f>
        <v>240199</v>
      </c>
      <c r="M318" s="24" t="str">
        <f t="shared" si="8"/>
        <v>Jose J. Torres</v>
      </c>
      <c r="N318" s="24" t="str">
        <f t="shared" si="9"/>
        <v>Torres, Jose J</v>
      </c>
      <c r="O318" s="24">
        <f>Table3[[#This Row],[EMP ID]]</f>
        <v>240199</v>
      </c>
    </row>
    <row r="319" spans="1:15" x14ac:dyDescent="0.25">
      <c r="A319" s="24">
        <v>240200</v>
      </c>
      <c r="B319" s="24" t="s">
        <v>1006</v>
      </c>
      <c r="C319" s="24" t="s">
        <v>816</v>
      </c>
      <c r="D319" s="24" t="s">
        <v>1268</v>
      </c>
      <c r="F319" s="24" t="s">
        <v>989</v>
      </c>
      <c r="G319" s="24" t="s">
        <v>761</v>
      </c>
      <c r="H319" s="27">
        <v>43837</v>
      </c>
      <c r="I319" s="27">
        <v>43837</v>
      </c>
      <c r="J319" s="27">
        <v>43837</v>
      </c>
      <c r="K319" s="27">
        <v>43837</v>
      </c>
      <c r="L319" s="24">
        <f>Table3[[#This Row],[EMP ID]]</f>
        <v>240200</v>
      </c>
      <c r="M319" s="24" t="str">
        <f t="shared" si="8"/>
        <v>Francisco I. Arechar-Navarro</v>
      </c>
      <c r="N319" s="24" t="str">
        <f t="shared" si="9"/>
        <v>Arechar-Navarro, Francisco I</v>
      </c>
      <c r="O319" s="24">
        <f>Table3[[#This Row],[EMP ID]]</f>
        <v>240200</v>
      </c>
    </row>
    <row r="320" spans="1:15" x14ac:dyDescent="0.25">
      <c r="A320" s="24">
        <v>240201</v>
      </c>
      <c r="B320" s="24" t="s">
        <v>1035</v>
      </c>
      <c r="D320" s="24" t="s">
        <v>1012</v>
      </c>
      <c r="F320" s="24" t="s">
        <v>989</v>
      </c>
      <c r="G320" s="24" t="s">
        <v>761</v>
      </c>
      <c r="H320" s="27">
        <v>44408</v>
      </c>
      <c r="I320" s="27">
        <v>44032</v>
      </c>
      <c r="J320" s="27">
        <v>44032</v>
      </c>
      <c r="K320" s="27">
        <v>44408</v>
      </c>
      <c r="L320" s="24">
        <f>Table3[[#This Row],[EMP ID]]</f>
        <v>240201</v>
      </c>
      <c r="M320" s="24" t="str">
        <f t="shared" si="8"/>
        <v>Carlos Torres</v>
      </c>
      <c r="N320" s="24" t="str">
        <f t="shared" si="9"/>
        <v>Torres, Carlos</v>
      </c>
      <c r="O320" s="24">
        <f>Table3[[#This Row],[EMP ID]]</f>
        <v>240201</v>
      </c>
    </row>
    <row r="321" spans="1:15" x14ac:dyDescent="0.25">
      <c r="A321" s="24">
        <v>240202</v>
      </c>
      <c r="B321" s="24" t="s">
        <v>877</v>
      </c>
      <c r="C321" s="24" t="s">
        <v>900</v>
      </c>
      <c r="D321" s="24" t="s">
        <v>1275</v>
      </c>
      <c r="F321" s="24" t="s">
        <v>989</v>
      </c>
      <c r="G321" s="24" t="s">
        <v>761</v>
      </c>
      <c r="H321" s="27">
        <v>44225</v>
      </c>
      <c r="I321" s="27">
        <v>43843</v>
      </c>
      <c r="J321" s="27">
        <v>43843</v>
      </c>
      <c r="K321" s="27">
        <v>44225</v>
      </c>
      <c r="L321" s="24">
        <f>Table3[[#This Row],[EMP ID]]</f>
        <v>240202</v>
      </c>
      <c r="M321" s="24" t="str">
        <f t="shared" si="8"/>
        <v>Jose G. Ipina Jr</v>
      </c>
      <c r="N321" s="24" t="str">
        <f t="shared" si="9"/>
        <v>Ipina Jr, Jose G</v>
      </c>
      <c r="O321" s="24">
        <f>Table3[[#This Row],[EMP ID]]</f>
        <v>240202</v>
      </c>
    </row>
    <row r="322" spans="1:15" x14ac:dyDescent="0.25">
      <c r="A322" s="24">
        <v>240203</v>
      </c>
      <c r="B322" s="24" t="s">
        <v>1035</v>
      </c>
      <c r="C322" s="24" t="s">
        <v>845</v>
      </c>
      <c r="D322" s="24" t="s">
        <v>1276</v>
      </c>
      <c r="F322" s="24" t="s">
        <v>989</v>
      </c>
      <c r="G322" s="24" t="s">
        <v>761</v>
      </c>
      <c r="H322" s="27">
        <v>43861</v>
      </c>
      <c r="I322" s="27">
        <v>43843</v>
      </c>
      <c r="J322" s="27">
        <v>43843</v>
      </c>
      <c r="K322" s="27">
        <v>43861</v>
      </c>
      <c r="L322" s="24">
        <f>Table3[[#This Row],[EMP ID]]</f>
        <v>240203</v>
      </c>
      <c r="M322" s="24" t="str">
        <f t="shared" si="8"/>
        <v>Carlos D. Velazquez</v>
      </c>
      <c r="N322" s="24" t="str">
        <f t="shared" si="9"/>
        <v>Velazquez, Carlos D</v>
      </c>
      <c r="O322" s="24">
        <f>Table3[[#This Row],[EMP ID]]</f>
        <v>240203</v>
      </c>
    </row>
    <row r="323" spans="1:15" x14ac:dyDescent="0.25">
      <c r="A323" s="24">
        <v>240205</v>
      </c>
      <c r="B323" s="24" t="s">
        <v>859</v>
      </c>
      <c r="C323" s="24" t="s">
        <v>766</v>
      </c>
      <c r="D323" s="24" t="s">
        <v>767</v>
      </c>
      <c r="F323" s="24" t="s">
        <v>1041</v>
      </c>
      <c r="G323" s="24" t="s">
        <v>761</v>
      </c>
      <c r="H323" s="27">
        <v>44088</v>
      </c>
      <c r="I323" s="27">
        <v>44084</v>
      </c>
      <c r="J323" s="27">
        <v>44084</v>
      </c>
      <c r="K323" s="27">
        <v>44088</v>
      </c>
      <c r="L323" s="24">
        <f>Table3[[#This Row],[EMP ID]]</f>
        <v>240205</v>
      </c>
      <c r="M323" s="24" t="str">
        <f t="shared" ref="M323:M386" si="10">IF(C323&lt;&gt;"", B323 &amp; " " &amp; C323 &amp; ". " &amp; D323, B323 &amp; " " &amp; D323)</f>
        <v>Oscar J. Lopez</v>
      </c>
      <c r="N323" s="24" t="str">
        <f t="shared" ref="N323:N386" si="11">IF(C323&lt;&gt;"", D323 &amp; ", " &amp; B323 &amp; " " &amp; C323, D323 &amp; ", " &amp; B323)</f>
        <v>Lopez, Oscar J</v>
      </c>
      <c r="O323" s="24">
        <f>Table3[[#This Row],[EMP ID]]</f>
        <v>240205</v>
      </c>
    </row>
    <row r="324" spans="1:15" x14ac:dyDescent="0.25">
      <c r="A324" s="24">
        <v>240206</v>
      </c>
      <c r="B324" s="24" t="s">
        <v>1277</v>
      </c>
      <c r="C324" s="24" t="s">
        <v>764</v>
      </c>
      <c r="D324" s="24" t="s">
        <v>1278</v>
      </c>
      <c r="F324" s="24" t="s">
        <v>1041</v>
      </c>
      <c r="G324" s="24" t="s">
        <v>761</v>
      </c>
      <c r="H324" s="27">
        <v>44805</v>
      </c>
      <c r="I324" s="27">
        <v>44053</v>
      </c>
      <c r="J324" s="27">
        <v>44704</v>
      </c>
      <c r="K324" s="27">
        <v>44805</v>
      </c>
      <c r="L324" s="24">
        <f>Table3[[#This Row],[EMP ID]]</f>
        <v>240206</v>
      </c>
      <c r="M324" s="24" t="str">
        <f t="shared" si="10"/>
        <v>Richard N. Garcia-Segovia</v>
      </c>
      <c r="N324" s="24" t="str">
        <f t="shared" si="11"/>
        <v>Garcia-Segovia, Richard N</v>
      </c>
      <c r="O324" s="24">
        <f>Table3[[#This Row],[EMP ID]]</f>
        <v>240206</v>
      </c>
    </row>
    <row r="325" spans="1:15" x14ac:dyDescent="0.25">
      <c r="A325" s="24">
        <v>240207</v>
      </c>
      <c r="B325" s="24" t="s">
        <v>1279</v>
      </c>
      <c r="C325" s="24" t="s">
        <v>778</v>
      </c>
      <c r="D325" s="24" t="s">
        <v>1280</v>
      </c>
      <c r="F325" s="24" t="s">
        <v>989</v>
      </c>
      <c r="G325" s="24" t="s">
        <v>761</v>
      </c>
      <c r="H325" s="27">
        <v>43907</v>
      </c>
      <c r="I325" s="27">
        <v>43860</v>
      </c>
      <c r="J325" s="27">
        <v>43860</v>
      </c>
      <c r="K325" s="27">
        <v>43907</v>
      </c>
      <c r="L325" s="24">
        <f>Table3[[#This Row],[EMP ID]]</f>
        <v>240207</v>
      </c>
      <c r="M325" s="24" t="str">
        <f t="shared" si="10"/>
        <v>Alden A. Orona</v>
      </c>
      <c r="N325" s="24" t="str">
        <f t="shared" si="11"/>
        <v>Orona, Alden A</v>
      </c>
      <c r="O325" s="24">
        <f>Table3[[#This Row],[EMP ID]]</f>
        <v>240207</v>
      </c>
    </row>
    <row r="326" spans="1:15" x14ac:dyDescent="0.25">
      <c r="A326" s="24">
        <v>240208</v>
      </c>
      <c r="B326" s="24" t="s">
        <v>1102</v>
      </c>
      <c r="D326" s="24" t="s">
        <v>1281</v>
      </c>
      <c r="F326" s="24" t="s">
        <v>989</v>
      </c>
      <c r="G326" s="24" t="s">
        <v>761</v>
      </c>
      <c r="H326" s="27">
        <v>43868</v>
      </c>
      <c r="I326" s="27">
        <v>43864</v>
      </c>
      <c r="J326" s="27"/>
      <c r="K326" s="27">
        <v>43868</v>
      </c>
      <c r="L326" s="24">
        <f>Table3[[#This Row],[EMP ID]]</f>
        <v>240208</v>
      </c>
      <c r="M326" s="24" t="str">
        <f t="shared" si="10"/>
        <v>Jesus Alfaro-Sanchez</v>
      </c>
      <c r="N326" s="24" t="str">
        <f t="shared" si="11"/>
        <v>Alfaro-Sanchez, Jesus</v>
      </c>
      <c r="O326" s="24">
        <f>Table3[[#This Row],[EMP ID]]</f>
        <v>240208</v>
      </c>
    </row>
    <row r="327" spans="1:15" x14ac:dyDescent="0.25">
      <c r="A327" s="24">
        <v>240209</v>
      </c>
      <c r="B327" s="24" t="s">
        <v>1282</v>
      </c>
      <c r="C327" s="24" t="s">
        <v>776</v>
      </c>
      <c r="D327" s="24" t="s">
        <v>985</v>
      </c>
      <c r="F327" s="24" t="s">
        <v>989</v>
      </c>
      <c r="H327" s="27">
        <v>43885</v>
      </c>
      <c r="I327" s="27">
        <v>43858</v>
      </c>
      <c r="J327" s="27">
        <v>43858</v>
      </c>
      <c r="K327" s="27">
        <v>43885</v>
      </c>
      <c r="L327" s="24">
        <f>Table3[[#This Row],[EMP ID]]</f>
        <v>240209</v>
      </c>
      <c r="M327" s="24" t="str">
        <f t="shared" si="10"/>
        <v>Phillip M. McCoy</v>
      </c>
      <c r="N327" s="24" t="str">
        <f t="shared" si="11"/>
        <v>McCoy, Phillip M</v>
      </c>
      <c r="O327" s="24">
        <f>Table3[[#This Row],[EMP ID]]</f>
        <v>240209</v>
      </c>
    </row>
    <row r="328" spans="1:15" x14ac:dyDescent="0.25">
      <c r="A328" s="24">
        <v>240210</v>
      </c>
      <c r="B328" s="24" t="s">
        <v>1253</v>
      </c>
      <c r="D328" s="24" t="s">
        <v>1283</v>
      </c>
      <c r="F328" s="24" t="s">
        <v>989</v>
      </c>
      <c r="G328" s="24" t="s">
        <v>761</v>
      </c>
      <c r="H328" s="27">
        <v>43896</v>
      </c>
      <c r="I328" s="27">
        <v>43858</v>
      </c>
      <c r="J328" s="27">
        <v>43858</v>
      </c>
      <c r="K328" s="27">
        <v>43896</v>
      </c>
      <c r="L328" s="24">
        <f>Table3[[#This Row],[EMP ID]]</f>
        <v>240210</v>
      </c>
      <c r="M328" s="24" t="str">
        <f t="shared" si="10"/>
        <v>Alfredo Gonzales</v>
      </c>
      <c r="N328" s="24" t="str">
        <f t="shared" si="11"/>
        <v>Gonzales, Alfredo</v>
      </c>
      <c r="O328" s="24">
        <f>Table3[[#This Row],[EMP ID]]</f>
        <v>240210</v>
      </c>
    </row>
    <row r="329" spans="1:15" x14ac:dyDescent="0.25">
      <c r="A329" s="24">
        <v>240211</v>
      </c>
      <c r="B329" s="24" t="s">
        <v>974</v>
      </c>
      <c r="C329" s="24" t="s">
        <v>778</v>
      </c>
      <c r="D329" s="24" t="s">
        <v>814</v>
      </c>
      <c r="F329" s="24" t="s">
        <v>1067</v>
      </c>
      <c r="G329" s="24" t="s">
        <v>761</v>
      </c>
      <c r="H329" s="27">
        <v>44014</v>
      </c>
      <c r="I329" s="27">
        <v>43865</v>
      </c>
      <c r="J329" s="27">
        <v>43865</v>
      </c>
      <c r="K329" s="27">
        <v>44014</v>
      </c>
      <c r="L329" s="24">
        <f>Table3[[#This Row],[EMP ID]]</f>
        <v>240211</v>
      </c>
      <c r="M329" s="24" t="str">
        <f t="shared" si="10"/>
        <v>Luis A. Bonilla</v>
      </c>
      <c r="N329" s="24" t="str">
        <f t="shared" si="11"/>
        <v>Bonilla, Luis A</v>
      </c>
      <c r="O329" s="24">
        <f>Table3[[#This Row],[EMP ID]]</f>
        <v>240211</v>
      </c>
    </row>
    <row r="330" spans="1:15" x14ac:dyDescent="0.25">
      <c r="A330" s="24">
        <v>240212</v>
      </c>
      <c r="B330" s="24" t="s">
        <v>1102</v>
      </c>
      <c r="C330" s="24" t="s">
        <v>778</v>
      </c>
      <c r="D330" s="24" t="s">
        <v>862</v>
      </c>
      <c r="F330" s="24" t="s">
        <v>989</v>
      </c>
      <c r="G330" s="24" t="s">
        <v>761</v>
      </c>
      <c r="H330" s="27">
        <v>44188</v>
      </c>
      <c r="I330" s="27">
        <v>44095</v>
      </c>
      <c r="J330" s="27">
        <v>43874</v>
      </c>
      <c r="K330" s="27">
        <v>44188</v>
      </c>
      <c r="L330" s="24">
        <f>Table3[[#This Row],[EMP ID]]</f>
        <v>240212</v>
      </c>
      <c r="M330" s="24" t="str">
        <f t="shared" si="10"/>
        <v>Jesus A. Gonzalez</v>
      </c>
      <c r="N330" s="24" t="str">
        <f t="shared" si="11"/>
        <v>Gonzalez, Jesus A</v>
      </c>
      <c r="O330" s="24">
        <f>Table3[[#This Row],[EMP ID]]</f>
        <v>240212</v>
      </c>
    </row>
    <row r="331" spans="1:15" x14ac:dyDescent="0.25">
      <c r="A331" s="24">
        <v>240213</v>
      </c>
      <c r="B331" s="24" t="s">
        <v>969</v>
      </c>
      <c r="D331" s="24" t="s">
        <v>1284</v>
      </c>
      <c r="F331" s="24" t="s">
        <v>989</v>
      </c>
      <c r="G331" s="24" t="s">
        <v>761</v>
      </c>
      <c r="H331" s="27">
        <v>44274</v>
      </c>
      <c r="I331" s="27">
        <v>43872</v>
      </c>
      <c r="J331" s="27">
        <v>43872</v>
      </c>
      <c r="K331" s="27">
        <v>44274</v>
      </c>
      <c r="L331" s="24">
        <f>Table3[[#This Row],[EMP ID]]</f>
        <v>240213</v>
      </c>
      <c r="M331" s="24" t="str">
        <f t="shared" si="10"/>
        <v>Eduardo Diaz</v>
      </c>
      <c r="N331" s="24" t="str">
        <f t="shared" si="11"/>
        <v>Diaz, Eduardo</v>
      </c>
      <c r="O331" s="24">
        <f>Table3[[#This Row],[EMP ID]]</f>
        <v>240213</v>
      </c>
    </row>
    <row r="332" spans="1:15" x14ac:dyDescent="0.25">
      <c r="A332" s="24">
        <v>240214</v>
      </c>
      <c r="B332" s="24" t="s">
        <v>1285</v>
      </c>
      <c r="D332" s="24" t="s">
        <v>1127</v>
      </c>
      <c r="F332" s="24" t="s">
        <v>1041</v>
      </c>
      <c r="G332" s="24" t="s">
        <v>761</v>
      </c>
      <c r="H332" s="27">
        <v>44309</v>
      </c>
      <c r="I332" s="27">
        <v>43871</v>
      </c>
      <c r="J332" s="27">
        <v>43871</v>
      </c>
      <c r="K332" s="27">
        <v>44309</v>
      </c>
      <c r="L332" s="24">
        <f>Table3[[#This Row],[EMP ID]]</f>
        <v>240214</v>
      </c>
      <c r="M332" s="24" t="str">
        <f t="shared" si="10"/>
        <v>Horacio Sanchez</v>
      </c>
      <c r="N332" s="24" t="str">
        <f t="shared" si="11"/>
        <v>Sanchez, Horacio</v>
      </c>
      <c r="O332" s="24">
        <f>Table3[[#This Row],[EMP ID]]</f>
        <v>240214</v>
      </c>
    </row>
    <row r="333" spans="1:15" x14ac:dyDescent="0.25">
      <c r="A333" s="24">
        <v>240215</v>
      </c>
      <c r="B333" s="24" t="s">
        <v>877</v>
      </c>
      <c r="C333" s="24" t="s">
        <v>778</v>
      </c>
      <c r="D333" s="24" t="s">
        <v>1286</v>
      </c>
      <c r="F333" s="24" t="s">
        <v>1041</v>
      </c>
      <c r="G333" s="24" t="s">
        <v>761</v>
      </c>
      <c r="H333" s="27">
        <v>43902</v>
      </c>
      <c r="I333" s="27">
        <v>43871</v>
      </c>
      <c r="J333" s="27">
        <v>43871</v>
      </c>
      <c r="K333" s="27">
        <v>43902</v>
      </c>
      <c r="L333" s="24">
        <f>Table3[[#This Row],[EMP ID]]</f>
        <v>240215</v>
      </c>
      <c r="M333" s="24" t="str">
        <f t="shared" si="10"/>
        <v>Jose A. Garcia-Garcia</v>
      </c>
      <c r="N333" s="24" t="str">
        <f t="shared" si="11"/>
        <v>Garcia-Garcia, Jose A</v>
      </c>
      <c r="O333" s="24">
        <f>Table3[[#This Row],[EMP ID]]</f>
        <v>240215</v>
      </c>
    </row>
    <row r="334" spans="1:15" x14ac:dyDescent="0.25">
      <c r="A334" s="24">
        <v>240216</v>
      </c>
      <c r="B334" s="24" t="s">
        <v>859</v>
      </c>
      <c r="C334" s="24" t="s">
        <v>778</v>
      </c>
      <c r="D334" s="24" t="s">
        <v>1287</v>
      </c>
      <c r="F334" s="24" t="s">
        <v>1054</v>
      </c>
      <c r="G334" s="24" t="s">
        <v>761</v>
      </c>
      <c r="H334" s="27">
        <v>44954</v>
      </c>
      <c r="I334" s="27">
        <v>43871</v>
      </c>
      <c r="J334" s="27">
        <v>44869</v>
      </c>
      <c r="K334" s="27">
        <v>44954</v>
      </c>
      <c r="L334" s="24">
        <f>Table3[[#This Row],[EMP ID]]</f>
        <v>240216</v>
      </c>
      <c r="M334" s="24" t="str">
        <f t="shared" si="10"/>
        <v>Oscar A. Gomez</v>
      </c>
      <c r="N334" s="24" t="str">
        <f t="shared" si="11"/>
        <v>Gomez, Oscar A</v>
      </c>
      <c r="O334" s="24">
        <f>Table3[[#This Row],[EMP ID]]</f>
        <v>240216</v>
      </c>
    </row>
    <row r="335" spans="1:15" x14ac:dyDescent="0.25">
      <c r="A335" s="24">
        <v>240217</v>
      </c>
      <c r="B335" s="24" t="s">
        <v>879</v>
      </c>
      <c r="D335" s="24" t="s">
        <v>1288</v>
      </c>
      <c r="F335" s="24" t="s">
        <v>989</v>
      </c>
      <c r="G335" s="24" t="s">
        <v>761</v>
      </c>
      <c r="H335" s="27">
        <v>44236</v>
      </c>
      <c r="I335" s="27">
        <v>43881</v>
      </c>
      <c r="J335" s="27">
        <v>43881</v>
      </c>
      <c r="K335" s="27">
        <v>44236</v>
      </c>
      <c r="L335" s="24">
        <f>Table3[[#This Row],[EMP ID]]</f>
        <v>240217</v>
      </c>
      <c r="M335" s="24" t="str">
        <f t="shared" si="10"/>
        <v>Alberto Mendez Jr</v>
      </c>
      <c r="N335" s="24" t="str">
        <f t="shared" si="11"/>
        <v>Mendez Jr, Alberto</v>
      </c>
      <c r="O335" s="24">
        <f>Table3[[#This Row],[EMP ID]]</f>
        <v>240217</v>
      </c>
    </row>
    <row r="336" spans="1:15" x14ac:dyDescent="0.25">
      <c r="A336" s="24">
        <v>240218</v>
      </c>
      <c r="B336" s="24" t="s">
        <v>979</v>
      </c>
      <c r="C336" s="24" t="s">
        <v>810</v>
      </c>
      <c r="D336" s="24" t="s">
        <v>1289</v>
      </c>
      <c r="F336" s="24" t="s">
        <v>989</v>
      </c>
      <c r="G336" s="24" t="s">
        <v>761</v>
      </c>
      <c r="H336" s="27">
        <v>44092</v>
      </c>
      <c r="I336" s="27">
        <v>43881</v>
      </c>
      <c r="J336" s="27">
        <v>43881</v>
      </c>
      <c r="K336" s="27">
        <v>44092</v>
      </c>
      <c r="L336" s="24">
        <f>Table3[[#This Row],[EMP ID]]</f>
        <v>240218</v>
      </c>
      <c r="M336" s="24" t="str">
        <f t="shared" si="10"/>
        <v>Roberto C. Fabela</v>
      </c>
      <c r="N336" s="24" t="str">
        <f t="shared" si="11"/>
        <v>Fabela, Roberto C</v>
      </c>
      <c r="O336" s="24">
        <f>Table3[[#This Row],[EMP ID]]</f>
        <v>240218</v>
      </c>
    </row>
    <row r="337" spans="1:15" x14ac:dyDescent="0.25">
      <c r="A337" s="24">
        <v>240219</v>
      </c>
      <c r="B337" s="24" t="s">
        <v>1290</v>
      </c>
      <c r="D337" s="24" t="s">
        <v>1291</v>
      </c>
      <c r="F337" s="24" t="s">
        <v>1067</v>
      </c>
      <c r="G337" s="24" t="s">
        <v>761</v>
      </c>
      <c r="H337" s="27"/>
      <c r="I337" s="27">
        <v>43879</v>
      </c>
      <c r="J337" s="27">
        <v>43879</v>
      </c>
      <c r="K337" s="27">
        <v>45619</v>
      </c>
      <c r="L337" s="24">
        <f>Table3[[#This Row],[EMP ID]]</f>
        <v>240219</v>
      </c>
      <c r="M337" s="24" t="str">
        <f t="shared" si="10"/>
        <v>J Trinidad Peres-Rangel</v>
      </c>
      <c r="N337" s="24" t="str">
        <f t="shared" si="11"/>
        <v>Peres-Rangel, J Trinidad</v>
      </c>
      <c r="O337" s="24">
        <f>Table3[[#This Row],[EMP ID]]</f>
        <v>240219</v>
      </c>
    </row>
    <row r="338" spans="1:15" x14ac:dyDescent="0.25">
      <c r="A338" s="24">
        <v>240220</v>
      </c>
      <c r="B338" s="24" t="s">
        <v>1102</v>
      </c>
      <c r="C338" s="24" t="s">
        <v>778</v>
      </c>
      <c r="D338" s="24" t="s">
        <v>1192</v>
      </c>
      <c r="F338" s="24" t="s">
        <v>989</v>
      </c>
      <c r="G338" s="24" t="s">
        <v>761</v>
      </c>
      <c r="H338" s="27">
        <v>43879</v>
      </c>
      <c r="I338" s="27">
        <v>43879</v>
      </c>
      <c r="J338" s="27">
        <v>43879</v>
      </c>
      <c r="K338" s="27">
        <v>43879</v>
      </c>
      <c r="L338" s="24">
        <f>Table3[[#This Row],[EMP ID]]</f>
        <v>240220</v>
      </c>
      <c r="M338" s="24" t="str">
        <f t="shared" si="10"/>
        <v>Jesus A. Aguirre</v>
      </c>
      <c r="N338" s="24" t="str">
        <f t="shared" si="11"/>
        <v>Aguirre, Jesus A</v>
      </c>
      <c r="O338" s="24">
        <f>Table3[[#This Row],[EMP ID]]</f>
        <v>240220</v>
      </c>
    </row>
    <row r="339" spans="1:15" x14ac:dyDescent="0.25">
      <c r="A339" s="24">
        <v>240221</v>
      </c>
      <c r="B339" s="24" t="s">
        <v>1292</v>
      </c>
      <c r="C339" s="24" t="s">
        <v>900</v>
      </c>
      <c r="D339" s="24" t="s">
        <v>1293</v>
      </c>
      <c r="F339" s="24" t="s">
        <v>1100</v>
      </c>
      <c r="G339" s="24" t="s">
        <v>771</v>
      </c>
      <c r="H339" s="27">
        <v>44238</v>
      </c>
      <c r="I339" s="27">
        <v>43941</v>
      </c>
      <c r="J339" s="27">
        <v>43879</v>
      </c>
      <c r="K339" s="27">
        <v>44238</v>
      </c>
      <c r="L339" s="24">
        <f>Table3[[#This Row],[EMP ID]]</f>
        <v>240221</v>
      </c>
      <c r="M339" s="24" t="str">
        <f t="shared" si="10"/>
        <v>Pralon G. Lincoln</v>
      </c>
      <c r="N339" s="24" t="str">
        <f t="shared" si="11"/>
        <v>Lincoln, Pralon G</v>
      </c>
      <c r="O339" s="24">
        <f>Table3[[#This Row],[EMP ID]]</f>
        <v>240221</v>
      </c>
    </row>
    <row r="340" spans="1:15" x14ac:dyDescent="0.25">
      <c r="A340" s="24">
        <v>240222</v>
      </c>
      <c r="B340" s="24" t="s">
        <v>1294</v>
      </c>
      <c r="C340" s="24" t="s">
        <v>845</v>
      </c>
      <c r="D340" s="24" t="s">
        <v>1295</v>
      </c>
      <c r="F340" s="24" t="s">
        <v>1244</v>
      </c>
      <c r="H340" s="27">
        <v>44237</v>
      </c>
      <c r="I340" s="27">
        <v>44076</v>
      </c>
      <c r="J340" s="27">
        <v>44032</v>
      </c>
      <c r="K340" s="27">
        <v>44237</v>
      </c>
      <c r="L340" s="24">
        <f>Table3[[#This Row],[EMP ID]]</f>
        <v>240222</v>
      </c>
      <c r="M340" s="24" t="str">
        <f t="shared" si="10"/>
        <v>Kristian D. Skellen</v>
      </c>
      <c r="N340" s="24" t="str">
        <f t="shared" si="11"/>
        <v>Skellen, Kristian D</v>
      </c>
      <c r="O340" s="24">
        <f>Table3[[#This Row],[EMP ID]]</f>
        <v>240222</v>
      </c>
    </row>
    <row r="341" spans="1:15" x14ac:dyDescent="0.25">
      <c r="A341" s="24">
        <v>240223</v>
      </c>
      <c r="B341" s="24" t="s">
        <v>1296</v>
      </c>
      <c r="D341" s="24" t="s">
        <v>1297</v>
      </c>
      <c r="F341" s="24" t="s">
        <v>989</v>
      </c>
      <c r="G341" s="24" t="s">
        <v>761</v>
      </c>
      <c r="H341" s="27">
        <v>44224</v>
      </c>
      <c r="I341" s="27">
        <v>43892</v>
      </c>
      <c r="J341" s="27">
        <v>43892</v>
      </c>
      <c r="K341" s="27">
        <v>44224</v>
      </c>
      <c r="L341" s="24">
        <f>Table3[[#This Row],[EMP ID]]</f>
        <v>240223</v>
      </c>
      <c r="M341" s="24" t="str">
        <f t="shared" si="10"/>
        <v>Rojelio Galindo Carranza</v>
      </c>
      <c r="N341" s="24" t="str">
        <f t="shared" si="11"/>
        <v>Galindo Carranza, Rojelio</v>
      </c>
      <c r="O341" s="24">
        <f>Table3[[#This Row],[EMP ID]]</f>
        <v>240223</v>
      </c>
    </row>
    <row r="342" spans="1:15" x14ac:dyDescent="0.25">
      <c r="A342" s="24">
        <v>240224</v>
      </c>
      <c r="B342" s="24" t="s">
        <v>1298</v>
      </c>
      <c r="C342" s="24" t="s">
        <v>776</v>
      </c>
      <c r="D342" s="24" t="s">
        <v>862</v>
      </c>
      <c r="F342" s="24" t="s">
        <v>1025</v>
      </c>
      <c r="G342" s="24" t="s">
        <v>761</v>
      </c>
      <c r="H342" s="27">
        <v>44063</v>
      </c>
      <c r="I342" s="27">
        <v>43900</v>
      </c>
      <c r="J342" s="27">
        <v>43900</v>
      </c>
      <c r="K342" s="27">
        <v>44063</v>
      </c>
      <c r="L342" s="24">
        <f>Table3[[#This Row],[EMP ID]]</f>
        <v>240224</v>
      </c>
      <c r="M342" s="24" t="str">
        <f t="shared" si="10"/>
        <v>Raul M. Gonzalez</v>
      </c>
      <c r="N342" s="24" t="str">
        <f t="shared" si="11"/>
        <v>Gonzalez, Raul M</v>
      </c>
      <c r="O342" s="24">
        <f>Table3[[#This Row],[EMP ID]]</f>
        <v>240224</v>
      </c>
    </row>
    <row r="343" spans="1:15" x14ac:dyDescent="0.25">
      <c r="A343" s="24">
        <v>240225</v>
      </c>
      <c r="B343" s="24" t="s">
        <v>1299</v>
      </c>
      <c r="C343" s="24" t="s">
        <v>759</v>
      </c>
      <c r="D343" s="24" t="s">
        <v>1300</v>
      </c>
      <c r="F343" s="24" t="s">
        <v>989</v>
      </c>
      <c r="G343" s="24" t="s">
        <v>761</v>
      </c>
      <c r="H343" s="27">
        <v>44148</v>
      </c>
      <c r="I343" s="27">
        <v>43913</v>
      </c>
      <c r="J343" s="27">
        <v>43913</v>
      </c>
      <c r="K343" s="27">
        <v>44148</v>
      </c>
      <c r="L343" s="24">
        <f>Table3[[#This Row],[EMP ID]]</f>
        <v>240225</v>
      </c>
      <c r="M343" s="24" t="str">
        <f t="shared" si="10"/>
        <v>Brayan F. Canelo</v>
      </c>
      <c r="N343" s="24" t="str">
        <f t="shared" si="11"/>
        <v>Canelo, Brayan F</v>
      </c>
      <c r="O343" s="24">
        <f>Table3[[#This Row],[EMP ID]]</f>
        <v>240225</v>
      </c>
    </row>
    <row r="344" spans="1:15" x14ac:dyDescent="0.25">
      <c r="A344" s="24">
        <v>240226</v>
      </c>
      <c r="B344" s="24" t="s">
        <v>1301</v>
      </c>
      <c r="D344" s="24" t="s">
        <v>1302</v>
      </c>
      <c r="F344" s="24" t="s">
        <v>1041</v>
      </c>
      <c r="G344" s="24" t="s">
        <v>761</v>
      </c>
      <c r="H344" s="27">
        <v>43924</v>
      </c>
      <c r="I344" s="27">
        <v>43913</v>
      </c>
      <c r="J344" s="27">
        <v>43913</v>
      </c>
      <c r="K344" s="27">
        <v>43924</v>
      </c>
      <c r="L344" s="24">
        <f>Table3[[#This Row],[EMP ID]]</f>
        <v>240226</v>
      </c>
      <c r="M344" s="24" t="str">
        <f t="shared" si="10"/>
        <v>Joel Ramirez-Hernandez</v>
      </c>
      <c r="N344" s="24" t="str">
        <f t="shared" si="11"/>
        <v>Ramirez-Hernandez, Joel</v>
      </c>
      <c r="O344" s="24">
        <f>Table3[[#This Row],[EMP ID]]</f>
        <v>240226</v>
      </c>
    </row>
    <row r="345" spans="1:15" x14ac:dyDescent="0.25">
      <c r="A345" s="24">
        <v>240227</v>
      </c>
      <c r="B345" s="24" t="s">
        <v>877</v>
      </c>
      <c r="C345" s="24" t="s">
        <v>816</v>
      </c>
      <c r="D345" s="24" t="s">
        <v>1303</v>
      </c>
      <c r="F345" s="24" t="s">
        <v>1022</v>
      </c>
      <c r="G345" s="24" t="s">
        <v>761</v>
      </c>
      <c r="H345" s="27">
        <v>44422</v>
      </c>
      <c r="I345" s="27">
        <v>43916</v>
      </c>
      <c r="J345" s="27">
        <v>43916</v>
      </c>
      <c r="K345" s="27">
        <v>44422</v>
      </c>
      <c r="L345" s="24">
        <f>Table3[[#This Row],[EMP ID]]</f>
        <v>240227</v>
      </c>
      <c r="M345" s="24" t="str">
        <f t="shared" si="10"/>
        <v>Jose I. Galvan-Hernandez</v>
      </c>
      <c r="N345" s="24" t="str">
        <f t="shared" si="11"/>
        <v>Galvan-Hernandez, Jose I</v>
      </c>
      <c r="O345" s="24">
        <f>Table3[[#This Row],[EMP ID]]</f>
        <v>240227</v>
      </c>
    </row>
    <row r="346" spans="1:15" x14ac:dyDescent="0.25">
      <c r="A346" s="24">
        <v>240228</v>
      </c>
      <c r="B346" s="24" t="s">
        <v>1304</v>
      </c>
      <c r="C346" s="24" t="s">
        <v>778</v>
      </c>
      <c r="D346" s="24" t="s">
        <v>1305</v>
      </c>
      <c r="F346" s="24" t="s">
        <v>1091</v>
      </c>
      <c r="G346" s="24" t="s">
        <v>761</v>
      </c>
      <c r="H346" s="27">
        <v>44436</v>
      </c>
      <c r="I346" s="27">
        <v>43916</v>
      </c>
      <c r="J346" s="27">
        <v>43916</v>
      </c>
      <c r="K346" s="27">
        <v>44436</v>
      </c>
      <c r="L346" s="24">
        <f>Table3[[#This Row],[EMP ID]]</f>
        <v>240228</v>
      </c>
      <c r="M346" s="24" t="str">
        <f t="shared" si="10"/>
        <v>Ignacio A. Galvan</v>
      </c>
      <c r="N346" s="24" t="str">
        <f t="shared" si="11"/>
        <v>Galvan, Ignacio A</v>
      </c>
      <c r="O346" s="24">
        <f>Table3[[#This Row],[EMP ID]]</f>
        <v>240228</v>
      </c>
    </row>
    <row r="347" spans="1:15" x14ac:dyDescent="0.25">
      <c r="A347" s="24">
        <v>240229</v>
      </c>
      <c r="B347" s="24" t="s">
        <v>1306</v>
      </c>
      <c r="D347" s="24" t="s">
        <v>913</v>
      </c>
      <c r="F347" s="24" t="s">
        <v>1041</v>
      </c>
      <c r="G347" s="24" t="s">
        <v>761</v>
      </c>
      <c r="H347" s="27">
        <v>44102</v>
      </c>
      <c r="I347" s="27">
        <v>43920</v>
      </c>
      <c r="J347" s="27">
        <v>43920</v>
      </c>
      <c r="K347" s="27">
        <v>44102</v>
      </c>
      <c r="L347" s="24">
        <f>Table3[[#This Row],[EMP ID]]</f>
        <v>240229</v>
      </c>
      <c r="M347" s="24" t="str">
        <f t="shared" si="10"/>
        <v>Demetrio Garcia</v>
      </c>
      <c r="N347" s="24" t="str">
        <f t="shared" si="11"/>
        <v>Garcia, Demetrio</v>
      </c>
      <c r="O347" s="24">
        <f>Table3[[#This Row],[EMP ID]]</f>
        <v>240229</v>
      </c>
    </row>
    <row r="348" spans="1:15" x14ac:dyDescent="0.25">
      <c r="A348" s="24">
        <v>240230</v>
      </c>
      <c r="B348" s="24" t="s">
        <v>1299</v>
      </c>
      <c r="D348" s="24" t="s">
        <v>1307</v>
      </c>
      <c r="F348" s="24" t="s">
        <v>1091</v>
      </c>
      <c r="G348" s="24" t="s">
        <v>761</v>
      </c>
      <c r="H348" s="27">
        <v>44834</v>
      </c>
      <c r="I348" s="27">
        <v>43920</v>
      </c>
      <c r="J348" s="27">
        <v>43920</v>
      </c>
      <c r="K348" s="27">
        <v>44834</v>
      </c>
      <c r="L348" s="24">
        <f>Table3[[#This Row],[EMP ID]]</f>
        <v>240230</v>
      </c>
      <c r="M348" s="24" t="str">
        <f t="shared" si="10"/>
        <v>Brayan Guevara</v>
      </c>
      <c r="N348" s="24" t="str">
        <f t="shared" si="11"/>
        <v>Guevara, Brayan</v>
      </c>
      <c r="O348" s="24">
        <f>Table3[[#This Row],[EMP ID]]</f>
        <v>240230</v>
      </c>
    </row>
    <row r="349" spans="1:15" x14ac:dyDescent="0.25">
      <c r="A349" s="24">
        <v>240231</v>
      </c>
      <c r="B349" s="24" t="s">
        <v>1308</v>
      </c>
      <c r="C349" s="24" t="s">
        <v>845</v>
      </c>
      <c r="D349" s="24" t="s">
        <v>1309</v>
      </c>
      <c r="F349" s="24" t="s">
        <v>989</v>
      </c>
      <c r="H349" s="27">
        <v>43950</v>
      </c>
      <c r="I349" s="27">
        <v>43922</v>
      </c>
      <c r="J349" s="27">
        <v>43922</v>
      </c>
      <c r="K349" s="27">
        <v>43950</v>
      </c>
      <c r="L349" s="24">
        <f>Table3[[#This Row],[EMP ID]]</f>
        <v>240231</v>
      </c>
      <c r="M349" s="24" t="str">
        <f t="shared" si="10"/>
        <v>Joshua D. Callaway</v>
      </c>
      <c r="N349" s="24" t="str">
        <f t="shared" si="11"/>
        <v>Callaway, Joshua D</v>
      </c>
      <c r="O349" s="24">
        <f>Table3[[#This Row],[EMP ID]]</f>
        <v>240231</v>
      </c>
    </row>
    <row r="350" spans="1:15" x14ac:dyDescent="0.25">
      <c r="A350" s="24">
        <v>240232</v>
      </c>
      <c r="B350" s="24" t="s">
        <v>1222</v>
      </c>
      <c r="C350" s="24" t="s">
        <v>778</v>
      </c>
      <c r="D350" s="24" t="s">
        <v>1098</v>
      </c>
      <c r="F350" s="24" t="s">
        <v>989</v>
      </c>
      <c r="G350" s="24" t="s">
        <v>761</v>
      </c>
      <c r="H350" s="27">
        <v>44281</v>
      </c>
      <c r="I350" s="27">
        <v>43985</v>
      </c>
      <c r="J350" s="27">
        <v>43985</v>
      </c>
      <c r="K350" s="27">
        <v>44278</v>
      </c>
      <c r="L350" s="24">
        <f>Table3[[#This Row],[EMP ID]]</f>
        <v>240232</v>
      </c>
      <c r="M350" s="24" t="str">
        <f t="shared" si="10"/>
        <v>Noel A. Huerta</v>
      </c>
      <c r="N350" s="24" t="str">
        <f t="shared" si="11"/>
        <v>Huerta, Noel A</v>
      </c>
      <c r="O350" s="24">
        <f>Table3[[#This Row],[EMP ID]]</f>
        <v>240232</v>
      </c>
    </row>
    <row r="351" spans="1:15" x14ac:dyDescent="0.25">
      <c r="A351" s="24">
        <v>240233</v>
      </c>
      <c r="B351" s="24" t="s">
        <v>1102</v>
      </c>
      <c r="D351" s="24" t="s">
        <v>1310</v>
      </c>
      <c r="F351" s="24" t="s">
        <v>989</v>
      </c>
      <c r="G351" s="24" t="s">
        <v>761</v>
      </c>
      <c r="H351" s="27"/>
      <c r="I351" s="27">
        <v>43927</v>
      </c>
      <c r="J351" s="27">
        <v>43927</v>
      </c>
      <c r="K351" s="27">
        <v>45619</v>
      </c>
      <c r="L351" s="24">
        <f>Table3[[#This Row],[EMP ID]]</f>
        <v>240233</v>
      </c>
      <c r="M351" s="24" t="str">
        <f t="shared" si="10"/>
        <v>Jesus Herrera-Rosas</v>
      </c>
      <c r="N351" s="24" t="str">
        <f t="shared" si="11"/>
        <v>Herrera-Rosas, Jesus</v>
      </c>
      <c r="O351" s="24">
        <f>Table3[[#This Row],[EMP ID]]</f>
        <v>240233</v>
      </c>
    </row>
    <row r="352" spans="1:15" x14ac:dyDescent="0.25">
      <c r="A352" s="24">
        <v>240234</v>
      </c>
      <c r="B352" s="24" t="s">
        <v>1311</v>
      </c>
      <c r="C352" s="24" t="s">
        <v>778</v>
      </c>
      <c r="D352" s="24" t="s">
        <v>917</v>
      </c>
      <c r="F352" s="24" t="s">
        <v>989</v>
      </c>
      <c r="G352" s="24" t="s">
        <v>761</v>
      </c>
      <c r="H352" s="27">
        <v>43948</v>
      </c>
      <c r="I352" s="27">
        <v>43931</v>
      </c>
      <c r="J352" s="27">
        <v>43931</v>
      </c>
      <c r="K352" s="27">
        <v>43948</v>
      </c>
      <c r="L352" s="24">
        <f>Table3[[#This Row],[EMP ID]]</f>
        <v>240234</v>
      </c>
      <c r="M352" s="24" t="str">
        <f t="shared" si="10"/>
        <v>Bryan A. Hernandez</v>
      </c>
      <c r="N352" s="24" t="str">
        <f t="shared" si="11"/>
        <v>Hernandez, Bryan A</v>
      </c>
      <c r="O352" s="24">
        <f>Table3[[#This Row],[EMP ID]]</f>
        <v>240234</v>
      </c>
    </row>
    <row r="353" spans="1:15" x14ac:dyDescent="0.25">
      <c r="A353" s="24">
        <v>240235</v>
      </c>
      <c r="B353" s="24" t="s">
        <v>877</v>
      </c>
      <c r="C353" s="24" t="s">
        <v>776</v>
      </c>
      <c r="D353" s="24" t="s">
        <v>917</v>
      </c>
      <c r="F353" s="24" t="s">
        <v>1091</v>
      </c>
      <c r="G353" s="24" t="s">
        <v>761</v>
      </c>
      <c r="H353" s="27">
        <v>43941</v>
      </c>
      <c r="I353" s="27">
        <v>43935</v>
      </c>
      <c r="J353" s="27">
        <v>43935</v>
      </c>
      <c r="K353" s="27">
        <v>43941</v>
      </c>
      <c r="L353" s="24">
        <f>Table3[[#This Row],[EMP ID]]</f>
        <v>240235</v>
      </c>
      <c r="M353" s="24" t="str">
        <f t="shared" si="10"/>
        <v>Jose M. Hernandez</v>
      </c>
      <c r="N353" s="24" t="str">
        <f t="shared" si="11"/>
        <v>Hernandez, Jose M</v>
      </c>
      <c r="O353" s="24">
        <f>Table3[[#This Row],[EMP ID]]</f>
        <v>240235</v>
      </c>
    </row>
    <row r="354" spans="1:15" x14ac:dyDescent="0.25">
      <c r="A354" s="24">
        <v>240236</v>
      </c>
      <c r="B354" s="24" t="s">
        <v>1068</v>
      </c>
      <c r="D354" s="24" t="s">
        <v>913</v>
      </c>
      <c r="F354" s="24" t="s">
        <v>1041</v>
      </c>
      <c r="G354" s="24" t="s">
        <v>761</v>
      </c>
      <c r="H354" s="27">
        <v>44942</v>
      </c>
      <c r="I354" s="27">
        <v>43936</v>
      </c>
      <c r="J354" s="27">
        <v>44942</v>
      </c>
      <c r="K354" s="27">
        <v>44942</v>
      </c>
      <c r="L354" s="24">
        <f>Table3[[#This Row],[EMP ID]]</f>
        <v>240236</v>
      </c>
      <c r="M354" s="24" t="str">
        <f t="shared" si="10"/>
        <v>Kevin Garcia</v>
      </c>
      <c r="N354" s="24" t="str">
        <f t="shared" si="11"/>
        <v>Garcia, Kevin</v>
      </c>
      <c r="O354" s="24">
        <f>Table3[[#This Row],[EMP ID]]</f>
        <v>240236</v>
      </c>
    </row>
    <row r="355" spans="1:15" x14ac:dyDescent="0.25">
      <c r="A355" s="24">
        <v>240237</v>
      </c>
      <c r="B355" s="24" t="s">
        <v>1312</v>
      </c>
      <c r="C355" s="24" t="s">
        <v>778</v>
      </c>
      <c r="D355" s="24" t="s">
        <v>1313</v>
      </c>
      <c r="F355" s="24" t="s">
        <v>1022</v>
      </c>
      <c r="G355" s="24" t="s">
        <v>761</v>
      </c>
      <c r="H355" s="27">
        <v>43945</v>
      </c>
      <c r="I355" s="27">
        <v>43936</v>
      </c>
      <c r="J355" s="27">
        <v>43936</v>
      </c>
      <c r="K355" s="27">
        <v>43945</v>
      </c>
      <c r="L355" s="24">
        <f>Table3[[#This Row],[EMP ID]]</f>
        <v>240237</v>
      </c>
      <c r="M355" s="24" t="str">
        <f t="shared" si="10"/>
        <v>Roy A. Romero-Morales</v>
      </c>
      <c r="N355" s="24" t="str">
        <f t="shared" si="11"/>
        <v>Romero-Morales, Roy A</v>
      </c>
      <c r="O355" s="24">
        <f>Table3[[#This Row],[EMP ID]]</f>
        <v>240237</v>
      </c>
    </row>
    <row r="356" spans="1:15" x14ac:dyDescent="0.25">
      <c r="A356" s="24">
        <v>240238</v>
      </c>
      <c r="B356" s="24" t="s">
        <v>1314</v>
      </c>
      <c r="C356" s="24" t="s">
        <v>791</v>
      </c>
      <c r="D356" s="24" t="s">
        <v>1315</v>
      </c>
      <c r="F356" s="24" t="s">
        <v>1022</v>
      </c>
      <c r="G356" s="24" t="s">
        <v>761</v>
      </c>
      <c r="H356" s="27">
        <v>43952</v>
      </c>
      <c r="I356" s="27">
        <v>43936</v>
      </c>
      <c r="J356" s="27">
        <v>43936</v>
      </c>
      <c r="K356" s="27">
        <v>43952</v>
      </c>
      <c r="L356" s="24">
        <f>Table3[[#This Row],[EMP ID]]</f>
        <v>240238</v>
      </c>
      <c r="M356" s="24" t="str">
        <f t="shared" si="10"/>
        <v>Lizandro E. Guia-Lopez</v>
      </c>
      <c r="N356" s="24" t="str">
        <f t="shared" si="11"/>
        <v>Guia-Lopez, Lizandro E</v>
      </c>
      <c r="O356" s="24">
        <f>Table3[[#This Row],[EMP ID]]</f>
        <v>240238</v>
      </c>
    </row>
    <row r="357" spans="1:15" x14ac:dyDescent="0.25">
      <c r="A357" s="24">
        <v>240239</v>
      </c>
      <c r="B357" s="24" t="s">
        <v>1102</v>
      </c>
      <c r="C357" s="24" t="s">
        <v>816</v>
      </c>
      <c r="D357" s="24" t="s">
        <v>1316</v>
      </c>
      <c r="F357" s="24" t="s">
        <v>1100</v>
      </c>
      <c r="G357" s="24" t="s">
        <v>761</v>
      </c>
      <c r="H357" s="27">
        <v>43936</v>
      </c>
      <c r="I357" s="27">
        <v>43936</v>
      </c>
      <c r="J357" s="27">
        <v>43936</v>
      </c>
      <c r="K357" s="27">
        <v>43936</v>
      </c>
      <c r="L357" s="24">
        <f>Table3[[#This Row],[EMP ID]]</f>
        <v>240239</v>
      </c>
      <c r="M357" s="24" t="str">
        <f t="shared" si="10"/>
        <v>Jesus I. Guzman-Rosiles</v>
      </c>
      <c r="N357" s="24" t="str">
        <f t="shared" si="11"/>
        <v>Guzman-Rosiles, Jesus I</v>
      </c>
      <c r="O357" s="24">
        <f>Table3[[#This Row],[EMP ID]]</f>
        <v>240239</v>
      </c>
    </row>
    <row r="358" spans="1:15" x14ac:dyDescent="0.25">
      <c r="A358" s="24">
        <v>240240</v>
      </c>
      <c r="B358" s="24" t="s">
        <v>1002</v>
      </c>
      <c r="D358" s="24" t="s">
        <v>1317</v>
      </c>
      <c r="F358" s="24" t="s">
        <v>1025</v>
      </c>
      <c r="G358" s="24" t="s">
        <v>761</v>
      </c>
      <c r="H358" s="27">
        <v>44004</v>
      </c>
      <c r="I358" s="27">
        <v>43942</v>
      </c>
      <c r="J358" s="27">
        <v>43942</v>
      </c>
      <c r="K358" s="27">
        <v>44004</v>
      </c>
      <c r="L358" s="24">
        <f>Table3[[#This Row],[EMP ID]]</f>
        <v>240240</v>
      </c>
      <c r="M358" s="24" t="str">
        <f t="shared" si="10"/>
        <v>Jaime Moreno</v>
      </c>
      <c r="N358" s="24" t="str">
        <f t="shared" si="11"/>
        <v>Moreno, Jaime</v>
      </c>
      <c r="O358" s="24">
        <f>Table3[[#This Row],[EMP ID]]</f>
        <v>240240</v>
      </c>
    </row>
    <row r="359" spans="1:15" x14ac:dyDescent="0.25">
      <c r="A359" s="24">
        <v>240241</v>
      </c>
      <c r="B359" s="24" t="s">
        <v>1318</v>
      </c>
      <c r="C359" s="24" t="s">
        <v>816</v>
      </c>
      <c r="D359" s="24" t="s">
        <v>1319</v>
      </c>
      <c r="F359" s="24" t="s">
        <v>989</v>
      </c>
      <c r="G359" s="24" t="s">
        <v>804</v>
      </c>
      <c r="H359" s="27">
        <v>44020</v>
      </c>
      <c r="I359" s="27">
        <v>43941</v>
      </c>
      <c r="J359" s="27">
        <v>43941</v>
      </c>
      <c r="K359" s="27">
        <v>44020</v>
      </c>
      <c r="L359" s="24">
        <f>Table3[[#This Row],[EMP ID]]</f>
        <v>240241</v>
      </c>
      <c r="M359" s="24" t="str">
        <f t="shared" si="10"/>
        <v>Rakan I. El hamad</v>
      </c>
      <c r="N359" s="24" t="str">
        <f t="shared" si="11"/>
        <v>El hamad, Rakan I</v>
      </c>
      <c r="O359" s="24">
        <f>Table3[[#This Row],[EMP ID]]</f>
        <v>240241</v>
      </c>
    </row>
    <row r="360" spans="1:15" x14ac:dyDescent="0.25">
      <c r="A360" s="24">
        <v>240242</v>
      </c>
      <c r="B360" s="24" t="s">
        <v>1320</v>
      </c>
      <c r="D360" s="24" t="s">
        <v>1012</v>
      </c>
      <c r="F360" s="24" t="s">
        <v>1025</v>
      </c>
      <c r="G360" s="24" t="s">
        <v>761</v>
      </c>
      <c r="H360" s="27">
        <v>44004</v>
      </c>
      <c r="I360" s="27">
        <v>43943</v>
      </c>
      <c r="J360" s="27">
        <v>43943</v>
      </c>
      <c r="K360" s="27">
        <v>44004</v>
      </c>
      <c r="L360" s="24">
        <f>Table3[[#This Row],[EMP ID]]</f>
        <v>240242</v>
      </c>
      <c r="M360" s="24" t="str">
        <f t="shared" si="10"/>
        <v>Efrain Torres</v>
      </c>
      <c r="N360" s="24" t="str">
        <f t="shared" si="11"/>
        <v>Torres, Efrain</v>
      </c>
      <c r="O360" s="24">
        <f>Table3[[#This Row],[EMP ID]]</f>
        <v>240242</v>
      </c>
    </row>
    <row r="361" spans="1:15" x14ac:dyDescent="0.25">
      <c r="A361" s="24">
        <v>240243</v>
      </c>
      <c r="B361" s="24" t="s">
        <v>928</v>
      </c>
      <c r="C361" s="24" t="s">
        <v>776</v>
      </c>
      <c r="D361" s="24" t="s">
        <v>1321</v>
      </c>
      <c r="F361" s="24" t="s">
        <v>989</v>
      </c>
      <c r="G361" s="24" t="s">
        <v>761</v>
      </c>
      <c r="H361" s="27">
        <v>44195</v>
      </c>
      <c r="I361" s="27">
        <v>43950</v>
      </c>
      <c r="J361" s="27">
        <v>43950</v>
      </c>
      <c r="K361" s="27">
        <v>44195</v>
      </c>
      <c r="L361" s="24">
        <f>Table3[[#This Row],[EMP ID]]</f>
        <v>240243</v>
      </c>
      <c r="M361" s="24" t="str">
        <f t="shared" si="10"/>
        <v>Jorge M. Calderon-Zavala</v>
      </c>
      <c r="N361" s="24" t="str">
        <f t="shared" si="11"/>
        <v>Calderon-Zavala, Jorge M</v>
      </c>
      <c r="O361" s="24">
        <f>Table3[[#This Row],[EMP ID]]</f>
        <v>240243</v>
      </c>
    </row>
    <row r="362" spans="1:15" x14ac:dyDescent="0.25">
      <c r="A362" s="24">
        <v>240244</v>
      </c>
      <c r="B362" s="24" t="s">
        <v>1006</v>
      </c>
      <c r="D362" s="24" t="s">
        <v>1317</v>
      </c>
      <c r="F362" s="24" t="s">
        <v>989</v>
      </c>
      <c r="G362" s="24" t="s">
        <v>761</v>
      </c>
      <c r="H362" s="27">
        <v>43957</v>
      </c>
      <c r="I362" s="27">
        <v>43957</v>
      </c>
      <c r="J362" s="27">
        <v>43957</v>
      </c>
      <c r="K362" s="27">
        <v>43957</v>
      </c>
      <c r="L362" s="24">
        <f>Table3[[#This Row],[EMP ID]]</f>
        <v>240244</v>
      </c>
      <c r="M362" s="24" t="str">
        <f t="shared" si="10"/>
        <v>Francisco Moreno</v>
      </c>
      <c r="N362" s="24" t="str">
        <f t="shared" si="11"/>
        <v>Moreno, Francisco</v>
      </c>
      <c r="O362" s="24">
        <f>Table3[[#This Row],[EMP ID]]</f>
        <v>240244</v>
      </c>
    </row>
    <row r="363" spans="1:15" x14ac:dyDescent="0.25">
      <c r="A363" s="24">
        <v>240245</v>
      </c>
      <c r="B363" s="24" t="s">
        <v>1322</v>
      </c>
      <c r="C363" s="24" t="s">
        <v>766</v>
      </c>
      <c r="D363" s="24" t="s">
        <v>1323</v>
      </c>
      <c r="F363" s="24" t="s">
        <v>989</v>
      </c>
      <c r="G363" s="24" t="s">
        <v>761</v>
      </c>
      <c r="H363" s="27">
        <v>43965</v>
      </c>
      <c r="I363" s="27">
        <v>43957</v>
      </c>
      <c r="J363" s="27">
        <v>43957</v>
      </c>
      <c r="K363" s="27">
        <v>43965</v>
      </c>
      <c r="L363" s="24">
        <f>Table3[[#This Row],[EMP ID]]</f>
        <v>240245</v>
      </c>
      <c r="M363" s="24" t="str">
        <f t="shared" si="10"/>
        <v>Andrew J. Fuentes</v>
      </c>
      <c r="N363" s="24" t="str">
        <f t="shared" si="11"/>
        <v>Fuentes, Andrew J</v>
      </c>
      <c r="O363" s="24">
        <f>Table3[[#This Row],[EMP ID]]</f>
        <v>240245</v>
      </c>
    </row>
    <row r="364" spans="1:15" x14ac:dyDescent="0.25">
      <c r="A364" s="24">
        <v>240246</v>
      </c>
      <c r="B364" s="24" t="s">
        <v>1324</v>
      </c>
      <c r="D364" s="24" t="s">
        <v>1085</v>
      </c>
      <c r="F364" s="24" t="s">
        <v>1325</v>
      </c>
      <c r="G364" s="24" t="s">
        <v>761</v>
      </c>
      <c r="H364" s="27">
        <v>45164</v>
      </c>
      <c r="I364" s="27">
        <v>43962</v>
      </c>
      <c r="J364" s="27">
        <v>43962</v>
      </c>
      <c r="K364" s="27">
        <v>45164</v>
      </c>
      <c r="L364" s="24">
        <f>Table3[[#This Row],[EMP ID]]</f>
        <v>240246</v>
      </c>
      <c r="M364" s="24" t="str">
        <f t="shared" si="10"/>
        <v>Jonathan Flores</v>
      </c>
      <c r="N364" s="24" t="str">
        <f t="shared" si="11"/>
        <v>Flores, Jonathan</v>
      </c>
      <c r="O364" s="24">
        <f>Table3[[#This Row],[EMP ID]]</f>
        <v>240246</v>
      </c>
    </row>
    <row r="365" spans="1:15" x14ac:dyDescent="0.25">
      <c r="A365" s="24">
        <v>240247</v>
      </c>
      <c r="B365" s="24" t="s">
        <v>1102</v>
      </c>
      <c r="C365" s="24" t="s">
        <v>776</v>
      </c>
      <c r="D365" s="24" t="s">
        <v>1045</v>
      </c>
      <c r="F365" s="24" t="s">
        <v>989</v>
      </c>
      <c r="G365" s="24" t="s">
        <v>761</v>
      </c>
      <c r="H365" s="27">
        <v>44286</v>
      </c>
      <c r="I365" s="27">
        <v>43962</v>
      </c>
      <c r="J365" s="27">
        <v>43962</v>
      </c>
      <c r="K365" s="27">
        <v>44286</v>
      </c>
      <c r="L365" s="24">
        <f>Table3[[#This Row],[EMP ID]]</f>
        <v>240247</v>
      </c>
      <c r="M365" s="24" t="str">
        <f t="shared" si="10"/>
        <v>Jesus M. Rios</v>
      </c>
      <c r="N365" s="24" t="str">
        <f t="shared" si="11"/>
        <v>Rios, Jesus M</v>
      </c>
      <c r="O365" s="24">
        <f>Table3[[#This Row],[EMP ID]]</f>
        <v>240247</v>
      </c>
    </row>
    <row r="366" spans="1:15" x14ac:dyDescent="0.25">
      <c r="A366" s="24">
        <v>240248</v>
      </c>
      <c r="B366" s="24" t="s">
        <v>999</v>
      </c>
      <c r="D366" s="24" t="s">
        <v>1326</v>
      </c>
      <c r="F366" s="24" t="s">
        <v>1054</v>
      </c>
      <c r="G366" s="24" t="s">
        <v>761</v>
      </c>
      <c r="H366" s="27">
        <v>45415</v>
      </c>
      <c r="I366" s="27">
        <v>43962</v>
      </c>
      <c r="J366" s="27">
        <v>43962</v>
      </c>
      <c r="K366" s="27">
        <v>45415</v>
      </c>
      <c r="L366" s="24">
        <f>Table3[[#This Row],[EMP ID]]</f>
        <v>240248</v>
      </c>
      <c r="M366" s="24" t="str">
        <f t="shared" si="10"/>
        <v>Michael Alvarez</v>
      </c>
      <c r="N366" s="24" t="str">
        <f t="shared" si="11"/>
        <v>Alvarez, Michael</v>
      </c>
      <c r="O366" s="24">
        <f>Table3[[#This Row],[EMP ID]]</f>
        <v>240248</v>
      </c>
    </row>
    <row r="367" spans="1:15" x14ac:dyDescent="0.25">
      <c r="A367" s="24">
        <v>240249</v>
      </c>
      <c r="B367" s="24" t="s">
        <v>954</v>
      </c>
      <c r="D367" s="24" t="s">
        <v>1109</v>
      </c>
      <c r="F367" s="24" t="s">
        <v>1059</v>
      </c>
      <c r="G367" s="24" t="s">
        <v>761</v>
      </c>
      <c r="H367" s="27">
        <v>43970</v>
      </c>
      <c r="I367" s="27">
        <v>43970</v>
      </c>
      <c r="J367" s="27">
        <v>43970</v>
      </c>
      <c r="K367" s="27">
        <v>43970</v>
      </c>
      <c r="L367" s="24">
        <f>Table3[[#This Row],[EMP ID]]</f>
        <v>240249</v>
      </c>
      <c r="M367" s="24" t="str">
        <f t="shared" si="10"/>
        <v>Saul Murillo</v>
      </c>
      <c r="N367" s="24" t="str">
        <f t="shared" si="11"/>
        <v>Murillo, Saul</v>
      </c>
      <c r="O367" s="24">
        <f>Table3[[#This Row],[EMP ID]]</f>
        <v>240249</v>
      </c>
    </row>
    <row r="368" spans="1:15" x14ac:dyDescent="0.25">
      <c r="A368" s="24">
        <v>240250</v>
      </c>
      <c r="B368" s="24" t="s">
        <v>1245</v>
      </c>
      <c r="C368" s="24" t="s">
        <v>848</v>
      </c>
      <c r="D368" s="24" t="s">
        <v>1327</v>
      </c>
      <c r="F368" s="24" t="s">
        <v>1046</v>
      </c>
      <c r="G368" s="24" t="s">
        <v>761</v>
      </c>
      <c r="H368" s="27">
        <v>44284</v>
      </c>
      <c r="I368" s="27">
        <v>43976</v>
      </c>
      <c r="J368" s="27">
        <v>43976</v>
      </c>
      <c r="K368" s="27">
        <v>44284</v>
      </c>
      <c r="L368" s="24">
        <f>Table3[[#This Row],[EMP ID]]</f>
        <v>240250</v>
      </c>
      <c r="M368" s="24" t="str">
        <f t="shared" si="10"/>
        <v>Angel R. Rebolledo</v>
      </c>
      <c r="N368" s="24" t="str">
        <f t="shared" si="11"/>
        <v>Rebolledo, Angel R</v>
      </c>
      <c r="O368" s="24">
        <f>Table3[[#This Row],[EMP ID]]</f>
        <v>240250</v>
      </c>
    </row>
    <row r="369" spans="1:15" x14ac:dyDescent="0.25">
      <c r="A369" s="24">
        <v>240251</v>
      </c>
      <c r="B369" s="24" t="s">
        <v>857</v>
      </c>
      <c r="D369" s="24" t="s">
        <v>1328</v>
      </c>
      <c r="F369" s="24" t="s">
        <v>989</v>
      </c>
      <c r="G369" s="24" t="s">
        <v>761</v>
      </c>
      <c r="H369" s="27">
        <v>44029</v>
      </c>
      <c r="I369" s="27">
        <v>43979</v>
      </c>
      <c r="J369" s="27">
        <v>43979</v>
      </c>
      <c r="K369" s="27">
        <v>44029</v>
      </c>
      <c r="L369" s="24">
        <f>Table3[[#This Row],[EMP ID]]</f>
        <v>240251</v>
      </c>
      <c r="M369" s="24" t="str">
        <f t="shared" si="10"/>
        <v>Daniel Castillo</v>
      </c>
      <c r="N369" s="24" t="str">
        <f t="shared" si="11"/>
        <v>Castillo, Daniel</v>
      </c>
      <c r="O369" s="24">
        <f>Table3[[#This Row],[EMP ID]]</f>
        <v>240251</v>
      </c>
    </row>
    <row r="370" spans="1:15" x14ac:dyDescent="0.25">
      <c r="A370" s="24">
        <v>240252</v>
      </c>
      <c r="B370" s="24" t="s">
        <v>877</v>
      </c>
      <c r="C370" s="24" t="s">
        <v>816</v>
      </c>
      <c r="D370" s="24" t="s">
        <v>1329</v>
      </c>
      <c r="F370" s="24" t="s">
        <v>1022</v>
      </c>
      <c r="G370" s="24" t="s">
        <v>761</v>
      </c>
      <c r="H370" s="27">
        <v>43976</v>
      </c>
      <c r="I370" s="27">
        <v>43976</v>
      </c>
      <c r="J370" s="27">
        <v>43976</v>
      </c>
      <c r="K370" s="27">
        <v>43976</v>
      </c>
      <c r="L370" s="24">
        <f>Table3[[#This Row],[EMP ID]]</f>
        <v>240252</v>
      </c>
      <c r="M370" s="24" t="str">
        <f t="shared" si="10"/>
        <v>Jose I. Valles-Cordero</v>
      </c>
      <c r="N370" s="24" t="str">
        <f t="shared" si="11"/>
        <v>Valles-Cordero, Jose I</v>
      </c>
      <c r="O370" s="24">
        <f>Table3[[#This Row],[EMP ID]]</f>
        <v>240252</v>
      </c>
    </row>
    <row r="371" spans="1:15" x14ac:dyDescent="0.25">
      <c r="A371" s="24">
        <v>240253</v>
      </c>
      <c r="B371" s="24" t="s">
        <v>877</v>
      </c>
      <c r="C371" s="24" t="s">
        <v>776</v>
      </c>
      <c r="D371" s="24" t="s">
        <v>1330</v>
      </c>
      <c r="F371" s="24" t="s">
        <v>986</v>
      </c>
      <c r="G371" s="24" t="s">
        <v>761</v>
      </c>
      <c r="H371" s="27">
        <v>45058</v>
      </c>
      <c r="I371" s="27">
        <v>43986</v>
      </c>
      <c r="J371" s="27">
        <v>43986</v>
      </c>
      <c r="K371" s="27">
        <v>45262</v>
      </c>
      <c r="L371" s="24">
        <f>Table3[[#This Row],[EMP ID]]</f>
        <v>240253</v>
      </c>
      <c r="M371" s="24" t="str">
        <f t="shared" si="10"/>
        <v>Jose M. Rangel Jr</v>
      </c>
      <c r="N371" s="24" t="str">
        <f t="shared" si="11"/>
        <v>Rangel Jr, Jose M</v>
      </c>
      <c r="O371" s="24">
        <f>Table3[[#This Row],[EMP ID]]</f>
        <v>240253</v>
      </c>
    </row>
    <row r="372" spans="1:15" x14ac:dyDescent="0.25">
      <c r="A372" s="24">
        <v>240254</v>
      </c>
      <c r="B372" s="24" t="s">
        <v>1056</v>
      </c>
      <c r="D372" s="24" t="s">
        <v>1331</v>
      </c>
      <c r="F372" s="24" t="s">
        <v>1100</v>
      </c>
      <c r="G372" s="24" t="s">
        <v>761</v>
      </c>
      <c r="H372" s="27"/>
      <c r="I372" s="27">
        <v>43987</v>
      </c>
      <c r="J372" s="27">
        <v>43987</v>
      </c>
      <c r="K372" s="27">
        <v>45619</v>
      </c>
      <c r="L372" s="24">
        <f>Table3[[#This Row],[EMP ID]]</f>
        <v>240254</v>
      </c>
      <c r="M372" s="24" t="str">
        <f t="shared" si="10"/>
        <v>Salvador Rodriguez Jr</v>
      </c>
      <c r="N372" s="24" t="str">
        <f t="shared" si="11"/>
        <v>Rodriguez Jr, Salvador</v>
      </c>
      <c r="O372" s="24">
        <f>Table3[[#This Row],[EMP ID]]</f>
        <v>240254</v>
      </c>
    </row>
    <row r="373" spans="1:15" x14ac:dyDescent="0.25">
      <c r="A373" s="24">
        <v>240255</v>
      </c>
      <c r="B373" s="24" t="s">
        <v>908</v>
      </c>
      <c r="C373" s="24" t="s">
        <v>776</v>
      </c>
      <c r="D373" s="24" t="s">
        <v>1332</v>
      </c>
      <c r="F373" s="24" t="s">
        <v>1120</v>
      </c>
      <c r="G373" s="24" t="s">
        <v>761</v>
      </c>
      <c r="H373" s="27"/>
      <c r="I373" s="27">
        <v>43987</v>
      </c>
      <c r="J373" s="27">
        <v>43987</v>
      </c>
      <c r="K373" s="27">
        <v>45619</v>
      </c>
      <c r="L373" s="24">
        <f>Table3[[#This Row],[EMP ID]]</f>
        <v>240255</v>
      </c>
      <c r="M373" s="24" t="str">
        <f t="shared" si="10"/>
        <v>Juan M. Luevano</v>
      </c>
      <c r="N373" s="24" t="str">
        <f t="shared" si="11"/>
        <v>Luevano, Juan M</v>
      </c>
      <c r="O373" s="24">
        <f>Table3[[#This Row],[EMP ID]]</f>
        <v>240255</v>
      </c>
    </row>
    <row r="374" spans="1:15" x14ac:dyDescent="0.25">
      <c r="A374" s="24">
        <v>240256</v>
      </c>
      <c r="B374" s="24" t="s">
        <v>1333</v>
      </c>
      <c r="D374" s="24" t="s">
        <v>781</v>
      </c>
      <c r="F374" s="24" t="s">
        <v>1022</v>
      </c>
      <c r="G374" s="24" t="s">
        <v>761</v>
      </c>
      <c r="H374" s="27">
        <v>45103</v>
      </c>
      <c r="I374" s="27">
        <v>43991</v>
      </c>
      <c r="J374" s="27">
        <v>43991</v>
      </c>
      <c r="K374" s="27">
        <v>45103</v>
      </c>
      <c r="L374" s="24">
        <f>Table3[[#This Row],[EMP ID]]</f>
        <v>240256</v>
      </c>
      <c r="M374" s="24" t="str">
        <f t="shared" si="10"/>
        <v>J Guadalupe Salazar</v>
      </c>
      <c r="N374" s="24" t="str">
        <f t="shared" si="11"/>
        <v>Salazar, J Guadalupe</v>
      </c>
      <c r="O374" s="24">
        <f>Table3[[#This Row],[EMP ID]]</f>
        <v>240256</v>
      </c>
    </row>
    <row r="375" spans="1:15" x14ac:dyDescent="0.25">
      <c r="A375" s="24">
        <v>240257</v>
      </c>
      <c r="B375" s="24" t="s">
        <v>1334</v>
      </c>
      <c r="C375" s="24" t="s">
        <v>845</v>
      </c>
      <c r="D375" s="24" t="s">
        <v>1273</v>
      </c>
      <c r="F375" s="24" t="s">
        <v>1100</v>
      </c>
      <c r="G375" s="24" t="s">
        <v>761</v>
      </c>
      <c r="H375" s="27">
        <v>44274</v>
      </c>
      <c r="I375" s="27">
        <v>44018</v>
      </c>
      <c r="J375" s="27">
        <v>44018</v>
      </c>
      <c r="K375" s="27">
        <v>44274</v>
      </c>
      <c r="L375" s="24">
        <f>Table3[[#This Row],[EMP ID]]</f>
        <v>240257</v>
      </c>
      <c r="M375" s="24" t="str">
        <f t="shared" si="10"/>
        <v>Vic D. Skinner</v>
      </c>
      <c r="N375" s="24" t="str">
        <f t="shared" si="11"/>
        <v>Skinner, Vic D</v>
      </c>
      <c r="O375" s="24">
        <f>Table3[[#This Row],[EMP ID]]</f>
        <v>240257</v>
      </c>
    </row>
    <row r="376" spans="1:15" x14ac:dyDescent="0.25">
      <c r="A376" s="24">
        <v>240258</v>
      </c>
      <c r="B376" s="24" t="s">
        <v>1335</v>
      </c>
      <c r="D376" s="24" t="s">
        <v>1336</v>
      </c>
      <c r="F376" s="24" t="s">
        <v>1244</v>
      </c>
      <c r="G376" s="24" t="s">
        <v>761</v>
      </c>
      <c r="H376" s="27">
        <v>44323</v>
      </c>
      <c r="I376" s="27">
        <v>43997</v>
      </c>
      <c r="J376" s="27">
        <v>43997</v>
      </c>
      <c r="K376" s="27">
        <v>44323</v>
      </c>
      <c r="L376" s="24">
        <f>Table3[[#This Row],[EMP ID]]</f>
        <v>240258</v>
      </c>
      <c r="M376" s="24" t="str">
        <f t="shared" si="10"/>
        <v>Bryant Dunn</v>
      </c>
      <c r="N376" s="24" t="str">
        <f t="shared" si="11"/>
        <v>Dunn, Bryant</v>
      </c>
      <c r="O376" s="24">
        <f>Table3[[#This Row],[EMP ID]]</f>
        <v>240258</v>
      </c>
    </row>
    <row r="377" spans="1:15" x14ac:dyDescent="0.25">
      <c r="A377" s="24">
        <v>240259</v>
      </c>
      <c r="B377" s="24" t="s">
        <v>876</v>
      </c>
      <c r="D377" s="24" t="s">
        <v>889</v>
      </c>
      <c r="F377" s="24" t="s">
        <v>1337</v>
      </c>
      <c r="G377" s="24" t="s">
        <v>761</v>
      </c>
      <c r="H377" s="27"/>
      <c r="I377" s="27">
        <v>43997</v>
      </c>
      <c r="J377" s="27">
        <v>43997</v>
      </c>
      <c r="K377" s="27">
        <v>45618</v>
      </c>
      <c r="L377" s="24">
        <f>Table3[[#This Row],[EMP ID]]</f>
        <v>240259</v>
      </c>
      <c r="M377" s="24" t="str">
        <f t="shared" si="10"/>
        <v>Omar Ramirez</v>
      </c>
      <c r="N377" s="24" t="str">
        <f t="shared" si="11"/>
        <v>Ramirez, Omar</v>
      </c>
      <c r="O377" s="24">
        <f>Table3[[#This Row],[EMP ID]]</f>
        <v>240259</v>
      </c>
    </row>
    <row r="378" spans="1:15" x14ac:dyDescent="0.25">
      <c r="A378" s="24">
        <v>240260</v>
      </c>
      <c r="B378" s="24" t="s">
        <v>868</v>
      </c>
      <c r="C378" s="24" t="s">
        <v>776</v>
      </c>
      <c r="D378" s="24" t="s">
        <v>917</v>
      </c>
      <c r="F378" s="24" t="s">
        <v>1338</v>
      </c>
      <c r="G378" s="24" t="s">
        <v>761</v>
      </c>
      <c r="H378" s="27">
        <v>44112</v>
      </c>
      <c r="I378" s="27">
        <v>44000</v>
      </c>
      <c r="J378" s="27">
        <v>44000</v>
      </c>
      <c r="K378" s="27">
        <v>44112</v>
      </c>
      <c r="L378" s="24">
        <f>Table3[[#This Row],[EMP ID]]</f>
        <v>240260</v>
      </c>
      <c r="M378" s="24" t="str">
        <f t="shared" si="10"/>
        <v>Victor M. Hernandez</v>
      </c>
      <c r="N378" s="24" t="str">
        <f t="shared" si="11"/>
        <v>Hernandez, Victor M</v>
      </c>
      <c r="O378" s="24">
        <f>Table3[[#This Row],[EMP ID]]</f>
        <v>240260</v>
      </c>
    </row>
    <row r="379" spans="1:15" x14ac:dyDescent="0.25">
      <c r="A379" s="24">
        <v>240261</v>
      </c>
      <c r="B379" s="24" t="s">
        <v>877</v>
      </c>
      <c r="C379" s="24" t="s">
        <v>900</v>
      </c>
      <c r="D379" s="24" t="s">
        <v>1339</v>
      </c>
      <c r="F379" s="24" t="s">
        <v>1100</v>
      </c>
      <c r="G379" s="24" t="s">
        <v>761</v>
      </c>
      <c r="H379" s="27">
        <v>44015</v>
      </c>
      <c r="I379" s="27">
        <v>44011</v>
      </c>
      <c r="J379" s="27">
        <v>44011</v>
      </c>
      <c r="K379" s="27">
        <v>44015</v>
      </c>
      <c r="L379" s="24">
        <f>Table3[[#This Row],[EMP ID]]</f>
        <v>240261</v>
      </c>
      <c r="M379" s="24" t="str">
        <f t="shared" si="10"/>
        <v>Jose G. Tafolla</v>
      </c>
      <c r="N379" s="24" t="str">
        <f t="shared" si="11"/>
        <v>Tafolla, Jose G</v>
      </c>
      <c r="O379" s="24">
        <f>Table3[[#This Row],[EMP ID]]</f>
        <v>240261</v>
      </c>
    </row>
    <row r="380" spans="1:15" x14ac:dyDescent="0.25">
      <c r="A380" s="24">
        <v>240262</v>
      </c>
      <c r="B380" s="24" t="s">
        <v>1006</v>
      </c>
      <c r="D380" s="24" t="s">
        <v>1340</v>
      </c>
      <c r="F380" s="24" t="s">
        <v>1041</v>
      </c>
      <c r="G380" s="24" t="s">
        <v>761</v>
      </c>
      <c r="H380" s="27">
        <v>44011</v>
      </c>
      <c r="I380" s="27">
        <v>44011</v>
      </c>
      <c r="J380" s="27">
        <v>44011</v>
      </c>
      <c r="K380" s="27">
        <v>44011</v>
      </c>
      <c r="L380" s="24">
        <f>Table3[[#This Row],[EMP ID]]</f>
        <v>240262</v>
      </c>
      <c r="M380" s="24" t="str">
        <f t="shared" si="10"/>
        <v>Francisco Lopez-Rosa</v>
      </c>
      <c r="N380" s="24" t="str">
        <f t="shared" si="11"/>
        <v>Lopez-Rosa, Francisco</v>
      </c>
      <c r="O380" s="24">
        <f>Table3[[#This Row],[EMP ID]]</f>
        <v>240262</v>
      </c>
    </row>
    <row r="381" spans="1:15" x14ac:dyDescent="0.25">
      <c r="A381" s="24">
        <v>240263</v>
      </c>
      <c r="B381" s="24" t="s">
        <v>1341</v>
      </c>
      <c r="C381" s="24" t="s">
        <v>762</v>
      </c>
      <c r="D381" s="24" t="s">
        <v>1342</v>
      </c>
      <c r="F381" s="24" t="s">
        <v>1100</v>
      </c>
      <c r="G381" s="24" t="s">
        <v>761</v>
      </c>
      <c r="H381" s="27"/>
      <c r="I381" s="27">
        <v>44013</v>
      </c>
      <c r="J381" s="27">
        <v>44013</v>
      </c>
      <c r="K381" s="27">
        <v>45617</v>
      </c>
      <c r="L381" s="24">
        <f>Table3[[#This Row],[EMP ID]]</f>
        <v>240263</v>
      </c>
      <c r="M381" s="24" t="str">
        <f t="shared" si="10"/>
        <v>Ernest S. Lemon Jr</v>
      </c>
      <c r="N381" s="24" t="str">
        <f t="shared" si="11"/>
        <v>Lemon Jr, Ernest S</v>
      </c>
      <c r="O381" s="24">
        <f>Table3[[#This Row],[EMP ID]]</f>
        <v>240263</v>
      </c>
    </row>
    <row r="382" spans="1:15" x14ac:dyDescent="0.25">
      <c r="A382" s="24">
        <v>240264</v>
      </c>
      <c r="B382" s="24" t="s">
        <v>1056</v>
      </c>
      <c r="D382" s="24" t="s">
        <v>1343</v>
      </c>
      <c r="F382" s="24" t="s">
        <v>837</v>
      </c>
      <c r="G382" s="24" t="s">
        <v>761</v>
      </c>
      <c r="H382" s="27">
        <v>44022</v>
      </c>
      <c r="I382" s="27">
        <v>44018</v>
      </c>
      <c r="J382" s="27">
        <v>44018</v>
      </c>
      <c r="K382" s="27">
        <v>44022</v>
      </c>
      <c r="L382" s="24">
        <f>Table3[[#This Row],[EMP ID]]</f>
        <v>240264</v>
      </c>
      <c r="M382" s="24" t="str">
        <f t="shared" si="10"/>
        <v>Salvador Hernandez-Espinoza</v>
      </c>
      <c r="N382" s="24" t="str">
        <f t="shared" si="11"/>
        <v>Hernandez-Espinoza, Salvador</v>
      </c>
      <c r="O382" s="24">
        <f>Table3[[#This Row],[EMP ID]]</f>
        <v>240264</v>
      </c>
    </row>
    <row r="383" spans="1:15" x14ac:dyDescent="0.25">
      <c r="A383" s="24">
        <v>240265</v>
      </c>
      <c r="B383" s="24" t="s">
        <v>1344</v>
      </c>
      <c r="D383" s="24" t="s">
        <v>1345</v>
      </c>
      <c r="F383" s="24" t="s">
        <v>1100</v>
      </c>
      <c r="G383" s="24" t="s">
        <v>761</v>
      </c>
      <c r="H383" s="27">
        <v>44056</v>
      </c>
      <c r="I383" s="27">
        <v>44053</v>
      </c>
      <c r="J383" s="27"/>
      <c r="K383" s="27">
        <v>44056</v>
      </c>
      <c r="L383" s="24">
        <f>Table3[[#This Row],[EMP ID]]</f>
        <v>240265</v>
      </c>
      <c r="M383" s="24" t="str">
        <f t="shared" si="10"/>
        <v>Paolo Phillip Derek Salazar-Palma</v>
      </c>
      <c r="N383" s="24" t="str">
        <f t="shared" si="11"/>
        <v>Salazar-Palma, Paolo Phillip Derek</v>
      </c>
      <c r="O383" s="24">
        <f>Table3[[#This Row],[EMP ID]]</f>
        <v>240265</v>
      </c>
    </row>
    <row r="384" spans="1:15" x14ac:dyDescent="0.25">
      <c r="A384" s="24">
        <v>240266</v>
      </c>
      <c r="B384" s="24" t="s">
        <v>906</v>
      </c>
      <c r="D384" s="24" t="s">
        <v>1345</v>
      </c>
      <c r="F384" s="24" t="s">
        <v>1100</v>
      </c>
      <c r="G384" s="24" t="s">
        <v>761</v>
      </c>
      <c r="H384" s="27">
        <v>44019</v>
      </c>
      <c r="I384" s="27">
        <v>44019</v>
      </c>
      <c r="J384" s="27">
        <v>44019</v>
      </c>
      <c r="K384" s="27">
        <v>44019</v>
      </c>
      <c r="L384" s="24">
        <f>Table3[[#This Row],[EMP ID]]</f>
        <v>240266</v>
      </c>
      <c r="M384" s="24" t="str">
        <f t="shared" si="10"/>
        <v>Edwin Salazar-Palma</v>
      </c>
      <c r="N384" s="24" t="str">
        <f t="shared" si="11"/>
        <v>Salazar-Palma, Edwin</v>
      </c>
      <c r="O384" s="24">
        <f>Table3[[#This Row],[EMP ID]]</f>
        <v>240266</v>
      </c>
    </row>
    <row r="385" spans="1:15" x14ac:dyDescent="0.25">
      <c r="A385" s="24">
        <v>240267</v>
      </c>
      <c r="B385" s="24" t="s">
        <v>1346</v>
      </c>
      <c r="D385" s="24" t="s">
        <v>1347</v>
      </c>
      <c r="F385" s="24" t="s">
        <v>837</v>
      </c>
      <c r="G385" s="24" t="s">
        <v>761</v>
      </c>
      <c r="H385" s="27">
        <v>44039</v>
      </c>
      <c r="I385" s="27">
        <v>44039</v>
      </c>
      <c r="J385" s="27">
        <v>44039</v>
      </c>
      <c r="K385" s="27">
        <v>44039</v>
      </c>
      <c r="L385" s="24">
        <f>Table3[[#This Row],[EMP ID]]</f>
        <v>240267</v>
      </c>
      <c r="M385" s="24" t="str">
        <f t="shared" si="10"/>
        <v>Salomon Angeles</v>
      </c>
      <c r="N385" s="24" t="str">
        <f t="shared" si="11"/>
        <v>Angeles, Salomon</v>
      </c>
      <c r="O385" s="24">
        <f>Table3[[#This Row],[EMP ID]]</f>
        <v>240267</v>
      </c>
    </row>
    <row r="386" spans="1:15" x14ac:dyDescent="0.25">
      <c r="A386" s="24">
        <v>240268</v>
      </c>
      <c r="B386" s="24" t="s">
        <v>974</v>
      </c>
      <c r="C386" s="24" t="s">
        <v>772</v>
      </c>
      <c r="D386" s="24" t="s">
        <v>1348</v>
      </c>
      <c r="F386" s="24" t="s">
        <v>989</v>
      </c>
      <c r="G386" s="24" t="s">
        <v>761</v>
      </c>
      <c r="H386" s="27">
        <v>44039</v>
      </c>
      <c r="I386" s="27">
        <v>44039</v>
      </c>
      <c r="J386" s="27">
        <v>44039</v>
      </c>
      <c r="K386" s="27">
        <v>44039</v>
      </c>
      <c r="L386" s="24">
        <f>Table3[[#This Row],[EMP ID]]</f>
        <v>240268</v>
      </c>
      <c r="M386" s="24" t="str">
        <f t="shared" si="10"/>
        <v>Luis H. Yanez</v>
      </c>
      <c r="N386" s="24" t="str">
        <f t="shared" si="11"/>
        <v>Yanez, Luis H</v>
      </c>
      <c r="O386" s="24">
        <f>Table3[[#This Row],[EMP ID]]</f>
        <v>240268</v>
      </c>
    </row>
    <row r="387" spans="1:15" x14ac:dyDescent="0.25">
      <c r="A387" s="24">
        <v>240269</v>
      </c>
      <c r="B387" s="24" t="s">
        <v>1349</v>
      </c>
      <c r="D387" s="24" t="s">
        <v>1350</v>
      </c>
      <c r="F387" s="24" t="s">
        <v>1022</v>
      </c>
      <c r="G387" s="24" t="s">
        <v>761</v>
      </c>
      <c r="H387" s="27">
        <v>44043</v>
      </c>
      <c r="I387" s="27">
        <v>44039</v>
      </c>
      <c r="J387" s="27">
        <v>44039</v>
      </c>
      <c r="K387" s="27">
        <v>44043</v>
      </c>
      <c r="L387" s="24">
        <f>Table3[[#This Row],[EMP ID]]</f>
        <v>240269</v>
      </c>
      <c r="M387" s="24" t="str">
        <f t="shared" ref="M387:M450" si="12">IF(C387&lt;&gt;"", B387 &amp; " " &amp; C387 &amp; ". " &amp; D387, B387 &amp; " " &amp; D387)</f>
        <v>Astolfo Maldonado Jr.</v>
      </c>
      <c r="N387" s="24" t="str">
        <f t="shared" ref="N387:N450" si="13">IF(C387&lt;&gt;"", D387 &amp; ", " &amp; B387 &amp; " " &amp; C387, D387 &amp; ", " &amp; B387)</f>
        <v>Maldonado Jr., Astolfo</v>
      </c>
      <c r="O387" s="24">
        <f>Table3[[#This Row],[EMP ID]]</f>
        <v>240269</v>
      </c>
    </row>
    <row r="388" spans="1:15" x14ac:dyDescent="0.25">
      <c r="A388" s="24">
        <v>240270</v>
      </c>
      <c r="B388" s="24" t="s">
        <v>1102</v>
      </c>
      <c r="C388" s="24" t="s">
        <v>791</v>
      </c>
      <c r="D388" s="24" t="s">
        <v>1351</v>
      </c>
      <c r="F388" s="24" t="s">
        <v>837</v>
      </c>
      <c r="G388" s="24" t="s">
        <v>761</v>
      </c>
      <c r="H388" s="27">
        <v>44140</v>
      </c>
      <c r="I388" s="27">
        <v>44039</v>
      </c>
      <c r="J388" s="27">
        <v>44039</v>
      </c>
      <c r="K388" s="27">
        <v>44140</v>
      </c>
      <c r="L388" s="24">
        <f>Table3[[#This Row],[EMP ID]]</f>
        <v>240270</v>
      </c>
      <c r="M388" s="24" t="str">
        <f t="shared" si="12"/>
        <v>Jesus E. Montenegro</v>
      </c>
      <c r="N388" s="24" t="str">
        <f t="shared" si="13"/>
        <v>Montenegro, Jesus E</v>
      </c>
      <c r="O388" s="24">
        <f>Table3[[#This Row],[EMP ID]]</f>
        <v>240270</v>
      </c>
    </row>
    <row r="389" spans="1:15" x14ac:dyDescent="0.25">
      <c r="A389" s="24">
        <v>240271</v>
      </c>
      <c r="B389" s="24" t="s">
        <v>1308</v>
      </c>
      <c r="C389" s="24" t="s">
        <v>845</v>
      </c>
      <c r="D389" s="24" t="s">
        <v>1295</v>
      </c>
      <c r="F389" s="24" t="s">
        <v>1352</v>
      </c>
      <c r="H389" s="27">
        <v>44170</v>
      </c>
      <c r="I389" s="27">
        <v>44032</v>
      </c>
      <c r="J389" s="27">
        <v>44032</v>
      </c>
      <c r="K389" s="27">
        <v>44170</v>
      </c>
      <c r="L389" s="24">
        <f>Table3[[#This Row],[EMP ID]]</f>
        <v>240271</v>
      </c>
      <c r="M389" s="24" t="str">
        <f t="shared" si="12"/>
        <v>Joshua D. Skellen</v>
      </c>
      <c r="N389" s="24" t="str">
        <f t="shared" si="13"/>
        <v>Skellen, Joshua D</v>
      </c>
      <c r="O389" s="24">
        <f>Table3[[#This Row],[EMP ID]]</f>
        <v>240271</v>
      </c>
    </row>
    <row r="390" spans="1:15" x14ac:dyDescent="0.25">
      <c r="A390" s="24">
        <v>240272</v>
      </c>
      <c r="B390" s="24" t="s">
        <v>829</v>
      </c>
      <c r="C390" s="24" t="s">
        <v>778</v>
      </c>
      <c r="D390" s="24" t="s">
        <v>1353</v>
      </c>
      <c r="F390" s="24" t="s">
        <v>1352</v>
      </c>
      <c r="G390" s="24" t="s">
        <v>761</v>
      </c>
      <c r="H390" s="27">
        <v>44179</v>
      </c>
      <c r="I390" s="27">
        <v>44032</v>
      </c>
      <c r="J390" s="27">
        <v>44032</v>
      </c>
      <c r="K390" s="27">
        <v>44179</v>
      </c>
      <c r="L390" s="24">
        <f>Table3[[#This Row],[EMP ID]]</f>
        <v>240272</v>
      </c>
      <c r="M390" s="24" t="str">
        <f t="shared" si="12"/>
        <v>Jeffrey A. Weil</v>
      </c>
      <c r="N390" s="24" t="str">
        <f t="shared" si="13"/>
        <v>Weil, Jeffrey A</v>
      </c>
      <c r="O390" s="24">
        <f>Table3[[#This Row],[EMP ID]]</f>
        <v>240272</v>
      </c>
    </row>
    <row r="391" spans="1:15" x14ac:dyDescent="0.25">
      <c r="A391" s="24">
        <v>240273</v>
      </c>
      <c r="B391" s="24" t="s">
        <v>1354</v>
      </c>
      <c r="C391" s="24" t="s">
        <v>848</v>
      </c>
      <c r="D391" s="24" t="s">
        <v>1355</v>
      </c>
      <c r="F391" s="24" t="s">
        <v>837</v>
      </c>
      <c r="G391" s="24" t="s">
        <v>761</v>
      </c>
      <c r="H391" s="27">
        <v>44182</v>
      </c>
      <c r="I391" s="27">
        <v>44067</v>
      </c>
      <c r="J391" s="27">
        <v>44046</v>
      </c>
      <c r="K391" s="27">
        <v>44182</v>
      </c>
      <c r="L391" s="24">
        <f>Table3[[#This Row],[EMP ID]]</f>
        <v>240273</v>
      </c>
      <c r="M391" s="24" t="str">
        <f t="shared" si="12"/>
        <v>Antonio R. Jimenez</v>
      </c>
      <c r="N391" s="24" t="str">
        <f t="shared" si="13"/>
        <v>Jimenez, Antonio R</v>
      </c>
      <c r="O391" s="24">
        <f>Table3[[#This Row],[EMP ID]]</f>
        <v>240273</v>
      </c>
    </row>
    <row r="392" spans="1:15" x14ac:dyDescent="0.25">
      <c r="A392" s="24">
        <v>240274</v>
      </c>
      <c r="B392" s="24" t="s">
        <v>1304</v>
      </c>
      <c r="C392" s="24" t="s">
        <v>762</v>
      </c>
      <c r="D392" s="24" t="s">
        <v>1356</v>
      </c>
      <c r="F392" s="24" t="s">
        <v>1025</v>
      </c>
      <c r="G392" s="24" t="s">
        <v>761</v>
      </c>
      <c r="H392" s="27">
        <v>44299</v>
      </c>
      <c r="I392" s="27">
        <v>44046</v>
      </c>
      <c r="J392" s="27">
        <v>44046</v>
      </c>
      <c r="K392" s="27">
        <v>44299</v>
      </c>
      <c r="L392" s="24">
        <f>Table3[[#This Row],[EMP ID]]</f>
        <v>240274</v>
      </c>
      <c r="M392" s="24" t="str">
        <f t="shared" si="12"/>
        <v>Ignacio S. Esparza-Lopez</v>
      </c>
      <c r="N392" s="24" t="str">
        <f t="shared" si="13"/>
        <v>Esparza-Lopez, Ignacio S</v>
      </c>
      <c r="O392" s="24">
        <f>Table3[[#This Row],[EMP ID]]</f>
        <v>240274</v>
      </c>
    </row>
    <row r="393" spans="1:15" x14ac:dyDescent="0.25">
      <c r="A393" s="24">
        <v>240275</v>
      </c>
      <c r="B393" s="24" t="s">
        <v>1184</v>
      </c>
      <c r="D393" s="24" t="s">
        <v>1357</v>
      </c>
      <c r="F393" s="24" t="s">
        <v>837</v>
      </c>
      <c r="G393" s="24" t="s">
        <v>761</v>
      </c>
      <c r="H393" s="27">
        <v>44701</v>
      </c>
      <c r="I393" s="27">
        <v>44046</v>
      </c>
      <c r="J393" s="27">
        <v>44046</v>
      </c>
      <c r="K393" s="27">
        <v>44701</v>
      </c>
      <c r="L393" s="24">
        <f>Table3[[#This Row],[EMP ID]]</f>
        <v>240275</v>
      </c>
      <c r="M393" s="24" t="str">
        <f t="shared" si="12"/>
        <v>Cesar Garcia Jr.</v>
      </c>
      <c r="N393" s="24" t="str">
        <f t="shared" si="13"/>
        <v>Garcia Jr., Cesar</v>
      </c>
      <c r="O393" s="24">
        <f>Table3[[#This Row],[EMP ID]]</f>
        <v>240275</v>
      </c>
    </row>
    <row r="394" spans="1:15" x14ac:dyDescent="0.25">
      <c r="A394" s="24">
        <v>240276</v>
      </c>
      <c r="B394" s="24" t="s">
        <v>1087</v>
      </c>
      <c r="D394" s="24" t="s">
        <v>1358</v>
      </c>
      <c r="F394" s="24" t="s">
        <v>1041</v>
      </c>
      <c r="G394" s="24" t="s">
        <v>761</v>
      </c>
      <c r="H394" s="27">
        <v>44060</v>
      </c>
      <c r="I394" s="27">
        <v>44046</v>
      </c>
      <c r="J394" s="27">
        <v>44046</v>
      </c>
      <c r="K394" s="27">
        <v>44060</v>
      </c>
      <c r="L394" s="24">
        <f>Table3[[#This Row],[EMP ID]]</f>
        <v>240276</v>
      </c>
      <c r="M394" s="24" t="str">
        <f t="shared" si="12"/>
        <v>Humberto Esparza-Camos</v>
      </c>
      <c r="N394" s="24" t="str">
        <f t="shared" si="13"/>
        <v>Esparza-Camos, Humberto</v>
      </c>
      <c r="O394" s="24">
        <f>Table3[[#This Row],[EMP ID]]</f>
        <v>240276</v>
      </c>
    </row>
    <row r="395" spans="1:15" x14ac:dyDescent="0.25">
      <c r="A395" s="24">
        <v>240277</v>
      </c>
      <c r="B395" s="24" t="s">
        <v>908</v>
      </c>
      <c r="C395" s="24" t="s">
        <v>776</v>
      </c>
      <c r="D395" s="24" t="s">
        <v>1012</v>
      </c>
      <c r="F395" s="24" t="s">
        <v>1091</v>
      </c>
      <c r="G395" s="24" t="s">
        <v>761</v>
      </c>
      <c r="H395" s="27">
        <v>44225</v>
      </c>
      <c r="I395" s="27">
        <v>44046</v>
      </c>
      <c r="J395" s="27">
        <v>44046</v>
      </c>
      <c r="K395" s="27">
        <v>44225</v>
      </c>
      <c r="L395" s="24">
        <f>Table3[[#This Row],[EMP ID]]</f>
        <v>240277</v>
      </c>
      <c r="M395" s="24" t="str">
        <f t="shared" si="12"/>
        <v>Juan M. Torres</v>
      </c>
      <c r="N395" s="24" t="str">
        <f t="shared" si="13"/>
        <v>Torres, Juan M</v>
      </c>
      <c r="O395" s="24">
        <f>Table3[[#This Row],[EMP ID]]</f>
        <v>240277</v>
      </c>
    </row>
    <row r="396" spans="1:15" x14ac:dyDescent="0.25">
      <c r="A396" s="24">
        <v>240278</v>
      </c>
      <c r="B396" s="24" t="s">
        <v>1359</v>
      </c>
      <c r="D396" s="24" t="s">
        <v>1360</v>
      </c>
      <c r="F396" s="24" t="s">
        <v>989</v>
      </c>
      <c r="G396" s="24" t="s">
        <v>761</v>
      </c>
      <c r="H396" s="27"/>
      <c r="I396" s="27">
        <v>44046</v>
      </c>
      <c r="J396" s="27">
        <v>44046</v>
      </c>
      <c r="K396" s="27">
        <v>45619</v>
      </c>
      <c r="L396" s="24">
        <f>Table3[[#This Row],[EMP ID]]</f>
        <v>240278</v>
      </c>
      <c r="M396" s="24" t="str">
        <f t="shared" si="12"/>
        <v>George Oliva</v>
      </c>
      <c r="N396" s="24" t="str">
        <f t="shared" si="13"/>
        <v>Oliva, George</v>
      </c>
      <c r="O396" s="24">
        <f>Table3[[#This Row],[EMP ID]]</f>
        <v>240278</v>
      </c>
    </row>
    <row r="397" spans="1:15" x14ac:dyDescent="0.25">
      <c r="A397" s="24">
        <v>240279</v>
      </c>
      <c r="B397" s="24" t="s">
        <v>1361</v>
      </c>
      <c r="C397" s="24" t="s">
        <v>778</v>
      </c>
      <c r="D397" s="24" t="s">
        <v>1362</v>
      </c>
      <c r="F397" s="24" t="s">
        <v>837</v>
      </c>
      <c r="H397" s="27">
        <v>44166</v>
      </c>
      <c r="I397" s="27">
        <v>44046</v>
      </c>
      <c r="J397" s="27">
        <v>44046</v>
      </c>
      <c r="K397" s="27">
        <v>44166</v>
      </c>
      <c r="L397" s="24">
        <f>Table3[[#This Row],[EMP ID]]</f>
        <v>240279</v>
      </c>
      <c r="M397" s="24" t="str">
        <f t="shared" si="12"/>
        <v>Jacob A. Poteet</v>
      </c>
      <c r="N397" s="24" t="str">
        <f t="shared" si="13"/>
        <v>Poteet, Jacob A</v>
      </c>
      <c r="O397" s="24">
        <f>Table3[[#This Row],[EMP ID]]</f>
        <v>240279</v>
      </c>
    </row>
    <row r="398" spans="1:15" x14ac:dyDescent="0.25">
      <c r="A398" s="24">
        <v>240280</v>
      </c>
      <c r="B398" s="24" t="s">
        <v>1363</v>
      </c>
      <c r="C398" s="24" t="s">
        <v>845</v>
      </c>
      <c r="D398" s="24" t="s">
        <v>1364</v>
      </c>
      <c r="F398" s="24" t="s">
        <v>1100</v>
      </c>
      <c r="G398" s="24" t="s">
        <v>771</v>
      </c>
      <c r="H398" s="27">
        <v>44046</v>
      </c>
      <c r="I398" s="27">
        <v>44046</v>
      </c>
      <c r="J398" s="27">
        <v>44046</v>
      </c>
      <c r="K398" s="27">
        <v>44046</v>
      </c>
      <c r="L398" s="24">
        <f>Table3[[#This Row],[EMP ID]]</f>
        <v>240280</v>
      </c>
      <c r="M398" s="24" t="str">
        <f t="shared" si="12"/>
        <v>Andre D. Smith</v>
      </c>
      <c r="N398" s="24" t="str">
        <f t="shared" si="13"/>
        <v>Smith, Andre D</v>
      </c>
      <c r="O398" s="24">
        <f>Table3[[#This Row],[EMP ID]]</f>
        <v>240280</v>
      </c>
    </row>
    <row r="399" spans="1:15" x14ac:dyDescent="0.25">
      <c r="A399" s="24">
        <v>240281</v>
      </c>
      <c r="B399" s="24" t="s">
        <v>1365</v>
      </c>
      <c r="C399" s="24" t="s">
        <v>778</v>
      </c>
      <c r="D399" s="24" t="s">
        <v>1366</v>
      </c>
      <c r="F399" s="24" t="s">
        <v>837</v>
      </c>
      <c r="G399" s="24" t="s">
        <v>761</v>
      </c>
      <c r="H399" s="27">
        <v>44494</v>
      </c>
      <c r="I399" s="27">
        <v>44046</v>
      </c>
      <c r="J399" s="27">
        <v>44046</v>
      </c>
      <c r="K399" s="27">
        <v>44494</v>
      </c>
      <c r="L399" s="24">
        <f>Table3[[#This Row],[EMP ID]]</f>
        <v>240281</v>
      </c>
      <c r="M399" s="24" t="str">
        <f t="shared" si="12"/>
        <v>Otoniel A. Onofre-Alas</v>
      </c>
      <c r="N399" s="24" t="str">
        <f t="shared" si="13"/>
        <v>Onofre-Alas, Otoniel A</v>
      </c>
      <c r="O399" s="24">
        <f>Table3[[#This Row],[EMP ID]]</f>
        <v>240281</v>
      </c>
    </row>
    <row r="400" spans="1:15" x14ac:dyDescent="0.25">
      <c r="A400" s="24">
        <v>240282</v>
      </c>
      <c r="B400" s="24" t="s">
        <v>1253</v>
      </c>
      <c r="D400" s="24" t="s">
        <v>1134</v>
      </c>
      <c r="F400" s="24" t="s">
        <v>1091</v>
      </c>
      <c r="G400" s="24" t="s">
        <v>761</v>
      </c>
      <c r="H400" s="27">
        <v>44961</v>
      </c>
      <c r="I400" s="27">
        <v>44053</v>
      </c>
      <c r="J400" s="27">
        <v>44701</v>
      </c>
      <c r="K400" s="27">
        <v>44961</v>
      </c>
      <c r="L400" s="24">
        <f>Table3[[#This Row],[EMP ID]]</f>
        <v>240282</v>
      </c>
      <c r="M400" s="24" t="str">
        <f t="shared" si="12"/>
        <v>Alfredo Sotelo</v>
      </c>
      <c r="N400" s="24" t="str">
        <f t="shared" si="13"/>
        <v>Sotelo, Alfredo</v>
      </c>
      <c r="O400" s="24">
        <f>Table3[[#This Row],[EMP ID]]</f>
        <v>240282</v>
      </c>
    </row>
    <row r="401" spans="1:15" x14ac:dyDescent="0.25">
      <c r="A401" s="24">
        <v>240283</v>
      </c>
      <c r="B401" s="24" t="s">
        <v>1253</v>
      </c>
      <c r="D401" s="24" t="s">
        <v>1367</v>
      </c>
      <c r="F401" s="24" t="s">
        <v>1041</v>
      </c>
      <c r="G401" s="24" t="s">
        <v>761</v>
      </c>
      <c r="H401" s="27">
        <v>44813</v>
      </c>
      <c r="I401" s="27">
        <v>44053</v>
      </c>
      <c r="J401" s="27">
        <v>44704</v>
      </c>
      <c r="K401" s="27">
        <v>44813</v>
      </c>
      <c r="L401" s="24">
        <f>Table3[[#This Row],[EMP ID]]</f>
        <v>240283</v>
      </c>
      <c r="M401" s="24" t="str">
        <f t="shared" si="12"/>
        <v>Alfredo Avina-Talavera</v>
      </c>
      <c r="N401" s="24" t="str">
        <f t="shared" si="13"/>
        <v>Avina-Talavera, Alfredo</v>
      </c>
      <c r="O401" s="24">
        <f>Table3[[#This Row],[EMP ID]]</f>
        <v>240283</v>
      </c>
    </row>
    <row r="402" spans="1:15" x14ac:dyDescent="0.25">
      <c r="A402" s="24">
        <v>240284</v>
      </c>
      <c r="B402" s="24" t="s">
        <v>1368</v>
      </c>
      <c r="D402" s="24" t="s">
        <v>1369</v>
      </c>
      <c r="F402" s="24" t="s">
        <v>989</v>
      </c>
      <c r="G402" s="24" t="s">
        <v>761</v>
      </c>
      <c r="H402" s="27">
        <v>44804</v>
      </c>
      <c r="I402" s="27">
        <v>44053</v>
      </c>
      <c r="J402" s="27">
        <v>44701</v>
      </c>
      <c r="K402" s="27">
        <v>44804</v>
      </c>
      <c r="L402" s="24">
        <f>Table3[[#This Row],[EMP ID]]</f>
        <v>240284</v>
      </c>
      <c r="M402" s="24" t="str">
        <f t="shared" si="12"/>
        <v>Celio Martinez-Ramirez</v>
      </c>
      <c r="N402" s="24" t="str">
        <f t="shared" si="13"/>
        <v>Martinez-Ramirez, Celio</v>
      </c>
      <c r="O402" s="24">
        <f>Table3[[#This Row],[EMP ID]]</f>
        <v>240284</v>
      </c>
    </row>
    <row r="403" spans="1:15" x14ac:dyDescent="0.25">
      <c r="A403" s="24">
        <v>240285</v>
      </c>
      <c r="B403" s="24" t="s">
        <v>877</v>
      </c>
      <c r="C403" s="24" t="s">
        <v>776</v>
      </c>
      <c r="D403" s="24" t="s">
        <v>1370</v>
      </c>
      <c r="F403" s="24" t="s">
        <v>1041</v>
      </c>
      <c r="G403" s="24" t="s">
        <v>761</v>
      </c>
      <c r="H403" s="27">
        <v>44274</v>
      </c>
      <c r="I403" s="27">
        <v>44053</v>
      </c>
      <c r="J403" s="27">
        <v>44053</v>
      </c>
      <c r="K403" s="27">
        <v>44274</v>
      </c>
      <c r="L403" s="24">
        <f>Table3[[#This Row],[EMP ID]]</f>
        <v>240285</v>
      </c>
      <c r="M403" s="24" t="str">
        <f t="shared" si="12"/>
        <v>Jose M. Ochoa</v>
      </c>
      <c r="N403" s="24" t="str">
        <f t="shared" si="13"/>
        <v>Ochoa, Jose M</v>
      </c>
      <c r="O403" s="24">
        <f>Table3[[#This Row],[EMP ID]]</f>
        <v>240285</v>
      </c>
    </row>
    <row r="404" spans="1:15" x14ac:dyDescent="0.25">
      <c r="A404" s="24">
        <v>240286</v>
      </c>
      <c r="B404" s="24" t="s">
        <v>1371</v>
      </c>
      <c r="D404" s="24" t="s">
        <v>1372</v>
      </c>
      <c r="F404" s="24" t="s">
        <v>1115</v>
      </c>
      <c r="G404" s="24" t="s">
        <v>761</v>
      </c>
      <c r="H404" s="27">
        <v>44944</v>
      </c>
      <c r="I404" s="27">
        <v>44053</v>
      </c>
      <c r="J404" s="27">
        <v>44701</v>
      </c>
      <c r="K404" s="27">
        <v>44944</v>
      </c>
      <c r="L404" s="24">
        <f>Table3[[#This Row],[EMP ID]]</f>
        <v>240286</v>
      </c>
      <c r="M404" s="24" t="str">
        <f t="shared" si="12"/>
        <v>Leopoldo Sosa</v>
      </c>
      <c r="N404" s="24" t="str">
        <f t="shared" si="13"/>
        <v>Sosa, Leopoldo</v>
      </c>
      <c r="O404" s="24">
        <f>Table3[[#This Row],[EMP ID]]</f>
        <v>240286</v>
      </c>
    </row>
    <row r="405" spans="1:15" x14ac:dyDescent="0.25">
      <c r="A405" s="24">
        <v>240287</v>
      </c>
      <c r="B405" s="24" t="s">
        <v>1056</v>
      </c>
      <c r="D405" s="24" t="s">
        <v>1372</v>
      </c>
      <c r="F405" s="24" t="s">
        <v>1244</v>
      </c>
      <c r="G405" s="24" t="s">
        <v>761</v>
      </c>
      <c r="H405" s="27">
        <v>44946</v>
      </c>
      <c r="I405" s="27">
        <v>44053</v>
      </c>
      <c r="J405" s="27">
        <v>44053</v>
      </c>
      <c r="K405" s="27">
        <v>44946</v>
      </c>
      <c r="L405" s="24">
        <f>Table3[[#This Row],[EMP ID]]</f>
        <v>240287</v>
      </c>
      <c r="M405" s="24" t="str">
        <f t="shared" si="12"/>
        <v>Salvador Sosa</v>
      </c>
      <c r="N405" s="24" t="str">
        <f t="shared" si="13"/>
        <v>Sosa, Salvador</v>
      </c>
      <c r="O405" s="24">
        <f>Table3[[#This Row],[EMP ID]]</f>
        <v>240287</v>
      </c>
    </row>
    <row r="406" spans="1:15" x14ac:dyDescent="0.25">
      <c r="A406" s="24">
        <v>240288</v>
      </c>
      <c r="B406" s="24" t="s">
        <v>1180</v>
      </c>
      <c r="C406" s="24" t="s">
        <v>1039</v>
      </c>
      <c r="D406" s="24" t="s">
        <v>1373</v>
      </c>
      <c r="F406" s="24" t="s">
        <v>837</v>
      </c>
      <c r="H406" s="27">
        <v>44060</v>
      </c>
      <c r="I406" s="27">
        <v>44060</v>
      </c>
      <c r="J406" s="27">
        <v>44060</v>
      </c>
      <c r="K406" s="27">
        <v>44060</v>
      </c>
      <c r="L406" s="24">
        <f>Table3[[#This Row],[EMP ID]]</f>
        <v>240288</v>
      </c>
      <c r="M406" s="24" t="str">
        <f t="shared" si="12"/>
        <v>Alex T. Moore</v>
      </c>
      <c r="N406" s="24" t="str">
        <f t="shared" si="13"/>
        <v>Moore, Alex T</v>
      </c>
      <c r="O406" s="24">
        <f>Table3[[#This Row],[EMP ID]]</f>
        <v>240288</v>
      </c>
    </row>
    <row r="407" spans="1:15" x14ac:dyDescent="0.25">
      <c r="A407" s="24">
        <v>240289</v>
      </c>
      <c r="B407" s="24" t="s">
        <v>1374</v>
      </c>
      <c r="C407" s="24" t="s">
        <v>810</v>
      </c>
      <c r="D407" s="24" t="s">
        <v>1375</v>
      </c>
      <c r="F407" s="24" t="s">
        <v>837</v>
      </c>
      <c r="H407" s="27">
        <v>44060</v>
      </c>
      <c r="I407" s="27">
        <v>44060</v>
      </c>
      <c r="J407" s="27">
        <v>44060</v>
      </c>
      <c r="K407" s="27">
        <v>44060</v>
      </c>
      <c r="L407" s="24">
        <f>Table3[[#This Row],[EMP ID]]</f>
        <v>240289</v>
      </c>
      <c r="M407" s="24" t="str">
        <f t="shared" si="12"/>
        <v>John C. Moore III</v>
      </c>
      <c r="N407" s="24" t="str">
        <f t="shared" si="13"/>
        <v>Moore III, John C</v>
      </c>
      <c r="O407" s="24">
        <f>Table3[[#This Row],[EMP ID]]</f>
        <v>240289</v>
      </c>
    </row>
    <row r="408" spans="1:15" x14ac:dyDescent="0.25">
      <c r="A408" s="24">
        <v>240290</v>
      </c>
      <c r="B408" s="24" t="s">
        <v>999</v>
      </c>
      <c r="C408" s="24" t="s">
        <v>791</v>
      </c>
      <c r="D408" s="24" t="s">
        <v>852</v>
      </c>
      <c r="F408" s="24" t="s">
        <v>1244</v>
      </c>
      <c r="G408" s="24" t="s">
        <v>771</v>
      </c>
      <c r="H408" s="27">
        <v>44344</v>
      </c>
      <c r="I408" s="27">
        <v>44053</v>
      </c>
      <c r="J408" s="27">
        <v>44053</v>
      </c>
      <c r="K408" s="27">
        <v>44344</v>
      </c>
      <c r="L408" s="24">
        <f>Table3[[#This Row],[EMP ID]]</f>
        <v>240290</v>
      </c>
      <c r="M408" s="24" t="str">
        <f t="shared" si="12"/>
        <v>Michael E. Terry</v>
      </c>
      <c r="N408" s="24" t="str">
        <f t="shared" si="13"/>
        <v>Terry, Michael E</v>
      </c>
      <c r="O408" s="24">
        <f>Table3[[#This Row],[EMP ID]]</f>
        <v>240290</v>
      </c>
    </row>
    <row r="409" spans="1:15" x14ac:dyDescent="0.25">
      <c r="A409" s="24">
        <v>240291</v>
      </c>
      <c r="B409" s="24" t="s">
        <v>1376</v>
      </c>
      <c r="D409" s="24" t="s">
        <v>904</v>
      </c>
      <c r="F409" s="24" t="s">
        <v>1041</v>
      </c>
      <c r="G409" s="24" t="s">
        <v>771</v>
      </c>
      <c r="H409" s="27">
        <v>44063</v>
      </c>
      <c r="I409" s="27">
        <v>44063</v>
      </c>
      <c r="J409" s="27">
        <v>44063</v>
      </c>
      <c r="K409" s="27">
        <v>44063</v>
      </c>
      <c r="L409" s="24">
        <f>Table3[[#This Row],[EMP ID]]</f>
        <v>240291</v>
      </c>
      <c r="M409" s="24" t="str">
        <f t="shared" si="12"/>
        <v>Allan Joseph</v>
      </c>
      <c r="N409" s="24" t="str">
        <f t="shared" si="13"/>
        <v>Joseph, Allan</v>
      </c>
      <c r="O409" s="24">
        <f>Table3[[#This Row],[EMP ID]]</f>
        <v>240291</v>
      </c>
    </row>
    <row r="410" spans="1:15" x14ac:dyDescent="0.25">
      <c r="A410" s="24">
        <v>240292</v>
      </c>
      <c r="B410" s="24" t="s">
        <v>1377</v>
      </c>
      <c r="D410" s="24" t="s">
        <v>1378</v>
      </c>
      <c r="F410" s="24" t="s">
        <v>1054</v>
      </c>
      <c r="G410" s="24" t="s">
        <v>761</v>
      </c>
      <c r="H410" s="27"/>
      <c r="I410" s="27">
        <v>44067</v>
      </c>
      <c r="J410" s="27">
        <v>44067</v>
      </c>
      <c r="K410" s="27">
        <v>45617</v>
      </c>
      <c r="L410" s="24">
        <f>Table3[[#This Row],[EMP ID]]</f>
        <v>240292</v>
      </c>
      <c r="M410" s="24" t="str">
        <f t="shared" si="12"/>
        <v>Arturo Claudio-Martinez</v>
      </c>
      <c r="N410" s="24" t="str">
        <f t="shared" si="13"/>
        <v>Claudio-Martinez, Arturo</v>
      </c>
      <c r="O410" s="24">
        <f>Table3[[#This Row],[EMP ID]]</f>
        <v>240292</v>
      </c>
    </row>
    <row r="411" spans="1:15" x14ac:dyDescent="0.25">
      <c r="A411" s="24">
        <v>240293</v>
      </c>
      <c r="B411" s="24" t="s">
        <v>877</v>
      </c>
      <c r="C411" s="24" t="s">
        <v>778</v>
      </c>
      <c r="D411" s="24" t="s">
        <v>1379</v>
      </c>
      <c r="F411" s="24" t="s">
        <v>837</v>
      </c>
      <c r="G411" s="24" t="s">
        <v>761</v>
      </c>
      <c r="H411" s="27">
        <v>44071</v>
      </c>
      <c r="I411" s="27">
        <v>44068</v>
      </c>
      <c r="J411" s="27">
        <v>44068</v>
      </c>
      <c r="K411" s="27">
        <v>44071</v>
      </c>
      <c r="L411" s="24">
        <f>Table3[[#This Row],[EMP ID]]</f>
        <v>240293</v>
      </c>
      <c r="M411" s="24" t="str">
        <f t="shared" si="12"/>
        <v>Jose A. Armadillo-Arias</v>
      </c>
      <c r="N411" s="24" t="str">
        <f t="shared" si="13"/>
        <v>Armadillo-Arias, Jose A</v>
      </c>
      <c r="O411" s="24">
        <f>Table3[[#This Row],[EMP ID]]</f>
        <v>240293</v>
      </c>
    </row>
    <row r="412" spans="1:15" x14ac:dyDescent="0.25">
      <c r="A412" s="24">
        <v>240294</v>
      </c>
      <c r="B412" s="24" t="s">
        <v>916</v>
      </c>
      <c r="C412" s="24" t="s">
        <v>810</v>
      </c>
      <c r="D412" s="24" t="s">
        <v>1287</v>
      </c>
      <c r="F412" s="24" t="s">
        <v>837</v>
      </c>
      <c r="G412" s="24" t="s">
        <v>761</v>
      </c>
      <c r="H412" s="27">
        <v>44104</v>
      </c>
      <c r="I412" s="27">
        <v>44067</v>
      </c>
      <c r="J412" s="27">
        <v>44067</v>
      </c>
      <c r="K412" s="27">
        <v>44104</v>
      </c>
      <c r="L412" s="24">
        <f>Table3[[#This Row],[EMP ID]]</f>
        <v>240294</v>
      </c>
      <c r="M412" s="24" t="str">
        <f t="shared" si="12"/>
        <v>Christopher C. Gomez</v>
      </c>
      <c r="N412" s="24" t="str">
        <f t="shared" si="13"/>
        <v>Gomez, Christopher C</v>
      </c>
      <c r="O412" s="24">
        <f>Table3[[#This Row],[EMP ID]]</f>
        <v>240294</v>
      </c>
    </row>
    <row r="413" spans="1:15" x14ac:dyDescent="0.25">
      <c r="A413" s="24">
        <v>240295</v>
      </c>
      <c r="B413" s="24" t="s">
        <v>1380</v>
      </c>
      <c r="C413" s="24" t="s">
        <v>769</v>
      </c>
      <c r="D413" s="24" t="s">
        <v>1381</v>
      </c>
      <c r="F413" s="24" t="s">
        <v>1022</v>
      </c>
      <c r="G413" s="24" t="s">
        <v>761</v>
      </c>
      <c r="H413" s="27">
        <v>45094</v>
      </c>
      <c r="I413" s="27">
        <v>44071</v>
      </c>
      <c r="J413" s="27">
        <v>44071</v>
      </c>
      <c r="K413" s="27">
        <v>45094</v>
      </c>
      <c r="L413" s="24">
        <f>Table3[[#This Row],[EMP ID]]</f>
        <v>240295</v>
      </c>
      <c r="M413" s="24" t="str">
        <f t="shared" si="12"/>
        <v>Esteban L. Amador-Zubieta</v>
      </c>
      <c r="N413" s="24" t="str">
        <f t="shared" si="13"/>
        <v>Amador-Zubieta, Esteban L</v>
      </c>
      <c r="O413" s="24">
        <f>Table3[[#This Row],[EMP ID]]</f>
        <v>240295</v>
      </c>
    </row>
    <row r="414" spans="1:15" x14ac:dyDescent="0.25">
      <c r="A414" s="24">
        <v>240296</v>
      </c>
      <c r="B414" s="24" t="s">
        <v>1033</v>
      </c>
      <c r="C414" s="24" t="s">
        <v>810</v>
      </c>
      <c r="D414" s="24" t="s">
        <v>1382</v>
      </c>
      <c r="F414" s="24" t="s">
        <v>1025</v>
      </c>
      <c r="G414" s="24" t="s">
        <v>761</v>
      </c>
      <c r="H414" s="27">
        <v>44184</v>
      </c>
      <c r="I414" s="27">
        <v>44074</v>
      </c>
      <c r="J414" s="27">
        <v>44074</v>
      </c>
      <c r="K414" s="27">
        <v>44184</v>
      </c>
      <c r="L414" s="24">
        <f>Table3[[#This Row],[EMP ID]]</f>
        <v>240296</v>
      </c>
      <c r="M414" s="24" t="str">
        <f t="shared" si="12"/>
        <v>Julio C. Garza</v>
      </c>
      <c r="N414" s="24" t="str">
        <f t="shared" si="13"/>
        <v>Garza, Julio C</v>
      </c>
      <c r="O414" s="24">
        <f>Table3[[#This Row],[EMP ID]]</f>
        <v>240296</v>
      </c>
    </row>
    <row r="415" spans="1:15" x14ac:dyDescent="0.25">
      <c r="A415" s="24">
        <v>240297</v>
      </c>
      <c r="B415" s="24" t="s">
        <v>1239</v>
      </c>
      <c r="D415" s="24" t="s">
        <v>1383</v>
      </c>
      <c r="F415" s="24" t="s">
        <v>1054</v>
      </c>
      <c r="G415" s="24" t="s">
        <v>761</v>
      </c>
      <c r="H415" s="27"/>
      <c r="I415" s="27">
        <v>44074</v>
      </c>
      <c r="J415" s="27">
        <v>44074</v>
      </c>
      <c r="K415" s="27">
        <v>45618</v>
      </c>
      <c r="L415" s="24">
        <f>Table3[[#This Row],[EMP ID]]</f>
        <v>240297</v>
      </c>
      <c r="M415" s="24" t="str">
        <f t="shared" si="12"/>
        <v>Isaac Caamal</v>
      </c>
      <c r="N415" s="24" t="str">
        <f t="shared" si="13"/>
        <v>Caamal, Isaac</v>
      </c>
      <c r="O415" s="24">
        <f>Table3[[#This Row],[EMP ID]]</f>
        <v>240297</v>
      </c>
    </row>
    <row r="416" spans="1:15" x14ac:dyDescent="0.25">
      <c r="A416" s="24">
        <v>240298</v>
      </c>
      <c r="B416" s="24" t="s">
        <v>868</v>
      </c>
      <c r="C416" s="24" t="s">
        <v>778</v>
      </c>
      <c r="D416" s="24" t="s">
        <v>1384</v>
      </c>
      <c r="F416" s="24" t="s">
        <v>1041</v>
      </c>
      <c r="G416" s="24" t="s">
        <v>761</v>
      </c>
      <c r="H416" s="27">
        <v>44120</v>
      </c>
      <c r="I416" s="27">
        <v>44077</v>
      </c>
      <c r="J416" s="27">
        <v>44077</v>
      </c>
      <c r="K416" s="27">
        <v>44120</v>
      </c>
      <c r="L416" s="24">
        <f>Table3[[#This Row],[EMP ID]]</f>
        <v>240298</v>
      </c>
      <c r="M416" s="24" t="str">
        <f t="shared" si="12"/>
        <v>Victor A. Cuba</v>
      </c>
      <c r="N416" s="24" t="str">
        <f t="shared" si="13"/>
        <v>Cuba, Victor A</v>
      </c>
      <c r="O416" s="24">
        <f>Table3[[#This Row],[EMP ID]]</f>
        <v>240298</v>
      </c>
    </row>
    <row r="417" spans="1:15" x14ac:dyDescent="0.25">
      <c r="A417" s="24">
        <v>240299</v>
      </c>
      <c r="B417" s="24" t="s">
        <v>1308</v>
      </c>
      <c r="C417" s="24" t="s">
        <v>845</v>
      </c>
      <c r="D417" s="24" t="s">
        <v>1385</v>
      </c>
      <c r="F417" s="24" t="s">
        <v>1100</v>
      </c>
      <c r="G417" s="24" t="s">
        <v>761</v>
      </c>
      <c r="H417" s="27">
        <v>44105</v>
      </c>
      <c r="I417" s="27">
        <v>44082</v>
      </c>
      <c r="J417" s="27">
        <v>44082</v>
      </c>
      <c r="K417" s="27">
        <v>44105</v>
      </c>
      <c r="L417" s="24">
        <f>Table3[[#This Row],[EMP ID]]</f>
        <v>240299</v>
      </c>
      <c r="M417" s="24" t="str">
        <f t="shared" si="12"/>
        <v>Joshua D. Jowdy</v>
      </c>
      <c r="N417" s="24" t="str">
        <f t="shared" si="13"/>
        <v>Jowdy, Joshua D</v>
      </c>
      <c r="O417" s="24">
        <f>Table3[[#This Row],[EMP ID]]</f>
        <v>240299</v>
      </c>
    </row>
    <row r="418" spans="1:15" x14ac:dyDescent="0.25">
      <c r="A418" s="24">
        <v>240300</v>
      </c>
      <c r="B418" s="24" t="s">
        <v>1212</v>
      </c>
      <c r="D418" s="24" t="s">
        <v>862</v>
      </c>
      <c r="F418" s="24" t="s">
        <v>1325</v>
      </c>
      <c r="G418" s="24" t="s">
        <v>761</v>
      </c>
      <c r="H418" s="27">
        <v>44926</v>
      </c>
      <c r="I418" s="27">
        <v>44077</v>
      </c>
      <c r="J418" s="27">
        <v>44077</v>
      </c>
      <c r="K418" s="27">
        <v>44926</v>
      </c>
      <c r="L418" s="24">
        <f>Table3[[#This Row],[EMP ID]]</f>
        <v>240300</v>
      </c>
      <c r="M418" s="24" t="str">
        <f t="shared" si="12"/>
        <v>David Gonzalez</v>
      </c>
      <c r="N418" s="24" t="str">
        <f t="shared" si="13"/>
        <v>Gonzalez, David</v>
      </c>
      <c r="O418" s="24">
        <f>Table3[[#This Row],[EMP ID]]</f>
        <v>240300</v>
      </c>
    </row>
    <row r="419" spans="1:15" x14ac:dyDescent="0.25">
      <c r="A419" s="24">
        <v>240301</v>
      </c>
      <c r="B419" s="24" t="s">
        <v>1386</v>
      </c>
      <c r="C419" s="24" t="s">
        <v>1039</v>
      </c>
      <c r="D419" s="24" t="s">
        <v>1387</v>
      </c>
      <c r="F419" s="24" t="s">
        <v>1041</v>
      </c>
      <c r="G419" s="24" t="s">
        <v>761</v>
      </c>
      <c r="H419" s="27">
        <v>45304</v>
      </c>
      <c r="I419" s="27">
        <v>44077</v>
      </c>
      <c r="J419" s="27">
        <v>44077</v>
      </c>
      <c r="K419" s="27">
        <v>45304</v>
      </c>
      <c r="L419" s="24">
        <f>Table3[[#This Row],[EMP ID]]</f>
        <v>240301</v>
      </c>
      <c r="M419" s="24" t="str">
        <f t="shared" si="12"/>
        <v>Brian T. Lipina</v>
      </c>
      <c r="N419" s="24" t="str">
        <f t="shared" si="13"/>
        <v>Lipina, Brian T</v>
      </c>
      <c r="O419" s="24">
        <f>Table3[[#This Row],[EMP ID]]</f>
        <v>240301</v>
      </c>
    </row>
    <row r="420" spans="1:15" x14ac:dyDescent="0.25">
      <c r="A420" s="24">
        <v>240302</v>
      </c>
      <c r="B420" s="24" t="s">
        <v>916</v>
      </c>
      <c r="C420" s="24" t="s">
        <v>766</v>
      </c>
      <c r="D420" s="24" t="s">
        <v>1388</v>
      </c>
      <c r="F420" s="24" t="s">
        <v>1100</v>
      </c>
      <c r="G420" s="24" t="s">
        <v>761</v>
      </c>
      <c r="H420" s="27">
        <v>44081</v>
      </c>
      <c r="I420" s="27">
        <v>44081</v>
      </c>
      <c r="J420" s="27">
        <v>44081</v>
      </c>
      <c r="K420" s="27">
        <v>44081</v>
      </c>
      <c r="L420" s="24">
        <f>Table3[[#This Row],[EMP ID]]</f>
        <v>240302</v>
      </c>
      <c r="M420" s="24" t="str">
        <f t="shared" si="12"/>
        <v>Christopher J. Jackson</v>
      </c>
      <c r="N420" s="24" t="str">
        <f t="shared" si="13"/>
        <v>Jackson, Christopher J</v>
      </c>
      <c r="O420" s="24">
        <f>Table3[[#This Row],[EMP ID]]</f>
        <v>240302</v>
      </c>
    </row>
    <row r="421" spans="1:15" x14ac:dyDescent="0.25">
      <c r="A421" s="24">
        <v>240303</v>
      </c>
      <c r="B421" s="24" t="s">
        <v>1035</v>
      </c>
      <c r="C421" s="24" t="s">
        <v>757</v>
      </c>
      <c r="D421" s="24" t="s">
        <v>1389</v>
      </c>
      <c r="F421" s="24" t="s">
        <v>1100</v>
      </c>
      <c r="G421" s="24" t="s">
        <v>761</v>
      </c>
      <c r="H421" s="27">
        <v>44331</v>
      </c>
      <c r="I421" s="27">
        <v>44081</v>
      </c>
      <c r="J421" s="27">
        <v>44081</v>
      </c>
      <c r="K421" s="27">
        <v>44331</v>
      </c>
      <c r="L421" s="24">
        <f>Table3[[#This Row],[EMP ID]]</f>
        <v>240303</v>
      </c>
      <c r="M421" s="24" t="str">
        <f t="shared" si="12"/>
        <v>Carlos Y. Salazar-Sorto</v>
      </c>
      <c r="N421" s="24" t="str">
        <f t="shared" si="13"/>
        <v>Salazar-Sorto, Carlos Y</v>
      </c>
      <c r="O421" s="24">
        <f>Table3[[#This Row],[EMP ID]]</f>
        <v>240303</v>
      </c>
    </row>
    <row r="422" spans="1:15" x14ac:dyDescent="0.25">
      <c r="A422" s="24">
        <v>240304</v>
      </c>
      <c r="B422" s="24" t="s">
        <v>1390</v>
      </c>
      <c r="C422" s="24" t="s">
        <v>778</v>
      </c>
      <c r="D422" s="24" t="s">
        <v>1391</v>
      </c>
      <c r="F422" s="24" t="s">
        <v>1041</v>
      </c>
      <c r="H422" s="27">
        <v>44092</v>
      </c>
      <c r="I422" s="27">
        <v>44090</v>
      </c>
      <c r="J422" s="27">
        <v>44090</v>
      </c>
      <c r="K422" s="27">
        <v>44092</v>
      </c>
      <c r="L422" s="24">
        <f>Table3[[#This Row],[EMP ID]]</f>
        <v>240304</v>
      </c>
      <c r="M422" s="24" t="str">
        <f t="shared" si="12"/>
        <v>Brent A. Murphy</v>
      </c>
      <c r="N422" s="24" t="str">
        <f t="shared" si="13"/>
        <v>Murphy, Brent A</v>
      </c>
      <c r="O422" s="24">
        <f>Table3[[#This Row],[EMP ID]]</f>
        <v>240304</v>
      </c>
    </row>
    <row r="423" spans="1:15" x14ac:dyDescent="0.25">
      <c r="A423" s="24">
        <v>240305</v>
      </c>
      <c r="B423" s="24" t="s">
        <v>1392</v>
      </c>
      <c r="D423" s="24" t="s">
        <v>1393</v>
      </c>
      <c r="F423" s="24" t="s">
        <v>1041</v>
      </c>
      <c r="G423" s="24" t="s">
        <v>761</v>
      </c>
      <c r="H423" s="27">
        <v>44090</v>
      </c>
      <c r="I423" s="27">
        <v>44090</v>
      </c>
      <c r="J423" s="27">
        <v>44090</v>
      </c>
      <c r="K423" s="27">
        <v>44090</v>
      </c>
      <c r="L423" s="24">
        <f>Table3[[#This Row],[EMP ID]]</f>
        <v>240305</v>
      </c>
      <c r="M423" s="24" t="str">
        <f t="shared" si="12"/>
        <v>Erasmo San Juan-Ramirez</v>
      </c>
      <c r="N423" s="24" t="str">
        <f t="shared" si="13"/>
        <v>San Juan-Ramirez, Erasmo</v>
      </c>
      <c r="O423" s="24">
        <f>Table3[[#This Row],[EMP ID]]</f>
        <v>240305</v>
      </c>
    </row>
    <row r="424" spans="1:15" x14ac:dyDescent="0.25">
      <c r="A424" s="24">
        <v>240306</v>
      </c>
      <c r="B424" s="24" t="s">
        <v>857</v>
      </c>
      <c r="C424" s="24" t="s">
        <v>776</v>
      </c>
      <c r="D424" s="24" t="s">
        <v>1394</v>
      </c>
      <c r="F424" s="24" t="s">
        <v>1025</v>
      </c>
      <c r="G424" s="24" t="s">
        <v>761</v>
      </c>
      <c r="H424" s="27">
        <v>44309</v>
      </c>
      <c r="I424" s="27">
        <v>44099</v>
      </c>
      <c r="J424" s="27">
        <v>44099</v>
      </c>
      <c r="K424" s="27">
        <v>44309</v>
      </c>
      <c r="L424" s="24">
        <f>Table3[[#This Row],[EMP ID]]</f>
        <v>240306</v>
      </c>
      <c r="M424" s="24" t="str">
        <f t="shared" si="12"/>
        <v>Daniel M. Medina</v>
      </c>
      <c r="N424" s="24" t="str">
        <f t="shared" si="13"/>
        <v>Medina, Daniel M</v>
      </c>
      <c r="O424" s="24">
        <f>Table3[[#This Row],[EMP ID]]</f>
        <v>240306</v>
      </c>
    </row>
    <row r="425" spans="1:15" x14ac:dyDescent="0.25">
      <c r="A425" s="24">
        <v>240307</v>
      </c>
      <c r="B425" s="24" t="s">
        <v>1102</v>
      </c>
      <c r="D425" s="24" t="s">
        <v>913</v>
      </c>
      <c r="F425" s="24" t="s">
        <v>1100</v>
      </c>
      <c r="G425" s="24" t="s">
        <v>761</v>
      </c>
      <c r="H425" s="27">
        <v>44323</v>
      </c>
      <c r="I425" s="27">
        <v>44101</v>
      </c>
      <c r="J425" s="27">
        <v>44101</v>
      </c>
      <c r="K425" s="27">
        <v>44323</v>
      </c>
      <c r="L425" s="24">
        <f>Table3[[#This Row],[EMP ID]]</f>
        <v>240307</v>
      </c>
      <c r="M425" s="24" t="str">
        <f t="shared" si="12"/>
        <v>Jesus Garcia</v>
      </c>
      <c r="N425" s="24" t="str">
        <f t="shared" si="13"/>
        <v>Garcia, Jesus</v>
      </c>
      <c r="O425" s="24">
        <f>Table3[[#This Row],[EMP ID]]</f>
        <v>240307</v>
      </c>
    </row>
    <row r="426" spans="1:15" x14ac:dyDescent="0.25">
      <c r="A426" s="24">
        <v>240308</v>
      </c>
      <c r="B426" s="24" t="s">
        <v>1395</v>
      </c>
      <c r="C426" s="24" t="s">
        <v>778</v>
      </c>
      <c r="D426" s="24" t="s">
        <v>1396</v>
      </c>
      <c r="F426" s="24" t="s">
        <v>837</v>
      </c>
      <c r="G426" s="24" t="s">
        <v>761</v>
      </c>
      <c r="H426" s="27">
        <v>44174</v>
      </c>
      <c r="I426" s="27">
        <v>44112</v>
      </c>
      <c r="J426" s="27">
        <v>44112</v>
      </c>
      <c r="K426" s="27">
        <v>44174</v>
      </c>
      <c r="L426" s="24">
        <f>Table3[[#This Row],[EMP ID]]</f>
        <v>240308</v>
      </c>
      <c r="M426" s="24" t="str">
        <f t="shared" si="12"/>
        <v>Vicente A. Sorio-Anguiano</v>
      </c>
      <c r="N426" s="24" t="str">
        <f t="shared" si="13"/>
        <v>Sorio-Anguiano, Vicente A</v>
      </c>
      <c r="O426" s="24">
        <f>Table3[[#This Row],[EMP ID]]</f>
        <v>240308</v>
      </c>
    </row>
    <row r="427" spans="1:15" x14ac:dyDescent="0.25">
      <c r="A427" s="24">
        <v>240309</v>
      </c>
      <c r="B427" s="24" t="s">
        <v>1006</v>
      </c>
      <c r="C427" s="24" t="s">
        <v>766</v>
      </c>
      <c r="D427" s="24" t="s">
        <v>1397</v>
      </c>
      <c r="F427" s="24" t="s">
        <v>837</v>
      </c>
      <c r="G427" s="24" t="s">
        <v>761</v>
      </c>
      <c r="H427" s="27">
        <v>44168</v>
      </c>
      <c r="I427" s="27">
        <v>44113</v>
      </c>
      <c r="J427" s="27">
        <v>44113</v>
      </c>
      <c r="K427" s="27">
        <v>44168</v>
      </c>
      <c r="L427" s="24">
        <f>Table3[[#This Row],[EMP ID]]</f>
        <v>240309</v>
      </c>
      <c r="M427" s="24" t="str">
        <f t="shared" si="12"/>
        <v>Francisco J. Oviedo</v>
      </c>
      <c r="N427" s="24" t="str">
        <f t="shared" si="13"/>
        <v>Oviedo, Francisco J</v>
      </c>
      <c r="O427" s="24">
        <f>Table3[[#This Row],[EMP ID]]</f>
        <v>240309</v>
      </c>
    </row>
    <row r="428" spans="1:15" x14ac:dyDescent="0.25">
      <c r="A428" s="24">
        <v>240310</v>
      </c>
      <c r="B428" s="24" t="s">
        <v>1089</v>
      </c>
      <c r="D428" s="24" t="s">
        <v>1398</v>
      </c>
      <c r="F428" s="24" t="s">
        <v>837</v>
      </c>
      <c r="G428" s="24" t="s">
        <v>761</v>
      </c>
      <c r="H428" s="27">
        <v>44330</v>
      </c>
      <c r="I428" s="27">
        <v>44112</v>
      </c>
      <c r="J428" s="27">
        <v>44112</v>
      </c>
      <c r="K428" s="27">
        <v>44330</v>
      </c>
      <c r="L428" s="24">
        <f>Table3[[#This Row],[EMP ID]]</f>
        <v>240310</v>
      </c>
      <c r="M428" s="24" t="str">
        <f t="shared" si="12"/>
        <v>Manuel Manzo-Martinez</v>
      </c>
      <c r="N428" s="24" t="str">
        <f t="shared" si="13"/>
        <v>Manzo-Martinez, Manuel</v>
      </c>
      <c r="O428" s="24">
        <f>Table3[[#This Row],[EMP ID]]</f>
        <v>240310</v>
      </c>
    </row>
    <row r="429" spans="1:15" x14ac:dyDescent="0.25">
      <c r="A429" s="24">
        <v>240311</v>
      </c>
      <c r="B429" s="24" t="s">
        <v>1399</v>
      </c>
      <c r="D429" s="24" t="s">
        <v>1400</v>
      </c>
      <c r="F429" s="24" t="s">
        <v>989</v>
      </c>
      <c r="G429" s="24" t="s">
        <v>761</v>
      </c>
      <c r="H429" s="27">
        <v>44961</v>
      </c>
      <c r="I429" s="27">
        <v>44113</v>
      </c>
      <c r="J429" s="27">
        <v>44701</v>
      </c>
      <c r="K429" s="27">
        <v>44961</v>
      </c>
      <c r="L429" s="24">
        <f>Table3[[#This Row],[EMP ID]]</f>
        <v>240311</v>
      </c>
      <c r="M429" s="24" t="str">
        <f t="shared" si="12"/>
        <v>Zeferino Manzo Torres</v>
      </c>
      <c r="N429" s="24" t="str">
        <f t="shared" si="13"/>
        <v>Manzo Torres, Zeferino</v>
      </c>
      <c r="O429" s="24">
        <f>Table3[[#This Row],[EMP ID]]</f>
        <v>240311</v>
      </c>
    </row>
    <row r="430" spans="1:15" x14ac:dyDescent="0.25">
      <c r="A430" s="24">
        <v>240312</v>
      </c>
      <c r="B430" s="24" t="s">
        <v>1401</v>
      </c>
      <c r="D430" s="24" t="s">
        <v>1402</v>
      </c>
      <c r="F430" s="24" t="s">
        <v>1041</v>
      </c>
      <c r="G430" s="24" t="s">
        <v>761</v>
      </c>
      <c r="H430" s="27">
        <v>44298</v>
      </c>
      <c r="I430" s="27">
        <v>44118</v>
      </c>
      <c r="J430" s="27">
        <v>44118</v>
      </c>
      <c r="K430" s="27">
        <v>44298</v>
      </c>
      <c r="L430" s="24">
        <f>Table3[[#This Row],[EMP ID]]</f>
        <v>240312</v>
      </c>
      <c r="M430" s="24" t="str">
        <f t="shared" si="12"/>
        <v>Armando Valdez-Reivera</v>
      </c>
      <c r="N430" s="24" t="str">
        <f t="shared" si="13"/>
        <v>Valdez-Reivera, Armando</v>
      </c>
      <c r="O430" s="24">
        <f>Table3[[#This Row],[EMP ID]]</f>
        <v>240312</v>
      </c>
    </row>
    <row r="431" spans="1:15" x14ac:dyDescent="0.25">
      <c r="A431" s="24">
        <v>240313</v>
      </c>
      <c r="B431" s="24" t="s">
        <v>979</v>
      </c>
      <c r="D431" s="24" t="s">
        <v>1403</v>
      </c>
      <c r="F431" s="24" t="s">
        <v>837</v>
      </c>
      <c r="G431" s="24" t="s">
        <v>761</v>
      </c>
      <c r="H431" s="27">
        <v>44436</v>
      </c>
      <c r="I431" s="27">
        <v>44116</v>
      </c>
      <c r="J431" s="27">
        <v>44116</v>
      </c>
      <c r="K431" s="27">
        <v>44436</v>
      </c>
      <c r="L431" s="24">
        <f>Table3[[#This Row],[EMP ID]]</f>
        <v>240313</v>
      </c>
      <c r="M431" s="24" t="str">
        <f t="shared" si="12"/>
        <v>Roberto Arellano-Aguilar</v>
      </c>
      <c r="N431" s="24" t="str">
        <f t="shared" si="13"/>
        <v>Arellano-Aguilar, Roberto</v>
      </c>
      <c r="O431" s="24">
        <f>Table3[[#This Row],[EMP ID]]</f>
        <v>240313</v>
      </c>
    </row>
    <row r="432" spans="1:15" x14ac:dyDescent="0.25">
      <c r="A432" s="24">
        <v>240314</v>
      </c>
      <c r="B432" s="24" t="s">
        <v>1392</v>
      </c>
      <c r="D432" s="24" t="s">
        <v>1404</v>
      </c>
      <c r="F432" s="24" t="s">
        <v>837</v>
      </c>
      <c r="G432" s="24" t="s">
        <v>761</v>
      </c>
      <c r="H432" s="27">
        <v>44123</v>
      </c>
      <c r="I432" s="27">
        <v>44123</v>
      </c>
      <c r="J432" s="27">
        <v>44123</v>
      </c>
      <c r="K432" s="27">
        <v>44123</v>
      </c>
      <c r="L432" s="24">
        <f>Table3[[#This Row],[EMP ID]]</f>
        <v>240314</v>
      </c>
      <c r="M432" s="24" t="str">
        <f t="shared" si="12"/>
        <v>Erasmo Luna-Cisneros</v>
      </c>
      <c r="N432" s="24" t="str">
        <f t="shared" si="13"/>
        <v>Luna-Cisneros, Erasmo</v>
      </c>
      <c r="O432" s="24">
        <f>Table3[[#This Row],[EMP ID]]</f>
        <v>240314</v>
      </c>
    </row>
    <row r="433" spans="1:15" x14ac:dyDescent="0.25">
      <c r="A433" s="24">
        <v>240315</v>
      </c>
      <c r="B433" s="24" t="s">
        <v>1072</v>
      </c>
      <c r="C433" s="24" t="s">
        <v>759</v>
      </c>
      <c r="D433" s="24" t="s">
        <v>1405</v>
      </c>
      <c r="F433" s="24" t="s">
        <v>1041</v>
      </c>
      <c r="H433" s="27">
        <v>44390</v>
      </c>
      <c r="I433" s="27">
        <v>44123</v>
      </c>
      <c r="J433" s="27">
        <v>44123</v>
      </c>
      <c r="K433" s="27">
        <v>44390</v>
      </c>
      <c r="L433" s="24">
        <f>Table3[[#This Row],[EMP ID]]</f>
        <v>240315</v>
      </c>
      <c r="M433" s="24" t="str">
        <f t="shared" si="12"/>
        <v>James F. McCarthy</v>
      </c>
      <c r="N433" s="24" t="str">
        <f t="shared" si="13"/>
        <v>McCarthy, James F</v>
      </c>
      <c r="O433" s="24">
        <f>Table3[[#This Row],[EMP ID]]</f>
        <v>240315</v>
      </c>
    </row>
    <row r="434" spans="1:15" x14ac:dyDescent="0.25">
      <c r="A434" s="24">
        <v>240316</v>
      </c>
      <c r="B434" s="24" t="s">
        <v>1102</v>
      </c>
      <c r="D434" s="24" t="s">
        <v>1406</v>
      </c>
      <c r="F434" s="24" t="s">
        <v>1407</v>
      </c>
      <c r="G434" s="24" t="s">
        <v>761</v>
      </c>
      <c r="H434" s="27">
        <v>45184</v>
      </c>
      <c r="I434" s="27">
        <v>44123</v>
      </c>
      <c r="J434" s="27">
        <v>44631</v>
      </c>
      <c r="K434" s="27">
        <v>45184</v>
      </c>
      <c r="L434" s="24">
        <f>Table3[[#This Row],[EMP ID]]</f>
        <v>240316</v>
      </c>
      <c r="M434" s="24" t="str">
        <f t="shared" si="12"/>
        <v>Jesus Hernandez-Gonzalez</v>
      </c>
      <c r="N434" s="24" t="str">
        <f t="shared" si="13"/>
        <v>Hernandez-Gonzalez, Jesus</v>
      </c>
      <c r="O434" s="24">
        <f>Table3[[#This Row],[EMP ID]]</f>
        <v>240316</v>
      </c>
    </row>
    <row r="435" spans="1:15" x14ac:dyDescent="0.25">
      <c r="A435" s="24">
        <v>240317</v>
      </c>
      <c r="B435" s="24" t="s">
        <v>859</v>
      </c>
      <c r="D435" s="24" t="s">
        <v>1408</v>
      </c>
      <c r="F435" s="24" t="s">
        <v>1054</v>
      </c>
      <c r="G435" s="24" t="s">
        <v>761</v>
      </c>
      <c r="H435" s="27"/>
      <c r="I435" s="27">
        <v>44123</v>
      </c>
      <c r="J435" s="27">
        <v>44123</v>
      </c>
      <c r="K435" s="27">
        <v>45605</v>
      </c>
      <c r="L435" s="24">
        <f>Table3[[#This Row],[EMP ID]]</f>
        <v>240317</v>
      </c>
      <c r="M435" s="24" t="str">
        <f t="shared" si="12"/>
        <v>Oscar Pintor-Guzman</v>
      </c>
      <c r="N435" s="24" t="str">
        <f t="shared" si="13"/>
        <v>Pintor-Guzman, Oscar</v>
      </c>
      <c r="O435" s="24">
        <f>Table3[[#This Row],[EMP ID]]</f>
        <v>240317</v>
      </c>
    </row>
    <row r="436" spans="1:15" x14ac:dyDescent="0.25">
      <c r="A436" s="24">
        <v>240318</v>
      </c>
      <c r="B436" s="24" t="s">
        <v>1409</v>
      </c>
      <c r="C436" s="24" t="s">
        <v>778</v>
      </c>
      <c r="D436" s="24" t="s">
        <v>1410</v>
      </c>
      <c r="F436" s="24" t="s">
        <v>837</v>
      </c>
      <c r="G436" s="24" t="s">
        <v>761</v>
      </c>
      <c r="H436" s="27">
        <v>44137</v>
      </c>
      <c r="I436" s="27">
        <v>44125</v>
      </c>
      <c r="J436" s="27">
        <v>44125</v>
      </c>
      <c r="K436" s="27">
        <v>44137</v>
      </c>
      <c r="L436" s="24">
        <f>Table3[[#This Row],[EMP ID]]</f>
        <v>240318</v>
      </c>
      <c r="M436" s="24" t="str">
        <f t="shared" si="12"/>
        <v>Peter A. Guajardo</v>
      </c>
      <c r="N436" s="24" t="str">
        <f t="shared" si="13"/>
        <v>Guajardo, Peter A</v>
      </c>
      <c r="O436" s="24">
        <f>Table3[[#This Row],[EMP ID]]</f>
        <v>240318</v>
      </c>
    </row>
    <row r="437" spans="1:15" x14ac:dyDescent="0.25">
      <c r="A437" s="24">
        <v>240319</v>
      </c>
      <c r="B437" s="24" t="s">
        <v>868</v>
      </c>
      <c r="D437" s="24" t="s">
        <v>794</v>
      </c>
      <c r="F437" s="24" t="s">
        <v>1091</v>
      </c>
      <c r="G437" s="24" t="s">
        <v>761</v>
      </c>
      <c r="H437" s="27">
        <v>44292</v>
      </c>
      <c r="I437" s="27">
        <v>44127</v>
      </c>
      <c r="J437" s="27">
        <v>44127</v>
      </c>
      <c r="K437" s="27">
        <v>44292</v>
      </c>
      <c r="L437" s="24">
        <f>Table3[[#This Row],[EMP ID]]</f>
        <v>240319</v>
      </c>
      <c r="M437" s="24" t="str">
        <f t="shared" si="12"/>
        <v>Victor Rodriguez</v>
      </c>
      <c r="N437" s="24" t="str">
        <f t="shared" si="13"/>
        <v>Rodriguez, Victor</v>
      </c>
      <c r="O437" s="24">
        <f>Table3[[#This Row],[EMP ID]]</f>
        <v>240319</v>
      </c>
    </row>
    <row r="438" spans="1:15" x14ac:dyDescent="0.25">
      <c r="A438" s="24">
        <v>240320</v>
      </c>
      <c r="B438" s="24" t="s">
        <v>908</v>
      </c>
      <c r="C438" s="24" t="s">
        <v>791</v>
      </c>
      <c r="D438" s="24" t="s">
        <v>1411</v>
      </c>
      <c r="F438" s="24" t="s">
        <v>989</v>
      </c>
      <c r="G438" s="24" t="s">
        <v>761</v>
      </c>
      <c r="H438" s="27">
        <v>45310</v>
      </c>
      <c r="I438" s="27">
        <v>44127</v>
      </c>
      <c r="J438" s="27">
        <v>44127</v>
      </c>
      <c r="K438" s="27">
        <v>45310</v>
      </c>
      <c r="L438" s="24">
        <f>Table3[[#This Row],[EMP ID]]</f>
        <v>240320</v>
      </c>
      <c r="M438" s="24" t="str">
        <f t="shared" si="12"/>
        <v>Juan E. Adame</v>
      </c>
      <c r="N438" s="24" t="str">
        <f t="shared" si="13"/>
        <v>Adame, Juan E</v>
      </c>
      <c r="O438" s="24">
        <f>Table3[[#This Row],[EMP ID]]</f>
        <v>240320</v>
      </c>
    </row>
    <row r="439" spans="1:15" x14ac:dyDescent="0.25">
      <c r="A439" s="24">
        <v>240321</v>
      </c>
      <c r="B439" s="24" t="s">
        <v>1198</v>
      </c>
      <c r="C439" s="24" t="s">
        <v>810</v>
      </c>
      <c r="D439" s="24" t="s">
        <v>1412</v>
      </c>
      <c r="F439" s="24" t="s">
        <v>1352</v>
      </c>
      <c r="H439" s="27">
        <v>44200</v>
      </c>
      <c r="I439" s="27">
        <v>44137</v>
      </c>
      <c r="J439" s="27">
        <v>44137</v>
      </c>
      <c r="K439" s="27">
        <v>44200</v>
      </c>
      <c r="L439" s="24">
        <f>Table3[[#This Row],[EMP ID]]</f>
        <v>240321</v>
      </c>
      <c r="M439" s="24" t="str">
        <f t="shared" si="12"/>
        <v>William C. Balthrope</v>
      </c>
      <c r="N439" s="24" t="str">
        <f t="shared" si="13"/>
        <v>Balthrope, William C</v>
      </c>
      <c r="O439" s="24">
        <f>Table3[[#This Row],[EMP ID]]</f>
        <v>240321</v>
      </c>
    </row>
    <row r="440" spans="1:15" x14ac:dyDescent="0.25">
      <c r="A440" s="24">
        <v>240322</v>
      </c>
      <c r="B440" s="24" t="s">
        <v>877</v>
      </c>
      <c r="C440" s="24" t="s">
        <v>769</v>
      </c>
      <c r="D440" s="24" t="s">
        <v>1413</v>
      </c>
      <c r="F440" s="24" t="s">
        <v>1054</v>
      </c>
      <c r="G440" s="24" t="s">
        <v>761</v>
      </c>
      <c r="H440" s="27">
        <v>45054</v>
      </c>
      <c r="I440" s="27">
        <v>44133</v>
      </c>
      <c r="J440" s="27">
        <v>44133</v>
      </c>
      <c r="K440" s="27">
        <v>45054</v>
      </c>
      <c r="L440" s="24">
        <f>Table3[[#This Row],[EMP ID]]</f>
        <v>240322</v>
      </c>
      <c r="M440" s="24" t="str">
        <f t="shared" si="12"/>
        <v>Jose L. Munoz-Ortiz</v>
      </c>
      <c r="N440" s="24" t="str">
        <f t="shared" si="13"/>
        <v>Munoz-Ortiz, Jose L</v>
      </c>
      <c r="O440" s="24">
        <f>Table3[[#This Row],[EMP ID]]</f>
        <v>240322</v>
      </c>
    </row>
    <row r="441" spans="1:15" x14ac:dyDescent="0.25">
      <c r="A441" s="24">
        <v>240323</v>
      </c>
      <c r="B441" s="24" t="s">
        <v>1149</v>
      </c>
      <c r="D441" s="24" t="s">
        <v>1012</v>
      </c>
      <c r="F441" s="24" t="s">
        <v>1041</v>
      </c>
      <c r="G441" s="24" t="s">
        <v>761</v>
      </c>
      <c r="H441" s="27">
        <v>44175</v>
      </c>
      <c r="I441" s="27">
        <v>44137</v>
      </c>
      <c r="J441" s="27">
        <v>44137</v>
      </c>
      <c r="K441" s="27">
        <v>44175</v>
      </c>
      <c r="L441" s="24">
        <f>Table3[[#This Row],[EMP ID]]</f>
        <v>240323</v>
      </c>
      <c r="M441" s="24" t="str">
        <f t="shared" si="12"/>
        <v>Fabian Torres</v>
      </c>
      <c r="N441" s="24" t="str">
        <f t="shared" si="13"/>
        <v>Torres, Fabian</v>
      </c>
      <c r="O441" s="24">
        <f>Table3[[#This Row],[EMP ID]]</f>
        <v>240323</v>
      </c>
    </row>
    <row r="442" spans="1:15" x14ac:dyDescent="0.25">
      <c r="A442" s="24">
        <v>240324</v>
      </c>
      <c r="B442" s="24" t="s">
        <v>831</v>
      </c>
      <c r="C442" s="24" t="s">
        <v>766</v>
      </c>
      <c r="D442" s="24" t="s">
        <v>1414</v>
      </c>
      <c r="F442" s="24" t="s">
        <v>1041</v>
      </c>
      <c r="H442" s="27">
        <v>44183</v>
      </c>
      <c r="I442" s="27">
        <v>44137</v>
      </c>
      <c r="J442" s="27">
        <v>44137</v>
      </c>
      <c r="K442" s="27">
        <v>44183</v>
      </c>
      <c r="L442" s="24">
        <f>Table3[[#This Row],[EMP ID]]</f>
        <v>240324</v>
      </c>
      <c r="M442" s="24" t="str">
        <f t="shared" si="12"/>
        <v>Tyler J. Brooks</v>
      </c>
      <c r="N442" s="24" t="str">
        <f t="shared" si="13"/>
        <v>Brooks, Tyler J</v>
      </c>
      <c r="O442" s="24">
        <f>Table3[[#This Row],[EMP ID]]</f>
        <v>240324</v>
      </c>
    </row>
    <row r="443" spans="1:15" x14ac:dyDescent="0.25">
      <c r="A443" s="24">
        <v>240325</v>
      </c>
      <c r="B443" s="24" t="s">
        <v>877</v>
      </c>
      <c r="C443" s="24" t="s">
        <v>900</v>
      </c>
      <c r="D443" s="24" t="s">
        <v>1415</v>
      </c>
      <c r="F443" s="24" t="s">
        <v>1041</v>
      </c>
      <c r="G443" s="24" t="s">
        <v>761</v>
      </c>
      <c r="H443" s="27">
        <v>44137</v>
      </c>
      <c r="I443" s="27">
        <v>44137</v>
      </c>
      <c r="J443" s="27">
        <v>44137</v>
      </c>
      <c r="K443" s="27">
        <v>44137</v>
      </c>
      <c r="L443" s="24">
        <f>Table3[[#This Row],[EMP ID]]</f>
        <v>240325</v>
      </c>
      <c r="M443" s="24" t="str">
        <f t="shared" si="12"/>
        <v>Jose G. Pecina</v>
      </c>
      <c r="N443" s="24" t="str">
        <f t="shared" si="13"/>
        <v>Pecina, Jose G</v>
      </c>
      <c r="O443" s="24">
        <f>Table3[[#This Row],[EMP ID]]</f>
        <v>240325</v>
      </c>
    </row>
    <row r="444" spans="1:15" x14ac:dyDescent="0.25">
      <c r="A444" s="24">
        <v>240326</v>
      </c>
      <c r="B444" s="24" t="s">
        <v>1416</v>
      </c>
      <c r="D444" s="24" t="s">
        <v>1417</v>
      </c>
      <c r="F444" s="24" t="s">
        <v>837</v>
      </c>
      <c r="G444" s="24" t="s">
        <v>761</v>
      </c>
      <c r="H444" s="27">
        <v>44284</v>
      </c>
      <c r="I444" s="27">
        <v>44137</v>
      </c>
      <c r="J444" s="27">
        <v>44137</v>
      </c>
      <c r="K444" s="27">
        <v>44284</v>
      </c>
      <c r="L444" s="24">
        <f>Table3[[#This Row],[EMP ID]]</f>
        <v>240326</v>
      </c>
      <c r="M444" s="24" t="str">
        <f t="shared" si="12"/>
        <v>Moises Pesina-Acosta</v>
      </c>
      <c r="N444" s="24" t="str">
        <f t="shared" si="13"/>
        <v>Pesina-Acosta, Moises</v>
      </c>
      <c r="O444" s="24">
        <f>Table3[[#This Row],[EMP ID]]</f>
        <v>240326</v>
      </c>
    </row>
    <row r="445" spans="1:15" x14ac:dyDescent="0.25">
      <c r="A445" s="24">
        <v>240327</v>
      </c>
      <c r="B445" s="24" t="s">
        <v>868</v>
      </c>
      <c r="C445" s="24" t="s">
        <v>772</v>
      </c>
      <c r="D445" s="24" t="s">
        <v>794</v>
      </c>
      <c r="F445" s="24" t="s">
        <v>1022</v>
      </c>
      <c r="G445" s="24" t="s">
        <v>761</v>
      </c>
      <c r="H445" s="27">
        <v>44292</v>
      </c>
      <c r="I445" s="27">
        <v>44141</v>
      </c>
      <c r="J445" s="27">
        <v>44141</v>
      </c>
      <c r="K445" s="27">
        <v>44292</v>
      </c>
      <c r="L445" s="24">
        <f>Table3[[#This Row],[EMP ID]]</f>
        <v>240327</v>
      </c>
      <c r="M445" s="24" t="str">
        <f t="shared" si="12"/>
        <v>Victor H. Rodriguez</v>
      </c>
      <c r="N445" s="24" t="str">
        <f t="shared" si="13"/>
        <v>Rodriguez, Victor H</v>
      </c>
      <c r="O445" s="24">
        <f>Table3[[#This Row],[EMP ID]]</f>
        <v>240327</v>
      </c>
    </row>
    <row r="446" spans="1:15" x14ac:dyDescent="0.25">
      <c r="A446" s="24">
        <v>240328</v>
      </c>
      <c r="B446" s="24" t="s">
        <v>1418</v>
      </c>
      <c r="D446" s="24" t="s">
        <v>1419</v>
      </c>
      <c r="F446" s="24" t="s">
        <v>1041</v>
      </c>
      <c r="G446" s="24" t="s">
        <v>761</v>
      </c>
      <c r="H446" s="27">
        <v>44284</v>
      </c>
      <c r="I446" s="27">
        <v>44144</v>
      </c>
      <c r="J446" s="27">
        <v>44144</v>
      </c>
      <c r="K446" s="27">
        <v>44284</v>
      </c>
      <c r="L446" s="24">
        <f>Table3[[#This Row],[EMP ID]]</f>
        <v>240328</v>
      </c>
      <c r="M446" s="24" t="str">
        <f t="shared" si="12"/>
        <v>Everardo Esparza</v>
      </c>
      <c r="N446" s="24" t="str">
        <f t="shared" si="13"/>
        <v>Esparza, Everardo</v>
      </c>
      <c r="O446" s="24">
        <f>Table3[[#This Row],[EMP ID]]</f>
        <v>240328</v>
      </c>
    </row>
    <row r="447" spans="1:15" x14ac:dyDescent="0.25">
      <c r="A447" s="24">
        <v>240329</v>
      </c>
      <c r="B447" s="24" t="s">
        <v>974</v>
      </c>
      <c r="C447" s="24" t="s">
        <v>769</v>
      </c>
      <c r="D447" s="24" t="s">
        <v>1420</v>
      </c>
      <c r="F447" s="24" t="s">
        <v>837</v>
      </c>
      <c r="G447" s="24" t="s">
        <v>761</v>
      </c>
      <c r="H447" s="27">
        <v>44224</v>
      </c>
      <c r="I447" s="27">
        <v>44146</v>
      </c>
      <c r="J447" s="27">
        <v>44146</v>
      </c>
      <c r="K447" s="27">
        <v>44224</v>
      </c>
      <c r="L447" s="24">
        <f>Table3[[#This Row],[EMP ID]]</f>
        <v>240329</v>
      </c>
      <c r="M447" s="24" t="str">
        <f t="shared" si="12"/>
        <v>Luis L. Rubio</v>
      </c>
      <c r="N447" s="24" t="str">
        <f t="shared" si="13"/>
        <v>Rubio, Luis L</v>
      </c>
      <c r="O447" s="24">
        <f>Table3[[#This Row],[EMP ID]]</f>
        <v>240329</v>
      </c>
    </row>
    <row r="448" spans="1:15" x14ac:dyDescent="0.25">
      <c r="A448" s="24">
        <v>240330</v>
      </c>
      <c r="B448" s="24" t="s">
        <v>1401</v>
      </c>
      <c r="D448" s="24" t="s">
        <v>1421</v>
      </c>
      <c r="F448" s="24" t="s">
        <v>1025</v>
      </c>
      <c r="G448" s="24" t="s">
        <v>761</v>
      </c>
      <c r="H448" s="27">
        <v>44313</v>
      </c>
      <c r="I448" s="27">
        <v>44146</v>
      </c>
      <c r="J448" s="27">
        <v>44146</v>
      </c>
      <c r="K448" s="27">
        <v>44313</v>
      </c>
      <c r="L448" s="24">
        <f>Table3[[#This Row],[EMP ID]]</f>
        <v>240330</v>
      </c>
      <c r="M448" s="24" t="str">
        <f t="shared" si="12"/>
        <v>Armando Ramirez Jr.</v>
      </c>
      <c r="N448" s="24" t="str">
        <f t="shared" si="13"/>
        <v>Ramirez Jr., Armando</v>
      </c>
      <c r="O448" s="24">
        <f>Table3[[#This Row],[EMP ID]]</f>
        <v>240330</v>
      </c>
    </row>
    <row r="449" spans="1:15" x14ac:dyDescent="0.25">
      <c r="A449" s="24">
        <v>240331</v>
      </c>
      <c r="B449" s="24" t="s">
        <v>908</v>
      </c>
      <c r="C449" s="24" t="s">
        <v>776</v>
      </c>
      <c r="D449" s="24" t="s">
        <v>1422</v>
      </c>
      <c r="F449" s="24" t="s">
        <v>1091</v>
      </c>
      <c r="G449" s="24" t="s">
        <v>761</v>
      </c>
      <c r="H449" s="27">
        <v>44146</v>
      </c>
      <c r="I449" s="27">
        <v>44146</v>
      </c>
      <c r="J449" s="27">
        <v>44146</v>
      </c>
      <c r="K449" s="27">
        <v>44146</v>
      </c>
      <c r="L449" s="24">
        <f>Table3[[#This Row],[EMP ID]]</f>
        <v>240331</v>
      </c>
      <c r="M449" s="24" t="str">
        <f t="shared" si="12"/>
        <v>Juan M. Vera-Ramos</v>
      </c>
      <c r="N449" s="24" t="str">
        <f t="shared" si="13"/>
        <v>Vera-Ramos, Juan M</v>
      </c>
      <c r="O449" s="24">
        <f>Table3[[#This Row],[EMP ID]]</f>
        <v>240331</v>
      </c>
    </row>
    <row r="450" spans="1:15" x14ac:dyDescent="0.25">
      <c r="A450" s="24">
        <v>240332</v>
      </c>
      <c r="B450" s="24" t="s">
        <v>1423</v>
      </c>
      <c r="D450" s="24" t="s">
        <v>1127</v>
      </c>
      <c r="F450" s="24" t="s">
        <v>1025</v>
      </c>
      <c r="G450" s="24" t="s">
        <v>761</v>
      </c>
      <c r="H450" s="27">
        <v>44327</v>
      </c>
      <c r="I450" s="27">
        <v>44148</v>
      </c>
      <c r="J450" s="27">
        <v>44148</v>
      </c>
      <c r="K450" s="27">
        <v>44327</v>
      </c>
      <c r="L450" s="24">
        <f>Table3[[#This Row],[EMP ID]]</f>
        <v>240332</v>
      </c>
      <c r="M450" s="24" t="str">
        <f t="shared" si="12"/>
        <v>Giovanni Sanchez</v>
      </c>
      <c r="N450" s="24" t="str">
        <f t="shared" si="13"/>
        <v>Sanchez, Giovanni</v>
      </c>
      <c r="O450" s="24">
        <f>Table3[[#This Row],[EMP ID]]</f>
        <v>240332</v>
      </c>
    </row>
    <row r="451" spans="1:15" x14ac:dyDescent="0.25">
      <c r="A451" s="24">
        <v>240333</v>
      </c>
      <c r="B451" s="24" t="s">
        <v>1212</v>
      </c>
      <c r="C451" s="24" t="s">
        <v>778</v>
      </c>
      <c r="D451" s="24" t="s">
        <v>787</v>
      </c>
      <c r="F451" s="24" t="s">
        <v>1054</v>
      </c>
      <c r="G451" s="24" t="s">
        <v>761</v>
      </c>
      <c r="H451" s="27"/>
      <c r="I451" s="27">
        <v>44153</v>
      </c>
      <c r="J451" s="27">
        <v>44153</v>
      </c>
      <c r="K451" s="27">
        <v>45618</v>
      </c>
      <c r="L451" s="24">
        <f>Table3[[#This Row],[EMP ID]]</f>
        <v>240333</v>
      </c>
      <c r="M451" s="24" t="str">
        <f t="shared" ref="M451:M514" si="14">IF(C451&lt;&gt;"", B451 &amp; " " &amp; C451 &amp; ". " &amp; D451, B451 &amp; " " &amp; D451)</f>
        <v>David A. Chavez</v>
      </c>
      <c r="N451" s="24" t="str">
        <f t="shared" ref="N451:N514" si="15">IF(C451&lt;&gt;"", D451 &amp; ", " &amp; B451 &amp; " " &amp; C451, D451 &amp; ", " &amp; B451)</f>
        <v>Chavez, David A</v>
      </c>
      <c r="O451" s="24">
        <f>Table3[[#This Row],[EMP ID]]</f>
        <v>240333</v>
      </c>
    </row>
    <row r="452" spans="1:15" x14ac:dyDescent="0.25">
      <c r="A452" s="24">
        <v>240334</v>
      </c>
      <c r="B452" s="24" t="s">
        <v>868</v>
      </c>
      <c r="D452" s="24" t="s">
        <v>1424</v>
      </c>
      <c r="F452" s="24" t="s">
        <v>1091</v>
      </c>
      <c r="G452" s="24" t="s">
        <v>761</v>
      </c>
      <c r="H452" s="27"/>
      <c r="I452" s="27">
        <v>44159</v>
      </c>
      <c r="J452" s="27">
        <v>44159</v>
      </c>
      <c r="K452" s="27">
        <v>45618</v>
      </c>
      <c r="L452" s="24">
        <f>Table3[[#This Row],[EMP ID]]</f>
        <v>240334</v>
      </c>
      <c r="M452" s="24" t="str">
        <f t="shared" si="14"/>
        <v>Victor Cardoso-Cardoso</v>
      </c>
      <c r="N452" s="24" t="str">
        <f t="shared" si="15"/>
        <v>Cardoso-Cardoso, Victor</v>
      </c>
      <c r="O452" s="24">
        <f>Table3[[#This Row],[EMP ID]]</f>
        <v>240334</v>
      </c>
    </row>
    <row r="453" spans="1:15" x14ac:dyDescent="0.25">
      <c r="A453" s="24">
        <v>240335</v>
      </c>
      <c r="B453" s="24" t="s">
        <v>969</v>
      </c>
      <c r="D453" s="24" t="s">
        <v>1425</v>
      </c>
      <c r="F453" s="24" t="s">
        <v>837</v>
      </c>
      <c r="G453" s="24" t="s">
        <v>761</v>
      </c>
      <c r="H453" s="27">
        <v>44237</v>
      </c>
      <c r="I453" s="27">
        <v>44165</v>
      </c>
      <c r="J453" s="27">
        <v>44165</v>
      </c>
      <c r="K453" s="27">
        <v>44237</v>
      </c>
      <c r="L453" s="24">
        <f>Table3[[#This Row],[EMP ID]]</f>
        <v>240335</v>
      </c>
      <c r="M453" s="24" t="str">
        <f t="shared" si="14"/>
        <v>Eduardo Prado-Soto</v>
      </c>
      <c r="N453" s="24" t="str">
        <f t="shared" si="15"/>
        <v>Prado-Soto, Eduardo</v>
      </c>
      <c r="O453" s="24">
        <f>Table3[[#This Row],[EMP ID]]</f>
        <v>240335</v>
      </c>
    </row>
    <row r="454" spans="1:15" x14ac:dyDescent="0.25">
      <c r="A454" s="24">
        <v>240336</v>
      </c>
      <c r="B454" s="24" t="s">
        <v>1230</v>
      </c>
      <c r="D454" s="24" t="s">
        <v>1426</v>
      </c>
      <c r="F454" s="24" t="s">
        <v>1022</v>
      </c>
      <c r="G454" s="24" t="s">
        <v>761</v>
      </c>
      <c r="H454" s="27">
        <v>44218</v>
      </c>
      <c r="I454" s="27">
        <v>44167</v>
      </c>
      <c r="J454" s="27">
        <v>44167</v>
      </c>
      <c r="K454" s="27">
        <v>44218</v>
      </c>
      <c r="L454" s="24">
        <f>Table3[[#This Row],[EMP ID]]</f>
        <v>240336</v>
      </c>
      <c r="M454" s="24" t="str">
        <f t="shared" si="14"/>
        <v>Reynaldo Torres Jr.</v>
      </c>
      <c r="N454" s="24" t="str">
        <f t="shared" si="15"/>
        <v>Torres Jr., Reynaldo</v>
      </c>
      <c r="O454" s="24">
        <f>Table3[[#This Row],[EMP ID]]</f>
        <v>240336</v>
      </c>
    </row>
    <row r="455" spans="1:15" x14ac:dyDescent="0.25">
      <c r="A455" s="24">
        <v>240337</v>
      </c>
      <c r="B455" s="24" t="s">
        <v>877</v>
      </c>
      <c r="C455" s="24" t="s">
        <v>845</v>
      </c>
      <c r="D455" s="24" t="s">
        <v>1012</v>
      </c>
      <c r="F455" s="24" t="s">
        <v>1091</v>
      </c>
      <c r="G455" s="24" t="s">
        <v>761</v>
      </c>
      <c r="H455" s="27">
        <v>44218</v>
      </c>
      <c r="I455" s="27">
        <v>44173</v>
      </c>
      <c r="J455" s="27">
        <v>44173</v>
      </c>
      <c r="K455" s="27">
        <v>44218</v>
      </c>
      <c r="L455" s="24">
        <f>Table3[[#This Row],[EMP ID]]</f>
        <v>240337</v>
      </c>
      <c r="M455" s="24" t="str">
        <f t="shared" si="14"/>
        <v>Jose D. Torres</v>
      </c>
      <c r="N455" s="24" t="str">
        <f t="shared" si="15"/>
        <v>Torres, Jose D</v>
      </c>
      <c r="O455" s="24">
        <f>Table3[[#This Row],[EMP ID]]</f>
        <v>240337</v>
      </c>
    </row>
    <row r="456" spans="1:15" x14ac:dyDescent="0.25">
      <c r="A456" s="24">
        <v>240338</v>
      </c>
      <c r="B456" s="24" t="s">
        <v>1386</v>
      </c>
      <c r="C456" s="24" t="s">
        <v>769</v>
      </c>
      <c r="D456" s="24" t="s">
        <v>1427</v>
      </c>
      <c r="F456" s="24" t="s">
        <v>989</v>
      </c>
      <c r="G456" s="24" t="s">
        <v>761</v>
      </c>
      <c r="H456" s="27">
        <v>44727</v>
      </c>
      <c r="I456" s="27">
        <v>44179</v>
      </c>
      <c r="J456" s="27"/>
      <c r="K456" s="27">
        <v>44727</v>
      </c>
      <c r="L456" s="24">
        <f>Table3[[#This Row],[EMP ID]]</f>
        <v>240338</v>
      </c>
      <c r="M456" s="24" t="str">
        <f t="shared" si="14"/>
        <v>Brian L. Ortega</v>
      </c>
      <c r="N456" s="24" t="str">
        <f t="shared" si="15"/>
        <v>Ortega, Brian L</v>
      </c>
      <c r="O456" s="24">
        <f>Table3[[#This Row],[EMP ID]]</f>
        <v>240338</v>
      </c>
    </row>
    <row r="457" spans="1:15" x14ac:dyDescent="0.25">
      <c r="A457" s="24">
        <v>240339</v>
      </c>
      <c r="B457" s="24" t="s">
        <v>914</v>
      </c>
      <c r="D457" s="24" t="s">
        <v>1428</v>
      </c>
      <c r="F457" s="24" t="s">
        <v>1037</v>
      </c>
      <c r="G457" s="24" t="s">
        <v>761</v>
      </c>
      <c r="H457" s="27">
        <v>45141</v>
      </c>
      <c r="I457" s="27">
        <v>44207</v>
      </c>
      <c r="J457" s="27">
        <v>44207</v>
      </c>
      <c r="K457" s="27">
        <v>45262</v>
      </c>
      <c r="L457" s="24">
        <f>Table3[[#This Row],[EMP ID]]</f>
        <v>240339</v>
      </c>
      <c r="M457" s="24" t="str">
        <f t="shared" si="14"/>
        <v>Martin Ramirez-Padron</v>
      </c>
      <c r="N457" s="24" t="str">
        <f t="shared" si="15"/>
        <v>Ramirez-Padron, Martin</v>
      </c>
      <c r="O457" s="24">
        <f>Table3[[#This Row],[EMP ID]]</f>
        <v>240339</v>
      </c>
    </row>
    <row r="458" spans="1:15" x14ac:dyDescent="0.25">
      <c r="A458" s="24">
        <v>240340</v>
      </c>
      <c r="B458" s="24" t="s">
        <v>1429</v>
      </c>
      <c r="D458" s="24" t="s">
        <v>1012</v>
      </c>
      <c r="F458" s="24" t="s">
        <v>1041</v>
      </c>
      <c r="G458" s="24" t="s">
        <v>761</v>
      </c>
      <c r="H458" s="27">
        <v>44257</v>
      </c>
      <c r="I458" s="27">
        <v>44207</v>
      </c>
      <c r="J458" s="27">
        <v>44207</v>
      </c>
      <c r="K458" s="27">
        <v>44257</v>
      </c>
      <c r="L458" s="24">
        <f>Table3[[#This Row],[EMP ID]]</f>
        <v>240340</v>
      </c>
      <c r="M458" s="24" t="str">
        <f t="shared" si="14"/>
        <v>Nicantro Torres</v>
      </c>
      <c r="N458" s="24" t="str">
        <f t="shared" si="15"/>
        <v>Torres, Nicantro</v>
      </c>
      <c r="O458" s="24">
        <f>Table3[[#This Row],[EMP ID]]</f>
        <v>240340</v>
      </c>
    </row>
    <row r="459" spans="1:15" x14ac:dyDescent="0.25">
      <c r="A459" s="24">
        <v>240341</v>
      </c>
      <c r="B459" s="24" t="s">
        <v>1308</v>
      </c>
      <c r="C459" s="24" t="s">
        <v>778</v>
      </c>
      <c r="D459" s="24" t="s">
        <v>1430</v>
      </c>
      <c r="F459" s="24" t="s">
        <v>1041</v>
      </c>
      <c r="G459" s="24" t="s">
        <v>761</v>
      </c>
      <c r="H459" s="27">
        <v>44207</v>
      </c>
      <c r="I459" s="27">
        <v>44207</v>
      </c>
      <c r="J459" s="27">
        <v>44207</v>
      </c>
      <c r="K459" s="27">
        <v>44207</v>
      </c>
      <c r="L459" s="24">
        <f>Table3[[#This Row],[EMP ID]]</f>
        <v>240341</v>
      </c>
      <c r="M459" s="24" t="str">
        <f t="shared" si="14"/>
        <v>Joshua A. Medaries</v>
      </c>
      <c r="N459" s="24" t="str">
        <f t="shared" si="15"/>
        <v>Medaries, Joshua A</v>
      </c>
      <c r="O459" s="24">
        <f>Table3[[#This Row],[EMP ID]]</f>
        <v>240341</v>
      </c>
    </row>
    <row r="460" spans="1:15" x14ac:dyDescent="0.25">
      <c r="A460" s="24">
        <v>240342</v>
      </c>
      <c r="B460" s="24" t="s">
        <v>1431</v>
      </c>
      <c r="C460" s="24" t="s">
        <v>845</v>
      </c>
      <c r="D460" s="24" t="s">
        <v>1432</v>
      </c>
      <c r="F460" s="24" t="s">
        <v>1041</v>
      </c>
      <c r="G460" s="24" t="s">
        <v>761</v>
      </c>
      <c r="H460" s="27">
        <v>44253</v>
      </c>
      <c r="I460" s="27">
        <v>44214</v>
      </c>
      <c r="J460" s="27">
        <v>44214</v>
      </c>
      <c r="K460" s="27">
        <v>44253</v>
      </c>
      <c r="L460" s="24">
        <f>Table3[[#This Row],[EMP ID]]</f>
        <v>240342</v>
      </c>
      <c r="M460" s="24" t="str">
        <f t="shared" si="14"/>
        <v>German D. Lazo-McGarry</v>
      </c>
      <c r="N460" s="24" t="str">
        <f t="shared" si="15"/>
        <v>Lazo-McGarry, German D</v>
      </c>
      <c r="O460" s="24">
        <f>Table3[[#This Row],[EMP ID]]</f>
        <v>240342</v>
      </c>
    </row>
    <row r="461" spans="1:15" x14ac:dyDescent="0.25">
      <c r="A461" s="24">
        <v>240343</v>
      </c>
      <c r="B461" s="24" t="s">
        <v>1072</v>
      </c>
      <c r="C461" s="24" t="s">
        <v>766</v>
      </c>
      <c r="D461" s="24" t="s">
        <v>1433</v>
      </c>
      <c r="F461" s="24" t="s">
        <v>1352</v>
      </c>
      <c r="H461" s="27">
        <v>44265</v>
      </c>
      <c r="I461" s="27">
        <v>44214</v>
      </c>
      <c r="J461" s="27">
        <v>44214</v>
      </c>
      <c r="K461" s="27">
        <v>44265</v>
      </c>
      <c r="L461" s="24">
        <f>Table3[[#This Row],[EMP ID]]</f>
        <v>240343</v>
      </c>
      <c r="M461" s="24" t="str">
        <f t="shared" si="14"/>
        <v>James J. Scott</v>
      </c>
      <c r="N461" s="24" t="str">
        <f t="shared" si="15"/>
        <v>Scott, James J</v>
      </c>
      <c r="O461" s="24">
        <f>Table3[[#This Row],[EMP ID]]</f>
        <v>240343</v>
      </c>
    </row>
    <row r="462" spans="1:15" x14ac:dyDescent="0.25">
      <c r="A462" s="24">
        <v>240344</v>
      </c>
      <c r="B462" s="24" t="s">
        <v>1011</v>
      </c>
      <c r="D462" s="24" t="s">
        <v>1434</v>
      </c>
      <c r="F462" s="24" t="s">
        <v>1041</v>
      </c>
      <c r="G462" s="24" t="s">
        <v>761</v>
      </c>
      <c r="H462" s="27">
        <v>44223</v>
      </c>
      <c r="I462" s="27">
        <v>44216</v>
      </c>
      <c r="J462" s="27">
        <v>44216</v>
      </c>
      <c r="K462" s="27">
        <v>44223</v>
      </c>
      <c r="L462" s="24">
        <f>Table3[[#This Row],[EMP ID]]</f>
        <v>240344</v>
      </c>
      <c r="M462" s="24" t="str">
        <f t="shared" si="14"/>
        <v>Ivan Cadena-Barcenas</v>
      </c>
      <c r="N462" s="24" t="str">
        <f t="shared" si="15"/>
        <v>Cadena-Barcenas, Ivan</v>
      </c>
      <c r="O462" s="24">
        <f>Table3[[#This Row],[EMP ID]]</f>
        <v>240344</v>
      </c>
    </row>
    <row r="463" spans="1:15" x14ac:dyDescent="0.25">
      <c r="A463" s="24">
        <v>240345</v>
      </c>
      <c r="B463" s="24" t="s">
        <v>974</v>
      </c>
      <c r="C463" s="24" t="s">
        <v>778</v>
      </c>
      <c r="D463" s="24" t="s">
        <v>1435</v>
      </c>
      <c r="F463" s="24" t="s">
        <v>1022</v>
      </c>
      <c r="G463" s="24" t="s">
        <v>761</v>
      </c>
      <c r="H463" s="27">
        <v>44267</v>
      </c>
      <c r="I463" s="27">
        <v>44214</v>
      </c>
      <c r="J463" s="27">
        <v>44214</v>
      </c>
      <c r="K463" s="27">
        <v>44267</v>
      </c>
      <c r="L463" s="24">
        <f>Table3[[#This Row],[EMP ID]]</f>
        <v>240345</v>
      </c>
      <c r="M463" s="24" t="str">
        <f t="shared" si="14"/>
        <v>Luis A. Ramirez-Rivera</v>
      </c>
      <c r="N463" s="24" t="str">
        <f t="shared" si="15"/>
        <v>Ramirez-Rivera, Luis A</v>
      </c>
      <c r="O463" s="24">
        <f>Table3[[#This Row],[EMP ID]]</f>
        <v>240345</v>
      </c>
    </row>
    <row r="464" spans="1:15" x14ac:dyDescent="0.25">
      <c r="A464" s="24">
        <v>240346</v>
      </c>
      <c r="B464" s="24" t="s">
        <v>1436</v>
      </c>
      <c r="C464" s="24" t="s">
        <v>900</v>
      </c>
      <c r="D464" s="24" t="s">
        <v>1437</v>
      </c>
      <c r="F464" s="24" t="s">
        <v>1022</v>
      </c>
      <c r="G464" s="24" t="s">
        <v>761</v>
      </c>
      <c r="H464" s="27">
        <v>44982</v>
      </c>
      <c r="I464" s="27">
        <v>44228</v>
      </c>
      <c r="J464" s="27">
        <v>44228</v>
      </c>
      <c r="K464" s="27">
        <v>44982</v>
      </c>
      <c r="L464" s="24">
        <f>Table3[[#This Row],[EMP ID]]</f>
        <v>240346</v>
      </c>
      <c r="M464" s="24" t="str">
        <f t="shared" si="14"/>
        <v>Ramiro G. Ibarra</v>
      </c>
      <c r="N464" s="24" t="str">
        <f t="shared" si="15"/>
        <v>Ibarra, Ramiro G</v>
      </c>
      <c r="O464" s="24">
        <f>Table3[[#This Row],[EMP ID]]</f>
        <v>240346</v>
      </c>
    </row>
    <row r="465" spans="1:15" x14ac:dyDescent="0.25">
      <c r="A465" s="24">
        <v>240347</v>
      </c>
      <c r="B465" s="24" t="s">
        <v>1089</v>
      </c>
      <c r="D465" s="24" t="s">
        <v>1438</v>
      </c>
      <c r="F465" s="24" t="s">
        <v>1022</v>
      </c>
      <c r="G465" s="24" t="s">
        <v>761</v>
      </c>
      <c r="H465" s="27"/>
      <c r="I465" s="27">
        <v>44228</v>
      </c>
      <c r="J465" s="27">
        <v>44228</v>
      </c>
      <c r="K465" s="27">
        <v>45618</v>
      </c>
      <c r="L465" s="24">
        <f>Table3[[#This Row],[EMP ID]]</f>
        <v>240347</v>
      </c>
      <c r="M465" s="24" t="str">
        <f t="shared" si="14"/>
        <v>Manuel Bueno-Ibarra</v>
      </c>
      <c r="N465" s="24" t="str">
        <f t="shared" si="15"/>
        <v>Bueno-Ibarra, Manuel</v>
      </c>
      <c r="O465" s="24">
        <f>Table3[[#This Row],[EMP ID]]</f>
        <v>240347</v>
      </c>
    </row>
    <row r="466" spans="1:15" x14ac:dyDescent="0.25">
      <c r="A466" s="24">
        <v>240348</v>
      </c>
      <c r="B466" s="24" t="s">
        <v>1439</v>
      </c>
      <c r="D466" s="24" t="s">
        <v>1437</v>
      </c>
      <c r="F466" s="24" t="s">
        <v>1031</v>
      </c>
      <c r="G466" s="24" t="s">
        <v>761</v>
      </c>
      <c r="H466" s="27"/>
      <c r="I466" s="27">
        <v>44228</v>
      </c>
      <c r="J466" s="27">
        <v>44228</v>
      </c>
      <c r="K466" s="27">
        <v>45619</v>
      </c>
      <c r="L466" s="24">
        <f>Table3[[#This Row],[EMP ID]]</f>
        <v>240348</v>
      </c>
      <c r="M466" s="24" t="str">
        <f t="shared" si="14"/>
        <v>Sabino Ibarra</v>
      </c>
      <c r="N466" s="24" t="str">
        <f t="shared" si="15"/>
        <v>Ibarra, Sabino</v>
      </c>
      <c r="O466" s="24">
        <f>Table3[[#This Row],[EMP ID]]</f>
        <v>240348</v>
      </c>
    </row>
    <row r="467" spans="1:15" x14ac:dyDescent="0.25">
      <c r="A467" s="24">
        <v>240349</v>
      </c>
      <c r="B467" s="24" t="s">
        <v>1440</v>
      </c>
      <c r="D467" s="24" t="s">
        <v>1441</v>
      </c>
      <c r="F467" s="24" t="s">
        <v>837</v>
      </c>
      <c r="G467" s="24" t="s">
        <v>761</v>
      </c>
      <c r="H467" s="27">
        <v>44285</v>
      </c>
      <c r="I467" s="27">
        <v>44228</v>
      </c>
      <c r="J467" s="27">
        <v>44228</v>
      </c>
      <c r="K467" s="27">
        <v>44285</v>
      </c>
      <c r="L467" s="24">
        <f>Table3[[#This Row],[EMP ID]]</f>
        <v>240349</v>
      </c>
      <c r="M467" s="24" t="str">
        <f t="shared" si="14"/>
        <v>Rolando Bueno-Lozano</v>
      </c>
      <c r="N467" s="24" t="str">
        <f t="shared" si="15"/>
        <v>Bueno-Lozano, Rolando</v>
      </c>
      <c r="O467" s="24">
        <f>Table3[[#This Row],[EMP ID]]</f>
        <v>240349</v>
      </c>
    </row>
    <row r="468" spans="1:15" x14ac:dyDescent="0.25">
      <c r="A468" s="24">
        <v>240350</v>
      </c>
      <c r="B468" s="24" t="s">
        <v>1442</v>
      </c>
      <c r="D468" s="24" t="s">
        <v>1360</v>
      </c>
      <c r="F468" s="24" t="s">
        <v>1041</v>
      </c>
      <c r="G468" s="24" t="s">
        <v>761</v>
      </c>
      <c r="H468" s="27">
        <v>44252</v>
      </c>
      <c r="I468" s="27">
        <v>44231</v>
      </c>
      <c r="J468" s="27">
        <v>44235</v>
      </c>
      <c r="K468" s="27">
        <v>44252</v>
      </c>
      <c r="L468" s="24">
        <f>Table3[[#This Row],[EMP ID]]</f>
        <v>240350</v>
      </c>
      <c r="M468" s="24" t="str">
        <f t="shared" si="14"/>
        <v>Julian Oliva</v>
      </c>
      <c r="N468" s="24" t="str">
        <f t="shared" si="15"/>
        <v>Oliva, Julian</v>
      </c>
      <c r="O468" s="24">
        <f>Table3[[#This Row],[EMP ID]]</f>
        <v>240350</v>
      </c>
    </row>
    <row r="469" spans="1:15" x14ac:dyDescent="0.25">
      <c r="A469" s="24">
        <v>240351</v>
      </c>
      <c r="B469" s="24" t="s">
        <v>1443</v>
      </c>
      <c r="D469" s="24" t="s">
        <v>1444</v>
      </c>
      <c r="F469" s="24" t="s">
        <v>989</v>
      </c>
      <c r="G469" s="24" t="s">
        <v>761</v>
      </c>
      <c r="H469" s="27"/>
      <c r="I469" s="27">
        <v>44231</v>
      </c>
      <c r="J469" s="27">
        <v>44235</v>
      </c>
      <c r="K469" s="27">
        <v>45618</v>
      </c>
      <c r="L469" s="24">
        <f>Table3[[#This Row],[EMP ID]]</f>
        <v>240351</v>
      </c>
      <c r="M469" s="24" t="str">
        <f t="shared" si="14"/>
        <v>Timoteo Negrete-Herrera</v>
      </c>
      <c r="N469" s="24" t="str">
        <f t="shared" si="15"/>
        <v>Negrete-Herrera, Timoteo</v>
      </c>
      <c r="O469" s="24">
        <f>Table3[[#This Row],[EMP ID]]</f>
        <v>240351</v>
      </c>
    </row>
    <row r="470" spans="1:15" x14ac:dyDescent="0.25">
      <c r="A470" s="24">
        <v>240352</v>
      </c>
      <c r="B470" s="24" t="s">
        <v>877</v>
      </c>
      <c r="C470" s="24" t="s">
        <v>791</v>
      </c>
      <c r="D470" s="24" t="s">
        <v>1445</v>
      </c>
      <c r="F470" s="24" t="s">
        <v>1325</v>
      </c>
      <c r="G470" s="24" t="s">
        <v>761</v>
      </c>
      <c r="H470" s="27"/>
      <c r="I470" s="27">
        <v>44965</v>
      </c>
      <c r="J470" s="27">
        <v>44965</v>
      </c>
      <c r="K470" s="27">
        <v>45618</v>
      </c>
      <c r="L470" s="24">
        <f>Table3[[#This Row],[EMP ID]]</f>
        <v>240352</v>
      </c>
      <c r="M470" s="24" t="str">
        <f t="shared" si="14"/>
        <v>Jose E. Ibarra-Guzman</v>
      </c>
      <c r="N470" s="24" t="str">
        <f t="shared" si="15"/>
        <v>Ibarra-Guzman, Jose E</v>
      </c>
      <c r="O470" s="24">
        <f>Table3[[#This Row],[EMP ID]]</f>
        <v>240352</v>
      </c>
    </row>
    <row r="471" spans="1:15" x14ac:dyDescent="0.25">
      <c r="A471" s="24">
        <v>240353</v>
      </c>
      <c r="B471" s="24" t="s">
        <v>1446</v>
      </c>
      <c r="D471" s="24" t="s">
        <v>1045</v>
      </c>
      <c r="F471" s="24" t="s">
        <v>1025</v>
      </c>
      <c r="G471" s="24" t="s">
        <v>761</v>
      </c>
      <c r="H471" s="27">
        <v>44235</v>
      </c>
      <c r="I471" s="27">
        <v>44231</v>
      </c>
      <c r="J471" s="27">
        <v>44235</v>
      </c>
      <c r="K471" s="27">
        <v>44235</v>
      </c>
      <c r="L471" s="24">
        <f>Table3[[#This Row],[EMP ID]]</f>
        <v>240353</v>
      </c>
      <c r="M471" s="24" t="str">
        <f t="shared" si="14"/>
        <v>Refugio Rios</v>
      </c>
      <c r="N471" s="24" t="str">
        <f t="shared" si="15"/>
        <v>Rios, Refugio</v>
      </c>
      <c r="O471" s="24">
        <f>Table3[[#This Row],[EMP ID]]</f>
        <v>240353</v>
      </c>
    </row>
    <row r="472" spans="1:15" x14ac:dyDescent="0.25">
      <c r="A472" s="24">
        <v>240354</v>
      </c>
      <c r="B472" s="24" t="s">
        <v>908</v>
      </c>
      <c r="C472" s="24" t="s">
        <v>776</v>
      </c>
      <c r="D472" s="24" t="s">
        <v>1447</v>
      </c>
      <c r="F472" s="24" t="s">
        <v>1054</v>
      </c>
      <c r="G472" s="24" t="s">
        <v>761</v>
      </c>
      <c r="H472" s="27">
        <v>45187</v>
      </c>
      <c r="I472" s="27">
        <v>44232</v>
      </c>
      <c r="J472" s="27">
        <v>44235</v>
      </c>
      <c r="K472" s="27">
        <v>45187</v>
      </c>
      <c r="L472" s="24">
        <f>Table3[[#This Row],[EMP ID]]</f>
        <v>240354</v>
      </c>
      <c r="M472" s="24" t="str">
        <f t="shared" si="14"/>
        <v>Juan M. Ibarra-Avila</v>
      </c>
      <c r="N472" s="24" t="str">
        <f t="shared" si="15"/>
        <v>Ibarra-Avila, Juan M</v>
      </c>
      <c r="O472" s="24">
        <f>Table3[[#This Row],[EMP ID]]</f>
        <v>240354</v>
      </c>
    </row>
    <row r="473" spans="1:15" x14ac:dyDescent="0.25">
      <c r="A473" s="24">
        <v>240355</v>
      </c>
      <c r="B473" s="24" t="s">
        <v>877</v>
      </c>
      <c r="C473" s="24" t="s">
        <v>776</v>
      </c>
      <c r="D473" s="24" t="s">
        <v>1448</v>
      </c>
      <c r="F473" s="24" t="s">
        <v>1022</v>
      </c>
      <c r="G473" s="24" t="s">
        <v>761</v>
      </c>
      <c r="H473" s="27">
        <v>45183</v>
      </c>
      <c r="I473" s="27">
        <v>44235</v>
      </c>
      <c r="J473" s="27">
        <v>44466</v>
      </c>
      <c r="K473" s="27">
        <v>45183</v>
      </c>
      <c r="L473" s="24">
        <f>Table3[[#This Row],[EMP ID]]</f>
        <v>240355</v>
      </c>
      <c r="M473" s="24" t="str">
        <f t="shared" si="14"/>
        <v>Jose M. Gonzalez-Ibarra</v>
      </c>
      <c r="N473" s="24" t="str">
        <f t="shared" si="15"/>
        <v>Gonzalez-Ibarra, Jose M</v>
      </c>
      <c r="O473" s="24">
        <f>Table3[[#This Row],[EMP ID]]</f>
        <v>240355</v>
      </c>
    </row>
    <row r="474" spans="1:15" x14ac:dyDescent="0.25">
      <c r="A474" s="24">
        <v>240356</v>
      </c>
      <c r="B474" s="24" t="s">
        <v>898</v>
      </c>
      <c r="C474" s="24" t="s">
        <v>778</v>
      </c>
      <c r="D474" s="24" t="s">
        <v>1449</v>
      </c>
      <c r="F474" s="24" t="s">
        <v>1041</v>
      </c>
      <c r="H474" s="27">
        <v>44284</v>
      </c>
      <c r="I474" s="27">
        <v>44228</v>
      </c>
      <c r="J474" s="27">
        <v>44228</v>
      </c>
      <c r="K474" s="27">
        <v>44284</v>
      </c>
      <c r="L474" s="24">
        <f>Table3[[#This Row],[EMP ID]]</f>
        <v>240356</v>
      </c>
      <c r="M474" s="24" t="str">
        <f t="shared" si="14"/>
        <v>Thomas A. Henry</v>
      </c>
      <c r="N474" s="24" t="str">
        <f t="shared" si="15"/>
        <v>Henry, Thomas A</v>
      </c>
      <c r="O474" s="24">
        <f>Table3[[#This Row],[EMP ID]]</f>
        <v>240356</v>
      </c>
    </row>
    <row r="475" spans="1:15" x14ac:dyDescent="0.25">
      <c r="A475" s="24">
        <v>240357</v>
      </c>
      <c r="B475" s="24" t="s">
        <v>877</v>
      </c>
      <c r="D475" s="24" t="s">
        <v>1450</v>
      </c>
      <c r="F475" s="24" t="s">
        <v>1041</v>
      </c>
      <c r="G475" s="24" t="s">
        <v>761</v>
      </c>
      <c r="H475" s="27">
        <v>44233</v>
      </c>
      <c r="I475" s="27">
        <v>44228</v>
      </c>
      <c r="J475" s="27">
        <v>44231</v>
      </c>
      <c r="K475" s="27">
        <v>44233</v>
      </c>
      <c r="L475" s="24">
        <f>Table3[[#This Row],[EMP ID]]</f>
        <v>240357</v>
      </c>
      <c r="M475" s="24" t="str">
        <f t="shared" si="14"/>
        <v>Jose Rivera-Zamora</v>
      </c>
      <c r="N475" s="24" t="str">
        <f t="shared" si="15"/>
        <v>Rivera-Zamora, Jose</v>
      </c>
      <c r="O475" s="24">
        <f>Table3[[#This Row],[EMP ID]]</f>
        <v>240357</v>
      </c>
    </row>
    <row r="476" spans="1:15" x14ac:dyDescent="0.25">
      <c r="A476" s="24">
        <v>240358</v>
      </c>
      <c r="B476" s="24" t="s">
        <v>813</v>
      </c>
      <c r="D476" s="24" t="s">
        <v>913</v>
      </c>
      <c r="F476" s="24" t="s">
        <v>837</v>
      </c>
      <c r="G476" s="24" t="s">
        <v>761</v>
      </c>
      <c r="H476" s="27">
        <v>44323</v>
      </c>
      <c r="I476" s="27">
        <v>44249</v>
      </c>
      <c r="J476" s="27">
        <v>44249</v>
      </c>
      <c r="K476" s="27">
        <v>44323</v>
      </c>
      <c r="L476" s="24">
        <f>Table3[[#This Row],[EMP ID]]</f>
        <v>240358</v>
      </c>
      <c r="M476" s="24" t="str">
        <f t="shared" si="14"/>
        <v>Hector Garcia</v>
      </c>
      <c r="N476" s="24" t="str">
        <f t="shared" si="15"/>
        <v>Garcia, Hector</v>
      </c>
      <c r="O476" s="24">
        <f>Table3[[#This Row],[EMP ID]]</f>
        <v>240358</v>
      </c>
    </row>
    <row r="477" spans="1:15" x14ac:dyDescent="0.25">
      <c r="A477" s="24">
        <v>240359</v>
      </c>
      <c r="B477" s="24" t="s">
        <v>908</v>
      </c>
      <c r="C477" s="24" t="s">
        <v>810</v>
      </c>
      <c r="D477" s="24" t="s">
        <v>1451</v>
      </c>
      <c r="F477" s="24" t="s">
        <v>837</v>
      </c>
      <c r="G477" s="24" t="s">
        <v>761</v>
      </c>
      <c r="H477" s="27">
        <v>44361</v>
      </c>
      <c r="I477" s="27">
        <v>44251</v>
      </c>
      <c r="J477" s="27">
        <v>44251</v>
      </c>
      <c r="K477" s="27">
        <v>44361</v>
      </c>
      <c r="L477" s="24">
        <f>Table3[[#This Row],[EMP ID]]</f>
        <v>240359</v>
      </c>
      <c r="M477" s="24" t="str">
        <f t="shared" si="14"/>
        <v>Juan C. Contreras</v>
      </c>
      <c r="N477" s="24" t="str">
        <f t="shared" si="15"/>
        <v>Contreras, Juan C</v>
      </c>
      <c r="O477" s="24">
        <f>Table3[[#This Row],[EMP ID]]</f>
        <v>240359</v>
      </c>
    </row>
    <row r="478" spans="1:15" x14ac:dyDescent="0.25">
      <c r="A478" s="24">
        <v>240360</v>
      </c>
      <c r="B478" s="24" t="s">
        <v>1452</v>
      </c>
      <c r="C478" s="24" t="s">
        <v>766</v>
      </c>
      <c r="D478" s="24" t="s">
        <v>1353</v>
      </c>
      <c r="F478" s="24" t="s">
        <v>837</v>
      </c>
      <c r="H478" s="27">
        <v>44252</v>
      </c>
      <c r="I478" s="27">
        <v>44252</v>
      </c>
      <c r="J478" s="27">
        <v>44252</v>
      </c>
      <c r="K478" s="27">
        <v>44252</v>
      </c>
      <c r="L478" s="24">
        <f>Table3[[#This Row],[EMP ID]]</f>
        <v>240360</v>
      </c>
      <c r="M478" s="24" t="str">
        <f t="shared" si="14"/>
        <v>Trevor J. Weil</v>
      </c>
      <c r="N478" s="24" t="str">
        <f t="shared" si="15"/>
        <v>Weil, Trevor J</v>
      </c>
      <c r="O478" s="24">
        <f>Table3[[#This Row],[EMP ID]]</f>
        <v>240360</v>
      </c>
    </row>
    <row r="479" spans="1:15" x14ac:dyDescent="0.25">
      <c r="A479" s="24">
        <v>240361</v>
      </c>
      <c r="B479" s="24" t="s">
        <v>813</v>
      </c>
      <c r="C479" s="24" t="s">
        <v>766</v>
      </c>
      <c r="D479" s="24" t="s">
        <v>1453</v>
      </c>
      <c r="F479" s="24" t="s">
        <v>1454</v>
      </c>
      <c r="G479" s="24" t="s">
        <v>761</v>
      </c>
      <c r="H479" s="27">
        <v>45183</v>
      </c>
      <c r="I479" s="27">
        <v>44263</v>
      </c>
      <c r="J479" s="27">
        <v>44466</v>
      </c>
      <c r="K479" s="27">
        <v>45262</v>
      </c>
      <c r="L479" s="24">
        <f>Table3[[#This Row],[EMP ID]]</f>
        <v>240361</v>
      </c>
      <c r="M479" s="24" t="str">
        <f t="shared" si="14"/>
        <v>Hector J. Gonzalez Ibarra</v>
      </c>
      <c r="N479" s="24" t="str">
        <f t="shared" si="15"/>
        <v>Gonzalez Ibarra, Hector J</v>
      </c>
      <c r="O479" s="24">
        <f>Table3[[#This Row],[EMP ID]]</f>
        <v>240361</v>
      </c>
    </row>
    <row r="480" spans="1:15" x14ac:dyDescent="0.25">
      <c r="A480" s="24">
        <v>240362</v>
      </c>
      <c r="B480" s="24" t="s">
        <v>1455</v>
      </c>
      <c r="C480" s="24" t="s">
        <v>778</v>
      </c>
      <c r="D480" s="24" t="s">
        <v>1456</v>
      </c>
      <c r="F480" s="24" t="s">
        <v>1041</v>
      </c>
      <c r="G480" s="24" t="s">
        <v>761</v>
      </c>
      <c r="H480" s="27">
        <v>44263</v>
      </c>
      <c r="I480" s="27">
        <v>44263</v>
      </c>
      <c r="J480" s="27">
        <v>44263</v>
      </c>
      <c r="K480" s="27">
        <v>44263</v>
      </c>
      <c r="L480" s="24">
        <f>Table3[[#This Row],[EMP ID]]</f>
        <v>240362</v>
      </c>
      <c r="M480" s="24" t="str">
        <f t="shared" si="14"/>
        <v>Luz A. Rangel Rodriguez</v>
      </c>
      <c r="N480" s="24" t="str">
        <f t="shared" si="15"/>
        <v>Rangel Rodriguez, Luz A</v>
      </c>
      <c r="O480" s="24">
        <f>Table3[[#This Row],[EMP ID]]</f>
        <v>240362</v>
      </c>
    </row>
    <row r="481" spans="1:15" x14ac:dyDescent="0.25">
      <c r="A481" s="24">
        <v>240363</v>
      </c>
      <c r="B481" s="24" t="s">
        <v>1457</v>
      </c>
      <c r="D481" s="24" t="s">
        <v>1458</v>
      </c>
      <c r="F481" s="24" t="s">
        <v>1054</v>
      </c>
      <c r="G481" s="24" t="s">
        <v>761</v>
      </c>
      <c r="H481" s="27">
        <v>44585</v>
      </c>
      <c r="I481" s="27">
        <v>44574</v>
      </c>
      <c r="J481" s="27">
        <v>44574</v>
      </c>
      <c r="K481" s="27">
        <v>44585</v>
      </c>
      <c r="L481" s="24">
        <f>Table3[[#This Row],[EMP ID]]</f>
        <v>240363</v>
      </c>
      <c r="M481" s="24" t="str">
        <f t="shared" si="14"/>
        <v>Alfonso Zuniga Contreras</v>
      </c>
      <c r="N481" s="24" t="str">
        <f t="shared" si="15"/>
        <v>Zuniga Contreras, Alfonso</v>
      </c>
      <c r="O481" s="24">
        <f>Table3[[#This Row],[EMP ID]]</f>
        <v>240363</v>
      </c>
    </row>
    <row r="482" spans="1:15" x14ac:dyDescent="0.25">
      <c r="A482" s="24">
        <v>240364</v>
      </c>
      <c r="B482" s="24" t="s">
        <v>974</v>
      </c>
      <c r="C482" s="24" t="s">
        <v>791</v>
      </c>
      <c r="D482" s="24" t="s">
        <v>1459</v>
      </c>
      <c r="F482" s="24" t="s">
        <v>1054</v>
      </c>
      <c r="G482" s="24" t="s">
        <v>761</v>
      </c>
      <c r="H482" s="27">
        <v>44828</v>
      </c>
      <c r="I482" s="27">
        <v>44259</v>
      </c>
      <c r="J482" s="27">
        <v>44466</v>
      </c>
      <c r="K482" s="27">
        <v>44828</v>
      </c>
      <c r="L482" s="24">
        <f>Table3[[#This Row],[EMP ID]]</f>
        <v>240364</v>
      </c>
      <c r="M482" s="24" t="str">
        <f t="shared" si="14"/>
        <v>Luis E. Barco Perez</v>
      </c>
      <c r="N482" s="24" t="str">
        <f t="shared" si="15"/>
        <v>Barco Perez, Luis E</v>
      </c>
      <c r="O482" s="24">
        <f>Table3[[#This Row],[EMP ID]]</f>
        <v>240364</v>
      </c>
    </row>
    <row r="483" spans="1:15" x14ac:dyDescent="0.25">
      <c r="A483" s="24">
        <v>240365</v>
      </c>
      <c r="B483" s="24" t="s">
        <v>1377</v>
      </c>
      <c r="D483" s="24" t="s">
        <v>1460</v>
      </c>
      <c r="F483" s="24" t="s">
        <v>837</v>
      </c>
      <c r="G483" s="24" t="s">
        <v>761</v>
      </c>
      <c r="H483" s="27">
        <v>44545</v>
      </c>
      <c r="I483" s="27">
        <v>44267</v>
      </c>
      <c r="J483" s="27">
        <v>44267</v>
      </c>
      <c r="K483" s="27">
        <v>44545</v>
      </c>
      <c r="L483" s="24">
        <f>Table3[[#This Row],[EMP ID]]</f>
        <v>240365</v>
      </c>
      <c r="M483" s="24" t="str">
        <f t="shared" si="14"/>
        <v>Arturo Vitela</v>
      </c>
      <c r="N483" s="24" t="str">
        <f t="shared" si="15"/>
        <v>Vitela, Arturo</v>
      </c>
      <c r="O483" s="24">
        <f>Table3[[#This Row],[EMP ID]]</f>
        <v>240365</v>
      </c>
    </row>
    <row r="484" spans="1:15" x14ac:dyDescent="0.25">
      <c r="A484" s="24">
        <v>240367</v>
      </c>
      <c r="B484" s="24" t="s">
        <v>877</v>
      </c>
      <c r="C484" s="24" t="s">
        <v>791</v>
      </c>
      <c r="D484" s="24" t="s">
        <v>1461</v>
      </c>
      <c r="F484" s="24" t="s">
        <v>989</v>
      </c>
      <c r="G484" s="24" t="s">
        <v>761</v>
      </c>
      <c r="H484" s="27"/>
      <c r="I484" s="27">
        <v>44277</v>
      </c>
      <c r="J484" s="27">
        <v>44277</v>
      </c>
      <c r="K484" s="27">
        <v>45618</v>
      </c>
      <c r="L484" s="24">
        <f>Table3[[#This Row],[EMP ID]]</f>
        <v>240367</v>
      </c>
      <c r="M484" s="24" t="str">
        <f t="shared" si="14"/>
        <v>Jose E. Zamora-Espinoza</v>
      </c>
      <c r="N484" s="24" t="str">
        <f t="shared" si="15"/>
        <v>Zamora-Espinoza, Jose E</v>
      </c>
      <c r="O484" s="24">
        <f>Table3[[#This Row],[EMP ID]]</f>
        <v>240367</v>
      </c>
    </row>
    <row r="485" spans="1:15" x14ac:dyDescent="0.25">
      <c r="A485" s="24">
        <v>240368</v>
      </c>
      <c r="B485" s="24" t="s">
        <v>877</v>
      </c>
      <c r="C485" s="24" t="s">
        <v>759</v>
      </c>
      <c r="D485" s="24" t="s">
        <v>1462</v>
      </c>
      <c r="F485" s="24" t="s">
        <v>989</v>
      </c>
      <c r="G485" s="24" t="s">
        <v>761</v>
      </c>
      <c r="H485" s="27">
        <v>44288</v>
      </c>
      <c r="I485" s="27">
        <v>44277</v>
      </c>
      <c r="J485" s="27">
        <v>44277</v>
      </c>
      <c r="K485" s="27">
        <v>44288</v>
      </c>
      <c r="L485" s="24">
        <f>Table3[[#This Row],[EMP ID]]</f>
        <v>240368</v>
      </c>
      <c r="M485" s="24" t="str">
        <f t="shared" si="14"/>
        <v>Jose F. Salas-Espinoza</v>
      </c>
      <c r="N485" s="24" t="str">
        <f t="shared" si="15"/>
        <v>Salas-Espinoza, Jose F</v>
      </c>
      <c r="O485" s="24">
        <f>Table3[[#This Row],[EMP ID]]</f>
        <v>240368</v>
      </c>
    </row>
    <row r="486" spans="1:15" x14ac:dyDescent="0.25">
      <c r="A486" s="24">
        <v>240369</v>
      </c>
      <c r="B486" s="24" t="s">
        <v>1463</v>
      </c>
      <c r="C486" s="24" t="s">
        <v>766</v>
      </c>
      <c r="D486" s="24" t="s">
        <v>1464</v>
      </c>
      <c r="F486" s="24" t="s">
        <v>1022</v>
      </c>
      <c r="G486" s="24" t="s">
        <v>761</v>
      </c>
      <c r="H486" s="27">
        <v>45401</v>
      </c>
      <c r="I486" s="27">
        <v>44456</v>
      </c>
      <c r="J486" s="27">
        <v>44284</v>
      </c>
      <c r="K486" s="27">
        <v>45401</v>
      </c>
      <c r="L486" s="24">
        <f>Table3[[#This Row],[EMP ID]]</f>
        <v>240369</v>
      </c>
      <c r="M486" s="24" t="str">
        <f t="shared" si="14"/>
        <v>Nelson J. Samot Arce</v>
      </c>
      <c r="N486" s="24" t="str">
        <f t="shared" si="15"/>
        <v>Samot Arce, Nelson J</v>
      </c>
      <c r="O486" s="24">
        <f>Table3[[#This Row],[EMP ID]]</f>
        <v>240369</v>
      </c>
    </row>
    <row r="487" spans="1:15" x14ac:dyDescent="0.25">
      <c r="A487" s="24">
        <v>240370</v>
      </c>
      <c r="B487" s="24" t="s">
        <v>1465</v>
      </c>
      <c r="C487" s="24" t="s">
        <v>759</v>
      </c>
      <c r="D487" s="24" t="s">
        <v>1466</v>
      </c>
      <c r="F487" s="24" t="s">
        <v>1025</v>
      </c>
      <c r="G487" s="24" t="s">
        <v>761</v>
      </c>
      <c r="H487" s="27">
        <v>44284</v>
      </c>
      <c r="I487" s="27">
        <v>44284</v>
      </c>
      <c r="J487" s="27">
        <v>44284</v>
      </c>
      <c r="K487" s="27">
        <v>44284</v>
      </c>
      <c r="L487" s="24">
        <f>Table3[[#This Row],[EMP ID]]</f>
        <v>240370</v>
      </c>
      <c r="M487" s="24" t="str">
        <f t="shared" si="14"/>
        <v>Emmanuel F. Villa</v>
      </c>
      <c r="N487" s="24" t="str">
        <f t="shared" si="15"/>
        <v>Villa, Emmanuel F</v>
      </c>
      <c r="O487" s="24">
        <f>Table3[[#This Row],[EMP ID]]</f>
        <v>240370</v>
      </c>
    </row>
    <row r="488" spans="1:15" x14ac:dyDescent="0.25">
      <c r="A488" s="24">
        <v>240371</v>
      </c>
      <c r="B488" s="24" t="s">
        <v>1467</v>
      </c>
      <c r="D488" s="24" t="s">
        <v>889</v>
      </c>
      <c r="F488" s="24" t="s">
        <v>989</v>
      </c>
      <c r="G488" s="24" t="s">
        <v>761</v>
      </c>
      <c r="H488" s="27">
        <v>45183</v>
      </c>
      <c r="I488" s="27">
        <v>44277</v>
      </c>
      <c r="J488" s="27">
        <v>44466</v>
      </c>
      <c r="K488" s="27">
        <v>45183</v>
      </c>
      <c r="L488" s="24">
        <f>Table3[[#This Row],[EMP ID]]</f>
        <v>240371</v>
      </c>
      <c r="M488" s="24" t="str">
        <f t="shared" si="14"/>
        <v>J De Jesus Ramirez</v>
      </c>
      <c r="N488" s="24" t="str">
        <f t="shared" si="15"/>
        <v>Ramirez, J De Jesus</v>
      </c>
      <c r="O488" s="24">
        <f>Table3[[#This Row],[EMP ID]]</f>
        <v>240371</v>
      </c>
    </row>
    <row r="489" spans="1:15" x14ac:dyDescent="0.25">
      <c r="A489" s="24">
        <v>240372</v>
      </c>
      <c r="B489" s="24" t="s">
        <v>1102</v>
      </c>
      <c r="C489" s="24" t="s">
        <v>791</v>
      </c>
      <c r="D489" s="24" t="s">
        <v>794</v>
      </c>
      <c r="F489" s="24" t="s">
        <v>1041</v>
      </c>
      <c r="G489" s="24" t="s">
        <v>761</v>
      </c>
      <c r="H489" s="27">
        <v>44266</v>
      </c>
      <c r="I489" s="27">
        <v>44266</v>
      </c>
      <c r="J489" s="27">
        <v>44266</v>
      </c>
      <c r="K489" s="27">
        <v>44266</v>
      </c>
      <c r="L489" s="24">
        <f>Table3[[#This Row],[EMP ID]]</f>
        <v>240372</v>
      </c>
      <c r="M489" s="24" t="str">
        <f t="shared" si="14"/>
        <v>Jesus E. Rodriguez</v>
      </c>
      <c r="N489" s="24" t="str">
        <f t="shared" si="15"/>
        <v>Rodriguez, Jesus E</v>
      </c>
      <c r="O489" s="24">
        <f>Table3[[#This Row],[EMP ID]]</f>
        <v>240372</v>
      </c>
    </row>
    <row r="490" spans="1:15" x14ac:dyDescent="0.25">
      <c r="A490" s="24">
        <v>240373</v>
      </c>
      <c r="B490" s="24" t="s">
        <v>1002</v>
      </c>
      <c r="D490" s="24" t="s">
        <v>1468</v>
      </c>
      <c r="F490" s="24" t="s">
        <v>1454</v>
      </c>
      <c r="G490" s="24" t="s">
        <v>761</v>
      </c>
      <c r="H490" s="27">
        <v>44912</v>
      </c>
      <c r="I490" s="27">
        <v>44288</v>
      </c>
      <c r="J490" s="27">
        <v>44288</v>
      </c>
      <c r="K490" s="27">
        <v>44912</v>
      </c>
      <c r="L490" s="24">
        <f>Table3[[#This Row],[EMP ID]]</f>
        <v>240373</v>
      </c>
      <c r="M490" s="24" t="str">
        <f t="shared" si="14"/>
        <v>Jaime Del Toro</v>
      </c>
      <c r="N490" s="24" t="str">
        <f t="shared" si="15"/>
        <v>Del Toro, Jaime</v>
      </c>
      <c r="O490" s="24">
        <f>Table3[[#This Row],[EMP ID]]</f>
        <v>240373</v>
      </c>
    </row>
    <row r="491" spans="1:15" x14ac:dyDescent="0.25">
      <c r="A491" s="24">
        <v>240374</v>
      </c>
      <c r="B491" s="24" t="s">
        <v>1245</v>
      </c>
      <c r="C491" s="24" t="s">
        <v>766</v>
      </c>
      <c r="D491" s="24" t="s">
        <v>1085</v>
      </c>
      <c r="F491" s="24" t="s">
        <v>1054</v>
      </c>
      <c r="G491" s="24" t="s">
        <v>761</v>
      </c>
      <c r="H491" s="27"/>
      <c r="I491" s="27">
        <v>44298</v>
      </c>
      <c r="J491" s="27">
        <v>44298</v>
      </c>
      <c r="K491" s="27">
        <v>45619</v>
      </c>
      <c r="L491" s="24">
        <f>Table3[[#This Row],[EMP ID]]</f>
        <v>240374</v>
      </c>
      <c r="M491" s="24" t="str">
        <f t="shared" si="14"/>
        <v>Angel J. Flores</v>
      </c>
      <c r="N491" s="24" t="str">
        <f t="shared" si="15"/>
        <v>Flores, Angel J</v>
      </c>
      <c r="O491" s="24">
        <f>Table3[[#This Row],[EMP ID]]</f>
        <v>240374</v>
      </c>
    </row>
    <row r="492" spans="1:15" x14ac:dyDescent="0.25">
      <c r="A492" s="24">
        <v>240375</v>
      </c>
      <c r="B492" s="24" t="s">
        <v>1469</v>
      </c>
      <c r="D492" s="24" t="s">
        <v>907</v>
      </c>
      <c r="F492" s="24" t="s">
        <v>837</v>
      </c>
      <c r="G492" s="24" t="s">
        <v>761</v>
      </c>
      <c r="H492" s="27">
        <v>44308</v>
      </c>
      <c r="I492" s="27">
        <v>44298</v>
      </c>
      <c r="J492" s="27">
        <v>44298</v>
      </c>
      <c r="K492" s="27">
        <v>44308</v>
      </c>
      <c r="L492" s="24">
        <f>Table3[[#This Row],[EMP ID]]</f>
        <v>240375</v>
      </c>
      <c r="M492" s="24" t="str">
        <f t="shared" si="14"/>
        <v>Damian Martinez</v>
      </c>
      <c r="N492" s="24" t="str">
        <f t="shared" si="15"/>
        <v>Martinez, Damian</v>
      </c>
      <c r="O492" s="24">
        <f>Table3[[#This Row],[EMP ID]]</f>
        <v>240375</v>
      </c>
    </row>
    <row r="493" spans="1:15" x14ac:dyDescent="0.25">
      <c r="A493" s="24">
        <v>240376</v>
      </c>
      <c r="B493" s="24" t="s">
        <v>1140</v>
      </c>
      <c r="D493" s="24" t="s">
        <v>1470</v>
      </c>
      <c r="F493" s="24" t="s">
        <v>1025</v>
      </c>
      <c r="G493" s="24" t="s">
        <v>761</v>
      </c>
      <c r="H493" s="27">
        <v>44655</v>
      </c>
      <c r="I493" s="27">
        <v>44299</v>
      </c>
      <c r="J493" s="27">
        <v>44299</v>
      </c>
      <c r="K493" s="27">
        <v>44655</v>
      </c>
      <c r="L493" s="24">
        <f>Table3[[#This Row],[EMP ID]]</f>
        <v>240376</v>
      </c>
      <c r="M493" s="24" t="str">
        <f t="shared" si="14"/>
        <v>Abel Miramontes</v>
      </c>
      <c r="N493" s="24" t="str">
        <f t="shared" si="15"/>
        <v>Miramontes, Abel</v>
      </c>
      <c r="O493" s="24">
        <f>Table3[[#This Row],[EMP ID]]</f>
        <v>240376</v>
      </c>
    </row>
    <row r="494" spans="1:15" x14ac:dyDescent="0.25">
      <c r="A494" s="24">
        <v>240377</v>
      </c>
      <c r="B494" s="24" t="s">
        <v>1354</v>
      </c>
      <c r="C494" s="24" t="s">
        <v>766</v>
      </c>
      <c r="D494" s="24" t="s">
        <v>1471</v>
      </c>
      <c r="F494" s="24" t="s">
        <v>989</v>
      </c>
      <c r="G494" s="24" t="s">
        <v>761</v>
      </c>
      <c r="H494" s="27"/>
      <c r="I494" s="27">
        <v>44298</v>
      </c>
      <c r="J494" s="27">
        <v>45519</v>
      </c>
      <c r="K494" s="27">
        <v>45619</v>
      </c>
      <c r="L494" s="24">
        <f>Table3[[#This Row],[EMP ID]]</f>
        <v>240377</v>
      </c>
      <c r="M494" s="24" t="str">
        <f t="shared" si="14"/>
        <v>Antonio J. Calcanas Cisneros</v>
      </c>
      <c r="N494" s="24" t="str">
        <f t="shared" si="15"/>
        <v>Calcanas Cisneros, Antonio J</v>
      </c>
      <c r="O494" s="24">
        <f>Table3[[#This Row],[EMP ID]]</f>
        <v>240377</v>
      </c>
    </row>
    <row r="495" spans="1:15" x14ac:dyDescent="0.25">
      <c r="A495" s="24">
        <v>240378</v>
      </c>
      <c r="B495" s="24" t="s">
        <v>813</v>
      </c>
      <c r="C495" s="24" t="s">
        <v>900</v>
      </c>
      <c r="D495" s="24" t="s">
        <v>1437</v>
      </c>
      <c r="F495" s="24" t="s">
        <v>1022</v>
      </c>
      <c r="G495" s="24" t="s">
        <v>761</v>
      </c>
      <c r="H495" s="27"/>
      <c r="I495" s="27">
        <v>44305</v>
      </c>
      <c r="J495" s="27">
        <v>44305</v>
      </c>
      <c r="K495" s="27">
        <v>45618</v>
      </c>
      <c r="L495" s="24">
        <f>Table3[[#This Row],[EMP ID]]</f>
        <v>240378</v>
      </c>
      <c r="M495" s="24" t="str">
        <f t="shared" si="14"/>
        <v>Hector G. Ibarra</v>
      </c>
      <c r="N495" s="24" t="str">
        <f t="shared" si="15"/>
        <v>Ibarra, Hector G</v>
      </c>
      <c r="O495" s="24">
        <f>Table3[[#This Row],[EMP ID]]</f>
        <v>240378</v>
      </c>
    </row>
    <row r="496" spans="1:15" x14ac:dyDescent="0.25">
      <c r="A496" s="24">
        <v>240379</v>
      </c>
      <c r="B496" s="24" t="s">
        <v>1298</v>
      </c>
      <c r="D496" s="24" t="s">
        <v>1472</v>
      </c>
      <c r="F496" s="24" t="s">
        <v>1091</v>
      </c>
      <c r="G496" s="24" t="s">
        <v>761</v>
      </c>
      <c r="H496" s="27">
        <v>44358</v>
      </c>
      <c r="I496" s="27">
        <v>44312</v>
      </c>
      <c r="J496" s="27">
        <v>44312</v>
      </c>
      <c r="K496" s="27">
        <v>44358</v>
      </c>
      <c r="L496" s="24">
        <f>Table3[[#This Row],[EMP ID]]</f>
        <v>240379</v>
      </c>
      <c r="M496" s="24" t="str">
        <f t="shared" si="14"/>
        <v>Raul Flores-Oliva</v>
      </c>
      <c r="N496" s="24" t="str">
        <f t="shared" si="15"/>
        <v>Flores-Oliva, Raul</v>
      </c>
      <c r="O496" s="24">
        <f>Table3[[#This Row],[EMP ID]]</f>
        <v>240379</v>
      </c>
    </row>
    <row r="497" spans="1:15" x14ac:dyDescent="0.25">
      <c r="A497" s="24">
        <v>240381</v>
      </c>
      <c r="B497" s="24" t="s">
        <v>1473</v>
      </c>
      <c r="C497" s="24" t="s">
        <v>759</v>
      </c>
      <c r="D497" s="24" t="s">
        <v>1474</v>
      </c>
      <c r="F497" s="24" t="s">
        <v>837</v>
      </c>
      <c r="G497" s="24" t="s">
        <v>761</v>
      </c>
      <c r="H497" s="27">
        <v>44312</v>
      </c>
      <c r="I497" s="27">
        <v>44312</v>
      </c>
      <c r="J497" s="27">
        <v>44312</v>
      </c>
      <c r="K497" s="27">
        <v>44312</v>
      </c>
      <c r="L497" s="24">
        <f>Table3[[#This Row],[EMP ID]]</f>
        <v>240381</v>
      </c>
      <c r="M497" s="24" t="str">
        <f t="shared" si="14"/>
        <v>Fausto F. Montoya Morales</v>
      </c>
      <c r="N497" s="24" t="str">
        <f t="shared" si="15"/>
        <v>Montoya Morales, Fausto F</v>
      </c>
      <c r="O497" s="24">
        <f>Table3[[#This Row],[EMP ID]]</f>
        <v>240381</v>
      </c>
    </row>
    <row r="498" spans="1:15" x14ac:dyDescent="0.25">
      <c r="A498" s="24">
        <v>240382</v>
      </c>
      <c r="B498" s="24" t="s">
        <v>1149</v>
      </c>
      <c r="C498" s="24" t="s">
        <v>778</v>
      </c>
      <c r="D498" s="24" t="s">
        <v>1475</v>
      </c>
      <c r="F498" s="24" t="s">
        <v>1025</v>
      </c>
      <c r="G498" s="24" t="s">
        <v>761</v>
      </c>
      <c r="H498" s="27">
        <v>44666</v>
      </c>
      <c r="I498" s="27">
        <v>44312</v>
      </c>
      <c r="J498" s="27">
        <v>44312</v>
      </c>
      <c r="K498" s="27">
        <v>44666</v>
      </c>
      <c r="L498" s="24">
        <f>Table3[[#This Row],[EMP ID]]</f>
        <v>240382</v>
      </c>
      <c r="M498" s="24" t="str">
        <f t="shared" si="14"/>
        <v>Fabian A. Cuevas</v>
      </c>
      <c r="N498" s="24" t="str">
        <f t="shared" si="15"/>
        <v>Cuevas, Fabian A</v>
      </c>
      <c r="O498" s="24">
        <f>Table3[[#This Row],[EMP ID]]</f>
        <v>240382</v>
      </c>
    </row>
    <row r="499" spans="1:15" x14ac:dyDescent="0.25">
      <c r="A499" s="24">
        <v>240383</v>
      </c>
      <c r="B499" s="24" t="s">
        <v>1163</v>
      </c>
      <c r="D499" s="24" t="s">
        <v>1476</v>
      </c>
      <c r="F499" s="24" t="s">
        <v>1041</v>
      </c>
      <c r="G499" s="24" t="s">
        <v>761</v>
      </c>
      <c r="H499" s="27">
        <v>44693</v>
      </c>
      <c r="I499" s="27">
        <v>44312</v>
      </c>
      <c r="J499" s="27">
        <v>44312</v>
      </c>
      <c r="K499" s="27">
        <v>44693</v>
      </c>
      <c r="L499" s="24">
        <f>Table3[[#This Row],[EMP ID]]</f>
        <v>240383</v>
      </c>
      <c r="M499" s="24" t="str">
        <f t="shared" si="14"/>
        <v>Alan Del Toro Ontiveros</v>
      </c>
      <c r="N499" s="24" t="str">
        <f t="shared" si="15"/>
        <v>Del Toro Ontiveros, Alan</v>
      </c>
      <c r="O499" s="24">
        <f>Table3[[#This Row],[EMP ID]]</f>
        <v>240383</v>
      </c>
    </row>
    <row r="500" spans="1:15" x14ac:dyDescent="0.25">
      <c r="A500" s="24">
        <v>240384</v>
      </c>
      <c r="B500" s="24" t="s">
        <v>1089</v>
      </c>
      <c r="D500" s="24" t="s">
        <v>862</v>
      </c>
      <c r="F500" s="24" t="s">
        <v>1025</v>
      </c>
      <c r="G500" s="24" t="s">
        <v>761</v>
      </c>
      <c r="H500" s="27">
        <v>44911</v>
      </c>
      <c r="I500" s="27">
        <v>44312</v>
      </c>
      <c r="J500" s="27">
        <v>44312</v>
      </c>
      <c r="K500" s="27">
        <v>44911</v>
      </c>
      <c r="L500" s="24">
        <f>Table3[[#This Row],[EMP ID]]</f>
        <v>240384</v>
      </c>
      <c r="M500" s="24" t="str">
        <f t="shared" si="14"/>
        <v>Manuel Gonzalez</v>
      </c>
      <c r="N500" s="24" t="str">
        <f t="shared" si="15"/>
        <v>Gonzalez, Manuel</v>
      </c>
      <c r="O500" s="24">
        <f>Table3[[#This Row],[EMP ID]]</f>
        <v>240384</v>
      </c>
    </row>
    <row r="501" spans="1:15" x14ac:dyDescent="0.25">
      <c r="A501" s="24">
        <v>240385</v>
      </c>
      <c r="B501" s="24" t="s">
        <v>1175</v>
      </c>
      <c r="C501" s="24" t="s">
        <v>769</v>
      </c>
      <c r="D501" s="24" t="s">
        <v>898</v>
      </c>
      <c r="F501" s="24" t="s">
        <v>1041</v>
      </c>
      <c r="G501" s="24" t="s">
        <v>771</v>
      </c>
      <c r="H501" s="27">
        <v>44323</v>
      </c>
      <c r="I501" s="27">
        <v>44312</v>
      </c>
      <c r="J501" s="27">
        <v>44312</v>
      </c>
      <c r="K501" s="27">
        <v>44323</v>
      </c>
      <c r="L501" s="24">
        <f>Table3[[#This Row],[EMP ID]]</f>
        <v>240385</v>
      </c>
      <c r="M501" s="24" t="str">
        <f t="shared" si="14"/>
        <v>Jason L. Thomas</v>
      </c>
      <c r="N501" s="24" t="str">
        <f t="shared" si="15"/>
        <v>Thomas, Jason L</v>
      </c>
      <c r="O501" s="24">
        <f>Table3[[#This Row],[EMP ID]]</f>
        <v>240385</v>
      </c>
    </row>
    <row r="502" spans="1:15" x14ac:dyDescent="0.25">
      <c r="A502" s="24">
        <v>240386</v>
      </c>
      <c r="B502" s="24" t="s">
        <v>979</v>
      </c>
      <c r="C502" s="24" t="s">
        <v>845</v>
      </c>
      <c r="D502" s="24" t="s">
        <v>1189</v>
      </c>
      <c r="F502" s="24" t="s">
        <v>837</v>
      </c>
      <c r="G502" s="24" t="s">
        <v>761</v>
      </c>
      <c r="H502" s="27">
        <v>44323</v>
      </c>
      <c r="I502" s="27">
        <v>44291</v>
      </c>
      <c r="J502" s="27">
        <v>44291</v>
      </c>
      <c r="K502" s="27">
        <v>44323</v>
      </c>
      <c r="L502" s="24">
        <f>Table3[[#This Row],[EMP ID]]</f>
        <v>240386</v>
      </c>
      <c r="M502" s="24" t="str">
        <f t="shared" si="14"/>
        <v>Roberto D. Carbajal</v>
      </c>
      <c r="N502" s="24" t="str">
        <f t="shared" si="15"/>
        <v>Carbajal, Roberto D</v>
      </c>
      <c r="O502" s="24">
        <f>Table3[[#This Row],[EMP ID]]</f>
        <v>240386</v>
      </c>
    </row>
    <row r="503" spans="1:15" x14ac:dyDescent="0.25">
      <c r="A503" s="24">
        <v>240387</v>
      </c>
      <c r="B503" s="24" t="s">
        <v>1401</v>
      </c>
      <c r="D503" s="24" t="s">
        <v>1477</v>
      </c>
      <c r="F503" s="24" t="s">
        <v>1041</v>
      </c>
      <c r="G503" s="24" t="s">
        <v>761</v>
      </c>
      <c r="H503" s="27">
        <v>44344</v>
      </c>
      <c r="I503" s="27">
        <v>44319</v>
      </c>
      <c r="J503" s="27">
        <v>44319</v>
      </c>
      <c r="K503" s="27">
        <v>44344</v>
      </c>
      <c r="L503" s="24">
        <f>Table3[[#This Row],[EMP ID]]</f>
        <v>240387</v>
      </c>
      <c r="M503" s="24" t="str">
        <f t="shared" si="14"/>
        <v>Armando Perez Escalera</v>
      </c>
      <c r="N503" s="24" t="str">
        <f t="shared" si="15"/>
        <v>Perez Escalera, Armando</v>
      </c>
      <c r="O503" s="24">
        <f>Table3[[#This Row],[EMP ID]]</f>
        <v>240387</v>
      </c>
    </row>
    <row r="504" spans="1:15" x14ac:dyDescent="0.25">
      <c r="A504" s="24">
        <v>240388</v>
      </c>
      <c r="B504" s="24" t="s">
        <v>1102</v>
      </c>
      <c r="C504" s="24" t="s">
        <v>778</v>
      </c>
      <c r="D504" s="24" t="s">
        <v>1478</v>
      </c>
      <c r="F504" s="24" t="s">
        <v>1091</v>
      </c>
      <c r="G504" s="24" t="s">
        <v>761</v>
      </c>
      <c r="H504" s="27">
        <v>44436</v>
      </c>
      <c r="I504" s="27">
        <v>44319</v>
      </c>
      <c r="J504" s="27">
        <v>44319</v>
      </c>
      <c r="K504" s="27">
        <v>44436</v>
      </c>
      <c r="L504" s="24">
        <f>Table3[[#This Row],[EMP ID]]</f>
        <v>240388</v>
      </c>
      <c r="M504" s="24" t="str">
        <f t="shared" si="14"/>
        <v>Jesus A. Montes Torres</v>
      </c>
      <c r="N504" s="24" t="str">
        <f t="shared" si="15"/>
        <v>Montes Torres, Jesus A</v>
      </c>
      <c r="O504" s="24">
        <f>Table3[[#This Row],[EMP ID]]</f>
        <v>240388</v>
      </c>
    </row>
    <row r="505" spans="1:15" x14ac:dyDescent="0.25">
      <c r="A505" s="24">
        <v>240389</v>
      </c>
      <c r="B505" s="24" t="s">
        <v>859</v>
      </c>
      <c r="C505" s="24" t="s">
        <v>845</v>
      </c>
      <c r="D505" s="24" t="s">
        <v>1471</v>
      </c>
      <c r="F505" s="24" t="s">
        <v>989</v>
      </c>
      <c r="G505" s="24" t="s">
        <v>761</v>
      </c>
      <c r="H505" s="27"/>
      <c r="I505" s="27">
        <v>44319</v>
      </c>
      <c r="J505" s="27">
        <v>44319</v>
      </c>
      <c r="K505" s="27">
        <v>45618</v>
      </c>
      <c r="L505" s="24">
        <f>Table3[[#This Row],[EMP ID]]</f>
        <v>240389</v>
      </c>
      <c r="M505" s="24" t="str">
        <f t="shared" si="14"/>
        <v>Oscar D. Calcanas Cisneros</v>
      </c>
      <c r="N505" s="24" t="str">
        <f t="shared" si="15"/>
        <v>Calcanas Cisneros, Oscar D</v>
      </c>
      <c r="O505" s="24">
        <f>Table3[[#This Row],[EMP ID]]</f>
        <v>240389</v>
      </c>
    </row>
    <row r="506" spans="1:15" x14ac:dyDescent="0.25">
      <c r="A506" s="24">
        <v>240390</v>
      </c>
      <c r="B506" s="24" t="s">
        <v>850</v>
      </c>
      <c r="C506" s="24" t="s">
        <v>845</v>
      </c>
      <c r="D506" s="24" t="s">
        <v>1479</v>
      </c>
      <c r="F506" s="24" t="s">
        <v>1244</v>
      </c>
      <c r="H506" s="27">
        <v>44406</v>
      </c>
      <c r="I506" s="27">
        <v>44326</v>
      </c>
      <c r="J506" s="27">
        <v>44326</v>
      </c>
      <c r="K506" s="27">
        <v>44406</v>
      </c>
      <c r="L506" s="24">
        <f>Table3[[#This Row],[EMP ID]]</f>
        <v>240390</v>
      </c>
      <c r="M506" s="24" t="str">
        <f t="shared" si="14"/>
        <v>Jay D. Dubose</v>
      </c>
      <c r="N506" s="24" t="str">
        <f t="shared" si="15"/>
        <v>Dubose, Jay D</v>
      </c>
      <c r="O506" s="24">
        <f>Table3[[#This Row],[EMP ID]]</f>
        <v>240390</v>
      </c>
    </row>
    <row r="507" spans="1:15" x14ac:dyDescent="0.25">
      <c r="A507" s="24">
        <v>240391</v>
      </c>
      <c r="B507" s="24" t="s">
        <v>1102</v>
      </c>
      <c r="C507" s="24" t="s">
        <v>778</v>
      </c>
      <c r="D507" s="24" t="s">
        <v>1108</v>
      </c>
      <c r="F507" s="24" t="s">
        <v>837</v>
      </c>
      <c r="G507" s="24" t="s">
        <v>761</v>
      </c>
      <c r="H507" s="27">
        <v>44300</v>
      </c>
      <c r="I507" s="27">
        <v>44300</v>
      </c>
      <c r="J507" s="27">
        <v>44300</v>
      </c>
      <c r="K507" s="27">
        <v>44300</v>
      </c>
      <c r="L507" s="24">
        <f>Table3[[#This Row],[EMP ID]]</f>
        <v>240391</v>
      </c>
      <c r="M507" s="24" t="str">
        <f t="shared" si="14"/>
        <v>Jesus A. Munoz</v>
      </c>
      <c r="N507" s="24" t="str">
        <f t="shared" si="15"/>
        <v>Munoz, Jesus A</v>
      </c>
      <c r="O507" s="24">
        <f>Table3[[#This Row],[EMP ID]]</f>
        <v>240391</v>
      </c>
    </row>
    <row r="508" spans="1:15" x14ac:dyDescent="0.25">
      <c r="A508" s="24">
        <v>240392</v>
      </c>
      <c r="B508" s="24" t="s">
        <v>1104</v>
      </c>
      <c r="C508" s="24" t="s">
        <v>764</v>
      </c>
      <c r="D508" s="24" t="s">
        <v>1468</v>
      </c>
      <c r="F508" s="24" t="s">
        <v>1041</v>
      </c>
      <c r="G508" s="24" t="s">
        <v>761</v>
      </c>
      <c r="H508" s="27">
        <v>44699</v>
      </c>
      <c r="I508" s="27">
        <v>44341</v>
      </c>
      <c r="J508" s="27">
        <v>44341</v>
      </c>
      <c r="K508" s="27">
        <v>44699</v>
      </c>
      <c r="L508" s="24">
        <f>Table3[[#This Row],[EMP ID]]</f>
        <v>240392</v>
      </c>
      <c r="M508" s="24" t="str">
        <f t="shared" si="14"/>
        <v>Valentin N. Del Toro</v>
      </c>
      <c r="N508" s="24" t="str">
        <f t="shared" si="15"/>
        <v>Del Toro, Valentin N</v>
      </c>
      <c r="O508" s="24">
        <f>Table3[[#This Row],[EMP ID]]</f>
        <v>240392</v>
      </c>
    </row>
    <row r="509" spans="1:15" x14ac:dyDescent="0.25">
      <c r="A509" s="24">
        <v>240393</v>
      </c>
      <c r="B509" s="24" t="s">
        <v>1480</v>
      </c>
      <c r="C509" s="24" t="s">
        <v>778</v>
      </c>
      <c r="D509" s="24" t="s">
        <v>1481</v>
      </c>
      <c r="F509" s="24" t="s">
        <v>837</v>
      </c>
      <c r="G509" s="24" t="s">
        <v>761</v>
      </c>
      <c r="H509" s="27">
        <v>44625</v>
      </c>
      <c r="I509" s="27">
        <v>44342</v>
      </c>
      <c r="J509" s="27">
        <v>44342</v>
      </c>
      <c r="K509" s="27">
        <v>44625</v>
      </c>
      <c r="L509" s="24">
        <f>Table3[[#This Row],[EMP ID]]</f>
        <v>240393</v>
      </c>
      <c r="M509" s="24" t="str">
        <f t="shared" si="14"/>
        <v>Ernesto A. Perez Martinez</v>
      </c>
      <c r="N509" s="24" t="str">
        <f t="shared" si="15"/>
        <v>Perez Martinez, Ernesto A</v>
      </c>
      <c r="O509" s="24">
        <f>Table3[[#This Row],[EMP ID]]</f>
        <v>240393</v>
      </c>
    </row>
    <row r="510" spans="1:15" x14ac:dyDescent="0.25">
      <c r="A510" s="24">
        <v>240394</v>
      </c>
      <c r="B510" s="24" t="s">
        <v>908</v>
      </c>
      <c r="C510" s="24" t="s">
        <v>776</v>
      </c>
      <c r="D510" s="24" t="s">
        <v>1482</v>
      </c>
      <c r="F510" s="24" t="s">
        <v>1091</v>
      </c>
      <c r="G510" s="24" t="s">
        <v>761</v>
      </c>
      <c r="H510" s="27">
        <v>45423</v>
      </c>
      <c r="I510" s="27">
        <v>44342</v>
      </c>
      <c r="J510" s="27">
        <v>44342</v>
      </c>
      <c r="K510" s="27">
        <v>45423</v>
      </c>
      <c r="L510" s="24">
        <f>Table3[[#This Row],[EMP ID]]</f>
        <v>240394</v>
      </c>
      <c r="M510" s="24" t="str">
        <f t="shared" si="14"/>
        <v>Juan M. Melendez</v>
      </c>
      <c r="N510" s="24" t="str">
        <f t="shared" si="15"/>
        <v>Melendez, Juan M</v>
      </c>
      <c r="O510" s="24">
        <f>Table3[[#This Row],[EMP ID]]</f>
        <v>240394</v>
      </c>
    </row>
    <row r="511" spans="1:15" x14ac:dyDescent="0.25">
      <c r="A511" s="24">
        <v>240395</v>
      </c>
      <c r="B511" s="24" t="s">
        <v>1245</v>
      </c>
      <c r="C511" s="24" t="s">
        <v>778</v>
      </c>
      <c r="D511" s="24" t="s">
        <v>1483</v>
      </c>
      <c r="F511" s="24" t="s">
        <v>1100</v>
      </c>
      <c r="G511" s="24" t="s">
        <v>761</v>
      </c>
      <c r="H511" s="27">
        <v>44961</v>
      </c>
      <c r="I511" s="27">
        <v>44348</v>
      </c>
      <c r="J511" s="27">
        <v>44348</v>
      </c>
      <c r="K511" s="27">
        <v>44961</v>
      </c>
      <c r="L511" s="24">
        <f>Table3[[#This Row],[EMP ID]]</f>
        <v>240395</v>
      </c>
      <c r="M511" s="24" t="str">
        <f t="shared" si="14"/>
        <v>Angel A. Torres Rivera</v>
      </c>
      <c r="N511" s="24" t="str">
        <f t="shared" si="15"/>
        <v>Torres Rivera, Angel A</v>
      </c>
      <c r="O511" s="24">
        <f>Table3[[#This Row],[EMP ID]]</f>
        <v>240395</v>
      </c>
    </row>
    <row r="512" spans="1:15" x14ac:dyDescent="0.25">
      <c r="A512" s="24">
        <v>240396</v>
      </c>
      <c r="B512" s="24" t="s">
        <v>1107</v>
      </c>
      <c r="D512" s="24" t="s">
        <v>1484</v>
      </c>
      <c r="F512" s="24" t="s">
        <v>837</v>
      </c>
      <c r="G512" s="24" t="s">
        <v>761</v>
      </c>
      <c r="H512" s="27">
        <v>44625</v>
      </c>
      <c r="I512" s="27">
        <v>44348</v>
      </c>
      <c r="J512" s="27">
        <v>44348</v>
      </c>
      <c r="K512" s="27">
        <v>44625</v>
      </c>
      <c r="L512" s="24">
        <f>Table3[[#This Row],[EMP ID]]</f>
        <v>240396</v>
      </c>
      <c r="M512" s="24" t="str">
        <f t="shared" si="14"/>
        <v>Leonel Roman</v>
      </c>
      <c r="N512" s="24" t="str">
        <f t="shared" si="15"/>
        <v>Roman, Leonel</v>
      </c>
      <c r="O512" s="24">
        <f>Table3[[#This Row],[EMP ID]]</f>
        <v>240396</v>
      </c>
    </row>
    <row r="513" spans="1:15" x14ac:dyDescent="0.25">
      <c r="A513" s="24">
        <v>240397</v>
      </c>
      <c r="B513" s="24" t="s">
        <v>1061</v>
      </c>
      <c r="D513" s="24" t="s">
        <v>1485</v>
      </c>
      <c r="F513" s="24" t="s">
        <v>1025</v>
      </c>
      <c r="G513" s="24" t="s">
        <v>761</v>
      </c>
      <c r="H513" s="27">
        <v>44372</v>
      </c>
      <c r="I513" s="27">
        <v>44351</v>
      </c>
      <c r="J513" s="27">
        <v>44351</v>
      </c>
      <c r="K513" s="27">
        <v>44372</v>
      </c>
      <c r="L513" s="24">
        <f>Table3[[#This Row],[EMP ID]]</f>
        <v>240397</v>
      </c>
      <c r="M513" s="24" t="str">
        <f t="shared" si="14"/>
        <v>Miguel Rodriguez Perez</v>
      </c>
      <c r="N513" s="24" t="str">
        <f t="shared" si="15"/>
        <v>Rodriguez Perez, Miguel</v>
      </c>
      <c r="O513" s="24">
        <f>Table3[[#This Row],[EMP ID]]</f>
        <v>240397</v>
      </c>
    </row>
    <row r="514" spans="1:15" x14ac:dyDescent="0.25">
      <c r="A514" s="24">
        <v>240398</v>
      </c>
      <c r="B514" s="24" t="s">
        <v>1166</v>
      </c>
      <c r="D514" s="24" t="s">
        <v>1045</v>
      </c>
      <c r="F514" s="24" t="s">
        <v>1041</v>
      </c>
      <c r="G514" s="24" t="s">
        <v>761</v>
      </c>
      <c r="H514" s="27">
        <v>45191</v>
      </c>
      <c r="I514" s="27">
        <v>44348</v>
      </c>
      <c r="J514" s="27">
        <v>44348</v>
      </c>
      <c r="K514" s="27">
        <v>45191</v>
      </c>
      <c r="L514" s="24">
        <f>Table3[[#This Row],[EMP ID]]</f>
        <v>240398</v>
      </c>
      <c r="M514" s="24" t="str">
        <f t="shared" si="14"/>
        <v>Gregorio Rios</v>
      </c>
      <c r="N514" s="24" t="str">
        <f t="shared" si="15"/>
        <v>Rios, Gregorio</v>
      </c>
      <c r="O514" s="24">
        <f>Table3[[#This Row],[EMP ID]]</f>
        <v>240398</v>
      </c>
    </row>
    <row r="515" spans="1:15" x14ac:dyDescent="0.25">
      <c r="A515" s="24">
        <v>240399</v>
      </c>
      <c r="B515" s="24" t="s">
        <v>1486</v>
      </c>
      <c r="C515" s="24" t="s">
        <v>791</v>
      </c>
      <c r="D515" s="24" t="s">
        <v>1487</v>
      </c>
      <c r="F515" s="24" t="s">
        <v>1244</v>
      </c>
      <c r="H515" s="27">
        <v>44541</v>
      </c>
      <c r="I515" s="27">
        <v>44354</v>
      </c>
      <c r="J515" s="27">
        <v>44354</v>
      </c>
      <c r="K515" s="27">
        <v>44541</v>
      </c>
      <c r="L515" s="24">
        <f>Table3[[#This Row],[EMP ID]]</f>
        <v>240399</v>
      </c>
      <c r="M515" s="24" t="str">
        <f t="shared" ref="M515:M578" si="16">IF(C515&lt;&gt;"", B515 &amp; " " &amp; C515 &amp; ". " &amp; D515, B515 &amp; " " &amp; D515)</f>
        <v>Steven E. Hull</v>
      </c>
      <c r="N515" s="24" t="str">
        <f t="shared" ref="N515:N578" si="17">IF(C515&lt;&gt;"", D515 &amp; ", " &amp; B515 &amp; " " &amp; C515, D515 &amp; ", " &amp; B515)</f>
        <v>Hull, Steven E</v>
      </c>
      <c r="O515" s="24">
        <f>Table3[[#This Row],[EMP ID]]</f>
        <v>240399</v>
      </c>
    </row>
    <row r="516" spans="1:15" x14ac:dyDescent="0.25">
      <c r="A516" s="24">
        <v>240400</v>
      </c>
      <c r="B516" s="24" t="s">
        <v>898</v>
      </c>
      <c r="C516" s="24" t="s">
        <v>900</v>
      </c>
      <c r="D516" s="24" t="s">
        <v>1488</v>
      </c>
      <c r="F516" s="24" t="s">
        <v>989</v>
      </c>
      <c r="H516" s="27"/>
      <c r="I516" s="27">
        <v>44354</v>
      </c>
      <c r="J516" s="27">
        <v>44354</v>
      </c>
      <c r="K516" s="27">
        <v>45619</v>
      </c>
      <c r="L516" s="24">
        <f>Table3[[#This Row],[EMP ID]]</f>
        <v>240400</v>
      </c>
      <c r="M516" s="24" t="str">
        <f t="shared" si="16"/>
        <v>Thomas G. Workman</v>
      </c>
      <c r="N516" s="24" t="str">
        <f t="shared" si="17"/>
        <v>Workman, Thomas G</v>
      </c>
      <c r="O516" s="24">
        <f>Table3[[#This Row],[EMP ID]]</f>
        <v>240400</v>
      </c>
    </row>
    <row r="517" spans="1:15" x14ac:dyDescent="0.25">
      <c r="A517" s="24">
        <v>240401</v>
      </c>
      <c r="B517" s="24" t="s">
        <v>877</v>
      </c>
      <c r="C517" s="24" t="s">
        <v>776</v>
      </c>
      <c r="D517" s="24" t="s">
        <v>1489</v>
      </c>
      <c r="F517" s="24" t="s">
        <v>1054</v>
      </c>
      <c r="G517" s="24" t="s">
        <v>761</v>
      </c>
      <c r="H517" s="27">
        <v>44599</v>
      </c>
      <c r="I517" s="27">
        <v>44358</v>
      </c>
      <c r="J517" s="27">
        <v>44358</v>
      </c>
      <c r="K517" s="27">
        <v>44599</v>
      </c>
      <c r="L517" s="24">
        <f>Table3[[#This Row],[EMP ID]]</f>
        <v>240401</v>
      </c>
      <c r="M517" s="24" t="str">
        <f t="shared" si="16"/>
        <v>Jose M. Alba</v>
      </c>
      <c r="N517" s="24" t="str">
        <f t="shared" si="17"/>
        <v>Alba, Jose M</v>
      </c>
      <c r="O517" s="24">
        <f>Table3[[#This Row],[EMP ID]]</f>
        <v>240401</v>
      </c>
    </row>
    <row r="518" spans="1:15" x14ac:dyDescent="0.25">
      <c r="A518" s="24">
        <v>240402</v>
      </c>
      <c r="B518" s="24" t="s">
        <v>1490</v>
      </c>
      <c r="D518" s="24" t="s">
        <v>1491</v>
      </c>
      <c r="F518" s="24" t="s">
        <v>1054</v>
      </c>
      <c r="G518" s="24" t="s">
        <v>761</v>
      </c>
      <c r="H518" s="27"/>
      <c r="I518" s="27">
        <v>44354</v>
      </c>
      <c r="J518" s="27">
        <v>44354</v>
      </c>
      <c r="K518" s="27">
        <v>45618</v>
      </c>
      <c r="L518" s="24">
        <f>Table3[[#This Row],[EMP ID]]</f>
        <v>240402</v>
      </c>
      <c r="M518" s="24" t="str">
        <f t="shared" si="16"/>
        <v>Acel Mendoza</v>
      </c>
      <c r="N518" s="24" t="str">
        <f t="shared" si="17"/>
        <v>Mendoza, Acel</v>
      </c>
      <c r="O518" s="24">
        <f>Table3[[#This Row],[EMP ID]]</f>
        <v>240402</v>
      </c>
    </row>
    <row r="519" spans="1:15" x14ac:dyDescent="0.25">
      <c r="A519" s="24">
        <v>240403</v>
      </c>
      <c r="B519" s="24" t="s">
        <v>1492</v>
      </c>
      <c r="C519" s="24" t="s">
        <v>766</v>
      </c>
      <c r="D519" s="24" t="s">
        <v>1493</v>
      </c>
      <c r="F519" s="24" t="s">
        <v>837</v>
      </c>
      <c r="G519" s="24" t="s">
        <v>761</v>
      </c>
      <c r="H519" s="27">
        <v>44408</v>
      </c>
      <c r="I519" s="27">
        <v>44371</v>
      </c>
      <c r="J519" s="27">
        <v>44371</v>
      </c>
      <c r="K519" s="27">
        <v>44408</v>
      </c>
      <c r="L519" s="24">
        <f>Table3[[#This Row],[EMP ID]]</f>
        <v>240403</v>
      </c>
      <c r="M519" s="24" t="str">
        <f t="shared" si="16"/>
        <v>Natividad J. Herrera</v>
      </c>
      <c r="N519" s="24" t="str">
        <f t="shared" si="17"/>
        <v>Herrera, Natividad J</v>
      </c>
      <c r="O519" s="24">
        <f>Table3[[#This Row],[EMP ID]]</f>
        <v>240403</v>
      </c>
    </row>
    <row r="520" spans="1:15" x14ac:dyDescent="0.25">
      <c r="A520" s="24">
        <v>240404</v>
      </c>
      <c r="B520" s="24" t="s">
        <v>877</v>
      </c>
      <c r="C520" s="24" t="s">
        <v>810</v>
      </c>
      <c r="D520" s="24" t="s">
        <v>1494</v>
      </c>
      <c r="F520" s="24" t="s">
        <v>1041</v>
      </c>
      <c r="G520" s="24" t="s">
        <v>761</v>
      </c>
      <c r="H520" s="27">
        <v>44403</v>
      </c>
      <c r="I520" s="27">
        <v>44389</v>
      </c>
      <c r="J520" s="27">
        <v>44389</v>
      </c>
      <c r="K520" s="27">
        <v>44403</v>
      </c>
      <c r="L520" s="24">
        <f>Table3[[#This Row],[EMP ID]]</f>
        <v>240404</v>
      </c>
      <c r="M520" s="24" t="str">
        <f t="shared" si="16"/>
        <v>Jose C. Juarez Monjaras</v>
      </c>
      <c r="N520" s="24" t="str">
        <f t="shared" si="17"/>
        <v>Juarez Monjaras, Jose C</v>
      </c>
      <c r="O520" s="24">
        <f>Table3[[#This Row],[EMP ID]]</f>
        <v>240404</v>
      </c>
    </row>
    <row r="521" spans="1:15" x14ac:dyDescent="0.25">
      <c r="A521" s="24">
        <v>240405</v>
      </c>
      <c r="B521" s="24" t="s">
        <v>914</v>
      </c>
      <c r="D521" s="24" t="s">
        <v>1495</v>
      </c>
      <c r="F521" s="24" t="s">
        <v>1027</v>
      </c>
      <c r="G521" s="24" t="s">
        <v>761</v>
      </c>
      <c r="H521" s="27">
        <v>44415</v>
      </c>
      <c r="I521" s="27">
        <v>44389</v>
      </c>
      <c r="J521" s="27">
        <v>44389</v>
      </c>
      <c r="K521" s="27">
        <v>44415</v>
      </c>
      <c r="L521" s="24">
        <f>Table3[[#This Row],[EMP ID]]</f>
        <v>240405</v>
      </c>
      <c r="M521" s="24" t="str">
        <f t="shared" si="16"/>
        <v>Martin Guevara Bolanos</v>
      </c>
      <c r="N521" s="24" t="str">
        <f t="shared" si="17"/>
        <v>Guevara Bolanos, Martin</v>
      </c>
      <c r="O521" s="24">
        <f>Table3[[#This Row],[EMP ID]]</f>
        <v>240405</v>
      </c>
    </row>
    <row r="522" spans="1:15" x14ac:dyDescent="0.25">
      <c r="A522" s="24">
        <v>240406</v>
      </c>
      <c r="B522" s="24" t="s">
        <v>1496</v>
      </c>
      <c r="D522" s="24" t="s">
        <v>1497</v>
      </c>
      <c r="F522" s="24" t="s">
        <v>1027</v>
      </c>
      <c r="G522" s="24" t="s">
        <v>761</v>
      </c>
      <c r="H522" s="27">
        <v>44415</v>
      </c>
      <c r="I522" s="27">
        <v>44389</v>
      </c>
      <c r="J522" s="27">
        <v>44389</v>
      </c>
      <c r="K522" s="27">
        <v>44415</v>
      </c>
      <c r="L522" s="24">
        <f>Table3[[#This Row],[EMP ID]]</f>
        <v>240406</v>
      </c>
      <c r="M522" s="24" t="str">
        <f t="shared" si="16"/>
        <v>Gilberto Guevara Bustos</v>
      </c>
      <c r="N522" s="24" t="str">
        <f t="shared" si="17"/>
        <v>Guevara Bustos, Gilberto</v>
      </c>
      <c r="O522" s="24">
        <f>Table3[[#This Row],[EMP ID]]</f>
        <v>240406</v>
      </c>
    </row>
    <row r="523" spans="1:15" x14ac:dyDescent="0.25">
      <c r="A523" s="24">
        <v>240407</v>
      </c>
      <c r="B523" s="24" t="s">
        <v>1102</v>
      </c>
      <c r="C523" s="24" t="s">
        <v>769</v>
      </c>
      <c r="D523" s="24" t="s">
        <v>1498</v>
      </c>
      <c r="F523" s="24" t="s">
        <v>1325</v>
      </c>
      <c r="G523" s="24" t="s">
        <v>761</v>
      </c>
      <c r="H523" s="27">
        <v>45566</v>
      </c>
      <c r="I523" s="27">
        <v>44389</v>
      </c>
      <c r="J523" s="27">
        <v>44389</v>
      </c>
      <c r="K523" s="27">
        <v>45534</v>
      </c>
      <c r="L523" s="24">
        <f>Table3[[#This Row],[EMP ID]]</f>
        <v>240407</v>
      </c>
      <c r="M523" s="24" t="str">
        <f t="shared" si="16"/>
        <v>Jesus L. Alvarado</v>
      </c>
      <c r="N523" s="24" t="str">
        <f t="shared" si="17"/>
        <v>Alvarado, Jesus L</v>
      </c>
      <c r="O523" s="24">
        <f>Table3[[#This Row],[EMP ID]]</f>
        <v>240407</v>
      </c>
    </row>
    <row r="524" spans="1:15" x14ac:dyDescent="0.25">
      <c r="A524" s="24">
        <v>240408</v>
      </c>
      <c r="B524" s="24" t="s">
        <v>1499</v>
      </c>
      <c r="C524" s="24" t="s">
        <v>791</v>
      </c>
      <c r="D524" s="24" t="s">
        <v>1500</v>
      </c>
      <c r="F524" s="24" t="s">
        <v>837</v>
      </c>
      <c r="G524" s="24" t="s">
        <v>761</v>
      </c>
      <c r="H524" s="27">
        <v>44399</v>
      </c>
      <c r="I524" s="27">
        <v>44391</v>
      </c>
      <c r="J524" s="27">
        <v>44391</v>
      </c>
      <c r="K524" s="27">
        <v>44399</v>
      </c>
      <c r="L524" s="24">
        <f>Table3[[#This Row],[EMP ID]]</f>
        <v>240408</v>
      </c>
      <c r="M524" s="24" t="str">
        <f t="shared" si="16"/>
        <v>Pedro E. Acosta Marquez</v>
      </c>
      <c r="N524" s="24" t="str">
        <f t="shared" si="17"/>
        <v>Acosta Marquez, Pedro E</v>
      </c>
      <c r="O524" s="24">
        <f>Table3[[#This Row],[EMP ID]]</f>
        <v>240408</v>
      </c>
    </row>
    <row r="525" spans="1:15" x14ac:dyDescent="0.25">
      <c r="A525" s="24">
        <v>240409</v>
      </c>
      <c r="B525" s="24" t="s">
        <v>1501</v>
      </c>
      <c r="D525" s="24" t="s">
        <v>1502</v>
      </c>
      <c r="F525" s="24" t="s">
        <v>1082</v>
      </c>
      <c r="G525" s="24" t="s">
        <v>761</v>
      </c>
      <c r="H525" s="27">
        <v>45400</v>
      </c>
      <c r="I525" s="27">
        <v>44396</v>
      </c>
      <c r="J525" s="27">
        <v>44396</v>
      </c>
      <c r="K525" s="27">
        <v>45400</v>
      </c>
      <c r="L525" s="24">
        <f>Table3[[#This Row],[EMP ID]]</f>
        <v>240409</v>
      </c>
      <c r="M525" s="24" t="str">
        <f t="shared" si="16"/>
        <v>Johnny Pereira-Viera</v>
      </c>
      <c r="N525" s="24" t="str">
        <f t="shared" si="17"/>
        <v>Pereira-Viera, Johnny</v>
      </c>
      <c r="O525" s="24">
        <f>Table3[[#This Row],[EMP ID]]</f>
        <v>240409</v>
      </c>
    </row>
    <row r="526" spans="1:15" x14ac:dyDescent="0.25">
      <c r="A526" s="24">
        <v>240411</v>
      </c>
      <c r="B526" s="24" t="s">
        <v>1503</v>
      </c>
      <c r="C526" s="24" t="s">
        <v>778</v>
      </c>
      <c r="D526" s="24" t="s">
        <v>758</v>
      </c>
      <c r="F526" s="24" t="s">
        <v>837</v>
      </c>
      <c r="G526" s="24" t="s">
        <v>761</v>
      </c>
      <c r="H526" s="27">
        <v>44393</v>
      </c>
      <c r="I526" s="27">
        <v>44393</v>
      </c>
      <c r="J526" s="27">
        <v>44393</v>
      </c>
      <c r="K526" s="27">
        <v>44393</v>
      </c>
      <c r="L526" s="24">
        <f>Table3[[#This Row],[EMP ID]]</f>
        <v>240411</v>
      </c>
      <c r="M526" s="24" t="str">
        <f t="shared" si="16"/>
        <v>Mario A. Vasquez</v>
      </c>
      <c r="N526" s="24" t="str">
        <f t="shared" si="17"/>
        <v>Vasquez, Mario A</v>
      </c>
      <c r="O526" s="24">
        <f>Table3[[#This Row],[EMP ID]]</f>
        <v>240411</v>
      </c>
    </row>
    <row r="527" spans="1:15" x14ac:dyDescent="0.25">
      <c r="A527" s="24">
        <v>240412</v>
      </c>
      <c r="B527" s="24" t="s">
        <v>1006</v>
      </c>
      <c r="D527" s="24" t="s">
        <v>1485</v>
      </c>
      <c r="F527" s="24" t="s">
        <v>1054</v>
      </c>
      <c r="G527" s="24" t="s">
        <v>761</v>
      </c>
      <c r="H527" s="27">
        <v>45422</v>
      </c>
      <c r="I527" s="27">
        <v>44396</v>
      </c>
      <c r="J527" s="27">
        <v>44396</v>
      </c>
      <c r="K527" s="27">
        <v>45422</v>
      </c>
      <c r="L527" s="24">
        <f>Table3[[#This Row],[EMP ID]]</f>
        <v>240412</v>
      </c>
      <c r="M527" s="24" t="str">
        <f t="shared" si="16"/>
        <v>Francisco Rodriguez Perez</v>
      </c>
      <c r="N527" s="24" t="str">
        <f t="shared" si="17"/>
        <v>Rodriguez Perez, Francisco</v>
      </c>
      <c r="O527" s="24">
        <f>Table3[[#This Row],[EMP ID]]</f>
        <v>240412</v>
      </c>
    </row>
    <row r="528" spans="1:15" x14ac:dyDescent="0.25">
      <c r="A528" s="24">
        <v>240413</v>
      </c>
      <c r="B528" s="24" t="s">
        <v>908</v>
      </c>
      <c r="C528" s="24" t="s">
        <v>940</v>
      </c>
      <c r="D528" s="24" t="s">
        <v>1504</v>
      </c>
      <c r="F528" s="24" t="s">
        <v>1025</v>
      </c>
      <c r="G528" s="24" t="s">
        <v>761</v>
      </c>
      <c r="H528" s="27">
        <v>44900</v>
      </c>
      <c r="I528" s="27">
        <v>44398</v>
      </c>
      <c r="J528" s="27">
        <v>44398</v>
      </c>
      <c r="K528" s="27">
        <v>44900</v>
      </c>
      <c r="L528" s="24">
        <f>Table3[[#This Row],[EMP ID]]</f>
        <v>240413</v>
      </c>
      <c r="M528" s="24" t="str">
        <f t="shared" si="16"/>
        <v>Juan V. Gallardo</v>
      </c>
      <c r="N528" s="24" t="str">
        <f t="shared" si="17"/>
        <v>Gallardo, Juan V</v>
      </c>
      <c r="O528" s="24">
        <f>Table3[[#This Row],[EMP ID]]</f>
        <v>240413</v>
      </c>
    </row>
    <row r="529" spans="1:15" x14ac:dyDescent="0.25">
      <c r="A529" s="24">
        <v>240415</v>
      </c>
      <c r="B529" s="24" t="s">
        <v>1505</v>
      </c>
      <c r="C529" s="24" t="s">
        <v>950</v>
      </c>
      <c r="D529" s="24" t="s">
        <v>1427</v>
      </c>
      <c r="F529" s="24" t="s">
        <v>989</v>
      </c>
      <c r="G529" s="24" t="s">
        <v>761</v>
      </c>
      <c r="H529" s="27">
        <v>44727</v>
      </c>
      <c r="I529" s="27">
        <v>44393</v>
      </c>
      <c r="J529" s="27">
        <v>44393</v>
      </c>
      <c r="K529" s="27">
        <v>44727</v>
      </c>
      <c r="L529" s="24">
        <f>Table3[[#This Row],[EMP ID]]</f>
        <v>240415</v>
      </c>
      <c r="M529" s="24" t="str">
        <f t="shared" si="16"/>
        <v>Erit B. Ortega</v>
      </c>
      <c r="N529" s="24" t="str">
        <f t="shared" si="17"/>
        <v>Ortega, Erit B</v>
      </c>
      <c r="O529" s="24">
        <f>Table3[[#This Row],[EMP ID]]</f>
        <v>240415</v>
      </c>
    </row>
    <row r="530" spans="1:15" x14ac:dyDescent="0.25">
      <c r="A530" s="24">
        <v>240416</v>
      </c>
      <c r="B530" s="24" t="s">
        <v>877</v>
      </c>
      <c r="C530" s="24" t="s">
        <v>845</v>
      </c>
      <c r="D530" s="24" t="s">
        <v>1506</v>
      </c>
      <c r="F530" s="24" t="s">
        <v>1025</v>
      </c>
      <c r="G530" s="24" t="s">
        <v>761</v>
      </c>
      <c r="H530" s="27">
        <v>44414</v>
      </c>
      <c r="I530" s="27">
        <v>44405</v>
      </c>
      <c r="J530" s="27">
        <v>44405</v>
      </c>
      <c r="K530" s="27">
        <v>44414</v>
      </c>
      <c r="L530" s="24">
        <f>Table3[[#This Row],[EMP ID]]</f>
        <v>240416</v>
      </c>
      <c r="M530" s="24" t="str">
        <f t="shared" si="16"/>
        <v>Jose D. Molina Arteaga</v>
      </c>
      <c r="N530" s="24" t="str">
        <f t="shared" si="17"/>
        <v>Molina Arteaga, Jose D</v>
      </c>
      <c r="O530" s="24">
        <f>Table3[[#This Row],[EMP ID]]</f>
        <v>240416</v>
      </c>
    </row>
    <row r="531" spans="1:15" x14ac:dyDescent="0.25">
      <c r="A531" s="24">
        <v>240417</v>
      </c>
      <c r="B531" s="24" t="s">
        <v>1277</v>
      </c>
      <c r="C531" s="24" t="s">
        <v>778</v>
      </c>
      <c r="D531" s="24" t="s">
        <v>1507</v>
      </c>
      <c r="F531" s="24" t="s">
        <v>1244</v>
      </c>
      <c r="H531" s="27">
        <v>44701</v>
      </c>
      <c r="I531" s="27">
        <v>44417</v>
      </c>
      <c r="J531" s="27">
        <v>44417</v>
      </c>
      <c r="K531" s="27">
        <v>44701</v>
      </c>
      <c r="L531" s="24">
        <f>Table3[[#This Row],[EMP ID]]</f>
        <v>240417</v>
      </c>
      <c r="M531" s="24" t="str">
        <f t="shared" si="16"/>
        <v>Richard A. Murray</v>
      </c>
      <c r="N531" s="24" t="str">
        <f t="shared" si="17"/>
        <v>Murray, Richard A</v>
      </c>
      <c r="O531" s="24">
        <f>Table3[[#This Row],[EMP ID]]</f>
        <v>240417</v>
      </c>
    </row>
    <row r="532" spans="1:15" x14ac:dyDescent="0.25">
      <c r="A532" s="24">
        <v>240418</v>
      </c>
      <c r="B532" s="24" t="s">
        <v>1508</v>
      </c>
      <c r="C532" s="24" t="s">
        <v>776</v>
      </c>
      <c r="D532" s="24" t="s">
        <v>913</v>
      </c>
      <c r="F532" s="24" t="s">
        <v>1454</v>
      </c>
      <c r="G532" s="24" t="s">
        <v>761</v>
      </c>
      <c r="H532" s="27">
        <v>44582</v>
      </c>
      <c r="I532" s="27">
        <v>44574</v>
      </c>
      <c r="J532" s="27">
        <v>44574</v>
      </c>
      <c r="K532" s="27">
        <v>44582</v>
      </c>
      <c r="L532" s="24">
        <f>Table3[[#This Row],[EMP ID]]</f>
        <v>240418</v>
      </c>
      <c r="M532" s="24" t="str">
        <f t="shared" si="16"/>
        <v>Cecilio M. Garcia</v>
      </c>
      <c r="N532" s="24" t="str">
        <f t="shared" si="17"/>
        <v>Garcia, Cecilio M</v>
      </c>
      <c r="O532" s="24">
        <f>Table3[[#This Row],[EMP ID]]</f>
        <v>240418</v>
      </c>
    </row>
    <row r="533" spans="1:15" x14ac:dyDescent="0.25">
      <c r="A533" s="24">
        <v>240419</v>
      </c>
      <c r="B533" s="24" t="s">
        <v>1508</v>
      </c>
      <c r="C533" s="24" t="s">
        <v>776</v>
      </c>
      <c r="D533" s="24" t="s">
        <v>1509</v>
      </c>
      <c r="F533" s="24" t="s">
        <v>1041</v>
      </c>
      <c r="G533" s="24" t="s">
        <v>761</v>
      </c>
      <c r="H533" s="27">
        <v>44582</v>
      </c>
      <c r="I533" s="27">
        <v>44407</v>
      </c>
      <c r="J533" s="27">
        <v>44407</v>
      </c>
      <c r="K533" s="27">
        <v>44582</v>
      </c>
      <c r="L533" s="24">
        <f>Table3[[#This Row],[EMP ID]]</f>
        <v>240419</v>
      </c>
      <c r="M533" s="24" t="str">
        <f t="shared" si="16"/>
        <v>Cecilio M. Garcia Jr</v>
      </c>
      <c r="N533" s="24" t="str">
        <f t="shared" si="17"/>
        <v>Garcia Jr, Cecilio M</v>
      </c>
      <c r="O533" s="24">
        <f>Table3[[#This Row],[EMP ID]]</f>
        <v>240419</v>
      </c>
    </row>
    <row r="534" spans="1:15" x14ac:dyDescent="0.25">
      <c r="A534" s="24">
        <v>240420</v>
      </c>
      <c r="B534" s="24" t="s">
        <v>1175</v>
      </c>
      <c r="C534" s="24" t="s">
        <v>778</v>
      </c>
      <c r="D534" s="24" t="s">
        <v>1510</v>
      </c>
      <c r="F534" s="24" t="s">
        <v>1025</v>
      </c>
      <c r="G534" s="24" t="s">
        <v>761</v>
      </c>
      <c r="H534" s="27">
        <v>44561</v>
      </c>
      <c r="I534" s="27">
        <v>44412</v>
      </c>
      <c r="J534" s="27">
        <v>44412</v>
      </c>
      <c r="K534" s="27">
        <v>44561</v>
      </c>
      <c r="L534" s="24">
        <f>Table3[[#This Row],[EMP ID]]</f>
        <v>240420</v>
      </c>
      <c r="M534" s="24" t="str">
        <f t="shared" si="16"/>
        <v>Jason A. Tremillo</v>
      </c>
      <c r="N534" s="24" t="str">
        <f t="shared" si="17"/>
        <v>Tremillo, Jason A</v>
      </c>
      <c r="O534" s="24">
        <f>Table3[[#This Row],[EMP ID]]</f>
        <v>240420</v>
      </c>
    </row>
    <row r="535" spans="1:15" x14ac:dyDescent="0.25">
      <c r="A535" s="24">
        <v>240421</v>
      </c>
      <c r="B535" s="24" t="s">
        <v>1061</v>
      </c>
      <c r="C535" s="24" t="s">
        <v>778</v>
      </c>
      <c r="D535" s="24" t="s">
        <v>1511</v>
      </c>
      <c r="F535" s="24" t="s">
        <v>1025</v>
      </c>
      <c r="G535" s="24" t="s">
        <v>761</v>
      </c>
      <c r="H535" s="27">
        <v>44561</v>
      </c>
      <c r="I535" s="27">
        <v>44412</v>
      </c>
      <c r="J535" s="27">
        <v>44412</v>
      </c>
      <c r="K535" s="27">
        <v>44561</v>
      </c>
      <c r="L535" s="24">
        <f>Table3[[#This Row],[EMP ID]]</f>
        <v>240421</v>
      </c>
      <c r="M535" s="24" t="str">
        <f t="shared" si="16"/>
        <v>Miguel A. Perez Ramirez</v>
      </c>
      <c r="N535" s="24" t="str">
        <f t="shared" si="17"/>
        <v>Perez Ramirez, Miguel A</v>
      </c>
      <c r="O535" s="24">
        <f>Table3[[#This Row],[EMP ID]]</f>
        <v>240421</v>
      </c>
    </row>
    <row r="536" spans="1:15" x14ac:dyDescent="0.25">
      <c r="A536" s="24">
        <v>240422</v>
      </c>
      <c r="B536" s="24" t="s">
        <v>1512</v>
      </c>
      <c r="D536" s="24" t="s">
        <v>1513</v>
      </c>
      <c r="F536" s="24" t="s">
        <v>1025</v>
      </c>
      <c r="G536" s="24" t="s">
        <v>761</v>
      </c>
      <c r="H536" s="27">
        <v>44561</v>
      </c>
      <c r="I536" s="27">
        <v>44412</v>
      </c>
      <c r="J536" s="27">
        <v>44412</v>
      </c>
      <c r="K536" s="27">
        <v>44561</v>
      </c>
      <c r="L536" s="24">
        <f>Table3[[#This Row],[EMP ID]]</f>
        <v>240422</v>
      </c>
      <c r="M536" s="24" t="str">
        <f t="shared" si="16"/>
        <v>Ancelmo Diaz Rosas</v>
      </c>
      <c r="N536" s="24" t="str">
        <f t="shared" si="17"/>
        <v>Diaz Rosas, Ancelmo</v>
      </c>
      <c r="O536" s="24">
        <f>Table3[[#This Row],[EMP ID]]</f>
        <v>240422</v>
      </c>
    </row>
    <row r="537" spans="1:15" x14ac:dyDescent="0.25">
      <c r="A537" s="24">
        <v>240423</v>
      </c>
      <c r="B537" s="24" t="s">
        <v>1514</v>
      </c>
      <c r="D537" s="24" t="s">
        <v>1515</v>
      </c>
      <c r="F537" s="24" t="s">
        <v>1025</v>
      </c>
      <c r="G537" s="24" t="s">
        <v>761</v>
      </c>
      <c r="H537" s="27">
        <v>44561</v>
      </c>
      <c r="I537" s="27">
        <v>44413</v>
      </c>
      <c r="J537" s="27">
        <v>44413</v>
      </c>
      <c r="K537" s="27">
        <v>44561</v>
      </c>
      <c r="L537" s="24">
        <f>Table3[[#This Row],[EMP ID]]</f>
        <v>240423</v>
      </c>
      <c r="M537" s="24" t="str">
        <f t="shared" si="16"/>
        <v>Abelino Diaz Jr</v>
      </c>
      <c r="N537" s="24" t="str">
        <f t="shared" si="17"/>
        <v>Diaz Jr, Abelino</v>
      </c>
      <c r="O537" s="24">
        <f>Table3[[#This Row],[EMP ID]]</f>
        <v>240423</v>
      </c>
    </row>
    <row r="538" spans="1:15" x14ac:dyDescent="0.25">
      <c r="A538" s="24">
        <v>240424</v>
      </c>
      <c r="B538" s="24" t="s">
        <v>1516</v>
      </c>
      <c r="D538" s="24" t="s">
        <v>1517</v>
      </c>
      <c r="F538" s="24" t="s">
        <v>989</v>
      </c>
      <c r="G538" s="24" t="s">
        <v>761</v>
      </c>
      <c r="H538" s="27">
        <v>45220</v>
      </c>
      <c r="I538" s="27">
        <v>44419</v>
      </c>
      <c r="J538" s="27">
        <v>44419</v>
      </c>
      <c r="K538" s="27">
        <v>45220</v>
      </c>
      <c r="L538" s="24">
        <f>Table3[[#This Row],[EMP ID]]</f>
        <v>240424</v>
      </c>
      <c r="M538" s="24" t="str">
        <f t="shared" si="16"/>
        <v>Elier Padilla</v>
      </c>
      <c r="N538" s="24" t="str">
        <f t="shared" si="17"/>
        <v>Padilla, Elier</v>
      </c>
      <c r="O538" s="24">
        <f>Table3[[#This Row],[EMP ID]]</f>
        <v>240424</v>
      </c>
    </row>
    <row r="539" spans="1:15" x14ac:dyDescent="0.25">
      <c r="A539" s="24">
        <v>240425</v>
      </c>
      <c r="B539" s="24" t="s">
        <v>1518</v>
      </c>
      <c r="D539" s="24" t="s">
        <v>1519</v>
      </c>
      <c r="F539" s="24" t="s">
        <v>1022</v>
      </c>
      <c r="G539" s="24" t="s">
        <v>761</v>
      </c>
      <c r="H539" s="27">
        <v>45449</v>
      </c>
      <c r="I539" s="27">
        <v>44417</v>
      </c>
      <c r="J539" s="27">
        <v>44417</v>
      </c>
      <c r="K539" s="27">
        <v>45449</v>
      </c>
      <c r="L539" s="24">
        <f>Table3[[#This Row],[EMP ID]]</f>
        <v>240425</v>
      </c>
      <c r="M539" s="24" t="str">
        <f t="shared" si="16"/>
        <v>Domingo Hernandez-Santos</v>
      </c>
      <c r="N539" s="24" t="str">
        <f t="shared" si="17"/>
        <v>Hernandez-Santos, Domingo</v>
      </c>
      <c r="O539" s="24">
        <f>Table3[[#This Row],[EMP ID]]</f>
        <v>240425</v>
      </c>
    </row>
    <row r="540" spans="1:15" x14ac:dyDescent="0.25">
      <c r="A540" s="24">
        <v>240426</v>
      </c>
      <c r="B540" s="24" t="s">
        <v>1520</v>
      </c>
      <c r="D540" s="24" t="s">
        <v>1521</v>
      </c>
      <c r="F540" s="24" t="s">
        <v>1022</v>
      </c>
      <c r="G540" s="24" t="s">
        <v>761</v>
      </c>
      <c r="H540" s="27">
        <v>45166</v>
      </c>
      <c r="I540" s="27">
        <v>44417</v>
      </c>
      <c r="J540" s="27">
        <v>44417</v>
      </c>
      <c r="K540" s="27">
        <v>45166</v>
      </c>
      <c r="L540" s="24">
        <f>Table3[[#This Row],[EMP ID]]</f>
        <v>240426</v>
      </c>
      <c r="M540" s="24" t="str">
        <f t="shared" si="16"/>
        <v>Felipe Casco</v>
      </c>
      <c r="N540" s="24" t="str">
        <f t="shared" si="17"/>
        <v>Casco, Felipe</v>
      </c>
      <c r="O540" s="24">
        <f>Table3[[#This Row],[EMP ID]]</f>
        <v>240426</v>
      </c>
    </row>
    <row r="541" spans="1:15" x14ac:dyDescent="0.25">
      <c r="A541" s="24">
        <v>240427</v>
      </c>
      <c r="B541" s="24" t="s">
        <v>1522</v>
      </c>
      <c r="D541" s="24" t="s">
        <v>1523</v>
      </c>
      <c r="F541" s="24" t="s">
        <v>1022</v>
      </c>
      <c r="G541" s="24" t="s">
        <v>761</v>
      </c>
      <c r="H541" s="27">
        <v>44425</v>
      </c>
      <c r="I541" s="27">
        <v>44417</v>
      </c>
      <c r="J541" s="27">
        <v>44417</v>
      </c>
      <c r="K541" s="27">
        <v>44425</v>
      </c>
      <c r="L541" s="24">
        <f>Table3[[#This Row],[EMP ID]]</f>
        <v>240427</v>
      </c>
      <c r="M541" s="24" t="str">
        <f t="shared" si="16"/>
        <v>Sergio Rodriguez-Alvarado</v>
      </c>
      <c r="N541" s="24" t="str">
        <f t="shared" si="17"/>
        <v>Rodriguez-Alvarado, Sergio</v>
      </c>
      <c r="O541" s="24">
        <f>Table3[[#This Row],[EMP ID]]</f>
        <v>240427</v>
      </c>
    </row>
    <row r="542" spans="1:15" x14ac:dyDescent="0.25">
      <c r="A542" s="24">
        <v>240428</v>
      </c>
      <c r="B542" s="24" t="s">
        <v>969</v>
      </c>
      <c r="D542" s="24" t="s">
        <v>1524</v>
      </c>
      <c r="F542" s="24" t="s">
        <v>1025</v>
      </c>
      <c r="G542" s="24" t="s">
        <v>761</v>
      </c>
      <c r="H542" s="27">
        <v>44462</v>
      </c>
      <c r="I542" s="27">
        <v>44417</v>
      </c>
      <c r="J542" s="27">
        <v>44417</v>
      </c>
      <c r="K542" s="27">
        <v>44462</v>
      </c>
      <c r="L542" s="24">
        <f>Table3[[#This Row],[EMP ID]]</f>
        <v>240428</v>
      </c>
      <c r="M542" s="24" t="str">
        <f t="shared" si="16"/>
        <v>Eduardo Ramirez-Gonzalez</v>
      </c>
      <c r="N542" s="24" t="str">
        <f t="shared" si="17"/>
        <v>Ramirez-Gonzalez, Eduardo</v>
      </c>
      <c r="O542" s="24">
        <f>Table3[[#This Row],[EMP ID]]</f>
        <v>240428</v>
      </c>
    </row>
    <row r="543" spans="1:15" x14ac:dyDescent="0.25">
      <c r="A543" s="24">
        <v>240429</v>
      </c>
      <c r="B543" s="24" t="s">
        <v>1525</v>
      </c>
      <c r="C543" s="24" t="s">
        <v>848</v>
      </c>
      <c r="D543" s="24" t="s">
        <v>794</v>
      </c>
      <c r="F543" s="24" t="s">
        <v>1025</v>
      </c>
      <c r="H543" s="27">
        <v>44429</v>
      </c>
      <c r="I543" s="27">
        <v>44417</v>
      </c>
      <c r="J543" s="27">
        <v>44417</v>
      </c>
      <c r="K543" s="27">
        <v>44429</v>
      </c>
      <c r="L543" s="24">
        <f>Table3[[#This Row],[EMP ID]]</f>
        <v>240429</v>
      </c>
      <c r="M543" s="24" t="str">
        <f t="shared" si="16"/>
        <v>Jary R. Rodriguez</v>
      </c>
      <c r="N543" s="24" t="str">
        <f t="shared" si="17"/>
        <v>Rodriguez, Jary R</v>
      </c>
      <c r="O543" s="24">
        <f>Table3[[#This Row],[EMP ID]]</f>
        <v>240429</v>
      </c>
    </row>
    <row r="544" spans="1:15" x14ac:dyDescent="0.25">
      <c r="A544" s="24">
        <v>240430</v>
      </c>
      <c r="B544" s="24" t="s">
        <v>877</v>
      </c>
      <c r="C544" s="24" t="s">
        <v>769</v>
      </c>
      <c r="D544" s="24" t="s">
        <v>1526</v>
      </c>
      <c r="F544" s="24" t="s">
        <v>1270</v>
      </c>
      <c r="G544" s="24" t="s">
        <v>761</v>
      </c>
      <c r="H544" s="27">
        <v>44541</v>
      </c>
      <c r="I544" s="27">
        <v>44417</v>
      </c>
      <c r="J544" s="27">
        <v>44417</v>
      </c>
      <c r="K544" s="27">
        <v>44541</v>
      </c>
      <c r="L544" s="24">
        <f>Table3[[#This Row],[EMP ID]]</f>
        <v>240430</v>
      </c>
      <c r="M544" s="24" t="str">
        <f t="shared" si="16"/>
        <v>Jose L. Vejar Jr</v>
      </c>
      <c r="N544" s="24" t="str">
        <f t="shared" si="17"/>
        <v>Vejar Jr, Jose L</v>
      </c>
      <c r="O544" s="24">
        <f>Table3[[#This Row],[EMP ID]]</f>
        <v>240430</v>
      </c>
    </row>
    <row r="545" spans="1:15" x14ac:dyDescent="0.25">
      <c r="A545" s="24">
        <v>240431</v>
      </c>
      <c r="B545" s="24" t="s">
        <v>908</v>
      </c>
      <c r="D545" s="24" t="s">
        <v>1527</v>
      </c>
      <c r="F545" s="24" t="s">
        <v>1054</v>
      </c>
      <c r="G545" s="24" t="s">
        <v>761</v>
      </c>
      <c r="H545" s="27">
        <v>44995</v>
      </c>
      <c r="I545" s="27">
        <v>44424</v>
      </c>
      <c r="J545" s="27">
        <v>44424</v>
      </c>
      <c r="K545" s="27">
        <v>44995</v>
      </c>
      <c r="L545" s="24">
        <f>Table3[[#This Row],[EMP ID]]</f>
        <v>240431</v>
      </c>
      <c r="M545" s="24" t="str">
        <f t="shared" si="16"/>
        <v>Juan Vences Tavira</v>
      </c>
      <c r="N545" s="24" t="str">
        <f t="shared" si="17"/>
        <v>Vences Tavira, Juan</v>
      </c>
      <c r="O545" s="24">
        <f>Table3[[#This Row],[EMP ID]]</f>
        <v>240431</v>
      </c>
    </row>
    <row r="546" spans="1:15" x14ac:dyDescent="0.25">
      <c r="A546" s="24">
        <v>240432</v>
      </c>
      <c r="B546" s="24" t="s">
        <v>1528</v>
      </c>
      <c r="C546" s="24" t="s">
        <v>766</v>
      </c>
      <c r="D546" s="24" t="s">
        <v>1529</v>
      </c>
      <c r="F546" s="24" t="s">
        <v>1244</v>
      </c>
      <c r="H546" s="27">
        <v>44477</v>
      </c>
      <c r="I546" s="27">
        <v>44424</v>
      </c>
      <c r="J546" s="27">
        <v>44424</v>
      </c>
      <c r="K546" s="27">
        <v>44477</v>
      </c>
      <c r="L546" s="24">
        <f>Table3[[#This Row],[EMP ID]]</f>
        <v>240432</v>
      </c>
      <c r="M546" s="24" t="str">
        <f t="shared" si="16"/>
        <v>Billy J. McCormick</v>
      </c>
      <c r="N546" s="24" t="str">
        <f t="shared" si="17"/>
        <v>McCormick, Billy J</v>
      </c>
      <c r="O546" s="24">
        <f>Table3[[#This Row],[EMP ID]]</f>
        <v>240432</v>
      </c>
    </row>
    <row r="547" spans="1:15" x14ac:dyDescent="0.25">
      <c r="A547" s="24">
        <v>240433</v>
      </c>
      <c r="B547" s="24" t="s">
        <v>1035</v>
      </c>
      <c r="D547" s="24" t="s">
        <v>1530</v>
      </c>
      <c r="F547" s="24" t="s">
        <v>1025</v>
      </c>
      <c r="G547" s="24" t="s">
        <v>761</v>
      </c>
      <c r="H547" s="27">
        <v>44611</v>
      </c>
      <c r="I547" s="27">
        <v>44426</v>
      </c>
      <c r="J547" s="27">
        <v>44426</v>
      </c>
      <c r="K547" s="27">
        <v>44611</v>
      </c>
      <c r="L547" s="24">
        <f>Table3[[#This Row],[EMP ID]]</f>
        <v>240433</v>
      </c>
      <c r="M547" s="24" t="str">
        <f t="shared" si="16"/>
        <v>Carlos Claudio Martinez</v>
      </c>
      <c r="N547" s="24" t="str">
        <f t="shared" si="17"/>
        <v>Claudio Martinez, Carlos</v>
      </c>
      <c r="O547" s="24">
        <f>Table3[[#This Row],[EMP ID]]</f>
        <v>240433</v>
      </c>
    </row>
    <row r="548" spans="1:15" x14ac:dyDescent="0.25">
      <c r="A548" s="24">
        <v>240434</v>
      </c>
      <c r="B548" s="24" t="s">
        <v>974</v>
      </c>
      <c r="C548" s="24" t="s">
        <v>791</v>
      </c>
      <c r="D548" s="24" t="s">
        <v>1531</v>
      </c>
      <c r="F548" s="24" t="s">
        <v>837</v>
      </c>
      <c r="G548" s="24" t="s">
        <v>761</v>
      </c>
      <c r="H548" s="27">
        <v>44610</v>
      </c>
      <c r="I548" s="27">
        <v>44428</v>
      </c>
      <c r="J548" s="27">
        <v>44428</v>
      </c>
      <c r="K548" s="27">
        <v>44610</v>
      </c>
      <c r="L548" s="24">
        <f>Table3[[#This Row],[EMP ID]]</f>
        <v>240434</v>
      </c>
      <c r="M548" s="24" t="str">
        <f t="shared" si="16"/>
        <v>Luis E. Martinez Lozano</v>
      </c>
      <c r="N548" s="24" t="str">
        <f t="shared" si="17"/>
        <v>Martinez Lozano, Luis E</v>
      </c>
      <c r="O548" s="24">
        <f>Table3[[#This Row],[EMP ID]]</f>
        <v>240434</v>
      </c>
    </row>
    <row r="549" spans="1:15" x14ac:dyDescent="0.25">
      <c r="A549" s="24">
        <v>240435</v>
      </c>
      <c r="B549" s="24" t="s">
        <v>1035</v>
      </c>
      <c r="C549" s="24" t="s">
        <v>900</v>
      </c>
      <c r="D549" s="24" t="s">
        <v>889</v>
      </c>
      <c r="F549" s="24" t="s">
        <v>843</v>
      </c>
      <c r="G549" s="24" t="s">
        <v>761</v>
      </c>
      <c r="H549" s="27"/>
      <c r="I549" s="27">
        <v>44438</v>
      </c>
      <c r="J549" s="27">
        <v>44438</v>
      </c>
      <c r="K549" s="27">
        <v>45617</v>
      </c>
      <c r="L549" s="24">
        <f>Table3[[#This Row],[EMP ID]]</f>
        <v>240435</v>
      </c>
      <c r="M549" s="24" t="str">
        <f t="shared" si="16"/>
        <v>Carlos G. Ramirez</v>
      </c>
      <c r="N549" s="24" t="str">
        <f t="shared" si="17"/>
        <v>Ramirez, Carlos G</v>
      </c>
      <c r="O549" s="24">
        <f>Table3[[#This Row],[EMP ID]]</f>
        <v>240435</v>
      </c>
    </row>
    <row r="550" spans="1:15" x14ac:dyDescent="0.25">
      <c r="A550" s="24">
        <v>240436</v>
      </c>
      <c r="B550" s="24" t="s">
        <v>1320</v>
      </c>
      <c r="D550" s="24" t="s">
        <v>1532</v>
      </c>
      <c r="F550" s="24" t="s">
        <v>1454</v>
      </c>
      <c r="G550" s="24" t="s">
        <v>761</v>
      </c>
      <c r="H550" s="27">
        <v>44438</v>
      </c>
      <c r="I550" s="27">
        <v>44438</v>
      </c>
      <c r="J550" s="27"/>
      <c r="K550" s="27">
        <v>44438</v>
      </c>
      <c r="L550" s="24">
        <f>Table3[[#This Row],[EMP ID]]</f>
        <v>240436</v>
      </c>
      <c r="M550" s="24" t="str">
        <f t="shared" si="16"/>
        <v>Efrain Duarte</v>
      </c>
      <c r="N550" s="24" t="str">
        <f t="shared" si="17"/>
        <v>Duarte, Efrain</v>
      </c>
      <c r="O550" s="24">
        <f>Table3[[#This Row],[EMP ID]]</f>
        <v>240436</v>
      </c>
    </row>
    <row r="551" spans="1:15" x14ac:dyDescent="0.25">
      <c r="A551" s="24">
        <v>240437</v>
      </c>
      <c r="B551" s="24" t="s">
        <v>1304</v>
      </c>
      <c r="D551" s="24" t="s">
        <v>1533</v>
      </c>
      <c r="F551" s="24" t="s">
        <v>1041</v>
      </c>
      <c r="G551" s="24" t="s">
        <v>761</v>
      </c>
      <c r="H551" s="27">
        <v>44477</v>
      </c>
      <c r="I551" s="27">
        <v>44438</v>
      </c>
      <c r="J551" s="27">
        <v>44438</v>
      </c>
      <c r="K551" s="27">
        <v>44477</v>
      </c>
      <c r="L551" s="24">
        <f>Table3[[#This Row],[EMP ID]]</f>
        <v>240437</v>
      </c>
      <c r="M551" s="24" t="str">
        <f t="shared" si="16"/>
        <v>Ignacio Carrera</v>
      </c>
      <c r="N551" s="24" t="str">
        <f t="shared" si="17"/>
        <v>Carrera, Ignacio</v>
      </c>
      <c r="O551" s="24">
        <f>Table3[[#This Row],[EMP ID]]</f>
        <v>240437</v>
      </c>
    </row>
    <row r="552" spans="1:15" x14ac:dyDescent="0.25">
      <c r="A552" s="24">
        <v>240438</v>
      </c>
      <c r="B552" s="24" t="s">
        <v>938</v>
      </c>
      <c r="D552" s="24" t="s">
        <v>1534</v>
      </c>
      <c r="F552" s="24" t="s">
        <v>1054</v>
      </c>
      <c r="G552" s="24" t="s">
        <v>761</v>
      </c>
      <c r="H552" s="27">
        <v>44841</v>
      </c>
      <c r="I552" s="27">
        <v>44433</v>
      </c>
      <c r="J552" s="27">
        <v>44433</v>
      </c>
      <c r="K552" s="27">
        <v>44841</v>
      </c>
      <c r="L552" s="24">
        <f>Table3[[#This Row],[EMP ID]]</f>
        <v>240438</v>
      </c>
      <c r="M552" s="24" t="str">
        <f t="shared" si="16"/>
        <v>Alejandro Marron Jr</v>
      </c>
      <c r="N552" s="24" t="str">
        <f t="shared" si="17"/>
        <v>Marron Jr, Alejandro</v>
      </c>
      <c r="O552" s="24">
        <f>Table3[[#This Row],[EMP ID]]</f>
        <v>240438</v>
      </c>
    </row>
    <row r="553" spans="1:15" x14ac:dyDescent="0.25">
      <c r="A553" s="24">
        <v>240440</v>
      </c>
      <c r="B553" s="24" t="s">
        <v>999</v>
      </c>
      <c r="C553" s="24" t="s">
        <v>900</v>
      </c>
      <c r="D553" s="24" t="s">
        <v>1535</v>
      </c>
      <c r="F553" s="24" t="s">
        <v>1091</v>
      </c>
      <c r="G553" s="24" t="s">
        <v>761</v>
      </c>
      <c r="H553" s="27">
        <v>44476</v>
      </c>
      <c r="I553" s="27">
        <v>44448</v>
      </c>
      <c r="J553" s="27">
        <v>44448</v>
      </c>
      <c r="K553" s="27">
        <v>44476</v>
      </c>
      <c r="L553" s="24">
        <f>Table3[[#This Row],[EMP ID]]</f>
        <v>240440</v>
      </c>
      <c r="M553" s="24" t="str">
        <f t="shared" si="16"/>
        <v>Michael G. Vejar</v>
      </c>
      <c r="N553" s="24" t="str">
        <f t="shared" si="17"/>
        <v>Vejar, Michael G</v>
      </c>
      <c r="O553" s="24">
        <f>Table3[[#This Row],[EMP ID]]</f>
        <v>240440</v>
      </c>
    </row>
    <row r="554" spans="1:15" x14ac:dyDescent="0.25">
      <c r="A554" s="24">
        <v>240441</v>
      </c>
      <c r="B554" s="24" t="s">
        <v>908</v>
      </c>
      <c r="C554" s="24" t="s">
        <v>810</v>
      </c>
      <c r="D554" s="24" t="s">
        <v>1536</v>
      </c>
      <c r="F554" s="24" t="s">
        <v>1130</v>
      </c>
      <c r="G554" s="24" t="s">
        <v>761</v>
      </c>
      <c r="H554" s="27"/>
      <c r="I554" s="27">
        <v>44452</v>
      </c>
      <c r="J554" s="27">
        <v>44452</v>
      </c>
      <c r="K554" s="27">
        <v>45619</v>
      </c>
      <c r="L554" s="24">
        <f>Table3[[#This Row],[EMP ID]]</f>
        <v>240441</v>
      </c>
      <c r="M554" s="24" t="str">
        <f t="shared" si="16"/>
        <v>Juan C. Miramontes Jr</v>
      </c>
      <c r="N554" s="24" t="str">
        <f t="shared" si="17"/>
        <v>Miramontes Jr, Juan C</v>
      </c>
      <c r="O554" s="24">
        <f>Table3[[#This Row],[EMP ID]]</f>
        <v>240441</v>
      </c>
    </row>
    <row r="555" spans="1:15" x14ac:dyDescent="0.25">
      <c r="A555" s="24">
        <v>240442</v>
      </c>
      <c r="B555" s="24" t="s">
        <v>1537</v>
      </c>
      <c r="D555" s="24" t="s">
        <v>1470</v>
      </c>
      <c r="F555" s="24" t="s">
        <v>1057</v>
      </c>
      <c r="G555" s="24" t="s">
        <v>761</v>
      </c>
      <c r="H555" s="27"/>
      <c r="I555" s="27">
        <v>44452</v>
      </c>
      <c r="J555" s="27">
        <v>44452</v>
      </c>
      <c r="K555" s="27">
        <v>45619</v>
      </c>
      <c r="L555" s="24">
        <f>Table3[[#This Row],[EMP ID]]</f>
        <v>240442</v>
      </c>
      <c r="M555" s="24" t="str">
        <f t="shared" si="16"/>
        <v>Alonso Miramontes</v>
      </c>
      <c r="N555" s="24" t="str">
        <f t="shared" si="17"/>
        <v>Miramontes, Alonso</v>
      </c>
      <c r="O555" s="24">
        <f>Table3[[#This Row],[EMP ID]]</f>
        <v>240442</v>
      </c>
    </row>
    <row r="556" spans="1:15" x14ac:dyDescent="0.25">
      <c r="A556" s="24">
        <v>240443</v>
      </c>
      <c r="B556" s="24" t="s">
        <v>908</v>
      </c>
      <c r="C556" s="24" t="s">
        <v>810</v>
      </c>
      <c r="D556" s="24" t="s">
        <v>1538</v>
      </c>
      <c r="F556" s="24" t="s">
        <v>1022</v>
      </c>
      <c r="G556" s="24" t="s">
        <v>761</v>
      </c>
      <c r="H556" s="27"/>
      <c r="I556" s="27">
        <v>44452</v>
      </c>
      <c r="J556" s="27">
        <v>44452</v>
      </c>
      <c r="K556" s="27">
        <v>45618</v>
      </c>
      <c r="L556" s="24">
        <f>Table3[[#This Row],[EMP ID]]</f>
        <v>240443</v>
      </c>
      <c r="M556" s="24" t="str">
        <f t="shared" si="16"/>
        <v>Juan C. Miramontes Marquez</v>
      </c>
      <c r="N556" s="24" t="str">
        <f t="shared" si="17"/>
        <v>Miramontes Marquez, Juan C</v>
      </c>
      <c r="O556" s="24">
        <f>Table3[[#This Row],[EMP ID]]</f>
        <v>240443</v>
      </c>
    </row>
    <row r="557" spans="1:15" x14ac:dyDescent="0.25">
      <c r="A557" s="24">
        <v>240444</v>
      </c>
      <c r="B557" s="24" t="s">
        <v>1539</v>
      </c>
      <c r="D557" s="24" t="s">
        <v>1540</v>
      </c>
      <c r="F557" s="24" t="s">
        <v>1057</v>
      </c>
      <c r="G557" s="24" t="s">
        <v>761</v>
      </c>
      <c r="H557" s="27"/>
      <c r="I557" s="27">
        <v>44452</v>
      </c>
      <c r="J557" s="27">
        <v>44452</v>
      </c>
      <c r="K557" s="27">
        <v>45619</v>
      </c>
      <c r="L557" s="24">
        <f>Table3[[#This Row],[EMP ID]]</f>
        <v>240444</v>
      </c>
      <c r="M557" s="24" t="str">
        <f t="shared" si="16"/>
        <v>Josue Martinez Salazar</v>
      </c>
      <c r="N557" s="24" t="str">
        <f t="shared" si="17"/>
        <v>Martinez Salazar, Josue</v>
      </c>
      <c r="O557" s="24">
        <f>Table3[[#This Row],[EMP ID]]</f>
        <v>240444</v>
      </c>
    </row>
    <row r="558" spans="1:15" x14ac:dyDescent="0.25">
      <c r="A558" s="24">
        <v>240445</v>
      </c>
      <c r="B558" s="24" t="s">
        <v>1209</v>
      </c>
      <c r="D558" s="24" t="s">
        <v>1045</v>
      </c>
      <c r="F558" s="24" t="s">
        <v>1325</v>
      </c>
      <c r="G558" s="24" t="s">
        <v>761</v>
      </c>
      <c r="H558" s="27">
        <v>44762</v>
      </c>
      <c r="I558" s="27">
        <v>44466</v>
      </c>
      <c r="J558" s="27">
        <v>44466</v>
      </c>
      <c r="K558" s="27">
        <v>44762</v>
      </c>
      <c r="L558" s="24">
        <f>Table3[[#This Row],[EMP ID]]</f>
        <v>240445</v>
      </c>
      <c r="M558" s="24" t="str">
        <f t="shared" si="16"/>
        <v>Gustavo Rios</v>
      </c>
      <c r="N558" s="24" t="str">
        <f t="shared" si="17"/>
        <v>Rios, Gustavo</v>
      </c>
      <c r="O558" s="24">
        <f>Table3[[#This Row],[EMP ID]]</f>
        <v>240445</v>
      </c>
    </row>
    <row r="559" spans="1:15" x14ac:dyDescent="0.25">
      <c r="A559" s="24">
        <v>240446</v>
      </c>
      <c r="B559" s="24" t="s">
        <v>1518</v>
      </c>
      <c r="D559" s="24" t="s">
        <v>1541</v>
      </c>
      <c r="F559" s="24" t="s">
        <v>1022</v>
      </c>
      <c r="G559" s="24" t="s">
        <v>761</v>
      </c>
      <c r="H559" s="27">
        <v>44799</v>
      </c>
      <c r="I559" s="27">
        <v>44466</v>
      </c>
      <c r="J559" s="27">
        <v>44466</v>
      </c>
      <c r="K559" s="27">
        <v>44799</v>
      </c>
      <c r="L559" s="24">
        <f>Table3[[#This Row],[EMP ID]]</f>
        <v>240446</v>
      </c>
      <c r="M559" s="24" t="str">
        <f t="shared" si="16"/>
        <v>Domingo Calixto Flores</v>
      </c>
      <c r="N559" s="24" t="str">
        <f t="shared" si="17"/>
        <v>Calixto Flores, Domingo</v>
      </c>
      <c r="O559" s="24">
        <f>Table3[[#This Row],[EMP ID]]</f>
        <v>240446</v>
      </c>
    </row>
    <row r="560" spans="1:15" x14ac:dyDescent="0.25">
      <c r="A560" s="24">
        <v>240447</v>
      </c>
      <c r="B560" s="24" t="s">
        <v>928</v>
      </c>
      <c r="C560" s="24" t="s">
        <v>776</v>
      </c>
      <c r="D560" s="24" t="s">
        <v>862</v>
      </c>
      <c r="F560" s="24" t="s">
        <v>989</v>
      </c>
      <c r="G560" s="24" t="s">
        <v>761</v>
      </c>
      <c r="H560" s="27">
        <v>45149</v>
      </c>
      <c r="I560" s="27">
        <v>44466</v>
      </c>
      <c r="J560" s="27">
        <v>44466</v>
      </c>
      <c r="K560" s="27">
        <v>45149</v>
      </c>
      <c r="L560" s="24">
        <f>Table3[[#This Row],[EMP ID]]</f>
        <v>240447</v>
      </c>
      <c r="M560" s="24" t="str">
        <f t="shared" si="16"/>
        <v>Jorge M. Gonzalez</v>
      </c>
      <c r="N560" s="24" t="str">
        <f t="shared" si="17"/>
        <v>Gonzalez, Jorge M</v>
      </c>
      <c r="O560" s="24">
        <f>Table3[[#This Row],[EMP ID]]</f>
        <v>240447</v>
      </c>
    </row>
    <row r="561" spans="1:15" x14ac:dyDescent="0.25">
      <c r="A561" s="24">
        <v>240448</v>
      </c>
      <c r="B561" s="24" t="s">
        <v>938</v>
      </c>
      <c r="D561" s="24" t="s">
        <v>1542</v>
      </c>
      <c r="F561" s="24" t="s">
        <v>1031</v>
      </c>
      <c r="G561" s="24" t="s">
        <v>761</v>
      </c>
      <c r="H561" s="27"/>
      <c r="I561" s="27">
        <v>44466</v>
      </c>
      <c r="J561" s="27">
        <v>44466</v>
      </c>
      <c r="K561" s="27">
        <v>45619</v>
      </c>
      <c r="L561" s="24">
        <f>Table3[[#This Row],[EMP ID]]</f>
        <v>240448</v>
      </c>
      <c r="M561" s="24" t="str">
        <f t="shared" si="16"/>
        <v>Alejandro Lozano Acosta</v>
      </c>
      <c r="N561" s="24" t="str">
        <f t="shared" si="17"/>
        <v>Lozano Acosta, Alejandro</v>
      </c>
      <c r="O561" s="24">
        <f>Table3[[#This Row],[EMP ID]]</f>
        <v>240448</v>
      </c>
    </row>
    <row r="562" spans="1:15" x14ac:dyDescent="0.25">
      <c r="A562" s="24">
        <v>240449</v>
      </c>
      <c r="B562" s="24" t="s">
        <v>891</v>
      </c>
      <c r="D562" s="24" t="s">
        <v>1543</v>
      </c>
      <c r="F562" s="24" t="s">
        <v>1054</v>
      </c>
      <c r="G562" s="24" t="s">
        <v>761</v>
      </c>
      <c r="H562" s="27">
        <v>45566</v>
      </c>
      <c r="I562" s="27">
        <v>44469</v>
      </c>
      <c r="J562" s="27">
        <v>44469</v>
      </c>
      <c r="K562" s="27">
        <v>45534</v>
      </c>
      <c r="L562" s="24">
        <f>Table3[[#This Row],[EMP ID]]</f>
        <v>240449</v>
      </c>
      <c r="M562" s="24" t="str">
        <f t="shared" si="16"/>
        <v>Ricardo Calzada</v>
      </c>
      <c r="N562" s="24" t="str">
        <f t="shared" si="17"/>
        <v>Calzada, Ricardo</v>
      </c>
      <c r="O562" s="24">
        <f>Table3[[#This Row],[EMP ID]]</f>
        <v>240449</v>
      </c>
    </row>
    <row r="563" spans="1:15" x14ac:dyDescent="0.25">
      <c r="A563" s="24">
        <v>240450</v>
      </c>
      <c r="B563" s="24" t="s">
        <v>1544</v>
      </c>
      <c r="C563" s="24" t="s">
        <v>810</v>
      </c>
      <c r="D563" s="24" t="s">
        <v>1545</v>
      </c>
      <c r="F563" s="24" t="s">
        <v>1054</v>
      </c>
      <c r="G563" s="24" t="s">
        <v>771</v>
      </c>
      <c r="H563" s="27">
        <v>44735</v>
      </c>
      <c r="I563" s="27">
        <v>44467</v>
      </c>
      <c r="J563" s="27">
        <v>44467</v>
      </c>
      <c r="K563" s="27">
        <v>44735</v>
      </c>
      <c r="L563" s="24">
        <f>Table3[[#This Row],[EMP ID]]</f>
        <v>240450</v>
      </c>
      <c r="M563" s="24" t="str">
        <f t="shared" si="16"/>
        <v>Jabri C. White</v>
      </c>
      <c r="N563" s="24" t="str">
        <f t="shared" si="17"/>
        <v>White, Jabri C</v>
      </c>
      <c r="O563" s="24">
        <f>Table3[[#This Row],[EMP ID]]</f>
        <v>240450</v>
      </c>
    </row>
    <row r="564" spans="1:15" x14ac:dyDescent="0.25">
      <c r="A564" s="24">
        <v>240451</v>
      </c>
      <c r="B564" s="24" t="s">
        <v>1546</v>
      </c>
      <c r="D564" s="24" t="s">
        <v>1547</v>
      </c>
      <c r="F564" s="24" t="s">
        <v>1054</v>
      </c>
      <c r="G564" s="24" t="s">
        <v>761</v>
      </c>
      <c r="H564" s="27">
        <v>45187</v>
      </c>
      <c r="I564" s="27">
        <v>44473</v>
      </c>
      <c r="J564" s="27">
        <v>44473</v>
      </c>
      <c r="K564" s="27">
        <v>45187</v>
      </c>
      <c r="L564" s="24">
        <f>Table3[[#This Row],[EMP ID]]</f>
        <v>240451</v>
      </c>
      <c r="M564" s="24" t="str">
        <f t="shared" si="16"/>
        <v>Margarito Balleza De Leon</v>
      </c>
      <c r="N564" s="24" t="str">
        <f t="shared" si="17"/>
        <v>Balleza De Leon, Margarito</v>
      </c>
      <c r="O564" s="24">
        <f>Table3[[#This Row],[EMP ID]]</f>
        <v>240451</v>
      </c>
    </row>
    <row r="565" spans="1:15" x14ac:dyDescent="0.25">
      <c r="A565" s="24">
        <v>240452</v>
      </c>
      <c r="B565" s="24" t="s">
        <v>1548</v>
      </c>
      <c r="D565" s="24" t="s">
        <v>1549</v>
      </c>
      <c r="F565" s="24" t="s">
        <v>1041</v>
      </c>
      <c r="G565" s="24" t="s">
        <v>761</v>
      </c>
      <c r="H565" s="27">
        <v>44662</v>
      </c>
      <c r="I565" s="27">
        <v>44490</v>
      </c>
      <c r="J565" s="27">
        <v>44490</v>
      </c>
      <c r="K565" s="27">
        <v>44662</v>
      </c>
      <c r="L565" s="24">
        <f>Table3[[#This Row],[EMP ID]]</f>
        <v>240452</v>
      </c>
      <c r="M565" s="24" t="str">
        <f t="shared" si="16"/>
        <v>Marsial Zavala</v>
      </c>
      <c r="N565" s="24" t="str">
        <f t="shared" si="17"/>
        <v>Zavala, Marsial</v>
      </c>
      <c r="O565" s="24">
        <f>Table3[[#This Row],[EMP ID]]</f>
        <v>240452</v>
      </c>
    </row>
    <row r="566" spans="1:15" x14ac:dyDescent="0.25">
      <c r="A566" s="24">
        <v>240453</v>
      </c>
      <c r="B566" s="24" t="s">
        <v>891</v>
      </c>
      <c r="D566" s="24" t="s">
        <v>1550</v>
      </c>
      <c r="F566" s="24" t="s">
        <v>1025</v>
      </c>
      <c r="G566" s="24" t="s">
        <v>761</v>
      </c>
      <c r="H566" s="27">
        <v>44511</v>
      </c>
      <c r="I566" s="27">
        <v>44494</v>
      </c>
      <c r="J566" s="27">
        <v>44494</v>
      </c>
      <c r="K566" s="27">
        <v>44511</v>
      </c>
      <c r="L566" s="24">
        <f>Table3[[#This Row],[EMP ID]]</f>
        <v>240453</v>
      </c>
      <c r="M566" s="24" t="str">
        <f t="shared" si="16"/>
        <v>Ricardo Jaimes-Denova</v>
      </c>
      <c r="N566" s="24" t="str">
        <f t="shared" si="17"/>
        <v>Jaimes-Denova, Ricardo</v>
      </c>
      <c r="O566" s="24">
        <f>Table3[[#This Row],[EMP ID]]</f>
        <v>240453</v>
      </c>
    </row>
    <row r="567" spans="1:15" x14ac:dyDescent="0.25">
      <c r="A567" s="24">
        <v>240454</v>
      </c>
      <c r="B567" s="24" t="s">
        <v>1499</v>
      </c>
      <c r="D567" s="24" t="s">
        <v>1551</v>
      </c>
      <c r="F567" s="24" t="s">
        <v>1025</v>
      </c>
      <c r="G567" s="24" t="s">
        <v>761</v>
      </c>
      <c r="H567" s="27">
        <v>44666</v>
      </c>
      <c r="I567" s="27">
        <v>44494</v>
      </c>
      <c r="J567" s="27">
        <v>44494</v>
      </c>
      <c r="K567" s="27">
        <v>44666</v>
      </c>
      <c r="L567" s="24">
        <f>Table3[[#This Row],[EMP ID]]</f>
        <v>240454</v>
      </c>
      <c r="M567" s="24" t="str">
        <f t="shared" si="16"/>
        <v>Pedro Flores Rodriguez</v>
      </c>
      <c r="N567" s="24" t="str">
        <f t="shared" si="17"/>
        <v>Flores Rodriguez, Pedro</v>
      </c>
      <c r="O567" s="24">
        <f>Table3[[#This Row],[EMP ID]]</f>
        <v>240454</v>
      </c>
    </row>
    <row r="568" spans="1:15" x14ac:dyDescent="0.25">
      <c r="A568" s="24">
        <v>240455</v>
      </c>
      <c r="B568" s="24" t="s">
        <v>1102</v>
      </c>
      <c r="C568" s="24" t="s">
        <v>1047</v>
      </c>
      <c r="D568" s="24" t="s">
        <v>1552</v>
      </c>
      <c r="F568" s="24" t="s">
        <v>1054</v>
      </c>
      <c r="G568" s="24" t="s">
        <v>761</v>
      </c>
      <c r="H568" s="27"/>
      <c r="I568" s="27">
        <v>44496</v>
      </c>
      <c r="J568" s="27">
        <v>44496</v>
      </c>
      <c r="K568" s="27">
        <v>45617</v>
      </c>
      <c r="L568" s="24">
        <f>Table3[[#This Row],[EMP ID]]</f>
        <v>240455</v>
      </c>
      <c r="M568" s="24" t="str">
        <f t="shared" si="16"/>
        <v>Jesus O. Rodarte Serrano</v>
      </c>
      <c r="N568" s="24" t="str">
        <f t="shared" si="17"/>
        <v>Rodarte Serrano, Jesus O</v>
      </c>
      <c r="O568" s="24">
        <f>Table3[[#This Row],[EMP ID]]</f>
        <v>240455</v>
      </c>
    </row>
    <row r="569" spans="1:15" x14ac:dyDescent="0.25">
      <c r="A569" s="24">
        <v>240456</v>
      </c>
      <c r="B569" s="24" t="s">
        <v>1002</v>
      </c>
      <c r="C569" s="24" t="s">
        <v>778</v>
      </c>
      <c r="D569" s="24" t="s">
        <v>1553</v>
      </c>
      <c r="F569" s="24" t="s">
        <v>1025</v>
      </c>
      <c r="G569" s="24" t="s">
        <v>761</v>
      </c>
      <c r="H569" s="27">
        <v>44678</v>
      </c>
      <c r="I569" s="27">
        <v>44497</v>
      </c>
      <c r="J569" s="27">
        <v>44497</v>
      </c>
      <c r="K569" s="27">
        <v>44678</v>
      </c>
      <c r="L569" s="24">
        <f>Table3[[#This Row],[EMP ID]]</f>
        <v>240456</v>
      </c>
      <c r="M569" s="24" t="str">
        <f t="shared" si="16"/>
        <v>Jaime A. Jimenez-Orona</v>
      </c>
      <c r="N569" s="24" t="str">
        <f t="shared" si="17"/>
        <v>Jimenez-Orona, Jaime A</v>
      </c>
      <c r="O569" s="24">
        <f>Table3[[#This Row],[EMP ID]]</f>
        <v>240456</v>
      </c>
    </row>
    <row r="570" spans="1:15" x14ac:dyDescent="0.25">
      <c r="A570" s="24">
        <v>240457</v>
      </c>
      <c r="B570" s="24" t="s">
        <v>877</v>
      </c>
      <c r="C570" s="24" t="s">
        <v>845</v>
      </c>
      <c r="D570" s="24" t="s">
        <v>1554</v>
      </c>
      <c r="F570" s="24" t="s">
        <v>1025</v>
      </c>
      <c r="G570" s="24" t="s">
        <v>761</v>
      </c>
      <c r="H570" s="27">
        <v>44658</v>
      </c>
      <c r="I570" s="27">
        <v>44497</v>
      </c>
      <c r="J570" s="27">
        <v>44497</v>
      </c>
      <c r="K570" s="27">
        <v>44658</v>
      </c>
      <c r="L570" s="24">
        <f>Table3[[#This Row],[EMP ID]]</f>
        <v>240457</v>
      </c>
      <c r="M570" s="24" t="str">
        <f t="shared" si="16"/>
        <v>Jose D. Garrett</v>
      </c>
      <c r="N570" s="24" t="str">
        <f t="shared" si="17"/>
        <v>Garrett, Jose D</v>
      </c>
      <c r="O570" s="24">
        <f>Table3[[#This Row],[EMP ID]]</f>
        <v>240457</v>
      </c>
    </row>
    <row r="571" spans="1:15" x14ac:dyDescent="0.25">
      <c r="A571" s="24">
        <v>240458</v>
      </c>
      <c r="B571" s="24" t="s">
        <v>861</v>
      </c>
      <c r="D571" s="24" t="s">
        <v>1555</v>
      </c>
      <c r="F571" s="24" t="s">
        <v>1025</v>
      </c>
      <c r="G571" s="24" t="s">
        <v>761</v>
      </c>
      <c r="H571" s="27">
        <v>44497</v>
      </c>
      <c r="I571" s="27">
        <v>44497</v>
      </c>
      <c r="J571" s="27">
        <v>44497</v>
      </c>
      <c r="K571" s="27">
        <v>44497</v>
      </c>
      <c r="L571" s="24">
        <f>Table3[[#This Row],[EMP ID]]</f>
        <v>240458</v>
      </c>
      <c r="M571" s="24" t="str">
        <f t="shared" si="16"/>
        <v>Edgar Martinez Arriaga</v>
      </c>
      <c r="N571" s="24" t="str">
        <f t="shared" si="17"/>
        <v>Martinez Arriaga, Edgar</v>
      </c>
      <c r="O571" s="24">
        <f>Table3[[#This Row],[EMP ID]]</f>
        <v>240458</v>
      </c>
    </row>
    <row r="572" spans="1:15" x14ac:dyDescent="0.25">
      <c r="A572" s="24">
        <v>240459</v>
      </c>
      <c r="B572" s="24" t="s">
        <v>1556</v>
      </c>
      <c r="C572" s="24" t="s">
        <v>778</v>
      </c>
      <c r="D572" s="24" t="s">
        <v>1557</v>
      </c>
      <c r="F572" s="24" t="s">
        <v>1025</v>
      </c>
      <c r="G572" s="24" t="s">
        <v>761</v>
      </c>
      <c r="H572" s="27">
        <v>44593</v>
      </c>
      <c r="I572" s="27">
        <v>44540</v>
      </c>
      <c r="J572" s="27">
        <v>44540</v>
      </c>
      <c r="K572" s="27">
        <v>44593</v>
      </c>
      <c r="L572" s="24">
        <f>Table3[[#This Row],[EMP ID]]</f>
        <v>240459</v>
      </c>
      <c r="M572" s="24" t="str">
        <f t="shared" si="16"/>
        <v>Mateo A. Restrepo</v>
      </c>
      <c r="N572" s="24" t="str">
        <f t="shared" si="17"/>
        <v>Restrepo, Mateo A</v>
      </c>
      <c r="O572" s="24">
        <f>Table3[[#This Row],[EMP ID]]</f>
        <v>240459</v>
      </c>
    </row>
    <row r="573" spans="1:15" x14ac:dyDescent="0.25">
      <c r="A573" s="24">
        <v>240460</v>
      </c>
      <c r="B573" s="24" t="s">
        <v>1322</v>
      </c>
      <c r="C573" s="24" t="s">
        <v>776</v>
      </c>
      <c r="D573" s="24" t="s">
        <v>1558</v>
      </c>
      <c r="F573" s="24" t="s">
        <v>1270</v>
      </c>
      <c r="H573" s="27">
        <v>44813</v>
      </c>
      <c r="I573" s="27">
        <v>44564</v>
      </c>
      <c r="J573" s="27">
        <v>44564</v>
      </c>
      <c r="K573" s="27">
        <v>44813</v>
      </c>
      <c r="L573" s="24">
        <f>Table3[[#This Row],[EMP ID]]</f>
        <v>240460</v>
      </c>
      <c r="M573" s="24" t="str">
        <f t="shared" si="16"/>
        <v>Andrew M. Tilley</v>
      </c>
      <c r="N573" s="24" t="str">
        <f t="shared" si="17"/>
        <v>Tilley, Andrew M</v>
      </c>
      <c r="O573" s="24">
        <f>Table3[[#This Row],[EMP ID]]</f>
        <v>240460</v>
      </c>
    </row>
    <row r="574" spans="1:15" x14ac:dyDescent="0.25">
      <c r="A574" s="24">
        <v>240461</v>
      </c>
      <c r="B574" s="24" t="s">
        <v>1212</v>
      </c>
      <c r="D574" s="24" t="s">
        <v>880</v>
      </c>
      <c r="F574" s="24" t="s">
        <v>1244</v>
      </c>
      <c r="G574" s="24" t="s">
        <v>761</v>
      </c>
      <c r="H574" s="27">
        <v>45037</v>
      </c>
      <c r="I574" s="27">
        <v>44564</v>
      </c>
      <c r="J574" s="27">
        <v>44564</v>
      </c>
      <c r="K574" s="27">
        <v>45262</v>
      </c>
      <c r="L574" s="24">
        <f>Table3[[#This Row],[EMP ID]]</f>
        <v>240461</v>
      </c>
      <c r="M574" s="24" t="str">
        <f t="shared" si="16"/>
        <v>David Zuniga</v>
      </c>
      <c r="N574" s="24" t="str">
        <f t="shared" si="17"/>
        <v>Zuniga, David</v>
      </c>
      <c r="O574" s="24">
        <f>Table3[[#This Row],[EMP ID]]</f>
        <v>240461</v>
      </c>
    </row>
    <row r="575" spans="1:15" x14ac:dyDescent="0.25">
      <c r="A575" s="24">
        <v>240462</v>
      </c>
      <c r="B575" s="24" t="s">
        <v>877</v>
      </c>
      <c r="C575" s="24" t="s">
        <v>769</v>
      </c>
      <c r="D575" s="24" t="s">
        <v>1559</v>
      </c>
      <c r="F575" s="24" t="s">
        <v>1454</v>
      </c>
      <c r="G575" s="24" t="s">
        <v>761</v>
      </c>
      <c r="H575" s="27">
        <v>45227</v>
      </c>
      <c r="I575" s="27">
        <v>44564</v>
      </c>
      <c r="J575" s="27">
        <v>44564</v>
      </c>
      <c r="K575" s="27">
        <v>45262</v>
      </c>
      <c r="L575" s="24">
        <f>Table3[[#This Row],[EMP ID]]</f>
        <v>240462</v>
      </c>
      <c r="M575" s="24" t="str">
        <f t="shared" si="16"/>
        <v>Jose L. Rodriguez Ortiz</v>
      </c>
      <c r="N575" s="24" t="str">
        <f t="shared" si="17"/>
        <v>Rodriguez Ortiz, Jose L</v>
      </c>
      <c r="O575" s="24">
        <f>Table3[[#This Row],[EMP ID]]</f>
        <v>240462</v>
      </c>
    </row>
    <row r="576" spans="1:15" x14ac:dyDescent="0.25">
      <c r="A576" s="24">
        <v>240463</v>
      </c>
      <c r="B576" s="24" t="s">
        <v>1102</v>
      </c>
      <c r="C576" s="24" t="s">
        <v>900</v>
      </c>
      <c r="D576" s="24" t="s">
        <v>1560</v>
      </c>
      <c r="F576" s="24" t="s">
        <v>1022</v>
      </c>
      <c r="G576" s="24" t="s">
        <v>761</v>
      </c>
      <c r="H576" s="27">
        <v>44989</v>
      </c>
      <c r="I576" s="27">
        <v>44564</v>
      </c>
      <c r="J576" s="27">
        <v>44564</v>
      </c>
      <c r="K576" s="27">
        <v>44989</v>
      </c>
      <c r="L576" s="24">
        <f>Table3[[#This Row],[EMP ID]]</f>
        <v>240463</v>
      </c>
      <c r="M576" s="24" t="str">
        <f t="shared" si="16"/>
        <v>Jesus G. Mendez</v>
      </c>
      <c r="N576" s="24" t="str">
        <f t="shared" si="17"/>
        <v>Mendez, Jesus G</v>
      </c>
      <c r="O576" s="24">
        <f>Table3[[#This Row],[EMP ID]]</f>
        <v>240463</v>
      </c>
    </row>
    <row r="577" spans="1:15" x14ac:dyDescent="0.25">
      <c r="A577" s="24">
        <v>240464</v>
      </c>
      <c r="B577" s="24" t="s">
        <v>877</v>
      </c>
      <c r="C577" s="24" t="s">
        <v>1047</v>
      </c>
      <c r="D577" s="24" t="s">
        <v>1561</v>
      </c>
      <c r="F577" s="24" t="s">
        <v>1022</v>
      </c>
      <c r="G577" s="24" t="s">
        <v>761</v>
      </c>
      <c r="H577" s="27">
        <v>44611</v>
      </c>
      <c r="I577" s="27">
        <v>44564</v>
      </c>
      <c r="J577" s="27">
        <v>44564</v>
      </c>
      <c r="K577" s="27">
        <v>44611</v>
      </c>
      <c r="L577" s="24">
        <f>Table3[[#This Row],[EMP ID]]</f>
        <v>240464</v>
      </c>
      <c r="M577" s="24" t="str">
        <f t="shared" si="16"/>
        <v>Jose O. Mendoza Mendez</v>
      </c>
      <c r="N577" s="24" t="str">
        <f t="shared" si="17"/>
        <v>Mendoza Mendez, Jose O</v>
      </c>
      <c r="O577" s="24">
        <f>Table3[[#This Row],[EMP ID]]</f>
        <v>240464</v>
      </c>
    </row>
    <row r="578" spans="1:15" x14ac:dyDescent="0.25">
      <c r="A578" s="24">
        <v>240465</v>
      </c>
      <c r="B578" s="24" t="s">
        <v>785</v>
      </c>
      <c r="D578" s="24" t="s">
        <v>1562</v>
      </c>
      <c r="F578" s="24" t="s">
        <v>1022</v>
      </c>
      <c r="G578" s="24" t="s">
        <v>761</v>
      </c>
      <c r="H578" s="27">
        <v>45451</v>
      </c>
      <c r="I578" s="27">
        <v>44564</v>
      </c>
      <c r="J578" s="27">
        <v>44564</v>
      </c>
      <c r="K578" s="27">
        <v>45451</v>
      </c>
      <c r="L578" s="24">
        <f>Table3[[#This Row],[EMP ID]]</f>
        <v>240465</v>
      </c>
      <c r="M578" s="24" t="str">
        <f t="shared" si="16"/>
        <v>Reyes Caraballo Jr</v>
      </c>
      <c r="N578" s="24" t="str">
        <f t="shared" si="17"/>
        <v>Caraballo Jr, Reyes</v>
      </c>
      <c r="O578" s="24">
        <f>Table3[[#This Row],[EMP ID]]</f>
        <v>240465</v>
      </c>
    </row>
    <row r="579" spans="1:15" x14ac:dyDescent="0.25">
      <c r="A579" s="24">
        <v>240466</v>
      </c>
      <c r="B579" s="24" t="s">
        <v>1563</v>
      </c>
      <c r="D579" s="24" t="s">
        <v>1564</v>
      </c>
      <c r="F579" s="24" t="s">
        <v>1022</v>
      </c>
      <c r="G579" s="24" t="s">
        <v>761</v>
      </c>
      <c r="H579" s="27">
        <v>44586</v>
      </c>
      <c r="I579" s="27">
        <v>44565</v>
      </c>
      <c r="J579" s="27">
        <v>44565</v>
      </c>
      <c r="K579" s="27">
        <v>44586</v>
      </c>
      <c r="L579" s="24">
        <f>Table3[[#This Row],[EMP ID]]</f>
        <v>240466</v>
      </c>
      <c r="M579" s="24" t="str">
        <f t="shared" ref="M579:M642" si="18">IF(C579&lt;&gt;"", B579 &amp; " " &amp; C579 &amp; ". " &amp; D579, B579 &amp; " " &amp; D579)</f>
        <v>Ezequiel Oviedo Quintana</v>
      </c>
      <c r="N579" s="24" t="str">
        <f t="shared" ref="N579:N642" si="19">IF(C579&lt;&gt;"", D579 &amp; ", " &amp; B579 &amp; " " &amp; C579, D579 &amp; ", " &amp; B579)</f>
        <v>Oviedo Quintana, Ezequiel</v>
      </c>
      <c r="O579" s="24">
        <f>Table3[[#This Row],[EMP ID]]</f>
        <v>240466</v>
      </c>
    </row>
    <row r="580" spans="1:15" x14ac:dyDescent="0.25">
      <c r="A580" s="24">
        <v>240467</v>
      </c>
      <c r="B580" s="24" t="s">
        <v>977</v>
      </c>
      <c r="D580" s="24" t="s">
        <v>1504</v>
      </c>
      <c r="F580" s="24" t="s">
        <v>989</v>
      </c>
      <c r="G580" s="24" t="s">
        <v>761</v>
      </c>
      <c r="H580" s="27">
        <v>44578</v>
      </c>
      <c r="I580" s="27">
        <v>44565</v>
      </c>
      <c r="J580" s="27">
        <v>44565</v>
      </c>
      <c r="K580" s="27">
        <v>44578</v>
      </c>
      <c r="L580" s="24">
        <f>Table3[[#This Row],[EMP ID]]</f>
        <v>240467</v>
      </c>
      <c r="M580" s="24" t="str">
        <f t="shared" si="18"/>
        <v>Aaron Gallardo</v>
      </c>
      <c r="N580" s="24" t="str">
        <f t="shared" si="19"/>
        <v>Gallardo, Aaron</v>
      </c>
      <c r="O580" s="24">
        <f>Table3[[#This Row],[EMP ID]]</f>
        <v>240467</v>
      </c>
    </row>
    <row r="581" spans="1:15" x14ac:dyDescent="0.25">
      <c r="A581" s="24">
        <v>240468</v>
      </c>
      <c r="B581" s="24" t="s">
        <v>1107</v>
      </c>
      <c r="D581" s="24" t="s">
        <v>1090</v>
      </c>
      <c r="F581" s="24" t="s">
        <v>996</v>
      </c>
      <c r="G581" s="24" t="s">
        <v>761</v>
      </c>
      <c r="H581" s="27"/>
      <c r="I581" s="27">
        <v>44567</v>
      </c>
      <c r="J581" s="27">
        <v>45419</v>
      </c>
      <c r="K581" s="27">
        <v>45618</v>
      </c>
      <c r="L581" s="24">
        <f>Table3[[#This Row],[EMP ID]]</f>
        <v>240468</v>
      </c>
      <c r="M581" s="24" t="str">
        <f t="shared" si="18"/>
        <v>Leonel Frayre</v>
      </c>
      <c r="N581" s="24" t="str">
        <f t="shared" si="19"/>
        <v>Frayre, Leonel</v>
      </c>
      <c r="O581" s="24">
        <f>Table3[[#This Row],[EMP ID]]</f>
        <v>240468</v>
      </c>
    </row>
    <row r="582" spans="1:15" x14ac:dyDescent="0.25">
      <c r="A582" s="24">
        <v>240469</v>
      </c>
      <c r="B582" s="24" t="s">
        <v>879</v>
      </c>
      <c r="D582" s="24" t="s">
        <v>1565</v>
      </c>
      <c r="F582" s="24" t="s">
        <v>1054</v>
      </c>
      <c r="G582" s="24" t="s">
        <v>761</v>
      </c>
      <c r="H582" s="27">
        <v>44583</v>
      </c>
      <c r="I582" s="27">
        <v>44572</v>
      </c>
      <c r="J582" s="27">
        <v>44572</v>
      </c>
      <c r="K582" s="27">
        <v>44583</v>
      </c>
      <c r="L582" s="24">
        <f>Table3[[#This Row],[EMP ID]]</f>
        <v>240469</v>
      </c>
      <c r="M582" s="24" t="str">
        <f t="shared" si="18"/>
        <v>Alberto Guardiola</v>
      </c>
      <c r="N582" s="24" t="str">
        <f t="shared" si="19"/>
        <v>Guardiola, Alberto</v>
      </c>
      <c r="O582" s="24">
        <f>Table3[[#This Row],[EMP ID]]</f>
        <v>240469</v>
      </c>
    </row>
    <row r="583" spans="1:15" x14ac:dyDescent="0.25">
      <c r="A583" s="24">
        <v>240470</v>
      </c>
      <c r="B583" s="24" t="s">
        <v>1566</v>
      </c>
      <c r="D583" s="24" t="s">
        <v>1567</v>
      </c>
      <c r="F583" s="24" t="s">
        <v>1054</v>
      </c>
      <c r="G583" s="24" t="s">
        <v>761</v>
      </c>
      <c r="H583" s="27">
        <v>44583</v>
      </c>
      <c r="I583" s="27">
        <v>44572</v>
      </c>
      <c r="J583" s="27">
        <v>44572</v>
      </c>
      <c r="K583" s="27">
        <v>44583</v>
      </c>
      <c r="L583" s="24">
        <f>Table3[[#This Row],[EMP ID]]</f>
        <v>240470</v>
      </c>
      <c r="M583" s="24" t="str">
        <f t="shared" si="18"/>
        <v>Anselmo Guardiola Hernandez</v>
      </c>
      <c r="N583" s="24" t="str">
        <f t="shared" si="19"/>
        <v>Guardiola Hernandez, Anselmo</v>
      </c>
      <c r="O583" s="24">
        <f>Table3[[#This Row],[EMP ID]]</f>
        <v>240470</v>
      </c>
    </row>
    <row r="584" spans="1:15" x14ac:dyDescent="0.25">
      <c r="A584" s="24">
        <v>240471</v>
      </c>
      <c r="B584" s="24" t="s">
        <v>1052</v>
      </c>
      <c r="D584" s="24" t="s">
        <v>1568</v>
      </c>
      <c r="F584" s="24" t="s">
        <v>1054</v>
      </c>
      <c r="G584" s="24" t="s">
        <v>761</v>
      </c>
      <c r="H584" s="27">
        <v>44599</v>
      </c>
      <c r="I584" s="27">
        <v>44574</v>
      </c>
      <c r="J584" s="27">
        <v>44574</v>
      </c>
      <c r="K584" s="27">
        <v>44599</v>
      </c>
      <c r="L584" s="24">
        <f>Table3[[#This Row],[EMP ID]]</f>
        <v>240471</v>
      </c>
      <c r="M584" s="24" t="str">
        <f t="shared" si="18"/>
        <v>Benito Orosco Jr</v>
      </c>
      <c r="N584" s="24" t="str">
        <f t="shared" si="19"/>
        <v>Orosco Jr, Benito</v>
      </c>
      <c r="O584" s="24">
        <f>Table3[[#This Row],[EMP ID]]</f>
        <v>240471</v>
      </c>
    </row>
    <row r="585" spans="1:15" x14ac:dyDescent="0.25">
      <c r="A585" s="24">
        <v>240472</v>
      </c>
      <c r="B585" s="24" t="s">
        <v>1102</v>
      </c>
      <c r="D585" s="24" t="s">
        <v>1326</v>
      </c>
      <c r="F585" s="24" t="s">
        <v>1091</v>
      </c>
      <c r="G585" s="24" t="s">
        <v>761</v>
      </c>
      <c r="H585" s="27"/>
      <c r="I585" s="27">
        <v>44574</v>
      </c>
      <c r="J585" s="27">
        <v>44574</v>
      </c>
      <c r="K585" s="27">
        <v>45619</v>
      </c>
      <c r="L585" s="24">
        <f>Table3[[#This Row],[EMP ID]]</f>
        <v>240472</v>
      </c>
      <c r="M585" s="24" t="str">
        <f t="shared" si="18"/>
        <v>Jesus Alvarez</v>
      </c>
      <c r="N585" s="24" t="str">
        <f t="shared" si="19"/>
        <v>Alvarez, Jesus</v>
      </c>
      <c r="O585" s="24">
        <f>Table3[[#This Row],[EMP ID]]</f>
        <v>240472</v>
      </c>
    </row>
    <row r="586" spans="1:15" x14ac:dyDescent="0.25">
      <c r="A586" s="24">
        <v>240473</v>
      </c>
      <c r="B586" s="24" t="s">
        <v>1570</v>
      </c>
      <c r="D586" s="24" t="s">
        <v>1571</v>
      </c>
      <c r="F586" s="24" t="s">
        <v>1022</v>
      </c>
      <c r="G586" s="24" t="s">
        <v>761</v>
      </c>
      <c r="H586" s="27">
        <v>44607</v>
      </c>
      <c r="I586" s="27">
        <v>44574</v>
      </c>
      <c r="J586" s="27">
        <v>44574</v>
      </c>
      <c r="K586" s="27">
        <v>44607</v>
      </c>
      <c r="L586" s="24">
        <f>Table3[[#This Row],[EMP ID]]</f>
        <v>240473</v>
      </c>
      <c r="M586" s="24" t="str">
        <f t="shared" si="18"/>
        <v>Bernardo Garcia Lara</v>
      </c>
      <c r="N586" s="24" t="str">
        <f t="shared" si="19"/>
        <v>Garcia Lara, Bernardo</v>
      </c>
      <c r="O586" s="24">
        <f>Table3[[#This Row],[EMP ID]]</f>
        <v>240473</v>
      </c>
    </row>
    <row r="587" spans="1:15" x14ac:dyDescent="0.25">
      <c r="A587" s="24">
        <v>240474</v>
      </c>
      <c r="B587" s="24" t="s">
        <v>1324</v>
      </c>
      <c r="D587" s="24" t="s">
        <v>907</v>
      </c>
      <c r="F587" s="24" t="s">
        <v>1054</v>
      </c>
      <c r="G587" s="24" t="s">
        <v>761</v>
      </c>
      <c r="H587" s="27">
        <v>44582</v>
      </c>
      <c r="I587" s="27">
        <v>44579</v>
      </c>
      <c r="J587" s="27">
        <v>44579</v>
      </c>
      <c r="K587" s="27">
        <v>44582</v>
      </c>
      <c r="L587" s="24">
        <f>Table3[[#This Row],[EMP ID]]</f>
        <v>240474</v>
      </c>
      <c r="M587" s="24" t="str">
        <f t="shared" si="18"/>
        <v>Jonathan Martinez</v>
      </c>
      <c r="N587" s="24" t="str">
        <f t="shared" si="19"/>
        <v>Martinez, Jonathan</v>
      </c>
      <c r="O587" s="24">
        <f>Table3[[#This Row],[EMP ID]]</f>
        <v>240474</v>
      </c>
    </row>
    <row r="588" spans="1:15" x14ac:dyDescent="0.25">
      <c r="A588" s="24">
        <v>240475</v>
      </c>
      <c r="B588" s="24" t="s">
        <v>1572</v>
      </c>
      <c r="D588" s="24" t="s">
        <v>1114</v>
      </c>
      <c r="F588" s="24" t="s">
        <v>1022</v>
      </c>
      <c r="G588" s="24" t="s">
        <v>761</v>
      </c>
      <c r="H588" s="27">
        <v>44740</v>
      </c>
      <c r="I588" s="27">
        <v>44581</v>
      </c>
      <c r="J588" s="27">
        <v>44581</v>
      </c>
      <c r="K588" s="27">
        <v>44740</v>
      </c>
      <c r="L588" s="24">
        <f>Table3[[#This Row],[EMP ID]]</f>
        <v>240475</v>
      </c>
      <c r="M588" s="24" t="str">
        <f t="shared" si="18"/>
        <v>Simon Perez</v>
      </c>
      <c r="N588" s="24" t="str">
        <f t="shared" si="19"/>
        <v>Perez, Simon</v>
      </c>
      <c r="O588" s="24">
        <f>Table3[[#This Row],[EMP ID]]</f>
        <v>240475</v>
      </c>
    </row>
    <row r="589" spans="1:15" x14ac:dyDescent="0.25">
      <c r="A589" s="24">
        <v>240476</v>
      </c>
      <c r="B589" s="24" t="s">
        <v>908</v>
      </c>
      <c r="C589" s="24" t="s">
        <v>810</v>
      </c>
      <c r="D589" s="24" t="s">
        <v>1509</v>
      </c>
      <c r="F589" s="24" t="s">
        <v>1022</v>
      </c>
      <c r="G589" s="24" t="s">
        <v>761</v>
      </c>
      <c r="H589" s="27">
        <v>45080</v>
      </c>
      <c r="I589" s="27">
        <v>44589</v>
      </c>
      <c r="J589" s="27">
        <v>44589</v>
      </c>
      <c r="K589" s="27">
        <v>45080</v>
      </c>
      <c r="L589" s="24">
        <f>Table3[[#This Row],[EMP ID]]</f>
        <v>240476</v>
      </c>
      <c r="M589" s="24" t="str">
        <f t="shared" si="18"/>
        <v>Juan C. Garcia Jr</v>
      </c>
      <c r="N589" s="24" t="str">
        <f t="shared" si="19"/>
        <v>Garcia Jr, Juan C</v>
      </c>
      <c r="O589" s="24">
        <f>Table3[[#This Row],[EMP ID]]</f>
        <v>240476</v>
      </c>
    </row>
    <row r="590" spans="1:15" x14ac:dyDescent="0.25">
      <c r="A590" s="24">
        <v>240477</v>
      </c>
      <c r="B590" s="24" t="s">
        <v>1573</v>
      </c>
      <c r="D590" s="24" t="s">
        <v>1574</v>
      </c>
      <c r="F590" s="24" t="s">
        <v>1022</v>
      </c>
      <c r="G590" s="24" t="s">
        <v>761</v>
      </c>
      <c r="H590" s="27">
        <v>45338</v>
      </c>
      <c r="I590" s="27">
        <v>44592</v>
      </c>
      <c r="J590" s="27">
        <v>44592</v>
      </c>
      <c r="K590" s="27">
        <v>45338</v>
      </c>
      <c r="L590" s="24">
        <f>Table3[[#This Row],[EMP ID]]</f>
        <v>240477</v>
      </c>
      <c r="M590" s="24" t="str">
        <f t="shared" si="18"/>
        <v>Salome Duran Sandoval</v>
      </c>
      <c r="N590" s="24" t="str">
        <f t="shared" si="19"/>
        <v>Duran Sandoval, Salome</v>
      </c>
      <c r="O590" s="24">
        <f>Table3[[#This Row],[EMP ID]]</f>
        <v>240477</v>
      </c>
    </row>
    <row r="591" spans="1:15" x14ac:dyDescent="0.25">
      <c r="A591" s="24">
        <v>240478</v>
      </c>
      <c r="B591" s="24" t="s">
        <v>1575</v>
      </c>
      <c r="C591" s="24" t="s">
        <v>769</v>
      </c>
      <c r="D591" s="24" t="s">
        <v>1576</v>
      </c>
      <c r="F591" s="24" t="s">
        <v>1054</v>
      </c>
      <c r="G591" s="24" t="s">
        <v>761</v>
      </c>
      <c r="H591" s="27"/>
      <c r="I591" s="27">
        <v>44592</v>
      </c>
      <c r="J591" s="27">
        <v>44592</v>
      </c>
      <c r="K591" s="27">
        <v>45618</v>
      </c>
      <c r="L591" s="24">
        <f>Table3[[#This Row],[EMP ID]]</f>
        <v>240478</v>
      </c>
      <c r="M591" s="24" t="str">
        <f t="shared" si="18"/>
        <v>Quincy L. Haynes</v>
      </c>
      <c r="N591" s="24" t="str">
        <f t="shared" si="19"/>
        <v>Haynes, Quincy L</v>
      </c>
      <c r="O591" s="24">
        <f>Table3[[#This Row],[EMP ID]]</f>
        <v>240478</v>
      </c>
    </row>
    <row r="592" spans="1:15" x14ac:dyDescent="0.25">
      <c r="A592" s="24">
        <v>240479</v>
      </c>
      <c r="B592" s="24" t="s">
        <v>974</v>
      </c>
      <c r="C592" s="24" t="s">
        <v>776</v>
      </c>
      <c r="D592" s="24" t="s">
        <v>889</v>
      </c>
      <c r="F592" s="24" t="s">
        <v>1091</v>
      </c>
      <c r="G592" s="24" t="s">
        <v>761</v>
      </c>
      <c r="H592" s="27">
        <v>45304</v>
      </c>
      <c r="I592" s="27">
        <v>44592</v>
      </c>
      <c r="J592" s="27">
        <v>44592</v>
      </c>
      <c r="K592" s="27">
        <v>45304</v>
      </c>
      <c r="L592" s="24">
        <f>Table3[[#This Row],[EMP ID]]</f>
        <v>240479</v>
      </c>
      <c r="M592" s="24" t="str">
        <f t="shared" si="18"/>
        <v>Luis M. Ramirez</v>
      </c>
      <c r="N592" s="24" t="str">
        <f t="shared" si="19"/>
        <v>Ramirez, Luis M</v>
      </c>
      <c r="O592" s="24">
        <f>Table3[[#This Row],[EMP ID]]</f>
        <v>240479</v>
      </c>
    </row>
    <row r="593" spans="1:15" x14ac:dyDescent="0.25">
      <c r="A593" s="24">
        <v>240480</v>
      </c>
      <c r="B593" s="24" t="s">
        <v>1577</v>
      </c>
      <c r="C593" s="24" t="s">
        <v>940</v>
      </c>
      <c r="D593" s="24" t="s">
        <v>889</v>
      </c>
      <c r="F593" s="24" t="s">
        <v>1022</v>
      </c>
      <c r="G593" s="24" t="s">
        <v>761</v>
      </c>
      <c r="H593" s="27">
        <v>44643</v>
      </c>
      <c r="I593" s="27">
        <v>44588</v>
      </c>
      <c r="J593" s="27">
        <v>44588</v>
      </c>
      <c r="K593" s="27">
        <v>44643</v>
      </c>
      <c r="L593" s="24">
        <f>Table3[[#This Row],[EMP ID]]</f>
        <v>240480</v>
      </c>
      <c r="M593" s="24" t="str">
        <f t="shared" si="18"/>
        <v>Elias V. Ramirez</v>
      </c>
      <c r="N593" s="24" t="str">
        <f t="shared" si="19"/>
        <v>Ramirez, Elias V</v>
      </c>
      <c r="O593" s="24">
        <f>Table3[[#This Row],[EMP ID]]</f>
        <v>240480</v>
      </c>
    </row>
    <row r="594" spans="1:15" x14ac:dyDescent="0.25">
      <c r="A594" s="24">
        <v>240481</v>
      </c>
      <c r="B594" s="24" t="s">
        <v>908</v>
      </c>
      <c r="C594" s="24" t="s">
        <v>766</v>
      </c>
      <c r="D594" s="24" t="s">
        <v>1578</v>
      </c>
      <c r="F594" s="24" t="s">
        <v>989</v>
      </c>
      <c r="G594" s="24" t="s">
        <v>761</v>
      </c>
      <c r="H594" s="27">
        <v>44938</v>
      </c>
      <c r="I594" s="27">
        <v>44582</v>
      </c>
      <c r="J594" s="27">
        <v>44582</v>
      </c>
      <c r="K594" s="27">
        <v>44938</v>
      </c>
      <c r="L594" s="24">
        <f>Table3[[#This Row],[EMP ID]]</f>
        <v>240481</v>
      </c>
      <c r="M594" s="24" t="str">
        <f t="shared" si="18"/>
        <v>Juan J. Palacio Muniz</v>
      </c>
      <c r="N594" s="24" t="str">
        <f t="shared" si="19"/>
        <v>Palacio Muniz, Juan J</v>
      </c>
      <c r="O594" s="24">
        <f>Table3[[#This Row],[EMP ID]]</f>
        <v>240481</v>
      </c>
    </row>
    <row r="595" spans="1:15" x14ac:dyDescent="0.25">
      <c r="A595" s="24">
        <v>240482</v>
      </c>
      <c r="B595" s="24" t="s">
        <v>800</v>
      </c>
      <c r="C595" s="24" t="s">
        <v>759</v>
      </c>
      <c r="D595" s="24" t="s">
        <v>907</v>
      </c>
      <c r="F595" s="24" t="s">
        <v>1022</v>
      </c>
      <c r="G595" s="24" t="s">
        <v>761</v>
      </c>
      <c r="H595" s="27">
        <v>45202</v>
      </c>
      <c r="I595" s="27">
        <v>44599</v>
      </c>
      <c r="J595" s="27">
        <v>44599</v>
      </c>
      <c r="K595" s="27">
        <v>45202</v>
      </c>
      <c r="L595" s="24">
        <f>Table3[[#This Row],[EMP ID]]</f>
        <v>240482</v>
      </c>
      <c r="M595" s="24" t="str">
        <f t="shared" si="18"/>
        <v>Alexander F. Martinez</v>
      </c>
      <c r="N595" s="24" t="str">
        <f t="shared" si="19"/>
        <v>Martinez, Alexander F</v>
      </c>
      <c r="O595" s="24">
        <f>Table3[[#This Row],[EMP ID]]</f>
        <v>240482</v>
      </c>
    </row>
    <row r="596" spans="1:15" x14ac:dyDescent="0.25">
      <c r="A596" s="24">
        <v>240483</v>
      </c>
      <c r="B596" s="24" t="s">
        <v>868</v>
      </c>
      <c r="C596" s="24" t="s">
        <v>776</v>
      </c>
      <c r="D596" s="24" t="s">
        <v>1579</v>
      </c>
      <c r="F596" s="24" t="s">
        <v>1022</v>
      </c>
      <c r="G596" s="24" t="s">
        <v>761</v>
      </c>
      <c r="H596" s="27">
        <v>45184</v>
      </c>
      <c r="I596" s="27">
        <v>44599</v>
      </c>
      <c r="J596" s="27">
        <v>44599</v>
      </c>
      <c r="K596" s="27">
        <v>45184</v>
      </c>
      <c r="L596" s="24">
        <f>Table3[[#This Row],[EMP ID]]</f>
        <v>240483</v>
      </c>
      <c r="M596" s="24" t="str">
        <f t="shared" si="18"/>
        <v>Victor M. Martinez Hernandez</v>
      </c>
      <c r="N596" s="24" t="str">
        <f t="shared" si="19"/>
        <v>Martinez Hernandez, Victor M</v>
      </c>
      <c r="O596" s="24">
        <f>Table3[[#This Row],[EMP ID]]</f>
        <v>240483</v>
      </c>
    </row>
    <row r="597" spans="1:15" x14ac:dyDescent="0.25">
      <c r="A597" s="24">
        <v>240484</v>
      </c>
      <c r="B597" s="24" t="s">
        <v>908</v>
      </c>
      <c r="C597" s="24" t="s">
        <v>784</v>
      </c>
      <c r="D597" s="24" t="s">
        <v>1580</v>
      </c>
      <c r="F597" s="24" t="s">
        <v>1022</v>
      </c>
      <c r="G597" s="24" t="s">
        <v>761</v>
      </c>
      <c r="H597" s="27">
        <v>44603</v>
      </c>
      <c r="I597" s="27">
        <v>44599</v>
      </c>
      <c r="J597" s="27">
        <v>44599</v>
      </c>
      <c r="K597" s="27">
        <v>44603</v>
      </c>
      <c r="L597" s="24">
        <f>Table3[[#This Row],[EMP ID]]</f>
        <v>240484</v>
      </c>
      <c r="M597" s="24" t="str">
        <f t="shared" si="18"/>
        <v>Juan P. Rosas Rivera</v>
      </c>
      <c r="N597" s="24" t="str">
        <f t="shared" si="19"/>
        <v>Rosas Rivera, Juan P</v>
      </c>
      <c r="O597" s="24">
        <f>Table3[[#This Row],[EMP ID]]</f>
        <v>240484</v>
      </c>
    </row>
    <row r="598" spans="1:15" x14ac:dyDescent="0.25">
      <c r="A598" s="24">
        <v>240485</v>
      </c>
      <c r="B598" s="24" t="s">
        <v>1581</v>
      </c>
      <c r="C598" s="24" t="s">
        <v>791</v>
      </c>
      <c r="D598" s="24" t="s">
        <v>1582</v>
      </c>
      <c r="F598" s="24" t="s">
        <v>1054</v>
      </c>
      <c r="G598" s="24" t="s">
        <v>761</v>
      </c>
      <c r="H598" s="27">
        <v>45362</v>
      </c>
      <c r="I598" s="27">
        <v>44602</v>
      </c>
      <c r="J598" s="27">
        <v>44602</v>
      </c>
      <c r="K598" s="27">
        <v>45362</v>
      </c>
      <c r="L598" s="24">
        <f>Table3[[#This Row],[EMP ID]]</f>
        <v>240485</v>
      </c>
      <c r="M598" s="24" t="str">
        <f t="shared" si="18"/>
        <v>Steve E. Mancha</v>
      </c>
      <c r="N598" s="24" t="str">
        <f t="shared" si="19"/>
        <v>Mancha, Steve E</v>
      </c>
      <c r="O598" s="24">
        <f>Table3[[#This Row],[EMP ID]]</f>
        <v>240485</v>
      </c>
    </row>
    <row r="599" spans="1:15" x14ac:dyDescent="0.25">
      <c r="A599" s="24">
        <v>240486</v>
      </c>
      <c r="B599" s="24" t="s">
        <v>1583</v>
      </c>
      <c r="D599" s="24" t="s">
        <v>1584</v>
      </c>
      <c r="F599" s="24" t="s">
        <v>1022</v>
      </c>
      <c r="G599" s="24" t="s">
        <v>761</v>
      </c>
      <c r="H599" s="27">
        <v>44995</v>
      </c>
      <c r="I599" s="27">
        <v>44602</v>
      </c>
      <c r="J599" s="27">
        <v>44602</v>
      </c>
      <c r="K599" s="27">
        <v>44995</v>
      </c>
      <c r="L599" s="24">
        <f>Table3[[#This Row],[EMP ID]]</f>
        <v>240486</v>
      </c>
      <c r="M599" s="24" t="str">
        <f t="shared" si="18"/>
        <v>Natanael Bermudez</v>
      </c>
      <c r="N599" s="24" t="str">
        <f t="shared" si="19"/>
        <v>Bermudez, Natanael</v>
      </c>
      <c r="O599" s="24">
        <f>Table3[[#This Row],[EMP ID]]</f>
        <v>240486</v>
      </c>
    </row>
    <row r="600" spans="1:15" x14ac:dyDescent="0.25">
      <c r="A600" s="24">
        <v>240487</v>
      </c>
      <c r="B600" s="24" t="s">
        <v>1442</v>
      </c>
      <c r="D600" s="24" t="s">
        <v>1585</v>
      </c>
      <c r="F600" s="24" t="s">
        <v>1041</v>
      </c>
      <c r="G600" s="24" t="s">
        <v>761</v>
      </c>
      <c r="H600" s="27">
        <v>44609</v>
      </c>
      <c r="I600" s="27">
        <v>44602</v>
      </c>
      <c r="J600" s="27">
        <v>44602</v>
      </c>
      <c r="K600" s="27">
        <v>44609</v>
      </c>
      <c r="L600" s="24">
        <f>Table3[[#This Row],[EMP ID]]</f>
        <v>240487</v>
      </c>
      <c r="M600" s="24" t="str">
        <f t="shared" si="18"/>
        <v>Julian Valladares Jr</v>
      </c>
      <c r="N600" s="24" t="str">
        <f t="shared" si="19"/>
        <v>Valladares Jr, Julian</v>
      </c>
      <c r="O600" s="24">
        <f>Table3[[#This Row],[EMP ID]]</f>
        <v>240487</v>
      </c>
    </row>
    <row r="601" spans="1:15" x14ac:dyDescent="0.25">
      <c r="A601" s="24">
        <v>240488</v>
      </c>
      <c r="B601" s="24" t="s">
        <v>979</v>
      </c>
      <c r="D601" s="24" t="s">
        <v>1586</v>
      </c>
      <c r="F601" s="24" t="s">
        <v>989</v>
      </c>
      <c r="G601" s="24" t="s">
        <v>761</v>
      </c>
      <c r="H601" s="27">
        <v>45255</v>
      </c>
      <c r="I601" s="27">
        <v>44601</v>
      </c>
      <c r="J601" s="27">
        <v>44601</v>
      </c>
      <c r="K601" s="27">
        <v>45255</v>
      </c>
      <c r="L601" s="24">
        <f>Table3[[#This Row],[EMP ID]]</f>
        <v>240488</v>
      </c>
      <c r="M601" s="24" t="str">
        <f t="shared" si="18"/>
        <v>Roberto Resendiz</v>
      </c>
      <c r="N601" s="24" t="str">
        <f t="shared" si="19"/>
        <v>Resendiz, Roberto</v>
      </c>
      <c r="O601" s="24">
        <f>Table3[[#This Row],[EMP ID]]</f>
        <v>240488</v>
      </c>
    </row>
    <row r="602" spans="1:15" x14ac:dyDescent="0.25">
      <c r="A602" s="24">
        <v>240489</v>
      </c>
      <c r="B602" s="24" t="s">
        <v>932</v>
      </c>
      <c r="C602" s="24" t="s">
        <v>762</v>
      </c>
      <c r="D602" s="24" t="s">
        <v>1001</v>
      </c>
      <c r="F602" s="24" t="s">
        <v>996</v>
      </c>
      <c r="H602" s="27">
        <v>44606</v>
      </c>
      <c r="I602" s="27">
        <v>44606</v>
      </c>
      <c r="J602" s="27">
        <v>44606</v>
      </c>
      <c r="K602" s="27">
        <v>44606</v>
      </c>
      <c r="L602" s="24">
        <f>Table3[[#This Row],[EMP ID]]</f>
        <v>240489</v>
      </c>
      <c r="M602" s="24" t="str">
        <f t="shared" si="18"/>
        <v>Timothy S. Norris</v>
      </c>
      <c r="N602" s="24" t="str">
        <f t="shared" si="19"/>
        <v>Norris, Timothy S</v>
      </c>
      <c r="O602" s="24">
        <f>Table3[[#This Row],[EMP ID]]</f>
        <v>240489</v>
      </c>
    </row>
    <row r="603" spans="1:15" x14ac:dyDescent="0.25">
      <c r="A603" s="24">
        <v>240490</v>
      </c>
      <c r="B603" s="24" t="s">
        <v>1587</v>
      </c>
      <c r="C603" s="24" t="s">
        <v>778</v>
      </c>
      <c r="D603" s="24" t="s">
        <v>1588</v>
      </c>
      <c r="F603" s="24" t="s">
        <v>1022</v>
      </c>
      <c r="G603" s="24" t="s">
        <v>761</v>
      </c>
      <c r="H603" s="27">
        <v>44667</v>
      </c>
      <c r="I603" s="27">
        <v>44607</v>
      </c>
      <c r="J603" s="27">
        <v>44607</v>
      </c>
      <c r="K603" s="27">
        <v>44667</v>
      </c>
      <c r="L603" s="24">
        <f>Table3[[#This Row],[EMP ID]]</f>
        <v>240490</v>
      </c>
      <c r="M603" s="24" t="str">
        <f t="shared" si="18"/>
        <v>Endy A. Ramos Magdaleno</v>
      </c>
      <c r="N603" s="24" t="str">
        <f t="shared" si="19"/>
        <v>Ramos Magdaleno, Endy A</v>
      </c>
      <c r="O603" s="24">
        <f>Table3[[#This Row],[EMP ID]]</f>
        <v>240490</v>
      </c>
    </row>
    <row r="604" spans="1:15" x14ac:dyDescent="0.25">
      <c r="A604" s="24">
        <v>240491</v>
      </c>
      <c r="B604" s="24" t="s">
        <v>877</v>
      </c>
      <c r="C604" s="24" t="s">
        <v>791</v>
      </c>
      <c r="D604" s="24" t="s">
        <v>1589</v>
      </c>
      <c r="F604" s="24" t="s">
        <v>989</v>
      </c>
      <c r="G604" s="24" t="s">
        <v>761</v>
      </c>
      <c r="H604" s="27">
        <v>44610</v>
      </c>
      <c r="I604" s="27">
        <v>44610</v>
      </c>
      <c r="J604" s="27">
        <v>44610</v>
      </c>
      <c r="K604" s="27">
        <v>44610</v>
      </c>
      <c r="L604" s="24">
        <f>Table3[[#This Row],[EMP ID]]</f>
        <v>240491</v>
      </c>
      <c r="M604" s="24" t="str">
        <f t="shared" si="18"/>
        <v>Jose E. Guzman</v>
      </c>
      <c r="N604" s="24" t="str">
        <f t="shared" si="19"/>
        <v>Guzman, Jose E</v>
      </c>
      <c r="O604" s="24">
        <f>Table3[[#This Row],[EMP ID]]</f>
        <v>240491</v>
      </c>
    </row>
    <row r="605" spans="1:15" x14ac:dyDescent="0.25">
      <c r="A605" s="24">
        <v>240492</v>
      </c>
      <c r="B605" s="24" t="s">
        <v>1590</v>
      </c>
      <c r="D605" s="24" t="s">
        <v>1591</v>
      </c>
      <c r="F605" s="24" t="s">
        <v>1022</v>
      </c>
      <c r="G605" s="24" t="s">
        <v>761</v>
      </c>
      <c r="H605" s="27">
        <v>44911</v>
      </c>
      <c r="I605" s="27">
        <v>44614</v>
      </c>
      <c r="J605" s="27">
        <v>44614</v>
      </c>
      <c r="K605" s="27">
        <v>44911</v>
      </c>
      <c r="L605" s="24">
        <f>Table3[[#This Row],[EMP ID]]</f>
        <v>240492</v>
      </c>
      <c r="M605" s="24" t="str">
        <f t="shared" si="18"/>
        <v>Luciano Navarrete Torrez</v>
      </c>
      <c r="N605" s="24" t="str">
        <f t="shared" si="19"/>
        <v>Navarrete Torrez, Luciano</v>
      </c>
      <c r="O605" s="24">
        <f>Table3[[#This Row],[EMP ID]]</f>
        <v>240492</v>
      </c>
    </row>
    <row r="606" spans="1:15" x14ac:dyDescent="0.25">
      <c r="A606" s="24">
        <v>240493</v>
      </c>
      <c r="B606" s="24" t="s">
        <v>1187</v>
      </c>
      <c r="C606" s="24" t="s">
        <v>1047</v>
      </c>
      <c r="D606" s="24" t="s">
        <v>1592</v>
      </c>
      <c r="F606" s="24" t="s">
        <v>1054</v>
      </c>
      <c r="G606" s="24" t="s">
        <v>761</v>
      </c>
      <c r="H606" s="27">
        <v>44716</v>
      </c>
      <c r="I606" s="27">
        <v>44617</v>
      </c>
      <c r="J606" s="27">
        <v>44617</v>
      </c>
      <c r="K606" s="27">
        <v>44716</v>
      </c>
      <c r="L606" s="24">
        <f>Table3[[#This Row],[EMP ID]]</f>
        <v>240493</v>
      </c>
      <c r="M606" s="24" t="str">
        <f t="shared" si="18"/>
        <v>Gabriel O. Aleman Gonzalez</v>
      </c>
      <c r="N606" s="24" t="str">
        <f t="shared" si="19"/>
        <v>Aleman Gonzalez, Gabriel O</v>
      </c>
      <c r="O606" s="24">
        <f>Table3[[#This Row],[EMP ID]]</f>
        <v>240493</v>
      </c>
    </row>
    <row r="607" spans="1:15" x14ac:dyDescent="0.25">
      <c r="A607" s="24">
        <v>240494</v>
      </c>
      <c r="B607" s="24" t="s">
        <v>908</v>
      </c>
      <c r="C607" s="24" t="s">
        <v>950</v>
      </c>
      <c r="D607" s="24" t="s">
        <v>917</v>
      </c>
      <c r="F607" s="24" t="s">
        <v>1100</v>
      </c>
      <c r="G607" s="24" t="s">
        <v>761</v>
      </c>
      <c r="H607" s="27"/>
      <c r="I607" s="27">
        <v>44623</v>
      </c>
      <c r="J607" s="27">
        <v>44623</v>
      </c>
      <c r="K607" s="27">
        <v>45617</v>
      </c>
      <c r="L607" s="24">
        <f>Table3[[#This Row],[EMP ID]]</f>
        <v>240494</v>
      </c>
      <c r="M607" s="24" t="str">
        <f t="shared" si="18"/>
        <v>Juan B. Hernandez</v>
      </c>
      <c r="N607" s="24" t="str">
        <f t="shared" si="19"/>
        <v>Hernandez, Juan B</v>
      </c>
      <c r="O607" s="24">
        <f>Table3[[#This Row],[EMP ID]]</f>
        <v>240494</v>
      </c>
    </row>
    <row r="608" spans="1:15" x14ac:dyDescent="0.25">
      <c r="A608" s="24">
        <v>240495</v>
      </c>
      <c r="B608" s="24" t="s">
        <v>1107</v>
      </c>
      <c r="D608" s="24" t="s">
        <v>1484</v>
      </c>
      <c r="F608" s="24" t="s">
        <v>1025</v>
      </c>
      <c r="G608" s="24" t="s">
        <v>761</v>
      </c>
      <c r="H608" s="27">
        <v>44620</v>
      </c>
      <c r="I608" s="27">
        <v>44620</v>
      </c>
      <c r="J608" s="27">
        <v>44620</v>
      </c>
      <c r="K608" s="27">
        <v>44620</v>
      </c>
      <c r="L608" s="24">
        <f>Table3[[#This Row],[EMP ID]]</f>
        <v>240495</v>
      </c>
      <c r="M608" s="24" t="str">
        <f t="shared" si="18"/>
        <v>Leonel Roman</v>
      </c>
      <c r="N608" s="24" t="str">
        <f t="shared" si="19"/>
        <v>Roman, Leonel</v>
      </c>
      <c r="O608" s="24">
        <f>Table3[[#This Row],[EMP ID]]</f>
        <v>240495</v>
      </c>
    </row>
    <row r="609" spans="1:15" x14ac:dyDescent="0.25">
      <c r="A609" s="24">
        <v>240496</v>
      </c>
      <c r="B609" s="24" t="s">
        <v>1593</v>
      </c>
      <c r="D609" s="24" t="s">
        <v>1594</v>
      </c>
      <c r="F609" s="24" t="s">
        <v>837</v>
      </c>
      <c r="G609" s="24" t="s">
        <v>761</v>
      </c>
      <c r="H609" s="27">
        <v>44643</v>
      </c>
      <c r="I609" s="27">
        <v>44628</v>
      </c>
      <c r="J609" s="27">
        <v>44628</v>
      </c>
      <c r="K609" s="27">
        <v>44643</v>
      </c>
      <c r="L609" s="24">
        <f>Table3[[#This Row],[EMP ID]]</f>
        <v>240496</v>
      </c>
      <c r="M609" s="24" t="str">
        <f t="shared" si="18"/>
        <v>Jesse Garnica</v>
      </c>
      <c r="N609" s="24" t="str">
        <f t="shared" si="19"/>
        <v>Garnica, Jesse</v>
      </c>
      <c r="O609" s="24">
        <f>Table3[[#This Row],[EMP ID]]</f>
        <v>240496</v>
      </c>
    </row>
    <row r="610" spans="1:15" x14ac:dyDescent="0.25">
      <c r="A610" s="24">
        <v>240497</v>
      </c>
      <c r="B610" s="24" t="s">
        <v>908</v>
      </c>
      <c r="C610" s="24" t="s">
        <v>845</v>
      </c>
      <c r="D610" s="24" t="s">
        <v>1595</v>
      </c>
      <c r="F610" s="24" t="s">
        <v>989</v>
      </c>
      <c r="G610" s="24" t="s">
        <v>761</v>
      </c>
      <c r="H610" s="27">
        <v>44723</v>
      </c>
      <c r="I610" s="27">
        <v>44631</v>
      </c>
      <c r="J610" s="27">
        <v>44631</v>
      </c>
      <c r="K610" s="27">
        <v>44723</v>
      </c>
      <c r="L610" s="24">
        <f>Table3[[#This Row],[EMP ID]]</f>
        <v>240497</v>
      </c>
      <c r="M610" s="24" t="str">
        <f t="shared" si="18"/>
        <v>Juan D. Solorzano</v>
      </c>
      <c r="N610" s="24" t="str">
        <f t="shared" si="19"/>
        <v>Solorzano, Juan D</v>
      </c>
      <c r="O610" s="24">
        <f>Table3[[#This Row],[EMP ID]]</f>
        <v>240497</v>
      </c>
    </row>
    <row r="611" spans="1:15" x14ac:dyDescent="0.25">
      <c r="A611" s="24">
        <v>240498</v>
      </c>
      <c r="B611" s="24" t="s">
        <v>1596</v>
      </c>
      <c r="D611" s="24" t="s">
        <v>1114</v>
      </c>
      <c r="F611" s="24" t="s">
        <v>1597</v>
      </c>
      <c r="G611" s="24" t="s">
        <v>761</v>
      </c>
      <c r="H611" s="27"/>
      <c r="I611" s="27">
        <v>44631</v>
      </c>
      <c r="J611" s="27">
        <v>44631</v>
      </c>
      <c r="K611" s="27">
        <v>45619</v>
      </c>
      <c r="L611" s="24">
        <f>Table3[[#This Row],[EMP ID]]</f>
        <v>240498</v>
      </c>
      <c r="M611" s="24" t="str">
        <f t="shared" si="18"/>
        <v>Ruben Perez</v>
      </c>
      <c r="N611" s="24" t="str">
        <f t="shared" si="19"/>
        <v>Perez, Ruben</v>
      </c>
      <c r="O611" s="24">
        <f>Table3[[#This Row],[EMP ID]]</f>
        <v>240498</v>
      </c>
    </row>
    <row r="612" spans="1:15" x14ac:dyDescent="0.25">
      <c r="A612" s="24">
        <v>240499</v>
      </c>
      <c r="B612" s="24" t="s">
        <v>1184</v>
      </c>
      <c r="C612" s="24" t="s">
        <v>791</v>
      </c>
      <c r="D612" s="24" t="s">
        <v>1598</v>
      </c>
      <c r="F612" s="24" t="s">
        <v>989</v>
      </c>
      <c r="G612" s="24" t="s">
        <v>761</v>
      </c>
      <c r="H612" s="27"/>
      <c r="I612" s="27">
        <v>44641</v>
      </c>
      <c r="J612" s="27">
        <v>44641</v>
      </c>
      <c r="K612" s="27">
        <v>45618</v>
      </c>
      <c r="L612" s="24">
        <f>Table3[[#This Row],[EMP ID]]</f>
        <v>240499</v>
      </c>
      <c r="M612" s="24" t="str">
        <f t="shared" si="18"/>
        <v>Cesar E. Valenzuela Martinez</v>
      </c>
      <c r="N612" s="24" t="str">
        <f t="shared" si="19"/>
        <v>Valenzuela Martinez, Cesar E</v>
      </c>
      <c r="O612" s="24">
        <f>Table3[[#This Row],[EMP ID]]</f>
        <v>240499</v>
      </c>
    </row>
    <row r="613" spans="1:15" x14ac:dyDescent="0.25">
      <c r="A613" s="24">
        <v>240500</v>
      </c>
      <c r="B613" s="24" t="s">
        <v>873</v>
      </c>
      <c r="D613" s="24" t="s">
        <v>1599</v>
      </c>
      <c r="F613" s="24" t="s">
        <v>1054</v>
      </c>
      <c r="G613" s="24" t="s">
        <v>761</v>
      </c>
      <c r="H613" s="27">
        <v>45183</v>
      </c>
      <c r="I613" s="27">
        <v>44645</v>
      </c>
      <c r="J613" s="27">
        <v>44645</v>
      </c>
      <c r="K613" s="27">
        <v>45183</v>
      </c>
      <c r="L613" s="24">
        <f>Table3[[#This Row],[EMP ID]]</f>
        <v>240500</v>
      </c>
      <c r="M613" s="24" t="str">
        <f t="shared" si="18"/>
        <v>Mauricio Rangel Guzman</v>
      </c>
      <c r="N613" s="24" t="str">
        <f t="shared" si="19"/>
        <v>Rangel Guzman, Mauricio</v>
      </c>
      <c r="O613" s="24">
        <f>Table3[[#This Row],[EMP ID]]</f>
        <v>240500</v>
      </c>
    </row>
    <row r="614" spans="1:15" x14ac:dyDescent="0.25">
      <c r="A614" s="24">
        <v>240501</v>
      </c>
      <c r="B614" s="24" t="s">
        <v>1596</v>
      </c>
      <c r="D614" s="24" t="s">
        <v>1561</v>
      </c>
      <c r="F614" s="24" t="s">
        <v>1325</v>
      </c>
      <c r="G614" s="24" t="s">
        <v>761</v>
      </c>
      <c r="H614" s="27">
        <v>44702</v>
      </c>
      <c r="I614" s="27">
        <v>44652</v>
      </c>
      <c r="J614" s="27">
        <v>44652</v>
      </c>
      <c r="K614" s="27">
        <v>44702</v>
      </c>
      <c r="L614" s="24">
        <f>Table3[[#This Row],[EMP ID]]</f>
        <v>240501</v>
      </c>
      <c r="M614" s="24" t="str">
        <f t="shared" si="18"/>
        <v>Ruben Mendoza Mendez</v>
      </c>
      <c r="N614" s="24" t="str">
        <f t="shared" si="19"/>
        <v>Mendoza Mendez, Ruben</v>
      </c>
      <c r="O614" s="24">
        <f>Table3[[#This Row],[EMP ID]]</f>
        <v>240501</v>
      </c>
    </row>
    <row r="615" spans="1:15" x14ac:dyDescent="0.25">
      <c r="A615" s="24">
        <v>240502</v>
      </c>
      <c r="B615" s="24" t="s">
        <v>857</v>
      </c>
      <c r="D615" s="24" t="s">
        <v>1600</v>
      </c>
      <c r="F615" s="24" t="s">
        <v>1022</v>
      </c>
      <c r="G615" s="24" t="s">
        <v>761</v>
      </c>
      <c r="H615" s="27">
        <v>44660</v>
      </c>
      <c r="I615" s="27">
        <v>44657</v>
      </c>
      <c r="J615" s="27">
        <v>44657</v>
      </c>
      <c r="K615" s="27">
        <v>44660</v>
      </c>
      <c r="L615" s="24">
        <f>Table3[[#This Row],[EMP ID]]</f>
        <v>240502</v>
      </c>
      <c r="M615" s="24" t="str">
        <f t="shared" si="18"/>
        <v>Daniel Cardoso Chavez</v>
      </c>
      <c r="N615" s="24" t="str">
        <f t="shared" si="19"/>
        <v>Cardoso Chavez, Daniel</v>
      </c>
      <c r="O615" s="24">
        <f>Table3[[#This Row],[EMP ID]]</f>
        <v>240502</v>
      </c>
    </row>
    <row r="616" spans="1:15" x14ac:dyDescent="0.25">
      <c r="A616" s="24">
        <v>240503</v>
      </c>
      <c r="B616" s="24" t="s">
        <v>877</v>
      </c>
      <c r="C616" s="24" t="s">
        <v>776</v>
      </c>
      <c r="D616" s="24" t="s">
        <v>1601</v>
      </c>
      <c r="F616" s="24" t="s">
        <v>1025</v>
      </c>
      <c r="G616" s="24" t="s">
        <v>761</v>
      </c>
      <c r="H616" s="27">
        <v>44719</v>
      </c>
      <c r="I616" s="27">
        <v>44669</v>
      </c>
      <c r="J616" s="27">
        <v>44669</v>
      </c>
      <c r="K616" s="27">
        <v>44719</v>
      </c>
      <c r="L616" s="24">
        <f>Table3[[#This Row],[EMP ID]]</f>
        <v>240503</v>
      </c>
      <c r="M616" s="24" t="str">
        <f t="shared" si="18"/>
        <v>Jose M. Rodriguez Avelar</v>
      </c>
      <c r="N616" s="24" t="str">
        <f t="shared" si="19"/>
        <v>Rodriguez Avelar, Jose M</v>
      </c>
      <c r="O616" s="24">
        <f>Table3[[#This Row],[EMP ID]]</f>
        <v>240503</v>
      </c>
    </row>
    <row r="617" spans="1:15" x14ac:dyDescent="0.25">
      <c r="A617" s="24">
        <v>240504</v>
      </c>
      <c r="B617" s="24" t="s">
        <v>1035</v>
      </c>
      <c r="C617" s="24" t="s">
        <v>778</v>
      </c>
      <c r="D617" s="24" t="s">
        <v>1601</v>
      </c>
      <c r="F617" s="24" t="s">
        <v>1025</v>
      </c>
      <c r="G617" s="24" t="s">
        <v>761</v>
      </c>
      <c r="H617" s="27">
        <v>44749</v>
      </c>
      <c r="I617" s="27">
        <v>44669</v>
      </c>
      <c r="J617" s="27">
        <v>44669</v>
      </c>
      <c r="K617" s="27">
        <v>44749</v>
      </c>
      <c r="L617" s="24">
        <f>Table3[[#This Row],[EMP ID]]</f>
        <v>240504</v>
      </c>
      <c r="M617" s="24" t="str">
        <f t="shared" si="18"/>
        <v>Carlos A. Rodriguez Avelar</v>
      </c>
      <c r="N617" s="24" t="str">
        <f t="shared" si="19"/>
        <v>Rodriguez Avelar, Carlos A</v>
      </c>
      <c r="O617" s="24">
        <f>Table3[[#This Row],[EMP ID]]</f>
        <v>240504</v>
      </c>
    </row>
    <row r="618" spans="1:15" x14ac:dyDescent="0.25">
      <c r="A618" s="24">
        <v>240505</v>
      </c>
      <c r="B618" s="24" t="s">
        <v>975</v>
      </c>
      <c r="C618" s="24" t="s">
        <v>776</v>
      </c>
      <c r="D618" s="24" t="s">
        <v>1602</v>
      </c>
      <c r="F618" s="24" t="s">
        <v>1054</v>
      </c>
      <c r="G618" s="24" t="s">
        <v>761</v>
      </c>
      <c r="H618" s="27"/>
      <c r="I618" s="27">
        <v>44669</v>
      </c>
      <c r="J618" s="27">
        <v>44669</v>
      </c>
      <c r="K618" s="27">
        <v>45618</v>
      </c>
      <c r="L618" s="24">
        <f>Table3[[#This Row],[EMP ID]]</f>
        <v>240505</v>
      </c>
      <c r="M618" s="24" t="str">
        <f t="shared" si="18"/>
        <v>Diego M. Lozano De La Torre</v>
      </c>
      <c r="N618" s="24" t="str">
        <f t="shared" si="19"/>
        <v>Lozano De La Torre, Diego M</v>
      </c>
      <c r="O618" s="24">
        <f>Table3[[#This Row],[EMP ID]]</f>
        <v>240505</v>
      </c>
    </row>
    <row r="619" spans="1:15" x14ac:dyDescent="0.25">
      <c r="A619" s="24">
        <v>240506</v>
      </c>
      <c r="B619" s="24" t="s">
        <v>954</v>
      </c>
      <c r="D619" s="24" t="s">
        <v>1603</v>
      </c>
      <c r="F619" s="24" t="s">
        <v>1037</v>
      </c>
      <c r="G619" s="24" t="s">
        <v>761</v>
      </c>
      <c r="H619" s="27">
        <v>44844</v>
      </c>
      <c r="I619" s="27">
        <v>44669</v>
      </c>
      <c r="J619" s="27">
        <v>44669</v>
      </c>
      <c r="K619" s="27">
        <v>44841</v>
      </c>
      <c r="L619" s="24">
        <f>Table3[[#This Row],[EMP ID]]</f>
        <v>240506</v>
      </c>
      <c r="M619" s="24" t="str">
        <f t="shared" si="18"/>
        <v>Saul Loredo</v>
      </c>
      <c r="N619" s="24" t="str">
        <f t="shared" si="19"/>
        <v>Loredo, Saul</v>
      </c>
      <c r="O619" s="24">
        <f>Table3[[#This Row],[EMP ID]]</f>
        <v>240506</v>
      </c>
    </row>
    <row r="620" spans="1:15" x14ac:dyDescent="0.25">
      <c r="A620" s="24">
        <v>240507</v>
      </c>
      <c r="B620" s="24" t="s">
        <v>1604</v>
      </c>
      <c r="D620" s="24" t="s">
        <v>1605</v>
      </c>
      <c r="F620" s="24" t="s">
        <v>1022</v>
      </c>
      <c r="G620" s="24" t="s">
        <v>761</v>
      </c>
      <c r="H620" s="27">
        <v>44862</v>
      </c>
      <c r="I620" s="27">
        <v>44676</v>
      </c>
      <c r="J620" s="27">
        <v>44676</v>
      </c>
      <c r="K620" s="27">
        <v>44862</v>
      </c>
      <c r="L620" s="24">
        <f>Table3[[#This Row],[EMP ID]]</f>
        <v>240507</v>
      </c>
      <c r="M620" s="24" t="str">
        <f t="shared" si="18"/>
        <v>Braulio Salazar Balderas</v>
      </c>
      <c r="N620" s="24" t="str">
        <f t="shared" si="19"/>
        <v>Salazar Balderas, Braulio</v>
      </c>
      <c r="O620" s="24">
        <f>Table3[[#This Row],[EMP ID]]</f>
        <v>240507</v>
      </c>
    </row>
    <row r="621" spans="1:15" x14ac:dyDescent="0.25">
      <c r="A621" s="24">
        <v>240508</v>
      </c>
      <c r="B621" s="24" t="s">
        <v>1499</v>
      </c>
      <c r="D621" s="24" t="s">
        <v>1606</v>
      </c>
      <c r="F621" s="24" t="s">
        <v>1091</v>
      </c>
      <c r="G621" s="24" t="s">
        <v>761</v>
      </c>
      <c r="H621" s="27">
        <v>45223</v>
      </c>
      <c r="I621" s="27">
        <v>44676</v>
      </c>
      <c r="J621" s="27">
        <v>44676</v>
      </c>
      <c r="K621" s="27">
        <v>45223</v>
      </c>
      <c r="L621" s="24">
        <f>Table3[[#This Row],[EMP ID]]</f>
        <v>240508</v>
      </c>
      <c r="M621" s="24" t="str">
        <f t="shared" si="18"/>
        <v>Pedro Rocha Jr</v>
      </c>
      <c r="N621" s="24" t="str">
        <f t="shared" si="19"/>
        <v>Rocha Jr, Pedro</v>
      </c>
      <c r="O621" s="24">
        <f>Table3[[#This Row],[EMP ID]]</f>
        <v>240508</v>
      </c>
    </row>
    <row r="622" spans="1:15" x14ac:dyDescent="0.25">
      <c r="A622" s="24">
        <v>240509</v>
      </c>
      <c r="B622" s="24" t="s">
        <v>1499</v>
      </c>
      <c r="C622" s="24" t="s">
        <v>845</v>
      </c>
      <c r="D622" s="24" t="s">
        <v>1607</v>
      </c>
      <c r="F622" s="24" t="s">
        <v>1022</v>
      </c>
      <c r="G622" s="24" t="s">
        <v>761</v>
      </c>
      <c r="H622" s="27"/>
      <c r="I622" s="27">
        <v>44676</v>
      </c>
      <c r="J622" s="27">
        <v>45609</v>
      </c>
      <c r="K622" s="27">
        <v>45618</v>
      </c>
      <c r="L622" s="24">
        <f>Table3[[#This Row],[EMP ID]]</f>
        <v>240509</v>
      </c>
      <c r="M622" s="24" t="str">
        <f t="shared" si="18"/>
        <v>Pedro D. Avalos</v>
      </c>
      <c r="N622" s="24" t="str">
        <f t="shared" si="19"/>
        <v>Avalos, Pedro D</v>
      </c>
      <c r="O622" s="24">
        <f>Table3[[#This Row],[EMP ID]]</f>
        <v>240509</v>
      </c>
    </row>
    <row r="623" spans="1:15" x14ac:dyDescent="0.25">
      <c r="A623" s="24">
        <v>240510</v>
      </c>
      <c r="B623" s="24" t="s">
        <v>1205</v>
      </c>
      <c r="C623" s="24" t="s">
        <v>784</v>
      </c>
      <c r="D623" s="24" t="s">
        <v>1050</v>
      </c>
      <c r="F623" s="24" t="s">
        <v>1022</v>
      </c>
      <c r="G623" s="24" t="s">
        <v>761</v>
      </c>
      <c r="H623" s="27">
        <v>44704</v>
      </c>
      <c r="I623" s="27">
        <v>44676</v>
      </c>
      <c r="J623" s="27">
        <v>44676</v>
      </c>
      <c r="K623" s="27">
        <v>44704</v>
      </c>
      <c r="L623" s="24">
        <f>Table3[[#This Row],[EMP ID]]</f>
        <v>240510</v>
      </c>
      <c r="M623" s="24" t="str">
        <f t="shared" si="18"/>
        <v>Anthony P. Salinas</v>
      </c>
      <c r="N623" s="24" t="str">
        <f t="shared" si="19"/>
        <v>Salinas, Anthony P</v>
      </c>
      <c r="O623" s="24">
        <f>Table3[[#This Row],[EMP ID]]</f>
        <v>240510</v>
      </c>
    </row>
    <row r="624" spans="1:15" x14ac:dyDescent="0.25">
      <c r="A624" s="24">
        <v>240511</v>
      </c>
      <c r="B624" s="24" t="s">
        <v>1311</v>
      </c>
      <c r="C624" s="24" t="s">
        <v>1608</v>
      </c>
      <c r="D624" s="24" t="s">
        <v>917</v>
      </c>
      <c r="F624" s="24" t="s">
        <v>1022</v>
      </c>
      <c r="G624" s="24" t="s">
        <v>761</v>
      </c>
      <c r="H624" s="27">
        <v>44705</v>
      </c>
      <c r="I624" s="27">
        <v>44678</v>
      </c>
      <c r="J624" s="27">
        <v>44678</v>
      </c>
      <c r="K624" s="27">
        <v>44705</v>
      </c>
      <c r="L624" s="24">
        <f>Table3[[#This Row],[EMP ID]]</f>
        <v>240511</v>
      </c>
      <c r="M624" s="24" t="str">
        <f t="shared" si="18"/>
        <v>Bryan X. Hernandez</v>
      </c>
      <c r="N624" s="24" t="str">
        <f t="shared" si="19"/>
        <v>Hernandez, Bryan X</v>
      </c>
      <c r="O624" s="24">
        <f>Table3[[#This Row],[EMP ID]]</f>
        <v>240511</v>
      </c>
    </row>
    <row r="625" spans="1:15" x14ac:dyDescent="0.25">
      <c r="A625" s="24">
        <v>240512</v>
      </c>
      <c r="B625" s="24" t="s">
        <v>1006</v>
      </c>
      <c r="C625" s="24" t="s">
        <v>766</v>
      </c>
      <c r="D625" s="24" t="s">
        <v>1609</v>
      </c>
      <c r="F625" s="24" t="s">
        <v>1454</v>
      </c>
      <c r="G625" s="24" t="s">
        <v>761</v>
      </c>
      <c r="H625" s="27">
        <v>44705</v>
      </c>
      <c r="I625" s="27">
        <v>44678</v>
      </c>
      <c r="J625" s="27">
        <v>44678</v>
      </c>
      <c r="K625" s="27">
        <v>44705</v>
      </c>
      <c r="L625" s="24">
        <f>Table3[[#This Row],[EMP ID]]</f>
        <v>240512</v>
      </c>
      <c r="M625" s="24" t="str">
        <f t="shared" si="18"/>
        <v>Francisco J. Hernandez Gonzalez</v>
      </c>
      <c r="N625" s="24" t="str">
        <f t="shared" si="19"/>
        <v>Hernandez Gonzalez, Francisco J</v>
      </c>
      <c r="O625" s="24">
        <f>Table3[[#This Row],[EMP ID]]</f>
        <v>240512</v>
      </c>
    </row>
    <row r="626" spans="1:15" x14ac:dyDescent="0.25">
      <c r="A626" s="24">
        <v>240513</v>
      </c>
      <c r="B626" s="24" t="s">
        <v>1610</v>
      </c>
      <c r="D626" s="24" t="s">
        <v>1611</v>
      </c>
      <c r="F626" s="24" t="s">
        <v>1022</v>
      </c>
      <c r="G626" s="24" t="s">
        <v>761</v>
      </c>
      <c r="H626" s="27">
        <v>45425</v>
      </c>
      <c r="I626" s="27">
        <v>44676</v>
      </c>
      <c r="J626" s="27">
        <v>45425</v>
      </c>
      <c r="K626" s="27">
        <v>45425</v>
      </c>
      <c r="L626" s="24">
        <f>Table3[[#This Row],[EMP ID]]</f>
        <v>240513</v>
      </c>
      <c r="M626" s="24" t="str">
        <f t="shared" si="18"/>
        <v>Lester Hernandez Roman</v>
      </c>
      <c r="N626" s="24" t="str">
        <f t="shared" si="19"/>
        <v>Hernandez Roman, Lester</v>
      </c>
      <c r="O626" s="24">
        <f>Table3[[#This Row],[EMP ID]]</f>
        <v>240513</v>
      </c>
    </row>
    <row r="627" spans="1:15" x14ac:dyDescent="0.25">
      <c r="A627" s="24">
        <v>240514</v>
      </c>
      <c r="B627" s="24" t="s">
        <v>1301</v>
      </c>
      <c r="C627" s="24" t="s">
        <v>776</v>
      </c>
      <c r="D627" s="24" t="s">
        <v>913</v>
      </c>
      <c r="F627" s="24" t="s">
        <v>1022</v>
      </c>
      <c r="G627" s="24" t="s">
        <v>761</v>
      </c>
      <c r="H627" s="27">
        <v>45617</v>
      </c>
      <c r="I627" s="27">
        <v>44683</v>
      </c>
      <c r="J627" s="27">
        <v>45505</v>
      </c>
      <c r="K627" s="27">
        <v>45591</v>
      </c>
      <c r="L627" s="24">
        <f>Table3[[#This Row],[EMP ID]]</f>
        <v>240514</v>
      </c>
      <c r="M627" s="24" t="str">
        <f t="shared" si="18"/>
        <v>Joel M. Garcia</v>
      </c>
      <c r="N627" s="24" t="str">
        <f t="shared" si="19"/>
        <v>Garcia, Joel M</v>
      </c>
      <c r="O627" s="24">
        <f>Table3[[#This Row],[EMP ID]]</f>
        <v>240514</v>
      </c>
    </row>
    <row r="628" spans="1:15" x14ac:dyDescent="0.25">
      <c r="A628" s="24">
        <v>240515</v>
      </c>
      <c r="B628" s="24" t="s">
        <v>813</v>
      </c>
      <c r="D628" s="24" t="s">
        <v>1612</v>
      </c>
      <c r="F628" s="24" t="s">
        <v>1454</v>
      </c>
      <c r="G628" s="24" t="s">
        <v>761</v>
      </c>
      <c r="H628" s="27">
        <v>44699</v>
      </c>
      <c r="I628" s="27">
        <v>44683</v>
      </c>
      <c r="J628" s="27">
        <v>44683</v>
      </c>
      <c r="K628" s="27">
        <v>44699</v>
      </c>
      <c r="L628" s="24">
        <f>Table3[[#This Row],[EMP ID]]</f>
        <v>240515</v>
      </c>
      <c r="M628" s="24" t="str">
        <f t="shared" si="18"/>
        <v>Hector Marron Ramirez</v>
      </c>
      <c r="N628" s="24" t="str">
        <f t="shared" si="19"/>
        <v>Marron Ramirez, Hector</v>
      </c>
      <c r="O628" s="24">
        <f>Table3[[#This Row],[EMP ID]]</f>
        <v>240515</v>
      </c>
    </row>
    <row r="629" spans="1:15" x14ac:dyDescent="0.25">
      <c r="A629" s="24">
        <v>240516</v>
      </c>
      <c r="B629" s="24" t="s">
        <v>1563</v>
      </c>
      <c r="D629" s="24" t="s">
        <v>1287</v>
      </c>
      <c r="F629" s="24" t="s">
        <v>1022</v>
      </c>
      <c r="G629" s="24" t="s">
        <v>761</v>
      </c>
      <c r="H629" s="27">
        <v>44699</v>
      </c>
      <c r="I629" s="27">
        <v>44685</v>
      </c>
      <c r="J629" s="27">
        <v>44685</v>
      </c>
      <c r="K629" s="27">
        <v>44699</v>
      </c>
      <c r="L629" s="24">
        <f>Table3[[#This Row],[EMP ID]]</f>
        <v>240516</v>
      </c>
      <c r="M629" s="24" t="str">
        <f t="shared" si="18"/>
        <v>Ezequiel Gomez</v>
      </c>
      <c r="N629" s="24" t="str">
        <f t="shared" si="19"/>
        <v>Gomez, Ezequiel</v>
      </c>
      <c r="O629" s="24">
        <f>Table3[[#This Row],[EMP ID]]</f>
        <v>240516</v>
      </c>
    </row>
    <row r="630" spans="1:15" x14ac:dyDescent="0.25">
      <c r="A630" s="24">
        <v>240517</v>
      </c>
      <c r="B630" s="24" t="s">
        <v>1613</v>
      </c>
      <c r="D630" s="24" t="s">
        <v>1614</v>
      </c>
      <c r="F630" s="24" t="s">
        <v>1244</v>
      </c>
      <c r="H630" s="27">
        <v>44930</v>
      </c>
      <c r="I630" s="27">
        <v>44690</v>
      </c>
      <c r="J630" s="27">
        <v>44690</v>
      </c>
      <c r="K630" s="27">
        <v>44930</v>
      </c>
      <c r="L630" s="24">
        <f>Table3[[#This Row],[EMP ID]]</f>
        <v>240517</v>
      </c>
      <c r="M630" s="24" t="str">
        <f t="shared" si="18"/>
        <v>Marshall Thompson</v>
      </c>
      <c r="N630" s="24" t="str">
        <f t="shared" si="19"/>
        <v>Thompson, Marshall</v>
      </c>
      <c r="O630" s="24">
        <f>Table3[[#This Row],[EMP ID]]</f>
        <v>240517</v>
      </c>
    </row>
    <row r="631" spans="1:15" x14ac:dyDescent="0.25">
      <c r="A631" s="24">
        <v>240518</v>
      </c>
      <c r="B631" s="24" t="s">
        <v>800</v>
      </c>
      <c r="D631" s="24" t="s">
        <v>1468</v>
      </c>
      <c r="F631" s="24" t="s">
        <v>1025</v>
      </c>
      <c r="G631" s="24" t="s">
        <v>761</v>
      </c>
      <c r="H631" s="27">
        <v>44786</v>
      </c>
      <c r="I631" s="27">
        <v>44692</v>
      </c>
      <c r="J631" s="27">
        <v>44692</v>
      </c>
      <c r="K631" s="27">
        <v>44786</v>
      </c>
      <c r="L631" s="24">
        <f>Table3[[#This Row],[EMP ID]]</f>
        <v>240518</v>
      </c>
      <c r="M631" s="24" t="str">
        <f t="shared" si="18"/>
        <v>Alexander Del Toro</v>
      </c>
      <c r="N631" s="24" t="str">
        <f t="shared" si="19"/>
        <v>Del Toro, Alexander</v>
      </c>
      <c r="O631" s="24">
        <f>Table3[[#This Row],[EMP ID]]</f>
        <v>240518</v>
      </c>
    </row>
    <row r="632" spans="1:15" x14ac:dyDescent="0.25">
      <c r="A632" s="24">
        <v>240519</v>
      </c>
      <c r="B632" s="24" t="s">
        <v>908</v>
      </c>
      <c r="D632" s="24" t="s">
        <v>1615</v>
      </c>
      <c r="F632" s="24" t="s">
        <v>1022</v>
      </c>
      <c r="G632" s="24" t="s">
        <v>761</v>
      </c>
      <c r="H632" s="27"/>
      <c r="I632" s="27">
        <v>44692</v>
      </c>
      <c r="J632" s="27">
        <v>44692</v>
      </c>
      <c r="K632" s="27">
        <v>45583</v>
      </c>
      <c r="L632" s="24">
        <f>Table3[[#This Row],[EMP ID]]</f>
        <v>240519</v>
      </c>
      <c r="M632" s="24" t="str">
        <f t="shared" si="18"/>
        <v>Juan Rivera Munoz</v>
      </c>
      <c r="N632" s="24" t="str">
        <f t="shared" si="19"/>
        <v>Rivera Munoz, Juan</v>
      </c>
      <c r="O632" s="24">
        <f>Table3[[#This Row],[EMP ID]]</f>
        <v>240519</v>
      </c>
    </row>
    <row r="633" spans="1:15" x14ac:dyDescent="0.25">
      <c r="A633" s="24">
        <v>240520</v>
      </c>
      <c r="B633" s="24" t="s">
        <v>1616</v>
      </c>
      <c r="D633" s="24" t="s">
        <v>1617</v>
      </c>
      <c r="F633" s="24" t="s">
        <v>1054</v>
      </c>
      <c r="G633" s="24" t="s">
        <v>761</v>
      </c>
      <c r="H633" s="27"/>
      <c r="I633" s="27">
        <v>44692</v>
      </c>
      <c r="J633" s="27">
        <v>45540</v>
      </c>
      <c r="K633" s="27">
        <v>45618</v>
      </c>
      <c r="L633" s="24">
        <f>Table3[[#This Row],[EMP ID]]</f>
        <v>240520</v>
      </c>
      <c r="M633" s="24" t="str">
        <f t="shared" si="18"/>
        <v>Silvano Diaz Ontiveros</v>
      </c>
      <c r="N633" s="24" t="str">
        <f t="shared" si="19"/>
        <v>Diaz Ontiveros, Silvano</v>
      </c>
      <c r="O633" s="24">
        <f>Table3[[#This Row],[EMP ID]]</f>
        <v>240520</v>
      </c>
    </row>
    <row r="634" spans="1:15" x14ac:dyDescent="0.25">
      <c r="A634" s="24">
        <v>240521</v>
      </c>
      <c r="B634" s="24" t="s">
        <v>877</v>
      </c>
      <c r="C634" s="24" t="s">
        <v>778</v>
      </c>
      <c r="D634" s="24" t="s">
        <v>1618</v>
      </c>
      <c r="F634" s="24" t="s">
        <v>989</v>
      </c>
      <c r="G634" s="24" t="s">
        <v>761</v>
      </c>
      <c r="H634" s="27">
        <v>44692</v>
      </c>
      <c r="I634" s="27">
        <v>44692</v>
      </c>
      <c r="J634" s="27">
        <v>44692</v>
      </c>
      <c r="K634" s="27">
        <v>44692</v>
      </c>
      <c r="L634" s="24">
        <f>Table3[[#This Row],[EMP ID]]</f>
        <v>240521</v>
      </c>
      <c r="M634" s="24" t="str">
        <f t="shared" si="18"/>
        <v>Jose A. Baez</v>
      </c>
      <c r="N634" s="24" t="str">
        <f t="shared" si="19"/>
        <v>Baez, Jose A</v>
      </c>
      <c r="O634" s="24">
        <f>Table3[[#This Row],[EMP ID]]</f>
        <v>240521</v>
      </c>
    </row>
    <row r="635" spans="1:15" x14ac:dyDescent="0.25">
      <c r="A635" s="24">
        <v>240522</v>
      </c>
      <c r="B635" s="24" t="s">
        <v>877</v>
      </c>
      <c r="C635" s="24" t="s">
        <v>776</v>
      </c>
      <c r="D635" s="24" t="s">
        <v>1619</v>
      </c>
      <c r="F635" s="24" t="s">
        <v>1022</v>
      </c>
      <c r="G635" s="24" t="s">
        <v>761</v>
      </c>
      <c r="H635" s="27"/>
      <c r="I635" s="27">
        <v>44697</v>
      </c>
      <c r="J635" s="27">
        <v>44697</v>
      </c>
      <c r="K635" s="27">
        <v>45618</v>
      </c>
      <c r="L635" s="24">
        <f>Table3[[#This Row],[EMP ID]]</f>
        <v>240522</v>
      </c>
      <c r="M635" s="24" t="str">
        <f t="shared" si="18"/>
        <v>Jose M. Gonzalez Pedroza</v>
      </c>
      <c r="N635" s="24" t="str">
        <f t="shared" si="19"/>
        <v>Gonzalez Pedroza, Jose M</v>
      </c>
      <c r="O635" s="24">
        <f>Table3[[#This Row],[EMP ID]]</f>
        <v>240522</v>
      </c>
    </row>
    <row r="636" spans="1:15" x14ac:dyDescent="0.25">
      <c r="A636" s="24">
        <v>240523</v>
      </c>
      <c r="B636" s="24" t="s">
        <v>1274</v>
      </c>
      <c r="C636" s="24" t="s">
        <v>832</v>
      </c>
      <c r="D636" s="24" t="s">
        <v>1620</v>
      </c>
      <c r="F636" s="24" t="s">
        <v>1244</v>
      </c>
      <c r="H636" s="27">
        <v>44806</v>
      </c>
      <c r="I636" s="27">
        <v>44699</v>
      </c>
      <c r="J636" s="27">
        <v>44699</v>
      </c>
      <c r="K636" s="27">
        <v>44806</v>
      </c>
      <c r="L636" s="24">
        <f>Table3[[#This Row],[EMP ID]]</f>
        <v>240523</v>
      </c>
      <c r="M636" s="24" t="str">
        <f t="shared" si="18"/>
        <v>Allen K. Wilkerson</v>
      </c>
      <c r="N636" s="24" t="str">
        <f t="shared" si="19"/>
        <v>Wilkerson, Allen K</v>
      </c>
      <c r="O636" s="24">
        <f>Table3[[#This Row],[EMP ID]]</f>
        <v>240523</v>
      </c>
    </row>
    <row r="637" spans="1:15" x14ac:dyDescent="0.25">
      <c r="A637" s="24">
        <v>240524</v>
      </c>
      <c r="B637" s="24" t="s">
        <v>1102</v>
      </c>
      <c r="D637" s="24" t="s">
        <v>1621</v>
      </c>
      <c r="F637" s="24" t="s">
        <v>1022</v>
      </c>
      <c r="G637" s="24" t="s">
        <v>761</v>
      </c>
      <c r="H637" s="27">
        <v>45080</v>
      </c>
      <c r="I637" s="27">
        <v>44699</v>
      </c>
      <c r="J637" s="27">
        <v>44699</v>
      </c>
      <c r="K637" s="27">
        <v>45080</v>
      </c>
      <c r="L637" s="24">
        <f>Table3[[#This Row],[EMP ID]]</f>
        <v>240524</v>
      </c>
      <c r="M637" s="24" t="str">
        <f t="shared" si="18"/>
        <v>Jesus Lopez Sanchez</v>
      </c>
      <c r="N637" s="24" t="str">
        <f t="shared" si="19"/>
        <v>Lopez Sanchez, Jesus</v>
      </c>
      <c r="O637" s="24">
        <f>Table3[[#This Row],[EMP ID]]</f>
        <v>240524</v>
      </c>
    </row>
    <row r="638" spans="1:15" x14ac:dyDescent="0.25">
      <c r="A638" s="24">
        <v>240525</v>
      </c>
      <c r="B638" s="24" t="s">
        <v>1089</v>
      </c>
      <c r="C638" s="24" t="s">
        <v>778</v>
      </c>
      <c r="D638" s="24" t="s">
        <v>1622</v>
      </c>
      <c r="F638" s="24" t="s">
        <v>1025</v>
      </c>
      <c r="G638" s="24" t="s">
        <v>761</v>
      </c>
      <c r="H638" s="27">
        <v>44805</v>
      </c>
      <c r="I638" s="27">
        <v>44701</v>
      </c>
      <c r="J638" s="27">
        <v>44701</v>
      </c>
      <c r="K638" s="27">
        <v>44805</v>
      </c>
      <c r="L638" s="24">
        <f>Table3[[#This Row],[EMP ID]]</f>
        <v>240525</v>
      </c>
      <c r="M638" s="24" t="str">
        <f t="shared" si="18"/>
        <v>Manuel A. Torres-Hernandez</v>
      </c>
      <c r="N638" s="24" t="str">
        <f t="shared" si="19"/>
        <v>Torres-Hernandez, Manuel A</v>
      </c>
      <c r="O638" s="24">
        <f>Table3[[#This Row],[EMP ID]]</f>
        <v>240525</v>
      </c>
    </row>
    <row r="639" spans="1:15" x14ac:dyDescent="0.25">
      <c r="A639" s="24">
        <v>240526</v>
      </c>
      <c r="B639" s="24" t="s">
        <v>1245</v>
      </c>
      <c r="D639" s="24" t="s">
        <v>1133</v>
      </c>
      <c r="F639" s="24" t="s">
        <v>1025</v>
      </c>
      <c r="G639" s="24" t="s">
        <v>761</v>
      </c>
      <c r="H639" s="27">
        <v>44805</v>
      </c>
      <c r="I639" s="27">
        <v>44701</v>
      </c>
      <c r="J639" s="27">
        <v>44701</v>
      </c>
      <c r="K639" s="27">
        <v>44805</v>
      </c>
      <c r="L639" s="24">
        <f>Table3[[#This Row],[EMP ID]]</f>
        <v>240526</v>
      </c>
      <c r="M639" s="24" t="str">
        <f t="shared" si="18"/>
        <v>Angel Silva</v>
      </c>
      <c r="N639" s="24" t="str">
        <f t="shared" si="19"/>
        <v>Silva, Angel</v>
      </c>
      <c r="O639" s="24">
        <f>Table3[[#This Row],[EMP ID]]</f>
        <v>240526</v>
      </c>
    </row>
    <row r="640" spans="1:15" x14ac:dyDescent="0.25">
      <c r="A640" s="24">
        <v>240527</v>
      </c>
      <c r="B640" s="24" t="s">
        <v>877</v>
      </c>
      <c r="C640" s="24" t="s">
        <v>900</v>
      </c>
      <c r="D640" s="24" t="s">
        <v>1623</v>
      </c>
      <c r="F640" s="24" t="s">
        <v>989</v>
      </c>
      <c r="G640" s="24" t="s">
        <v>761</v>
      </c>
      <c r="H640" s="27">
        <v>44701</v>
      </c>
      <c r="I640" s="27">
        <v>44701</v>
      </c>
      <c r="J640" s="27">
        <v>44701</v>
      </c>
      <c r="K640" s="27">
        <v>44701</v>
      </c>
      <c r="L640" s="24">
        <f>Table3[[#This Row],[EMP ID]]</f>
        <v>240527</v>
      </c>
      <c r="M640" s="24" t="str">
        <f t="shared" si="18"/>
        <v>Jose G. Montoya Torrez</v>
      </c>
      <c r="N640" s="24" t="str">
        <f t="shared" si="19"/>
        <v>Montoya Torrez, Jose G</v>
      </c>
      <c r="O640" s="24">
        <f>Table3[[#This Row],[EMP ID]]</f>
        <v>240527</v>
      </c>
    </row>
    <row r="641" spans="1:15" x14ac:dyDescent="0.25">
      <c r="A641" s="24">
        <v>240528</v>
      </c>
      <c r="B641" s="24" t="s">
        <v>841</v>
      </c>
      <c r="D641" s="24" t="s">
        <v>1624</v>
      </c>
      <c r="F641" s="24" t="s">
        <v>989</v>
      </c>
      <c r="G641" s="24" t="s">
        <v>761</v>
      </c>
      <c r="H641" s="27">
        <v>44764</v>
      </c>
      <c r="I641" s="27">
        <v>44698</v>
      </c>
      <c r="J641" s="27">
        <v>44698</v>
      </c>
      <c r="K641" s="27">
        <v>44764</v>
      </c>
      <c r="L641" s="24">
        <f>Table3[[#This Row],[EMP ID]]</f>
        <v>240528</v>
      </c>
      <c r="M641" s="24" t="str">
        <f t="shared" si="18"/>
        <v>Matthew Gaona</v>
      </c>
      <c r="N641" s="24" t="str">
        <f t="shared" si="19"/>
        <v>Gaona, Matthew</v>
      </c>
      <c r="O641" s="24">
        <f>Table3[[#This Row],[EMP ID]]</f>
        <v>240528</v>
      </c>
    </row>
    <row r="642" spans="1:15" x14ac:dyDescent="0.25">
      <c r="A642" s="24">
        <v>240529</v>
      </c>
      <c r="B642" s="24" t="s">
        <v>1625</v>
      </c>
      <c r="C642" s="24" t="s">
        <v>769</v>
      </c>
      <c r="D642" s="24" t="s">
        <v>1626</v>
      </c>
      <c r="F642" s="24" t="s">
        <v>1091</v>
      </c>
      <c r="G642" s="24" t="s">
        <v>771</v>
      </c>
      <c r="H642" s="27"/>
      <c r="I642" s="27">
        <v>44720</v>
      </c>
      <c r="J642" s="27">
        <v>44720</v>
      </c>
      <c r="K642" s="27">
        <v>45618</v>
      </c>
      <c r="L642" s="24">
        <f>Table3[[#This Row],[EMP ID]]</f>
        <v>240529</v>
      </c>
      <c r="M642" s="24" t="str">
        <f t="shared" si="18"/>
        <v>Alvin L. Toliver</v>
      </c>
      <c r="N642" s="24" t="str">
        <f t="shared" si="19"/>
        <v>Toliver, Alvin L</v>
      </c>
      <c r="O642" s="24">
        <f>Table3[[#This Row],[EMP ID]]</f>
        <v>240529</v>
      </c>
    </row>
    <row r="643" spans="1:15" x14ac:dyDescent="0.25">
      <c r="A643" s="24">
        <v>240530</v>
      </c>
      <c r="B643" s="24" t="s">
        <v>1627</v>
      </c>
      <c r="C643" s="24" t="s">
        <v>766</v>
      </c>
      <c r="D643" s="24" t="s">
        <v>1628</v>
      </c>
      <c r="F643" s="24" t="s">
        <v>989</v>
      </c>
      <c r="G643" s="24" t="s">
        <v>761</v>
      </c>
      <c r="H643" s="27">
        <v>44725</v>
      </c>
      <c r="I643" s="27">
        <v>44725</v>
      </c>
      <c r="J643" s="27">
        <v>44725</v>
      </c>
      <c r="K643" s="27">
        <v>44725</v>
      </c>
      <c r="L643" s="24">
        <f>Table3[[#This Row],[EMP ID]]</f>
        <v>240530</v>
      </c>
      <c r="M643" s="24" t="str">
        <f t="shared" ref="M643:M706" si="20">IF(C643&lt;&gt;"", B643 &amp; " " &amp; C643 &amp; ". " &amp; D643, B643 &amp; " " &amp; D643)</f>
        <v>Marzo J. Ramos</v>
      </c>
      <c r="N643" s="24" t="str">
        <f t="shared" ref="N643:N706" si="21">IF(C643&lt;&gt;"", D643 &amp; ", " &amp; B643 &amp; " " &amp; C643, D643 &amp; ", " &amp; B643)</f>
        <v>Ramos, Marzo J</v>
      </c>
      <c r="O643" s="24">
        <f>Table3[[#This Row],[EMP ID]]</f>
        <v>240530</v>
      </c>
    </row>
    <row r="644" spans="1:15" x14ac:dyDescent="0.25">
      <c r="A644" s="24">
        <v>240531</v>
      </c>
      <c r="B644" s="24" t="s">
        <v>1629</v>
      </c>
      <c r="C644" s="24" t="s">
        <v>845</v>
      </c>
      <c r="D644" s="24" t="s">
        <v>1630</v>
      </c>
      <c r="F644" s="24" t="s">
        <v>1022</v>
      </c>
      <c r="G644" s="24" t="s">
        <v>761</v>
      </c>
      <c r="H644" s="27"/>
      <c r="I644" s="27">
        <v>44725</v>
      </c>
      <c r="J644" s="27">
        <v>44725</v>
      </c>
      <c r="K644" s="27">
        <v>45618</v>
      </c>
      <c r="L644" s="24">
        <f>Table3[[#This Row],[EMP ID]]</f>
        <v>240531</v>
      </c>
      <c r="M644" s="24" t="str">
        <f t="shared" si="20"/>
        <v>Johny D. Martinez Diaz</v>
      </c>
      <c r="N644" s="24" t="str">
        <f t="shared" si="21"/>
        <v>Martinez Diaz, Johny D</v>
      </c>
      <c r="O644" s="24">
        <f>Table3[[#This Row],[EMP ID]]</f>
        <v>240531</v>
      </c>
    </row>
    <row r="645" spans="1:15" x14ac:dyDescent="0.25">
      <c r="A645" s="24">
        <v>240532</v>
      </c>
      <c r="B645" s="24" t="s">
        <v>1631</v>
      </c>
      <c r="D645" s="24" t="s">
        <v>1632</v>
      </c>
      <c r="F645" s="24" t="s">
        <v>989</v>
      </c>
      <c r="G645" s="24" t="s">
        <v>761</v>
      </c>
      <c r="H645" s="27">
        <v>45184</v>
      </c>
      <c r="I645" s="27">
        <v>44722</v>
      </c>
      <c r="J645" s="27">
        <v>44722</v>
      </c>
      <c r="K645" s="27">
        <v>45184</v>
      </c>
      <c r="L645" s="24">
        <f>Table3[[#This Row],[EMP ID]]</f>
        <v>240532</v>
      </c>
      <c r="M645" s="24" t="str">
        <f t="shared" si="20"/>
        <v>Concepcion Jovel-Lopez</v>
      </c>
      <c r="N645" s="24" t="str">
        <f t="shared" si="21"/>
        <v>Jovel-Lopez, Concepcion</v>
      </c>
      <c r="O645" s="24">
        <f>Table3[[#This Row],[EMP ID]]</f>
        <v>240532</v>
      </c>
    </row>
    <row r="646" spans="1:15" x14ac:dyDescent="0.25">
      <c r="A646" s="24">
        <v>240533</v>
      </c>
      <c r="B646" s="24" t="s">
        <v>938</v>
      </c>
      <c r="C646" s="24" t="s">
        <v>900</v>
      </c>
      <c r="D646" s="24" t="s">
        <v>1633</v>
      </c>
      <c r="F646" s="24" t="s">
        <v>1031</v>
      </c>
      <c r="G646" s="24" t="s">
        <v>761</v>
      </c>
      <c r="H646" s="27">
        <v>45331</v>
      </c>
      <c r="I646" s="27">
        <v>44729</v>
      </c>
      <c r="J646" s="27">
        <v>44729</v>
      </c>
      <c r="K646" s="27">
        <v>45331</v>
      </c>
      <c r="L646" s="24">
        <f>Table3[[#This Row],[EMP ID]]</f>
        <v>240533</v>
      </c>
      <c r="M646" s="24" t="str">
        <f t="shared" si="20"/>
        <v>Alejandro G. Sandoval</v>
      </c>
      <c r="N646" s="24" t="str">
        <f t="shared" si="21"/>
        <v>Sandoval, Alejandro G</v>
      </c>
      <c r="O646" s="24">
        <f>Table3[[#This Row],[EMP ID]]</f>
        <v>240533</v>
      </c>
    </row>
    <row r="647" spans="1:15" x14ac:dyDescent="0.25">
      <c r="A647" s="24">
        <v>240534</v>
      </c>
      <c r="B647" s="24" t="s">
        <v>1132</v>
      </c>
      <c r="D647" s="24" t="s">
        <v>1064</v>
      </c>
      <c r="F647" s="24" t="s">
        <v>1054</v>
      </c>
      <c r="G647" s="24" t="s">
        <v>761</v>
      </c>
      <c r="H647" s="27">
        <v>45331</v>
      </c>
      <c r="I647" s="27">
        <v>44729</v>
      </c>
      <c r="J647" s="27">
        <v>44729</v>
      </c>
      <c r="K647" s="27">
        <v>45331</v>
      </c>
      <c r="L647" s="24">
        <f>Table3[[#This Row],[EMP ID]]</f>
        <v>240534</v>
      </c>
      <c r="M647" s="24" t="str">
        <f t="shared" si="20"/>
        <v>Javier Cabrera</v>
      </c>
      <c r="N647" s="24" t="str">
        <f t="shared" si="21"/>
        <v>Cabrera, Javier</v>
      </c>
      <c r="O647" s="24">
        <f>Table3[[#This Row],[EMP ID]]</f>
        <v>240534</v>
      </c>
    </row>
    <row r="648" spans="1:15" x14ac:dyDescent="0.25">
      <c r="A648" s="24">
        <v>240535</v>
      </c>
      <c r="B648" s="24" t="s">
        <v>928</v>
      </c>
      <c r="C648" s="24" t="s">
        <v>778</v>
      </c>
      <c r="D648" s="24" t="s">
        <v>1634</v>
      </c>
      <c r="F648" s="24" t="s">
        <v>989</v>
      </c>
      <c r="G648" s="24" t="s">
        <v>761</v>
      </c>
      <c r="H648" s="27">
        <v>45330</v>
      </c>
      <c r="I648" s="27">
        <v>44736</v>
      </c>
      <c r="J648" s="27">
        <v>44736</v>
      </c>
      <c r="K648" s="27">
        <v>45330</v>
      </c>
      <c r="L648" s="24">
        <f>Table3[[#This Row],[EMP ID]]</f>
        <v>240535</v>
      </c>
      <c r="M648" s="24" t="str">
        <f t="shared" si="20"/>
        <v>Jorge A. Escobar</v>
      </c>
      <c r="N648" s="24" t="str">
        <f t="shared" si="21"/>
        <v>Escobar, Jorge A</v>
      </c>
      <c r="O648" s="24">
        <f>Table3[[#This Row],[EMP ID]]</f>
        <v>240535</v>
      </c>
    </row>
    <row r="649" spans="1:15" x14ac:dyDescent="0.25">
      <c r="A649" s="24">
        <v>240536</v>
      </c>
      <c r="B649" s="24" t="s">
        <v>1503</v>
      </c>
      <c r="D649" s="24" t="s">
        <v>1635</v>
      </c>
      <c r="F649" s="24" t="s">
        <v>1054</v>
      </c>
      <c r="G649" s="24" t="s">
        <v>761</v>
      </c>
      <c r="H649" s="27">
        <v>45349</v>
      </c>
      <c r="I649" s="27">
        <v>44747</v>
      </c>
      <c r="J649" s="27">
        <v>44747</v>
      </c>
      <c r="K649" s="27">
        <v>45349</v>
      </c>
      <c r="L649" s="24">
        <f>Table3[[#This Row],[EMP ID]]</f>
        <v>240536</v>
      </c>
      <c r="M649" s="24" t="str">
        <f t="shared" si="20"/>
        <v>Mario Netro</v>
      </c>
      <c r="N649" s="24" t="str">
        <f t="shared" si="21"/>
        <v>Netro, Mario</v>
      </c>
      <c r="O649" s="24">
        <f>Table3[[#This Row],[EMP ID]]</f>
        <v>240536</v>
      </c>
    </row>
    <row r="650" spans="1:15" x14ac:dyDescent="0.25">
      <c r="A650" s="24">
        <v>240537</v>
      </c>
      <c r="B650" s="24" t="s">
        <v>877</v>
      </c>
      <c r="D650" s="24" t="s">
        <v>1636</v>
      </c>
      <c r="F650" s="24" t="s">
        <v>1022</v>
      </c>
      <c r="G650" s="24" t="s">
        <v>761</v>
      </c>
      <c r="H650" s="27">
        <v>44833</v>
      </c>
      <c r="I650" s="27">
        <v>44741</v>
      </c>
      <c r="J650" s="27">
        <v>44741</v>
      </c>
      <c r="K650" s="27">
        <v>44751</v>
      </c>
      <c r="L650" s="24">
        <f>Table3[[#This Row],[EMP ID]]</f>
        <v>240537</v>
      </c>
      <c r="M650" s="24" t="str">
        <f t="shared" si="20"/>
        <v>Jose Martinez-Luna</v>
      </c>
      <c r="N650" s="24" t="str">
        <f t="shared" si="21"/>
        <v>Martinez-Luna, Jose</v>
      </c>
      <c r="O650" s="24">
        <f>Table3[[#This Row],[EMP ID]]</f>
        <v>240537</v>
      </c>
    </row>
    <row r="651" spans="1:15" x14ac:dyDescent="0.25">
      <c r="A651" s="24">
        <v>240538</v>
      </c>
      <c r="B651" s="24" t="s">
        <v>1006</v>
      </c>
      <c r="D651" s="24" t="s">
        <v>1637</v>
      </c>
      <c r="F651" s="24" t="s">
        <v>1054</v>
      </c>
      <c r="G651" s="24" t="s">
        <v>761</v>
      </c>
      <c r="H651" s="27"/>
      <c r="I651" s="27">
        <v>44753</v>
      </c>
      <c r="J651" s="27">
        <v>44753</v>
      </c>
      <c r="K651" s="27">
        <v>45619</v>
      </c>
      <c r="L651" s="24">
        <f>Table3[[#This Row],[EMP ID]]</f>
        <v>240538</v>
      </c>
      <c r="M651" s="24" t="str">
        <f t="shared" si="20"/>
        <v>Francisco Diaz Serna</v>
      </c>
      <c r="N651" s="24" t="str">
        <f t="shared" si="21"/>
        <v>Diaz Serna, Francisco</v>
      </c>
      <c r="O651" s="24">
        <f>Table3[[#This Row],[EMP ID]]</f>
        <v>240538</v>
      </c>
    </row>
    <row r="652" spans="1:15" x14ac:dyDescent="0.25">
      <c r="A652" s="24">
        <v>240539</v>
      </c>
      <c r="B652" s="24" t="s">
        <v>877</v>
      </c>
      <c r="C652" s="24" t="s">
        <v>791</v>
      </c>
      <c r="D652" s="24" t="s">
        <v>862</v>
      </c>
      <c r="F652" s="24" t="s">
        <v>1054</v>
      </c>
      <c r="G652" s="24" t="s">
        <v>761</v>
      </c>
      <c r="H652" s="27">
        <v>45539</v>
      </c>
      <c r="I652" s="27">
        <v>44753</v>
      </c>
      <c r="J652" s="27">
        <v>44753</v>
      </c>
      <c r="K652" s="27">
        <v>45521</v>
      </c>
      <c r="L652" s="24">
        <f>Table3[[#This Row],[EMP ID]]</f>
        <v>240539</v>
      </c>
      <c r="M652" s="24" t="str">
        <f t="shared" si="20"/>
        <v>Jose E. Gonzalez</v>
      </c>
      <c r="N652" s="24" t="str">
        <f t="shared" si="21"/>
        <v>Gonzalez, Jose E</v>
      </c>
      <c r="O652" s="24">
        <f>Table3[[#This Row],[EMP ID]]</f>
        <v>240539</v>
      </c>
    </row>
    <row r="653" spans="1:15" x14ac:dyDescent="0.25">
      <c r="A653" s="24">
        <v>240540</v>
      </c>
      <c r="B653" s="24" t="s">
        <v>1638</v>
      </c>
      <c r="C653" s="24" t="s">
        <v>766</v>
      </c>
      <c r="D653" s="24" t="s">
        <v>1639</v>
      </c>
      <c r="F653" s="24" t="s">
        <v>989</v>
      </c>
      <c r="G653" s="24" t="s">
        <v>771</v>
      </c>
      <c r="H653" s="27">
        <v>44995</v>
      </c>
      <c r="I653" s="27">
        <v>44755</v>
      </c>
      <c r="J653" s="27">
        <v>44755</v>
      </c>
      <c r="K653" s="27">
        <v>44995</v>
      </c>
      <c r="L653" s="24">
        <f>Table3[[#This Row],[EMP ID]]</f>
        <v>240540</v>
      </c>
      <c r="M653" s="24" t="str">
        <f t="shared" si="20"/>
        <v>Lamonjhay J. Mitchell</v>
      </c>
      <c r="N653" s="24" t="str">
        <f t="shared" si="21"/>
        <v>Mitchell, Lamonjhay J</v>
      </c>
      <c r="O653" s="24">
        <f>Table3[[#This Row],[EMP ID]]</f>
        <v>240540</v>
      </c>
    </row>
    <row r="654" spans="1:15" x14ac:dyDescent="0.25">
      <c r="A654" s="24">
        <v>240541</v>
      </c>
      <c r="B654" s="24" t="s">
        <v>1371</v>
      </c>
      <c r="D654" s="24" t="s">
        <v>1640</v>
      </c>
      <c r="F654" s="24" t="s">
        <v>989</v>
      </c>
      <c r="G654" s="24" t="s">
        <v>761</v>
      </c>
      <c r="H654" s="27">
        <v>45058</v>
      </c>
      <c r="I654" s="27">
        <v>44760</v>
      </c>
      <c r="J654" s="27">
        <v>44760</v>
      </c>
      <c r="K654" s="27">
        <v>45058</v>
      </c>
      <c r="L654" s="24">
        <f>Table3[[#This Row],[EMP ID]]</f>
        <v>240541</v>
      </c>
      <c r="M654" s="24" t="str">
        <f t="shared" si="20"/>
        <v>Leopoldo Garcia Cruz</v>
      </c>
      <c r="N654" s="24" t="str">
        <f t="shared" si="21"/>
        <v>Garcia Cruz, Leopoldo</v>
      </c>
      <c r="O654" s="24">
        <f>Table3[[#This Row],[EMP ID]]</f>
        <v>240541</v>
      </c>
    </row>
    <row r="655" spans="1:15" x14ac:dyDescent="0.25">
      <c r="A655" s="24">
        <v>240542</v>
      </c>
      <c r="B655" s="24" t="s">
        <v>1264</v>
      </c>
      <c r="D655" s="24" t="s">
        <v>1641</v>
      </c>
      <c r="F655" s="24" t="s">
        <v>989</v>
      </c>
      <c r="G655" s="24" t="s">
        <v>761</v>
      </c>
      <c r="H655" s="27">
        <v>44834</v>
      </c>
      <c r="I655" s="27">
        <v>44760</v>
      </c>
      <c r="J655" s="27">
        <v>44760</v>
      </c>
      <c r="K655" s="27">
        <v>44834</v>
      </c>
      <c r="L655" s="24">
        <f>Table3[[#This Row],[EMP ID]]</f>
        <v>240542</v>
      </c>
      <c r="M655" s="24" t="str">
        <f t="shared" si="20"/>
        <v>Raymundo Soto-Soto Jr</v>
      </c>
      <c r="N655" s="24" t="str">
        <f t="shared" si="21"/>
        <v>Soto-Soto Jr, Raymundo</v>
      </c>
      <c r="O655" s="24">
        <f>Table3[[#This Row],[EMP ID]]</f>
        <v>240542</v>
      </c>
    </row>
    <row r="656" spans="1:15" x14ac:dyDescent="0.25">
      <c r="A656" s="24">
        <v>240543</v>
      </c>
      <c r="B656" s="24" t="s">
        <v>1593</v>
      </c>
      <c r="C656" s="24" t="s">
        <v>900</v>
      </c>
      <c r="D656" s="24" t="s">
        <v>1642</v>
      </c>
      <c r="F656" s="24" t="s">
        <v>1022</v>
      </c>
      <c r="G656" s="24" t="s">
        <v>761</v>
      </c>
      <c r="H656" s="27">
        <v>44772</v>
      </c>
      <c r="I656" s="27">
        <v>44753</v>
      </c>
      <c r="J656" s="27">
        <v>44753</v>
      </c>
      <c r="K656" s="27">
        <v>44772</v>
      </c>
      <c r="L656" s="24">
        <f>Table3[[#This Row],[EMP ID]]</f>
        <v>240543</v>
      </c>
      <c r="M656" s="24" t="str">
        <f t="shared" si="20"/>
        <v>Jesse G. Goodman</v>
      </c>
      <c r="N656" s="24" t="str">
        <f t="shared" si="21"/>
        <v>Goodman, Jesse G</v>
      </c>
      <c r="O656" s="24">
        <f>Table3[[#This Row],[EMP ID]]</f>
        <v>240543</v>
      </c>
    </row>
    <row r="657" spans="1:15" x14ac:dyDescent="0.25">
      <c r="A657" s="24">
        <v>240544</v>
      </c>
      <c r="B657" s="24" t="s">
        <v>1643</v>
      </c>
      <c r="D657" s="24" t="s">
        <v>1644</v>
      </c>
      <c r="F657" s="24" t="s">
        <v>989</v>
      </c>
      <c r="G657" s="24" t="s">
        <v>761</v>
      </c>
      <c r="H657" s="27">
        <v>44911</v>
      </c>
      <c r="I657" s="27">
        <v>44757</v>
      </c>
      <c r="J657" s="27">
        <v>44757</v>
      </c>
      <c r="K657" s="27">
        <v>44911</v>
      </c>
      <c r="L657" s="24">
        <f>Table3[[#This Row],[EMP ID]]</f>
        <v>240544</v>
      </c>
      <c r="M657" s="24" t="str">
        <f t="shared" si="20"/>
        <v>J Luis Tejamanil-Dominguez</v>
      </c>
      <c r="N657" s="24" t="str">
        <f t="shared" si="21"/>
        <v>Tejamanil-Dominguez, J Luis</v>
      </c>
      <c r="O657" s="24">
        <f>Table3[[#This Row],[EMP ID]]</f>
        <v>240544</v>
      </c>
    </row>
    <row r="658" spans="1:15" x14ac:dyDescent="0.25">
      <c r="A658" s="24">
        <v>240545</v>
      </c>
      <c r="B658" s="24" t="s">
        <v>1645</v>
      </c>
      <c r="D658" s="24" t="s">
        <v>1646</v>
      </c>
      <c r="F658" s="24" t="s">
        <v>1022</v>
      </c>
      <c r="G658" s="24" t="s">
        <v>761</v>
      </c>
      <c r="H658" s="27">
        <v>45426</v>
      </c>
      <c r="I658" s="27">
        <v>44764</v>
      </c>
      <c r="J658" s="27">
        <v>44764</v>
      </c>
      <c r="K658" s="27">
        <v>45426</v>
      </c>
      <c r="L658" s="24">
        <f>Table3[[#This Row],[EMP ID]]</f>
        <v>240545</v>
      </c>
      <c r="M658" s="24" t="str">
        <f t="shared" si="20"/>
        <v>Guadalupe Reyes Zelaya</v>
      </c>
      <c r="N658" s="24" t="str">
        <f t="shared" si="21"/>
        <v>Reyes Zelaya, Guadalupe</v>
      </c>
      <c r="O658" s="24">
        <f>Table3[[#This Row],[EMP ID]]</f>
        <v>240545</v>
      </c>
    </row>
    <row r="659" spans="1:15" x14ac:dyDescent="0.25">
      <c r="A659" s="24">
        <v>240546</v>
      </c>
      <c r="B659" s="24" t="s">
        <v>1647</v>
      </c>
      <c r="D659" s="24" t="s">
        <v>1648</v>
      </c>
      <c r="F659" s="24" t="s">
        <v>989</v>
      </c>
      <c r="G659" s="24" t="s">
        <v>761</v>
      </c>
      <c r="H659" s="27">
        <v>44872</v>
      </c>
      <c r="I659" s="27">
        <v>44769</v>
      </c>
      <c r="J659" s="27">
        <v>44769</v>
      </c>
      <c r="K659" s="27">
        <v>44872</v>
      </c>
      <c r="L659" s="24">
        <f>Table3[[#This Row],[EMP ID]]</f>
        <v>240546</v>
      </c>
      <c r="M659" s="24" t="str">
        <f t="shared" si="20"/>
        <v>Silvestre Renovato</v>
      </c>
      <c r="N659" s="24" t="str">
        <f t="shared" si="21"/>
        <v>Renovato, Silvestre</v>
      </c>
      <c r="O659" s="24">
        <f>Table3[[#This Row],[EMP ID]]</f>
        <v>240546</v>
      </c>
    </row>
    <row r="660" spans="1:15" x14ac:dyDescent="0.25">
      <c r="A660" s="24">
        <v>240547</v>
      </c>
      <c r="B660" s="24" t="s">
        <v>1380</v>
      </c>
      <c r="D660" s="24" t="s">
        <v>1649</v>
      </c>
      <c r="F660" s="24" t="s">
        <v>1041</v>
      </c>
      <c r="G660" s="24" t="s">
        <v>761</v>
      </c>
      <c r="H660" s="27">
        <v>44846</v>
      </c>
      <c r="I660" s="27">
        <v>44777</v>
      </c>
      <c r="J660" s="27">
        <v>44777</v>
      </c>
      <c r="K660" s="27">
        <v>44846</v>
      </c>
      <c r="L660" s="24">
        <f>Table3[[#This Row],[EMP ID]]</f>
        <v>240547</v>
      </c>
      <c r="M660" s="24" t="str">
        <f t="shared" si="20"/>
        <v>Esteban Bahena</v>
      </c>
      <c r="N660" s="24" t="str">
        <f t="shared" si="21"/>
        <v>Bahena, Esteban</v>
      </c>
      <c r="O660" s="24">
        <f>Table3[[#This Row],[EMP ID]]</f>
        <v>240547</v>
      </c>
    </row>
    <row r="661" spans="1:15" x14ac:dyDescent="0.25">
      <c r="A661" s="24">
        <v>240548</v>
      </c>
      <c r="B661" s="24" t="s">
        <v>855</v>
      </c>
      <c r="D661" s="24" t="s">
        <v>1650</v>
      </c>
      <c r="F661" s="24" t="s">
        <v>1054</v>
      </c>
      <c r="G661" s="24" t="s">
        <v>761</v>
      </c>
      <c r="H661" s="27">
        <v>44800</v>
      </c>
      <c r="I661" s="27">
        <v>44778</v>
      </c>
      <c r="J661" s="27">
        <v>44778</v>
      </c>
      <c r="K661" s="27">
        <v>44800</v>
      </c>
      <c r="L661" s="24">
        <f>Table3[[#This Row],[EMP ID]]</f>
        <v>240548</v>
      </c>
      <c r="M661" s="24" t="str">
        <f t="shared" si="20"/>
        <v>Samuel Negron Caraballo</v>
      </c>
      <c r="N661" s="24" t="str">
        <f t="shared" si="21"/>
        <v>Negron Caraballo, Samuel</v>
      </c>
      <c r="O661" s="24">
        <f>Table3[[#This Row],[EMP ID]]</f>
        <v>240548</v>
      </c>
    </row>
    <row r="662" spans="1:15" x14ac:dyDescent="0.25">
      <c r="A662" s="24">
        <v>240549</v>
      </c>
      <c r="B662" s="24" t="s">
        <v>999</v>
      </c>
      <c r="C662" s="24" t="s">
        <v>778</v>
      </c>
      <c r="D662" s="24" t="s">
        <v>1651</v>
      </c>
      <c r="F662" s="24" t="s">
        <v>1054</v>
      </c>
      <c r="G662" s="24" t="s">
        <v>761</v>
      </c>
      <c r="H662" s="27"/>
      <c r="I662" s="27">
        <v>44784</v>
      </c>
      <c r="J662" s="27">
        <v>44784</v>
      </c>
      <c r="K662" s="27">
        <v>45618</v>
      </c>
      <c r="L662" s="24">
        <f>Table3[[#This Row],[EMP ID]]</f>
        <v>240549</v>
      </c>
      <c r="M662" s="24" t="str">
        <f t="shared" si="20"/>
        <v>Michael A. Pina</v>
      </c>
      <c r="N662" s="24" t="str">
        <f t="shared" si="21"/>
        <v>Pina, Michael A</v>
      </c>
      <c r="O662" s="24">
        <f>Table3[[#This Row],[EMP ID]]</f>
        <v>240549</v>
      </c>
    </row>
    <row r="663" spans="1:15" x14ac:dyDescent="0.25">
      <c r="A663" s="24">
        <v>240550</v>
      </c>
      <c r="B663" s="24" t="s">
        <v>1652</v>
      </c>
      <c r="C663" s="24" t="s">
        <v>1039</v>
      </c>
      <c r="D663" s="24" t="s">
        <v>1653</v>
      </c>
      <c r="F663" s="24" t="s">
        <v>1244</v>
      </c>
      <c r="H663" s="27">
        <v>45026</v>
      </c>
      <c r="I663" s="27">
        <v>44795</v>
      </c>
      <c r="J663" s="27">
        <v>44795</v>
      </c>
      <c r="K663" s="27">
        <v>45026</v>
      </c>
      <c r="L663" s="24">
        <f>Table3[[#This Row],[EMP ID]]</f>
        <v>240550</v>
      </c>
      <c r="M663" s="24" t="str">
        <f t="shared" si="20"/>
        <v>Clayton T. Amendson</v>
      </c>
      <c r="N663" s="24" t="str">
        <f t="shared" si="21"/>
        <v>Amendson, Clayton T</v>
      </c>
      <c r="O663" s="24">
        <f>Table3[[#This Row],[EMP ID]]</f>
        <v>240550</v>
      </c>
    </row>
    <row r="664" spans="1:15" x14ac:dyDescent="0.25">
      <c r="A664" s="24">
        <v>240551</v>
      </c>
      <c r="B664" s="24" t="s">
        <v>1377</v>
      </c>
      <c r="D664" s="24" t="s">
        <v>1654</v>
      </c>
      <c r="F664" s="24" t="s">
        <v>1025</v>
      </c>
      <c r="G664" s="24" t="s">
        <v>761</v>
      </c>
      <c r="H664" s="27">
        <v>44811</v>
      </c>
      <c r="I664" s="27">
        <v>44792</v>
      </c>
      <c r="J664" s="27">
        <v>44792</v>
      </c>
      <c r="K664" s="27">
        <v>44811</v>
      </c>
      <c r="L664" s="24">
        <f>Table3[[#This Row],[EMP ID]]</f>
        <v>240551</v>
      </c>
      <c r="M664" s="24" t="str">
        <f t="shared" si="20"/>
        <v>Arturo Payen Ugarte</v>
      </c>
      <c r="N664" s="24" t="str">
        <f t="shared" si="21"/>
        <v>Payen Ugarte, Arturo</v>
      </c>
      <c r="O664" s="24">
        <f>Table3[[#This Row],[EMP ID]]</f>
        <v>240551</v>
      </c>
    </row>
    <row r="665" spans="1:15" x14ac:dyDescent="0.25">
      <c r="A665" s="24">
        <v>240552</v>
      </c>
      <c r="B665" s="24" t="s">
        <v>969</v>
      </c>
      <c r="D665" s="24" t="s">
        <v>1655</v>
      </c>
      <c r="F665" s="24" t="s">
        <v>1022</v>
      </c>
      <c r="G665" s="24" t="s">
        <v>761</v>
      </c>
      <c r="H665" s="27">
        <v>45015</v>
      </c>
      <c r="I665" s="27">
        <v>44795</v>
      </c>
      <c r="J665" s="27">
        <v>44795</v>
      </c>
      <c r="K665" s="27">
        <v>45015</v>
      </c>
      <c r="L665" s="24">
        <f>Table3[[#This Row],[EMP ID]]</f>
        <v>240552</v>
      </c>
      <c r="M665" s="24" t="str">
        <f t="shared" si="20"/>
        <v>Eduardo Ruvalcaba Murillo</v>
      </c>
      <c r="N665" s="24" t="str">
        <f t="shared" si="21"/>
        <v>Ruvalcaba Murillo, Eduardo</v>
      </c>
      <c r="O665" s="24">
        <f>Table3[[#This Row],[EMP ID]]</f>
        <v>240552</v>
      </c>
    </row>
    <row r="666" spans="1:15" x14ac:dyDescent="0.25">
      <c r="A666" s="24">
        <v>240553</v>
      </c>
      <c r="B666" s="24" t="s">
        <v>979</v>
      </c>
      <c r="D666" s="24" t="s">
        <v>1656</v>
      </c>
      <c r="F666" s="24" t="s">
        <v>1041</v>
      </c>
      <c r="G666" s="24" t="s">
        <v>761</v>
      </c>
      <c r="H666" s="27">
        <v>44806</v>
      </c>
      <c r="I666" s="27">
        <v>44796</v>
      </c>
      <c r="J666" s="27">
        <v>44796</v>
      </c>
      <c r="K666" s="27">
        <v>44806</v>
      </c>
      <c r="L666" s="24">
        <f>Table3[[#This Row],[EMP ID]]</f>
        <v>240553</v>
      </c>
      <c r="M666" s="24" t="str">
        <f t="shared" si="20"/>
        <v>Roberto Hernandez Garnica</v>
      </c>
      <c r="N666" s="24" t="str">
        <f t="shared" si="21"/>
        <v>Hernandez Garnica, Roberto</v>
      </c>
      <c r="O666" s="24">
        <f>Table3[[#This Row],[EMP ID]]</f>
        <v>240553</v>
      </c>
    </row>
    <row r="667" spans="1:15" x14ac:dyDescent="0.25">
      <c r="A667" s="24">
        <v>240554</v>
      </c>
      <c r="B667" s="24" t="s">
        <v>1078</v>
      </c>
      <c r="D667" s="24" t="s">
        <v>1657</v>
      </c>
      <c r="F667" s="24" t="s">
        <v>1067</v>
      </c>
      <c r="G667" s="24" t="s">
        <v>761</v>
      </c>
      <c r="H667" s="27">
        <v>45352</v>
      </c>
      <c r="I667" s="27">
        <v>44805</v>
      </c>
      <c r="J667" s="27">
        <v>44805</v>
      </c>
      <c r="K667" s="27">
        <v>45352</v>
      </c>
      <c r="L667" s="24">
        <f>Table3[[#This Row],[EMP ID]]</f>
        <v>240554</v>
      </c>
      <c r="M667" s="24" t="str">
        <f t="shared" si="20"/>
        <v>Octavio Felix Gutierrez</v>
      </c>
      <c r="N667" s="24" t="str">
        <f t="shared" si="21"/>
        <v>Felix Gutierrez, Octavio</v>
      </c>
      <c r="O667" s="24">
        <f>Table3[[#This Row],[EMP ID]]</f>
        <v>240554</v>
      </c>
    </row>
    <row r="668" spans="1:15" x14ac:dyDescent="0.25">
      <c r="A668" s="24">
        <v>240555</v>
      </c>
      <c r="B668" s="24" t="s">
        <v>1658</v>
      </c>
      <c r="C668" s="24" t="s">
        <v>810</v>
      </c>
      <c r="D668" s="24" t="s">
        <v>1659</v>
      </c>
      <c r="F668" s="24" t="s">
        <v>1054</v>
      </c>
      <c r="G668" s="24" t="s">
        <v>761</v>
      </c>
      <c r="H668" s="27">
        <v>45138</v>
      </c>
      <c r="I668" s="27">
        <v>44804</v>
      </c>
      <c r="J668" s="27">
        <v>44804</v>
      </c>
      <c r="K668" s="27">
        <v>45138</v>
      </c>
      <c r="L668" s="24">
        <f>Table3[[#This Row],[EMP ID]]</f>
        <v>240555</v>
      </c>
      <c r="M668" s="24" t="str">
        <f t="shared" si="20"/>
        <v>Adan C. Portillo</v>
      </c>
      <c r="N668" s="24" t="str">
        <f t="shared" si="21"/>
        <v>Portillo, Adan C</v>
      </c>
      <c r="O668" s="24">
        <f>Table3[[#This Row],[EMP ID]]</f>
        <v>240555</v>
      </c>
    </row>
    <row r="669" spans="1:15" x14ac:dyDescent="0.25">
      <c r="A669" s="24">
        <v>240556</v>
      </c>
      <c r="B669" s="24" t="s">
        <v>1658</v>
      </c>
      <c r="D669" s="24" t="s">
        <v>1660</v>
      </c>
      <c r="F669" s="24" t="s">
        <v>1054</v>
      </c>
      <c r="G669" s="24" t="s">
        <v>761</v>
      </c>
      <c r="H669" s="27">
        <v>45532</v>
      </c>
      <c r="I669" s="27">
        <v>44798</v>
      </c>
      <c r="J669" s="27">
        <v>45518</v>
      </c>
      <c r="K669" s="27">
        <v>45523</v>
      </c>
      <c r="L669" s="24">
        <f>Table3[[#This Row],[EMP ID]]</f>
        <v>240556</v>
      </c>
      <c r="M669" s="24" t="str">
        <f t="shared" si="20"/>
        <v>Adan Portillo Luevano</v>
      </c>
      <c r="N669" s="24" t="str">
        <f t="shared" si="21"/>
        <v>Portillo Luevano, Adan</v>
      </c>
      <c r="O669" s="24">
        <f>Table3[[#This Row],[EMP ID]]</f>
        <v>240556</v>
      </c>
    </row>
    <row r="670" spans="1:15" x14ac:dyDescent="0.25">
      <c r="A670" s="24">
        <v>240557</v>
      </c>
      <c r="B670" s="24" t="s">
        <v>1298</v>
      </c>
      <c r="C670" s="24" t="s">
        <v>848</v>
      </c>
      <c r="D670" s="24" t="s">
        <v>1661</v>
      </c>
      <c r="F670" s="24" t="s">
        <v>1022</v>
      </c>
      <c r="G670" s="24" t="s">
        <v>761</v>
      </c>
      <c r="H670" s="27"/>
      <c r="I670" s="27">
        <v>44802</v>
      </c>
      <c r="J670" s="27">
        <v>44802</v>
      </c>
      <c r="K670" s="27">
        <v>45618</v>
      </c>
      <c r="L670" s="24">
        <f>Table3[[#This Row],[EMP ID]]</f>
        <v>240557</v>
      </c>
      <c r="M670" s="24" t="str">
        <f t="shared" si="20"/>
        <v>Raul R. Morales</v>
      </c>
      <c r="N670" s="24" t="str">
        <f t="shared" si="21"/>
        <v>Morales, Raul R</v>
      </c>
      <c r="O670" s="24">
        <f>Table3[[#This Row],[EMP ID]]</f>
        <v>240557</v>
      </c>
    </row>
    <row r="671" spans="1:15" x14ac:dyDescent="0.25">
      <c r="A671" s="24">
        <v>240558</v>
      </c>
      <c r="B671" s="24" t="s">
        <v>1662</v>
      </c>
      <c r="C671" s="24" t="s">
        <v>848</v>
      </c>
      <c r="D671" s="24" t="s">
        <v>1663</v>
      </c>
      <c r="F671" s="24" t="s">
        <v>1244</v>
      </c>
      <c r="H671" s="27">
        <v>44837</v>
      </c>
      <c r="I671" s="27">
        <v>44820</v>
      </c>
      <c r="J671" s="27">
        <v>44820</v>
      </c>
      <c r="K671" s="27">
        <v>44834</v>
      </c>
      <c r="L671" s="24">
        <f>Table3[[#This Row],[EMP ID]]</f>
        <v>240558</v>
      </c>
      <c r="M671" s="24" t="str">
        <f t="shared" si="20"/>
        <v>Donald R. Leifer II</v>
      </c>
      <c r="N671" s="24" t="str">
        <f t="shared" si="21"/>
        <v>Leifer II, Donald R</v>
      </c>
      <c r="O671" s="24">
        <f>Table3[[#This Row],[EMP ID]]</f>
        <v>240558</v>
      </c>
    </row>
    <row r="672" spans="1:15" x14ac:dyDescent="0.25">
      <c r="A672" s="24">
        <v>240559</v>
      </c>
      <c r="B672" s="24" t="s">
        <v>1664</v>
      </c>
      <c r="C672" s="24" t="s">
        <v>845</v>
      </c>
      <c r="D672" s="24" t="s">
        <v>1665</v>
      </c>
      <c r="F672" s="24" t="s">
        <v>989</v>
      </c>
      <c r="G672" s="24" t="s">
        <v>771</v>
      </c>
      <c r="H672" s="27">
        <v>44848</v>
      </c>
      <c r="I672" s="27">
        <v>44820</v>
      </c>
      <c r="J672" s="27">
        <v>44820</v>
      </c>
      <c r="K672" s="27">
        <v>44848</v>
      </c>
      <c r="L672" s="24">
        <f>Table3[[#This Row],[EMP ID]]</f>
        <v>240559</v>
      </c>
      <c r="M672" s="24" t="str">
        <f t="shared" si="20"/>
        <v>Javas D. Mcintyre</v>
      </c>
      <c r="N672" s="24" t="str">
        <f t="shared" si="21"/>
        <v>Mcintyre, Javas D</v>
      </c>
      <c r="O672" s="24">
        <f>Table3[[#This Row],[EMP ID]]</f>
        <v>240559</v>
      </c>
    </row>
    <row r="673" spans="1:15" x14ac:dyDescent="0.25">
      <c r="A673" s="24">
        <v>240560</v>
      </c>
      <c r="B673" s="24" t="s">
        <v>914</v>
      </c>
      <c r="D673" s="24" t="s">
        <v>1666</v>
      </c>
      <c r="F673" s="24" t="s">
        <v>1022</v>
      </c>
      <c r="G673" s="24" t="s">
        <v>761</v>
      </c>
      <c r="H673" s="27">
        <v>45003</v>
      </c>
      <c r="I673" s="27">
        <v>44812</v>
      </c>
      <c r="J673" s="27">
        <v>44812</v>
      </c>
      <c r="K673" s="27">
        <v>45003</v>
      </c>
      <c r="L673" s="24">
        <f>Table3[[#This Row],[EMP ID]]</f>
        <v>240560</v>
      </c>
      <c r="M673" s="24" t="str">
        <f t="shared" si="20"/>
        <v>Martin Galvan Lopez</v>
      </c>
      <c r="N673" s="24" t="str">
        <f t="shared" si="21"/>
        <v>Galvan Lopez, Martin</v>
      </c>
      <c r="O673" s="24">
        <f>Table3[[#This Row],[EMP ID]]</f>
        <v>240560</v>
      </c>
    </row>
    <row r="674" spans="1:15" x14ac:dyDescent="0.25">
      <c r="A674" s="24">
        <v>240561</v>
      </c>
      <c r="B674" s="24" t="s">
        <v>877</v>
      </c>
      <c r="C674" s="24" t="s">
        <v>810</v>
      </c>
      <c r="D674" s="24" t="s">
        <v>1667</v>
      </c>
      <c r="F674" s="24" t="s">
        <v>1054</v>
      </c>
      <c r="G674" s="24" t="s">
        <v>761</v>
      </c>
      <c r="H674" s="27">
        <v>45436</v>
      </c>
      <c r="I674" s="27">
        <v>44830</v>
      </c>
      <c r="J674" s="27">
        <v>44830</v>
      </c>
      <c r="K674" s="27">
        <v>45436</v>
      </c>
      <c r="L674" s="24">
        <f>Table3[[#This Row],[EMP ID]]</f>
        <v>240561</v>
      </c>
      <c r="M674" s="24" t="str">
        <f t="shared" si="20"/>
        <v>Jose C. Cornejo-Gasca</v>
      </c>
      <c r="N674" s="24" t="str">
        <f t="shared" si="21"/>
        <v>Cornejo-Gasca, Jose C</v>
      </c>
      <c r="O674" s="24">
        <f>Table3[[#This Row],[EMP ID]]</f>
        <v>240561</v>
      </c>
    </row>
    <row r="675" spans="1:15" x14ac:dyDescent="0.25">
      <c r="A675" s="24">
        <v>240562</v>
      </c>
      <c r="B675" s="24" t="s">
        <v>852</v>
      </c>
      <c r="C675" s="24" t="s">
        <v>778</v>
      </c>
      <c r="D675" s="24" t="s">
        <v>1668</v>
      </c>
      <c r="F675" s="24" t="s">
        <v>989</v>
      </c>
      <c r="H675" s="27">
        <v>44847</v>
      </c>
      <c r="I675" s="27">
        <v>44832</v>
      </c>
      <c r="J675" s="27">
        <v>44833</v>
      </c>
      <c r="K675" s="27">
        <v>44847</v>
      </c>
      <c r="L675" s="24">
        <f>Table3[[#This Row],[EMP ID]]</f>
        <v>240562</v>
      </c>
      <c r="M675" s="24" t="str">
        <f t="shared" si="20"/>
        <v>Terry A. Dooley</v>
      </c>
      <c r="N675" s="24" t="str">
        <f t="shared" si="21"/>
        <v>Dooley, Terry A</v>
      </c>
      <c r="O675" s="24">
        <f>Table3[[#This Row],[EMP ID]]</f>
        <v>240562</v>
      </c>
    </row>
    <row r="676" spans="1:15" x14ac:dyDescent="0.25">
      <c r="A676" s="24">
        <v>240563</v>
      </c>
      <c r="B676" s="24" t="s">
        <v>1669</v>
      </c>
      <c r="C676" s="24" t="s">
        <v>762</v>
      </c>
      <c r="D676" s="24" t="s">
        <v>1670</v>
      </c>
      <c r="F676" s="24" t="s">
        <v>1054</v>
      </c>
      <c r="G676" s="24" t="s">
        <v>761</v>
      </c>
      <c r="H676" s="27"/>
      <c r="I676" s="27">
        <v>44832</v>
      </c>
      <c r="J676" s="27">
        <v>44832</v>
      </c>
      <c r="K676" s="27">
        <v>45618</v>
      </c>
      <c r="L676" s="24">
        <f>Table3[[#This Row],[EMP ID]]</f>
        <v>240563</v>
      </c>
      <c r="M676" s="24" t="str">
        <f t="shared" si="20"/>
        <v>Abraham S. Barrientos</v>
      </c>
      <c r="N676" s="24" t="str">
        <f t="shared" si="21"/>
        <v>Barrientos, Abraham S</v>
      </c>
      <c r="O676" s="24">
        <f>Table3[[#This Row],[EMP ID]]</f>
        <v>240563</v>
      </c>
    </row>
    <row r="677" spans="1:15" x14ac:dyDescent="0.25">
      <c r="A677" s="24">
        <v>240564</v>
      </c>
      <c r="B677" s="24" t="s">
        <v>1671</v>
      </c>
      <c r="D677" s="24" t="s">
        <v>1672</v>
      </c>
      <c r="F677" s="24" t="s">
        <v>989</v>
      </c>
      <c r="G677" s="24" t="s">
        <v>761</v>
      </c>
      <c r="H677" s="27">
        <v>45148</v>
      </c>
      <c r="I677" s="27">
        <v>44830</v>
      </c>
      <c r="J677" s="27">
        <v>44837</v>
      </c>
      <c r="K677" s="27">
        <v>45148</v>
      </c>
      <c r="L677" s="24">
        <f>Table3[[#This Row],[EMP ID]]</f>
        <v>240564</v>
      </c>
      <c r="M677" s="24" t="str">
        <f t="shared" si="20"/>
        <v>Magdaleno Guzman Mendoza</v>
      </c>
      <c r="N677" s="24" t="str">
        <f t="shared" si="21"/>
        <v>Guzman Mendoza, Magdaleno</v>
      </c>
      <c r="O677" s="24">
        <f>Table3[[#This Row],[EMP ID]]</f>
        <v>240564</v>
      </c>
    </row>
    <row r="678" spans="1:15" x14ac:dyDescent="0.25">
      <c r="A678" s="24">
        <v>240565</v>
      </c>
      <c r="B678" s="24" t="s">
        <v>1258</v>
      </c>
      <c r="C678" s="24" t="s">
        <v>759</v>
      </c>
      <c r="D678" s="24" t="s">
        <v>1673</v>
      </c>
      <c r="F678" s="24" t="s">
        <v>1022</v>
      </c>
      <c r="G678" s="24" t="s">
        <v>761</v>
      </c>
      <c r="H678" s="27">
        <v>45183</v>
      </c>
      <c r="I678" s="27">
        <v>44840</v>
      </c>
      <c r="J678" s="27">
        <v>44840</v>
      </c>
      <c r="K678" s="27">
        <v>45183</v>
      </c>
      <c r="L678" s="24">
        <f>Table3[[#This Row],[EMP ID]]</f>
        <v>240565</v>
      </c>
      <c r="M678" s="24" t="str">
        <f t="shared" si="20"/>
        <v>Cruz F. Mendoza Ibarra</v>
      </c>
      <c r="N678" s="24" t="str">
        <f t="shared" si="21"/>
        <v>Mendoza Ibarra, Cruz F</v>
      </c>
      <c r="O678" s="24">
        <f>Table3[[#This Row],[EMP ID]]</f>
        <v>240565</v>
      </c>
    </row>
    <row r="679" spans="1:15" x14ac:dyDescent="0.25">
      <c r="A679" s="24">
        <v>240566</v>
      </c>
      <c r="B679" s="24" t="s">
        <v>908</v>
      </c>
      <c r="C679" s="24" t="s">
        <v>848</v>
      </c>
      <c r="D679" s="24" t="s">
        <v>1674</v>
      </c>
      <c r="F679" s="24" t="s">
        <v>1067</v>
      </c>
      <c r="G679" s="24" t="s">
        <v>761</v>
      </c>
      <c r="H679" s="27"/>
      <c r="I679" s="27">
        <v>44844</v>
      </c>
      <c r="J679" s="27">
        <v>44844</v>
      </c>
      <c r="K679" s="27">
        <v>45619</v>
      </c>
      <c r="L679" s="24">
        <f>Table3[[#This Row],[EMP ID]]</f>
        <v>240566</v>
      </c>
      <c r="M679" s="24" t="str">
        <f t="shared" si="20"/>
        <v>Juan R. Rivera Jr</v>
      </c>
      <c r="N679" s="24" t="str">
        <f t="shared" si="21"/>
        <v>Rivera Jr, Juan R</v>
      </c>
      <c r="O679" s="24">
        <f>Table3[[#This Row],[EMP ID]]</f>
        <v>240566</v>
      </c>
    </row>
    <row r="680" spans="1:15" x14ac:dyDescent="0.25">
      <c r="A680" s="24">
        <v>240567</v>
      </c>
      <c r="B680" s="24" t="s">
        <v>1675</v>
      </c>
      <c r="D680" s="24" t="s">
        <v>1676</v>
      </c>
      <c r="F680" s="24" t="s">
        <v>1454</v>
      </c>
      <c r="G680" s="24" t="s">
        <v>761</v>
      </c>
      <c r="H680" s="27">
        <v>44967</v>
      </c>
      <c r="I680" s="27">
        <v>44858</v>
      </c>
      <c r="J680" s="27">
        <v>44858</v>
      </c>
      <c r="K680" s="27">
        <v>44967</v>
      </c>
      <c r="L680" s="24">
        <f>Table3[[#This Row],[EMP ID]]</f>
        <v>240567</v>
      </c>
      <c r="M680" s="24" t="str">
        <f t="shared" si="20"/>
        <v>Eliseo Mendoza Acosta</v>
      </c>
      <c r="N680" s="24" t="str">
        <f t="shared" si="21"/>
        <v>Mendoza Acosta, Eliseo</v>
      </c>
      <c r="O680" s="24">
        <f>Table3[[#This Row],[EMP ID]]</f>
        <v>240567</v>
      </c>
    </row>
    <row r="681" spans="1:15" x14ac:dyDescent="0.25">
      <c r="A681" s="24">
        <v>240568</v>
      </c>
      <c r="B681" s="24" t="s">
        <v>1138</v>
      </c>
      <c r="D681" s="24" t="s">
        <v>787</v>
      </c>
      <c r="F681" s="24" t="s">
        <v>1054</v>
      </c>
      <c r="G681" s="24" t="s">
        <v>761</v>
      </c>
      <c r="H681" s="27">
        <v>44954</v>
      </c>
      <c r="I681" s="27">
        <v>44851</v>
      </c>
      <c r="J681" s="27">
        <v>44851</v>
      </c>
      <c r="K681" s="27">
        <v>44954</v>
      </c>
      <c r="L681" s="24">
        <f>Table3[[#This Row],[EMP ID]]</f>
        <v>240568</v>
      </c>
      <c r="M681" s="24" t="str">
        <f t="shared" si="20"/>
        <v>Ismael Chavez</v>
      </c>
      <c r="N681" s="24" t="str">
        <f t="shared" si="21"/>
        <v>Chavez, Ismael</v>
      </c>
      <c r="O681" s="24">
        <f>Table3[[#This Row],[EMP ID]]</f>
        <v>240568</v>
      </c>
    </row>
    <row r="682" spans="1:15" x14ac:dyDescent="0.25">
      <c r="A682" s="24">
        <v>240569</v>
      </c>
      <c r="B682" s="24" t="s">
        <v>1596</v>
      </c>
      <c r="D682" s="24" t="s">
        <v>1677</v>
      </c>
      <c r="F682" s="24" t="s">
        <v>1025</v>
      </c>
      <c r="G682" s="24" t="s">
        <v>761</v>
      </c>
      <c r="H682" s="27">
        <v>44905</v>
      </c>
      <c r="I682" s="27">
        <v>44851</v>
      </c>
      <c r="J682" s="27">
        <v>44851</v>
      </c>
      <c r="K682" s="27">
        <v>44905</v>
      </c>
      <c r="L682" s="24">
        <f>Table3[[#This Row],[EMP ID]]</f>
        <v>240569</v>
      </c>
      <c r="M682" s="24" t="str">
        <f t="shared" si="20"/>
        <v>Ruben Ruiz Anaya</v>
      </c>
      <c r="N682" s="24" t="str">
        <f t="shared" si="21"/>
        <v>Ruiz Anaya, Ruben</v>
      </c>
      <c r="O682" s="24">
        <f>Table3[[#This Row],[EMP ID]]</f>
        <v>240569</v>
      </c>
    </row>
    <row r="683" spans="1:15" x14ac:dyDescent="0.25">
      <c r="A683" s="24">
        <v>240570</v>
      </c>
      <c r="B683" s="24" t="s">
        <v>1678</v>
      </c>
      <c r="C683" s="24" t="s">
        <v>778</v>
      </c>
      <c r="D683" s="24" t="s">
        <v>1679</v>
      </c>
      <c r="F683" s="24" t="s">
        <v>1041</v>
      </c>
      <c r="H683" s="27">
        <v>45056</v>
      </c>
      <c r="I683" s="27">
        <v>44844</v>
      </c>
      <c r="J683" s="27">
        <v>44844</v>
      </c>
      <c r="K683" s="27">
        <v>45056</v>
      </c>
      <c r="L683" s="24">
        <f>Table3[[#This Row],[EMP ID]]</f>
        <v>240570</v>
      </c>
      <c r="M683" s="24" t="str">
        <f t="shared" si="20"/>
        <v>Mitchel A. Defilippo</v>
      </c>
      <c r="N683" s="24" t="str">
        <f t="shared" si="21"/>
        <v>Defilippo, Mitchel A</v>
      </c>
      <c r="O683" s="24">
        <f>Table3[[#This Row],[EMP ID]]</f>
        <v>240570</v>
      </c>
    </row>
    <row r="684" spans="1:15" x14ac:dyDescent="0.25">
      <c r="A684" s="24">
        <v>240571</v>
      </c>
      <c r="B684" s="24" t="s">
        <v>1680</v>
      </c>
      <c r="D684" s="24" t="s">
        <v>1681</v>
      </c>
      <c r="F684" s="24" t="s">
        <v>989</v>
      </c>
      <c r="G684" s="24" t="s">
        <v>761</v>
      </c>
      <c r="H684" s="27">
        <v>45371</v>
      </c>
      <c r="I684" s="27">
        <v>44851</v>
      </c>
      <c r="J684" s="27">
        <v>44851</v>
      </c>
      <c r="K684" s="27">
        <v>45371</v>
      </c>
      <c r="L684" s="24">
        <f>Table3[[#This Row],[EMP ID]]</f>
        <v>240571</v>
      </c>
      <c r="M684" s="24" t="str">
        <f t="shared" si="20"/>
        <v>Yahir Moran-Dominguez</v>
      </c>
      <c r="N684" s="24" t="str">
        <f t="shared" si="21"/>
        <v>Moran-Dominguez, Yahir</v>
      </c>
      <c r="O684" s="24">
        <f>Table3[[#This Row],[EMP ID]]</f>
        <v>240571</v>
      </c>
    </row>
    <row r="685" spans="1:15" x14ac:dyDescent="0.25">
      <c r="A685" s="24">
        <v>240572</v>
      </c>
      <c r="B685" s="24" t="s">
        <v>1682</v>
      </c>
      <c r="C685" s="24" t="s">
        <v>791</v>
      </c>
      <c r="D685" s="24" t="s">
        <v>1683</v>
      </c>
      <c r="F685" s="24" t="s">
        <v>989</v>
      </c>
      <c r="G685" s="24" t="s">
        <v>761</v>
      </c>
      <c r="H685" s="27">
        <v>44900</v>
      </c>
      <c r="I685" s="27">
        <v>44852</v>
      </c>
      <c r="J685" s="27">
        <v>44852</v>
      </c>
      <c r="K685" s="27">
        <v>44900</v>
      </c>
      <c r="L685" s="24">
        <f>Table3[[#This Row],[EMP ID]]</f>
        <v>240572</v>
      </c>
      <c r="M685" s="24" t="str">
        <f t="shared" si="20"/>
        <v>Erick E. Barcenas Solis</v>
      </c>
      <c r="N685" s="24" t="str">
        <f t="shared" si="21"/>
        <v>Barcenas Solis, Erick E</v>
      </c>
      <c r="O685" s="24">
        <f>Table3[[#This Row],[EMP ID]]</f>
        <v>240572</v>
      </c>
    </row>
    <row r="686" spans="1:15" x14ac:dyDescent="0.25">
      <c r="A686" s="24">
        <v>240573</v>
      </c>
      <c r="B686" s="24" t="s">
        <v>877</v>
      </c>
      <c r="C686" s="24" t="s">
        <v>776</v>
      </c>
      <c r="D686" s="24" t="s">
        <v>1287</v>
      </c>
      <c r="F686" s="24" t="s">
        <v>1054</v>
      </c>
      <c r="G686" s="24" t="s">
        <v>761</v>
      </c>
      <c r="H686" s="27">
        <v>45187</v>
      </c>
      <c r="I686" s="27">
        <v>44852</v>
      </c>
      <c r="J686" s="27">
        <v>44852</v>
      </c>
      <c r="K686" s="27">
        <v>45187</v>
      </c>
      <c r="L686" s="24">
        <f>Table3[[#This Row],[EMP ID]]</f>
        <v>240573</v>
      </c>
      <c r="M686" s="24" t="str">
        <f t="shared" si="20"/>
        <v>Jose M. Gomez</v>
      </c>
      <c r="N686" s="24" t="str">
        <f t="shared" si="21"/>
        <v>Gomez, Jose M</v>
      </c>
      <c r="O686" s="24">
        <f>Table3[[#This Row],[EMP ID]]</f>
        <v>240573</v>
      </c>
    </row>
    <row r="687" spans="1:15" x14ac:dyDescent="0.25">
      <c r="A687" s="24">
        <v>240574</v>
      </c>
      <c r="B687" s="24" t="s">
        <v>1508</v>
      </c>
      <c r="D687" s="24" t="s">
        <v>1684</v>
      </c>
      <c r="F687" s="24" t="s">
        <v>1025</v>
      </c>
      <c r="G687" s="24" t="s">
        <v>761</v>
      </c>
      <c r="H687" s="27">
        <v>44887</v>
      </c>
      <c r="I687" s="27">
        <v>44855</v>
      </c>
      <c r="J687" s="27">
        <v>44855</v>
      </c>
      <c r="K687" s="27">
        <v>44887</v>
      </c>
      <c r="L687" s="24">
        <f>Table3[[#This Row],[EMP ID]]</f>
        <v>240574</v>
      </c>
      <c r="M687" s="24" t="str">
        <f t="shared" si="20"/>
        <v>Cecilio Perez Diaz</v>
      </c>
      <c r="N687" s="24" t="str">
        <f t="shared" si="21"/>
        <v>Perez Diaz, Cecilio</v>
      </c>
      <c r="O687" s="24">
        <f>Table3[[#This Row],[EMP ID]]</f>
        <v>240574</v>
      </c>
    </row>
    <row r="688" spans="1:15" x14ac:dyDescent="0.25">
      <c r="A688" s="24">
        <v>240575</v>
      </c>
      <c r="B688" s="24" t="s">
        <v>1061</v>
      </c>
      <c r="C688" s="24" t="s">
        <v>776</v>
      </c>
      <c r="D688" s="24" t="s">
        <v>1477</v>
      </c>
      <c r="F688" s="24" t="s">
        <v>1091</v>
      </c>
      <c r="G688" s="24" t="s">
        <v>761</v>
      </c>
      <c r="H688" s="27">
        <v>45092</v>
      </c>
      <c r="I688" s="27">
        <v>44855</v>
      </c>
      <c r="J688" s="27">
        <v>44855</v>
      </c>
      <c r="K688" s="27">
        <v>45092</v>
      </c>
      <c r="L688" s="24">
        <f>Table3[[#This Row],[EMP ID]]</f>
        <v>240575</v>
      </c>
      <c r="M688" s="24" t="str">
        <f t="shared" si="20"/>
        <v>Miguel M. Perez Escalera</v>
      </c>
      <c r="N688" s="24" t="str">
        <f t="shared" si="21"/>
        <v>Perez Escalera, Miguel M</v>
      </c>
      <c r="O688" s="24">
        <f>Table3[[#This Row],[EMP ID]]</f>
        <v>240575</v>
      </c>
    </row>
    <row r="689" spans="1:15" x14ac:dyDescent="0.25">
      <c r="A689" s="24">
        <v>240576</v>
      </c>
      <c r="B689" s="24" t="s">
        <v>1374</v>
      </c>
      <c r="C689" s="24" t="s">
        <v>784</v>
      </c>
      <c r="D689" s="24" t="s">
        <v>1685</v>
      </c>
      <c r="F689" s="24" t="s">
        <v>1165</v>
      </c>
      <c r="G689" s="24" t="s">
        <v>771</v>
      </c>
      <c r="H689" s="27">
        <v>45066</v>
      </c>
      <c r="I689" s="27">
        <v>44855</v>
      </c>
      <c r="J689" s="27">
        <v>44855</v>
      </c>
      <c r="K689" s="27">
        <v>45066</v>
      </c>
      <c r="L689" s="24">
        <f>Table3[[#This Row],[EMP ID]]</f>
        <v>240576</v>
      </c>
      <c r="M689" s="24" t="str">
        <f t="shared" si="20"/>
        <v>John P. Gordon</v>
      </c>
      <c r="N689" s="24" t="str">
        <f t="shared" si="21"/>
        <v>Gordon, John P</v>
      </c>
      <c r="O689" s="24">
        <f>Table3[[#This Row],[EMP ID]]</f>
        <v>240576</v>
      </c>
    </row>
    <row r="690" spans="1:15" x14ac:dyDescent="0.25">
      <c r="A690" s="24">
        <v>240577</v>
      </c>
      <c r="B690" s="24" t="s">
        <v>1686</v>
      </c>
      <c r="C690" s="24" t="s">
        <v>766</v>
      </c>
      <c r="D690" s="24" t="s">
        <v>1687</v>
      </c>
      <c r="F690" s="24" t="s">
        <v>1244</v>
      </c>
      <c r="H690" s="27">
        <v>44991</v>
      </c>
      <c r="I690" s="27">
        <v>44846</v>
      </c>
      <c r="J690" s="27">
        <v>44863</v>
      </c>
      <c r="K690" s="27">
        <v>44991</v>
      </c>
      <c r="L690" s="24">
        <f>Table3[[#This Row],[EMP ID]]</f>
        <v>240577</v>
      </c>
      <c r="M690" s="24" t="str">
        <f t="shared" si="20"/>
        <v>Nicholas J. Provost</v>
      </c>
      <c r="N690" s="24" t="str">
        <f t="shared" si="21"/>
        <v>Provost, Nicholas J</v>
      </c>
      <c r="O690" s="24">
        <f>Table3[[#This Row],[EMP ID]]</f>
        <v>240577</v>
      </c>
    </row>
    <row r="691" spans="1:15" x14ac:dyDescent="0.25">
      <c r="A691" s="24">
        <v>240578</v>
      </c>
      <c r="B691" s="24" t="s">
        <v>1688</v>
      </c>
      <c r="C691" s="24" t="s">
        <v>845</v>
      </c>
      <c r="D691" s="24" t="s">
        <v>1689</v>
      </c>
      <c r="F691" s="24" t="s">
        <v>1041</v>
      </c>
      <c r="G691" s="24" t="s">
        <v>771</v>
      </c>
      <c r="H691" s="27">
        <v>44898</v>
      </c>
      <c r="I691" s="27">
        <v>44875</v>
      </c>
      <c r="J691" s="27">
        <v>44875</v>
      </c>
      <c r="K691" s="27">
        <v>44898</v>
      </c>
      <c r="L691" s="24">
        <f>Table3[[#This Row],[EMP ID]]</f>
        <v>240578</v>
      </c>
      <c r="M691" s="24" t="str">
        <f t="shared" si="20"/>
        <v>Cornelius D. Brewer</v>
      </c>
      <c r="N691" s="24" t="str">
        <f t="shared" si="21"/>
        <v>Brewer, Cornelius D</v>
      </c>
      <c r="O691" s="24">
        <f>Table3[[#This Row],[EMP ID]]</f>
        <v>240578</v>
      </c>
    </row>
    <row r="692" spans="1:15" x14ac:dyDescent="0.25">
      <c r="A692" s="24">
        <v>240579</v>
      </c>
      <c r="B692" s="24" t="s">
        <v>1690</v>
      </c>
      <c r="D692" s="24" t="s">
        <v>1691</v>
      </c>
      <c r="F692" s="24" t="s">
        <v>1041</v>
      </c>
      <c r="G692" s="24" t="s">
        <v>771</v>
      </c>
      <c r="H692" s="27">
        <v>44887</v>
      </c>
      <c r="I692" s="27">
        <v>44875</v>
      </c>
      <c r="J692" s="27">
        <v>44875</v>
      </c>
      <c r="K692" s="27">
        <v>44887</v>
      </c>
      <c r="L692" s="24">
        <f>Table3[[#This Row],[EMP ID]]</f>
        <v>240579</v>
      </c>
      <c r="M692" s="24" t="str">
        <f t="shared" si="20"/>
        <v>Ryan Lyons</v>
      </c>
      <c r="N692" s="24" t="str">
        <f t="shared" si="21"/>
        <v>Lyons, Ryan</v>
      </c>
      <c r="O692" s="24">
        <f>Table3[[#This Row],[EMP ID]]</f>
        <v>240579</v>
      </c>
    </row>
    <row r="693" spans="1:15" x14ac:dyDescent="0.25">
      <c r="A693" s="24">
        <v>240580</v>
      </c>
      <c r="B693" s="24" t="s">
        <v>857</v>
      </c>
      <c r="D693" s="24" t="s">
        <v>1692</v>
      </c>
      <c r="F693" s="24" t="s">
        <v>1041</v>
      </c>
      <c r="G693" s="24" t="s">
        <v>761</v>
      </c>
      <c r="H693" s="27">
        <v>44882</v>
      </c>
      <c r="I693" s="27">
        <v>44869</v>
      </c>
      <c r="J693" s="27">
        <v>44869</v>
      </c>
      <c r="K693" s="27">
        <v>44882</v>
      </c>
      <c r="L693" s="24">
        <f>Table3[[#This Row],[EMP ID]]</f>
        <v>240580</v>
      </c>
      <c r="M693" s="24" t="str">
        <f t="shared" si="20"/>
        <v>Daniel Pescador</v>
      </c>
      <c r="N693" s="24" t="str">
        <f t="shared" si="21"/>
        <v>Pescador, Daniel</v>
      </c>
      <c r="O693" s="24">
        <f>Table3[[#This Row],[EMP ID]]</f>
        <v>240580</v>
      </c>
    </row>
    <row r="694" spans="1:15" x14ac:dyDescent="0.25">
      <c r="A694" s="24">
        <v>240581</v>
      </c>
      <c r="B694" s="24" t="s">
        <v>969</v>
      </c>
      <c r="D694" s="24" t="s">
        <v>794</v>
      </c>
      <c r="F694" s="24" t="s">
        <v>1022</v>
      </c>
      <c r="G694" s="24" t="s">
        <v>761</v>
      </c>
      <c r="H694" s="27">
        <v>44911</v>
      </c>
      <c r="I694" s="27">
        <v>44886</v>
      </c>
      <c r="J694" s="27">
        <v>44886</v>
      </c>
      <c r="K694" s="27">
        <v>44911</v>
      </c>
      <c r="L694" s="24">
        <f>Table3[[#This Row],[EMP ID]]</f>
        <v>240581</v>
      </c>
      <c r="M694" s="24" t="str">
        <f t="shared" si="20"/>
        <v>Eduardo Rodriguez</v>
      </c>
      <c r="N694" s="24" t="str">
        <f t="shared" si="21"/>
        <v>Rodriguez, Eduardo</v>
      </c>
      <c r="O694" s="24">
        <f>Table3[[#This Row],[EMP ID]]</f>
        <v>240581</v>
      </c>
    </row>
    <row r="695" spans="1:15" x14ac:dyDescent="0.25">
      <c r="A695" s="24">
        <v>240582</v>
      </c>
      <c r="B695" s="24" t="s">
        <v>908</v>
      </c>
      <c r="C695" s="24" t="s">
        <v>776</v>
      </c>
      <c r="D695" s="24" t="s">
        <v>1121</v>
      </c>
      <c r="F695" s="24" t="s">
        <v>1022</v>
      </c>
      <c r="G695" s="24" t="s">
        <v>761</v>
      </c>
      <c r="H695" s="27">
        <v>44911</v>
      </c>
      <c r="I695" s="27">
        <v>44886</v>
      </c>
      <c r="J695" s="27">
        <v>44886</v>
      </c>
      <c r="K695" s="27">
        <v>44911</v>
      </c>
      <c r="L695" s="24">
        <f>Table3[[#This Row],[EMP ID]]</f>
        <v>240582</v>
      </c>
      <c r="M695" s="24" t="str">
        <f t="shared" si="20"/>
        <v>Juan M. Rodriguez Flores</v>
      </c>
      <c r="N695" s="24" t="str">
        <f t="shared" si="21"/>
        <v>Rodriguez Flores, Juan M</v>
      </c>
      <c r="O695" s="24">
        <f>Table3[[#This Row],[EMP ID]]</f>
        <v>240582</v>
      </c>
    </row>
    <row r="696" spans="1:15" x14ac:dyDescent="0.25">
      <c r="A696" s="24">
        <v>240583</v>
      </c>
      <c r="B696" s="24" t="s">
        <v>1212</v>
      </c>
      <c r="C696" s="24" t="s">
        <v>900</v>
      </c>
      <c r="D696" s="24" t="s">
        <v>1118</v>
      </c>
      <c r="F696" s="24" t="s">
        <v>1352</v>
      </c>
      <c r="G696" s="24" t="s">
        <v>761</v>
      </c>
      <c r="H696" s="27">
        <v>45100</v>
      </c>
      <c r="I696" s="27">
        <v>44894</v>
      </c>
      <c r="J696" s="27">
        <v>44894</v>
      </c>
      <c r="K696" s="27">
        <v>45262</v>
      </c>
      <c r="L696" s="24">
        <f>Table3[[#This Row],[EMP ID]]</f>
        <v>240583</v>
      </c>
      <c r="M696" s="24" t="str">
        <f t="shared" si="20"/>
        <v>David G. Rivera</v>
      </c>
      <c r="N696" s="24" t="str">
        <f t="shared" si="21"/>
        <v>Rivera, David G</v>
      </c>
      <c r="O696" s="24">
        <f>Table3[[#This Row],[EMP ID]]</f>
        <v>240583</v>
      </c>
    </row>
    <row r="697" spans="1:15" x14ac:dyDescent="0.25">
      <c r="A697" s="24">
        <v>240584</v>
      </c>
      <c r="B697" s="24" t="s">
        <v>1693</v>
      </c>
      <c r="C697" s="24" t="s">
        <v>1039</v>
      </c>
      <c r="D697" s="24" t="s">
        <v>1694</v>
      </c>
      <c r="F697" s="24" t="s">
        <v>989</v>
      </c>
      <c r="G697" s="24" t="s">
        <v>771</v>
      </c>
      <c r="H697" s="27">
        <v>44914</v>
      </c>
      <c r="I697" s="27">
        <v>44896</v>
      </c>
      <c r="J697" s="27">
        <v>44896</v>
      </c>
      <c r="K697" s="27">
        <v>44914</v>
      </c>
      <c r="L697" s="24">
        <f>Table3[[#This Row],[EMP ID]]</f>
        <v>240584</v>
      </c>
      <c r="M697" s="24" t="str">
        <f t="shared" si="20"/>
        <v>Malcolm T. Paige</v>
      </c>
      <c r="N697" s="24" t="str">
        <f t="shared" si="21"/>
        <v>Paige, Malcolm T</v>
      </c>
      <c r="O697" s="24">
        <f>Table3[[#This Row],[EMP ID]]</f>
        <v>240584</v>
      </c>
    </row>
    <row r="698" spans="1:15" x14ac:dyDescent="0.25">
      <c r="A698" s="24">
        <v>240585</v>
      </c>
      <c r="B698" s="24" t="s">
        <v>813</v>
      </c>
      <c r="C698" s="24" t="s">
        <v>757</v>
      </c>
      <c r="D698" s="24" t="s">
        <v>1695</v>
      </c>
      <c r="F698" s="24" t="s">
        <v>1046</v>
      </c>
      <c r="G698" s="24" t="s">
        <v>761</v>
      </c>
      <c r="H698" s="27">
        <v>45015</v>
      </c>
      <c r="I698" s="27">
        <v>44895</v>
      </c>
      <c r="J698" s="27">
        <v>44895</v>
      </c>
      <c r="K698" s="27">
        <v>45015</v>
      </c>
      <c r="L698" s="24">
        <f>Table3[[#This Row],[EMP ID]]</f>
        <v>240585</v>
      </c>
      <c r="M698" s="24" t="str">
        <f t="shared" si="20"/>
        <v>Hector Y. Silva Fernandez</v>
      </c>
      <c r="N698" s="24" t="str">
        <f t="shared" si="21"/>
        <v>Silva Fernandez, Hector Y</v>
      </c>
      <c r="O698" s="24">
        <f>Table3[[#This Row],[EMP ID]]</f>
        <v>240585</v>
      </c>
    </row>
    <row r="699" spans="1:15" x14ac:dyDescent="0.25">
      <c r="A699" s="24">
        <v>240586</v>
      </c>
      <c r="B699" s="24" t="s">
        <v>1149</v>
      </c>
      <c r="D699" s="24" t="s">
        <v>1696</v>
      </c>
      <c r="F699" s="24" t="s">
        <v>1325</v>
      </c>
      <c r="G699" s="24" t="s">
        <v>761</v>
      </c>
      <c r="H699" s="27">
        <v>45100</v>
      </c>
      <c r="I699" s="27">
        <v>44895</v>
      </c>
      <c r="J699" s="27">
        <v>44895</v>
      </c>
      <c r="K699" s="27">
        <v>45100</v>
      </c>
      <c r="L699" s="24">
        <f>Table3[[#This Row],[EMP ID]]</f>
        <v>240586</v>
      </c>
      <c r="M699" s="24" t="str">
        <f t="shared" si="20"/>
        <v>Fabian Ramirez Montoya</v>
      </c>
      <c r="N699" s="24" t="str">
        <f t="shared" si="21"/>
        <v>Ramirez Montoya, Fabian</v>
      </c>
      <c r="O699" s="24">
        <f>Table3[[#This Row],[EMP ID]]</f>
        <v>240586</v>
      </c>
    </row>
    <row r="700" spans="1:15" x14ac:dyDescent="0.25">
      <c r="A700" s="24">
        <v>240587</v>
      </c>
      <c r="B700" s="24" t="s">
        <v>908</v>
      </c>
      <c r="C700" s="24" t="s">
        <v>810</v>
      </c>
      <c r="D700" s="24" t="s">
        <v>1307</v>
      </c>
      <c r="F700" s="24" t="s">
        <v>1338</v>
      </c>
      <c r="G700" s="24" t="s">
        <v>761</v>
      </c>
      <c r="H700" s="27">
        <v>45100</v>
      </c>
      <c r="I700" s="27">
        <v>44896</v>
      </c>
      <c r="J700" s="27">
        <v>44896</v>
      </c>
      <c r="K700" s="27">
        <v>45100</v>
      </c>
      <c r="L700" s="24">
        <f>Table3[[#This Row],[EMP ID]]</f>
        <v>240587</v>
      </c>
      <c r="M700" s="24" t="str">
        <f t="shared" si="20"/>
        <v>Juan C. Guevara</v>
      </c>
      <c r="N700" s="24" t="str">
        <f t="shared" si="21"/>
        <v>Guevara, Juan C</v>
      </c>
      <c r="O700" s="24">
        <f>Table3[[#This Row],[EMP ID]]</f>
        <v>240587</v>
      </c>
    </row>
    <row r="701" spans="1:15" x14ac:dyDescent="0.25">
      <c r="A701" s="24">
        <v>240588</v>
      </c>
      <c r="B701" s="24" t="s">
        <v>1089</v>
      </c>
      <c r="C701" s="24" t="s">
        <v>764</v>
      </c>
      <c r="D701" s="24" t="s">
        <v>1697</v>
      </c>
      <c r="F701" s="24" t="s">
        <v>989</v>
      </c>
      <c r="G701" s="24" t="s">
        <v>761</v>
      </c>
      <c r="H701" s="27">
        <v>45184</v>
      </c>
      <c r="I701" s="27">
        <v>44900</v>
      </c>
      <c r="J701" s="27">
        <v>44900</v>
      </c>
      <c r="K701" s="27">
        <v>45184</v>
      </c>
      <c r="L701" s="24">
        <f>Table3[[#This Row],[EMP ID]]</f>
        <v>240588</v>
      </c>
      <c r="M701" s="24" t="str">
        <f t="shared" si="20"/>
        <v>Manuel N. Mayorquin</v>
      </c>
      <c r="N701" s="24" t="str">
        <f t="shared" si="21"/>
        <v>Mayorquin, Manuel N</v>
      </c>
      <c r="O701" s="24">
        <f>Table3[[#This Row],[EMP ID]]</f>
        <v>240588</v>
      </c>
    </row>
    <row r="702" spans="1:15" x14ac:dyDescent="0.25">
      <c r="A702" s="24">
        <v>240589</v>
      </c>
      <c r="B702" s="24" t="s">
        <v>1698</v>
      </c>
      <c r="C702" s="24" t="s">
        <v>776</v>
      </c>
      <c r="D702" s="24" t="s">
        <v>1699</v>
      </c>
      <c r="F702" s="24" t="s">
        <v>989</v>
      </c>
      <c r="G702" s="24" t="s">
        <v>761</v>
      </c>
      <c r="H702" s="27">
        <v>44932</v>
      </c>
      <c r="I702" s="27">
        <v>44903</v>
      </c>
      <c r="J702" s="27">
        <v>44903</v>
      </c>
      <c r="K702" s="27">
        <v>44932</v>
      </c>
      <c r="L702" s="24">
        <f>Table3[[#This Row],[EMP ID]]</f>
        <v>240589</v>
      </c>
      <c r="M702" s="24" t="str">
        <f t="shared" si="20"/>
        <v>Roger M. Alvarenga Marquez</v>
      </c>
      <c r="N702" s="24" t="str">
        <f t="shared" si="21"/>
        <v>Alvarenga Marquez, Roger M</v>
      </c>
      <c r="O702" s="24">
        <f>Table3[[#This Row],[EMP ID]]</f>
        <v>240589</v>
      </c>
    </row>
    <row r="703" spans="1:15" x14ac:dyDescent="0.25">
      <c r="A703" s="24">
        <v>240590</v>
      </c>
      <c r="B703" s="24" t="s">
        <v>1700</v>
      </c>
      <c r="C703" s="24" t="s">
        <v>766</v>
      </c>
      <c r="D703" s="24" t="s">
        <v>1266</v>
      </c>
      <c r="F703" s="24" t="s">
        <v>989</v>
      </c>
      <c r="G703" s="24" t="s">
        <v>761</v>
      </c>
      <c r="H703" s="27">
        <v>45100</v>
      </c>
      <c r="I703" s="27">
        <v>44907</v>
      </c>
      <c r="J703" s="27">
        <v>44907</v>
      </c>
      <c r="K703" s="27">
        <v>45100</v>
      </c>
      <c r="L703" s="24">
        <f>Table3[[#This Row],[EMP ID]]</f>
        <v>240590</v>
      </c>
      <c r="M703" s="24" t="str">
        <f t="shared" si="20"/>
        <v>Belis J. Acevedo</v>
      </c>
      <c r="N703" s="24" t="str">
        <f t="shared" si="21"/>
        <v>Acevedo, Belis J</v>
      </c>
      <c r="O703" s="24">
        <f>Table3[[#This Row],[EMP ID]]</f>
        <v>240590</v>
      </c>
    </row>
    <row r="704" spans="1:15" x14ac:dyDescent="0.25">
      <c r="A704" s="24">
        <v>240591</v>
      </c>
      <c r="B704" s="24" t="s">
        <v>1701</v>
      </c>
      <c r="C704" s="24" t="s">
        <v>832</v>
      </c>
      <c r="D704" s="24" t="s">
        <v>1702</v>
      </c>
      <c r="F704" s="24" t="s">
        <v>989</v>
      </c>
      <c r="G704" s="24" t="s">
        <v>761</v>
      </c>
      <c r="H704" s="27">
        <v>44908</v>
      </c>
      <c r="I704" s="27">
        <v>44908</v>
      </c>
      <c r="J704" s="27">
        <v>44908</v>
      </c>
      <c r="K704" s="27">
        <v>44908</v>
      </c>
      <c r="L704" s="24">
        <f>Table3[[#This Row],[EMP ID]]</f>
        <v>240591</v>
      </c>
      <c r="M704" s="24" t="str">
        <f t="shared" si="20"/>
        <v>Howard K. Wright</v>
      </c>
      <c r="N704" s="24" t="str">
        <f t="shared" si="21"/>
        <v>Wright, Howard K</v>
      </c>
      <c r="O704" s="24">
        <f>Table3[[#This Row],[EMP ID]]</f>
        <v>240591</v>
      </c>
    </row>
    <row r="705" spans="1:15" x14ac:dyDescent="0.25">
      <c r="A705" s="24">
        <v>240592</v>
      </c>
      <c r="B705" s="24" t="s">
        <v>1703</v>
      </c>
      <c r="D705" s="24" t="s">
        <v>1704</v>
      </c>
      <c r="F705" s="24" t="s">
        <v>1022</v>
      </c>
      <c r="G705" s="24" t="s">
        <v>761</v>
      </c>
      <c r="H705" s="27">
        <v>45058</v>
      </c>
      <c r="I705" s="27">
        <v>44931</v>
      </c>
      <c r="J705" s="27">
        <v>44931</v>
      </c>
      <c r="K705" s="27">
        <v>45058</v>
      </c>
      <c r="L705" s="24">
        <f>Table3[[#This Row],[EMP ID]]</f>
        <v>240592</v>
      </c>
      <c r="M705" s="24" t="str">
        <f t="shared" si="20"/>
        <v>Fermin Bugarin Garcia</v>
      </c>
      <c r="N705" s="24" t="str">
        <f t="shared" si="21"/>
        <v>Bugarin Garcia, Fermin</v>
      </c>
      <c r="O705" s="24">
        <f>Table3[[#This Row],[EMP ID]]</f>
        <v>240592</v>
      </c>
    </row>
    <row r="706" spans="1:15" x14ac:dyDescent="0.25">
      <c r="A706" s="24">
        <v>240593</v>
      </c>
      <c r="B706" s="24" t="s">
        <v>1104</v>
      </c>
      <c r="D706" s="24" t="s">
        <v>1705</v>
      </c>
      <c r="F706" s="24" t="s">
        <v>1031</v>
      </c>
      <c r="G706" s="24" t="s">
        <v>761</v>
      </c>
      <c r="H706" s="27"/>
      <c r="I706" s="27">
        <v>44937</v>
      </c>
      <c r="J706" s="27">
        <v>44937</v>
      </c>
      <c r="K706" s="27">
        <v>45619</v>
      </c>
      <c r="L706" s="24">
        <f>Table3[[#This Row],[EMP ID]]</f>
        <v>240593</v>
      </c>
      <c r="M706" s="24" t="str">
        <f t="shared" si="20"/>
        <v>Valentin Carrillo</v>
      </c>
      <c r="N706" s="24" t="str">
        <f t="shared" si="21"/>
        <v>Carrillo, Valentin</v>
      </c>
      <c r="O706" s="24">
        <f>Table3[[#This Row],[EMP ID]]</f>
        <v>240593</v>
      </c>
    </row>
    <row r="707" spans="1:15" x14ac:dyDescent="0.25">
      <c r="A707" s="24">
        <v>240594</v>
      </c>
      <c r="B707" s="24" t="s">
        <v>1006</v>
      </c>
      <c r="C707" s="24" t="s">
        <v>778</v>
      </c>
      <c r="D707" s="24" t="s">
        <v>1661</v>
      </c>
      <c r="F707" s="24" t="s">
        <v>989</v>
      </c>
      <c r="G707" s="24" t="s">
        <v>761</v>
      </c>
      <c r="H707" s="27">
        <v>45245</v>
      </c>
      <c r="I707" s="27">
        <v>44935</v>
      </c>
      <c r="J707" s="27">
        <v>44935</v>
      </c>
      <c r="K707" s="27">
        <v>45245</v>
      </c>
      <c r="L707" s="24">
        <f>Table3[[#This Row],[EMP ID]]</f>
        <v>240594</v>
      </c>
      <c r="M707" s="24" t="str">
        <f t="shared" ref="M707:M770" si="22">IF(C707&lt;&gt;"", B707 &amp; " " &amp; C707 &amp; ". " &amp; D707, B707 &amp; " " &amp; D707)</f>
        <v>Francisco A. Morales</v>
      </c>
      <c r="N707" s="24" t="str">
        <f t="shared" ref="N707:N770" si="23">IF(C707&lt;&gt;"", D707 &amp; ", " &amp; B707 &amp; " " &amp; C707, D707 &amp; ", " &amp; B707)</f>
        <v>Morales, Francisco A</v>
      </c>
      <c r="O707" s="24">
        <f>Table3[[#This Row],[EMP ID]]</f>
        <v>240594</v>
      </c>
    </row>
    <row r="708" spans="1:15" x14ac:dyDescent="0.25">
      <c r="A708" s="24">
        <v>240595</v>
      </c>
      <c r="B708" s="24" t="s">
        <v>1499</v>
      </c>
      <c r="D708" s="24" t="s">
        <v>1706</v>
      </c>
      <c r="F708" s="24" t="s">
        <v>1022</v>
      </c>
      <c r="G708" s="24" t="s">
        <v>761</v>
      </c>
      <c r="H708" s="27">
        <v>45037</v>
      </c>
      <c r="I708" s="27">
        <v>44936</v>
      </c>
      <c r="J708" s="27">
        <v>44936</v>
      </c>
      <c r="K708" s="27">
        <v>45037</v>
      </c>
      <c r="L708" s="24">
        <f>Table3[[#This Row],[EMP ID]]</f>
        <v>240595</v>
      </c>
      <c r="M708" s="24" t="str">
        <f t="shared" si="22"/>
        <v>Pedro Rodriquez-Valdez</v>
      </c>
      <c r="N708" s="24" t="str">
        <f t="shared" si="23"/>
        <v>Rodriquez-Valdez, Pedro</v>
      </c>
      <c r="O708" s="24">
        <f>Table3[[#This Row],[EMP ID]]</f>
        <v>240595</v>
      </c>
    </row>
    <row r="709" spans="1:15" x14ac:dyDescent="0.25">
      <c r="A709" s="24">
        <v>240596</v>
      </c>
      <c r="B709" s="24" t="s">
        <v>1707</v>
      </c>
      <c r="C709" s="24" t="s">
        <v>778</v>
      </c>
      <c r="D709" s="24" t="s">
        <v>1708</v>
      </c>
      <c r="F709" s="24" t="s">
        <v>1091</v>
      </c>
      <c r="G709" s="24" t="s">
        <v>761</v>
      </c>
      <c r="H709" s="27">
        <v>44936</v>
      </c>
      <c r="I709" s="27">
        <v>44936</v>
      </c>
      <c r="J709" s="27">
        <v>44936</v>
      </c>
      <c r="K709" s="27">
        <v>44936</v>
      </c>
      <c r="L709" s="24">
        <f>Table3[[#This Row],[EMP ID]]</f>
        <v>240596</v>
      </c>
      <c r="M709" s="24" t="str">
        <f t="shared" si="22"/>
        <v>Lucas A. Leal</v>
      </c>
      <c r="N709" s="24" t="str">
        <f t="shared" si="23"/>
        <v>Leal, Lucas A</v>
      </c>
      <c r="O709" s="24">
        <f>Table3[[#This Row],[EMP ID]]</f>
        <v>240596</v>
      </c>
    </row>
    <row r="710" spans="1:15" x14ac:dyDescent="0.25">
      <c r="A710" s="24">
        <v>240597</v>
      </c>
      <c r="B710" s="24" t="s">
        <v>1499</v>
      </c>
      <c r="D710" s="24" t="s">
        <v>1709</v>
      </c>
      <c r="F710" s="24" t="s">
        <v>1454</v>
      </c>
      <c r="G710" s="24" t="s">
        <v>761</v>
      </c>
      <c r="H710" s="27">
        <v>44981</v>
      </c>
      <c r="I710" s="27">
        <v>44936</v>
      </c>
      <c r="J710" s="27">
        <v>44936</v>
      </c>
      <c r="K710" s="27">
        <v>44981</v>
      </c>
      <c r="L710" s="24">
        <f>Table3[[#This Row],[EMP ID]]</f>
        <v>240597</v>
      </c>
      <c r="M710" s="24" t="str">
        <f t="shared" si="22"/>
        <v>Pedro Garcia Hernandez</v>
      </c>
      <c r="N710" s="24" t="str">
        <f t="shared" si="23"/>
        <v>Garcia Hernandez, Pedro</v>
      </c>
      <c r="O710" s="24">
        <f>Table3[[#This Row],[EMP ID]]</f>
        <v>240597</v>
      </c>
    </row>
    <row r="711" spans="1:15" x14ac:dyDescent="0.25">
      <c r="A711" s="24">
        <v>240598</v>
      </c>
      <c r="B711" s="24" t="s">
        <v>1710</v>
      </c>
      <c r="C711" s="24" t="s">
        <v>1039</v>
      </c>
      <c r="D711" s="24" t="s">
        <v>1711</v>
      </c>
      <c r="F711" s="24" t="s">
        <v>989</v>
      </c>
      <c r="G711" s="24" t="s">
        <v>771</v>
      </c>
      <c r="H711" s="27">
        <v>44938</v>
      </c>
      <c r="I711" s="27">
        <v>44938</v>
      </c>
      <c r="J711" s="27">
        <v>44938</v>
      </c>
      <c r="K711" s="27">
        <v>44938</v>
      </c>
      <c r="L711" s="24">
        <f>Table3[[#This Row],[EMP ID]]</f>
        <v>240598</v>
      </c>
      <c r="M711" s="24" t="str">
        <f t="shared" si="22"/>
        <v>Vladimere T. Bohemond</v>
      </c>
      <c r="N711" s="24" t="str">
        <f t="shared" si="23"/>
        <v>Bohemond, Vladimere T</v>
      </c>
      <c r="O711" s="24">
        <f>Table3[[#This Row],[EMP ID]]</f>
        <v>240598</v>
      </c>
    </row>
    <row r="712" spans="1:15" x14ac:dyDescent="0.25">
      <c r="A712" s="24">
        <v>240599</v>
      </c>
      <c r="B712" s="24" t="s">
        <v>1239</v>
      </c>
      <c r="D712" s="24" t="s">
        <v>1712</v>
      </c>
      <c r="F712" s="24" t="s">
        <v>1325</v>
      </c>
      <c r="G712" s="24" t="s">
        <v>761</v>
      </c>
      <c r="H712" s="27"/>
      <c r="I712" s="27">
        <v>44937</v>
      </c>
      <c r="J712" s="27">
        <v>44937</v>
      </c>
      <c r="K712" s="27">
        <v>45618</v>
      </c>
      <c r="L712" s="24">
        <f>Table3[[#This Row],[EMP ID]]</f>
        <v>240599</v>
      </c>
      <c r="M712" s="24" t="str">
        <f t="shared" si="22"/>
        <v>Isaac Lucero</v>
      </c>
      <c r="N712" s="24" t="str">
        <f t="shared" si="23"/>
        <v>Lucero, Isaac</v>
      </c>
      <c r="O712" s="24">
        <f>Table3[[#This Row],[EMP ID]]</f>
        <v>240599</v>
      </c>
    </row>
    <row r="713" spans="1:15" x14ac:dyDescent="0.25">
      <c r="A713" s="24">
        <v>240600</v>
      </c>
      <c r="B713" s="24" t="s">
        <v>1503</v>
      </c>
      <c r="C713" s="24" t="s">
        <v>816</v>
      </c>
      <c r="D713" s="24" t="s">
        <v>1118</v>
      </c>
      <c r="F713" s="24" t="s">
        <v>1041</v>
      </c>
      <c r="G713" s="24" t="s">
        <v>761</v>
      </c>
      <c r="H713" s="27">
        <v>44937</v>
      </c>
      <c r="I713" s="27">
        <v>44937</v>
      </c>
      <c r="J713" s="27">
        <v>44937</v>
      </c>
      <c r="K713" s="27">
        <v>44937</v>
      </c>
      <c r="L713" s="24">
        <f>Table3[[#This Row],[EMP ID]]</f>
        <v>240600</v>
      </c>
      <c r="M713" s="24" t="str">
        <f t="shared" si="22"/>
        <v>Mario I. Rivera</v>
      </c>
      <c r="N713" s="24" t="str">
        <f t="shared" si="23"/>
        <v>Rivera, Mario I</v>
      </c>
      <c r="O713" s="24">
        <f>Table3[[#This Row],[EMP ID]]</f>
        <v>240600</v>
      </c>
    </row>
    <row r="714" spans="1:15" x14ac:dyDescent="0.25">
      <c r="A714" s="24">
        <v>240601</v>
      </c>
      <c r="B714" s="24" t="s">
        <v>1480</v>
      </c>
      <c r="D714" s="24" t="s">
        <v>1713</v>
      </c>
      <c r="F714" s="24" t="s">
        <v>1022</v>
      </c>
      <c r="G714" s="24" t="s">
        <v>761</v>
      </c>
      <c r="H714" s="27"/>
      <c r="I714" s="27">
        <v>44943</v>
      </c>
      <c r="J714" s="27">
        <v>44943</v>
      </c>
      <c r="K714" s="27">
        <v>45618</v>
      </c>
      <c r="L714" s="24">
        <f>Table3[[#This Row],[EMP ID]]</f>
        <v>240601</v>
      </c>
      <c r="M714" s="24" t="str">
        <f t="shared" si="22"/>
        <v>Ernesto Orrostieta Hernandez</v>
      </c>
      <c r="N714" s="24" t="str">
        <f t="shared" si="23"/>
        <v>Orrostieta Hernandez, Ernesto</v>
      </c>
      <c r="O714" s="24">
        <f>Table3[[#This Row],[EMP ID]]</f>
        <v>240601</v>
      </c>
    </row>
    <row r="715" spans="1:15" x14ac:dyDescent="0.25">
      <c r="A715" s="24">
        <v>240602</v>
      </c>
      <c r="B715" s="24" t="s">
        <v>1002</v>
      </c>
      <c r="D715" s="24" t="s">
        <v>1714</v>
      </c>
      <c r="F715" s="24" t="s">
        <v>1041</v>
      </c>
      <c r="G715" s="24" t="s">
        <v>761</v>
      </c>
      <c r="H715" s="27">
        <v>45184</v>
      </c>
      <c r="I715" s="27">
        <v>44944</v>
      </c>
      <c r="J715" s="27">
        <v>44944</v>
      </c>
      <c r="K715" s="27">
        <v>45184</v>
      </c>
      <c r="L715" s="24">
        <f>Table3[[#This Row],[EMP ID]]</f>
        <v>240602</v>
      </c>
      <c r="M715" s="24" t="str">
        <f t="shared" si="22"/>
        <v>Jaime Martinez Gonzalez</v>
      </c>
      <c r="N715" s="24" t="str">
        <f t="shared" si="23"/>
        <v>Martinez Gonzalez, Jaime</v>
      </c>
      <c r="O715" s="24">
        <f>Table3[[#This Row],[EMP ID]]</f>
        <v>240602</v>
      </c>
    </row>
    <row r="716" spans="1:15" x14ac:dyDescent="0.25">
      <c r="A716" s="24">
        <v>240603</v>
      </c>
      <c r="B716" s="24" t="s">
        <v>969</v>
      </c>
      <c r="D716" s="24" t="s">
        <v>1125</v>
      </c>
      <c r="F716" s="24" t="s">
        <v>1041</v>
      </c>
      <c r="G716" s="24" t="s">
        <v>761</v>
      </c>
      <c r="H716" s="27">
        <v>44993</v>
      </c>
      <c r="I716" s="27">
        <v>44949</v>
      </c>
      <c r="J716" s="27">
        <v>44949</v>
      </c>
      <c r="K716" s="27">
        <v>44993</v>
      </c>
      <c r="L716" s="24">
        <f>Table3[[#This Row],[EMP ID]]</f>
        <v>240603</v>
      </c>
      <c r="M716" s="24" t="str">
        <f t="shared" si="22"/>
        <v>Eduardo Ruiz</v>
      </c>
      <c r="N716" s="24" t="str">
        <f t="shared" si="23"/>
        <v>Ruiz, Eduardo</v>
      </c>
      <c r="O716" s="24">
        <f>Table3[[#This Row],[EMP ID]]</f>
        <v>240603</v>
      </c>
    </row>
    <row r="717" spans="1:15" x14ac:dyDescent="0.25">
      <c r="A717" s="24">
        <v>240604</v>
      </c>
      <c r="B717" s="24" t="s">
        <v>1715</v>
      </c>
      <c r="D717" s="24" t="s">
        <v>1716</v>
      </c>
      <c r="F717" s="24" t="s">
        <v>989</v>
      </c>
      <c r="G717" s="24" t="s">
        <v>761</v>
      </c>
      <c r="H717" s="27"/>
      <c r="I717" s="27">
        <v>44949</v>
      </c>
      <c r="J717" s="27">
        <v>45523</v>
      </c>
      <c r="K717" s="27">
        <v>45601</v>
      </c>
      <c r="L717" s="24">
        <f>Table3[[#This Row],[EMP ID]]</f>
        <v>240604</v>
      </c>
      <c r="M717" s="24" t="str">
        <f t="shared" si="22"/>
        <v>Beremundo Rosalez Perez</v>
      </c>
      <c r="N717" s="24" t="str">
        <f t="shared" si="23"/>
        <v>Rosalez Perez, Beremundo</v>
      </c>
      <c r="O717" s="24">
        <f>Table3[[#This Row],[EMP ID]]</f>
        <v>240604</v>
      </c>
    </row>
    <row r="718" spans="1:15" x14ac:dyDescent="0.25">
      <c r="A718" s="24">
        <v>240605</v>
      </c>
      <c r="B718" s="24" t="s">
        <v>1212</v>
      </c>
      <c r="C718" s="24" t="s">
        <v>810</v>
      </c>
      <c r="D718" s="24" t="s">
        <v>1717</v>
      </c>
      <c r="F718" s="24" t="s">
        <v>989</v>
      </c>
      <c r="G718" s="24" t="s">
        <v>771</v>
      </c>
      <c r="H718" s="27">
        <v>45154</v>
      </c>
      <c r="I718" s="27">
        <v>44944</v>
      </c>
      <c r="J718" s="27">
        <v>44944</v>
      </c>
      <c r="K718" s="27">
        <v>45147</v>
      </c>
      <c r="L718" s="24">
        <f>Table3[[#This Row],[EMP ID]]</f>
        <v>240605</v>
      </c>
      <c r="M718" s="24" t="str">
        <f t="shared" si="22"/>
        <v>David C. Glasco</v>
      </c>
      <c r="N718" s="24" t="str">
        <f t="shared" si="23"/>
        <v>Glasco, David C</v>
      </c>
      <c r="O718" s="24">
        <f>Table3[[#This Row],[EMP ID]]</f>
        <v>240605</v>
      </c>
    </row>
    <row r="719" spans="1:15" x14ac:dyDescent="0.25">
      <c r="A719" s="24">
        <v>240606</v>
      </c>
      <c r="B719" s="24" t="s">
        <v>1035</v>
      </c>
      <c r="C719" s="24" t="s">
        <v>778</v>
      </c>
      <c r="D719" s="24" t="s">
        <v>1718</v>
      </c>
      <c r="F719" s="24" t="s">
        <v>1041</v>
      </c>
      <c r="G719" s="24" t="s">
        <v>761</v>
      </c>
      <c r="H719" s="27">
        <v>45085</v>
      </c>
      <c r="I719" s="27">
        <v>44945</v>
      </c>
      <c r="J719" s="27">
        <v>44945</v>
      </c>
      <c r="K719" s="27">
        <v>45085</v>
      </c>
      <c r="L719" s="24">
        <f>Table3[[#This Row],[EMP ID]]</f>
        <v>240606</v>
      </c>
      <c r="M719" s="24" t="str">
        <f t="shared" si="22"/>
        <v>Carlos A. Huizar</v>
      </c>
      <c r="N719" s="24" t="str">
        <f t="shared" si="23"/>
        <v>Huizar, Carlos A</v>
      </c>
      <c r="O719" s="24">
        <f>Table3[[#This Row],[EMP ID]]</f>
        <v>240606</v>
      </c>
    </row>
    <row r="720" spans="1:15" x14ac:dyDescent="0.25">
      <c r="A720" s="24">
        <v>240607</v>
      </c>
      <c r="B720" s="24" t="s">
        <v>928</v>
      </c>
      <c r="C720" s="24" t="s">
        <v>769</v>
      </c>
      <c r="D720" s="24" t="s">
        <v>1085</v>
      </c>
      <c r="F720" s="24" t="s">
        <v>1031</v>
      </c>
      <c r="G720" s="24" t="s">
        <v>761</v>
      </c>
      <c r="H720" s="27"/>
      <c r="I720" s="27">
        <v>44949</v>
      </c>
      <c r="J720" s="27">
        <v>44949</v>
      </c>
      <c r="K720" s="27">
        <v>45619</v>
      </c>
      <c r="L720" s="24">
        <f>Table3[[#This Row],[EMP ID]]</f>
        <v>240607</v>
      </c>
      <c r="M720" s="24" t="str">
        <f t="shared" si="22"/>
        <v>Jorge L. Flores</v>
      </c>
      <c r="N720" s="24" t="str">
        <f t="shared" si="23"/>
        <v>Flores, Jorge L</v>
      </c>
      <c r="O720" s="24">
        <f>Table3[[#This Row],[EMP ID]]</f>
        <v>240607</v>
      </c>
    </row>
    <row r="721" spans="1:15" x14ac:dyDescent="0.25">
      <c r="A721" s="24">
        <v>240608</v>
      </c>
      <c r="B721" s="24" t="s">
        <v>1719</v>
      </c>
      <c r="C721" s="24" t="s">
        <v>845</v>
      </c>
      <c r="D721" s="24" t="s">
        <v>1720</v>
      </c>
      <c r="F721" s="24" t="s">
        <v>1165</v>
      </c>
      <c r="G721" s="24" t="s">
        <v>771</v>
      </c>
      <c r="H721" s="27">
        <v>44970</v>
      </c>
      <c r="I721" s="27">
        <v>44952</v>
      </c>
      <c r="J721" s="27">
        <v>44952</v>
      </c>
      <c r="K721" s="27">
        <v>44970</v>
      </c>
      <c r="L721" s="24">
        <f>Table3[[#This Row],[EMP ID]]</f>
        <v>240608</v>
      </c>
      <c r="M721" s="24" t="str">
        <f t="shared" si="22"/>
        <v>Travis D. Moland</v>
      </c>
      <c r="N721" s="24" t="str">
        <f t="shared" si="23"/>
        <v>Moland, Travis D</v>
      </c>
      <c r="O721" s="24">
        <f>Table3[[#This Row],[EMP ID]]</f>
        <v>240608</v>
      </c>
    </row>
    <row r="722" spans="1:15" x14ac:dyDescent="0.25">
      <c r="A722" s="24">
        <v>240609</v>
      </c>
      <c r="B722" s="24" t="s">
        <v>1721</v>
      </c>
      <c r="C722" s="24" t="s">
        <v>769</v>
      </c>
      <c r="D722" s="24" t="s">
        <v>1722</v>
      </c>
      <c r="F722" s="24" t="s">
        <v>989</v>
      </c>
      <c r="G722" s="24" t="s">
        <v>771</v>
      </c>
      <c r="H722" s="27">
        <v>44964</v>
      </c>
      <c r="I722" s="27">
        <v>44964</v>
      </c>
      <c r="J722" s="27">
        <v>44964</v>
      </c>
      <c r="K722" s="27">
        <v>44964</v>
      </c>
      <c r="L722" s="24">
        <f>Table3[[#This Row],[EMP ID]]</f>
        <v>240609</v>
      </c>
      <c r="M722" s="24" t="str">
        <f t="shared" si="22"/>
        <v>Micah L. Russel</v>
      </c>
      <c r="N722" s="24" t="str">
        <f t="shared" si="23"/>
        <v>Russel, Micah L</v>
      </c>
      <c r="O722" s="24">
        <f>Table3[[#This Row],[EMP ID]]</f>
        <v>240609</v>
      </c>
    </row>
    <row r="723" spans="1:15" x14ac:dyDescent="0.25">
      <c r="A723" s="24">
        <v>240610</v>
      </c>
      <c r="B723" s="24" t="s">
        <v>1723</v>
      </c>
      <c r="C723" s="24" t="s">
        <v>778</v>
      </c>
      <c r="D723" s="24" t="s">
        <v>1724</v>
      </c>
      <c r="F723" s="24" t="s">
        <v>1165</v>
      </c>
      <c r="G723" s="24" t="s">
        <v>771</v>
      </c>
      <c r="H723" s="27">
        <v>45114</v>
      </c>
      <c r="I723" s="27">
        <v>44963</v>
      </c>
      <c r="J723" s="27">
        <v>44963</v>
      </c>
      <c r="K723" s="27">
        <v>45114</v>
      </c>
      <c r="L723" s="24">
        <f>Table3[[#This Row],[EMP ID]]</f>
        <v>240610</v>
      </c>
      <c r="M723" s="24" t="str">
        <f t="shared" si="22"/>
        <v>Vaughn A. Williams II</v>
      </c>
      <c r="N723" s="24" t="str">
        <f t="shared" si="23"/>
        <v>Williams II, Vaughn A</v>
      </c>
      <c r="O723" s="24">
        <f>Table3[[#This Row],[EMP ID]]</f>
        <v>240610</v>
      </c>
    </row>
    <row r="724" spans="1:15" x14ac:dyDescent="0.25">
      <c r="A724" s="24">
        <v>240611</v>
      </c>
      <c r="B724" s="24" t="s">
        <v>1725</v>
      </c>
      <c r="C724" s="24" t="s">
        <v>762</v>
      </c>
      <c r="D724" s="24" t="s">
        <v>1726</v>
      </c>
      <c r="F724" s="24" t="s">
        <v>989</v>
      </c>
      <c r="H724" s="27">
        <v>45023</v>
      </c>
      <c r="I724" s="27">
        <v>44979</v>
      </c>
      <c r="J724" s="27">
        <v>44979</v>
      </c>
      <c r="K724" s="27">
        <v>45023</v>
      </c>
      <c r="L724" s="24">
        <f>Table3[[#This Row],[EMP ID]]</f>
        <v>240611</v>
      </c>
      <c r="M724" s="24" t="str">
        <f t="shared" si="22"/>
        <v>Douglas S. McCarley</v>
      </c>
      <c r="N724" s="24" t="str">
        <f t="shared" si="23"/>
        <v>McCarley, Douglas S</v>
      </c>
      <c r="O724" s="24">
        <f>Table3[[#This Row],[EMP ID]]</f>
        <v>240611</v>
      </c>
    </row>
    <row r="725" spans="1:15" x14ac:dyDescent="0.25">
      <c r="A725" s="24">
        <v>240612</v>
      </c>
      <c r="B725" s="24" t="s">
        <v>1205</v>
      </c>
      <c r="C725" s="24" t="s">
        <v>816</v>
      </c>
      <c r="D725" s="24" t="s">
        <v>1727</v>
      </c>
      <c r="F725" s="24" t="s">
        <v>989</v>
      </c>
      <c r="G725" s="24" t="s">
        <v>771</v>
      </c>
      <c r="H725" s="27"/>
      <c r="I725" s="27">
        <v>44978</v>
      </c>
      <c r="J725" s="27">
        <v>44978</v>
      </c>
      <c r="K725" s="27">
        <v>45618</v>
      </c>
      <c r="L725" s="24">
        <f>Table3[[#This Row],[EMP ID]]</f>
        <v>240612</v>
      </c>
      <c r="M725" s="24" t="str">
        <f t="shared" si="22"/>
        <v>Anthony I. Ibe</v>
      </c>
      <c r="N725" s="24" t="str">
        <f t="shared" si="23"/>
        <v>Ibe, Anthony I</v>
      </c>
      <c r="O725" s="24">
        <f>Table3[[#This Row],[EMP ID]]</f>
        <v>240612</v>
      </c>
    </row>
    <row r="726" spans="1:15" x14ac:dyDescent="0.25">
      <c r="A726" s="24">
        <v>240613</v>
      </c>
      <c r="B726" s="24" t="s">
        <v>1728</v>
      </c>
      <c r="D726" s="24" t="s">
        <v>1509</v>
      </c>
      <c r="F726" s="24" t="s">
        <v>1095</v>
      </c>
      <c r="G726" s="24" t="s">
        <v>761</v>
      </c>
      <c r="H726" s="27"/>
      <c r="I726" s="27">
        <v>44986</v>
      </c>
      <c r="J726" s="27">
        <v>44986</v>
      </c>
      <c r="K726" s="27">
        <v>45619</v>
      </c>
      <c r="L726" s="24">
        <f>Table3[[#This Row],[EMP ID]]</f>
        <v>240613</v>
      </c>
      <c r="M726" s="24" t="str">
        <f t="shared" si="22"/>
        <v>Leon Garcia Jr</v>
      </c>
      <c r="N726" s="24" t="str">
        <f t="shared" si="23"/>
        <v>Garcia Jr, Leon</v>
      </c>
      <c r="O726" s="24">
        <f>Table3[[#This Row],[EMP ID]]</f>
        <v>240613</v>
      </c>
    </row>
    <row r="727" spans="1:15" x14ac:dyDescent="0.25">
      <c r="A727" s="24">
        <v>240614</v>
      </c>
      <c r="B727" s="24" t="s">
        <v>877</v>
      </c>
      <c r="C727" s="24" t="s">
        <v>759</v>
      </c>
      <c r="D727" s="24" t="s">
        <v>1729</v>
      </c>
      <c r="F727" s="24" t="s">
        <v>989</v>
      </c>
      <c r="G727" s="24" t="s">
        <v>761</v>
      </c>
      <c r="H727" s="27">
        <v>45183</v>
      </c>
      <c r="I727" s="27">
        <v>44984</v>
      </c>
      <c r="J727" s="27">
        <v>44984</v>
      </c>
      <c r="K727" s="27">
        <v>45183</v>
      </c>
      <c r="L727" s="24">
        <f>Table3[[#This Row],[EMP ID]]</f>
        <v>240614</v>
      </c>
      <c r="M727" s="24" t="str">
        <f t="shared" si="22"/>
        <v>Jose F. Medina Trujillo</v>
      </c>
      <c r="N727" s="24" t="str">
        <f t="shared" si="23"/>
        <v>Medina Trujillo, Jose F</v>
      </c>
      <c r="O727" s="24">
        <f>Table3[[#This Row],[EMP ID]]</f>
        <v>240614</v>
      </c>
    </row>
    <row r="728" spans="1:15" x14ac:dyDescent="0.25">
      <c r="A728" s="24">
        <v>240615</v>
      </c>
      <c r="B728" s="24" t="s">
        <v>1006</v>
      </c>
      <c r="C728" s="24" t="s">
        <v>766</v>
      </c>
      <c r="D728" s="24" t="s">
        <v>1215</v>
      </c>
      <c r="F728" s="24" t="s">
        <v>989</v>
      </c>
      <c r="G728" s="24" t="s">
        <v>761</v>
      </c>
      <c r="H728" s="27">
        <v>45142</v>
      </c>
      <c r="I728" s="27">
        <v>44991</v>
      </c>
      <c r="J728" s="27">
        <v>44991</v>
      </c>
      <c r="K728" s="27">
        <v>45142</v>
      </c>
      <c r="L728" s="24">
        <f>Table3[[#This Row],[EMP ID]]</f>
        <v>240615</v>
      </c>
      <c r="M728" s="24" t="str">
        <f t="shared" si="22"/>
        <v>Francisco J. Chairez</v>
      </c>
      <c r="N728" s="24" t="str">
        <f t="shared" si="23"/>
        <v>Chairez, Francisco J</v>
      </c>
      <c r="O728" s="24">
        <f>Table3[[#This Row],[EMP ID]]</f>
        <v>240615</v>
      </c>
    </row>
    <row r="729" spans="1:15" x14ac:dyDescent="0.25">
      <c r="A729" s="24">
        <v>240616</v>
      </c>
      <c r="B729" s="24" t="s">
        <v>868</v>
      </c>
      <c r="C729" s="24" t="s">
        <v>776</v>
      </c>
      <c r="D729" s="24" t="s">
        <v>1147</v>
      </c>
      <c r="F729" s="24" t="s">
        <v>1054</v>
      </c>
      <c r="G729" s="24" t="s">
        <v>761</v>
      </c>
      <c r="H729" s="27"/>
      <c r="I729" s="27">
        <v>45005</v>
      </c>
      <c r="J729" s="27">
        <v>45005</v>
      </c>
      <c r="K729" s="27">
        <v>45619</v>
      </c>
      <c r="L729" s="24">
        <f>Table3[[#This Row],[EMP ID]]</f>
        <v>240616</v>
      </c>
      <c r="M729" s="24" t="str">
        <f t="shared" si="22"/>
        <v>Victor M. Arreola</v>
      </c>
      <c r="N729" s="24" t="str">
        <f t="shared" si="23"/>
        <v>Arreola, Victor M</v>
      </c>
      <c r="O729" s="24">
        <f>Table3[[#This Row],[EMP ID]]</f>
        <v>240616</v>
      </c>
    </row>
    <row r="730" spans="1:15" x14ac:dyDescent="0.25">
      <c r="A730" s="24">
        <v>240617</v>
      </c>
      <c r="B730" s="24" t="s">
        <v>1730</v>
      </c>
      <c r="C730" s="24" t="s">
        <v>950</v>
      </c>
      <c r="D730" s="24" t="s">
        <v>1731</v>
      </c>
      <c r="F730" s="24" t="s">
        <v>989</v>
      </c>
      <c r="H730" s="27"/>
      <c r="I730" s="27">
        <v>45012</v>
      </c>
      <c r="J730" s="27">
        <v>45012</v>
      </c>
      <c r="K730" s="27">
        <v>45619</v>
      </c>
      <c r="L730" s="24">
        <f>Table3[[#This Row],[EMP ID]]</f>
        <v>240617</v>
      </c>
      <c r="M730" s="24" t="str">
        <f t="shared" si="22"/>
        <v>Stonie B. Brown</v>
      </c>
      <c r="N730" s="24" t="str">
        <f t="shared" si="23"/>
        <v>Brown, Stonie B</v>
      </c>
      <c r="O730" s="24">
        <f>Table3[[#This Row],[EMP ID]]</f>
        <v>240617</v>
      </c>
    </row>
    <row r="731" spans="1:15" x14ac:dyDescent="0.25">
      <c r="A731" s="24">
        <v>240618</v>
      </c>
      <c r="B731" s="24" t="s">
        <v>877</v>
      </c>
      <c r="C731" s="24" t="s">
        <v>769</v>
      </c>
      <c r="D731" s="24" t="s">
        <v>1118</v>
      </c>
      <c r="F731" s="24" t="s">
        <v>989</v>
      </c>
      <c r="G731" s="24" t="s">
        <v>761</v>
      </c>
      <c r="H731" s="27">
        <v>45149</v>
      </c>
      <c r="I731" s="27">
        <v>45012</v>
      </c>
      <c r="J731" s="27">
        <v>45012</v>
      </c>
      <c r="K731" s="27">
        <v>45149</v>
      </c>
      <c r="L731" s="24">
        <f>Table3[[#This Row],[EMP ID]]</f>
        <v>240618</v>
      </c>
      <c r="M731" s="24" t="str">
        <f t="shared" si="22"/>
        <v>Jose L. Rivera</v>
      </c>
      <c r="N731" s="24" t="str">
        <f t="shared" si="23"/>
        <v>Rivera, Jose L</v>
      </c>
      <c r="O731" s="24">
        <f>Table3[[#This Row],[EMP ID]]</f>
        <v>240618</v>
      </c>
    </row>
    <row r="732" spans="1:15" x14ac:dyDescent="0.25">
      <c r="A732" s="24">
        <v>240619</v>
      </c>
      <c r="B732" s="24" t="s">
        <v>813</v>
      </c>
      <c r="D732" s="24" t="s">
        <v>1732</v>
      </c>
      <c r="F732" s="24" t="s">
        <v>1054</v>
      </c>
      <c r="G732" s="24" t="s">
        <v>761</v>
      </c>
      <c r="H732" s="27"/>
      <c r="I732" s="27">
        <v>45015</v>
      </c>
      <c r="J732" s="27">
        <v>45015</v>
      </c>
      <c r="K732" s="27">
        <v>45618</v>
      </c>
      <c r="L732" s="24">
        <f>Table3[[#This Row],[EMP ID]]</f>
        <v>240619</v>
      </c>
      <c r="M732" s="24" t="str">
        <f t="shared" si="22"/>
        <v>Hector Sanchez Jr</v>
      </c>
      <c r="N732" s="24" t="str">
        <f t="shared" si="23"/>
        <v>Sanchez Jr, Hector</v>
      </c>
      <c r="O732" s="24">
        <f>Table3[[#This Row],[EMP ID]]</f>
        <v>240619</v>
      </c>
    </row>
    <row r="733" spans="1:15" x14ac:dyDescent="0.25">
      <c r="A733" s="24">
        <v>240620</v>
      </c>
      <c r="B733" s="24" t="s">
        <v>1061</v>
      </c>
      <c r="C733" s="24" t="s">
        <v>778</v>
      </c>
      <c r="D733" s="24" t="s">
        <v>1733</v>
      </c>
      <c r="F733" s="24" t="s">
        <v>1022</v>
      </c>
      <c r="G733" s="24" t="s">
        <v>761</v>
      </c>
      <c r="H733" s="27">
        <v>45163</v>
      </c>
      <c r="I733" s="27">
        <v>45020</v>
      </c>
      <c r="J733" s="27">
        <v>45020</v>
      </c>
      <c r="K733" s="27">
        <v>45163</v>
      </c>
      <c r="L733" s="24">
        <f>Table3[[#This Row],[EMP ID]]</f>
        <v>240620</v>
      </c>
      <c r="M733" s="24" t="str">
        <f t="shared" si="22"/>
        <v>Miguel A. Flores Amezquita</v>
      </c>
      <c r="N733" s="24" t="str">
        <f t="shared" si="23"/>
        <v>Flores Amezquita, Miguel A</v>
      </c>
      <c r="O733" s="24">
        <f>Table3[[#This Row],[EMP ID]]</f>
        <v>240620</v>
      </c>
    </row>
    <row r="734" spans="1:15" x14ac:dyDescent="0.25">
      <c r="A734" s="24">
        <v>240621</v>
      </c>
      <c r="B734" s="24" t="s">
        <v>1734</v>
      </c>
      <c r="D734" s="24" t="s">
        <v>1735</v>
      </c>
      <c r="F734" s="24" t="s">
        <v>1095</v>
      </c>
      <c r="G734" s="24" t="s">
        <v>761</v>
      </c>
      <c r="H734" s="27">
        <v>45100</v>
      </c>
      <c r="I734" s="27">
        <v>45022</v>
      </c>
      <c r="J734" s="27">
        <v>45022</v>
      </c>
      <c r="K734" s="27">
        <v>45100</v>
      </c>
      <c r="L734" s="24">
        <f>Table3[[#This Row],[EMP ID]]</f>
        <v>240621</v>
      </c>
      <c r="M734" s="24" t="str">
        <f t="shared" si="22"/>
        <v>Natalio Garcia Arenas</v>
      </c>
      <c r="N734" s="24" t="str">
        <f t="shared" si="23"/>
        <v>Garcia Arenas, Natalio</v>
      </c>
      <c r="O734" s="24">
        <f>Table3[[#This Row],[EMP ID]]</f>
        <v>240621</v>
      </c>
    </row>
    <row r="735" spans="1:15" x14ac:dyDescent="0.25">
      <c r="A735" s="24">
        <v>240623</v>
      </c>
      <c r="B735" s="24" t="s">
        <v>914</v>
      </c>
      <c r="C735" s="24" t="s">
        <v>845</v>
      </c>
      <c r="D735" s="24" t="s">
        <v>1736</v>
      </c>
      <c r="F735" s="24" t="s">
        <v>1095</v>
      </c>
      <c r="G735" s="24" t="s">
        <v>761</v>
      </c>
      <c r="H735" s="27">
        <v>45096</v>
      </c>
      <c r="I735" s="27">
        <v>45026</v>
      </c>
      <c r="J735" s="27">
        <v>45026</v>
      </c>
      <c r="K735" s="27">
        <v>45096</v>
      </c>
      <c r="L735" s="24">
        <f>Table3[[#This Row],[EMP ID]]</f>
        <v>240623</v>
      </c>
      <c r="M735" s="24" t="str">
        <f t="shared" si="22"/>
        <v>Martin D. Rodriguez Rodriguez</v>
      </c>
      <c r="N735" s="24" t="str">
        <f t="shared" si="23"/>
        <v>Rodriguez Rodriguez, Martin D</v>
      </c>
      <c r="O735" s="24">
        <f>Table3[[#This Row],[EMP ID]]</f>
        <v>240623</v>
      </c>
    </row>
    <row r="736" spans="1:15" x14ac:dyDescent="0.25">
      <c r="A736" s="24">
        <v>240624</v>
      </c>
      <c r="B736" s="24" t="s">
        <v>1436</v>
      </c>
      <c r="D736" s="24" t="s">
        <v>1737</v>
      </c>
      <c r="F736" s="24" t="s">
        <v>1057</v>
      </c>
      <c r="G736" s="24" t="s">
        <v>761</v>
      </c>
      <c r="H736" s="27"/>
      <c r="I736" s="27">
        <v>45026</v>
      </c>
      <c r="J736" s="27">
        <v>45026</v>
      </c>
      <c r="K736" s="27">
        <v>45619</v>
      </c>
      <c r="L736" s="24">
        <f>Table3[[#This Row],[EMP ID]]</f>
        <v>240624</v>
      </c>
      <c r="M736" s="24" t="str">
        <f t="shared" si="22"/>
        <v>Ramiro Vazquez De La Cruz</v>
      </c>
      <c r="N736" s="24" t="str">
        <f t="shared" si="23"/>
        <v>Vazquez De La Cruz, Ramiro</v>
      </c>
      <c r="O736" s="24">
        <f>Table3[[#This Row],[EMP ID]]</f>
        <v>240624</v>
      </c>
    </row>
    <row r="737" spans="1:15" x14ac:dyDescent="0.25">
      <c r="A737" s="24">
        <v>240625</v>
      </c>
      <c r="B737" s="24" t="s">
        <v>1124</v>
      </c>
      <c r="D737" s="24" t="s">
        <v>1738</v>
      </c>
      <c r="F737" s="24" t="s">
        <v>1054</v>
      </c>
      <c r="G737" s="24" t="s">
        <v>761</v>
      </c>
      <c r="H737" s="27"/>
      <c r="I737" s="27">
        <v>45026</v>
      </c>
      <c r="J737" s="27">
        <v>45026</v>
      </c>
      <c r="K737" s="27">
        <v>45618</v>
      </c>
      <c r="L737" s="24">
        <f>Table3[[#This Row],[EMP ID]]</f>
        <v>240625</v>
      </c>
      <c r="M737" s="24" t="str">
        <f t="shared" si="22"/>
        <v>Marco Rivas</v>
      </c>
      <c r="N737" s="24" t="str">
        <f t="shared" si="23"/>
        <v>Rivas, Marco</v>
      </c>
      <c r="O737" s="24">
        <f>Table3[[#This Row],[EMP ID]]</f>
        <v>240625</v>
      </c>
    </row>
    <row r="738" spans="1:15" x14ac:dyDescent="0.25">
      <c r="A738" s="24">
        <v>240626</v>
      </c>
      <c r="B738" s="24" t="s">
        <v>877</v>
      </c>
      <c r="C738" s="24" t="s">
        <v>776</v>
      </c>
      <c r="D738" s="24" t="s">
        <v>1739</v>
      </c>
      <c r="F738" s="24" t="s">
        <v>1054</v>
      </c>
      <c r="G738" s="24" t="s">
        <v>761</v>
      </c>
      <c r="H738" s="27">
        <v>45338</v>
      </c>
      <c r="I738" s="27">
        <v>45026</v>
      </c>
      <c r="J738" s="27">
        <v>45026</v>
      </c>
      <c r="K738" s="27">
        <v>45338</v>
      </c>
      <c r="L738" s="24">
        <f>Table3[[#This Row],[EMP ID]]</f>
        <v>240626</v>
      </c>
      <c r="M738" s="24" t="str">
        <f t="shared" si="22"/>
        <v>Jose M. Coto</v>
      </c>
      <c r="N738" s="24" t="str">
        <f t="shared" si="23"/>
        <v>Coto, Jose M</v>
      </c>
      <c r="O738" s="24">
        <f>Table3[[#This Row],[EMP ID]]</f>
        <v>240626</v>
      </c>
    </row>
    <row r="739" spans="1:15" x14ac:dyDescent="0.25">
      <c r="A739" s="24">
        <v>240627</v>
      </c>
      <c r="B739" s="24" t="s">
        <v>928</v>
      </c>
      <c r="C739" s="24" t="s">
        <v>769</v>
      </c>
      <c r="D739" s="24" t="s">
        <v>1740</v>
      </c>
      <c r="F739" s="24" t="s">
        <v>1022</v>
      </c>
      <c r="G739" s="24" t="s">
        <v>761</v>
      </c>
      <c r="H739" s="27">
        <v>45100</v>
      </c>
      <c r="I739" s="27">
        <v>45027</v>
      </c>
      <c r="J739" s="27">
        <v>45027</v>
      </c>
      <c r="K739" s="27">
        <v>45100</v>
      </c>
      <c r="L739" s="24">
        <f>Table3[[#This Row],[EMP ID]]</f>
        <v>240627</v>
      </c>
      <c r="M739" s="24" t="str">
        <f t="shared" si="22"/>
        <v>Jorge L. Castillo Ferreira</v>
      </c>
      <c r="N739" s="24" t="str">
        <f t="shared" si="23"/>
        <v>Castillo Ferreira, Jorge L</v>
      </c>
      <c r="O739" s="24">
        <f>Table3[[#This Row],[EMP ID]]</f>
        <v>240627</v>
      </c>
    </row>
    <row r="740" spans="1:15" x14ac:dyDescent="0.25">
      <c r="A740" s="24">
        <v>240628</v>
      </c>
      <c r="B740" s="24" t="s">
        <v>1741</v>
      </c>
      <c r="D740" s="24" t="s">
        <v>1742</v>
      </c>
      <c r="F740" s="24" t="s">
        <v>1743</v>
      </c>
      <c r="G740" s="24" t="s">
        <v>761</v>
      </c>
      <c r="H740" s="27">
        <v>45317</v>
      </c>
      <c r="I740" s="27">
        <v>45030</v>
      </c>
      <c r="J740" s="27">
        <v>45030</v>
      </c>
      <c r="K740" s="27">
        <v>45317</v>
      </c>
      <c r="L740" s="24">
        <f>Table3[[#This Row],[EMP ID]]</f>
        <v>240628</v>
      </c>
      <c r="M740" s="24" t="str">
        <f t="shared" si="22"/>
        <v>Gonzalo Maldonado Alicea</v>
      </c>
      <c r="N740" s="24" t="str">
        <f t="shared" si="23"/>
        <v>Maldonado Alicea, Gonzalo</v>
      </c>
      <c r="O740" s="24">
        <f>Table3[[#This Row],[EMP ID]]</f>
        <v>240628</v>
      </c>
    </row>
    <row r="741" spans="1:15" x14ac:dyDescent="0.25">
      <c r="A741" s="24">
        <v>240629</v>
      </c>
      <c r="B741" s="24" t="s">
        <v>1744</v>
      </c>
      <c r="D741" s="24" t="s">
        <v>1745</v>
      </c>
      <c r="F741" s="24" t="s">
        <v>1743</v>
      </c>
      <c r="G741" s="24" t="s">
        <v>761</v>
      </c>
      <c r="H741" s="27">
        <v>45225</v>
      </c>
      <c r="I741" s="27">
        <v>45030</v>
      </c>
      <c r="J741" s="27">
        <v>45030</v>
      </c>
      <c r="K741" s="27">
        <v>45225</v>
      </c>
      <c r="L741" s="24">
        <f>Table3[[#This Row],[EMP ID]]</f>
        <v>240629</v>
      </c>
      <c r="M741" s="24" t="str">
        <f t="shared" si="22"/>
        <v>Sigfredo Acevedo Cordero</v>
      </c>
      <c r="N741" s="24" t="str">
        <f t="shared" si="23"/>
        <v>Acevedo Cordero, Sigfredo</v>
      </c>
      <c r="O741" s="24">
        <f>Table3[[#This Row],[EMP ID]]</f>
        <v>240629</v>
      </c>
    </row>
    <row r="742" spans="1:15" x14ac:dyDescent="0.25">
      <c r="A742" s="24">
        <v>240630</v>
      </c>
      <c r="B742" s="24" t="s">
        <v>1746</v>
      </c>
      <c r="D742" s="24" t="s">
        <v>1747</v>
      </c>
      <c r="F742" s="24" t="s">
        <v>1325</v>
      </c>
      <c r="G742" s="24" t="s">
        <v>761</v>
      </c>
      <c r="H742" s="27">
        <v>45187</v>
      </c>
      <c r="I742" s="27">
        <v>45030</v>
      </c>
      <c r="J742" s="27">
        <v>45030</v>
      </c>
      <c r="K742" s="27">
        <v>45187</v>
      </c>
      <c r="L742" s="24">
        <f>Table3[[#This Row],[EMP ID]]</f>
        <v>240630</v>
      </c>
      <c r="M742" s="24" t="str">
        <f t="shared" si="22"/>
        <v>Cristhian Lebron Delgado</v>
      </c>
      <c r="N742" s="24" t="str">
        <f t="shared" si="23"/>
        <v>Lebron Delgado, Cristhian</v>
      </c>
      <c r="O742" s="24">
        <f>Table3[[#This Row],[EMP ID]]</f>
        <v>240630</v>
      </c>
    </row>
    <row r="743" spans="1:15" x14ac:dyDescent="0.25">
      <c r="A743" s="24">
        <v>240631</v>
      </c>
      <c r="B743" s="24" t="s">
        <v>906</v>
      </c>
      <c r="C743" s="24" t="s">
        <v>845</v>
      </c>
      <c r="D743" s="24" t="s">
        <v>1748</v>
      </c>
      <c r="F743" s="24" t="s">
        <v>1067</v>
      </c>
      <c r="G743" s="24" t="s">
        <v>761</v>
      </c>
      <c r="H743" s="27">
        <v>45189</v>
      </c>
      <c r="I743" s="27">
        <v>45030</v>
      </c>
      <c r="J743" s="27">
        <v>45030</v>
      </c>
      <c r="K743" s="27">
        <v>45189</v>
      </c>
      <c r="L743" s="24">
        <f>Table3[[#This Row],[EMP ID]]</f>
        <v>240631</v>
      </c>
      <c r="M743" s="24" t="str">
        <f t="shared" si="22"/>
        <v>Edwin D. Hernandez Bonilla</v>
      </c>
      <c r="N743" s="24" t="str">
        <f t="shared" si="23"/>
        <v>Hernandez Bonilla, Edwin D</v>
      </c>
      <c r="O743" s="24">
        <f>Table3[[#This Row],[EMP ID]]</f>
        <v>240631</v>
      </c>
    </row>
    <row r="744" spans="1:15" x14ac:dyDescent="0.25">
      <c r="A744" s="24">
        <v>240632</v>
      </c>
      <c r="B744" s="24" t="s">
        <v>1749</v>
      </c>
      <c r="C744" s="24" t="s">
        <v>778</v>
      </c>
      <c r="D744" s="24" t="s">
        <v>1750</v>
      </c>
      <c r="F744" s="24" t="s">
        <v>1067</v>
      </c>
      <c r="G744" s="24" t="s">
        <v>761</v>
      </c>
      <c r="H744" s="27">
        <v>45182</v>
      </c>
      <c r="I744" s="27">
        <v>45030</v>
      </c>
      <c r="J744" s="27">
        <v>45030</v>
      </c>
      <c r="K744" s="27">
        <v>45182</v>
      </c>
      <c r="L744" s="24">
        <f>Table3[[#This Row],[EMP ID]]</f>
        <v>240632</v>
      </c>
      <c r="M744" s="24" t="str">
        <f t="shared" si="22"/>
        <v>Jashuomy A. Santos Ruiz</v>
      </c>
      <c r="N744" s="24" t="str">
        <f t="shared" si="23"/>
        <v>Santos Ruiz, Jashuomy A</v>
      </c>
      <c r="O744" s="24">
        <f>Table3[[#This Row],[EMP ID]]</f>
        <v>240632</v>
      </c>
    </row>
    <row r="745" spans="1:15" x14ac:dyDescent="0.25">
      <c r="A745" s="24">
        <v>240633</v>
      </c>
      <c r="B745" s="24" t="s">
        <v>904</v>
      </c>
      <c r="C745" s="24" t="s">
        <v>778</v>
      </c>
      <c r="D745" s="24" t="s">
        <v>1114</v>
      </c>
      <c r="F745" s="24" t="s">
        <v>1067</v>
      </c>
      <c r="G745" s="24" t="s">
        <v>761</v>
      </c>
      <c r="H745" s="27">
        <v>45191</v>
      </c>
      <c r="I745" s="27">
        <v>45030</v>
      </c>
      <c r="J745" s="27">
        <v>45030</v>
      </c>
      <c r="K745" s="27">
        <v>45191</v>
      </c>
      <c r="L745" s="24">
        <f>Table3[[#This Row],[EMP ID]]</f>
        <v>240633</v>
      </c>
      <c r="M745" s="24" t="str">
        <f t="shared" si="22"/>
        <v>Joseph A. Perez</v>
      </c>
      <c r="N745" s="24" t="str">
        <f t="shared" si="23"/>
        <v>Perez, Joseph A</v>
      </c>
      <c r="O745" s="24">
        <f>Table3[[#This Row],[EMP ID]]</f>
        <v>240633</v>
      </c>
    </row>
    <row r="746" spans="1:15" x14ac:dyDescent="0.25">
      <c r="A746" s="24">
        <v>240634</v>
      </c>
      <c r="B746" s="24" t="s">
        <v>1751</v>
      </c>
      <c r="C746" s="24" t="s">
        <v>810</v>
      </c>
      <c r="D746" s="24" t="s">
        <v>1752</v>
      </c>
      <c r="F746" s="24" t="s">
        <v>1743</v>
      </c>
      <c r="G746" s="24" t="s">
        <v>761</v>
      </c>
      <c r="H746" s="27">
        <v>45219</v>
      </c>
      <c r="I746" s="27">
        <v>45030</v>
      </c>
      <c r="J746" s="27">
        <v>45030</v>
      </c>
      <c r="K746" s="27">
        <v>45219</v>
      </c>
      <c r="L746" s="24">
        <f>Table3[[#This Row],[EMP ID]]</f>
        <v>240634</v>
      </c>
      <c r="M746" s="24" t="str">
        <f t="shared" si="22"/>
        <v>Jean C. Acevedo-Torres</v>
      </c>
      <c r="N746" s="24" t="str">
        <f t="shared" si="23"/>
        <v>Acevedo-Torres, Jean C</v>
      </c>
      <c r="O746" s="24">
        <f>Table3[[#This Row],[EMP ID]]</f>
        <v>240634</v>
      </c>
    </row>
    <row r="747" spans="1:15" x14ac:dyDescent="0.25">
      <c r="A747" s="24">
        <v>240635</v>
      </c>
      <c r="B747" s="24" t="s">
        <v>1744</v>
      </c>
      <c r="C747" s="24" t="s">
        <v>900</v>
      </c>
      <c r="D747" s="24" t="s">
        <v>1752</v>
      </c>
      <c r="F747" s="24" t="s">
        <v>1743</v>
      </c>
      <c r="G747" s="24" t="s">
        <v>761</v>
      </c>
      <c r="H747" s="27">
        <v>45187</v>
      </c>
      <c r="I747" s="27">
        <v>45030</v>
      </c>
      <c r="J747" s="27">
        <v>45030</v>
      </c>
      <c r="K747" s="27">
        <v>45187</v>
      </c>
      <c r="L747" s="24">
        <f>Table3[[#This Row],[EMP ID]]</f>
        <v>240635</v>
      </c>
      <c r="M747" s="24" t="str">
        <f t="shared" si="22"/>
        <v>Sigfredo G. Acevedo-Torres</v>
      </c>
      <c r="N747" s="24" t="str">
        <f t="shared" si="23"/>
        <v>Acevedo-Torres, Sigfredo G</v>
      </c>
      <c r="O747" s="24">
        <f>Table3[[#This Row],[EMP ID]]</f>
        <v>240635</v>
      </c>
    </row>
    <row r="748" spans="1:15" x14ac:dyDescent="0.25">
      <c r="A748" s="24">
        <v>240636</v>
      </c>
      <c r="B748" s="24" t="s">
        <v>1033</v>
      </c>
      <c r="D748" s="24" t="s">
        <v>1753</v>
      </c>
      <c r="F748" s="24" t="s">
        <v>1095</v>
      </c>
      <c r="G748" s="24" t="s">
        <v>761</v>
      </c>
      <c r="H748" s="27">
        <v>45366</v>
      </c>
      <c r="I748" s="27">
        <v>45030</v>
      </c>
      <c r="J748" s="27">
        <v>45030</v>
      </c>
      <c r="K748" s="27">
        <v>45366</v>
      </c>
      <c r="L748" s="24">
        <f>Table3[[#This Row],[EMP ID]]</f>
        <v>240636</v>
      </c>
      <c r="M748" s="24" t="str">
        <f t="shared" si="22"/>
        <v>Julio Vazquez Orench</v>
      </c>
      <c r="N748" s="24" t="str">
        <f t="shared" si="23"/>
        <v>Vazquez Orench, Julio</v>
      </c>
      <c r="O748" s="24">
        <f>Table3[[#This Row],[EMP ID]]</f>
        <v>240636</v>
      </c>
    </row>
    <row r="749" spans="1:15" x14ac:dyDescent="0.25">
      <c r="A749" s="24">
        <v>240637</v>
      </c>
      <c r="B749" s="24" t="s">
        <v>1682</v>
      </c>
      <c r="C749" s="24" t="s">
        <v>791</v>
      </c>
      <c r="D749" s="24" t="s">
        <v>1754</v>
      </c>
      <c r="F749" s="24" t="s">
        <v>1082</v>
      </c>
      <c r="G749" s="24" t="s">
        <v>761</v>
      </c>
      <c r="H749" s="27">
        <v>45366</v>
      </c>
      <c r="I749" s="27">
        <v>45030</v>
      </c>
      <c r="J749" s="27">
        <v>45030</v>
      </c>
      <c r="K749" s="27">
        <v>45366</v>
      </c>
      <c r="L749" s="24">
        <f>Table3[[#This Row],[EMP ID]]</f>
        <v>240637</v>
      </c>
      <c r="M749" s="24" t="str">
        <f t="shared" si="22"/>
        <v>Erick E. Rodriguez Jorge</v>
      </c>
      <c r="N749" s="24" t="str">
        <f t="shared" si="23"/>
        <v>Rodriguez Jorge, Erick E</v>
      </c>
      <c r="O749" s="24">
        <f>Table3[[#This Row],[EMP ID]]</f>
        <v>240637</v>
      </c>
    </row>
    <row r="750" spans="1:15" x14ac:dyDescent="0.25">
      <c r="A750" s="24">
        <v>240638</v>
      </c>
      <c r="B750" s="24" t="s">
        <v>1395</v>
      </c>
      <c r="D750" s="24" t="s">
        <v>1755</v>
      </c>
      <c r="F750" s="24" t="s">
        <v>1067</v>
      </c>
      <c r="G750" s="24" t="s">
        <v>761</v>
      </c>
      <c r="H750" s="27">
        <v>45366</v>
      </c>
      <c r="I750" s="27">
        <v>45030</v>
      </c>
      <c r="J750" s="27">
        <v>45030</v>
      </c>
      <c r="K750" s="27">
        <v>45366</v>
      </c>
      <c r="L750" s="24">
        <f>Table3[[#This Row],[EMP ID]]</f>
        <v>240638</v>
      </c>
      <c r="M750" s="24" t="str">
        <f t="shared" si="22"/>
        <v>Vicente Barba Galvan</v>
      </c>
      <c r="N750" s="24" t="str">
        <f t="shared" si="23"/>
        <v>Barba Galvan, Vicente</v>
      </c>
      <c r="O750" s="24">
        <f>Table3[[#This Row],[EMP ID]]</f>
        <v>240638</v>
      </c>
    </row>
    <row r="751" spans="1:15" x14ac:dyDescent="0.25">
      <c r="A751" s="24">
        <v>240639</v>
      </c>
      <c r="B751" s="24" t="s">
        <v>1245</v>
      </c>
      <c r="C751" s="24" t="s">
        <v>769</v>
      </c>
      <c r="D751" s="24" t="s">
        <v>1756</v>
      </c>
      <c r="F751" s="24" t="s">
        <v>1022</v>
      </c>
      <c r="G751" s="24" t="s">
        <v>761</v>
      </c>
      <c r="H751" s="27">
        <v>45140</v>
      </c>
      <c r="I751" s="27">
        <v>45031</v>
      </c>
      <c r="J751" s="27">
        <v>45031</v>
      </c>
      <c r="K751" s="27">
        <v>45140</v>
      </c>
      <c r="L751" s="24">
        <f>Table3[[#This Row],[EMP ID]]</f>
        <v>240639</v>
      </c>
      <c r="M751" s="24" t="str">
        <f t="shared" si="22"/>
        <v>Angel L. Santos Santiago</v>
      </c>
      <c r="N751" s="24" t="str">
        <f t="shared" si="23"/>
        <v>Santos Santiago, Angel L</v>
      </c>
      <c r="O751" s="24">
        <f>Table3[[#This Row],[EMP ID]]</f>
        <v>240639</v>
      </c>
    </row>
    <row r="752" spans="1:15" x14ac:dyDescent="0.25">
      <c r="A752" s="24">
        <v>240640</v>
      </c>
      <c r="B752" s="24" t="s">
        <v>1757</v>
      </c>
      <c r="C752" s="24" t="s">
        <v>766</v>
      </c>
      <c r="D752" s="24" t="s">
        <v>1758</v>
      </c>
      <c r="F752" s="24" t="s">
        <v>989</v>
      </c>
      <c r="G752" s="24" t="s">
        <v>761</v>
      </c>
      <c r="H752" s="27">
        <v>45191</v>
      </c>
      <c r="I752" s="27">
        <v>45033</v>
      </c>
      <c r="J752" s="27">
        <v>45033</v>
      </c>
      <c r="K752" s="27">
        <v>45191</v>
      </c>
      <c r="L752" s="24">
        <f>Table3[[#This Row],[EMP ID]]</f>
        <v>240640</v>
      </c>
      <c r="M752" s="24" t="str">
        <f t="shared" si="22"/>
        <v>Kennedy J. Gonzalez Chaparro</v>
      </c>
      <c r="N752" s="24" t="str">
        <f t="shared" si="23"/>
        <v>Gonzalez Chaparro, Kennedy J</v>
      </c>
      <c r="O752" s="24">
        <f>Table3[[#This Row],[EMP ID]]</f>
        <v>240640</v>
      </c>
    </row>
    <row r="753" spans="1:15" x14ac:dyDescent="0.25">
      <c r="A753" s="24">
        <v>240641</v>
      </c>
      <c r="B753" s="24" t="s">
        <v>1035</v>
      </c>
      <c r="C753" s="24" t="s">
        <v>900</v>
      </c>
      <c r="D753" s="24" t="s">
        <v>1759</v>
      </c>
      <c r="F753" s="24" t="s">
        <v>1454</v>
      </c>
      <c r="G753" s="24" t="s">
        <v>761</v>
      </c>
      <c r="H753" s="27">
        <v>45191</v>
      </c>
      <c r="I753" s="27">
        <v>45030</v>
      </c>
      <c r="J753" s="27">
        <v>45030</v>
      </c>
      <c r="K753" s="27">
        <v>45262</v>
      </c>
      <c r="L753" s="24">
        <f>Table3[[#This Row],[EMP ID]]</f>
        <v>240641</v>
      </c>
      <c r="M753" s="24" t="str">
        <f t="shared" si="22"/>
        <v>Carlos G. Ayala Rodriguez</v>
      </c>
      <c r="N753" s="24" t="str">
        <f t="shared" si="23"/>
        <v>Ayala Rodriguez, Carlos G</v>
      </c>
      <c r="O753" s="24">
        <f>Table3[[#This Row],[EMP ID]]</f>
        <v>240641</v>
      </c>
    </row>
    <row r="754" spans="1:15" x14ac:dyDescent="0.25">
      <c r="A754" s="24">
        <v>240642</v>
      </c>
      <c r="B754" s="24" t="s">
        <v>1760</v>
      </c>
      <c r="D754" s="24" t="s">
        <v>767</v>
      </c>
      <c r="F754" s="24" t="s">
        <v>1022</v>
      </c>
      <c r="G754" s="24" t="s">
        <v>761</v>
      </c>
      <c r="H754" s="27">
        <v>45366</v>
      </c>
      <c r="I754" s="27">
        <v>45034</v>
      </c>
      <c r="J754" s="27">
        <v>45034</v>
      </c>
      <c r="K754" s="27">
        <v>45366</v>
      </c>
      <c r="L754" s="24">
        <f>Table3[[#This Row],[EMP ID]]</f>
        <v>240642</v>
      </c>
      <c r="M754" s="24" t="str">
        <f t="shared" si="22"/>
        <v>Norberto Lopez</v>
      </c>
      <c r="N754" s="24" t="str">
        <f t="shared" si="23"/>
        <v>Lopez, Norberto</v>
      </c>
      <c r="O754" s="24">
        <f>Table3[[#This Row],[EMP ID]]</f>
        <v>240642</v>
      </c>
    </row>
    <row r="755" spans="1:15" x14ac:dyDescent="0.25">
      <c r="A755" s="24">
        <v>240643</v>
      </c>
      <c r="B755" s="24" t="s">
        <v>877</v>
      </c>
      <c r="C755" s="24" t="s">
        <v>778</v>
      </c>
      <c r="D755" s="24" t="s">
        <v>1761</v>
      </c>
      <c r="F755" s="24" t="s">
        <v>1022</v>
      </c>
      <c r="G755" s="24" t="s">
        <v>761</v>
      </c>
      <c r="H755" s="27"/>
      <c r="I755" s="27">
        <v>45030</v>
      </c>
      <c r="J755" s="27">
        <v>45030</v>
      </c>
      <c r="K755" s="27">
        <v>45618</v>
      </c>
      <c r="L755" s="24">
        <f>Table3[[#This Row],[EMP ID]]</f>
        <v>240643</v>
      </c>
      <c r="M755" s="24" t="str">
        <f t="shared" si="22"/>
        <v>Jose A. Suares</v>
      </c>
      <c r="N755" s="24" t="str">
        <f t="shared" si="23"/>
        <v>Suares, Jose A</v>
      </c>
      <c r="O755" s="24">
        <f>Table3[[#This Row],[EMP ID]]</f>
        <v>240643</v>
      </c>
    </row>
    <row r="756" spans="1:15" x14ac:dyDescent="0.25">
      <c r="A756" s="24">
        <v>240644</v>
      </c>
      <c r="B756" s="24" t="s">
        <v>1245</v>
      </c>
      <c r="C756" s="24" t="s">
        <v>759</v>
      </c>
      <c r="D756" s="24" t="s">
        <v>1762</v>
      </c>
      <c r="F756" s="24" t="s">
        <v>1022</v>
      </c>
      <c r="G756" s="24" t="s">
        <v>761</v>
      </c>
      <c r="H756" s="27">
        <v>45033</v>
      </c>
      <c r="I756" s="27">
        <v>45033</v>
      </c>
      <c r="J756" s="27">
        <v>45033</v>
      </c>
      <c r="K756" s="27">
        <v>45033</v>
      </c>
      <c r="L756" s="24">
        <f>Table3[[#This Row],[EMP ID]]</f>
        <v>240644</v>
      </c>
      <c r="M756" s="24" t="str">
        <f t="shared" si="22"/>
        <v>Angel F. Puente Perez</v>
      </c>
      <c r="N756" s="24" t="str">
        <f t="shared" si="23"/>
        <v>Puente Perez, Angel F</v>
      </c>
      <c r="O756" s="24">
        <f>Table3[[#This Row],[EMP ID]]</f>
        <v>240644</v>
      </c>
    </row>
    <row r="757" spans="1:15" x14ac:dyDescent="0.25">
      <c r="A757" s="24">
        <v>240645</v>
      </c>
      <c r="B757" s="24" t="s">
        <v>1132</v>
      </c>
      <c r="C757" s="24" t="s">
        <v>791</v>
      </c>
      <c r="D757" s="24" t="s">
        <v>787</v>
      </c>
      <c r="F757" s="24" t="s">
        <v>1022</v>
      </c>
      <c r="G757" s="24" t="s">
        <v>761</v>
      </c>
      <c r="H757" s="27">
        <v>45155</v>
      </c>
      <c r="I757" s="27">
        <v>45030</v>
      </c>
      <c r="J757" s="27">
        <v>45030</v>
      </c>
      <c r="K757" s="27">
        <v>45155</v>
      </c>
      <c r="L757" s="24">
        <f>Table3[[#This Row],[EMP ID]]</f>
        <v>240645</v>
      </c>
      <c r="M757" s="24" t="str">
        <f t="shared" si="22"/>
        <v>Javier E. Chavez</v>
      </c>
      <c r="N757" s="24" t="str">
        <f t="shared" si="23"/>
        <v>Chavez, Javier E</v>
      </c>
      <c r="O757" s="24">
        <f>Table3[[#This Row],[EMP ID]]</f>
        <v>240645</v>
      </c>
    </row>
    <row r="758" spans="1:15" x14ac:dyDescent="0.25">
      <c r="A758" s="24">
        <v>240646</v>
      </c>
      <c r="B758" s="24" t="s">
        <v>1501</v>
      </c>
      <c r="D758" s="24" t="s">
        <v>1763</v>
      </c>
      <c r="F758" s="24" t="s">
        <v>1054</v>
      </c>
      <c r="G758" s="24" t="s">
        <v>761</v>
      </c>
      <c r="H758" s="27"/>
      <c r="I758" s="27">
        <v>45033</v>
      </c>
      <c r="J758" s="27">
        <v>45033</v>
      </c>
      <c r="K758" s="27">
        <v>45618</v>
      </c>
      <c r="L758" s="24">
        <f>Table3[[#This Row],[EMP ID]]</f>
        <v>240646</v>
      </c>
      <c r="M758" s="24" t="str">
        <f t="shared" si="22"/>
        <v>Johnny Carmona</v>
      </c>
      <c r="N758" s="24" t="str">
        <f t="shared" si="23"/>
        <v>Carmona, Johnny</v>
      </c>
      <c r="O758" s="24">
        <f>Table3[[#This Row],[EMP ID]]</f>
        <v>240646</v>
      </c>
    </row>
    <row r="759" spans="1:15" x14ac:dyDescent="0.25">
      <c r="A759" s="24">
        <v>240647</v>
      </c>
      <c r="B759" s="24" t="s">
        <v>977</v>
      </c>
      <c r="D759" s="24" t="s">
        <v>1764</v>
      </c>
      <c r="F759" s="24" t="s">
        <v>1054</v>
      </c>
      <c r="G759" s="24" t="s">
        <v>761</v>
      </c>
      <c r="H759" s="27">
        <v>45317</v>
      </c>
      <c r="I759" s="27">
        <v>45019</v>
      </c>
      <c r="J759" s="27">
        <v>45019</v>
      </c>
      <c r="K759" s="27">
        <v>45317</v>
      </c>
      <c r="L759" s="24">
        <f>Table3[[#This Row],[EMP ID]]</f>
        <v>240647</v>
      </c>
      <c r="M759" s="24" t="str">
        <f t="shared" si="22"/>
        <v>Aaron Vargas</v>
      </c>
      <c r="N759" s="24" t="str">
        <f t="shared" si="23"/>
        <v>Vargas, Aaron</v>
      </c>
      <c r="O759" s="24">
        <f>Table3[[#This Row],[EMP ID]]</f>
        <v>240647</v>
      </c>
    </row>
    <row r="760" spans="1:15" x14ac:dyDescent="0.25">
      <c r="A760" s="24">
        <v>240648</v>
      </c>
      <c r="B760" s="24" t="s">
        <v>1765</v>
      </c>
      <c r="C760" s="24" t="s">
        <v>778</v>
      </c>
      <c r="D760" s="24" t="s">
        <v>1766</v>
      </c>
      <c r="F760" s="24" t="s">
        <v>1244</v>
      </c>
      <c r="H760" s="27">
        <v>45148</v>
      </c>
      <c r="I760" s="27">
        <v>45037</v>
      </c>
      <c r="J760" s="27">
        <v>45037</v>
      </c>
      <c r="K760" s="27">
        <v>45148</v>
      </c>
      <c r="L760" s="24">
        <f>Table3[[#This Row],[EMP ID]]</f>
        <v>240648</v>
      </c>
      <c r="M760" s="24" t="str">
        <f t="shared" si="22"/>
        <v>Marcus A. Jeffreys</v>
      </c>
      <c r="N760" s="24" t="str">
        <f t="shared" si="23"/>
        <v>Jeffreys, Marcus A</v>
      </c>
      <c r="O760" s="24">
        <f>Table3[[#This Row],[EMP ID]]</f>
        <v>240648</v>
      </c>
    </row>
    <row r="761" spans="1:15" x14ac:dyDescent="0.25">
      <c r="A761" s="24">
        <v>240649</v>
      </c>
      <c r="B761" s="24" t="s">
        <v>1767</v>
      </c>
      <c r="C761" s="24" t="s">
        <v>776</v>
      </c>
      <c r="D761" s="24" t="s">
        <v>1768</v>
      </c>
      <c r="F761" s="24" t="s">
        <v>1165</v>
      </c>
      <c r="H761" s="27">
        <v>45553</v>
      </c>
      <c r="I761" s="27">
        <v>45037</v>
      </c>
      <c r="J761" s="27">
        <v>45450</v>
      </c>
      <c r="K761" s="27">
        <v>45547</v>
      </c>
      <c r="L761" s="24">
        <f>Table3[[#This Row],[EMP ID]]</f>
        <v>240649</v>
      </c>
      <c r="M761" s="24" t="str">
        <f t="shared" si="22"/>
        <v>Bishop M. Ford</v>
      </c>
      <c r="N761" s="24" t="str">
        <f t="shared" si="23"/>
        <v>Ford, Bishop M</v>
      </c>
      <c r="O761" s="24">
        <f>Table3[[#This Row],[EMP ID]]</f>
        <v>240649</v>
      </c>
    </row>
    <row r="762" spans="1:15" x14ac:dyDescent="0.25">
      <c r="A762" s="24">
        <v>240650</v>
      </c>
      <c r="B762" s="24" t="s">
        <v>877</v>
      </c>
      <c r="C762" s="24" t="s">
        <v>769</v>
      </c>
      <c r="D762" s="24" t="s">
        <v>1769</v>
      </c>
      <c r="F762" s="24" t="s">
        <v>989</v>
      </c>
      <c r="G762" s="24" t="s">
        <v>761</v>
      </c>
      <c r="H762" s="27">
        <v>45080</v>
      </c>
      <c r="I762" s="27">
        <v>45038</v>
      </c>
      <c r="J762" s="27">
        <v>45038</v>
      </c>
      <c r="K762" s="27">
        <v>45080</v>
      </c>
      <c r="L762" s="24">
        <f>Table3[[#This Row],[EMP ID]]</f>
        <v>240650</v>
      </c>
      <c r="M762" s="24" t="str">
        <f t="shared" si="22"/>
        <v>Jose L. Lopez Rodriguez</v>
      </c>
      <c r="N762" s="24" t="str">
        <f t="shared" si="23"/>
        <v>Lopez Rodriguez, Jose L</v>
      </c>
      <c r="O762" s="24">
        <f>Table3[[#This Row],[EMP ID]]</f>
        <v>240650</v>
      </c>
    </row>
    <row r="763" spans="1:15" x14ac:dyDescent="0.25">
      <c r="A763" s="24">
        <v>240651</v>
      </c>
      <c r="B763" s="24" t="s">
        <v>908</v>
      </c>
      <c r="C763" s="24" t="s">
        <v>778</v>
      </c>
      <c r="D763" s="24" t="s">
        <v>1770</v>
      </c>
      <c r="F763" s="24" t="s">
        <v>1022</v>
      </c>
      <c r="G763" s="24" t="s">
        <v>761</v>
      </c>
      <c r="H763" s="27">
        <v>45227</v>
      </c>
      <c r="I763" s="27">
        <v>45041</v>
      </c>
      <c r="J763" s="27">
        <v>45041</v>
      </c>
      <c r="K763" s="27">
        <v>45227</v>
      </c>
      <c r="L763" s="24">
        <f>Table3[[#This Row],[EMP ID]]</f>
        <v>240651</v>
      </c>
      <c r="M763" s="24" t="str">
        <f t="shared" si="22"/>
        <v>Juan A. Campos</v>
      </c>
      <c r="N763" s="24" t="str">
        <f t="shared" si="23"/>
        <v>Campos, Juan A</v>
      </c>
      <c r="O763" s="24">
        <f>Table3[[#This Row],[EMP ID]]</f>
        <v>240651</v>
      </c>
    </row>
    <row r="764" spans="1:15" x14ac:dyDescent="0.25">
      <c r="A764" s="24">
        <v>240652</v>
      </c>
      <c r="B764" s="24" t="s">
        <v>1771</v>
      </c>
      <c r="D764" s="24" t="s">
        <v>1419</v>
      </c>
      <c r="F764" s="24" t="s">
        <v>989</v>
      </c>
      <c r="G764" s="24" t="s">
        <v>761</v>
      </c>
      <c r="H764" s="27">
        <v>45079</v>
      </c>
      <c r="I764" s="27">
        <v>45052</v>
      </c>
      <c r="J764" s="27">
        <v>45052</v>
      </c>
      <c r="K764" s="27">
        <v>45079</v>
      </c>
      <c r="L764" s="24">
        <f>Table3[[#This Row],[EMP ID]]</f>
        <v>240652</v>
      </c>
      <c r="M764" s="24" t="str">
        <f t="shared" si="22"/>
        <v>Isiah Esparza</v>
      </c>
      <c r="N764" s="24" t="str">
        <f t="shared" si="23"/>
        <v>Esparza, Isiah</v>
      </c>
      <c r="O764" s="24">
        <f>Table3[[#This Row],[EMP ID]]</f>
        <v>240652</v>
      </c>
    </row>
    <row r="765" spans="1:15" x14ac:dyDescent="0.25">
      <c r="A765" s="24">
        <v>240653</v>
      </c>
      <c r="B765" s="24" t="s">
        <v>891</v>
      </c>
      <c r="D765" s="24" t="s">
        <v>1772</v>
      </c>
      <c r="F765" s="24" t="s">
        <v>1095</v>
      </c>
      <c r="G765" s="24" t="s">
        <v>761</v>
      </c>
      <c r="H765" s="27"/>
      <c r="I765" s="27">
        <v>45051</v>
      </c>
      <c r="J765" s="27">
        <v>45051</v>
      </c>
      <c r="K765" s="27">
        <v>45618</v>
      </c>
      <c r="L765" s="24">
        <f>Table3[[#This Row],[EMP ID]]</f>
        <v>240653</v>
      </c>
      <c r="M765" s="24" t="str">
        <f t="shared" si="22"/>
        <v>Ricardo Palmerin</v>
      </c>
      <c r="N765" s="24" t="str">
        <f t="shared" si="23"/>
        <v>Palmerin, Ricardo</v>
      </c>
      <c r="O765" s="24">
        <f>Table3[[#This Row],[EMP ID]]</f>
        <v>240653</v>
      </c>
    </row>
    <row r="766" spans="1:15" x14ac:dyDescent="0.25">
      <c r="A766" s="24">
        <v>240654</v>
      </c>
      <c r="B766" s="24" t="s">
        <v>1773</v>
      </c>
      <c r="D766" s="24" t="s">
        <v>1774</v>
      </c>
      <c r="F766" s="24" t="s">
        <v>1022</v>
      </c>
      <c r="G766" s="24" t="s">
        <v>761</v>
      </c>
      <c r="H766" s="27">
        <v>45072</v>
      </c>
      <c r="I766" s="27">
        <v>45056</v>
      </c>
      <c r="J766" s="27">
        <v>45056</v>
      </c>
      <c r="K766" s="27">
        <v>45072</v>
      </c>
      <c r="L766" s="24">
        <f>Table3[[#This Row],[EMP ID]]</f>
        <v>240654</v>
      </c>
      <c r="M766" s="24" t="str">
        <f t="shared" si="22"/>
        <v>Osiel Marquez Estupinan</v>
      </c>
      <c r="N766" s="24" t="str">
        <f t="shared" si="23"/>
        <v>Marquez Estupinan, Osiel</v>
      </c>
      <c r="O766" s="24">
        <f>Table3[[#This Row],[EMP ID]]</f>
        <v>240654</v>
      </c>
    </row>
    <row r="767" spans="1:15" x14ac:dyDescent="0.25">
      <c r="A767" s="24">
        <v>240655</v>
      </c>
      <c r="B767" s="24" t="s">
        <v>1484</v>
      </c>
      <c r="C767" s="24" t="s">
        <v>778</v>
      </c>
      <c r="D767" s="24" t="s">
        <v>1775</v>
      </c>
      <c r="F767" s="24" t="s">
        <v>1022</v>
      </c>
      <c r="G767" s="24" t="s">
        <v>761</v>
      </c>
      <c r="H767" s="27">
        <v>45348</v>
      </c>
      <c r="I767" s="27">
        <v>45068</v>
      </c>
      <c r="J767" s="27">
        <v>45068</v>
      </c>
      <c r="K767" s="27">
        <v>45348</v>
      </c>
      <c r="L767" s="24">
        <f>Table3[[#This Row],[EMP ID]]</f>
        <v>240655</v>
      </c>
      <c r="M767" s="24" t="str">
        <f t="shared" si="22"/>
        <v>Roman A. Guerrero</v>
      </c>
      <c r="N767" s="24" t="str">
        <f t="shared" si="23"/>
        <v>Guerrero, Roman A</v>
      </c>
      <c r="O767" s="24">
        <f>Table3[[#This Row],[EMP ID]]</f>
        <v>240655</v>
      </c>
    </row>
    <row r="768" spans="1:15" x14ac:dyDescent="0.25">
      <c r="A768" s="24">
        <v>240656</v>
      </c>
      <c r="B768" s="24" t="s">
        <v>969</v>
      </c>
      <c r="C768" s="24" t="s">
        <v>766</v>
      </c>
      <c r="D768" s="24" t="s">
        <v>1776</v>
      </c>
      <c r="F768" s="24" t="s">
        <v>1165</v>
      </c>
      <c r="G768" s="24" t="s">
        <v>761</v>
      </c>
      <c r="H768" s="27">
        <v>45267</v>
      </c>
      <c r="I768" s="27">
        <v>45072</v>
      </c>
      <c r="J768" s="27">
        <v>45072</v>
      </c>
      <c r="K768" s="27">
        <v>45267</v>
      </c>
      <c r="L768" s="24">
        <f>Table3[[#This Row],[EMP ID]]</f>
        <v>240656</v>
      </c>
      <c r="M768" s="24" t="str">
        <f t="shared" si="22"/>
        <v>Eduardo J. Balderas</v>
      </c>
      <c r="N768" s="24" t="str">
        <f t="shared" si="23"/>
        <v>Balderas, Eduardo J</v>
      </c>
      <c r="O768" s="24">
        <f>Table3[[#This Row],[EMP ID]]</f>
        <v>240656</v>
      </c>
    </row>
    <row r="769" spans="1:15" x14ac:dyDescent="0.25">
      <c r="A769" s="24">
        <v>240657</v>
      </c>
      <c r="B769" s="24" t="s">
        <v>1102</v>
      </c>
      <c r="C769" s="24" t="s">
        <v>762</v>
      </c>
      <c r="D769" s="24" t="s">
        <v>1777</v>
      </c>
      <c r="F769" s="24" t="s">
        <v>989</v>
      </c>
      <c r="G769" s="24" t="s">
        <v>761</v>
      </c>
      <c r="H769" s="27">
        <v>45227</v>
      </c>
      <c r="I769" s="27">
        <v>45071</v>
      </c>
      <c r="J769" s="27">
        <v>45071</v>
      </c>
      <c r="K769" s="27">
        <v>45227</v>
      </c>
      <c r="L769" s="24">
        <f>Table3[[#This Row],[EMP ID]]</f>
        <v>240657</v>
      </c>
      <c r="M769" s="24" t="str">
        <f t="shared" si="22"/>
        <v>Jesus S. Balderas Rodriguez</v>
      </c>
      <c r="N769" s="24" t="str">
        <f t="shared" si="23"/>
        <v>Balderas Rodriguez, Jesus S</v>
      </c>
      <c r="O769" s="24">
        <f>Table3[[#This Row],[EMP ID]]</f>
        <v>240657</v>
      </c>
    </row>
    <row r="770" spans="1:15" x14ac:dyDescent="0.25">
      <c r="A770" s="24">
        <v>240658</v>
      </c>
      <c r="B770" s="24" t="s">
        <v>1354</v>
      </c>
      <c r="D770" s="24" t="s">
        <v>1561</v>
      </c>
      <c r="F770" s="24" t="s">
        <v>1022</v>
      </c>
      <c r="G770" s="24" t="s">
        <v>761</v>
      </c>
      <c r="H770" s="27">
        <v>45122</v>
      </c>
      <c r="I770" s="27">
        <v>45071</v>
      </c>
      <c r="J770" s="27">
        <v>45071</v>
      </c>
      <c r="K770" s="27">
        <v>45122</v>
      </c>
      <c r="L770" s="24">
        <f>Table3[[#This Row],[EMP ID]]</f>
        <v>240658</v>
      </c>
      <c r="M770" s="24" t="str">
        <f t="shared" si="22"/>
        <v>Antonio Mendoza Mendez</v>
      </c>
      <c r="N770" s="24" t="str">
        <f t="shared" si="23"/>
        <v>Mendoza Mendez, Antonio</v>
      </c>
      <c r="O770" s="24">
        <f>Table3[[#This Row],[EMP ID]]</f>
        <v>240658</v>
      </c>
    </row>
    <row r="771" spans="1:15" x14ac:dyDescent="0.25">
      <c r="A771" s="24">
        <v>240659</v>
      </c>
      <c r="B771" s="24" t="s">
        <v>1061</v>
      </c>
      <c r="D771" s="24" t="s">
        <v>767</v>
      </c>
      <c r="F771" s="24" t="s">
        <v>989</v>
      </c>
      <c r="G771" s="24" t="s">
        <v>761</v>
      </c>
      <c r="H771" s="27">
        <v>45075</v>
      </c>
      <c r="I771" s="27">
        <v>45075</v>
      </c>
      <c r="J771" s="27">
        <v>45075</v>
      </c>
      <c r="K771" s="27">
        <v>45075</v>
      </c>
      <c r="L771" s="24">
        <f>Table3[[#This Row],[EMP ID]]</f>
        <v>240659</v>
      </c>
      <c r="M771" s="24" t="str">
        <f t="shared" ref="M771:M834" si="24">IF(C771&lt;&gt;"", B771 &amp; " " &amp; C771 &amp; ". " &amp; D771, B771 &amp; " " &amp; D771)</f>
        <v>Miguel Lopez</v>
      </c>
      <c r="N771" s="24" t="str">
        <f t="shared" ref="N771:N834" si="25">IF(C771&lt;&gt;"", D771 &amp; ", " &amp; B771 &amp; " " &amp; C771, D771 &amp; ", " &amp; B771)</f>
        <v>Lopez, Miguel</v>
      </c>
      <c r="O771" s="24">
        <f>Table3[[#This Row],[EMP ID]]</f>
        <v>240659</v>
      </c>
    </row>
    <row r="772" spans="1:15" x14ac:dyDescent="0.25">
      <c r="A772" s="24">
        <v>240660</v>
      </c>
      <c r="B772" s="24" t="s">
        <v>938</v>
      </c>
      <c r="D772" s="24" t="s">
        <v>1778</v>
      </c>
      <c r="F772" s="24" t="s">
        <v>1022</v>
      </c>
      <c r="G772" s="24" t="s">
        <v>761</v>
      </c>
      <c r="H772" s="27">
        <v>45192</v>
      </c>
      <c r="I772" s="27">
        <v>45071</v>
      </c>
      <c r="J772" s="27">
        <v>45071</v>
      </c>
      <c r="K772" s="27">
        <v>45192</v>
      </c>
      <c r="L772" s="24">
        <f>Table3[[#This Row],[EMP ID]]</f>
        <v>240660</v>
      </c>
      <c r="M772" s="24" t="str">
        <f t="shared" si="24"/>
        <v>Alejandro Serna</v>
      </c>
      <c r="N772" s="24" t="str">
        <f t="shared" si="25"/>
        <v>Serna, Alejandro</v>
      </c>
      <c r="O772" s="24">
        <f>Table3[[#This Row],[EMP ID]]</f>
        <v>240660</v>
      </c>
    </row>
    <row r="773" spans="1:15" x14ac:dyDescent="0.25">
      <c r="A773" s="24">
        <v>240661</v>
      </c>
      <c r="B773" s="24" t="s">
        <v>877</v>
      </c>
      <c r="C773" s="24" t="s">
        <v>848</v>
      </c>
      <c r="D773" s="24" t="s">
        <v>1560</v>
      </c>
      <c r="F773" s="24" t="s">
        <v>989</v>
      </c>
      <c r="G773" s="24" t="s">
        <v>761</v>
      </c>
      <c r="H773" s="27">
        <v>45085</v>
      </c>
      <c r="I773" s="27">
        <v>45085</v>
      </c>
      <c r="J773" s="27">
        <v>45085</v>
      </c>
      <c r="K773" s="27">
        <v>45085</v>
      </c>
      <c r="L773" s="24">
        <f>Table3[[#This Row],[EMP ID]]</f>
        <v>240661</v>
      </c>
      <c r="M773" s="24" t="str">
        <f t="shared" si="24"/>
        <v>Jose R. Mendez</v>
      </c>
      <c r="N773" s="24" t="str">
        <f t="shared" si="25"/>
        <v>Mendez, Jose R</v>
      </c>
      <c r="O773" s="24">
        <f>Table3[[#This Row],[EMP ID]]</f>
        <v>240661</v>
      </c>
    </row>
    <row r="774" spans="1:15" x14ac:dyDescent="0.25">
      <c r="A774" s="24">
        <v>240662</v>
      </c>
      <c r="B774" s="24" t="s">
        <v>1779</v>
      </c>
      <c r="C774" s="24" t="s">
        <v>810</v>
      </c>
      <c r="D774" s="24" t="s">
        <v>1780</v>
      </c>
      <c r="F774" s="24" t="s">
        <v>1054</v>
      </c>
      <c r="G774" s="24" t="s">
        <v>761</v>
      </c>
      <c r="H774" s="27"/>
      <c r="I774" s="27">
        <v>45089</v>
      </c>
      <c r="J774" s="27">
        <v>45089</v>
      </c>
      <c r="K774" s="27">
        <v>45618</v>
      </c>
      <c r="L774" s="24">
        <f>Table3[[#This Row],[EMP ID]]</f>
        <v>240662</v>
      </c>
      <c r="M774" s="24" t="str">
        <f t="shared" si="24"/>
        <v>Izaiah C. Casas</v>
      </c>
      <c r="N774" s="24" t="str">
        <f t="shared" si="25"/>
        <v>Casas, Izaiah C</v>
      </c>
      <c r="O774" s="24">
        <f>Table3[[#This Row],[EMP ID]]</f>
        <v>240662</v>
      </c>
    </row>
    <row r="775" spans="1:15" x14ac:dyDescent="0.25">
      <c r="A775" s="24">
        <v>240663</v>
      </c>
      <c r="B775" s="24" t="s">
        <v>914</v>
      </c>
      <c r="D775" s="24" t="s">
        <v>907</v>
      </c>
      <c r="F775" s="24" t="s">
        <v>1067</v>
      </c>
      <c r="G775" s="24" t="s">
        <v>761</v>
      </c>
      <c r="H775" s="27">
        <v>45184</v>
      </c>
      <c r="I775" s="27">
        <v>45086</v>
      </c>
      <c r="J775" s="27">
        <v>45086</v>
      </c>
      <c r="K775" s="27">
        <v>45183</v>
      </c>
      <c r="L775" s="24">
        <f>Table3[[#This Row],[EMP ID]]</f>
        <v>240663</v>
      </c>
      <c r="M775" s="24" t="str">
        <f t="shared" si="24"/>
        <v>Martin Martinez</v>
      </c>
      <c r="N775" s="24" t="str">
        <f t="shared" si="25"/>
        <v>Martinez, Martin</v>
      </c>
      <c r="O775" s="24">
        <f>Table3[[#This Row],[EMP ID]]</f>
        <v>240663</v>
      </c>
    </row>
    <row r="776" spans="1:15" x14ac:dyDescent="0.25">
      <c r="A776" s="24">
        <v>240664</v>
      </c>
      <c r="B776" s="24" t="s">
        <v>969</v>
      </c>
      <c r="C776" s="24" t="s">
        <v>845</v>
      </c>
      <c r="D776" s="24" t="s">
        <v>1498</v>
      </c>
      <c r="F776" s="24" t="s">
        <v>1165</v>
      </c>
      <c r="G776" s="24" t="s">
        <v>761</v>
      </c>
      <c r="H776" s="27"/>
      <c r="I776" s="27">
        <v>45072</v>
      </c>
      <c r="J776" s="27">
        <v>45072</v>
      </c>
      <c r="K776" s="27">
        <v>45619</v>
      </c>
      <c r="L776" s="24">
        <f>Table3[[#This Row],[EMP ID]]</f>
        <v>240664</v>
      </c>
      <c r="M776" s="24" t="str">
        <f t="shared" si="24"/>
        <v>Eduardo D. Alvarado</v>
      </c>
      <c r="N776" s="24" t="str">
        <f t="shared" si="25"/>
        <v>Alvarado, Eduardo D</v>
      </c>
      <c r="O776" s="24">
        <f>Table3[[#This Row],[EMP ID]]</f>
        <v>240664</v>
      </c>
    </row>
    <row r="777" spans="1:15" x14ac:dyDescent="0.25">
      <c r="A777" s="24">
        <v>240665</v>
      </c>
      <c r="B777" s="24" t="s">
        <v>975</v>
      </c>
      <c r="C777" s="24" t="s">
        <v>766</v>
      </c>
      <c r="D777" s="24" t="s">
        <v>1781</v>
      </c>
      <c r="F777" s="24" t="s">
        <v>989</v>
      </c>
      <c r="G777" s="24" t="s">
        <v>761</v>
      </c>
      <c r="H777" s="27">
        <v>45185</v>
      </c>
      <c r="I777" s="27">
        <v>45089</v>
      </c>
      <c r="J777" s="27">
        <v>45089</v>
      </c>
      <c r="K777" s="27">
        <v>45185</v>
      </c>
      <c r="L777" s="24">
        <f>Table3[[#This Row],[EMP ID]]</f>
        <v>240665</v>
      </c>
      <c r="M777" s="24" t="str">
        <f t="shared" si="24"/>
        <v>Diego J. Romero Robles</v>
      </c>
      <c r="N777" s="24" t="str">
        <f t="shared" si="25"/>
        <v>Romero Robles, Diego J</v>
      </c>
      <c r="O777" s="24">
        <f>Table3[[#This Row],[EMP ID]]</f>
        <v>240665</v>
      </c>
    </row>
    <row r="778" spans="1:15" x14ac:dyDescent="0.25">
      <c r="A778" s="24">
        <v>240666</v>
      </c>
      <c r="B778" s="24" t="s">
        <v>1260</v>
      </c>
      <c r="C778" s="24" t="s">
        <v>778</v>
      </c>
      <c r="D778" s="24" t="s">
        <v>1782</v>
      </c>
      <c r="F778" s="24" t="s">
        <v>1783</v>
      </c>
      <c r="G778" s="24" t="s">
        <v>761</v>
      </c>
      <c r="H778" s="27"/>
      <c r="I778" s="27">
        <v>45096</v>
      </c>
      <c r="J778" s="27">
        <v>45096</v>
      </c>
      <c r="K778" s="27">
        <v>45619</v>
      </c>
      <c r="L778" s="24">
        <f>Table3[[#This Row],[EMP ID]]</f>
        <v>240666</v>
      </c>
      <c r="M778" s="24" t="str">
        <f t="shared" si="24"/>
        <v>Lee A. Pulido</v>
      </c>
      <c r="N778" s="24" t="str">
        <f t="shared" si="25"/>
        <v>Pulido, Lee A</v>
      </c>
      <c r="O778" s="24">
        <f>Table3[[#This Row],[EMP ID]]</f>
        <v>240666</v>
      </c>
    </row>
    <row r="779" spans="1:15" x14ac:dyDescent="0.25">
      <c r="A779" s="24">
        <v>240667</v>
      </c>
      <c r="B779" s="24" t="s">
        <v>1061</v>
      </c>
      <c r="C779" s="24" t="s">
        <v>778</v>
      </c>
      <c r="D779" s="24" t="s">
        <v>907</v>
      </c>
      <c r="F779" s="24" t="s">
        <v>1325</v>
      </c>
      <c r="G779" s="24" t="s">
        <v>761</v>
      </c>
      <c r="H779" s="27">
        <v>45297</v>
      </c>
      <c r="I779" s="27">
        <v>45093</v>
      </c>
      <c r="J779" s="27">
        <v>45093</v>
      </c>
      <c r="K779" s="27">
        <v>45297</v>
      </c>
      <c r="L779" s="24">
        <f>Table3[[#This Row],[EMP ID]]</f>
        <v>240667</v>
      </c>
      <c r="M779" s="24" t="str">
        <f t="shared" si="24"/>
        <v>Miguel A. Martinez</v>
      </c>
      <c r="N779" s="24" t="str">
        <f t="shared" si="25"/>
        <v>Martinez, Miguel A</v>
      </c>
      <c r="O779" s="24">
        <f>Table3[[#This Row],[EMP ID]]</f>
        <v>240667</v>
      </c>
    </row>
    <row r="780" spans="1:15" x14ac:dyDescent="0.25">
      <c r="A780" s="24">
        <v>240668</v>
      </c>
      <c r="B780" s="24" t="s">
        <v>1784</v>
      </c>
      <c r="C780" s="24" t="s">
        <v>791</v>
      </c>
      <c r="D780" s="24" t="s">
        <v>1785</v>
      </c>
      <c r="F780" s="24" t="s">
        <v>989</v>
      </c>
      <c r="G780" s="24" t="s">
        <v>761</v>
      </c>
      <c r="H780" s="27">
        <v>45183</v>
      </c>
      <c r="I780" s="27">
        <v>45103</v>
      </c>
      <c r="J780" s="27">
        <v>45103</v>
      </c>
      <c r="K780" s="27">
        <v>45183</v>
      </c>
      <c r="L780" s="24">
        <f>Table3[[#This Row],[EMP ID]]</f>
        <v>240668</v>
      </c>
      <c r="M780" s="24" t="str">
        <f t="shared" si="24"/>
        <v>SAUL E. MENDOZA IBARRA</v>
      </c>
      <c r="N780" s="24" t="str">
        <f t="shared" si="25"/>
        <v>MENDOZA IBARRA, SAUL E</v>
      </c>
      <c r="O780" s="24">
        <f>Table3[[#This Row],[EMP ID]]</f>
        <v>240668</v>
      </c>
    </row>
    <row r="781" spans="1:15" x14ac:dyDescent="0.25">
      <c r="A781" s="24">
        <v>240669</v>
      </c>
      <c r="B781" s="24" t="s">
        <v>1786</v>
      </c>
      <c r="C781" s="24" t="s">
        <v>810</v>
      </c>
      <c r="D781" s="24" t="s">
        <v>1787</v>
      </c>
      <c r="F781" s="24" t="s">
        <v>1054</v>
      </c>
      <c r="G781" s="24" t="s">
        <v>761</v>
      </c>
      <c r="H781" s="27">
        <v>45100</v>
      </c>
      <c r="I781" s="27">
        <v>45099</v>
      </c>
      <c r="J781" s="27">
        <v>45099</v>
      </c>
      <c r="K781" s="27">
        <v>45100</v>
      </c>
      <c r="L781" s="24">
        <f>Table3[[#This Row],[EMP ID]]</f>
        <v>240669</v>
      </c>
      <c r="M781" s="24" t="str">
        <f t="shared" si="24"/>
        <v>JOSE C. VELASQUEZ</v>
      </c>
      <c r="N781" s="24" t="str">
        <f t="shared" si="25"/>
        <v>VELASQUEZ, JOSE C</v>
      </c>
      <c r="O781" s="24">
        <f>Table3[[#This Row],[EMP ID]]</f>
        <v>240669</v>
      </c>
    </row>
    <row r="782" spans="1:15" x14ac:dyDescent="0.25">
      <c r="A782" s="24">
        <v>240670</v>
      </c>
      <c r="B782" s="24" t="s">
        <v>1788</v>
      </c>
      <c r="D782" s="24" t="s">
        <v>1789</v>
      </c>
      <c r="F782" s="24" t="s">
        <v>989</v>
      </c>
      <c r="G782" s="24" t="s">
        <v>761</v>
      </c>
      <c r="H782" s="27">
        <v>45098</v>
      </c>
      <c r="I782" s="27">
        <v>45098</v>
      </c>
      <c r="J782" s="27">
        <v>45098</v>
      </c>
      <c r="K782" s="27">
        <v>45098</v>
      </c>
      <c r="L782" s="24">
        <f>Table3[[#This Row],[EMP ID]]</f>
        <v>240670</v>
      </c>
      <c r="M782" s="24" t="str">
        <f t="shared" si="24"/>
        <v>ALEJANDRO SOTO MARIN</v>
      </c>
      <c r="N782" s="24" t="str">
        <f t="shared" si="25"/>
        <v>SOTO MARIN, ALEJANDRO</v>
      </c>
      <c r="O782" s="24">
        <f>Table3[[#This Row],[EMP ID]]</f>
        <v>240670</v>
      </c>
    </row>
    <row r="783" spans="1:15" x14ac:dyDescent="0.25">
      <c r="A783" s="24">
        <v>240671</v>
      </c>
      <c r="B783" s="24" t="s">
        <v>1227</v>
      </c>
      <c r="C783" s="24" t="s">
        <v>810</v>
      </c>
      <c r="D783" s="24" t="s">
        <v>1790</v>
      </c>
      <c r="F783" s="24" t="s">
        <v>1791</v>
      </c>
      <c r="H783" s="27">
        <v>45415</v>
      </c>
      <c r="I783" s="27">
        <v>45100</v>
      </c>
      <c r="J783" s="27">
        <v>45103</v>
      </c>
      <c r="K783" s="27">
        <v>45415</v>
      </c>
      <c r="L783" s="24">
        <f>Table3[[#This Row],[EMP ID]]</f>
        <v>240671</v>
      </c>
      <c r="M783" s="24" t="str">
        <f t="shared" si="24"/>
        <v>Brandon C. Jones</v>
      </c>
      <c r="N783" s="24" t="str">
        <f t="shared" si="25"/>
        <v>Jones, Brandon C</v>
      </c>
      <c r="O783" s="24">
        <f>Table3[[#This Row],[EMP ID]]</f>
        <v>240671</v>
      </c>
    </row>
    <row r="784" spans="1:15" x14ac:dyDescent="0.25">
      <c r="A784" s="24">
        <v>240672</v>
      </c>
      <c r="B784" s="24" t="s">
        <v>1596</v>
      </c>
      <c r="C784" s="24" t="s">
        <v>845</v>
      </c>
      <c r="D784" s="24" t="s">
        <v>1792</v>
      </c>
      <c r="F784" s="24" t="s">
        <v>1095</v>
      </c>
      <c r="G784" s="24" t="s">
        <v>761</v>
      </c>
      <c r="H784" s="27">
        <v>45299</v>
      </c>
      <c r="I784" s="27">
        <v>45105</v>
      </c>
      <c r="J784" s="27">
        <v>45105</v>
      </c>
      <c r="K784" s="27">
        <v>45299</v>
      </c>
      <c r="L784" s="24">
        <f>Table3[[#This Row],[EMP ID]]</f>
        <v>240672</v>
      </c>
      <c r="M784" s="24" t="str">
        <f t="shared" si="24"/>
        <v>Ruben D. Ayala</v>
      </c>
      <c r="N784" s="24" t="str">
        <f t="shared" si="25"/>
        <v>Ayala, Ruben D</v>
      </c>
      <c r="O784" s="24">
        <f>Table3[[#This Row],[EMP ID]]</f>
        <v>240672</v>
      </c>
    </row>
    <row r="785" spans="1:15" x14ac:dyDescent="0.25">
      <c r="A785" s="24">
        <v>240673</v>
      </c>
      <c r="B785" s="24" t="s">
        <v>1793</v>
      </c>
      <c r="C785" s="24" t="s">
        <v>845</v>
      </c>
      <c r="D785" s="24" t="s">
        <v>1794</v>
      </c>
      <c r="F785" s="24" t="s">
        <v>989</v>
      </c>
      <c r="G785" s="24" t="s">
        <v>761</v>
      </c>
      <c r="H785" s="27">
        <v>45117</v>
      </c>
      <c r="I785" s="27">
        <v>45117</v>
      </c>
      <c r="J785" s="27">
        <v>45117</v>
      </c>
      <c r="K785" s="27">
        <v>45117</v>
      </c>
      <c r="L785" s="24">
        <f>Table3[[#This Row],[EMP ID]]</f>
        <v>240673</v>
      </c>
      <c r="M785" s="24" t="str">
        <f t="shared" si="24"/>
        <v>Marcos D. Garcia Alas</v>
      </c>
      <c r="N785" s="24" t="str">
        <f t="shared" si="25"/>
        <v>Garcia Alas, Marcos D</v>
      </c>
      <c r="O785" s="24">
        <f>Table3[[#This Row],[EMP ID]]</f>
        <v>240673</v>
      </c>
    </row>
    <row r="786" spans="1:15" x14ac:dyDescent="0.25">
      <c r="A786" s="24">
        <v>240674</v>
      </c>
      <c r="B786" s="24" t="s">
        <v>1795</v>
      </c>
      <c r="C786" s="24" t="s">
        <v>816</v>
      </c>
      <c r="D786" s="24" t="s">
        <v>1796</v>
      </c>
      <c r="F786" s="24" t="s">
        <v>1165</v>
      </c>
      <c r="G786" s="24" t="s">
        <v>761</v>
      </c>
      <c r="H786" s="27">
        <v>45260</v>
      </c>
      <c r="I786" s="27">
        <v>45117</v>
      </c>
      <c r="J786" s="27">
        <v>45117</v>
      </c>
      <c r="K786" s="27">
        <v>45260</v>
      </c>
      <c r="L786" s="24">
        <f>Table3[[#This Row],[EMP ID]]</f>
        <v>240674</v>
      </c>
      <c r="M786" s="24" t="str">
        <f t="shared" si="24"/>
        <v>DAMIAN I. MORALES</v>
      </c>
      <c r="N786" s="24" t="str">
        <f t="shared" si="25"/>
        <v>MORALES, DAMIAN I</v>
      </c>
      <c r="O786" s="24">
        <f>Table3[[#This Row],[EMP ID]]</f>
        <v>240674</v>
      </c>
    </row>
    <row r="787" spans="1:15" x14ac:dyDescent="0.25">
      <c r="A787" s="24">
        <v>240675</v>
      </c>
      <c r="B787" s="24" t="s">
        <v>1797</v>
      </c>
      <c r="C787" s="24" t="s">
        <v>778</v>
      </c>
      <c r="D787" s="24" t="s">
        <v>1798</v>
      </c>
      <c r="F787" s="24" t="s">
        <v>1165</v>
      </c>
      <c r="G787" s="24" t="s">
        <v>771</v>
      </c>
      <c r="H787" s="27"/>
      <c r="I787" s="27">
        <v>45117</v>
      </c>
      <c r="J787" s="27">
        <v>45117</v>
      </c>
      <c r="K787" s="27">
        <v>45618</v>
      </c>
      <c r="L787" s="24">
        <f>Table3[[#This Row],[EMP ID]]</f>
        <v>240675</v>
      </c>
      <c r="M787" s="24" t="str">
        <f t="shared" si="24"/>
        <v>Cordova A. Hodges</v>
      </c>
      <c r="N787" s="24" t="str">
        <f t="shared" si="25"/>
        <v>Hodges, Cordova A</v>
      </c>
      <c r="O787" s="24">
        <f>Table3[[#This Row],[EMP ID]]</f>
        <v>240675</v>
      </c>
    </row>
    <row r="788" spans="1:15" x14ac:dyDescent="0.25">
      <c r="A788" s="24">
        <v>240676</v>
      </c>
      <c r="B788" s="24" t="s">
        <v>877</v>
      </c>
      <c r="C788" s="24" t="s">
        <v>845</v>
      </c>
      <c r="D788" s="24" t="s">
        <v>1799</v>
      </c>
      <c r="F788" s="24" t="s">
        <v>1054</v>
      </c>
      <c r="G788" s="24" t="s">
        <v>761</v>
      </c>
      <c r="H788" s="27">
        <v>45187</v>
      </c>
      <c r="I788" s="27">
        <v>45124</v>
      </c>
      <c r="J788" s="27">
        <v>45124</v>
      </c>
      <c r="K788" s="27">
        <v>45187</v>
      </c>
      <c r="L788" s="24">
        <f>Table3[[#This Row],[EMP ID]]</f>
        <v>240676</v>
      </c>
      <c r="M788" s="24" t="str">
        <f t="shared" si="24"/>
        <v>Jose D. Garcia Rocha</v>
      </c>
      <c r="N788" s="24" t="str">
        <f t="shared" si="25"/>
        <v>Garcia Rocha, Jose D</v>
      </c>
      <c r="O788" s="24">
        <f>Table3[[#This Row],[EMP ID]]</f>
        <v>240676</v>
      </c>
    </row>
    <row r="789" spans="1:15" x14ac:dyDescent="0.25">
      <c r="A789" s="24">
        <v>240677</v>
      </c>
      <c r="B789" s="24" t="s">
        <v>1800</v>
      </c>
      <c r="D789" s="24" t="s">
        <v>1801</v>
      </c>
      <c r="F789" s="24" t="s">
        <v>989</v>
      </c>
      <c r="G789" s="24" t="s">
        <v>761</v>
      </c>
      <c r="H789" s="27">
        <v>45138</v>
      </c>
      <c r="I789" s="27">
        <v>45138</v>
      </c>
      <c r="J789" s="27">
        <v>45138</v>
      </c>
      <c r="K789" s="27">
        <v>45138</v>
      </c>
      <c r="L789" s="24">
        <f>Table3[[#This Row],[EMP ID]]</f>
        <v>240677</v>
      </c>
      <c r="M789" s="24" t="str">
        <f t="shared" si="24"/>
        <v>Rogelio Renteria</v>
      </c>
      <c r="N789" s="24" t="str">
        <f t="shared" si="25"/>
        <v>Renteria, Rogelio</v>
      </c>
      <c r="O789" s="24">
        <f>Table3[[#This Row],[EMP ID]]</f>
        <v>240677</v>
      </c>
    </row>
    <row r="790" spans="1:15" x14ac:dyDescent="0.25">
      <c r="A790" s="24">
        <v>240678</v>
      </c>
      <c r="B790" s="24" t="s">
        <v>1484</v>
      </c>
      <c r="D790" s="24" t="s">
        <v>1802</v>
      </c>
      <c r="F790" s="24" t="s">
        <v>1244</v>
      </c>
      <c r="G790" s="24" t="s">
        <v>761</v>
      </c>
      <c r="H790" s="27">
        <v>45182</v>
      </c>
      <c r="I790" s="27">
        <v>45140</v>
      </c>
      <c r="J790" s="27">
        <v>45140</v>
      </c>
      <c r="K790" s="27">
        <v>45182</v>
      </c>
      <c r="L790" s="24">
        <f>Table3[[#This Row],[EMP ID]]</f>
        <v>240678</v>
      </c>
      <c r="M790" s="24" t="str">
        <f t="shared" si="24"/>
        <v>Roman Cobian Jr</v>
      </c>
      <c r="N790" s="24" t="str">
        <f t="shared" si="25"/>
        <v>Cobian Jr, Roman</v>
      </c>
      <c r="O790" s="24">
        <f>Table3[[#This Row],[EMP ID]]</f>
        <v>240678</v>
      </c>
    </row>
    <row r="791" spans="1:15" x14ac:dyDescent="0.25">
      <c r="A791" s="24">
        <v>240679</v>
      </c>
      <c r="B791" s="24" t="s">
        <v>1803</v>
      </c>
      <c r="C791" s="24" t="s">
        <v>950</v>
      </c>
      <c r="D791" s="24" t="s">
        <v>1804</v>
      </c>
      <c r="F791" s="24" t="s">
        <v>843</v>
      </c>
      <c r="H791" s="27"/>
      <c r="I791" s="27">
        <v>45153</v>
      </c>
      <c r="J791" s="27">
        <v>45153</v>
      </c>
      <c r="K791" s="27">
        <v>45619</v>
      </c>
      <c r="L791" s="24">
        <f>Table3[[#This Row],[EMP ID]]</f>
        <v>240679</v>
      </c>
      <c r="M791" s="24" t="str">
        <f t="shared" si="24"/>
        <v>LeRoy B. Arnold</v>
      </c>
      <c r="N791" s="24" t="str">
        <f t="shared" si="25"/>
        <v>Arnold, LeRoy B</v>
      </c>
      <c r="O791" s="24">
        <f>Table3[[#This Row],[EMP ID]]</f>
        <v>240679</v>
      </c>
    </row>
    <row r="792" spans="1:15" x14ac:dyDescent="0.25">
      <c r="A792" s="24">
        <v>240680</v>
      </c>
      <c r="B792" s="24" t="s">
        <v>1805</v>
      </c>
      <c r="C792" s="24" t="s">
        <v>778</v>
      </c>
      <c r="D792" s="24" t="s">
        <v>1806</v>
      </c>
      <c r="F792" s="24" t="s">
        <v>1165</v>
      </c>
      <c r="G792" s="24" t="s">
        <v>761</v>
      </c>
      <c r="H792" s="27">
        <v>45226</v>
      </c>
      <c r="I792" s="27">
        <v>45159</v>
      </c>
      <c r="J792" s="27">
        <v>45159</v>
      </c>
      <c r="K792" s="27">
        <v>45226</v>
      </c>
      <c r="L792" s="24">
        <f>Table3[[#This Row],[EMP ID]]</f>
        <v>240680</v>
      </c>
      <c r="M792" s="24" t="str">
        <f t="shared" si="24"/>
        <v>Elijah A. Subia</v>
      </c>
      <c r="N792" s="24" t="str">
        <f t="shared" si="25"/>
        <v>Subia, Elijah A</v>
      </c>
      <c r="O792" s="24">
        <f>Table3[[#This Row],[EMP ID]]</f>
        <v>240680</v>
      </c>
    </row>
    <row r="793" spans="1:15" x14ac:dyDescent="0.25">
      <c r="A793" s="24">
        <v>240681</v>
      </c>
      <c r="B793" s="24" t="s">
        <v>914</v>
      </c>
      <c r="D793" s="24" t="s">
        <v>1807</v>
      </c>
      <c r="F793" s="24" t="s">
        <v>989</v>
      </c>
      <c r="G793" s="24" t="s">
        <v>761</v>
      </c>
      <c r="H793" s="27">
        <v>45299</v>
      </c>
      <c r="I793" s="27">
        <v>45153</v>
      </c>
      <c r="J793" s="27">
        <v>45153</v>
      </c>
      <c r="K793" s="27">
        <v>45299</v>
      </c>
      <c r="L793" s="24">
        <f>Table3[[#This Row],[EMP ID]]</f>
        <v>240681</v>
      </c>
      <c r="M793" s="24" t="str">
        <f t="shared" si="24"/>
        <v>Martin Gonzalez Gonzalez</v>
      </c>
      <c r="N793" s="24" t="str">
        <f t="shared" si="25"/>
        <v>Gonzalez Gonzalez, Martin</v>
      </c>
      <c r="O793" s="24">
        <f>Table3[[#This Row],[EMP ID]]</f>
        <v>240681</v>
      </c>
    </row>
    <row r="794" spans="1:15" x14ac:dyDescent="0.25">
      <c r="A794" s="24">
        <v>240682</v>
      </c>
      <c r="B794" s="24" t="s">
        <v>1808</v>
      </c>
      <c r="D794" s="24" t="s">
        <v>917</v>
      </c>
      <c r="F794" s="24" t="s">
        <v>1095</v>
      </c>
      <c r="G794" s="24" t="s">
        <v>761</v>
      </c>
      <c r="H794" s="27"/>
      <c r="I794" s="27">
        <v>45154</v>
      </c>
      <c r="J794" s="27">
        <v>45154</v>
      </c>
      <c r="K794" s="27">
        <v>45618</v>
      </c>
      <c r="L794" s="24">
        <f>Table3[[#This Row],[EMP ID]]</f>
        <v>240682</v>
      </c>
      <c r="M794" s="24" t="str">
        <f t="shared" si="24"/>
        <v>Eligio Hernandez</v>
      </c>
      <c r="N794" s="24" t="str">
        <f t="shared" si="25"/>
        <v>Hernandez, Eligio</v>
      </c>
      <c r="O794" s="24">
        <f>Table3[[#This Row],[EMP ID]]</f>
        <v>240682</v>
      </c>
    </row>
    <row r="795" spans="1:15" x14ac:dyDescent="0.25">
      <c r="A795" s="24">
        <v>240683</v>
      </c>
      <c r="B795" s="24" t="s">
        <v>1809</v>
      </c>
      <c r="C795" s="24" t="s">
        <v>791</v>
      </c>
      <c r="D795" s="24" t="s">
        <v>1228</v>
      </c>
      <c r="F795" s="24" t="s">
        <v>989</v>
      </c>
      <c r="H795" s="27">
        <v>45155</v>
      </c>
      <c r="I795" s="27">
        <v>45117</v>
      </c>
      <c r="J795" s="27">
        <v>45117</v>
      </c>
      <c r="K795" s="27">
        <v>45155</v>
      </c>
      <c r="L795" s="24">
        <f>Table3[[#This Row],[EMP ID]]</f>
        <v>240683</v>
      </c>
      <c r="M795" s="24" t="str">
        <f t="shared" si="24"/>
        <v>Dustin E. Webb</v>
      </c>
      <c r="N795" s="24" t="str">
        <f t="shared" si="25"/>
        <v>Webb, Dustin E</v>
      </c>
      <c r="O795" s="24">
        <f>Table3[[#This Row],[EMP ID]]</f>
        <v>240683</v>
      </c>
    </row>
    <row r="796" spans="1:15" x14ac:dyDescent="0.25">
      <c r="A796" s="24">
        <v>240684</v>
      </c>
      <c r="B796" s="24" t="s">
        <v>932</v>
      </c>
      <c r="C796" s="24" t="s">
        <v>900</v>
      </c>
      <c r="D796" s="24" t="s">
        <v>1810</v>
      </c>
      <c r="F796" s="24" t="s">
        <v>989</v>
      </c>
      <c r="H796" s="27">
        <v>45155</v>
      </c>
      <c r="I796" s="27">
        <v>45117</v>
      </c>
      <c r="J796" s="27">
        <v>45117</v>
      </c>
      <c r="K796" s="27">
        <v>45155</v>
      </c>
      <c r="L796" s="24">
        <f>Table3[[#This Row],[EMP ID]]</f>
        <v>240684</v>
      </c>
      <c r="M796" s="24" t="str">
        <f t="shared" si="24"/>
        <v>Timothy G. Conatser</v>
      </c>
      <c r="N796" s="24" t="str">
        <f t="shared" si="25"/>
        <v>Conatser, Timothy G</v>
      </c>
      <c r="O796" s="24">
        <f>Table3[[#This Row],[EMP ID]]</f>
        <v>240684</v>
      </c>
    </row>
    <row r="797" spans="1:15" x14ac:dyDescent="0.25">
      <c r="A797" s="24">
        <v>240685</v>
      </c>
      <c r="B797" s="24" t="s">
        <v>1811</v>
      </c>
      <c r="D797" s="24" t="s">
        <v>1812</v>
      </c>
      <c r="F797" s="24" t="s">
        <v>989</v>
      </c>
      <c r="G797" s="24" t="s">
        <v>761</v>
      </c>
      <c r="H797" s="27">
        <v>45256</v>
      </c>
      <c r="I797" s="27">
        <v>45156</v>
      </c>
      <c r="J797" s="27">
        <v>45156</v>
      </c>
      <c r="K797" s="27">
        <v>45255</v>
      </c>
      <c r="L797" s="24">
        <f>Table3[[#This Row],[EMP ID]]</f>
        <v>240685</v>
      </c>
      <c r="M797" s="24" t="str">
        <f t="shared" si="24"/>
        <v>Isidro Lira Jr</v>
      </c>
      <c r="N797" s="24" t="str">
        <f t="shared" si="25"/>
        <v>Lira Jr, Isidro</v>
      </c>
      <c r="O797" s="24">
        <f>Table3[[#This Row],[EMP ID]]</f>
        <v>240685</v>
      </c>
    </row>
    <row r="798" spans="1:15" x14ac:dyDescent="0.25">
      <c r="A798" s="24">
        <v>240686</v>
      </c>
      <c r="B798" s="24" t="s">
        <v>1680</v>
      </c>
      <c r="D798" s="24" t="s">
        <v>1394</v>
      </c>
      <c r="F798" s="24" t="s">
        <v>989</v>
      </c>
      <c r="G798" s="24" t="s">
        <v>761</v>
      </c>
      <c r="H798" s="27">
        <v>45248</v>
      </c>
      <c r="I798" s="27">
        <v>45156</v>
      </c>
      <c r="J798" s="27">
        <v>45156</v>
      </c>
      <c r="K798" s="27">
        <v>45248</v>
      </c>
      <c r="L798" s="24">
        <f>Table3[[#This Row],[EMP ID]]</f>
        <v>240686</v>
      </c>
      <c r="M798" s="24" t="str">
        <f t="shared" si="24"/>
        <v>Yahir Medina</v>
      </c>
      <c r="N798" s="24" t="str">
        <f t="shared" si="25"/>
        <v>Medina, Yahir</v>
      </c>
      <c r="O798" s="24">
        <f>Table3[[#This Row],[EMP ID]]</f>
        <v>240686</v>
      </c>
    </row>
    <row r="799" spans="1:15" x14ac:dyDescent="0.25">
      <c r="A799" s="24">
        <v>240687</v>
      </c>
      <c r="B799" s="24" t="s">
        <v>1089</v>
      </c>
      <c r="C799" s="24" t="s">
        <v>764</v>
      </c>
      <c r="D799" s="24" t="s">
        <v>1813</v>
      </c>
      <c r="F799" s="24" t="s">
        <v>989</v>
      </c>
      <c r="G799" s="24" t="s">
        <v>761</v>
      </c>
      <c r="H799" s="27"/>
      <c r="I799" s="27">
        <v>45161</v>
      </c>
      <c r="J799" s="27">
        <v>45161</v>
      </c>
      <c r="K799" s="27">
        <v>45609</v>
      </c>
      <c r="L799" s="24">
        <f>Table3[[#This Row],[EMP ID]]</f>
        <v>240687</v>
      </c>
      <c r="M799" s="24" t="str">
        <f t="shared" si="24"/>
        <v>Manuel N. Barron Ibarra</v>
      </c>
      <c r="N799" s="24" t="str">
        <f t="shared" si="25"/>
        <v>Barron Ibarra, Manuel N</v>
      </c>
      <c r="O799" s="24">
        <f>Table3[[#This Row],[EMP ID]]</f>
        <v>240687</v>
      </c>
    </row>
    <row r="800" spans="1:15" x14ac:dyDescent="0.25">
      <c r="A800" s="24">
        <v>240688</v>
      </c>
      <c r="B800" s="24" t="s">
        <v>1675</v>
      </c>
      <c r="D800" s="24" t="s">
        <v>1814</v>
      </c>
      <c r="F800" s="24" t="s">
        <v>1022</v>
      </c>
      <c r="G800" s="24" t="s">
        <v>761</v>
      </c>
      <c r="H800" s="27"/>
      <c r="I800" s="27">
        <v>45174</v>
      </c>
      <c r="J800" s="27">
        <v>45174</v>
      </c>
      <c r="K800" s="27">
        <v>45618</v>
      </c>
      <c r="L800" s="24">
        <f>Table3[[#This Row],[EMP ID]]</f>
        <v>240688</v>
      </c>
      <c r="M800" s="24" t="str">
        <f t="shared" si="24"/>
        <v>Eliseo Becerra-Mosqueida</v>
      </c>
      <c r="N800" s="24" t="str">
        <f t="shared" si="25"/>
        <v>Becerra-Mosqueida, Eliseo</v>
      </c>
      <c r="O800" s="24">
        <f>Table3[[#This Row],[EMP ID]]</f>
        <v>240688</v>
      </c>
    </row>
    <row r="801" spans="1:15" x14ac:dyDescent="0.25">
      <c r="A801" s="24">
        <v>240689</v>
      </c>
      <c r="B801" s="24" t="s">
        <v>916</v>
      </c>
      <c r="C801" s="24" t="s">
        <v>940</v>
      </c>
      <c r="D801" s="24" t="s">
        <v>1815</v>
      </c>
      <c r="F801" s="24" t="s">
        <v>996</v>
      </c>
      <c r="G801" s="24" t="s">
        <v>771</v>
      </c>
      <c r="H801" s="27">
        <v>45252</v>
      </c>
      <c r="I801" s="27">
        <v>45187</v>
      </c>
      <c r="J801" s="27">
        <v>45187</v>
      </c>
      <c r="K801" s="27">
        <v>45252</v>
      </c>
      <c r="L801" s="24">
        <f>Table3[[#This Row],[EMP ID]]</f>
        <v>240689</v>
      </c>
      <c r="M801" s="24" t="str">
        <f t="shared" si="24"/>
        <v>Christopher V. Cornell</v>
      </c>
      <c r="N801" s="24" t="str">
        <f t="shared" si="25"/>
        <v>Cornell, Christopher V</v>
      </c>
      <c r="O801" s="24">
        <f>Table3[[#This Row],[EMP ID]]</f>
        <v>240689</v>
      </c>
    </row>
    <row r="802" spans="1:15" x14ac:dyDescent="0.25">
      <c r="A802" s="24">
        <v>240690</v>
      </c>
      <c r="B802" s="24" t="s">
        <v>1816</v>
      </c>
      <c r="D802" s="24" t="s">
        <v>1817</v>
      </c>
      <c r="F802" s="24" t="s">
        <v>989</v>
      </c>
      <c r="G802" s="24" t="s">
        <v>761</v>
      </c>
      <c r="H802" s="27">
        <v>45429</v>
      </c>
      <c r="I802" s="27">
        <v>45183</v>
      </c>
      <c r="J802" s="27">
        <v>45183</v>
      </c>
      <c r="K802" s="27">
        <v>45429</v>
      </c>
      <c r="L802" s="24">
        <f>Table3[[#This Row],[EMP ID]]</f>
        <v>240690</v>
      </c>
      <c r="M802" s="24" t="str">
        <f t="shared" si="24"/>
        <v>Alviz Aldana Jr</v>
      </c>
      <c r="N802" s="24" t="str">
        <f t="shared" si="25"/>
        <v>Aldana Jr, Alviz</v>
      </c>
      <c r="O802" s="24">
        <f>Table3[[#This Row],[EMP ID]]</f>
        <v>240690</v>
      </c>
    </row>
    <row r="803" spans="1:15" x14ac:dyDescent="0.25">
      <c r="A803" s="24">
        <v>240691</v>
      </c>
      <c r="B803" s="24" t="s">
        <v>1818</v>
      </c>
      <c r="C803" s="24" t="s">
        <v>778</v>
      </c>
      <c r="D803" s="24" t="s">
        <v>1819</v>
      </c>
      <c r="F803" s="24" t="s">
        <v>1022</v>
      </c>
      <c r="G803" s="24" t="s">
        <v>761</v>
      </c>
      <c r="H803" s="27">
        <v>45264</v>
      </c>
      <c r="I803" s="27">
        <v>45189</v>
      </c>
      <c r="J803" s="27">
        <v>45189</v>
      </c>
      <c r="K803" s="27">
        <v>45264</v>
      </c>
      <c r="L803" s="24">
        <f>Table3[[#This Row],[EMP ID]]</f>
        <v>240691</v>
      </c>
      <c r="M803" s="24" t="str">
        <f t="shared" si="24"/>
        <v>Jehu A. Guevara Tovar</v>
      </c>
      <c r="N803" s="24" t="str">
        <f t="shared" si="25"/>
        <v>Guevara Tovar, Jehu A</v>
      </c>
      <c r="O803" s="24">
        <f>Table3[[#This Row],[EMP ID]]</f>
        <v>240691</v>
      </c>
    </row>
    <row r="804" spans="1:15" x14ac:dyDescent="0.25">
      <c r="A804" s="24">
        <v>240692</v>
      </c>
      <c r="B804" s="24" t="s">
        <v>1820</v>
      </c>
      <c r="C804" s="24" t="s">
        <v>772</v>
      </c>
      <c r="D804" s="24" t="s">
        <v>1307</v>
      </c>
      <c r="F804" s="24" t="s">
        <v>1054</v>
      </c>
      <c r="G804" s="24" t="s">
        <v>761</v>
      </c>
      <c r="H804" s="27">
        <v>45497</v>
      </c>
      <c r="I804" s="27">
        <v>45190</v>
      </c>
      <c r="J804" s="27">
        <v>45190</v>
      </c>
      <c r="K804" s="27">
        <v>45475</v>
      </c>
      <c r="L804" s="24">
        <f>Table3[[#This Row],[EMP ID]]</f>
        <v>240692</v>
      </c>
      <c r="M804" s="24" t="str">
        <f t="shared" si="24"/>
        <v>Alejo H. Guevara</v>
      </c>
      <c r="N804" s="24" t="str">
        <f t="shared" si="25"/>
        <v>Guevara, Alejo H</v>
      </c>
      <c r="O804" s="24">
        <f>Table3[[#This Row],[EMP ID]]</f>
        <v>240692</v>
      </c>
    </row>
    <row r="805" spans="1:15" x14ac:dyDescent="0.25">
      <c r="A805" s="24">
        <v>240693</v>
      </c>
      <c r="B805" s="24" t="s">
        <v>876</v>
      </c>
      <c r="C805" s="24" t="s">
        <v>791</v>
      </c>
      <c r="D805" s="24" t="s">
        <v>1821</v>
      </c>
      <c r="F805" s="24" t="s">
        <v>989</v>
      </c>
      <c r="G805" s="24" t="s">
        <v>761</v>
      </c>
      <c r="H805" s="27"/>
      <c r="I805" s="27">
        <v>45195</v>
      </c>
      <c r="J805" s="27">
        <v>45195</v>
      </c>
      <c r="K805" s="27">
        <v>45617</v>
      </c>
      <c r="L805" s="24">
        <f>Table3[[#This Row],[EMP ID]]</f>
        <v>240693</v>
      </c>
      <c r="M805" s="24" t="str">
        <f t="shared" si="24"/>
        <v>Omar E. Becerra Balderas</v>
      </c>
      <c r="N805" s="24" t="str">
        <f t="shared" si="25"/>
        <v>Becerra Balderas, Omar E</v>
      </c>
      <c r="O805" s="24">
        <f>Table3[[#This Row],[EMP ID]]</f>
        <v>240693</v>
      </c>
    </row>
    <row r="806" spans="1:15" x14ac:dyDescent="0.25">
      <c r="A806" s="24">
        <v>240694</v>
      </c>
      <c r="B806" s="24" t="s">
        <v>1102</v>
      </c>
      <c r="C806" s="24" t="s">
        <v>778</v>
      </c>
      <c r="D806" s="24" t="s">
        <v>1822</v>
      </c>
      <c r="F806" s="24" t="s">
        <v>1022</v>
      </c>
      <c r="G806" s="24" t="s">
        <v>761</v>
      </c>
      <c r="H806" s="27"/>
      <c r="I806" s="27">
        <v>45204</v>
      </c>
      <c r="J806" s="27">
        <v>45204</v>
      </c>
      <c r="K806" s="27">
        <v>45618</v>
      </c>
      <c r="L806" s="24">
        <f>Table3[[#This Row],[EMP ID]]</f>
        <v>240694</v>
      </c>
      <c r="M806" s="24" t="str">
        <f t="shared" si="24"/>
        <v>Jesus A. Quiroga</v>
      </c>
      <c r="N806" s="24" t="str">
        <f t="shared" si="25"/>
        <v>Quiroga, Jesus A</v>
      </c>
      <c r="O806" s="24">
        <f>Table3[[#This Row],[EMP ID]]</f>
        <v>240694</v>
      </c>
    </row>
    <row r="807" spans="1:15" x14ac:dyDescent="0.25">
      <c r="A807" s="24">
        <v>240695</v>
      </c>
      <c r="B807" s="24" t="s">
        <v>928</v>
      </c>
      <c r="C807" s="24" t="s">
        <v>778</v>
      </c>
      <c r="D807" s="24" t="s">
        <v>1613</v>
      </c>
      <c r="F807" s="24" t="s">
        <v>1022</v>
      </c>
      <c r="G807" s="24" t="s">
        <v>761</v>
      </c>
      <c r="H807" s="27">
        <v>45227</v>
      </c>
      <c r="I807" s="27">
        <v>45215</v>
      </c>
      <c r="J807" s="27">
        <v>45215</v>
      </c>
      <c r="K807" s="27">
        <v>45227</v>
      </c>
      <c r="L807" s="24">
        <f>Table3[[#This Row],[EMP ID]]</f>
        <v>240695</v>
      </c>
      <c r="M807" s="24" t="str">
        <f t="shared" si="24"/>
        <v>Jorge A. Marshall</v>
      </c>
      <c r="N807" s="24" t="str">
        <f t="shared" si="25"/>
        <v>Marshall, Jorge A</v>
      </c>
      <c r="O807" s="24">
        <f>Table3[[#This Row],[EMP ID]]</f>
        <v>240695</v>
      </c>
    </row>
    <row r="808" spans="1:15" x14ac:dyDescent="0.25">
      <c r="A808" s="24">
        <v>240696</v>
      </c>
      <c r="B808" s="24" t="s">
        <v>1224</v>
      </c>
      <c r="C808" s="24" t="s">
        <v>762</v>
      </c>
      <c r="D808" s="24" t="s">
        <v>1823</v>
      </c>
      <c r="F808" s="24" t="s">
        <v>1791</v>
      </c>
      <c r="H808" s="27"/>
      <c r="I808" s="27">
        <v>45229</v>
      </c>
      <c r="J808" s="27">
        <v>45229</v>
      </c>
      <c r="K808" s="27">
        <v>45619</v>
      </c>
      <c r="L808" s="24">
        <f>Table3[[#This Row],[EMP ID]]</f>
        <v>240696</v>
      </c>
      <c r="M808" s="24" t="str">
        <f t="shared" si="24"/>
        <v>Troy S. Malette</v>
      </c>
      <c r="N808" s="24" t="str">
        <f t="shared" si="25"/>
        <v>Malette, Troy S</v>
      </c>
      <c r="O808" s="24">
        <f>Table3[[#This Row],[EMP ID]]</f>
        <v>240696</v>
      </c>
    </row>
    <row r="809" spans="1:15" x14ac:dyDescent="0.25">
      <c r="A809" s="24">
        <v>240697</v>
      </c>
      <c r="B809" s="24" t="s">
        <v>877</v>
      </c>
      <c r="D809" s="24" t="s">
        <v>1824</v>
      </c>
      <c r="F809" s="24" t="s">
        <v>1054</v>
      </c>
      <c r="G809" s="24" t="s">
        <v>761</v>
      </c>
      <c r="H809" s="27"/>
      <c r="I809" s="27">
        <v>45257</v>
      </c>
      <c r="J809" s="27">
        <v>45257</v>
      </c>
      <c r="K809" s="27">
        <v>45618</v>
      </c>
      <c r="L809" s="24">
        <f>Table3[[#This Row],[EMP ID]]</f>
        <v>240697</v>
      </c>
      <c r="M809" s="24" t="str">
        <f t="shared" si="24"/>
        <v>Jose Zamarripa</v>
      </c>
      <c r="N809" s="24" t="str">
        <f t="shared" si="25"/>
        <v>Zamarripa, Jose</v>
      </c>
      <c r="O809" s="24">
        <f>Table3[[#This Row],[EMP ID]]</f>
        <v>240697</v>
      </c>
    </row>
    <row r="810" spans="1:15" x14ac:dyDescent="0.25">
      <c r="A810" s="24">
        <v>240698</v>
      </c>
      <c r="B810" s="24" t="s">
        <v>1072</v>
      </c>
      <c r="C810" s="24" t="s">
        <v>769</v>
      </c>
      <c r="D810" s="24" t="s">
        <v>1825</v>
      </c>
      <c r="F810" s="24" t="s">
        <v>1783</v>
      </c>
      <c r="G810" s="24" t="s">
        <v>771</v>
      </c>
      <c r="H810" s="27">
        <v>45317</v>
      </c>
      <c r="I810" s="27">
        <v>45257</v>
      </c>
      <c r="J810" s="27">
        <v>45257</v>
      </c>
      <c r="K810" s="27">
        <v>45317</v>
      </c>
      <c r="L810" s="24">
        <f>Table3[[#This Row],[EMP ID]]</f>
        <v>240698</v>
      </c>
      <c r="M810" s="24" t="str">
        <f t="shared" si="24"/>
        <v>James L. Hill</v>
      </c>
      <c r="N810" s="24" t="str">
        <f t="shared" si="25"/>
        <v>Hill, James L</v>
      </c>
      <c r="O810" s="24">
        <f>Table3[[#This Row],[EMP ID]]</f>
        <v>240698</v>
      </c>
    </row>
    <row r="811" spans="1:15" x14ac:dyDescent="0.25">
      <c r="A811" s="24">
        <v>240699</v>
      </c>
      <c r="B811" s="24" t="s">
        <v>914</v>
      </c>
      <c r="D811" s="24" t="s">
        <v>1826</v>
      </c>
      <c r="F811" s="24" t="s">
        <v>1022</v>
      </c>
      <c r="G811" s="24" t="s">
        <v>761</v>
      </c>
      <c r="H811" s="27"/>
      <c r="I811" s="27">
        <v>45258</v>
      </c>
      <c r="J811" s="27">
        <v>45261</v>
      </c>
      <c r="K811" s="27">
        <v>45619</v>
      </c>
      <c r="L811" s="24">
        <f>Table3[[#This Row],[EMP ID]]</f>
        <v>240699</v>
      </c>
      <c r="M811" s="24" t="str">
        <f t="shared" si="24"/>
        <v>Martin Rueda</v>
      </c>
      <c r="N811" s="24" t="str">
        <f t="shared" si="25"/>
        <v>Rueda, Martin</v>
      </c>
      <c r="O811" s="24">
        <f>Table3[[#This Row],[EMP ID]]</f>
        <v>240699</v>
      </c>
    </row>
    <row r="812" spans="1:15" x14ac:dyDescent="0.25">
      <c r="A812" s="24">
        <v>240700</v>
      </c>
      <c r="B812" s="24" t="s">
        <v>855</v>
      </c>
      <c r="C812" s="24" t="s">
        <v>791</v>
      </c>
      <c r="D812" s="24" t="s">
        <v>1827</v>
      </c>
      <c r="F812" s="24" t="s">
        <v>1022</v>
      </c>
      <c r="G812" s="24" t="s">
        <v>761</v>
      </c>
      <c r="H812" s="27">
        <v>45295</v>
      </c>
      <c r="I812" s="27">
        <v>45261</v>
      </c>
      <c r="J812" s="27">
        <v>45264</v>
      </c>
      <c r="K812" s="27">
        <v>45295</v>
      </c>
      <c r="L812" s="24">
        <f>Table3[[#This Row],[EMP ID]]</f>
        <v>240700</v>
      </c>
      <c r="M812" s="24" t="str">
        <f t="shared" si="24"/>
        <v>Samuel E. Guzman Medrano</v>
      </c>
      <c r="N812" s="24" t="str">
        <f t="shared" si="25"/>
        <v>Guzman Medrano, Samuel E</v>
      </c>
      <c r="O812" s="24">
        <f>Table3[[#This Row],[EMP ID]]</f>
        <v>240700</v>
      </c>
    </row>
    <row r="813" spans="1:15" x14ac:dyDescent="0.25">
      <c r="A813" s="24">
        <v>240701</v>
      </c>
      <c r="B813" s="24" t="s">
        <v>1828</v>
      </c>
      <c r="C813" s="24" t="s">
        <v>784</v>
      </c>
      <c r="D813" s="24" t="s">
        <v>1077</v>
      </c>
      <c r="F813" s="24" t="s">
        <v>1165</v>
      </c>
      <c r="G813" s="24" t="s">
        <v>761</v>
      </c>
      <c r="H813" s="27">
        <v>45335</v>
      </c>
      <c r="I813" s="27">
        <v>45272</v>
      </c>
      <c r="J813" s="27">
        <v>45272</v>
      </c>
      <c r="K813" s="27">
        <v>45335</v>
      </c>
      <c r="L813" s="24">
        <f>Table3[[#This Row],[EMP ID]]</f>
        <v>240701</v>
      </c>
      <c r="M813" s="24" t="str">
        <f t="shared" si="24"/>
        <v>Diogo P. Favela</v>
      </c>
      <c r="N813" s="24" t="str">
        <f t="shared" si="25"/>
        <v>Favela, Diogo P</v>
      </c>
      <c r="O813" s="24">
        <f>Table3[[#This Row],[EMP ID]]</f>
        <v>240701</v>
      </c>
    </row>
    <row r="814" spans="1:15" x14ac:dyDescent="0.25">
      <c r="A814" s="24">
        <v>240702</v>
      </c>
      <c r="B814" s="24" t="s">
        <v>1011</v>
      </c>
      <c r="D814" s="24" t="s">
        <v>907</v>
      </c>
      <c r="F814" s="24" t="s">
        <v>1165</v>
      </c>
      <c r="G814" s="24" t="s">
        <v>761</v>
      </c>
      <c r="H814" s="27">
        <v>45302</v>
      </c>
      <c r="I814" s="27">
        <v>45271</v>
      </c>
      <c r="J814" s="27">
        <v>45271</v>
      </c>
      <c r="K814" s="27">
        <v>45302</v>
      </c>
      <c r="L814" s="24">
        <f>Table3[[#This Row],[EMP ID]]</f>
        <v>240702</v>
      </c>
      <c r="M814" s="24" t="str">
        <f t="shared" si="24"/>
        <v>Ivan Martinez</v>
      </c>
      <c r="N814" s="24" t="str">
        <f t="shared" si="25"/>
        <v>Martinez, Ivan</v>
      </c>
      <c r="O814" s="24">
        <f>Table3[[#This Row],[EMP ID]]</f>
        <v>240702</v>
      </c>
    </row>
    <row r="815" spans="1:15" x14ac:dyDescent="0.25">
      <c r="A815" s="24">
        <v>240703</v>
      </c>
      <c r="B815" s="24" t="s">
        <v>1102</v>
      </c>
      <c r="D815" s="24" t="s">
        <v>1829</v>
      </c>
      <c r="F815" s="24" t="s">
        <v>1054</v>
      </c>
      <c r="G815" s="24" t="s">
        <v>761</v>
      </c>
      <c r="H815" s="27"/>
      <c r="I815" s="27">
        <v>45272</v>
      </c>
      <c r="J815" s="27">
        <v>45272</v>
      </c>
      <c r="K815" s="27">
        <v>45618</v>
      </c>
      <c r="L815" s="24">
        <f>Table3[[#This Row],[EMP ID]]</f>
        <v>240703</v>
      </c>
      <c r="M815" s="24" t="str">
        <f t="shared" si="24"/>
        <v>Jesus Roldan</v>
      </c>
      <c r="N815" s="24" t="str">
        <f t="shared" si="25"/>
        <v>Roldan, Jesus</v>
      </c>
      <c r="O815" s="24">
        <f>Table3[[#This Row],[EMP ID]]</f>
        <v>240703</v>
      </c>
    </row>
    <row r="816" spans="1:15" x14ac:dyDescent="0.25">
      <c r="A816" s="24">
        <v>240704</v>
      </c>
      <c r="B816" s="24" t="s">
        <v>1277</v>
      </c>
      <c r="C816" s="24" t="s">
        <v>845</v>
      </c>
      <c r="D816" s="24" t="s">
        <v>1830</v>
      </c>
      <c r="F816" s="24" t="s">
        <v>996</v>
      </c>
      <c r="H816" s="27">
        <v>45415</v>
      </c>
      <c r="I816" s="27">
        <v>45279</v>
      </c>
      <c r="J816" s="27">
        <v>45280</v>
      </c>
      <c r="K816" s="27">
        <v>45415</v>
      </c>
      <c r="L816" s="24">
        <f>Table3[[#This Row],[EMP ID]]</f>
        <v>240704</v>
      </c>
      <c r="M816" s="24" t="str">
        <f t="shared" si="24"/>
        <v>Richard D. Redstone</v>
      </c>
      <c r="N816" s="24" t="str">
        <f t="shared" si="25"/>
        <v>Redstone, Richard D</v>
      </c>
      <c r="O816" s="24">
        <f>Table3[[#This Row],[EMP ID]]</f>
        <v>240704</v>
      </c>
    </row>
    <row r="817" spans="1:15" x14ac:dyDescent="0.25">
      <c r="A817" s="24">
        <v>240705</v>
      </c>
      <c r="B817" s="24" t="s">
        <v>1102</v>
      </c>
      <c r="D817" s="24" t="s">
        <v>1287</v>
      </c>
      <c r="F817" s="24" t="s">
        <v>1165</v>
      </c>
      <c r="G817" s="24" t="s">
        <v>761</v>
      </c>
      <c r="H817" s="27">
        <v>45392</v>
      </c>
      <c r="I817" s="27">
        <v>45279</v>
      </c>
      <c r="J817" s="27">
        <v>45280</v>
      </c>
      <c r="K817" s="27">
        <v>45392</v>
      </c>
      <c r="L817" s="24">
        <f>Table3[[#This Row],[EMP ID]]</f>
        <v>240705</v>
      </c>
      <c r="M817" s="24" t="str">
        <f t="shared" si="24"/>
        <v>Jesus Gomez</v>
      </c>
      <c r="N817" s="24" t="str">
        <f t="shared" si="25"/>
        <v>Gomez, Jesus</v>
      </c>
      <c r="O817" s="24">
        <f>Table3[[#This Row],[EMP ID]]</f>
        <v>240705</v>
      </c>
    </row>
    <row r="818" spans="1:15" x14ac:dyDescent="0.25">
      <c r="A818" s="24">
        <v>240706</v>
      </c>
      <c r="B818" s="24" t="s">
        <v>877</v>
      </c>
      <c r="C818" s="24" t="s">
        <v>776</v>
      </c>
      <c r="D818" s="24" t="s">
        <v>1831</v>
      </c>
      <c r="F818" s="24" t="s">
        <v>989</v>
      </c>
      <c r="G818" s="24" t="s">
        <v>761</v>
      </c>
      <c r="H818" s="27"/>
      <c r="I818" s="27">
        <v>45308</v>
      </c>
      <c r="J818" s="27">
        <v>45308</v>
      </c>
      <c r="K818" s="27">
        <v>45618</v>
      </c>
      <c r="L818" s="24">
        <f>Table3[[#This Row],[EMP ID]]</f>
        <v>240706</v>
      </c>
      <c r="M818" s="24" t="str">
        <f t="shared" si="24"/>
        <v>Jose M. Salazar Moreno</v>
      </c>
      <c r="N818" s="24" t="str">
        <f t="shared" si="25"/>
        <v>Salazar Moreno, Jose M</v>
      </c>
      <c r="O818" s="24">
        <f>Table3[[#This Row],[EMP ID]]</f>
        <v>240706</v>
      </c>
    </row>
    <row r="819" spans="1:15" x14ac:dyDescent="0.25">
      <c r="A819" s="24">
        <v>240707</v>
      </c>
      <c r="B819" s="24" t="s">
        <v>969</v>
      </c>
      <c r="D819" s="24" t="s">
        <v>1832</v>
      </c>
      <c r="F819" s="24" t="s">
        <v>1054</v>
      </c>
      <c r="G819" s="24" t="s">
        <v>761</v>
      </c>
      <c r="H819" s="27">
        <v>45540</v>
      </c>
      <c r="I819" s="27">
        <v>45315</v>
      </c>
      <c r="J819" s="27">
        <v>45315</v>
      </c>
      <c r="K819" s="27">
        <v>45520</v>
      </c>
      <c r="L819" s="24">
        <f>Table3[[#This Row],[EMP ID]]</f>
        <v>240707</v>
      </c>
      <c r="M819" s="24" t="str">
        <f t="shared" si="24"/>
        <v>Eduardo Aguillon-Huerta</v>
      </c>
      <c r="N819" s="24" t="str">
        <f t="shared" si="25"/>
        <v>Aguillon-Huerta, Eduardo</v>
      </c>
      <c r="O819" s="24">
        <f>Table3[[#This Row],[EMP ID]]</f>
        <v>240707</v>
      </c>
    </row>
    <row r="820" spans="1:15" x14ac:dyDescent="0.25">
      <c r="A820" s="24">
        <v>240708</v>
      </c>
      <c r="B820" s="24" t="s">
        <v>1214</v>
      </c>
      <c r="D820" s="24" t="s">
        <v>1509</v>
      </c>
      <c r="F820" s="24" t="s">
        <v>1054</v>
      </c>
      <c r="G820" s="24" t="s">
        <v>761</v>
      </c>
      <c r="H820" s="27"/>
      <c r="I820" s="27">
        <v>45315</v>
      </c>
      <c r="J820" s="27">
        <v>45322</v>
      </c>
      <c r="K820" s="27">
        <v>45619</v>
      </c>
      <c r="L820" s="24">
        <f>Table3[[#This Row],[EMP ID]]</f>
        <v>240708</v>
      </c>
      <c r="M820" s="24" t="str">
        <f t="shared" si="24"/>
        <v>Heriberto Garcia Jr</v>
      </c>
      <c r="N820" s="24" t="str">
        <f t="shared" si="25"/>
        <v>Garcia Jr, Heriberto</v>
      </c>
      <c r="O820" s="24">
        <f>Table3[[#This Row],[EMP ID]]</f>
        <v>240708</v>
      </c>
    </row>
    <row r="821" spans="1:15" x14ac:dyDescent="0.25">
      <c r="A821" s="24">
        <v>240709</v>
      </c>
      <c r="B821" s="24" t="s">
        <v>1144</v>
      </c>
      <c r="D821" s="24" t="s">
        <v>1833</v>
      </c>
      <c r="F821" s="24" t="s">
        <v>1054</v>
      </c>
      <c r="G821" s="24" t="s">
        <v>761</v>
      </c>
      <c r="H821" s="27"/>
      <c r="I821" s="27">
        <v>45315</v>
      </c>
      <c r="J821" s="27">
        <v>45317</v>
      </c>
      <c r="K821" s="27">
        <v>45618</v>
      </c>
      <c r="L821" s="24">
        <f>Table3[[#This Row],[EMP ID]]</f>
        <v>240709</v>
      </c>
      <c r="M821" s="24" t="str">
        <f t="shared" si="24"/>
        <v>Agustin Ruiz Ledesma</v>
      </c>
      <c r="N821" s="24" t="str">
        <f t="shared" si="25"/>
        <v>Ruiz Ledesma, Agustin</v>
      </c>
      <c r="O821" s="24">
        <f>Table3[[#This Row],[EMP ID]]</f>
        <v>240709</v>
      </c>
    </row>
    <row r="822" spans="1:15" x14ac:dyDescent="0.25">
      <c r="A822" s="24">
        <v>240710</v>
      </c>
      <c r="B822" s="24" t="s">
        <v>908</v>
      </c>
      <c r="C822" s="24" t="s">
        <v>810</v>
      </c>
      <c r="D822" s="24" t="s">
        <v>1834</v>
      </c>
      <c r="F822" s="24" t="s">
        <v>1054</v>
      </c>
      <c r="G822" s="24" t="s">
        <v>761</v>
      </c>
      <c r="H822" s="27"/>
      <c r="I822" s="27">
        <v>45322</v>
      </c>
      <c r="J822" s="27">
        <v>45322</v>
      </c>
      <c r="K822" s="27">
        <v>45618</v>
      </c>
      <c r="L822" s="24">
        <f>Table3[[#This Row],[EMP ID]]</f>
        <v>240710</v>
      </c>
      <c r="M822" s="24" t="str">
        <f t="shared" si="24"/>
        <v>Juan C. Ybarra</v>
      </c>
      <c r="N822" s="24" t="str">
        <f t="shared" si="25"/>
        <v>Ybarra, Juan C</v>
      </c>
      <c r="O822" s="24">
        <f>Table3[[#This Row],[EMP ID]]</f>
        <v>240710</v>
      </c>
    </row>
    <row r="823" spans="1:15" x14ac:dyDescent="0.25">
      <c r="A823" s="24">
        <v>240711</v>
      </c>
      <c r="B823" s="24" t="s">
        <v>1793</v>
      </c>
      <c r="C823" s="24" t="s">
        <v>778</v>
      </c>
      <c r="D823" s="24" t="s">
        <v>1835</v>
      </c>
      <c r="F823" s="24" t="s">
        <v>1022</v>
      </c>
      <c r="G823" s="24" t="s">
        <v>761</v>
      </c>
      <c r="H823" s="27"/>
      <c r="I823" s="27">
        <v>45322</v>
      </c>
      <c r="J823" s="27">
        <v>45322</v>
      </c>
      <c r="K823" s="27">
        <v>45617</v>
      </c>
      <c r="L823" s="24">
        <f>Table3[[#This Row],[EMP ID]]</f>
        <v>240711</v>
      </c>
      <c r="M823" s="24" t="str">
        <f t="shared" si="24"/>
        <v>Marcos A. Juarez Torres</v>
      </c>
      <c r="N823" s="24" t="str">
        <f t="shared" si="25"/>
        <v>Juarez Torres, Marcos A</v>
      </c>
      <c r="O823" s="24">
        <f>Table3[[#This Row],[EMP ID]]</f>
        <v>240711</v>
      </c>
    </row>
    <row r="824" spans="1:15" x14ac:dyDescent="0.25">
      <c r="A824" s="24">
        <v>240712</v>
      </c>
      <c r="B824" s="24" t="s">
        <v>914</v>
      </c>
      <c r="C824" s="24" t="s">
        <v>778</v>
      </c>
      <c r="D824" s="24" t="s">
        <v>1836</v>
      </c>
      <c r="F824" s="24" t="s">
        <v>989</v>
      </c>
      <c r="G824" s="24" t="s">
        <v>761</v>
      </c>
      <c r="H824" s="27"/>
      <c r="I824" s="27">
        <v>45328</v>
      </c>
      <c r="J824" s="27">
        <v>45328</v>
      </c>
      <c r="K824" s="27">
        <v>45618</v>
      </c>
      <c r="L824" s="24">
        <f>Table3[[#This Row],[EMP ID]]</f>
        <v>240712</v>
      </c>
      <c r="M824" s="24" t="str">
        <f t="shared" si="24"/>
        <v>Martin A. Montalvo</v>
      </c>
      <c r="N824" s="24" t="str">
        <f t="shared" si="25"/>
        <v>Montalvo, Martin A</v>
      </c>
      <c r="O824" s="24">
        <f>Table3[[#This Row],[EMP ID]]</f>
        <v>240712</v>
      </c>
    </row>
    <row r="825" spans="1:15" x14ac:dyDescent="0.25">
      <c r="A825" s="24">
        <v>240713</v>
      </c>
      <c r="B825" s="24" t="s">
        <v>1837</v>
      </c>
      <c r="D825" s="24" t="s">
        <v>1838</v>
      </c>
      <c r="F825" s="24" t="s">
        <v>1165</v>
      </c>
      <c r="G825" s="24" t="s">
        <v>761</v>
      </c>
      <c r="H825" s="27"/>
      <c r="I825" s="27">
        <v>45329</v>
      </c>
      <c r="J825" s="27">
        <v>45329</v>
      </c>
      <c r="K825" s="27">
        <v>45617</v>
      </c>
      <c r="L825" s="24">
        <f>Table3[[#This Row],[EMP ID]]</f>
        <v>240713</v>
      </c>
      <c r="M825" s="24" t="str">
        <f t="shared" si="24"/>
        <v>Olivorio Loredo Jr</v>
      </c>
      <c r="N825" s="24" t="str">
        <f t="shared" si="25"/>
        <v>Loredo Jr, Olivorio</v>
      </c>
      <c r="O825" s="24">
        <f>Table3[[#This Row],[EMP ID]]</f>
        <v>240713</v>
      </c>
    </row>
    <row r="826" spans="1:15" x14ac:dyDescent="0.25">
      <c r="A826" s="24">
        <v>240714</v>
      </c>
      <c r="B826" s="24" t="s">
        <v>908</v>
      </c>
      <c r="C826" s="24" t="s">
        <v>784</v>
      </c>
      <c r="D826" s="24" t="s">
        <v>1839</v>
      </c>
      <c r="F826" s="24" t="s">
        <v>1022</v>
      </c>
      <c r="G826" s="24" t="s">
        <v>761</v>
      </c>
      <c r="H826" s="27"/>
      <c r="I826" s="27">
        <v>45342</v>
      </c>
      <c r="J826" s="27">
        <v>45342</v>
      </c>
      <c r="K826" s="27">
        <v>45618</v>
      </c>
      <c r="L826" s="24">
        <f>Table3[[#This Row],[EMP ID]]</f>
        <v>240714</v>
      </c>
      <c r="M826" s="24" t="str">
        <f t="shared" si="24"/>
        <v>Juan P. Granados Cerritos</v>
      </c>
      <c r="N826" s="24" t="str">
        <f t="shared" si="25"/>
        <v>Granados Cerritos, Juan P</v>
      </c>
      <c r="O826" s="24">
        <f>Table3[[#This Row],[EMP ID]]</f>
        <v>240714</v>
      </c>
    </row>
    <row r="827" spans="1:15" x14ac:dyDescent="0.25">
      <c r="A827" s="24">
        <v>240715</v>
      </c>
      <c r="B827" s="24" t="s">
        <v>1361</v>
      </c>
      <c r="C827" s="24" t="s">
        <v>762</v>
      </c>
      <c r="D827" s="24" t="s">
        <v>794</v>
      </c>
      <c r="F827" s="24" t="s">
        <v>989</v>
      </c>
      <c r="G827" s="24" t="s">
        <v>761</v>
      </c>
      <c r="H827" s="27">
        <v>45383</v>
      </c>
      <c r="I827" s="27">
        <v>45365</v>
      </c>
      <c r="J827" s="27">
        <v>45383</v>
      </c>
      <c r="K827" s="27">
        <v>45383</v>
      </c>
      <c r="L827" s="24">
        <f>Table3[[#This Row],[EMP ID]]</f>
        <v>240715</v>
      </c>
      <c r="M827" s="24" t="str">
        <f t="shared" si="24"/>
        <v>Jacob S. Rodriguez</v>
      </c>
      <c r="N827" s="24" t="str">
        <f t="shared" si="25"/>
        <v>Rodriguez, Jacob S</v>
      </c>
      <c r="O827" s="24">
        <f>Table3[[#This Row],[EMP ID]]</f>
        <v>240715</v>
      </c>
    </row>
    <row r="828" spans="1:15" x14ac:dyDescent="0.25">
      <c r="A828" s="24">
        <v>240716</v>
      </c>
      <c r="B828" s="24" t="s">
        <v>1840</v>
      </c>
      <c r="C828" s="24" t="s">
        <v>845</v>
      </c>
      <c r="D828" s="24" t="s">
        <v>1841</v>
      </c>
      <c r="F828" s="24" t="s">
        <v>989</v>
      </c>
      <c r="H828" s="27">
        <v>45383</v>
      </c>
      <c r="I828" s="27">
        <v>45365</v>
      </c>
      <c r="J828" s="27">
        <v>45383</v>
      </c>
      <c r="K828" s="27">
        <v>45383</v>
      </c>
      <c r="L828" s="24">
        <f>Table3[[#This Row],[EMP ID]]</f>
        <v>240716</v>
      </c>
      <c r="M828" s="24" t="str">
        <f t="shared" si="24"/>
        <v>Mason D. Beatty</v>
      </c>
      <c r="N828" s="24" t="str">
        <f t="shared" si="25"/>
        <v>Beatty, Mason D</v>
      </c>
      <c r="O828" s="24">
        <f>Table3[[#This Row],[EMP ID]]</f>
        <v>240716</v>
      </c>
    </row>
    <row r="829" spans="1:15" x14ac:dyDescent="0.25">
      <c r="A829" s="24">
        <v>240717</v>
      </c>
      <c r="B829" s="24" t="s">
        <v>1163</v>
      </c>
      <c r="C829" s="24" t="s">
        <v>791</v>
      </c>
      <c r="D829" s="24" t="s">
        <v>1842</v>
      </c>
      <c r="F829" s="24" t="s">
        <v>1054</v>
      </c>
      <c r="G829" s="24" t="s">
        <v>761</v>
      </c>
      <c r="H829" s="27">
        <v>45525</v>
      </c>
      <c r="I829" s="27">
        <v>45369</v>
      </c>
      <c r="J829" s="27">
        <v>45370</v>
      </c>
      <c r="K829" s="27">
        <v>45490</v>
      </c>
      <c r="L829" s="24">
        <f>Table3[[#This Row],[EMP ID]]</f>
        <v>240717</v>
      </c>
      <c r="M829" s="24" t="str">
        <f t="shared" si="24"/>
        <v>Alan E. Barrientos Otero</v>
      </c>
      <c r="N829" s="24" t="str">
        <f t="shared" si="25"/>
        <v>Barrientos Otero, Alan E</v>
      </c>
      <c r="O829" s="24">
        <f>Table3[[#This Row],[EMP ID]]</f>
        <v>240717</v>
      </c>
    </row>
    <row r="830" spans="1:15" x14ac:dyDescent="0.25">
      <c r="A830" s="24">
        <v>240718</v>
      </c>
      <c r="B830" s="24" t="s">
        <v>1669</v>
      </c>
      <c r="C830" s="24" t="s">
        <v>778</v>
      </c>
      <c r="D830" s="24" t="s">
        <v>1843</v>
      </c>
      <c r="F830" s="24" t="s">
        <v>1095</v>
      </c>
      <c r="G830" s="24" t="s">
        <v>761</v>
      </c>
      <c r="H830" s="27"/>
      <c r="I830" s="27">
        <v>45376</v>
      </c>
      <c r="J830" s="27">
        <v>45376</v>
      </c>
      <c r="K830" s="27">
        <v>45618</v>
      </c>
      <c r="L830" s="24">
        <f>Table3[[#This Row],[EMP ID]]</f>
        <v>240718</v>
      </c>
      <c r="M830" s="24" t="str">
        <f t="shared" si="24"/>
        <v>Abraham A. Casarez</v>
      </c>
      <c r="N830" s="24" t="str">
        <f t="shared" si="25"/>
        <v>Casarez, Abraham A</v>
      </c>
      <c r="O830" s="24">
        <f>Table3[[#This Row],[EMP ID]]</f>
        <v>240718</v>
      </c>
    </row>
    <row r="831" spans="1:15" x14ac:dyDescent="0.25">
      <c r="A831" s="24">
        <v>240719</v>
      </c>
      <c r="B831" s="24" t="s">
        <v>1786</v>
      </c>
      <c r="C831" s="24" t="s">
        <v>776</v>
      </c>
      <c r="D831" s="24" t="s">
        <v>1844</v>
      </c>
      <c r="F831" s="24" t="s">
        <v>1091</v>
      </c>
      <c r="G831" s="24" t="s">
        <v>761</v>
      </c>
      <c r="H831" s="27">
        <v>45496</v>
      </c>
      <c r="I831" s="27">
        <v>45379</v>
      </c>
      <c r="J831" s="27">
        <v>45379</v>
      </c>
      <c r="K831" s="27">
        <v>45464</v>
      </c>
      <c r="L831" s="24">
        <f>Table3[[#This Row],[EMP ID]]</f>
        <v>240719</v>
      </c>
      <c r="M831" s="24" t="str">
        <f t="shared" si="24"/>
        <v>JOSE M. ALVAREZ FLORES</v>
      </c>
      <c r="N831" s="24" t="str">
        <f t="shared" si="25"/>
        <v>ALVAREZ FLORES, JOSE M</v>
      </c>
      <c r="O831" s="24">
        <f>Table3[[#This Row],[EMP ID]]</f>
        <v>240719</v>
      </c>
    </row>
    <row r="832" spans="1:15" x14ac:dyDescent="0.25">
      <c r="A832" s="24">
        <v>240720</v>
      </c>
      <c r="B832" s="24" t="s">
        <v>877</v>
      </c>
      <c r="D832" s="24" t="s">
        <v>1481</v>
      </c>
      <c r="F832" s="24" t="s">
        <v>1095</v>
      </c>
      <c r="G832" s="24" t="s">
        <v>761</v>
      </c>
      <c r="H832" s="27">
        <v>45594</v>
      </c>
      <c r="I832" s="27">
        <v>45400</v>
      </c>
      <c r="J832" s="27">
        <v>45401</v>
      </c>
      <c r="K832" s="27">
        <v>45562</v>
      </c>
      <c r="L832" s="24">
        <f>Table3[[#This Row],[EMP ID]]</f>
        <v>240720</v>
      </c>
      <c r="M832" s="24" t="str">
        <f t="shared" si="24"/>
        <v>Jose Perez Martinez</v>
      </c>
      <c r="N832" s="24" t="str">
        <f t="shared" si="25"/>
        <v>Perez Martinez, Jose</v>
      </c>
      <c r="O832" s="24">
        <f>Table3[[#This Row],[EMP ID]]</f>
        <v>240720</v>
      </c>
    </row>
    <row r="833" spans="1:15" x14ac:dyDescent="0.25">
      <c r="A833" s="24">
        <v>240721</v>
      </c>
      <c r="B833" s="24" t="s">
        <v>1845</v>
      </c>
      <c r="C833" s="24" t="s">
        <v>950</v>
      </c>
      <c r="D833" s="24" t="s">
        <v>1846</v>
      </c>
      <c r="F833" s="24" t="s">
        <v>989</v>
      </c>
      <c r="G833" s="24" t="s">
        <v>761</v>
      </c>
      <c r="H833" s="27"/>
      <c r="I833" s="27">
        <v>45414</v>
      </c>
      <c r="J833" s="27">
        <v>45414</v>
      </c>
      <c r="K833" s="27">
        <v>45617</v>
      </c>
      <c r="L833" s="24">
        <f>Table3[[#This Row],[EMP ID]]</f>
        <v>240721</v>
      </c>
      <c r="M833" s="24" t="str">
        <f t="shared" si="24"/>
        <v>ADRIAN B. FUENTES</v>
      </c>
      <c r="N833" s="24" t="str">
        <f t="shared" si="25"/>
        <v>FUENTES, ADRIAN B</v>
      </c>
      <c r="O833" s="24">
        <f>Table3[[#This Row],[EMP ID]]</f>
        <v>240721</v>
      </c>
    </row>
    <row r="834" spans="1:15" x14ac:dyDescent="0.25">
      <c r="A834" s="24">
        <v>240722</v>
      </c>
      <c r="B834" s="24" t="s">
        <v>1847</v>
      </c>
      <c r="C834" s="24" t="s">
        <v>784</v>
      </c>
      <c r="D834" s="24" t="s">
        <v>1848</v>
      </c>
      <c r="F834" s="24" t="s">
        <v>989</v>
      </c>
      <c r="G834" s="24" t="s">
        <v>761</v>
      </c>
      <c r="H834" s="27">
        <v>45566</v>
      </c>
      <c r="I834" s="27">
        <v>45415</v>
      </c>
      <c r="J834" s="27">
        <v>45418</v>
      </c>
      <c r="K834" s="27">
        <v>45548</v>
      </c>
      <c r="L834" s="24">
        <f>Table3[[#This Row],[EMP ID]]</f>
        <v>240722</v>
      </c>
      <c r="M834" s="24" t="str">
        <f t="shared" si="24"/>
        <v>Daigoro P. Delgado</v>
      </c>
      <c r="N834" s="24" t="str">
        <f t="shared" si="25"/>
        <v>Delgado, Daigoro P</v>
      </c>
      <c r="O834" s="24">
        <f>Table3[[#This Row],[EMP ID]]</f>
        <v>240722</v>
      </c>
    </row>
    <row r="835" spans="1:15" x14ac:dyDescent="0.25">
      <c r="A835" s="24">
        <v>240723</v>
      </c>
      <c r="B835" s="24" t="s">
        <v>1212</v>
      </c>
      <c r="D835" s="24" t="s">
        <v>1849</v>
      </c>
      <c r="F835" s="24" t="s">
        <v>1165</v>
      </c>
      <c r="G835" s="24" t="s">
        <v>761</v>
      </c>
      <c r="H835" s="27">
        <v>45603</v>
      </c>
      <c r="I835" s="27">
        <v>45415</v>
      </c>
      <c r="J835" s="27">
        <v>45418</v>
      </c>
      <c r="K835" s="27">
        <v>45596</v>
      </c>
      <c r="L835" s="24">
        <f>Table3[[#This Row],[EMP ID]]</f>
        <v>240723</v>
      </c>
      <c r="M835" s="24" t="str">
        <f t="shared" ref="M835:M898" si="26">IF(C835&lt;&gt;"", B835 &amp; " " &amp; C835 &amp; ". " &amp; D835, B835 &amp; " " &amp; D835)</f>
        <v>David Loya Jr</v>
      </c>
      <c r="N835" s="24" t="str">
        <f t="shared" ref="N835:N898" si="27">IF(C835&lt;&gt;"", D835 &amp; ", " &amp; B835 &amp; " " &amp; C835, D835 &amp; ", " &amp; B835)</f>
        <v>Loya Jr, David</v>
      </c>
      <c r="O835" s="24">
        <f>Table3[[#This Row],[EMP ID]]</f>
        <v>240723</v>
      </c>
    </row>
    <row r="836" spans="1:15" x14ac:dyDescent="0.25">
      <c r="A836" s="24">
        <v>240724</v>
      </c>
      <c r="B836" s="24" t="s">
        <v>1850</v>
      </c>
      <c r="C836" s="24" t="s">
        <v>762</v>
      </c>
      <c r="D836" s="24" t="s">
        <v>1634</v>
      </c>
      <c r="F836" s="24" t="s">
        <v>989</v>
      </c>
      <c r="G836" s="24" t="s">
        <v>761</v>
      </c>
      <c r="H836" s="27"/>
      <c r="I836" s="27">
        <v>45420</v>
      </c>
      <c r="J836" s="27">
        <v>45421</v>
      </c>
      <c r="K836" s="27">
        <v>45618</v>
      </c>
      <c r="L836" s="24">
        <f>Table3[[#This Row],[EMP ID]]</f>
        <v>240724</v>
      </c>
      <c r="M836" s="24" t="str">
        <f t="shared" si="26"/>
        <v>Jimmy S. Escobar</v>
      </c>
      <c r="N836" s="24" t="str">
        <f t="shared" si="27"/>
        <v>Escobar, Jimmy S</v>
      </c>
      <c r="O836" s="24">
        <f>Table3[[#This Row],[EMP ID]]</f>
        <v>240724</v>
      </c>
    </row>
    <row r="837" spans="1:15" x14ac:dyDescent="0.25">
      <c r="A837" s="24">
        <v>240725</v>
      </c>
      <c r="B837" s="24" t="s">
        <v>1851</v>
      </c>
      <c r="D837" s="24" t="s">
        <v>1852</v>
      </c>
      <c r="F837" s="24" t="s">
        <v>989</v>
      </c>
      <c r="G837" s="24" t="s">
        <v>761</v>
      </c>
      <c r="H837" s="27">
        <v>45468</v>
      </c>
      <c r="I837" s="27">
        <v>45421</v>
      </c>
      <c r="J837" s="27">
        <v>45422</v>
      </c>
      <c r="K837" s="27">
        <v>45455</v>
      </c>
      <c r="L837" s="24">
        <f>Table3[[#This Row],[EMP ID]]</f>
        <v>240725</v>
      </c>
      <c r="M837" s="24" t="str">
        <f t="shared" si="26"/>
        <v>Lucio Ramirez Rodriguez</v>
      </c>
      <c r="N837" s="24" t="str">
        <f t="shared" si="27"/>
        <v>Ramirez Rodriguez, Lucio</v>
      </c>
      <c r="O837" s="24">
        <f>Table3[[#This Row],[EMP ID]]</f>
        <v>240725</v>
      </c>
    </row>
    <row r="838" spans="1:15" x14ac:dyDescent="0.25">
      <c r="A838" s="24">
        <v>240727</v>
      </c>
      <c r="B838" s="24" t="s">
        <v>1035</v>
      </c>
      <c r="C838" s="24" t="s">
        <v>1047</v>
      </c>
      <c r="D838" s="24" t="s">
        <v>1853</v>
      </c>
      <c r="F838" s="24" t="s">
        <v>1054</v>
      </c>
      <c r="G838" s="24" t="s">
        <v>761</v>
      </c>
      <c r="H838" s="27">
        <v>45503</v>
      </c>
      <c r="I838" s="27">
        <v>45425</v>
      </c>
      <c r="J838" s="27">
        <v>45427</v>
      </c>
      <c r="K838" s="27">
        <v>45464</v>
      </c>
      <c r="L838" s="24">
        <f>Table3[[#This Row],[EMP ID]]</f>
        <v>240727</v>
      </c>
      <c r="M838" s="24" t="str">
        <f t="shared" si="26"/>
        <v>Carlos O. Huerta Gamboa</v>
      </c>
      <c r="N838" s="24" t="str">
        <f t="shared" si="27"/>
        <v>Huerta Gamboa, Carlos O</v>
      </c>
      <c r="O838" s="24">
        <f>Table3[[#This Row],[EMP ID]]</f>
        <v>240727</v>
      </c>
    </row>
    <row r="839" spans="1:15" x14ac:dyDescent="0.25">
      <c r="A839" s="24">
        <v>240728</v>
      </c>
      <c r="B839" s="24" t="s">
        <v>887</v>
      </c>
      <c r="D839" s="24" t="s">
        <v>1854</v>
      </c>
      <c r="F839" s="24" t="s">
        <v>1054</v>
      </c>
      <c r="G839" s="24" t="s">
        <v>761</v>
      </c>
      <c r="H839" s="27"/>
      <c r="I839" s="27">
        <v>45427</v>
      </c>
      <c r="J839" s="27">
        <v>45428</v>
      </c>
      <c r="K839" s="27">
        <v>45618</v>
      </c>
      <c r="L839" s="24">
        <f>Table3[[#This Row],[EMP ID]]</f>
        <v>240728</v>
      </c>
      <c r="M839" s="24" t="str">
        <f t="shared" si="26"/>
        <v>Andres Salas</v>
      </c>
      <c r="N839" s="24" t="str">
        <f t="shared" si="27"/>
        <v>Salas, Andres</v>
      </c>
      <c r="O839" s="24">
        <f>Table3[[#This Row],[EMP ID]]</f>
        <v>240728</v>
      </c>
    </row>
    <row r="840" spans="1:15" x14ac:dyDescent="0.25">
      <c r="A840" s="24">
        <v>240729</v>
      </c>
      <c r="B840" s="24" t="s">
        <v>1855</v>
      </c>
      <c r="C840" s="24" t="s">
        <v>845</v>
      </c>
      <c r="D840" s="24" t="s">
        <v>1856</v>
      </c>
      <c r="F840" s="24" t="s">
        <v>989</v>
      </c>
      <c r="G840" s="24" t="s">
        <v>771</v>
      </c>
      <c r="H840" s="27"/>
      <c r="I840" s="27">
        <v>45441</v>
      </c>
      <c r="J840" s="27">
        <v>45442</v>
      </c>
      <c r="K840" s="27">
        <v>45617</v>
      </c>
      <c r="L840" s="24">
        <f>Table3[[#This Row],[EMP ID]]</f>
        <v>240729</v>
      </c>
      <c r="M840" s="24" t="str">
        <f t="shared" si="26"/>
        <v>Davion D. Williams</v>
      </c>
      <c r="N840" s="24" t="str">
        <f t="shared" si="27"/>
        <v>Williams, Davion D</v>
      </c>
      <c r="O840" s="24">
        <f>Table3[[#This Row],[EMP ID]]</f>
        <v>240729</v>
      </c>
    </row>
    <row r="841" spans="1:15" x14ac:dyDescent="0.25">
      <c r="A841" s="24">
        <v>240730</v>
      </c>
      <c r="B841" s="24" t="s">
        <v>1168</v>
      </c>
      <c r="D841" s="24" t="s">
        <v>1857</v>
      </c>
      <c r="F841" s="24" t="s">
        <v>1858</v>
      </c>
      <c r="G841" s="24" t="s">
        <v>761</v>
      </c>
      <c r="H841" s="27">
        <v>45594</v>
      </c>
      <c r="I841" s="27">
        <v>45442</v>
      </c>
      <c r="J841" s="27">
        <v>45443</v>
      </c>
      <c r="K841" s="27">
        <v>45577</v>
      </c>
      <c r="L841" s="24">
        <f>Table3[[#This Row],[EMP ID]]</f>
        <v>240730</v>
      </c>
      <c r="M841" s="24" t="str">
        <f t="shared" si="26"/>
        <v>Gumaro Vazquez Reyes</v>
      </c>
      <c r="N841" s="24" t="str">
        <f t="shared" si="27"/>
        <v>Vazquez Reyes, Gumaro</v>
      </c>
      <c r="O841" s="24">
        <f>Table3[[#This Row],[EMP ID]]</f>
        <v>240730</v>
      </c>
    </row>
    <row r="842" spans="1:15" x14ac:dyDescent="0.25">
      <c r="A842" s="24">
        <v>240731</v>
      </c>
      <c r="B842" s="24" t="s">
        <v>1859</v>
      </c>
      <c r="C842" s="24" t="s">
        <v>791</v>
      </c>
      <c r="D842" s="24" t="s">
        <v>1860</v>
      </c>
      <c r="F842" s="24" t="s">
        <v>1022</v>
      </c>
      <c r="G842" s="24" t="s">
        <v>761</v>
      </c>
      <c r="H842" s="27"/>
      <c r="I842" s="27">
        <v>45448</v>
      </c>
      <c r="J842" s="27">
        <v>45448</v>
      </c>
      <c r="K842" s="27">
        <v>45618</v>
      </c>
      <c r="L842" s="24">
        <f>Table3[[#This Row],[EMP ID]]</f>
        <v>240731</v>
      </c>
      <c r="M842" s="24" t="str">
        <f t="shared" si="26"/>
        <v>ANGEL E. QUIROGA</v>
      </c>
      <c r="N842" s="24" t="str">
        <f t="shared" si="27"/>
        <v>QUIROGA, ANGEL E</v>
      </c>
      <c r="O842" s="24">
        <f>Table3[[#This Row],[EMP ID]]</f>
        <v>240731</v>
      </c>
    </row>
    <row r="843" spans="1:15" x14ac:dyDescent="0.25">
      <c r="A843" s="24">
        <v>240732</v>
      </c>
      <c r="B843" s="24" t="s">
        <v>1068</v>
      </c>
      <c r="D843" s="24" t="s">
        <v>907</v>
      </c>
      <c r="F843" s="24" t="s">
        <v>1022</v>
      </c>
      <c r="G843" s="24" t="s">
        <v>761</v>
      </c>
      <c r="H843" s="27">
        <v>45539</v>
      </c>
      <c r="I843" s="27">
        <v>45450</v>
      </c>
      <c r="J843" s="27">
        <v>45453</v>
      </c>
      <c r="K843" s="27">
        <v>45511</v>
      </c>
      <c r="L843" s="24">
        <f>Table3[[#This Row],[EMP ID]]</f>
        <v>240732</v>
      </c>
      <c r="M843" s="24" t="str">
        <f t="shared" si="26"/>
        <v>Kevin Martinez</v>
      </c>
      <c r="N843" s="24" t="str">
        <f t="shared" si="27"/>
        <v>Martinez, Kevin</v>
      </c>
      <c r="O843" s="24">
        <f>Table3[[#This Row],[EMP ID]]</f>
        <v>240732</v>
      </c>
    </row>
    <row r="844" spans="1:15" x14ac:dyDescent="0.25">
      <c r="A844" s="24">
        <v>240733</v>
      </c>
      <c r="B844" s="24" t="s">
        <v>877</v>
      </c>
      <c r="C844" s="24" t="s">
        <v>769</v>
      </c>
      <c r="D844" s="24" t="s">
        <v>913</v>
      </c>
      <c r="F844" s="24" t="s">
        <v>989</v>
      </c>
      <c r="G844" s="24" t="s">
        <v>761</v>
      </c>
      <c r="H844" s="27">
        <v>45539</v>
      </c>
      <c r="I844" s="27">
        <v>45455</v>
      </c>
      <c r="J844" s="27">
        <v>45456</v>
      </c>
      <c r="K844" s="27">
        <v>45511</v>
      </c>
      <c r="L844" s="24">
        <f>Table3[[#This Row],[EMP ID]]</f>
        <v>240733</v>
      </c>
      <c r="M844" s="24" t="str">
        <f t="shared" si="26"/>
        <v>Jose L. Garcia</v>
      </c>
      <c r="N844" s="24" t="str">
        <f t="shared" si="27"/>
        <v>Garcia, Jose L</v>
      </c>
      <c r="O844" s="24">
        <f>Table3[[#This Row],[EMP ID]]</f>
        <v>240733</v>
      </c>
    </row>
    <row r="845" spans="1:15" x14ac:dyDescent="0.25">
      <c r="A845" s="24">
        <v>240734</v>
      </c>
      <c r="B845" s="24" t="s">
        <v>861</v>
      </c>
      <c r="C845" s="24" t="s">
        <v>776</v>
      </c>
      <c r="D845" s="24" t="s">
        <v>1861</v>
      </c>
      <c r="F845" s="24" t="s">
        <v>989</v>
      </c>
      <c r="G845" s="24" t="s">
        <v>761</v>
      </c>
      <c r="H845" s="27"/>
      <c r="I845" s="27">
        <v>45456</v>
      </c>
      <c r="J845" s="27">
        <v>45457</v>
      </c>
      <c r="K845" s="27">
        <v>45619</v>
      </c>
      <c r="L845" s="24">
        <f>Table3[[#This Row],[EMP ID]]</f>
        <v>240734</v>
      </c>
      <c r="M845" s="24" t="str">
        <f t="shared" si="26"/>
        <v>Edgar M. Gil</v>
      </c>
      <c r="N845" s="24" t="str">
        <f t="shared" si="27"/>
        <v>Gil, Edgar M</v>
      </c>
      <c r="O845" s="24">
        <f>Table3[[#This Row],[EMP ID]]</f>
        <v>240734</v>
      </c>
    </row>
    <row r="846" spans="1:15" x14ac:dyDescent="0.25">
      <c r="A846" s="24">
        <v>240735</v>
      </c>
      <c r="B846" s="24" t="s">
        <v>1862</v>
      </c>
      <c r="C846" s="24" t="s">
        <v>900</v>
      </c>
      <c r="D846" s="24" t="s">
        <v>1863</v>
      </c>
      <c r="F846" s="24" t="s">
        <v>989</v>
      </c>
      <c r="G846" s="24" t="s">
        <v>761</v>
      </c>
      <c r="H846" s="27"/>
      <c r="I846" s="27">
        <v>45460</v>
      </c>
      <c r="J846" s="27">
        <v>45461</v>
      </c>
      <c r="K846" s="27">
        <v>45619</v>
      </c>
      <c r="L846" s="24">
        <f>Table3[[#This Row],[EMP ID]]</f>
        <v>240735</v>
      </c>
      <c r="M846" s="24" t="str">
        <f t="shared" si="26"/>
        <v>Queruin G. Romero Gale</v>
      </c>
      <c r="N846" s="24" t="str">
        <f t="shared" si="27"/>
        <v>Romero Gale, Queruin G</v>
      </c>
      <c r="O846" s="24">
        <f>Table3[[#This Row],[EMP ID]]</f>
        <v>240735</v>
      </c>
    </row>
    <row r="847" spans="1:15" x14ac:dyDescent="0.25">
      <c r="A847" s="24">
        <v>240736</v>
      </c>
      <c r="B847" s="24" t="s">
        <v>1520</v>
      </c>
      <c r="C847" s="24" t="s">
        <v>766</v>
      </c>
      <c r="D847" s="24" t="s">
        <v>1864</v>
      </c>
      <c r="F847" s="24" t="s">
        <v>989</v>
      </c>
      <c r="G847" s="24" t="s">
        <v>761</v>
      </c>
      <c r="H847" s="27"/>
      <c r="I847" s="27">
        <v>45467</v>
      </c>
      <c r="J847" s="27">
        <v>45468</v>
      </c>
      <c r="K847" s="27">
        <v>45618</v>
      </c>
      <c r="L847" s="24">
        <f>Table3[[#This Row],[EMP ID]]</f>
        <v>240736</v>
      </c>
      <c r="M847" s="24" t="str">
        <f t="shared" si="26"/>
        <v>Felipe J. Mendoza Rincon</v>
      </c>
      <c r="N847" s="24" t="str">
        <f t="shared" si="27"/>
        <v>Mendoza Rincon, Felipe J</v>
      </c>
      <c r="O847" s="24">
        <f>Table3[[#This Row],[EMP ID]]</f>
        <v>240736</v>
      </c>
    </row>
    <row r="848" spans="1:15" x14ac:dyDescent="0.25">
      <c r="A848" s="24">
        <v>240737</v>
      </c>
      <c r="B848" s="24" t="s">
        <v>877</v>
      </c>
      <c r="C848" s="24" t="s">
        <v>900</v>
      </c>
      <c r="D848" s="24" t="s">
        <v>1549</v>
      </c>
      <c r="F848" s="24" t="s">
        <v>1165</v>
      </c>
      <c r="G848" s="24" t="s">
        <v>761</v>
      </c>
      <c r="H848" s="27"/>
      <c r="I848" s="27">
        <v>45469</v>
      </c>
      <c r="J848" s="27">
        <v>45470</v>
      </c>
      <c r="K848" s="27">
        <v>45617</v>
      </c>
      <c r="L848" s="24">
        <f>Table3[[#This Row],[EMP ID]]</f>
        <v>240737</v>
      </c>
      <c r="M848" s="24" t="str">
        <f t="shared" si="26"/>
        <v>Jose G. Zavala</v>
      </c>
      <c r="N848" s="24" t="str">
        <f t="shared" si="27"/>
        <v>Zavala, Jose G</v>
      </c>
      <c r="O848" s="24">
        <f>Table3[[#This Row],[EMP ID]]</f>
        <v>240737</v>
      </c>
    </row>
    <row r="849" spans="1:15" x14ac:dyDescent="0.25">
      <c r="A849" s="24">
        <v>240738</v>
      </c>
      <c r="B849" s="24" t="s">
        <v>1865</v>
      </c>
      <c r="D849" s="24" t="s">
        <v>1866</v>
      </c>
      <c r="F849" s="24" t="s">
        <v>1095</v>
      </c>
      <c r="G849" s="24" t="s">
        <v>761</v>
      </c>
      <c r="H849" s="27"/>
      <c r="I849" s="27">
        <v>45471</v>
      </c>
      <c r="J849" s="27">
        <v>45474</v>
      </c>
      <c r="K849" s="27">
        <v>45618</v>
      </c>
      <c r="L849" s="24">
        <f>Table3[[#This Row],[EMP ID]]</f>
        <v>240738</v>
      </c>
      <c r="M849" s="24" t="str">
        <f t="shared" si="26"/>
        <v>Santiago Arreola Murillo</v>
      </c>
      <c r="N849" s="24" t="str">
        <f t="shared" si="27"/>
        <v>Arreola Murillo, Santiago</v>
      </c>
      <c r="O849" s="24">
        <f>Table3[[#This Row],[EMP ID]]</f>
        <v>240738</v>
      </c>
    </row>
    <row r="850" spans="1:15" x14ac:dyDescent="0.25">
      <c r="A850" s="24">
        <v>240739</v>
      </c>
      <c r="B850" s="24" t="s">
        <v>873</v>
      </c>
      <c r="D850" s="24" t="s">
        <v>1867</v>
      </c>
      <c r="F850" s="24" t="s">
        <v>1022</v>
      </c>
      <c r="G850" s="24" t="s">
        <v>761</v>
      </c>
      <c r="H850" s="27"/>
      <c r="I850" s="27">
        <v>45474</v>
      </c>
      <c r="J850" s="27">
        <v>45474</v>
      </c>
      <c r="K850" s="27">
        <v>45618</v>
      </c>
      <c r="L850" s="24">
        <f>Table3[[#This Row],[EMP ID]]</f>
        <v>240739</v>
      </c>
      <c r="M850" s="24" t="str">
        <f t="shared" si="26"/>
        <v>Mauricio Meraz</v>
      </c>
      <c r="N850" s="24" t="str">
        <f t="shared" si="27"/>
        <v>Meraz, Mauricio</v>
      </c>
      <c r="O850" s="24">
        <f>Table3[[#This Row],[EMP ID]]</f>
        <v>240739</v>
      </c>
    </row>
    <row r="851" spans="1:15" x14ac:dyDescent="0.25">
      <c r="A851" s="24">
        <v>240740</v>
      </c>
      <c r="B851" s="24" t="s">
        <v>908</v>
      </c>
      <c r="C851" s="24" t="s">
        <v>810</v>
      </c>
      <c r="D851" s="24" t="s">
        <v>1868</v>
      </c>
      <c r="F851" s="24" t="s">
        <v>989</v>
      </c>
      <c r="G851" s="24" t="s">
        <v>761</v>
      </c>
      <c r="H851" s="27"/>
      <c r="I851" s="27">
        <v>45476</v>
      </c>
      <c r="J851" s="27">
        <v>45476</v>
      </c>
      <c r="K851" s="27">
        <v>45618</v>
      </c>
      <c r="L851" s="24">
        <f>Table3[[#This Row],[EMP ID]]</f>
        <v>240740</v>
      </c>
      <c r="M851" s="24" t="str">
        <f t="shared" si="26"/>
        <v>Juan C. Santana Solis</v>
      </c>
      <c r="N851" s="24" t="str">
        <f t="shared" si="27"/>
        <v>Santana Solis, Juan C</v>
      </c>
      <c r="O851" s="24">
        <f>Table3[[#This Row],[EMP ID]]</f>
        <v>240740</v>
      </c>
    </row>
    <row r="852" spans="1:15" x14ac:dyDescent="0.25">
      <c r="A852" s="24">
        <v>240741</v>
      </c>
      <c r="B852" s="24" t="s">
        <v>1869</v>
      </c>
      <c r="C852" s="24" t="s">
        <v>766</v>
      </c>
      <c r="D852" s="24" t="s">
        <v>1870</v>
      </c>
      <c r="F852" s="24" t="s">
        <v>989</v>
      </c>
      <c r="G852" s="24" t="s">
        <v>761</v>
      </c>
      <c r="H852" s="27">
        <v>45483</v>
      </c>
      <c r="I852" s="27">
        <v>45481</v>
      </c>
      <c r="J852" s="27">
        <v>45482</v>
      </c>
      <c r="K852" s="27">
        <v>45482</v>
      </c>
      <c r="L852" s="24">
        <f>Table3[[#This Row],[EMP ID]]</f>
        <v>240741</v>
      </c>
      <c r="M852" s="24" t="str">
        <f t="shared" si="26"/>
        <v>Gerso J. Rosas Chirinos</v>
      </c>
      <c r="N852" s="24" t="str">
        <f t="shared" si="27"/>
        <v>Rosas Chirinos, Gerso J</v>
      </c>
      <c r="O852" s="24">
        <f>Table3[[#This Row],[EMP ID]]</f>
        <v>240741</v>
      </c>
    </row>
    <row r="853" spans="1:15" x14ac:dyDescent="0.25">
      <c r="A853" s="24">
        <v>240742</v>
      </c>
      <c r="B853" s="24" t="s">
        <v>1520</v>
      </c>
      <c r="D853" s="24" t="s">
        <v>1871</v>
      </c>
      <c r="F853" s="24" t="s">
        <v>1067</v>
      </c>
      <c r="G853" s="24" t="s">
        <v>761</v>
      </c>
      <c r="H853" s="27"/>
      <c r="I853" s="27">
        <v>45482</v>
      </c>
      <c r="J853" s="27">
        <v>45483</v>
      </c>
      <c r="K853" s="27">
        <v>45618</v>
      </c>
      <c r="L853" s="24">
        <f>Table3[[#This Row],[EMP ID]]</f>
        <v>240742</v>
      </c>
      <c r="M853" s="24" t="str">
        <f t="shared" si="26"/>
        <v>Felipe Lara Carreno</v>
      </c>
      <c r="N853" s="24" t="str">
        <f t="shared" si="27"/>
        <v>Lara Carreno, Felipe</v>
      </c>
      <c r="O853" s="24">
        <f>Table3[[#This Row],[EMP ID]]</f>
        <v>240742</v>
      </c>
    </row>
    <row r="854" spans="1:15" x14ac:dyDescent="0.25">
      <c r="A854" s="24">
        <v>240743</v>
      </c>
      <c r="B854" s="24" t="s">
        <v>908</v>
      </c>
      <c r="C854" s="24" t="s">
        <v>810</v>
      </c>
      <c r="D854" s="24" t="s">
        <v>758</v>
      </c>
      <c r="F854" s="24" t="s">
        <v>1031</v>
      </c>
      <c r="G854" s="24" t="s">
        <v>761</v>
      </c>
      <c r="H854" s="27"/>
      <c r="I854" s="27">
        <v>45483</v>
      </c>
      <c r="J854" s="27">
        <v>45488</v>
      </c>
      <c r="K854" s="27">
        <v>45618</v>
      </c>
      <c r="L854" s="24">
        <f>Table3[[#This Row],[EMP ID]]</f>
        <v>240743</v>
      </c>
      <c r="M854" s="24" t="str">
        <f t="shared" si="26"/>
        <v>Juan C. Vasquez</v>
      </c>
      <c r="N854" s="24" t="str">
        <f t="shared" si="27"/>
        <v>Vasquez, Juan C</v>
      </c>
      <c r="O854" s="24">
        <f>Table3[[#This Row],[EMP ID]]</f>
        <v>240743</v>
      </c>
    </row>
    <row r="855" spans="1:15" x14ac:dyDescent="0.25">
      <c r="A855" s="24">
        <v>240744</v>
      </c>
      <c r="B855" s="24" t="s">
        <v>908</v>
      </c>
      <c r="C855" s="24" t="s">
        <v>900</v>
      </c>
      <c r="D855" s="24" t="s">
        <v>1872</v>
      </c>
      <c r="F855" s="24" t="s">
        <v>1067</v>
      </c>
      <c r="G855" s="24" t="s">
        <v>761</v>
      </c>
      <c r="H855" s="27"/>
      <c r="I855" s="27">
        <v>45483</v>
      </c>
      <c r="J855" s="27">
        <v>45488</v>
      </c>
      <c r="K855" s="27">
        <v>45618</v>
      </c>
      <c r="L855" s="24">
        <f>Table3[[#This Row],[EMP ID]]</f>
        <v>240744</v>
      </c>
      <c r="M855" s="24" t="str">
        <f t="shared" si="26"/>
        <v>Juan G. Soriano Chacon</v>
      </c>
      <c r="N855" s="24" t="str">
        <f t="shared" si="27"/>
        <v>Soriano Chacon, Juan G</v>
      </c>
      <c r="O855" s="24">
        <f>Table3[[#This Row],[EMP ID]]</f>
        <v>240744</v>
      </c>
    </row>
    <row r="856" spans="1:15" x14ac:dyDescent="0.25">
      <c r="A856" s="24">
        <v>240745</v>
      </c>
      <c r="B856" s="24" t="s">
        <v>1873</v>
      </c>
      <c r="C856" s="24" t="s">
        <v>1039</v>
      </c>
      <c r="D856" s="24" t="s">
        <v>1172</v>
      </c>
      <c r="F856" s="24" t="s">
        <v>996</v>
      </c>
      <c r="G856" s="24" t="s">
        <v>771</v>
      </c>
      <c r="H856" s="27"/>
      <c r="I856" s="27">
        <v>45483</v>
      </c>
      <c r="J856" s="27">
        <v>45483</v>
      </c>
      <c r="K856" s="27">
        <v>45618</v>
      </c>
      <c r="L856" s="24">
        <f>Table3[[#This Row],[EMP ID]]</f>
        <v>240745</v>
      </c>
      <c r="M856" s="24" t="str">
        <f t="shared" si="26"/>
        <v>Jeremy T. Collins</v>
      </c>
      <c r="N856" s="24" t="str">
        <f t="shared" si="27"/>
        <v>Collins, Jeremy T</v>
      </c>
      <c r="O856" s="24">
        <f>Table3[[#This Row],[EMP ID]]</f>
        <v>240745</v>
      </c>
    </row>
    <row r="857" spans="1:15" x14ac:dyDescent="0.25">
      <c r="A857" s="24">
        <v>240746</v>
      </c>
      <c r="B857" s="24" t="s">
        <v>908</v>
      </c>
      <c r="D857" s="24" t="s">
        <v>1196</v>
      </c>
      <c r="F857" s="24" t="s">
        <v>1022</v>
      </c>
      <c r="G857" s="24" t="s">
        <v>761</v>
      </c>
      <c r="H857" s="27"/>
      <c r="I857" s="27">
        <v>45484</v>
      </c>
      <c r="J857" s="27">
        <v>45488</v>
      </c>
      <c r="K857" s="27">
        <v>45618</v>
      </c>
      <c r="L857" s="24">
        <f>Table3[[#This Row],[EMP ID]]</f>
        <v>240746</v>
      </c>
      <c r="M857" s="24" t="str">
        <f t="shared" si="26"/>
        <v>Juan Vasquez Jr</v>
      </c>
      <c r="N857" s="24" t="str">
        <f t="shared" si="27"/>
        <v>Vasquez Jr, Juan</v>
      </c>
      <c r="O857" s="24">
        <f>Table3[[#This Row],[EMP ID]]</f>
        <v>240746</v>
      </c>
    </row>
    <row r="858" spans="1:15" x14ac:dyDescent="0.25">
      <c r="A858" s="24">
        <v>240747</v>
      </c>
      <c r="B858" s="24" t="s">
        <v>1874</v>
      </c>
      <c r="D858" s="24" t="s">
        <v>1875</v>
      </c>
      <c r="F858" s="24" t="s">
        <v>1022</v>
      </c>
      <c r="G858" s="24" t="s">
        <v>761</v>
      </c>
      <c r="H858" s="27"/>
      <c r="I858" s="27">
        <v>45484</v>
      </c>
      <c r="J858" s="27">
        <v>45488</v>
      </c>
      <c r="K858" s="27">
        <v>45618</v>
      </c>
      <c r="L858" s="24">
        <f>Table3[[#This Row],[EMP ID]]</f>
        <v>240747</v>
      </c>
      <c r="M858" s="24" t="str">
        <f t="shared" si="26"/>
        <v>Hernan Soto Aguilar</v>
      </c>
      <c r="N858" s="24" t="str">
        <f t="shared" si="27"/>
        <v>Soto Aguilar, Hernan</v>
      </c>
      <c r="O858" s="24">
        <f>Table3[[#This Row],[EMP ID]]</f>
        <v>240747</v>
      </c>
    </row>
    <row r="859" spans="1:15" x14ac:dyDescent="0.25">
      <c r="A859" s="24">
        <v>240748</v>
      </c>
      <c r="B859" s="24" t="s">
        <v>1324</v>
      </c>
      <c r="D859" s="24" t="s">
        <v>1116</v>
      </c>
      <c r="F859" s="24" t="s">
        <v>1022</v>
      </c>
      <c r="G859" s="24" t="s">
        <v>761</v>
      </c>
      <c r="H859" s="27">
        <v>45602</v>
      </c>
      <c r="I859" s="27">
        <v>45485</v>
      </c>
      <c r="J859" s="27">
        <v>45488</v>
      </c>
      <c r="K859" s="27">
        <v>45576</v>
      </c>
      <c r="L859" s="24">
        <f>Table3[[#This Row],[EMP ID]]</f>
        <v>240748</v>
      </c>
      <c r="M859" s="24" t="str">
        <f t="shared" si="26"/>
        <v>Jonathan Rangel</v>
      </c>
      <c r="N859" s="24" t="str">
        <f t="shared" si="27"/>
        <v>Rangel, Jonathan</v>
      </c>
      <c r="O859" s="24">
        <f>Table3[[#This Row],[EMP ID]]</f>
        <v>240748</v>
      </c>
    </row>
    <row r="860" spans="1:15" x14ac:dyDescent="0.25">
      <c r="A860" s="24">
        <v>240749</v>
      </c>
      <c r="B860" s="24" t="s">
        <v>1496</v>
      </c>
      <c r="D860" s="24" t="s">
        <v>1112</v>
      </c>
      <c r="F860" s="24" t="s">
        <v>1095</v>
      </c>
      <c r="G860" s="24" t="s">
        <v>761</v>
      </c>
      <c r="H860" s="27"/>
      <c r="I860" s="27">
        <v>45485</v>
      </c>
      <c r="J860" s="27">
        <v>45495</v>
      </c>
      <c r="K860" s="27">
        <v>45619</v>
      </c>
      <c r="L860" s="24">
        <f>Table3[[#This Row],[EMP ID]]</f>
        <v>240749</v>
      </c>
      <c r="M860" s="24" t="str">
        <f t="shared" si="26"/>
        <v>Gilberto Ortiz</v>
      </c>
      <c r="N860" s="24" t="str">
        <f t="shared" si="27"/>
        <v>Ortiz, Gilberto</v>
      </c>
      <c r="O860" s="24">
        <f>Table3[[#This Row],[EMP ID]]</f>
        <v>240749</v>
      </c>
    </row>
    <row r="861" spans="1:15" x14ac:dyDescent="0.25">
      <c r="A861" s="24">
        <v>240750</v>
      </c>
      <c r="B861" s="24" t="s">
        <v>1514</v>
      </c>
      <c r="C861" s="24" t="s">
        <v>766</v>
      </c>
      <c r="D861" s="24" t="s">
        <v>1876</v>
      </c>
      <c r="F861" s="24" t="s">
        <v>1022</v>
      </c>
      <c r="G861" s="24" t="s">
        <v>761</v>
      </c>
      <c r="H861" s="27">
        <v>45539</v>
      </c>
      <c r="I861" s="27">
        <v>45488</v>
      </c>
      <c r="J861" s="27">
        <v>45490</v>
      </c>
      <c r="K861" s="27">
        <v>45510</v>
      </c>
      <c r="L861" s="24">
        <f>Table3[[#This Row],[EMP ID]]</f>
        <v>240750</v>
      </c>
      <c r="M861" s="24" t="str">
        <f t="shared" si="26"/>
        <v>Abelino J. Cabral</v>
      </c>
      <c r="N861" s="24" t="str">
        <f t="shared" si="27"/>
        <v>Cabral, Abelino J</v>
      </c>
      <c r="O861" s="24">
        <f>Table3[[#This Row],[EMP ID]]</f>
        <v>240750</v>
      </c>
    </row>
    <row r="862" spans="1:15" x14ac:dyDescent="0.25">
      <c r="A862" s="24">
        <v>240751</v>
      </c>
      <c r="B862" s="24" t="s">
        <v>1877</v>
      </c>
      <c r="C862" s="24" t="s">
        <v>778</v>
      </c>
      <c r="D862" s="24" t="s">
        <v>1878</v>
      </c>
      <c r="F862" s="24" t="s">
        <v>1054</v>
      </c>
      <c r="G862" s="24" t="s">
        <v>761</v>
      </c>
      <c r="H862" s="27">
        <v>45525</v>
      </c>
      <c r="I862" s="27">
        <v>45491</v>
      </c>
      <c r="J862" s="27">
        <v>45492</v>
      </c>
      <c r="K862" s="27">
        <v>45492</v>
      </c>
      <c r="L862" s="24">
        <f>Table3[[#This Row],[EMP ID]]</f>
        <v>240751</v>
      </c>
      <c r="M862" s="24" t="str">
        <f t="shared" si="26"/>
        <v>Ben A. Liserio</v>
      </c>
      <c r="N862" s="24" t="str">
        <f t="shared" si="27"/>
        <v>Liserio, Ben A</v>
      </c>
      <c r="O862" s="24">
        <f>Table3[[#This Row],[EMP ID]]</f>
        <v>240751</v>
      </c>
    </row>
    <row r="863" spans="1:15" x14ac:dyDescent="0.25">
      <c r="A863" s="24">
        <v>240752</v>
      </c>
      <c r="B863" s="24" t="s">
        <v>1247</v>
      </c>
      <c r="C863" s="24" t="s">
        <v>778</v>
      </c>
      <c r="D863" s="24" t="s">
        <v>1879</v>
      </c>
      <c r="F863" s="24" t="s">
        <v>1054</v>
      </c>
      <c r="G863" s="24" t="s">
        <v>761</v>
      </c>
      <c r="H863" s="27">
        <v>45594</v>
      </c>
      <c r="I863" s="27">
        <v>45492</v>
      </c>
      <c r="J863" s="27">
        <v>45495</v>
      </c>
      <c r="K863" s="27">
        <v>45573</v>
      </c>
      <c r="L863" s="24">
        <f>Table3[[#This Row],[EMP ID]]</f>
        <v>240752</v>
      </c>
      <c r="M863" s="24" t="str">
        <f t="shared" si="26"/>
        <v>Adolfo A. Varela</v>
      </c>
      <c r="N863" s="24" t="str">
        <f t="shared" si="27"/>
        <v>Varela, Adolfo A</v>
      </c>
      <c r="O863" s="24">
        <f>Table3[[#This Row],[EMP ID]]</f>
        <v>240752</v>
      </c>
    </row>
    <row r="864" spans="1:15" x14ac:dyDescent="0.25">
      <c r="A864" s="24">
        <v>240753</v>
      </c>
      <c r="B864" s="24" t="s">
        <v>1144</v>
      </c>
      <c r="D864" s="24" t="s">
        <v>1880</v>
      </c>
      <c r="F864" s="24" t="s">
        <v>1858</v>
      </c>
      <c r="G864" s="24" t="s">
        <v>761</v>
      </c>
      <c r="H864" s="27"/>
      <c r="I864" s="27">
        <v>45495</v>
      </c>
      <c r="J864" s="27">
        <v>45496</v>
      </c>
      <c r="K864" s="27">
        <v>45618</v>
      </c>
      <c r="L864" s="24">
        <f>Table3[[#This Row],[EMP ID]]</f>
        <v>240753</v>
      </c>
      <c r="M864" s="24" t="str">
        <f t="shared" si="26"/>
        <v>Agustin Rodriguez Quilo</v>
      </c>
      <c r="N864" s="24" t="str">
        <f t="shared" si="27"/>
        <v>Rodriguez Quilo, Agustin</v>
      </c>
      <c r="O864" s="24">
        <f>Table3[[#This Row],[EMP ID]]</f>
        <v>240753</v>
      </c>
    </row>
    <row r="865" spans="1:15" x14ac:dyDescent="0.25">
      <c r="A865" s="24">
        <v>240754</v>
      </c>
      <c r="B865" s="24" t="s">
        <v>1881</v>
      </c>
      <c r="C865" s="24" t="s">
        <v>848</v>
      </c>
      <c r="D865" s="24" t="s">
        <v>1882</v>
      </c>
      <c r="F865" s="24" t="s">
        <v>1054</v>
      </c>
      <c r="G865" s="24" t="s">
        <v>761</v>
      </c>
      <c r="H865" s="27"/>
      <c r="I865" s="27">
        <v>45499</v>
      </c>
      <c r="J865" s="27">
        <v>45499</v>
      </c>
      <c r="K865" s="27">
        <v>45619</v>
      </c>
      <c r="L865" s="24">
        <f>Table3[[#This Row],[EMP ID]]</f>
        <v>240754</v>
      </c>
      <c r="M865" s="24" t="str">
        <f t="shared" si="26"/>
        <v>Selvin R. Miranda Miranda</v>
      </c>
      <c r="N865" s="24" t="str">
        <f t="shared" si="27"/>
        <v>Miranda Miranda, Selvin R</v>
      </c>
      <c r="O865" s="24">
        <f>Table3[[#This Row],[EMP ID]]</f>
        <v>240754</v>
      </c>
    </row>
    <row r="866" spans="1:15" x14ac:dyDescent="0.25">
      <c r="A866" s="24">
        <v>240755</v>
      </c>
      <c r="B866" s="24" t="s">
        <v>1401</v>
      </c>
      <c r="C866" s="24" t="s">
        <v>845</v>
      </c>
      <c r="D866" s="24" t="s">
        <v>785</v>
      </c>
      <c r="F866" s="24" t="s">
        <v>1054</v>
      </c>
      <c r="G866" s="24" t="s">
        <v>761</v>
      </c>
      <c r="H866" s="27"/>
      <c r="I866" s="27">
        <v>45502</v>
      </c>
      <c r="J866" s="27">
        <v>45503</v>
      </c>
      <c r="K866" s="27">
        <v>45619</v>
      </c>
      <c r="L866" s="24">
        <f>Table3[[#This Row],[EMP ID]]</f>
        <v>240755</v>
      </c>
      <c r="M866" s="24" t="str">
        <f t="shared" si="26"/>
        <v>Armando D. Reyes</v>
      </c>
      <c r="N866" s="24" t="str">
        <f t="shared" si="27"/>
        <v>Reyes, Armando D</v>
      </c>
      <c r="O866" s="24">
        <f>Table3[[#This Row],[EMP ID]]</f>
        <v>240755</v>
      </c>
    </row>
    <row r="867" spans="1:15" x14ac:dyDescent="0.25">
      <c r="A867" s="24">
        <v>240756</v>
      </c>
      <c r="B867" s="24" t="s">
        <v>1883</v>
      </c>
      <c r="C867" s="24" t="s">
        <v>764</v>
      </c>
      <c r="D867" s="24" t="s">
        <v>794</v>
      </c>
      <c r="F867" s="24" t="s">
        <v>1095</v>
      </c>
      <c r="G867" s="24" t="s">
        <v>761</v>
      </c>
      <c r="H867" s="27">
        <v>45566</v>
      </c>
      <c r="I867" s="27">
        <v>45503</v>
      </c>
      <c r="J867" s="27">
        <v>45504</v>
      </c>
      <c r="K867" s="27">
        <v>45534</v>
      </c>
      <c r="L867" s="24">
        <f>Table3[[#This Row],[EMP ID]]</f>
        <v>240756</v>
      </c>
      <c r="M867" s="24" t="str">
        <f t="shared" si="26"/>
        <v>Karim N. Rodriguez</v>
      </c>
      <c r="N867" s="24" t="str">
        <f t="shared" si="27"/>
        <v>Rodriguez, Karim N</v>
      </c>
      <c r="O867" s="24">
        <f>Table3[[#This Row],[EMP ID]]</f>
        <v>240756</v>
      </c>
    </row>
    <row r="868" spans="1:15" x14ac:dyDescent="0.25">
      <c r="A868" s="24">
        <v>240757</v>
      </c>
      <c r="B868" s="24" t="s">
        <v>1884</v>
      </c>
      <c r="C868" s="24" t="s">
        <v>778</v>
      </c>
      <c r="D868" s="24" t="s">
        <v>1885</v>
      </c>
      <c r="F868" s="24" t="s">
        <v>989</v>
      </c>
      <c r="G868" s="24" t="s">
        <v>761</v>
      </c>
      <c r="H868" s="27"/>
      <c r="I868" s="27">
        <v>45517</v>
      </c>
      <c r="J868" s="27">
        <v>45518</v>
      </c>
      <c r="K868" s="27">
        <v>45619</v>
      </c>
      <c r="L868" s="24">
        <f>Table3[[#This Row],[EMP ID]]</f>
        <v>240757</v>
      </c>
      <c r="M868" s="24" t="str">
        <f t="shared" si="26"/>
        <v>Lio A. Barletta</v>
      </c>
      <c r="N868" s="24" t="str">
        <f t="shared" si="27"/>
        <v>Barletta, Lio A</v>
      </c>
      <c r="O868" s="24">
        <f>Table3[[#This Row],[EMP ID]]</f>
        <v>240757</v>
      </c>
    </row>
    <row r="869" spans="1:15" x14ac:dyDescent="0.25">
      <c r="A869" s="24">
        <v>240758</v>
      </c>
      <c r="B869" s="24" t="s">
        <v>969</v>
      </c>
      <c r="D869" s="24" t="s">
        <v>1886</v>
      </c>
      <c r="F869" s="24" t="s">
        <v>1054</v>
      </c>
      <c r="G869" s="24" t="s">
        <v>761</v>
      </c>
      <c r="H869" s="27">
        <v>45532</v>
      </c>
      <c r="I869" s="27">
        <v>45517</v>
      </c>
      <c r="J869" s="27">
        <v>45518</v>
      </c>
      <c r="K869" s="27">
        <v>45523</v>
      </c>
      <c r="L869" s="24">
        <f>Table3[[#This Row],[EMP ID]]</f>
        <v>240758</v>
      </c>
      <c r="M869" s="24" t="str">
        <f t="shared" si="26"/>
        <v>Eduardo Portillo Guzman</v>
      </c>
      <c r="N869" s="24" t="str">
        <f t="shared" si="27"/>
        <v>Portillo Guzman, Eduardo</v>
      </c>
      <c r="O869" s="24">
        <f>Table3[[#This Row],[EMP ID]]</f>
        <v>240758</v>
      </c>
    </row>
    <row r="870" spans="1:15" x14ac:dyDescent="0.25">
      <c r="A870" s="24">
        <v>240759</v>
      </c>
      <c r="B870" s="24" t="s">
        <v>1175</v>
      </c>
      <c r="D870" s="24" t="s">
        <v>917</v>
      </c>
      <c r="F870" s="24" t="s">
        <v>989</v>
      </c>
      <c r="G870" s="24" t="s">
        <v>761</v>
      </c>
      <c r="H870" s="27"/>
      <c r="I870" s="27">
        <v>45518</v>
      </c>
      <c r="J870" s="27">
        <v>45519</v>
      </c>
      <c r="K870" s="27">
        <v>45618</v>
      </c>
      <c r="L870" s="24">
        <f>Table3[[#This Row],[EMP ID]]</f>
        <v>240759</v>
      </c>
      <c r="M870" s="24" t="str">
        <f t="shared" si="26"/>
        <v>Jason Hernandez</v>
      </c>
      <c r="N870" s="24" t="str">
        <f t="shared" si="27"/>
        <v>Hernandez, Jason</v>
      </c>
      <c r="O870" s="24">
        <f>Table3[[#This Row],[EMP ID]]</f>
        <v>240759</v>
      </c>
    </row>
    <row r="871" spans="1:15" x14ac:dyDescent="0.25">
      <c r="A871" s="24">
        <v>240760</v>
      </c>
      <c r="B871" s="24" t="s">
        <v>1887</v>
      </c>
      <c r="D871" s="24" t="s">
        <v>1888</v>
      </c>
      <c r="F871" s="24" t="s">
        <v>989</v>
      </c>
      <c r="G871" s="24" t="s">
        <v>761</v>
      </c>
      <c r="H871" s="27">
        <v>45594</v>
      </c>
      <c r="I871" s="27">
        <v>45519</v>
      </c>
      <c r="J871" s="27">
        <v>45520</v>
      </c>
      <c r="K871" s="27">
        <v>45573</v>
      </c>
      <c r="L871" s="24">
        <f>Table3[[#This Row],[EMP ID]]</f>
        <v>240760</v>
      </c>
      <c r="M871" s="24" t="str">
        <f t="shared" si="26"/>
        <v>Rodrigo Riojas Jr</v>
      </c>
      <c r="N871" s="24" t="str">
        <f t="shared" si="27"/>
        <v>Riojas Jr, Rodrigo</v>
      </c>
      <c r="O871" s="24">
        <f>Table3[[#This Row],[EMP ID]]</f>
        <v>240760</v>
      </c>
    </row>
    <row r="872" spans="1:15" x14ac:dyDescent="0.25">
      <c r="A872" s="24">
        <v>240761</v>
      </c>
      <c r="B872" s="24" t="s">
        <v>1889</v>
      </c>
      <c r="D872" s="24" t="s">
        <v>1890</v>
      </c>
      <c r="F872" s="24" t="s">
        <v>1054</v>
      </c>
      <c r="G872" s="24" t="s">
        <v>761</v>
      </c>
      <c r="H872" s="27"/>
      <c r="I872" s="27">
        <v>45524</v>
      </c>
      <c r="J872" s="27">
        <v>45524</v>
      </c>
      <c r="K872" s="27">
        <v>45619</v>
      </c>
      <c r="L872" s="24">
        <f>Table3[[#This Row],[EMP ID]]</f>
        <v>240761</v>
      </c>
      <c r="M872" s="24" t="str">
        <f t="shared" si="26"/>
        <v>FABIAN SERRANO URIBE</v>
      </c>
      <c r="N872" s="24" t="str">
        <f t="shared" si="27"/>
        <v>SERRANO URIBE, FABIAN</v>
      </c>
      <c r="O872" s="24">
        <f>Table3[[#This Row],[EMP ID]]</f>
        <v>240761</v>
      </c>
    </row>
    <row r="873" spans="1:15" x14ac:dyDescent="0.25">
      <c r="A873" s="24">
        <v>240762</v>
      </c>
      <c r="B873" s="24" t="s">
        <v>1891</v>
      </c>
      <c r="D873" s="24" t="s">
        <v>1892</v>
      </c>
      <c r="F873" s="24" t="s">
        <v>1054</v>
      </c>
      <c r="G873" s="24" t="s">
        <v>761</v>
      </c>
      <c r="H873" s="27">
        <v>45617</v>
      </c>
      <c r="I873" s="27">
        <v>45525</v>
      </c>
      <c r="J873" s="27">
        <v>45526</v>
      </c>
      <c r="K873" s="27">
        <v>45591</v>
      </c>
      <c r="L873" s="24">
        <f>Table3[[#This Row],[EMP ID]]</f>
        <v>240762</v>
      </c>
      <c r="M873" s="24" t="str">
        <f t="shared" si="26"/>
        <v>Yomar Lomas Campos</v>
      </c>
      <c r="N873" s="24" t="str">
        <f t="shared" si="27"/>
        <v>Lomas Campos, Yomar</v>
      </c>
      <c r="O873" s="24">
        <f>Table3[[#This Row],[EMP ID]]</f>
        <v>240762</v>
      </c>
    </row>
    <row r="874" spans="1:15" x14ac:dyDescent="0.25">
      <c r="A874" s="24">
        <v>240763</v>
      </c>
      <c r="B874" s="24" t="s">
        <v>1386</v>
      </c>
      <c r="C874" s="24" t="s">
        <v>776</v>
      </c>
      <c r="D874" s="24" t="s">
        <v>1382</v>
      </c>
      <c r="F874" s="24" t="s">
        <v>989</v>
      </c>
      <c r="G874" s="24" t="s">
        <v>761</v>
      </c>
      <c r="H874" s="27"/>
      <c r="I874" s="27">
        <v>45525</v>
      </c>
      <c r="J874" s="27">
        <v>45527</v>
      </c>
      <c r="K874" s="27">
        <v>45619</v>
      </c>
      <c r="L874" s="24">
        <f>Table3[[#This Row],[EMP ID]]</f>
        <v>240763</v>
      </c>
      <c r="M874" s="24" t="str">
        <f t="shared" si="26"/>
        <v>Brian M. Garza</v>
      </c>
      <c r="N874" s="24" t="str">
        <f t="shared" si="27"/>
        <v>Garza, Brian M</v>
      </c>
      <c r="O874" s="24">
        <f>Table3[[#This Row],[EMP ID]]</f>
        <v>240763</v>
      </c>
    </row>
    <row r="875" spans="1:15" x14ac:dyDescent="0.25">
      <c r="A875" s="24">
        <v>240764</v>
      </c>
      <c r="B875" s="24" t="s">
        <v>1209</v>
      </c>
      <c r="C875" s="24" t="s">
        <v>776</v>
      </c>
      <c r="D875" s="24" t="s">
        <v>1305</v>
      </c>
      <c r="F875" s="24" t="s">
        <v>989</v>
      </c>
      <c r="G875" s="24" t="s">
        <v>761</v>
      </c>
      <c r="H875" s="27"/>
      <c r="I875" s="27">
        <v>45527</v>
      </c>
      <c r="J875" s="27">
        <v>45530</v>
      </c>
      <c r="K875" s="27">
        <v>45619</v>
      </c>
      <c r="L875" s="24">
        <f>Table3[[#This Row],[EMP ID]]</f>
        <v>240764</v>
      </c>
      <c r="M875" s="24" t="str">
        <f t="shared" si="26"/>
        <v>Gustavo M. Galvan</v>
      </c>
      <c r="N875" s="24" t="str">
        <f t="shared" si="27"/>
        <v>Galvan, Gustavo M</v>
      </c>
      <c r="O875" s="24">
        <f>Table3[[#This Row],[EMP ID]]</f>
        <v>240764</v>
      </c>
    </row>
    <row r="876" spans="1:15" x14ac:dyDescent="0.25">
      <c r="A876" s="24">
        <v>240765</v>
      </c>
      <c r="B876" s="24" t="s">
        <v>1893</v>
      </c>
      <c r="D876" s="24" t="s">
        <v>1894</v>
      </c>
      <c r="F876" s="24" t="s">
        <v>1067</v>
      </c>
      <c r="G876" s="24" t="s">
        <v>761</v>
      </c>
      <c r="H876" s="27"/>
      <c r="I876" s="27">
        <v>45527</v>
      </c>
      <c r="J876" s="27">
        <v>45531</v>
      </c>
      <c r="K876" s="27">
        <v>45619</v>
      </c>
      <c r="L876" s="24">
        <f>Table3[[#This Row],[EMP ID]]</f>
        <v>240765</v>
      </c>
      <c r="M876" s="24" t="str">
        <f t="shared" si="26"/>
        <v>Atanacio Romero Vazquez</v>
      </c>
      <c r="N876" s="24" t="str">
        <f t="shared" si="27"/>
        <v>Romero Vazquez, Atanacio</v>
      </c>
      <c r="O876" s="24">
        <f>Table3[[#This Row],[EMP ID]]</f>
        <v>240765</v>
      </c>
    </row>
    <row r="877" spans="1:15" x14ac:dyDescent="0.25">
      <c r="A877" s="24">
        <v>240766</v>
      </c>
      <c r="B877" s="24" t="s">
        <v>1895</v>
      </c>
      <c r="C877" s="24" t="s">
        <v>848</v>
      </c>
      <c r="D877" s="24" t="s">
        <v>1896</v>
      </c>
      <c r="F877" s="24" t="s">
        <v>989</v>
      </c>
      <c r="G877" s="24" t="s">
        <v>761</v>
      </c>
      <c r="H877" s="27"/>
      <c r="I877" s="27">
        <v>45527</v>
      </c>
      <c r="J877" s="27">
        <v>45530</v>
      </c>
      <c r="K877" s="27">
        <v>45619</v>
      </c>
      <c r="L877" s="24">
        <f>Table3[[#This Row],[EMP ID]]</f>
        <v>240766</v>
      </c>
      <c r="M877" s="24" t="str">
        <f t="shared" si="26"/>
        <v>Lisandro R. Alvarado Alvarado</v>
      </c>
      <c r="N877" s="24" t="str">
        <f t="shared" si="27"/>
        <v>Alvarado Alvarado, Lisandro R</v>
      </c>
      <c r="O877" s="24">
        <f>Table3[[#This Row],[EMP ID]]</f>
        <v>240766</v>
      </c>
    </row>
    <row r="878" spans="1:15" x14ac:dyDescent="0.25">
      <c r="A878" s="24">
        <v>240767</v>
      </c>
      <c r="B878" s="24" t="s">
        <v>877</v>
      </c>
      <c r="C878" s="24" t="s">
        <v>769</v>
      </c>
      <c r="D878" s="24" t="s">
        <v>1897</v>
      </c>
      <c r="F878" s="24" t="s">
        <v>1031</v>
      </c>
      <c r="G878" s="24" t="s">
        <v>761</v>
      </c>
      <c r="H878" s="27"/>
      <c r="I878" s="27">
        <v>45530</v>
      </c>
      <c r="J878" s="27">
        <v>45531</v>
      </c>
      <c r="K878" s="27">
        <v>45618</v>
      </c>
      <c r="L878" s="24">
        <f>Table3[[#This Row],[EMP ID]]</f>
        <v>240767</v>
      </c>
      <c r="M878" s="24" t="str">
        <f t="shared" si="26"/>
        <v>Jose L. Montante</v>
      </c>
      <c r="N878" s="24" t="str">
        <f t="shared" si="27"/>
        <v>Montante, Jose L</v>
      </c>
      <c r="O878" s="24">
        <f>Table3[[#This Row],[EMP ID]]</f>
        <v>240767</v>
      </c>
    </row>
    <row r="879" spans="1:15" x14ac:dyDescent="0.25">
      <c r="A879" s="24">
        <v>240768</v>
      </c>
      <c r="B879" s="24" t="s">
        <v>1436</v>
      </c>
      <c r="C879" s="24" t="s">
        <v>778</v>
      </c>
      <c r="D879" s="24" t="s">
        <v>1898</v>
      </c>
      <c r="F879" s="24" t="s">
        <v>1022</v>
      </c>
      <c r="G879" s="24" t="s">
        <v>761</v>
      </c>
      <c r="H879" s="27">
        <v>45531</v>
      </c>
      <c r="I879" s="27">
        <v>45527</v>
      </c>
      <c r="J879" s="27">
        <v>45531</v>
      </c>
      <c r="K879" s="27">
        <v>45531</v>
      </c>
      <c r="L879" s="24">
        <f>Table3[[#This Row],[EMP ID]]</f>
        <v>240768</v>
      </c>
      <c r="M879" s="24" t="str">
        <f t="shared" si="26"/>
        <v>Ramiro A. Elizalde</v>
      </c>
      <c r="N879" s="24" t="str">
        <f t="shared" si="27"/>
        <v>Elizalde, Ramiro A</v>
      </c>
      <c r="O879" s="24">
        <f>Table3[[#This Row],[EMP ID]]</f>
        <v>240768</v>
      </c>
    </row>
    <row r="880" spans="1:15" x14ac:dyDescent="0.25">
      <c r="A880" s="24">
        <v>240769</v>
      </c>
      <c r="B880" s="24" t="s">
        <v>1230</v>
      </c>
      <c r="D880" s="24" t="s">
        <v>1899</v>
      </c>
      <c r="F880" s="24" t="s">
        <v>1067</v>
      </c>
      <c r="G880" s="24" t="s">
        <v>761</v>
      </c>
      <c r="H880" s="27"/>
      <c r="I880" s="27">
        <v>45532</v>
      </c>
      <c r="J880" s="27">
        <v>45533</v>
      </c>
      <c r="K880" s="27">
        <v>45619</v>
      </c>
      <c r="L880" s="24">
        <f>Table3[[#This Row],[EMP ID]]</f>
        <v>240769</v>
      </c>
      <c r="M880" s="24" t="str">
        <f t="shared" si="26"/>
        <v>Reynaldo Gutierrez Alejandre</v>
      </c>
      <c r="N880" s="24" t="str">
        <f t="shared" si="27"/>
        <v>Gutierrez Alejandre, Reynaldo</v>
      </c>
      <c r="O880" s="24">
        <f>Table3[[#This Row],[EMP ID]]</f>
        <v>240769</v>
      </c>
    </row>
    <row r="881" spans="1:15" x14ac:dyDescent="0.25">
      <c r="A881" s="24">
        <v>240770</v>
      </c>
      <c r="B881" s="24" t="s">
        <v>1900</v>
      </c>
      <c r="C881" s="24" t="s">
        <v>766</v>
      </c>
      <c r="D881" s="24" t="s">
        <v>1491</v>
      </c>
      <c r="F881" s="24" t="s">
        <v>1067</v>
      </c>
      <c r="G881" s="24" t="s">
        <v>761</v>
      </c>
      <c r="H881" s="27"/>
      <c r="I881" s="27">
        <v>45532</v>
      </c>
      <c r="J881" s="27">
        <v>45533</v>
      </c>
      <c r="K881" s="27">
        <v>45619</v>
      </c>
      <c r="L881" s="24">
        <f>Table3[[#This Row],[EMP ID]]</f>
        <v>240770</v>
      </c>
      <c r="M881" s="24" t="str">
        <f t="shared" si="26"/>
        <v>Faustino J. Mendoza</v>
      </c>
      <c r="N881" s="24" t="str">
        <f t="shared" si="27"/>
        <v>Mendoza, Faustino J</v>
      </c>
      <c r="O881" s="24">
        <f>Table3[[#This Row],[EMP ID]]</f>
        <v>240770</v>
      </c>
    </row>
    <row r="882" spans="1:15" x14ac:dyDescent="0.25">
      <c r="A882" s="24">
        <v>240771</v>
      </c>
      <c r="B882" s="24" t="s">
        <v>1901</v>
      </c>
      <c r="C882" s="24" t="s">
        <v>848</v>
      </c>
      <c r="D882" s="24" t="s">
        <v>917</v>
      </c>
      <c r="F882" s="24" t="s">
        <v>989</v>
      </c>
      <c r="G882" s="24" t="s">
        <v>761</v>
      </c>
      <c r="H882" s="27"/>
      <c r="I882" s="27">
        <v>45533</v>
      </c>
      <c r="J882" s="27">
        <v>45534</v>
      </c>
      <c r="K882" s="27">
        <v>45619</v>
      </c>
      <c r="L882" s="24">
        <f>Table3[[#This Row],[EMP ID]]</f>
        <v>240771</v>
      </c>
      <c r="M882" s="24" t="str">
        <f t="shared" si="26"/>
        <v>Josiah R. Hernandez</v>
      </c>
      <c r="N882" s="24" t="str">
        <f t="shared" si="27"/>
        <v>Hernandez, Josiah R</v>
      </c>
      <c r="O882" s="24">
        <f>Table3[[#This Row],[EMP ID]]</f>
        <v>240771</v>
      </c>
    </row>
    <row r="883" spans="1:15" x14ac:dyDescent="0.25">
      <c r="A883" s="24">
        <v>240772</v>
      </c>
      <c r="B883" s="24" t="s">
        <v>1902</v>
      </c>
      <c r="C883" s="24" t="s">
        <v>778</v>
      </c>
      <c r="D883" s="24" t="s">
        <v>1903</v>
      </c>
      <c r="F883" s="24" t="s">
        <v>1022</v>
      </c>
      <c r="G883" s="24" t="s">
        <v>761</v>
      </c>
      <c r="H883" s="27"/>
      <c r="I883" s="27">
        <v>45538</v>
      </c>
      <c r="J883" s="27">
        <v>45538</v>
      </c>
      <c r="K883" s="27">
        <v>45619</v>
      </c>
      <c r="L883" s="24">
        <f>Table3[[#This Row],[EMP ID]]</f>
        <v>240772</v>
      </c>
      <c r="M883" s="24" t="str">
        <f t="shared" si="26"/>
        <v>HUGO A. SALINAS GONZALEZ</v>
      </c>
      <c r="N883" s="24" t="str">
        <f t="shared" si="27"/>
        <v>SALINAS GONZALEZ, HUGO A</v>
      </c>
      <c r="O883" s="24">
        <f>Table3[[#This Row],[EMP ID]]</f>
        <v>240772</v>
      </c>
    </row>
    <row r="884" spans="1:15" x14ac:dyDescent="0.25">
      <c r="A884" s="24">
        <v>240773</v>
      </c>
      <c r="B884" s="24" t="s">
        <v>1904</v>
      </c>
      <c r="D884" s="24" t="s">
        <v>1905</v>
      </c>
      <c r="F884" s="24" t="s">
        <v>989</v>
      </c>
      <c r="G884" s="24" t="s">
        <v>761</v>
      </c>
      <c r="H884" s="27"/>
      <c r="I884" s="27">
        <v>45538</v>
      </c>
      <c r="J884" s="27">
        <v>45538</v>
      </c>
      <c r="K884" s="27">
        <v>45618</v>
      </c>
      <c r="L884" s="24">
        <f>Table3[[#This Row],[EMP ID]]</f>
        <v>240773</v>
      </c>
      <c r="M884" s="24" t="str">
        <f t="shared" si="26"/>
        <v>Orlando Jimenez Rayo</v>
      </c>
      <c r="N884" s="24" t="str">
        <f t="shared" si="27"/>
        <v>Jimenez Rayo, Orlando</v>
      </c>
      <c r="O884" s="24">
        <f>Table3[[#This Row],[EMP ID]]</f>
        <v>240773</v>
      </c>
    </row>
    <row r="885" spans="1:15" x14ac:dyDescent="0.25">
      <c r="A885" s="24">
        <v>240774</v>
      </c>
      <c r="B885" s="24" t="s">
        <v>1102</v>
      </c>
      <c r="C885" s="24" t="s">
        <v>772</v>
      </c>
      <c r="D885" s="24" t="s">
        <v>1906</v>
      </c>
      <c r="F885" s="24" t="s">
        <v>1054</v>
      </c>
      <c r="G885" s="24" t="s">
        <v>761</v>
      </c>
      <c r="H885" s="27"/>
      <c r="I885" s="27">
        <v>45538</v>
      </c>
      <c r="J885" s="27">
        <v>45539</v>
      </c>
      <c r="K885" s="27">
        <v>45618</v>
      </c>
      <c r="L885" s="24">
        <f>Table3[[#This Row],[EMP ID]]</f>
        <v>240774</v>
      </c>
      <c r="M885" s="24" t="str">
        <f t="shared" si="26"/>
        <v>Jesus H. Bravo Martinez</v>
      </c>
      <c r="N885" s="24" t="str">
        <f t="shared" si="27"/>
        <v>Bravo Martinez, Jesus H</v>
      </c>
      <c r="O885" s="24">
        <f>Table3[[#This Row],[EMP ID]]</f>
        <v>240774</v>
      </c>
    </row>
    <row r="886" spans="1:15" x14ac:dyDescent="0.25">
      <c r="A886" s="24">
        <v>240775</v>
      </c>
      <c r="B886" s="24" t="s">
        <v>1907</v>
      </c>
      <c r="C886" s="24" t="s">
        <v>848</v>
      </c>
      <c r="D886" s="24" t="s">
        <v>1908</v>
      </c>
      <c r="F886" s="24" t="s">
        <v>1054</v>
      </c>
      <c r="G886" s="24" t="s">
        <v>761</v>
      </c>
      <c r="H886" s="27">
        <v>45581</v>
      </c>
      <c r="I886" s="27">
        <v>45539</v>
      </c>
      <c r="J886" s="27">
        <v>45540</v>
      </c>
      <c r="K886" s="27">
        <v>45540</v>
      </c>
      <c r="L886" s="24">
        <f>Table3[[#This Row],[EMP ID]]</f>
        <v>240775</v>
      </c>
      <c r="M886" s="24" t="str">
        <f t="shared" si="26"/>
        <v>Santos R. Montes Catin</v>
      </c>
      <c r="N886" s="24" t="str">
        <f t="shared" si="27"/>
        <v>Montes Catin, Santos R</v>
      </c>
      <c r="O886" s="24">
        <f>Table3[[#This Row],[EMP ID]]</f>
        <v>240775</v>
      </c>
    </row>
    <row r="887" spans="1:15" x14ac:dyDescent="0.25">
      <c r="A887" s="24">
        <v>240776</v>
      </c>
      <c r="B887" s="24" t="s">
        <v>859</v>
      </c>
      <c r="D887" s="24" t="s">
        <v>1909</v>
      </c>
      <c r="F887" s="24" t="s">
        <v>1022</v>
      </c>
      <c r="G887" s="24" t="s">
        <v>761</v>
      </c>
      <c r="H887" s="27"/>
      <c r="I887" s="27">
        <v>45544</v>
      </c>
      <c r="J887" s="27">
        <v>45545</v>
      </c>
      <c r="K887" s="27">
        <v>45618</v>
      </c>
      <c r="L887" s="24">
        <f>Table3[[#This Row],[EMP ID]]</f>
        <v>240776</v>
      </c>
      <c r="M887" s="24" t="str">
        <f t="shared" si="26"/>
        <v>Oscar De La Paz</v>
      </c>
      <c r="N887" s="24" t="str">
        <f t="shared" si="27"/>
        <v>De La Paz, Oscar</v>
      </c>
      <c r="O887" s="24">
        <f>Table3[[#This Row],[EMP ID]]</f>
        <v>240776</v>
      </c>
    </row>
    <row r="888" spans="1:15" x14ac:dyDescent="0.25">
      <c r="A888" s="24">
        <v>240777</v>
      </c>
      <c r="B888" s="24" t="s">
        <v>1910</v>
      </c>
      <c r="C888" s="24" t="s">
        <v>950</v>
      </c>
      <c r="D888" s="24" t="s">
        <v>1911</v>
      </c>
      <c r="F888" s="24" t="s">
        <v>1067</v>
      </c>
      <c r="G888" s="24" t="s">
        <v>761</v>
      </c>
      <c r="H888" s="27"/>
      <c r="I888" s="27">
        <v>45547</v>
      </c>
      <c r="J888" s="27">
        <v>45548</v>
      </c>
      <c r="K888" s="27">
        <v>45619</v>
      </c>
      <c r="L888" s="24">
        <f>Table3[[#This Row],[EMP ID]]</f>
        <v>240777</v>
      </c>
      <c r="M888" s="24" t="str">
        <f t="shared" si="26"/>
        <v>Koby B. Guevara Mercado</v>
      </c>
      <c r="N888" s="24" t="str">
        <f t="shared" si="27"/>
        <v>Guevara Mercado, Koby B</v>
      </c>
      <c r="O888" s="24">
        <f>Table3[[#This Row],[EMP ID]]</f>
        <v>240777</v>
      </c>
    </row>
    <row r="889" spans="1:15" x14ac:dyDescent="0.25">
      <c r="A889" s="24">
        <v>240778</v>
      </c>
      <c r="B889" s="24" t="s">
        <v>1793</v>
      </c>
      <c r="C889" s="24" t="s">
        <v>778</v>
      </c>
      <c r="D889" s="24" t="s">
        <v>1912</v>
      </c>
      <c r="F889" s="24" t="s">
        <v>1022</v>
      </c>
      <c r="G889" s="24" t="s">
        <v>761</v>
      </c>
      <c r="H889" s="27">
        <v>45581</v>
      </c>
      <c r="I889" s="27">
        <v>45551</v>
      </c>
      <c r="J889" s="27">
        <v>45552</v>
      </c>
      <c r="K889" s="27">
        <v>45559</v>
      </c>
      <c r="L889" s="24">
        <f>Table3[[#This Row],[EMP ID]]</f>
        <v>240778</v>
      </c>
      <c r="M889" s="24" t="str">
        <f t="shared" si="26"/>
        <v>Marcos A. Ochoa Silva</v>
      </c>
      <c r="N889" s="24" t="str">
        <f t="shared" si="27"/>
        <v>Ochoa Silva, Marcos A</v>
      </c>
      <c r="O889" s="24">
        <f>Table3[[#This Row],[EMP ID]]</f>
        <v>240778</v>
      </c>
    </row>
    <row r="890" spans="1:15" x14ac:dyDescent="0.25">
      <c r="A890" s="24">
        <v>240779</v>
      </c>
      <c r="B890" s="24" t="s">
        <v>2476</v>
      </c>
      <c r="C890" s="24" t="s">
        <v>764</v>
      </c>
      <c r="D890" s="24" t="s">
        <v>3725</v>
      </c>
      <c r="F890" s="24" t="s">
        <v>989</v>
      </c>
      <c r="G890" s="24" t="s">
        <v>761</v>
      </c>
      <c r="H890" s="27"/>
      <c r="I890" s="27">
        <v>45558</v>
      </c>
      <c r="J890" s="27">
        <v>45559</v>
      </c>
      <c r="K890" s="27">
        <v>45612</v>
      </c>
      <c r="L890" s="24">
        <f>Table3[[#This Row],[EMP ID]]</f>
        <v>240779</v>
      </c>
      <c r="M890" s="24" t="str">
        <f t="shared" si="26"/>
        <v>Wilmer N. Ramirez Cartagena</v>
      </c>
      <c r="N890" s="24" t="str">
        <f t="shared" si="27"/>
        <v>Ramirez Cartagena, Wilmer N</v>
      </c>
      <c r="O890" s="24">
        <f>Table3[[#This Row],[EMP ID]]</f>
        <v>240779</v>
      </c>
    </row>
    <row r="891" spans="1:15" x14ac:dyDescent="0.25">
      <c r="A891" s="24">
        <v>240780</v>
      </c>
      <c r="B891" s="24" t="s">
        <v>1140</v>
      </c>
      <c r="D891" s="24" t="s">
        <v>3726</v>
      </c>
      <c r="F891" s="24" t="s">
        <v>1054</v>
      </c>
      <c r="G891" s="24" t="s">
        <v>761</v>
      </c>
      <c r="H891" s="27">
        <v>45603</v>
      </c>
      <c r="I891" s="27">
        <v>45558</v>
      </c>
      <c r="J891" s="27">
        <v>45559</v>
      </c>
      <c r="K891" s="27">
        <v>45581</v>
      </c>
      <c r="L891" s="24">
        <f>Table3[[#This Row],[EMP ID]]</f>
        <v>240780</v>
      </c>
      <c r="M891" s="24" t="str">
        <f t="shared" si="26"/>
        <v>Abel Salazar Pedroza</v>
      </c>
      <c r="N891" s="24" t="str">
        <f t="shared" si="27"/>
        <v>Salazar Pedroza, Abel</v>
      </c>
      <c r="O891" s="24">
        <f>Table3[[#This Row],[EMP ID]]</f>
        <v>240780</v>
      </c>
    </row>
    <row r="892" spans="1:15" x14ac:dyDescent="0.25">
      <c r="A892" s="24">
        <v>240781</v>
      </c>
      <c r="B892" s="24" t="s">
        <v>2408</v>
      </c>
      <c r="D892" s="24" t="s">
        <v>2114</v>
      </c>
      <c r="F892" s="24" t="s">
        <v>1054</v>
      </c>
      <c r="G892" s="24" t="s">
        <v>761</v>
      </c>
      <c r="H892" s="27"/>
      <c r="I892" s="27">
        <v>45559</v>
      </c>
      <c r="J892" s="27">
        <v>45562</v>
      </c>
      <c r="K892" s="27">
        <v>45619</v>
      </c>
      <c r="L892" s="24">
        <f>Table3[[#This Row],[EMP ID]]</f>
        <v>240781</v>
      </c>
      <c r="M892" s="24" t="str">
        <f t="shared" si="26"/>
        <v>Enrique Cortez</v>
      </c>
      <c r="N892" s="24" t="str">
        <f t="shared" si="27"/>
        <v>Cortez, Enrique</v>
      </c>
      <c r="O892" s="24">
        <f>Table3[[#This Row],[EMP ID]]</f>
        <v>240781</v>
      </c>
    </row>
    <row r="893" spans="1:15" x14ac:dyDescent="0.25">
      <c r="A893" s="24">
        <v>240782</v>
      </c>
      <c r="B893" s="24" t="s">
        <v>3727</v>
      </c>
      <c r="C893" s="24" t="s">
        <v>900</v>
      </c>
      <c r="D893" s="24" t="s">
        <v>3728</v>
      </c>
      <c r="F893" s="24" t="s">
        <v>1022</v>
      </c>
      <c r="G893" s="24" t="s">
        <v>761</v>
      </c>
      <c r="H893" s="27">
        <v>45617</v>
      </c>
      <c r="I893" s="27">
        <v>45583</v>
      </c>
      <c r="J893" s="27">
        <v>45583</v>
      </c>
      <c r="K893" s="27">
        <v>45588</v>
      </c>
      <c r="L893" s="24">
        <f>Table3[[#This Row],[EMP ID]]</f>
        <v>240782</v>
      </c>
      <c r="M893" s="24" t="str">
        <f t="shared" si="26"/>
        <v>ALFONSO G. CASTANEDA</v>
      </c>
      <c r="N893" s="24" t="str">
        <f t="shared" si="27"/>
        <v>CASTANEDA, ALFONSO G</v>
      </c>
      <c r="O893" s="24">
        <f>Table3[[#This Row],[EMP ID]]</f>
        <v>240782</v>
      </c>
    </row>
    <row r="894" spans="1:15" x14ac:dyDescent="0.25">
      <c r="A894" s="24">
        <v>240783</v>
      </c>
      <c r="B894" s="24" t="s">
        <v>3729</v>
      </c>
      <c r="D894" s="24" t="s">
        <v>3730</v>
      </c>
      <c r="F894" s="24" t="s">
        <v>1022</v>
      </c>
      <c r="G894" s="24" t="s">
        <v>761</v>
      </c>
      <c r="H894" s="27"/>
      <c r="I894" s="27">
        <v>45583</v>
      </c>
      <c r="J894" s="27">
        <v>45583</v>
      </c>
      <c r="K894" s="27">
        <v>45618</v>
      </c>
      <c r="L894" s="24">
        <f>Table3[[#This Row],[EMP ID]]</f>
        <v>240783</v>
      </c>
      <c r="M894" s="24" t="str">
        <f t="shared" si="26"/>
        <v>ENRIQUE GARCIA RAMIREZ</v>
      </c>
      <c r="N894" s="24" t="str">
        <f t="shared" si="27"/>
        <v>GARCIA RAMIREZ, ENRIQUE</v>
      </c>
      <c r="O894" s="24">
        <f>Table3[[#This Row],[EMP ID]]</f>
        <v>240783</v>
      </c>
    </row>
    <row r="895" spans="1:15" x14ac:dyDescent="0.25">
      <c r="A895" s="24">
        <v>240784</v>
      </c>
      <c r="B895" s="24" t="s">
        <v>3731</v>
      </c>
      <c r="D895" s="24" t="s">
        <v>3732</v>
      </c>
      <c r="F895" s="24" t="s">
        <v>1054</v>
      </c>
      <c r="G895" s="24" t="s">
        <v>761</v>
      </c>
      <c r="H895" s="27"/>
      <c r="I895" s="27">
        <v>45587</v>
      </c>
      <c r="J895" s="27">
        <v>45587</v>
      </c>
      <c r="K895" s="27">
        <v>45618</v>
      </c>
      <c r="L895" s="24">
        <f>Table3[[#This Row],[EMP ID]]</f>
        <v>240784</v>
      </c>
      <c r="M895" s="24" t="str">
        <f t="shared" si="26"/>
        <v>RAFAEL CONTRERAS CUEVAS</v>
      </c>
      <c r="N895" s="24" t="str">
        <f t="shared" si="27"/>
        <v>CONTRERAS CUEVAS, RAFAEL</v>
      </c>
      <c r="O895" s="24">
        <f>Table3[[#This Row],[EMP ID]]</f>
        <v>240784</v>
      </c>
    </row>
    <row r="896" spans="1:15" x14ac:dyDescent="0.25">
      <c r="A896" s="24">
        <v>240785</v>
      </c>
      <c r="B896" s="24" t="s">
        <v>1198</v>
      </c>
      <c r="C896" s="24" t="s">
        <v>778</v>
      </c>
      <c r="D896" s="24" t="s">
        <v>3733</v>
      </c>
      <c r="F896" s="24" t="s">
        <v>1022</v>
      </c>
      <c r="G896" s="24" t="s">
        <v>761</v>
      </c>
      <c r="H896" s="27"/>
      <c r="I896" s="27">
        <v>45588</v>
      </c>
      <c r="J896" s="27">
        <v>45589</v>
      </c>
      <c r="K896" s="27">
        <v>45619</v>
      </c>
      <c r="L896" s="24">
        <f>Table3[[#This Row],[EMP ID]]</f>
        <v>240785</v>
      </c>
      <c r="M896" s="24" t="str">
        <f t="shared" si="26"/>
        <v>William A. Lemus Perez</v>
      </c>
      <c r="N896" s="24" t="str">
        <f t="shared" si="27"/>
        <v>Lemus Perez, William A</v>
      </c>
      <c r="O896" s="24">
        <f>Table3[[#This Row],[EMP ID]]</f>
        <v>240785</v>
      </c>
    </row>
    <row r="897" spans="1:15" x14ac:dyDescent="0.25">
      <c r="A897" s="24">
        <v>240786</v>
      </c>
      <c r="B897" s="24" t="s">
        <v>1035</v>
      </c>
      <c r="C897" s="24" t="s">
        <v>791</v>
      </c>
      <c r="D897" s="24" t="s">
        <v>2395</v>
      </c>
      <c r="F897" s="24" t="s">
        <v>1022</v>
      </c>
      <c r="G897" s="24" t="s">
        <v>761</v>
      </c>
      <c r="H897" s="27"/>
      <c r="I897" s="27">
        <v>45589</v>
      </c>
      <c r="J897" s="27">
        <v>45590</v>
      </c>
      <c r="K897" s="27">
        <v>45617</v>
      </c>
      <c r="L897" s="24">
        <f>Table3[[#This Row],[EMP ID]]</f>
        <v>240786</v>
      </c>
      <c r="M897" s="24" t="str">
        <f t="shared" si="26"/>
        <v>Carlos E. Ponce</v>
      </c>
      <c r="N897" s="24" t="str">
        <f t="shared" si="27"/>
        <v>Ponce, Carlos E</v>
      </c>
      <c r="O897" s="24">
        <f>Table3[[#This Row],[EMP ID]]</f>
        <v>240786</v>
      </c>
    </row>
    <row r="898" spans="1:15" x14ac:dyDescent="0.25">
      <c r="A898" s="24">
        <v>240787</v>
      </c>
      <c r="B898" s="24" t="s">
        <v>3734</v>
      </c>
      <c r="C898" s="24" t="s">
        <v>810</v>
      </c>
      <c r="D898" s="24" t="s">
        <v>3735</v>
      </c>
      <c r="F898" s="24" t="s">
        <v>1022</v>
      </c>
      <c r="G898" s="24" t="s">
        <v>761</v>
      </c>
      <c r="H898" s="27"/>
      <c r="I898" s="27">
        <v>45593</v>
      </c>
      <c r="J898" s="27">
        <v>45594</v>
      </c>
      <c r="K898" s="27">
        <v>45596</v>
      </c>
      <c r="L898" s="24">
        <f>Table3[[#This Row],[EMP ID]]</f>
        <v>240787</v>
      </c>
      <c r="M898" s="24" t="str">
        <f t="shared" si="26"/>
        <v>Jairo C. Graciano</v>
      </c>
      <c r="N898" s="24" t="str">
        <f t="shared" si="27"/>
        <v>Graciano, Jairo C</v>
      </c>
      <c r="O898" s="24">
        <f>Table3[[#This Row],[EMP ID]]</f>
        <v>240787</v>
      </c>
    </row>
    <row r="899" spans="1:15" x14ac:dyDescent="0.25">
      <c r="A899" s="24">
        <v>240788</v>
      </c>
      <c r="B899" s="24" t="s">
        <v>1049</v>
      </c>
      <c r="C899" s="24" t="s">
        <v>778</v>
      </c>
      <c r="D899" s="24" t="s">
        <v>3736</v>
      </c>
      <c r="F899" s="24" t="s">
        <v>1054</v>
      </c>
      <c r="G899" s="24" t="s">
        <v>761</v>
      </c>
      <c r="H899" s="27"/>
      <c r="I899" s="27">
        <v>45593</v>
      </c>
      <c r="J899" s="27">
        <v>45594</v>
      </c>
      <c r="K899" s="27">
        <v>45598</v>
      </c>
      <c r="L899" s="24">
        <f>Table3[[#This Row],[EMP ID]]</f>
        <v>240788</v>
      </c>
      <c r="M899" s="24" t="str">
        <f t="shared" ref="M899:M962" si="28">IF(C899&lt;&gt;"", B899 &amp; " " &amp; C899 &amp; ". " &amp; D899, B899 &amp; " " &amp; D899)</f>
        <v>Mauro A. Salazar Martinez</v>
      </c>
      <c r="N899" s="24" t="str">
        <f t="shared" ref="N899:N962" si="29">IF(C899&lt;&gt;"", D899 &amp; ", " &amp; B899 &amp; " " &amp; C899, D899 &amp; ", " &amp; B899)</f>
        <v>Salazar Martinez, Mauro A</v>
      </c>
      <c r="O899" s="24">
        <f>Table3[[#This Row],[EMP ID]]</f>
        <v>240788</v>
      </c>
    </row>
    <row r="900" spans="1:15" x14ac:dyDescent="0.25">
      <c r="A900" s="24">
        <v>240789</v>
      </c>
      <c r="B900" s="24" t="s">
        <v>868</v>
      </c>
      <c r="C900" s="24" t="s">
        <v>776</v>
      </c>
      <c r="D900" s="24" t="s">
        <v>3737</v>
      </c>
      <c r="F900" s="24" t="s">
        <v>1054</v>
      </c>
      <c r="G900" s="24" t="s">
        <v>761</v>
      </c>
      <c r="H900" s="27"/>
      <c r="I900" s="27">
        <v>45597</v>
      </c>
      <c r="J900" s="27">
        <v>45600</v>
      </c>
      <c r="K900" s="27">
        <v>45619</v>
      </c>
      <c r="L900" s="24">
        <f>Table3[[#This Row],[EMP ID]]</f>
        <v>240789</v>
      </c>
      <c r="M900" s="24" t="str">
        <f t="shared" si="28"/>
        <v>Victor M. Lopez Rivas</v>
      </c>
      <c r="N900" s="24" t="str">
        <f t="shared" si="29"/>
        <v>Lopez Rivas, Victor M</v>
      </c>
      <c r="O900" s="24">
        <f>Table3[[#This Row],[EMP ID]]</f>
        <v>240789</v>
      </c>
    </row>
    <row r="901" spans="1:15" x14ac:dyDescent="0.25">
      <c r="A901" s="24">
        <v>240790</v>
      </c>
      <c r="B901" s="24" t="s">
        <v>3738</v>
      </c>
      <c r="C901" s="24" t="s">
        <v>778</v>
      </c>
      <c r="D901" s="24" t="s">
        <v>3739</v>
      </c>
      <c r="F901" s="24" t="s">
        <v>1054</v>
      </c>
      <c r="G901" s="24" t="s">
        <v>761</v>
      </c>
      <c r="H901" s="27"/>
      <c r="I901" s="27">
        <v>45610</v>
      </c>
      <c r="J901" s="27">
        <v>45611</v>
      </c>
      <c r="K901" s="27">
        <v>45619</v>
      </c>
      <c r="L901" s="24">
        <f>Table3[[#This Row],[EMP ID]]</f>
        <v>240790</v>
      </c>
      <c r="M901" s="24" t="str">
        <f t="shared" si="28"/>
        <v>Bismarck A. Arauz Barrera</v>
      </c>
      <c r="N901" s="24" t="str">
        <f t="shared" si="29"/>
        <v>Arauz Barrera, Bismarck A</v>
      </c>
      <c r="O901" s="24">
        <f>Table3[[#This Row],[EMP ID]]</f>
        <v>240790</v>
      </c>
    </row>
    <row r="902" spans="1:15" x14ac:dyDescent="0.25">
      <c r="A902" s="24">
        <v>240791</v>
      </c>
      <c r="B902" s="24" t="s">
        <v>1245</v>
      </c>
      <c r="D902" s="24" t="s">
        <v>3880</v>
      </c>
      <c r="F902" s="24" t="s">
        <v>989</v>
      </c>
      <c r="G902" s="24" t="s">
        <v>761</v>
      </c>
      <c r="H902" s="27"/>
      <c r="I902" s="27">
        <v>45615</v>
      </c>
      <c r="J902" s="27">
        <v>45616</v>
      </c>
      <c r="K902" s="27">
        <v>45619</v>
      </c>
      <c r="L902" s="24">
        <f>Table3[[#This Row],[EMP ID]]</f>
        <v>240791</v>
      </c>
      <c r="M902" s="24" t="str">
        <f t="shared" si="28"/>
        <v>Angel Fernando Reyes</v>
      </c>
      <c r="N902" s="24" t="str">
        <f t="shared" si="29"/>
        <v>Fernando Reyes, Angel</v>
      </c>
      <c r="O902" s="24">
        <f>Table3[[#This Row],[EMP ID]]</f>
        <v>240791</v>
      </c>
    </row>
    <row r="903" spans="1:15" x14ac:dyDescent="0.25">
      <c r="A903" s="24">
        <v>240792</v>
      </c>
      <c r="B903" s="24" t="s">
        <v>1033</v>
      </c>
      <c r="C903" s="24" t="s">
        <v>810</v>
      </c>
      <c r="D903" s="24" t="s">
        <v>767</v>
      </c>
      <c r="F903" s="24" t="s">
        <v>1054</v>
      </c>
      <c r="G903" s="24" t="s">
        <v>761</v>
      </c>
      <c r="H903" s="27"/>
      <c r="I903" s="27">
        <v>45616</v>
      </c>
      <c r="J903" s="27">
        <v>45616</v>
      </c>
      <c r="K903" s="27">
        <v>45618</v>
      </c>
      <c r="L903" s="24">
        <f>Table3[[#This Row],[EMP ID]]</f>
        <v>240792</v>
      </c>
      <c r="M903" s="24" t="str">
        <f t="shared" si="28"/>
        <v>Julio C. Lopez</v>
      </c>
      <c r="N903" s="24" t="str">
        <f t="shared" si="29"/>
        <v>Lopez, Julio C</v>
      </c>
      <c r="O903" s="24">
        <f>Table3[[#This Row],[EMP ID]]</f>
        <v>240792</v>
      </c>
    </row>
    <row r="904" spans="1:15" x14ac:dyDescent="0.25">
      <c r="A904" s="24">
        <v>310000</v>
      </c>
      <c r="B904" s="24" t="s">
        <v>938</v>
      </c>
      <c r="D904" s="24" t="s">
        <v>1913</v>
      </c>
      <c r="F904" s="24" t="s">
        <v>828</v>
      </c>
      <c r="G904" s="24" t="s">
        <v>761</v>
      </c>
      <c r="H904" s="27">
        <v>44417</v>
      </c>
      <c r="I904" s="27">
        <v>44361</v>
      </c>
      <c r="J904" s="27">
        <v>44361</v>
      </c>
      <c r="K904" s="27">
        <v>44417</v>
      </c>
      <c r="L904" s="24">
        <f>Table3[[#This Row],[EMP ID]]</f>
        <v>310000</v>
      </c>
      <c r="M904" s="24" t="str">
        <f t="shared" si="28"/>
        <v>Alejandro Abarca Paramo</v>
      </c>
      <c r="N904" s="24" t="str">
        <f t="shared" si="29"/>
        <v>Abarca Paramo, Alejandro</v>
      </c>
      <c r="O904" s="24">
        <f>Table3[[#This Row],[EMP ID]]</f>
        <v>310000</v>
      </c>
    </row>
    <row r="905" spans="1:15" x14ac:dyDescent="0.25">
      <c r="A905" s="24">
        <v>310002</v>
      </c>
      <c r="B905" s="24" t="s">
        <v>1173</v>
      </c>
      <c r="D905" s="24" t="s">
        <v>1914</v>
      </c>
      <c r="F905" s="24" t="s">
        <v>828</v>
      </c>
      <c r="G905" s="24" t="s">
        <v>761</v>
      </c>
      <c r="H905" s="27">
        <v>44792</v>
      </c>
      <c r="I905" s="27">
        <v>44623</v>
      </c>
      <c r="J905" s="27">
        <v>44623</v>
      </c>
      <c r="K905" s="27">
        <v>44792</v>
      </c>
      <c r="L905" s="24">
        <f>Table3[[#This Row],[EMP ID]]</f>
        <v>310002</v>
      </c>
      <c r="M905" s="24" t="str">
        <f t="shared" si="28"/>
        <v>Rodolfo Garcia Prendis</v>
      </c>
      <c r="N905" s="24" t="str">
        <f t="shared" si="29"/>
        <v>Garcia Prendis, Rodolfo</v>
      </c>
      <c r="O905" s="24">
        <f>Table3[[#This Row],[EMP ID]]</f>
        <v>310002</v>
      </c>
    </row>
    <row r="906" spans="1:15" x14ac:dyDescent="0.25">
      <c r="A906" s="24">
        <v>310003</v>
      </c>
      <c r="B906" s="24" t="s">
        <v>1522</v>
      </c>
      <c r="C906" s="24" t="s">
        <v>816</v>
      </c>
      <c r="D906" s="24" t="s">
        <v>913</v>
      </c>
      <c r="F906" s="24" t="s">
        <v>828</v>
      </c>
      <c r="G906" s="24" t="s">
        <v>761</v>
      </c>
      <c r="H906" s="27">
        <v>44932</v>
      </c>
      <c r="I906" s="27">
        <v>44697</v>
      </c>
      <c r="J906" s="27">
        <v>44697</v>
      </c>
      <c r="K906" s="27">
        <v>44932</v>
      </c>
      <c r="L906" s="24">
        <f>Table3[[#This Row],[EMP ID]]</f>
        <v>310003</v>
      </c>
      <c r="M906" s="24" t="str">
        <f t="shared" si="28"/>
        <v>Sergio I. Garcia</v>
      </c>
      <c r="N906" s="24" t="str">
        <f t="shared" si="29"/>
        <v>Garcia, Sergio I</v>
      </c>
      <c r="O906" s="24">
        <f>Table3[[#This Row],[EMP ID]]</f>
        <v>310003</v>
      </c>
    </row>
    <row r="907" spans="1:15" x14ac:dyDescent="0.25">
      <c r="A907" s="24">
        <v>310005</v>
      </c>
      <c r="B907" s="24" t="s">
        <v>1380</v>
      </c>
      <c r="D907" s="24" t="s">
        <v>1915</v>
      </c>
      <c r="F907" s="24" t="s">
        <v>828</v>
      </c>
      <c r="G907" s="24" t="s">
        <v>761</v>
      </c>
      <c r="H907" s="27">
        <v>45009</v>
      </c>
      <c r="I907" s="27">
        <v>44958</v>
      </c>
      <c r="J907" s="27">
        <v>44958</v>
      </c>
      <c r="K907" s="27">
        <v>45009</v>
      </c>
      <c r="L907" s="24">
        <f>Table3[[#This Row],[EMP ID]]</f>
        <v>310005</v>
      </c>
      <c r="M907" s="24" t="str">
        <f t="shared" si="28"/>
        <v>Esteban Luna</v>
      </c>
      <c r="N907" s="24" t="str">
        <f t="shared" si="29"/>
        <v>Luna, Esteban</v>
      </c>
      <c r="O907" s="24">
        <f>Table3[[#This Row],[EMP ID]]</f>
        <v>310005</v>
      </c>
    </row>
    <row r="908" spans="1:15" x14ac:dyDescent="0.25">
      <c r="A908" s="24">
        <v>310006</v>
      </c>
      <c r="B908" s="24" t="s">
        <v>928</v>
      </c>
      <c r="C908" s="24" t="s">
        <v>816</v>
      </c>
      <c r="D908" s="24" t="s">
        <v>767</v>
      </c>
      <c r="F908" s="24" t="s">
        <v>828</v>
      </c>
      <c r="G908" s="24" t="s">
        <v>761</v>
      </c>
      <c r="H908" s="27">
        <v>45156</v>
      </c>
      <c r="I908" s="27">
        <v>45044</v>
      </c>
      <c r="J908" s="27">
        <v>45061</v>
      </c>
      <c r="K908" s="27">
        <v>45156</v>
      </c>
      <c r="L908" s="24">
        <f>Table3[[#This Row],[EMP ID]]</f>
        <v>310006</v>
      </c>
      <c r="M908" s="24" t="str">
        <f t="shared" si="28"/>
        <v>Jorge I. Lopez</v>
      </c>
      <c r="N908" s="24" t="str">
        <f t="shared" si="29"/>
        <v>Lopez, Jorge I</v>
      </c>
      <c r="O908" s="24">
        <f>Table3[[#This Row],[EMP ID]]</f>
        <v>310006</v>
      </c>
    </row>
    <row r="909" spans="1:15" x14ac:dyDescent="0.25">
      <c r="A909" s="24">
        <v>310007</v>
      </c>
      <c r="B909" s="24" t="s">
        <v>782</v>
      </c>
      <c r="D909" s="24" t="s">
        <v>1916</v>
      </c>
      <c r="F909" s="24" t="s">
        <v>812</v>
      </c>
      <c r="G909" s="24" t="s">
        <v>761</v>
      </c>
      <c r="H909" s="27">
        <v>45180</v>
      </c>
      <c r="I909" s="27">
        <v>45180</v>
      </c>
      <c r="J909" s="27">
        <v>45180</v>
      </c>
      <c r="K909" s="27">
        <v>45180</v>
      </c>
      <c r="L909" s="24">
        <f>Table3[[#This Row],[EMP ID]]</f>
        <v>310007</v>
      </c>
      <c r="M909" s="24" t="str">
        <f t="shared" si="28"/>
        <v>Claudia Maldonado</v>
      </c>
      <c r="N909" s="24" t="str">
        <f t="shared" si="29"/>
        <v>Maldonado, Claudia</v>
      </c>
      <c r="O909" s="24">
        <f>Table3[[#This Row],[EMP ID]]</f>
        <v>310007</v>
      </c>
    </row>
    <row r="910" spans="1:15" x14ac:dyDescent="0.25">
      <c r="A910" s="24">
        <v>310008</v>
      </c>
      <c r="B910" s="24" t="s">
        <v>1380</v>
      </c>
      <c r="D910" s="24" t="s">
        <v>1485</v>
      </c>
      <c r="F910" s="24" t="s">
        <v>840</v>
      </c>
      <c r="G910" s="24" t="s">
        <v>761</v>
      </c>
      <c r="H910" s="27"/>
      <c r="I910" s="27">
        <v>45264</v>
      </c>
      <c r="J910" s="27">
        <v>45264</v>
      </c>
      <c r="K910" s="27">
        <v>45619</v>
      </c>
      <c r="L910" s="24">
        <f>Table3[[#This Row],[EMP ID]]</f>
        <v>310008</v>
      </c>
      <c r="M910" s="24" t="str">
        <f t="shared" si="28"/>
        <v>Esteban Rodriguez Perez</v>
      </c>
      <c r="N910" s="24" t="str">
        <f t="shared" si="29"/>
        <v>Rodriguez Perez, Esteban</v>
      </c>
      <c r="O910" s="24">
        <f>Table3[[#This Row],[EMP ID]]</f>
        <v>310008</v>
      </c>
    </row>
    <row r="911" spans="1:15" x14ac:dyDescent="0.25">
      <c r="A911" s="24">
        <v>310009</v>
      </c>
      <c r="B911" s="24" t="s">
        <v>876</v>
      </c>
      <c r="D911" s="24" t="s">
        <v>1139</v>
      </c>
      <c r="F911" s="24" t="s">
        <v>840</v>
      </c>
      <c r="G911" s="24" t="s">
        <v>761</v>
      </c>
      <c r="H911" s="27">
        <v>45394</v>
      </c>
      <c r="I911" s="27">
        <v>45301</v>
      </c>
      <c r="J911" s="27">
        <v>45306</v>
      </c>
      <c r="K911" s="27">
        <v>45394</v>
      </c>
      <c r="L911" s="24">
        <f>Table3[[#This Row],[EMP ID]]</f>
        <v>310009</v>
      </c>
      <c r="M911" s="24" t="str">
        <f t="shared" si="28"/>
        <v>Omar Vazquez</v>
      </c>
      <c r="N911" s="24" t="str">
        <f t="shared" si="29"/>
        <v>Vazquez, Omar</v>
      </c>
      <c r="O911" s="24">
        <f>Table3[[#This Row],[EMP ID]]</f>
        <v>310009</v>
      </c>
    </row>
    <row r="912" spans="1:15" x14ac:dyDescent="0.25">
      <c r="A912" s="24">
        <v>310010</v>
      </c>
      <c r="B912" s="24" t="s">
        <v>1011</v>
      </c>
      <c r="C912" s="24" t="s">
        <v>791</v>
      </c>
      <c r="D912" s="24" t="s">
        <v>1917</v>
      </c>
      <c r="F912" s="24" t="s">
        <v>840</v>
      </c>
      <c r="G912" s="24" t="s">
        <v>761</v>
      </c>
      <c r="H912" s="27">
        <v>45519</v>
      </c>
      <c r="I912" s="27">
        <v>45422</v>
      </c>
      <c r="J912" s="27">
        <v>45440</v>
      </c>
      <c r="K912" s="27">
        <v>45508</v>
      </c>
      <c r="L912" s="24">
        <f>Table3[[#This Row],[EMP ID]]</f>
        <v>310010</v>
      </c>
      <c r="M912" s="24" t="str">
        <f t="shared" si="28"/>
        <v>Ivan E. Torres Lopez</v>
      </c>
      <c r="N912" s="24" t="str">
        <f t="shared" si="29"/>
        <v>Torres Lopez, Ivan E</v>
      </c>
      <c r="O912" s="24">
        <f>Table3[[#This Row],[EMP ID]]</f>
        <v>310010</v>
      </c>
    </row>
    <row r="913" spans="1:15" x14ac:dyDescent="0.25">
      <c r="A913" s="24">
        <v>340000</v>
      </c>
      <c r="B913" s="24" t="s">
        <v>852</v>
      </c>
      <c r="C913" s="24" t="s">
        <v>766</v>
      </c>
      <c r="D913" s="24" t="s">
        <v>1918</v>
      </c>
      <c r="F913" s="24" t="s">
        <v>1244</v>
      </c>
      <c r="G913" s="24" t="s">
        <v>771</v>
      </c>
      <c r="H913" s="27">
        <v>44561</v>
      </c>
      <c r="I913" s="27">
        <v>44200</v>
      </c>
      <c r="J913" s="27">
        <v>44200</v>
      </c>
      <c r="K913" s="27">
        <v>44561</v>
      </c>
      <c r="L913" s="24">
        <f>Table3[[#This Row],[EMP ID]]</f>
        <v>340000</v>
      </c>
      <c r="M913" s="24" t="str">
        <f t="shared" si="28"/>
        <v>Terry J. Worthington</v>
      </c>
      <c r="N913" s="24" t="str">
        <f t="shared" si="29"/>
        <v>Worthington, Terry J</v>
      </c>
      <c r="O913" s="24">
        <f>Table3[[#This Row],[EMP ID]]</f>
        <v>340000</v>
      </c>
    </row>
    <row r="914" spans="1:15" x14ac:dyDescent="0.25">
      <c r="A914" s="24">
        <v>340001</v>
      </c>
      <c r="B914" s="24" t="s">
        <v>861</v>
      </c>
      <c r="D914" s="24" t="s">
        <v>1919</v>
      </c>
      <c r="F914" s="24" t="s">
        <v>818</v>
      </c>
      <c r="G914" s="24" t="s">
        <v>761</v>
      </c>
      <c r="H914" s="27">
        <v>45339</v>
      </c>
      <c r="I914" s="27">
        <v>44207</v>
      </c>
      <c r="J914" s="27">
        <v>44207</v>
      </c>
      <c r="K914" s="27">
        <v>45339</v>
      </c>
      <c r="L914" s="24">
        <f>Table3[[#This Row],[EMP ID]]</f>
        <v>340001</v>
      </c>
      <c r="M914" s="24" t="str">
        <f t="shared" si="28"/>
        <v>Edgar Medrano</v>
      </c>
      <c r="N914" s="24" t="str">
        <f t="shared" si="29"/>
        <v>Medrano, Edgar</v>
      </c>
      <c r="O914" s="24">
        <f>Table3[[#This Row],[EMP ID]]</f>
        <v>340001</v>
      </c>
    </row>
    <row r="915" spans="1:15" x14ac:dyDescent="0.25">
      <c r="A915" s="24">
        <v>340002</v>
      </c>
      <c r="B915" s="24" t="s">
        <v>902</v>
      </c>
      <c r="C915" s="24" t="s">
        <v>764</v>
      </c>
      <c r="D915" s="24" t="s">
        <v>1920</v>
      </c>
      <c r="F915" s="24" t="s">
        <v>760</v>
      </c>
      <c r="H915" s="27">
        <v>44640</v>
      </c>
      <c r="I915" s="27">
        <v>44228</v>
      </c>
      <c r="J915" s="27">
        <v>44235</v>
      </c>
      <c r="K915" s="27">
        <v>44640</v>
      </c>
      <c r="L915" s="24">
        <f>Table3[[#This Row],[EMP ID]]</f>
        <v>340002</v>
      </c>
      <c r="M915" s="24" t="str">
        <f t="shared" si="28"/>
        <v>Alexis N. Keith</v>
      </c>
      <c r="N915" s="24" t="str">
        <f t="shared" si="29"/>
        <v>Keith, Alexis N</v>
      </c>
      <c r="O915" s="24">
        <f>Table3[[#This Row],[EMP ID]]</f>
        <v>340002</v>
      </c>
    </row>
    <row r="916" spans="1:15" x14ac:dyDescent="0.25">
      <c r="A916" s="24">
        <v>340003</v>
      </c>
      <c r="B916" s="24" t="s">
        <v>1921</v>
      </c>
      <c r="C916" s="24" t="s">
        <v>769</v>
      </c>
      <c r="D916" s="24" t="s">
        <v>1922</v>
      </c>
      <c r="F916" s="24" t="s">
        <v>1041</v>
      </c>
      <c r="H916" s="27">
        <v>44660</v>
      </c>
      <c r="I916" s="27">
        <v>44231</v>
      </c>
      <c r="J916" s="27">
        <v>44235</v>
      </c>
      <c r="K916" s="27">
        <v>44660</v>
      </c>
      <c r="L916" s="24">
        <f>Table3[[#This Row],[EMP ID]]</f>
        <v>340003</v>
      </c>
      <c r="M916" s="24" t="str">
        <f t="shared" si="28"/>
        <v>Timmy L. Kirkland</v>
      </c>
      <c r="N916" s="24" t="str">
        <f t="shared" si="29"/>
        <v>Kirkland, Timmy L</v>
      </c>
      <c r="O916" s="24">
        <f>Table3[[#This Row],[EMP ID]]</f>
        <v>340003</v>
      </c>
    </row>
    <row r="917" spans="1:15" x14ac:dyDescent="0.25">
      <c r="A917" s="24">
        <v>340004</v>
      </c>
      <c r="B917" s="24" t="s">
        <v>1923</v>
      </c>
      <c r="C917" s="24" t="s">
        <v>778</v>
      </c>
      <c r="D917" s="24" t="s">
        <v>1790</v>
      </c>
      <c r="F917" s="24" t="s">
        <v>1041</v>
      </c>
      <c r="H917" s="27">
        <v>44561</v>
      </c>
      <c r="I917" s="27">
        <v>44231</v>
      </c>
      <c r="J917" s="27">
        <v>44235</v>
      </c>
      <c r="K917" s="27">
        <v>44561</v>
      </c>
      <c r="L917" s="24">
        <f>Table3[[#This Row],[EMP ID]]</f>
        <v>340004</v>
      </c>
      <c r="M917" s="24" t="str">
        <f t="shared" si="28"/>
        <v>Cody A. Jones</v>
      </c>
      <c r="N917" s="24" t="str">
        <f t="shared" si="29"/>
        <v>Jones, Cody A</v>
      </c>
      <c r="O917" s="24">
        <f>Table3[[#This Row],[EMP ID]]</f>
        <v>340004</v>
      </c>
    </row>
    <row r="918" spans="1:15" x14ac:dyDescent="0.25">
      <c r="A918" s="24">
        <v>340005</v>
      </c>
      <c r="B918" s="24" t="s">
        <v>1924</v>
      </c>
      <c r="D918" s="24" t="s">
        <v>1925</v>
      </c>
      <c r="F918" s="24" t="s">
        <v>1041</v>
      </c>
      <c r="H918" s="27">
        <v>44561</v>
      </c>
      <c r="I918" s="27">
        <v>44235</v>
      </c>
      <c r="J918" s="27">
        <v>44235</v>
      </c>
      <c r="K918" s="27">
        <v>44561</v>
      </c>
      <c r="L918" s="24">
        <f>Table3[[#This Row],[EMP ID]]</f>
        <v>340005</v>
      </c>
      <c r="M918" s="24" t="str">
        <f t="shared" si="28"/>
        <v>Don Waldner</v>
      </c>
      <c r="N918" s="24" t="str">
        <f t="shared" si="29"/>
        <v>Waldner, Don</v>
      </c>
      <c r="O918" s="24">
        <f>Table3[[#This Row],[EMP ID]]</f>
        <v>340005</v>
      </c>
    </row>
    <row r="919" spans="1:15" x14ac:dyDescent="0.25">
      <c r="A919" s="24">
        <v>340006</v>
      </c>
      <c r="B919" s="24" t="s">
        <v>1926</v>
      </c>
      <c r="C919" s="24" t="s">
        <v>845</v>
      </c>
      <c r="D919" s="24" t="s">
        <v>1922</v>
      </c>
      <c r="F919" s="24" t="s">
        <v>1454</v>
      </c>
      <c r="H919" s="27">
        <v>44561</v>
      </c>
      <c r="I919" s="27">
        <v>44235</v>
      </c>
      <c r="J919" s="27">
        <v>44235</v>
      </c>
      <c r="K919" s="27">
        <v>44561</v>
      </c>
      <c r="L919" s="24">
        <f>Table3[[#This Row],[EMP ID]]</f>
        <v>340006</v>
      </c>
      <c r="M919" s="24" t="str">
        <f t="shared" si="28"/>
        <v>Jerald D. Kirkland</v>
      </c>
      <c r="N919" s="24" t="str">
        <f t="shared" si="29"/>
        <v>Kirkland, Jerald D</v>
      </c>
      <c r="O919" s="24">
        <f>Table3[[#This Row],[EMP ID]]</f>
        <v>340006</v>
      </c>
    </row>
    <row r="920" spans="1:15" x14ac:dyDescent="0.25">
      <c r="A920" s="24">
        <v>340007</v>
      </c>
      <c r="B920" s="24" t="s">
        <v>932</v>
      </c>
      <c r="C920" s="24" t="s">
        <v>778</v>
      </c>
      <c r="D920" s="24" t="s">
        <v>1927</v>
      </c>
      <c r="F920" s="24" t="s">
        <v>837</v>
      </c>
      <c r="H920" s="27">
        <v>44237</v>
      </c>
      <c r="I920" s="27">
        <v>44235</v>
      </c>
      <c r="J920" s="27">
        <v>44235</v>
      </c>
      <c r="K920" s="27">
        <v>44237</v>
      </c>
      <c r="L920" s="24">
        <f>Table3[[#This Row],[EMP ID]]</f>
        <v>340007</v>
      </c>
      <c r="M920" s="24" t="str">
        <f t="shared" si="28"/>
        <v>Timothy A. Steiner</v>
      </c>
      <c r="N920" s="24" t="str">
        <f t="shared" si="29"/>
        <v>Steiner, Timothy A</v>
      </c>
      <c r="O920" s="24">
        <f>Table3[[#This Row],[EMP ID]]</f>
        <v>340007</v>
      </c>
    </row>
    <row r="921" spans="1:15" x14ac:dyDescent="0.25">
      <c r="A921" s="24">
        <v>340008</v>
      </c>
      <c r="B921" s="24" t="s">
        <v>1198</v>
      </c>
      <c r="C921" s="24" t="s">
        <v>950</v>
      </c>
      <c r="D921" s="24" t="s">
        <v>1928</v>
      </c>
      <c r="F921" s="24" t="s">
        <v>1041</v>
      </c>
      <c r="H921" s="27">
        <v>44300</v>
      </c>
      <c r="I921" s="27">
        <v>44291</v>
      </c>
      <c r="J921" s="27">
        <v>44291</v>
      </c>
      <c r="K921" s="27">
        <v>44300</v>
      </c>
      <c r="L921" s="24">
        <f>Table3[[#This Row],[EMP ID]]</f>
        <v>340008</v>
      </c>
      <c r="M921" s="24" t="str">
        <f t="shared" si="28"/>
        <v>William B. Mccaig</v>
      </c>
      <c r="N921" s="24" t="str">
        <f t="shared" si="29"/>
        <v>Mccaig, William B</v>
      </c>
      <c r="O921" s="24">
        <f>Table3[[#This Row],[EMP ID]]</f>
        <v>340008</v>
      </c>
    </row>
    <row r="922" spans="1:15" x14ac:dyDescent="0.25">
      <c r="A922" s="24">
        <v>340009</v>
      </c>
      <c r="B922" s="24" t="s">
        <v>1409</v>
      </c>
      <c r="C922" s="24" t="s">
        <v>900</v>
      </c>
      <c r="D922" s="24" t="s">
        <v>1929</v>
      </c>
      <c r="F922" s="24" t="s">
        <v>1352</v>
      </c>
      <c r="H922" s="27">
        <v>44617</v>
      </c>
      <c r="I922" s="27">
        <v>44305</v>
      </c>
      <c r="J922" s="27">
        <v>44305</v>
      </c>
      <c r="K922" s="27">
        <v>44625</v>
      </c>
      <c r="L922" s="24">
        <f>Table3[[#This Row],[EMP ID]]</f>
        <v>340009</v>
      </c>
      <c r="M922" s="24" t="str">
        <f t="shared" si="28"/>
        <v>Peter G. Ekberg</v>
      </c>
      <c r="N922" s="24" t="str">
        <f t="shared" si="29"/>
        <v>Ekberg, Peter G</v>
      </c>
      <c r="O922" s="24">
        <f>Table3[[#This Row],[EMP ID]]</f>
        <v>340009</v>
      </c>
    </row>
    <row r="923" spans="1:15" x14ac:dyDescent="0.25">
      <c r="A923" s="24">
        <v>340010</v>
      </c>
      <c r="B923" s="24" t="s">
        <v>1930</v>
      </c>
      <c r="C923" s="24" t="s">
        <v>776</v>
      </c>
      <c r="D923" s="24" t="s">
        <v>1336</v>
      </c>
      <c r="F923" s="24" t="s">
        <v>1931</v>
      </c>
      <c r="H923" s="27">
        <v>45423</v>
      </c>
      <c r="I923" s="27">
        <v>44319</v>
      </c>
      <c r="J923" s="27">
        <v>44319</v>
      </c>
      <c r="K923" s="27">
        <v>45423</v>
      </c>
      <c r="L923" s="24">
        <f>Table3[[#This Row],[EMP ID]]</f>
        <v>340010</v>
      </c>
      <c r="M923" s="24" t="str">
        <f t="shared" si="28"/>
        <v>Jerrad M. Dunn</v>
      </c>
      <c r="N923" s="24" t="str">
        <f t="shared" si="29"/>
        <v>Dunn, Jerrad M</v>
      </c>
      <c r="O923" s="24">
        <f>Table3[[#This Row],[EMP ID]]</f>
        <v>340010</v>
      </c>
    </row>
    <row r="924" spans="1:15" x14ac:dyDescent="0.25">
      <c r="A924" s="24">
        <v>340011</v>
      </c>
      <c r="B924" s="24" t="s">
        <v>999</v>
      </c>
      <c r="C924" s="24" t="s">
        <v>810</v>
      </c>
      <c r="D924" s="24" t="s">
        <v>1932</v>
      </c>
      <c r="F924" s="24" t="s">
        <v>1041</v>
      </c>
      <c r="H924" s="27">
        <v>44463</v>
      </c>
      <c r="I924" s="27">
        <v>44326</v>
      </c>
      <c r="J924" s="27">
        <v>44326</v>
      </c>
      <c r="K924" s="27">
        <v>44463</v>
      </c>
      <c r="L924" s="24">
        <f>Table3[[#This Row],[EMP ID]]</f>
        <v>340011</v>
      </c>
      <c r="M924" s="24" t="str">
        <f t="shared" si="28"/>
        <v>Michael C. Eubank</v>
      </c>
      <c r="N924" s="24" t="str">
        <f t="shared" si="29"/>
        <v>Eubank, Michael C</v>
      </c>
      <c r="O924" s="24">
        <f>Table3[[#This Row],[EMP ID]]</f>
        <v>340011</v>
      </c>
    </row>
    <row r="925" spans="1:15" x14ac:dyDescent="0.25">
      <c r="A925" s="24">
        <v>340012</v>
      </c>
      <c r="B925" s="24" t="s">
        <v>1933</v>
      </c>
      <c r="C925" s="24" t="s">
        <v>762</v>
      </c>
      <c r="D925" s="24" t="s">
        <v>889</v>
      </c>
      <c r="F925" s="24" t="s">
        <v>1041</v>
      </c>
      <c r="G925" s="24" t="s">
        <v>761</v>
      </c>
      <c r="H925" s="27">
        <v>44338</v>
      </c>
      <c r="I925" s="27">
        <v>44330</v>
      </c>
      <c r="J925" s="27">
        <v>44330</v>
      </c>
      <c r="K925" s="27">
        <v>44338</v>
      </c>
      <c r="L925" s="24">
        <f>Table3[[#This Row],[EMP ID]]</f>
        <v>340012</v>
      </c>
      <c r="M925" s="24" t="str">
        <f t="shared" si="28"/>
        <v>Florencio S. Ramirez</v>
      </c>
      <c r="N925" s="24" t="str">
        <f t="shared" si="29"/>
        <v>Ramirez, Florencio S</v>
      </c>
      <c r="O925" s="24">
        <f>Table3[[#This Row],[EMP ID]]</f>
        <v>340012</v>
      </c>
    </row>
    <row r="926" spans="1:15" x14ac:dyDescent="0.25">
      <c r="A926" s="24">
        <v>340013</v>
      </c>
      <c r="B926" s="24" t="s">
        <v>1253</v>
      </c>
      <c r="D926" s="24" t="s">
        <v>1934</v>
      </c>
      <c r="F926" s="24" t="s">
        <v>1041</v>
      </c>
      <c r="G926" s="24" t="s">
        <v>761</v>
      </c>
      <c r="H926" s="27">
        <v>44450</v>
      </c>
      <c r="I926" s="27">
        <v>44333</v>
      </c>
      <c r="J926" s="27">
        <v>44333</v>
      </c>
      <c r="K926" s="27">
        <v>44449</v>
      </c>
      <c r="L926" s="24">
        <f>Table3[[#This Row],[EMP ID]]</f>
        <v>340013</v>
      </c>
      <c r="M926" s="24" t="str">
        <f t="shared" si="28"/>
        <v>Alfredo Madrid</v>
      </c>
      <c r="N926" s="24" t="str">
        <f t="shared" si="29"/>
        <v>Madrid, Alfredo</v>
      </c>
      <c r="O926" s="24">
        <f>Table3[[#This Row],[EMP ID]]</f>
        <v>340013</v>
      </c>
    </row>
    <row r="927" spans="1:15" x14ac:dyDescent="0.25">
      <c r="A927" s="24">
        <v>340014</v>
      </c>
      <c r="B927" s="24" t="s">
        <v>1873</v>
      </c>
      <c r="C927" s="24" t="s">
        <v>845</v>
      </c>
      <c r="D927" s="24" t="s">
        <v>1935</v>
      </c>
      <c r="F927" s="24" t="s">
        <v>1041</v>
      </c>
      <c r="H927" s="27">
        <v>44364</v>
      </c>
      <c r="I927" s="27">
        <v>44351</v>
      </c>
      <c r="J927" s="27">
        <v>44351</v>
      </c>
      <c r="K927" s="27">
        <v>44364</v>
      </c>
      <c r="L927" s="24">
        <f>Table3[[#This Row],[EMP ID]]</f>
        <v>340014</v>
      </c>
      <c r="M927" s="24" t="str">
        <f t="shared" si="28"/>
        <v>Jeremy D. Rogers</v>
      </c>
      <c r="N927" s="24" t="str">
        <f t="shared" si="29"/>
        <v>Rogers, Jeremy D</v>
      </c>
      <c r="O927" s="24">
        <f>Table3[[#This Row],[EMP ID]]</f>
        <v>340014</v>
      </c>
    </row>
    <row r="928" spans="1:15" x14ac:dyDescent="0.25">
      <c r="A928" s="24">
        <v>340015</v>
      </c>
      <c r="B928" s="24" t="s">
        <v>1072</v>
      </c>
      <c r="C928" s="24" t="s">
        <v>791</v>
      </c>
      <c r="D928" s="24" t="s">
        <v>1936</v>
      </c>
      <c r="F928" s="24" t="s">
        <v>1041</v>
      </c>
      <c r="H928" s="27">
        <v>44469</v>
      </c>
      <c r="I928" s="27">
        <v>44356</v>
      </c>
      <c r="J928" s="27">
        <v>44356</v>
      </c>
      <c r="K928" s="27">
        <v>44462</v>
      </c>
      <c r="L928" s="24">
        <f>Table3[[#This Row],[EMP ID]]</f>
        <v>340015</v>
      </c>
      <c r="M928" s="24" t="str">
        <f t="shared" si="28"/>
        <v>James E. Ferguson</v>
      </c>
      <c r="N928" s="24" t="str">
        <f t="shared" si="29"/>
        <v>Ferguson, James E</v>
      </c>
      <c r="O928" s="24">
        <f>Table3[[#This Row],[EMP ID]]</f>
        <v>340015</v>
      </c>
    </row>
    <row r="929" spans="1:15" x14ac:dyDescent="0.25">
      <c r="A929" s="24">
        <v>340016</v>
      </c>
      <c r="B929" s="24" t="s">
        <v>1177</v>
      </c>
      <c r="D929" s="24" t="s">
        <v>1937</v>
      </c>
      <c r="F929" s="24" t="s">
        <v>828</v>
      </c>
      <c r="G929" s="24" t="s">
        <v>771</v>
      </c>
      <c r="H929" s="27">
        <v>45146</v>
      </c>
      <c r="I929" s="27">
        <v>44417</v>
      </c>
      <c r="J929" s="27">
        <v>44417</v>
      </c>
      <c r="K929" s="27">
        <v>45262</v>
      </c>
      <c r="L929" s="24">
        <f>Table3[[#This Row],[EMP ID]]</f>
        <v>340016</v>
      </c>
      <c r="M929" s="24" t="str">
        <f t="shared" si="28"/>
        <v>Micheal Zano</v>
      </c>
      <c r="N929" s="24" t="str">
        <f t="shared" si="29"/>
        <v>Zano, Micheal</v>
      </c>
      <c r="O929" s="24">
        <f>Table3[[#This Row],[EMP ID]]</f>
        <v>340016</v>
      </c>
    </row>
    <row r="930" spans="1:15" x14ac:dyDescent="0.25">
      <c r="A930" s="24">
        <v>340017</v>
      </c>
      <c r="B930" s="24" t="s">
        <v>1938</v>
      </c>
      <c r="C930" s="24" t="s">
        <v>778</v>
      </c>
      <c r="D930" s="24" t="s">
        <v>1939</v>
      </c>
      <c r="F930" s="24" t="s">
        <v>1041</v>
      </c>
      <c r="H930" s="27">
        <v>44561</v>
      </c>
      <c r="I930" s="27">
        <v>44413</v>
      </c>
      <c r="J930" s="27">
        <v>44413</v>
      </c>
      <c r="K930" s="27">
        <v>44561</v>
      </c>
      <c r="L930" s="24">
        <f>Table3[[#This Row],[EMP ID]]</f>
        <v>340017</v>
      </c>
      <c r="M930" s="24" t="str">
        <f t="shared" si="28"/>
        <v>Gregory A. Frazier</v>
      </c>
      <c r="N930" s="24" t="str">
        <f t="shared" si="29"/>
        <v>Frazier, Gregory A</v>
      </c>
      <c r="O930" s="24">
        <f>Table3[[#This Row],[EMP ID]]</f>
        <v>340017</v>
      </c>
    </row>
    <row r="931" spans="1:15" x14ac:dyDescent="0.25">
      <c r="A931" s="24">
        <v>340018</v>
      </c>
      <c r="B931" s="24" t="s">
        <v>974</v>
      </c>
      <c r="C931" s="24" t="s">
        <v>810</v>
      </c>
      <c r="D931" s="24" t="s">
        <v>1940</v>
      </c>
      <c r="F931" s="24" t="s">
        <v>837</v>
      </c>
      <c r="G931" s="24" t="s">
        <v>761</v>
      </c>
      <c r="H931" s="27">
        <v>44463</v>
      </c>
      <c r="I931" s="27">
        <v>44463</v>
      </c>
      <c r="J931" s="27">
        <v>44463</v>
      </c>
      <c r="K931" s="27">
        <v>44463</v>
      </c>
      <c r="L931" s="24">
        <f>Table3[[#This Row],[EMP ID]]</f>
        <v>340018</v>
      </c>
      <c r="M931" s="24" t="str">
        <f t="shared" si="28"/>
        <v>Luis C. Fernandez Jr</v>
      </c>
      <c r="N931" s="24" t="str">
        <f t="shared" si="29"/>
        <v>Fernandez Jr, Luis C</v>
      </c>
      <c r="O931" s="24">
        <f>Table3[[#This Row],[EMP ID]]</f>
        <v>340018</v>
      </c>
    </row>
    <row r="932" spans="1:15" x14ac:dyDescent="0.25">
      <c r="A932" s="24">
        <v>340019</v>
      </c>
      <c r="B932" s="24" t="s">
        <v>1006</v>
      </c>
      <c r="C932" s="24" t="s">
        <v>778</v>
      </c>
      <c r="D932" s="24" t="s">
        <v>794</v>
      </c>
      <c r="F932" s="24" t="s">
        <v>1041</v>
      </c>
      <c r="G932" s="24" t="s">
        <v>761</v>
      </c>
      <c r="H932" s="27">
        <v>44611</v>
      </c>
      <c r="I932" s="27">
        <v>44461</v>
      </c>
      <c r="J932" s="27">
        <v>44461</v>
      </c>
      <c r="K932" s="27">
        <v>44611</v>
      </c>
      <c r="L932" s="24">
        <f>Table3[[#This Row],[EMP ID]]</f>
        <v>340019</v>
      </c>
      <c r="M932" s="24" t="str">
        <f t="shared" si="28"/>
        <v>Francisco A. Rodriguez</v>
      </c>
      <c r="N932" s="24" t="str">
        <f t="shared" si="29"/>
        <v>Rodriguez, Francisco A</v>
      </c>
      <c r="O932" s="24">
        <f>Table3[[#This Row],[EMP ID]]</f>
        <v>340019</v>
      </c>
    </row>
    <row r="933" spans="1:15" x14ac:dyDescent="0.25">
      <c r="A933" s="24">
        <v>340020</v>
      </c>
      <c r="B933" s="24" t="s">
        <v>1068</v>
      </c>
      <c r="D933" s="24" t="s">
        <v>1941</v>
      </c>
      <c r="F933" s="24" t="s">
        <v>837</v>
      </c>
      <c r="G933" s="24" t="s">
        <v>761</v>
      </c>
      <c r="H933" s="27">
        <v>44585</v>
      </c>
      <c r="I933" s="27">
        <v>44470</v>
      </c>
      <c r="J933" s="27">
        <v>44470</v>
      </c>
      <c r="K933" s="27">
        <v>44581</v>
      </c>
      <c r="L933" s="24">
        <f>Table3[[#This Row],[EMP ID]]</f>
        <v>340020</v>
      </c>
      <c r="M933" s="24" t="str">
        <f t="shared" si="28"/>
        <v>Kevin Berumen Prieto</v>
      </c>
      <c r="N933" s="24" t="str">
        <f t="shared" si="29"/>
        <v>Berumen Prieto, Kevin</v>
      </c>
      <c r="O933" s="24">
        <f>Table3[[#This Row],[EMP ID]]</f>
        <v>340020</v>
      </c>
    </row>
    <row r="934" spans="1:15" x14ac:dyDescent="0.25">
      <c r="A934" s="24">
        <v>340021</v>
      </c>
      <c r="B934" s="24" t="s">
        <v>1522</v>
      </c>
      <c r="D934" s="24" t="s">
        <v>1942</v>
      </c>
      <c r="F934" s="24" t="s">
        <v>1041</v>
      </c>
      <c r="G934" s="24" t="s">
        <v>761</v>
      </c>
      <c r="H934" s="27">
        <v>44481</v>
      </c>
      <c r="I934" s="27">
        <v>44474</v>
      </c>
      <c r="J934" s="27">
        <v>44474</v>
      </c>
      <c r="K934" s="27">
        <v>44481</v>
      </c>
      <c r="L934" s="24">
        <f>Table3[[#This Row],[EMP ID]]</f>
        <v>340021</v>
      </c>
      <c r="M934" s="24" t="str">
        <f t="shared" si="28"/>
        <v>Sergio Mercado</v>
      </c>
      <c r="N934" s="24" t="str">
        <f t="shared" si="29"/>
        <v>Mercado, Sergio</v>
      </c>
      <c r="O934" s="24">
        <f>Table3[[#This Row],[EMP ID]]</f>
        <v>340021</v>
      </c>
    </row>
    <row r="935" spans="1:15" x14ac:dyDescent="0.25">
      <c r="A935" s="24">
        <v>340022</v>
      </c>
      <c r="B935" s="24" t="s">
        <v>1072</v>
      </c>
      <c r="C935" s="24" t="s">
        <v>776</v>
      </c>
      <c r="D935" s="24" t="s">
        <v>1943</v>
      </c>
      <c r="F935" s="24" t="s">
        <v>837</v>
      </c>
      <c r="H935" s="27">
        <v>44474</v>
      </c>
      <c r="I935" s="27">
        <v>44474</v>
      </c>
      <c r="J935" s="27">
        <v>44474</v>
      </c>
      <c r="K935" s="27">
        <v>44474</v>
      </c>
      <c r="L935" s="24">
        <f>Table3[[#This Row],[EMP ID]]</f>
        <v>340022</v>
      </c>
      <c r="M935" s="24" t="str">
        <f t="shared" si="28"/>
        <v>James M. Moats</v>
      </c>
      <c r="N935" s="24" t="str">
        <f t="shared" si="29"/>
        <v>Moats, James M</v>
      </c>
      <c r="O935" s="24">
        <f>Table3[[#This Row],[EMP ID]]</f>
        <v>340022</v>
      </c>
    </row>
    <row r="936" spans="1:15" x14ac:dyDescent="0.25">
      <c r="A936" s="24">
        <v>340023</v>
      </c>
      <c r="B936" s="24" t="s">
        <v>877</v>
      </c>
      <c r="D936" s="24" t="s">
        <v>1944</v>
      </c>
      <c r="F936" s="24" t="s">
        <v>996</v>
      </c>
      <c r="G936" s="24" t="s">
        <v>761</v>
      </c>
      <c r="H936" s="27">
        <v>44662</v>
      </c>
      <c r="I936" s="27">
        <v>44470</v>
      </c>
      <c r="J936" s="27">
        <v>44470</v>
      </c>
      <c r="K936" s="27">
        <v>44662</v>
      </c>
      <c r="L936" s="24">
        <f>Table3[[#This Row],[EMP ID]]</f>
        <v>340023</v>
      </c>
      <c r="M936" s="24" t="str">
        <f t="shared" si="28"/>
        <v>Jose Teran</v>
      </c>
      <c r="N936" s="24" t="str">
        <f t="shared" si="29"/>
        <v>Teran, Jose</v>
      </c>
      <c r="O936" s="24">
        <f>Table3[[#This Row],[EMP ID]]</f>
        <v>340023</v>
      </c>
    </row>
    <row r="937" spans="1:15" x14ac:dyDescent="0.25">
      <c r="A937" s="24">
        <v>340024</v>
      </c>
      <c r="B937" s="24" t="s">
        <v>1945</v>
      </c>
      <c r="C937" s="24" t="s">
        <v>769</v>
      </c>
      <c r="D937" s="24" t="s">
        <v>1946</v>
      </c>
      <c r="F937" s="24" t="s">
        <v>1041</v>
      </c>
      <c r="H937" s="27">
        <v>44614</v>
      </c>
      <c r="I937" s="27">
        <v>44480</v>
      </c>
      <c r="J937" s="27">
        <v>44480</v>
      </c>
      <c r="K937" s="27">
        <v>44614</v>
      </c>
      <c r="L937" s="24">
        <f>Table3[[#This Row],[EMP ID]]</f>
        <v>340024</v>
      </c>
      <c r="M937" s="24" t="str">
        <f t="shared" si="28"/>
        <v>Robert L. Chandler III</v>
      </c>
      <c r="N937" s="24" t="str">
        <f t="shared" si="29"/>
        <v>Chandler III, Robert L</v>
      </c>
      <c r="O937" s="24">
        <f>Table3[[#This Row],[EMP ID]]</f>
        <v>340024</v>
      </c>
    </row>
    <row r="938" spans="1:15" x14ac:dyDescent="0.25">
      <c r="A938" s="24">
        <v>340025</v>
      </c>
      <c r="B938" s="24" t="s">
        <v>857</v>
      </c>
      <c r="D938" s="24" t="s">
        <v>1947</v>
      </c>
      <c r="F938" s="24" t="s">
        <v>1454</v>
      </c>
      <c r="G938" s="24" t="s">
        <v>761</v>
      </c>
      <c r="H938" s="27">
        <v>44524</v>
      </c>
      <c r="I938" s="27">
        <v>44480</v>
      </c>
      <c r="J938" s="27">
        <v>44480</v>
      </c>
      <c r="K938" s="27">
        <v>44524</v>
      </c>
      <c r="L938" s="24">
        <f>Table3[[#This Row],[EMP ID]]</f>
        <v>340025</v>
      </c>
      <c r="M938" s="24" t="str">
        <f t="shared" si="28"/>
        <v>Daniel Armenta Jr</v>
      </c>
      <c r="N938" s="24" t="str">
        <f t="shared" si="29"/>
        <v>Armenta Jr, Daniel</v>
      </c>
      <c r="O938" s="24">
        <f>Table3[[#This Row],[EMP ID]]</f>
        <v>340025</v>
      </c>
    </row>
    <row r="939" spans="1:15" x14ac:dyDescent="0.25">
      <c r="A939" s="24">
        <v>340026</v>
      </c>
      <c r="B939" s="24" t="s">
        <v>1499</v>
      </c>
      <c r="C939" s="24" t="s">
        <v>900</v>
      </c>
      <c r="D939" s="24" t="s">
        <v>1948</v>
      </c>
      <c r="F939" s="24" t="s">
        <v>1244</v>
      </c>
      <c r="G939" s="24" t="s">
        <v>761</v>
      </c>
      <c r="H939" s="27">
        <v>44611</v>
      </c>
      <c r="I939" s="27">
        <v>44515</v>
      </c>
      <c r="J939" s="27">
        <v>44515</v>
      </c>
      <c r="K939" s="27">
        <v>44611</v>
      </c>
      <c r="L939" s="24">
        <f>Table3[[#This Row],[EMP ID]]</f>
        <v>340026</v>
      </c>
      <c r="M939" s="24" t="str">
        <f t="shared" si="28"/>
        <v>Pedro G. Henriquez</v>
      </c>
      <c r="N939" s="24" t="str">
        <f t="shared" si="29"/>
        <v>Henriquez, Pedro G</v>
      </c>
      <c r="O939" s="24">
        <f>Table3[[#This Row],[EMP ID]]</f>
        <v>340026</v>
      </c>
    </row>
    <row r="940" spans="1:15" x14ac:dyDescent="0.25">
      <c r="A940" s="24">
        <v>340027</v>
      </c>
      <c r="B940" s="24" t="s">
        <v>974</v>
      </c>
      <c r="C940" s="24" t="s">
        <v>778</v>
      </c>
      <c r="D940" s="24" t="s">
        <v>1949</v>
      </c>
      <c r="F940" s="24" t="s">
        <v>1025</v>
      </c>
      <c r="G940" s="24" t="s">
        <v>761</v>
      </c>
      <c r="H940" s="27">
        <v>44611</v>
      </c>
      <c r="I940" s="27">
        <v>44515</v>
      </c>
      <c r="J940" s="27">
        <v>44515</v>
      </c>
      <c r="K940" s="27">
        <v>44611</v>
      </c>
      <c r="L940" s="24">
        <f>Table3[[#This Row],[EMP ID]]</f>
        <v>340027</v>
      </c>
      <c r="M940" s="24" t="str">
        <f t="shared" si="28"/>
        <v>Luis A. Camacho Regalado</v>
      </c>
      <c r="N940" s="24" t="str">
        <f t="shared" si="29"/>
        <v>Camacho Regalado, Luis A</v>
      </c>
      <c r="O940" s="24">
        <f>Table3[[#This Row],[EMP ID]]</f>
        <v>340027</v>
      </c>
    </row>
    <row r="941" spans="1:15" x14ac:dyDescent="0.25">
      <c r="A941" s="24">
        <v>340028</v>
      </c>
      <c r="B941" s="24" t="s">
        <v>868</v>
      </c>
      <c r="D941" s="24" t="s">
        <v>1949</v>
      </c>
      <c r="F941" s="24" t="s">
        <v>1025</v>
      </c>
      <c r="G941" s="24" t="s">
        <v>761</v>
      </c>
      <c r="H941" s="27">
        <v>44611</v>
      </c>
      <c r="I941" s="27">
        <v>44515</v>
      </c>
      <c r="J941" s="27">
        <v>44515</v>
      </c>
      <c r="K941" s="27">
        <v>44611</v>
      </c>
      <c r="L941" s="24">
        <f>Table3[[#This Row],[EMP ID]]</f>
        <v>340028</v>
      </c>
      <c r="M941" s="24" t="str">
        <f t="shared" si="28"/>
        <v>Victor Camacho Regalado</v>
      </c>
      <c r="N941" s="24" t="str">
        <f t="shared" si="29"/>
        <v>Camacho Regalado, Victor</v>
      </c>
      <c r="O941" s="24">
        <f>Table3[[#This Row],[EMP ID]]</f>
        <v>340028</v>
      </c>
    </row>
    <row r="942" spans="1:15" x14ac:dyDescent="0.25">
      <c r="A942" s="24">
        <v>340029</v>
      </c>
      <c r="B942" s="24" t="s">
        <v>1052</v>
      </c>
      <c r="D942" s="24" t="s">
        <v>1114</v>
      </c>
      <c r="F942" s="24" t="s">
        <v>1054</v>
      </c>
      <c r="G942" s="24" t="s">
        <v>761</v>
      </c>
      <c r="H942" s="27">
        <v>44611</v>
      </c>
      <c r="I942" s="27">
        <v>44571</v>
      </c>
      <c r="J942" s="27">
        <v>44571</v>
      </c>
      <c r="K942" s="27">
        <v>44611</v>
      </c>
      <c r="L942" s="24">
        <f>Table3[[#This Row],[EMP ID]]</f>
        <v>340029</v>
      </c>
      <c r="M942" s="24" t="str">
        <f t="shared" si="28"/>
        <v>Benito Perez</v>
      </c>
      <c r="N942" s="24" t="str">
        <f t="shared" si="29"/>
        <v>Perez, Benito</v>
      </c>
      <c r="O942" s="24">
        <f>Table3[[#This Row],[EMP ID]]</f>
        <v>340029</v>
      </c>
    </row>
    <row r="943" spans="1:15" x14ac:dyDescent="0.25">
      <c r="A943" s="24">
        <v>340030</v>
      </c>
      <c r="B943" s="24" t="s">
        <v>1161</v>
      </c>
      <c r="C943" s="24" t="s">
        <v>848</v>
      </c>
      <c r="D943" s="24" t="s">
        <v>1922</v>
      </c>
      <c r="F943" s="24" t="s">
        <v>1041</v>
      </c>
      <c r="H943" s="27">
        <v>44610</v>
      </c>
      <c r="I943" s="27">
        <v>44585</v>
      </c>
      <c r="J943" s="27">
        <v>44585</v>
      </c>
      <c r="K943" s="27">
        <v>44610</v>
      </c>
      <c r="L943" s="24">
        <f>Table3[[#This Row],[EMP ID]]</f>
        <v>340030</v>
      </c>
      <c r="M943" s="24" t="str">
        <f t="shared" si="28"/>
        <v>Marvin R. Kirkland</v>
      </c>
      <c r="N943" s="24" t="str">
        <f t="shared" si="29"/>
        <v>Kirkland, Marvin R</v>
      </c>
      <c r="O943" s="24">
        <f>Table3[[#This Row],[EMP ID]]</f>
        <v>340030</v>
      </c>
    </row>
    <row r="944" spans="1:15" x14ac:dyDescent="0.25">
      <c r="A944" s="24">
        <v>340031</v>
      </c>
      <c r="B944" s="24" t="s">
        <v>1006</v>
      </c>
      <c r="C944" s="24" t="s">
        <v>772</v>
      </c>
      <c r="D944" s="24" t="s">
        <v>1950</v>
      </c>
      <c r="F944" s="24" t="s">
        <v>996</v>
      </c>
      <c r="G944" s="24" t="s">
        <v>761</v>
      </c>
      <c r="H944" s="27">
        <v>45022</v>
      </c>
      <c r="I944" s="27">
        <v>44587</v>
      </c>
      <c r="J944" s="27">
        <v>44587</v>
      </c>
      <c r="K944" s="27">
        <v>45022</v>
      </c>
      <c r="L944" s="24">
        <f>Table3[[#This Row],[EMP ID]]</f>
        <v>340031</v>
      </c>
      <c r="M944" s="24" t="str">
        <f t="shared" si="28"/>
        <v>Francisco H. Barragan</v>
      </c>
      <c r="N944" s="24" t="str">
        <f t="shared" si="29"/>
        <v>Barragan, Francisco H</v>
      </c>
      <c r="O944" s="24">
        <f>Table3[[#This Row],[EMP ID]]</f>
        <v>340031</v>
      </c>
    </row>
    <row r="945" spans="1:15" x14ac:dyDescent="0.25">
      <c r="A945" s="24">
        <v>340032</v>
      </c>
      <c r="B945" s="24" t="s">
        <v>1209</v>
      </c>
      <c r="C945" s="24" t="s">
        <v>810</v>
      </c>
      <c r="D945" s="24" t="s">
        <v>1951</v>
      </c>
      <c r="F945" s="24" t="s">
        <v>989</v>
      </c>
      <c r="G945" s="24" t="s">
        <v>761</v>
      </c>
      <c r="H945" s="27">
        <v>44616</v>
      </c>
      <c r="I945" s="27">
        <v>44616</v>
      </c>
      <c r="J945" s="27">
        <v>44620</v>
      </c>
      <c r="K945" s="27">
        <v>44616</v>
      </c>
      <c r="L945" s="24">
        <f>Table3[[#This Row],[EMP ID]]</f>
        <v>340032</v>
      </c>
      <c r="M945" s="24" t="str">
        <f t="shared" si="28"/>
        <v>Gustavo C. Galindo</v>
      </c>
      <c r="N945" s="24" t="str">
        <f t="shared" si="29"/>
        <v>Galindo, Gustavo C</v>
      </c>
      <c r="O945" s="24">
        <f>Table3[[#This Row],[EMP ID]]</f>
        <v>340032</v>
      </c>
    </row>
    <row r="946" spans="1:15" x14ac:dyDescent="0.25">
      <c r="A946" s="24">
        <v>340033</v>
      </c>
      <c r="B946" s="24" t="s">
        <v>1193</v>
      </c>
      <c r="C946" s="24" t="s">
        <v>762</v>
      </c>
      <c r="D946" s="24" t="s">
        <v>1114</v>
      </c>
      <c r="F946" s="24" t="s">
        <v>1244</v>
      </c>
      <c r="G946" s="24" t="s">
        <v>761</v>
      </c>
      <c r="H946" s="27">
        <v>45010</v>
      </c>
      <c r="I946" s="27">
        <v>44620</v>
      </c>
      <c r="J946" s="27">
        <v>44620</v>
      </c>
      <c r="K946" s="27">
        <v>45010</v>
      </c>
      <c r="L946" s="24">
        <f>Table3[[#This Row],[EMP ID]]</f>
        <v>340033</v>
      </c>
      <c r="M946" s="24" t="str">
        <f t="shared" si="28"/>
        <v>Adrian S. Perez</v>
      </c>
      <c r="N946" s="24" t="str">
        <f t="shared" si="29"/>
        <v>Perez, Adrian S</v>
      </c>
      <c r="O946" s="24">
        <f>Table3[[#This Row],[EMP ID]]</f>
        <v>340033</v>
      </c>
    </row>
    <row r="947" spans="1:15" x14ac:dyDescent="0.25">
      <c r="A947" s="24">
        <v>340034</v>
      </c>
      <c r="B947" s="24" t="s">
        <v>1952</v>
      </c>
      <c r="C947" s="24" t="s">
        <v>784</v>
      </c>
      <c r="D947" s="24" t="s">
        <v>1953</v>
      </c>
      <c r="F947" s="24" t="s">
        <v>1041</v>
      </c>
      <c r="H947" s="27">
        <v>44953</v>
      </c>
      <c r="I947" s="27">
        <v>44645</v>
      </c>
      <c r="J947" s="27">
        <v>44645</v>
      </c>
      <c r="K947" s="27">
        <v>44953</v>
      </c>
      <c r="L947" s="24">
        <f>Table3[[#This Row],[EMP ID]]</f>
        <v>340034</v>
      </c>
      <c r="M947" s="24" t="str">
        <f t="shared" si="28"/>
        <v>Edward P. Hunt</v>
      </c>
      <c r="N947" s="24" t="str">
        <f t="shared" si="29"/>
        <v>Hunt, Edward P</v>
      </c>
      <c r="O947" s="24">
        <f>Table3[[#This Row],[EMP ID]]</f>
        <v>340034</v>
      </c>
    </row>
    <row r="948" spans="1:15" x14ac:dyDescent="0.25">
      <c r="A948" s="24">
        <v>340035</v>
      </c>
      <c r="B948" s="24" t="s">
        <v>954</v>
      </c>
      <c r="D948" s="24" t="s">
        <v>1954</v>
      </c>
      <c r="F948" s="24" t="s">
        <v>1325</v>
      </c>
      <c r="G948" s="24" t="s">
        <v>761</v>
      </c>
      <c r="H948" s="27">
        <v>45054</v>
      </c>
      <c r="I948" s="27">
        <v>44669</v>
      </c>
      <c r="J948" s="27">
        <v>44669</v>
      </c>
      <c r="K948" s="27">
        <v>45054</v>
      </c>
      <c r="L948" s="24">
        <f>Table3[[#This Row],[EMP ID]]</f>
        <v>340035</v>
      </c>
      <c r="M948" s="24" t="str">
        <f t="shared" si="28"/>
        <v>Saul Pena</v>
      </c>
      <c r="N948" s="24" t="str">
        <f t="shared" si="29"/>
        <v>Pena, Saul</v>
      </c>
      <c r="O948" s="24">
        <f>Table3[[#This Row],[EMP ID]]</f>
        <v>340035</v>
      </c>
    </row>
    <row r="949" spans="1:15" x14ac:dyDescent="0.25">
      <c r="A949" s="24">
        <v>340036</v>
      </c>
      <c r="B949" s="24" t="s">
        <v>1006</v>
      </c>
      <c r="D949" s="24" t="s">
        <v>1954</v>
      </c>
      <c r="F949" s="24" t="s">
        <v>1955</v>
      </c>
      <c r="G949" s="24" t="s">
        <v>761</v>
      </c>
      <c r="H949" s="27">
        <v>45422</v>
      </c>
      <c r="I949" s="27">
        <v>44683</v>
      </c>
      <c r="J949" s="27">
        <v>44683</v>
      </c>
      <c r="K949" s="27">
        <v>45422</v>
      </c>
      <c r="L949" s="24">
        <f>Table3[[#This Row],[EMP ID]]</f>
        <v>340036</v>
      </c>
      <c r="M949" s="24" t="str">
        <f t="shared" si="28"/>
        <v>Francisco Pena</v>
      </c>
      <c r="N949" s="24" t="str">
        <f t="shared" si="29"/>
        <v>Pena, Francisco</v>
      </c>
      <c r="O949" s="24">
        <f>Table3[[#This Row],[EMP ID]]</f>
        <v>340036</v>
      </c>
    </row>
    <row r="950" spans="1:15" x14ac:dyDescent="0.25">
      <c r="A950" s="24">
        <v>340037</v>
      </c>
      <c r="B950" s="24" t="s">
        <v>974</v>
      </c>
      <c r="C950" s="24" t="s">
        <v>900</v>
      </c>
      <c r="D950" s="24" t="s">
        <v>1956</v>
      </c>
      <c r="F950" s="24" t="s">
        <v>989</v>
      </c>
      <c r="G950" s="24" t="s">
        <v>761</v>
      </c>
      <c r="H950" s="27">
        <v>44690</v>
      </c>
      <c r="I950" s="27">
        <v>44690</v>
      </c>
      <c r="J950" s="27">
        <v>44690</v>
      </c>
      <c r="K950" s="27">
        <v>44690</v>
      </c>
      <c r="L950" s="24">
        <f>Table3[[#This Row],[EMP ID]]</f>
        <v>340037</v>
      </c>
      <c r="M950" s="24" t="str">
        <f t="shared" si="28"/>
        <v>Luis G. Lujan</v>
      </c>
      <c r="N950" s="24" t="str">
        <f t="shared" si="29"/>
        <v>Lujan, Luis G</v>
      </c>
      <c r="O950" s="24">
        <f>Table3[[#This Row],[EMP ID]]</f>
        <v>340037</v>
      </c>
    </row>
    <row r="951" spans="1:15" x14ac:dyDescent="0.25">
      <c r="A951" s="24">
        <v>340038</v>
      </c>
      <c r="B951" s="24" t="s">
        <v>1873</v>
      </c>
      <c r="C951" s="24" t="s">
        <v>810</v>
      </c>
      <c r="D951" s="24" t="s">
        <v>1957</v>
      </c>
      <c r="F951" s="24" t="s">
        <v>1041</v>
      </c>
      <c r="G951" s="24" t="s">
        <v>761</v>
      </c>
      <c r="H951" s="27">
        <v>45145</v>
      </c>
      <c r="I951" s="27">
        <v>44718</v>
      </c>
      <c r="J951" s="27">
        <v>44718</v>
      </c>
      <c r="K951" s="27">
        <v>45145</v>
      </c>
      <c r="L951" s="24">
        <f>Table3[[#This Row],[EMP ID]]</f>
        <v>340038</v>
      </c>
      <c r="M951" s="24" t="str">
        <f t="shared" si="28"/>
        <v>Jeremy C. Ornelas</v>
      </c>
      <c r="N951" s="24" t="str">
        <f t="shared" si="29"/>
        <v>Ornelas, Jeremy C</v>
      </c>
      <c r="O951" s="24">
        <f>Table3[[#This Row],[EMP ID]]</f>
        <v>340038</v>
      </c>
    </row>
    <row r="952" spans="1:15" x14ac:dyDescent="0.25">
      <c r="A952" s="24">
        <v>340039</v>
      </c>
      <c r="B952" s="24" t="s">
        <v>1958</v>
      </c>
      <c r="C952" s="24" t="s">
        <v>766</v>
      </c>
      <c r="D952" s="24" t="s">
        <v>1959</v>
      </c>
      <c r="F952" s="24" t="s">
        <v>989</v>
      </c>
      <c r="G952" s="24" t="s">
        <v>1960</v>
      </c>
      <c r="H952" s="27">
        <v>44793</v>
      </c>
      <c r="I952" s="27">
        <v>44747</v>
      </c>
      <c r="J952" s="27">
        <v>44747</v>
      </c>
      <c r="K952" s="27">
        <v>44793</v>
      </c>
      <c r="L952" s="24">
        <f>Table3[[#This Row],[EMP ID]]</f>
        <v>340039</v>
      </c>
      <c r="M952" s="24" t="str">
        <f t="shared" si="28"/>
        <v>Keevin J. Long</v>
      </c>
      <c r="N952" s="24" t="str">
        <f t="shared" si="29"/>
        <v>Long, Keevin J</v>
      </c>
      <c r="O952" s="24">
        <f>Table3[[#This Row],[EMP ID]]</f>
        <v>340039</v>
      </c>
    </row>
    <row r="953" spans="1:15" x14ac:dyDescent="0.25">
      <c r="A953" s="24">
        <v>340040</v>
      </c>
      <c r="B953" s="24" t="s">
        <v>1002</v>
      </c>
      <c r="C953" s="24" t="s">
        <v>759</v>
      </c>
      <c r="D953" s="24" t="s">
        <v>1961</v>
      </c>
      <c r="F953" s="24" t="s">
        <v>1041</v>
      </c>
      <c r="G953" s="24" t="s">
        <v>761</v>
      </c>
      <c r="H953" s="27">
        <v>44961</v>
      </c>
      <c r="I953" s="27">
        <v>44797</v>
      </c>
      <c r="J953" s="27">
        <v>44797</v>
      </c>
      <c r="K953" s="27">
        <v>44961</v>
      </c>
      <c r="L953" s="24">
        <f>Table3[[#This Row],[EMP ID]]</f>
        <v>340040</v>
      </c>
      <c r="M953" s="24" t="str">
        <f t="shared" si="28"/>
        <v>Jaime F. Salas Balleza</v>
      </c>
      <c r="N953" s="24" t="str">
        <f t="shared" si="29"/>
        <v>Salas Balleza, Jaime F</v>
      </c>
      <c r="O953" s="24">
        <f>Table3[[#This Row],[EMP ID]]</f>
        <v>340040</v>
      </c>
    </row>
    <row r="954" spans="1:15" x14ac:dyDescent="0.25">
      <c r="A954" s="24">
        <v>340041</v>
      </c>
      <c r="B954" s="24" t="s">
        <v>1962</v>
      </c>
      <c r="C954" s="24" t="s">
        <v>845</v>
      </c>
      <c r="D954" s="24" t="s">
        <v>1963</v>
      </c>
      <c r="F954" s="24" t="s">
        <v>1041</v>
      </c>
      <c r="G954" s="24" t="s">
        <v>771</v>
      </c>
      <c r="H954" s="27">
        <v>44827</v>
      </c>
      <c r="I954" s="27">
        <v>44823</v>
      </c>
      <c r="J954" s="27">
        <v>44823</v>
      </c>
      <c r="K954" s="27">
        <v>44823</v>
      </c>
      <c r="L954" s="24">
        <f>Table3[[#This Row],[EMP ID]]</f>
        <v>340041</v>
      </c>
      <c r="M954" s="24" t="str">
        <f t="shared" si="28"/>
        <v>Justus D. Hood-Lopez</v>
      </c>
      <c r="N954" s="24" t="str">
        <f t="shared" si="29"/>
        <v>Hood-Lopez, Justus D</v>
      </c>
      <c r="O954" s="24">
        <f>Table3[[#This Row],[EMP ID]]</f>
        <v>340041</v>
      </c>
    </row>
    <row r="955" spans="1:15" x14ac:dyDescent="0.25">
      <c r="A955" s="24">
        <v>340042</v>
      </c>
      <c r="B955" s="24" t="s">
        <v>908</v>
      </c>
      <c r="C955" s="24" t="s">
        <v>816</v>
      </c>
      <c r="D955" s="24" t="s">
        <v>1964</v>
      </c>
      <c r="F955" s="24" t="s">
        <v>837</v>
      </c>
      <c r="G955" s="24" t="s">
        <v>761</v>
      </c>
      <c r="H955" s="27">
        <v>44867</v>
      </c>
      <c r="I955" s="27">
        <v>44867</v>
      </c>
      <c r="J955" s="27">
        <v>44867</v>
      </c>
      <c r="K955" s="27">
        <v>44867</v>
      </c>
      <c r="L955" s="24">
        <f>Table3[[#This Row],[EMP ID]]</f>
        <v>340042</v>
      </c>
      <c r="M955" s="24" t="str">
        <f t="shared" si="28"/>
        <v>Juan I. Zubia</v>
      </c>
      <c r="N955" s="24" t="str">
        <f t="shared" si="29"/>
        <v>Zubia, Juan I</v>
      </c>
      <c r="O955" s="24">
        <f>Table3[[#This Row],[EMP ID]]</f>
        <v>340042</v>
      </c>
    </row>
    <row r="956" spans="1:15" x14ac:dyDescent="0.25">
      <c r="A956" s="24">
        <v>340043</v>
      </c>
      <c r="B956" s="24" t="s">
        <v>1376</v>
      </c>
      <c r="C956" s="24" t="s">
        <v>845</v>
      </c>
      <c r="D956" s="24" t="s">
        <v>1493</v>
      </c>
      <c r="F956" s="24" t="s">
        <v>837</v>
      </c>
      <c r="G956" s="24" t="s">
        <v>761</v>
      </c>
      <c r="H956" s="27">
        <v>44911</v>
      </c>
      <c r="I956" s="27">
        <v>44867</v>
      </c>
      <c r="J956" s="27">
        <v>44867</v>
      </c>
      <c r="K956" s="27">
        <v>44911</v>
      </c>
      <c r="L956" s="24">
        <f>Table3[[#This Row],[EMP ID]]</f>
        <v>340043</v>
      </c>
      <c r="M956" s="24" t="str">
        <f t="shared" si="28"/>
        <v>Allan D. Herrera</v>
      </c>
      <c r="N956" s="24" t="str">
        <f t="shared" si="29"/>
        <v>Herrera, Allan D</v>
      </c>
      <c r="O956" s="24">
        <f>Table3[[#This Row],[EMP ID]]</f>
        <v>340043</v>
      </c>
    </row>
    <row r="957" spans="1:15" x14ac:dyDescent="0.25">
      <c r="A957" s="24">
        <v>340044</v>
      </c>
      <c r="B957" s="24" t="s">
        <v>1965</v>
      </c>
      <c r="C957" s="24" t="s">
        <v>776</v>
      </c>
      <c r="D957" s="24" t="s">
        <v>1966</v>
      </c>
      <c r="F957" s="24" t="s">
        <v>989</v>
      </c>
      <c r="G957" s="24" t="s">
        <v>761</v>
      </c>
      <c r="H957" s="27">
        <v>45198</v>
      </c>
      <c r="I957" s="27">
        <v>45131</v>
      </c>
      <c r="J957" s="27">
        <v>45131</v>
      </c>
      <c r="K957" s="27">
        <v>45198</v>
      </c>
      <c r="L957" s="24">
        <f>Table3[[#This Row],[EMP ID]]</f>
        <v>340044</v>
      </c>
      <c r="M957" s="24" t="str">
        <f t="shared" si="28"/>
        <v>Isaiah M. Jacobo</v>
      </c>
      <c r="N957" s="24" t="str">
        <f t="shared" si="29"/>
        <v>Jacobo, Isaiah M</v>
      </c>
      <c r="O957" s="24">
        <f>Table3[[#This Row],[EMP ID]]</f>
        <v>340044</v>
      </c>
    </row>
    <row r="958" spans="1:15" x14ac:dyDescent="0.25">
      <c r="A958" s="24">
        <v>340045</v>
      </c>
      <c r="B958" s="24" t="s">
        <v>916</v>
      </c>
      <c r="C958" s="24" t="s">
        <v>845</v>
      </c>
      <c r="D958" s="24" t="s">
        <v>1967</v>
      </c>
      <c r="F958" s="24" t="s">
        <v>996</v>
      </c>
      <c r="H958" s="27">
        <v>45141</v>
      </c>
      <c r="I958" s="27">
        <v>45131</v>
      </c>
      <c r="J958" s="27">
        <v>45131</v>
      </c>
      <c r="K958" s="27">
        <v>45141</v>
      </c>
      <c r="L958" s="24">
        <f>Table3[[#This Row],[EMP ID]]</f>
        <v>340045</v>
      </c>
      <c r="M958" s="24" t="str">
        <f t="shared" si="28"/>
        <v>Christopher D. Roe</v>
      </c>
      <c r="N958" s="24" t="str">
        <f t="shared" si="29"/>
        <v>Roe, Christopher D</v>
      </c>
      <c r="O958" s="24">
        <f>Table3[[#This Row],[EMP ID]]</f>
        <v>340045</v>
      </c>
    </row>
    <row r="959" spans="1:15" x14ac:dyDescent="0.25">
      <c r="A959" s="24">
        <v>340046</v>
      </c>
      <c r="B959" s="24" t="s">
        <v>1205</v>
      </c>
      <c r="C959" s="24" t="s">
        <v>848</v>
      </c>
      <c r="D959" s="24" t="s">
        <v>1968</v>
      </c>
      <c r="F959" s="24" t="s">
        <v>1095</v>
      </c>
      <c r="G959" s="24" t="s">
        <v>761</v>
      </c>
      <c r="H959" s="27">
        <v>45147</v>
      </c>
      <c r="I959" s="27">
        <v>45142</v>
      </c>
      <c r="J959" s="27">
        <v>45142</v>
      </c>
      <c r="K959" s="27">
        <v>45147</v>
      </c>
      <c r="L959" s="24">
        <f>Table3[[#This Row],[EMP ID]]</f>
        <v>340046</v>
      </c>
      <c r="M959" s="24" t="str">
        <f t="shared" si="28"/>
        <v>Anthony R. Gabilondo</v>
      </c>
      <c r="N959" s="24" t="str">
        <f t="shared" si="29"/>
        <v>Gabilondo, Anthony R</v>
      </c>
      <c r="O959" s="24">
        <f>Table3[[#This Row],[EMP ID]]</f>
        <v>340046</v>
      </c>
    </row>
    <row r="960" spans="1:15" x14ac:dyDescent="0.25">
      <c r="A960" s="24">
        <v>340047</v>
      </c>
      <c r="B960" s="24" t="s">
        <v>1227</v>
      </c>
      <c r="C960" s="24" t="s">
        <v>763</v>
      </c>
      <c r="D960" s="24" t="s">
        <v>1433</v>
      </c>
      <c r="F960" s="24" t="s">
        <v>986</v>
      </c>
      <c r="H960" s="27">
        <v>45191</v>
      </c>
      <c r="I960" s="27">
        <v>45163</v>
      </c>
      <c r="J960" s="27">
        <v>45163</v>
      </c>
      <c r="K960" s="27">
        <v>45191</v>
      </c>
      <c r="L960" s="24">
        <f>Table3[[#This Row],[EMP ID]]</f>
        <v>340047</v>
      </c>
      <c r="M960" s="24" t="str">
        <f t="shared" si="28"/>
        <v>Brandon W. Scott</v>
      </c>
      <c r="N960" s="24" t="str">
        <f t="shared" si="29"/>
        <v>Scott, Brandon W</v>
      </c>
      <c r="O960" s="24">
        <f>Table3[[#This Row],[EMP ID]]</f>
        <v>340047</v>
      </c>
    </row>
    <row r="961" spans="1:15" x14ac:dyDescent="0.25">
      <c r="A961" s="24">
        <v>340048</v>
      </c>
      <c r="B961" s="24" t="s">
        <v>1409</v>
      </c>
      <c r="C961" s="24" t="s">
        <v>764</v>
      </c>
      <c r="D961" s="24" t="s">
        <v>1969</v>
      </c>
      <c r="F961" s="24" t="s">
        <v>1325</v>
      </c>
      <c r="H961" s="27">
        <v>45353</v>
      </c>
      <c r="I961" s="27">
        <v>45176</v>
      </c>
      <c r="J961" s="27">
        <v>45176</v>
      </c>
      <c r="K961" s="27">
        <v>45353</v>
      </c>
      <c r="L961" s="24">
        <f>Table3[[#This Row],[EMP ID]]</f>
        <v>340048</v>
      </c>
      <c r="M961" s="24" t="str">
        <f t="shared" si="28"/>
        <v>Peter N. Hildebrand</v>
      </c>
      <c r="N961" s="24" t="str">
        <f t="shared" si="29"/>
        <v>Hildebrand, Peter N</v>
      </c>
      <c r="O961" s="24">
        <f>Table3[[#This Row],[EMP ID]]</f>
        <v>340048</v>
      </c>
    </row>
    <row r="962" spans="1:15" x14ac:dyDescent="0.25">
      <c r="A962" s="24">
        <v>340049</v>
      </c>
      <c r="B962" s="24" t="s">
        <v>1970</v>
      </c>
      <c r="D962" s="24" t="s">
        <v>1971</v>
      </c>
      <c r="F962" s="24" t="s">
        <v>1325</v>
      </c>
      <c r="G962" s="24" t="s">
        <v>771</v>
      </c>
      <c r="H962" s="27">
        <v>45198</v>
      </c>
      <c r="I962" s="27">
        <v>45190</v>
      </c>
      <c r="J962" s="27">
        <v>45190</v>
      </c>
      <c r="K962" s="27">
        <v>45198</v>
      </c>
      <c r="L962" s="24">
        <f>Table3[[#This Row],[EMP ID]]</f>
        <v>340049</v>
      </c>
      <c r="M962" s="24" t="str">
        <f t="shared" si="28"/>
        <v>Burnell Booker</v>
      </c>
      <c r="N962" s="24" t="str">
        <f t="shared" si="29"/>
        <v>Booker, Burnell</v>
      </c>
      <c r="O962" s="24">
        <f>Table3[[#This Row],[EMP ID]]</f>
        <v>340049</v>
      </c>
    </row>
    <row r="963" spans="1:15" x14ac:dyDescent="0.25">
      <c r="A963" s="24">
        <v>340050</v>
      </c>
      <c r="B963" s="24" t="s">
        <v>1972</v>
      </c>
      <c r="C963" s="24" t="s">
        <v>900</v>
      </c>
      <c r="D963" s="24" t="s">
        <v>1973</v>
      </c>
      <c r="F963" s="24" t="s">
        <v>1022</v>
      </c>
      <c r="G963" s="24" t="s">
        <v>761</v>
      </c>
      <c r="H963" s="27">
        <v>45227</v>
      </c>
      <c r="I963" s="27">
        <v>45204</v>
      </c>
      <c r="J963" s="27">
        <v>45204</v>
      </c>
      <c r="K963" s="27">
        <v>45227</v>
      </c>
      <c r="L963" s="24">
        <f>Table3[[#This Row],[EMP ID]]</f>
        <v>340050</v>
      </c>
      <c r="M963" s="24" t="str">
        <f t="shared" ref="M963:M1026" si="30">IF(C963&lt;&gt;"", B963 &amp; " " &amp; C963 &amp; ". " &amp; D963, B963 &amp; " " &amp; D963)</f>
        <v>Saida G. Mata Mendez</v>
      </c>
      <c r="N963" s="24" t="str">
        <f t="shared" ref="N963:N1026" si="31">IF(C963&lt;&gt;"", D963 &amp; ", " &amp; B963 &amp; " " &amp; C963, D963 &amp; ", " &amp; B963)</f>
        <v>Mata Mendez, Saida G</v>
      </c>
      <c r="O963" s="24">
        <f>Table3[[#This Row],[EMP ID]]</f>
        <v>340050</v>
      </c>
    </row>
    <row r="964" spans="1:15" x14ac:dyDescent="0.25">
      <c r="A964" s="24">
        <v>340051</v>
      </c>
      <c r="B964" s="24" t="s">
        <v>1974</v>
      </c>
      <c r="C964" s="24" t="s">
        <v>764</v>
      </c>
      <c r="D964" s="24" t="s">
        <v>1975</v>
      </c>
      <c r="F964" s="24" t="s">
        <v>989</v>
      </c>
      <c r="G964" s="24" t="s">
        <v>771</v>
      </c>
      <c r="H964" s="27">
        <v>45469</v>
      </c>
      <c r="I964" s="27">
        <v>45204</v>
      </c>
      <c r="J964" s="27">
        <v>45204</v>
      </c>
      <c r="K964" s="27">
        <v>45464</v>
      </c>
      <c r="L964" s="24">
        <f>Table3[[#This Row],[EMP ID]]</f>
        <v>340051</v>
      </c>
      <c r="M964" s="24" t="str">
        <f t="shared" si="30"/>
        <v>Ugochukwu N. Anyanwu</v>
      </c>
      <c r="N964" s="24" t="str">
        <f t="shared" si="31"/>
        <v>Anyanwu, Ugochukwu N</v>
      </c>
      <c r="O964" s="24">
        <f>Table3[[#This Row],[EMP ID]]</f>
        <v>340051</v>
      </c>
    </row>
    <row r="965" spans="1:15" x14ac:dyDescent="0.25">
      <c r="A965" s="24">
        <v>340052</v>
      </c>
      <c r="B965" s="24" t="s">
        <v>1976</v>
      </c>
      <c r="D965" s="24" t="s">
        <v>1977</v>
      </c>
      <c r="F965" s="24" t="s">
        <v>1100</v>
      </c>
      <c r="G965" s="24" t="s">
        <v>761</v>
      </c>
      <c r="H965" s="27"/>
      <c r="I965" s="27">
        <v>45224</v>
      </c>
      <c r="J965" s="27">
        <v>45224</v>
      </c>
      <c r="K965" s="27">
        <v>45619</v>
      </c>
      <c r="L965" s="24">
        <f>Table3[[#This Row],[EMP ID]]</f>
        <v>340052</v>
      </c>
      <c r="M965" s="24" t="str">
        <f t="shared" si="30"/>
        <v>WILLIAM PERSINGER</v>
      </c>
      <c r="N965" s="24" t="str">
        <f t="shared" si="31"/>
        <v>PERSINGER, WILLIAM</v>
      </c>
      <c r="O965" s="24">
        <f>Table3[[#This Row],[EMP ID]]</f>
        <v>340052</v>
      </c>
    </row>
    <row r="966" spans="1:15" x14ac:dyDescent="0.25">
      <c r="A966" s="24">
        <v>340053</v>
      </c>
      <c r="B966" s="24" t="s">
        <v>1978</v>
      </c>
      <c r="C966" s="24" t="s">
        <v>778</v>
      </c>
      <c r="D966" s="24" t="s">
        <v>1979</v>
      </c>
      <c r="F966" s="24" t="s">
        <v>1325</v>
      </c>
      <c r="G966" s="24" t="s">
        <v>761</v>
      </c>
      <c r="H966" s="27">
        <v>45224</v>
      </c>
      <c r="I966" s="27">
        <v>45224</v>
      </c>
      <c r="J966" s="27">
        <v>45224</v>
      </c>
      <c r="K966" s="27">
        <v>45224</v>
      </c>
      <c r="L966" s="24">
        <f>Table3[[#This Row],[EMP ID]]</f>
        <v>340053</v>
      </c>
      <c r="M966" s="24" t="str">
        <f t="shared" si="30"/>
        <v>OMAR A. ESPINOZA</v>
      </c>
      <c r="N966" s="24" t="str">
        <f t="shared" si="31"/>
        <v>ESPINOZA, OMAR A</v>
      </c>
      <c r="O966" s="24">
        <f>Table3[[#This Row],[EMP ID]]</f>
        <v>340053</v>
      </c>
    </row>
    <row r="967" spans="1:15" x14ac:dyDescent="0.25">
      <c r="A967" s="24">
        <v>340054</v>
      </c>
      <c r="B967" s="24" t="s">
        <v>859</v>
      </c>
      <c r="C967" s="24" t="s">
        <v>778</v>
      </c>
      <c r="D967" s="24" t="s">
        <v>1980</v>
      </c>
      <c r="F967" s="24" t="s">
        <v>1325</v>
      </c>
      <c r="G967" s="24" t="s">
        <v>771</v>
      </c>
      <c r="H967" s="27">
        <v>45261</v>
      </c>
      <c r="I967" s="27">
        <v>45251</v>
      </c>
      <c r="J967" s="27">
        <v>45251</v>
      </c>
      <c r="K967" s="27">
        <v>45261</v>
      </c>
      <c r="L967" s="24">
        <f>Table3[[#This Row],[EMP ID]]</f>
        <v>340054</v>
      </c>
      <c r="M967" s="24" t="str">
        <f t="shared" si="30"/>
        <v>Oscar A. Greene</v>
      </c>
      <c r="N967" s="24" t="str">
        <f t="shared" si="31"/>
        <v>Greene, Oscar A</v>
      </c>
      <c r="O967" s="24">
        <f>Table3[[#This Row],[EMP ID]]</f>
        <v>340054</v>
      </c>
    </row>
    <row r="968" spans="1:15" x14ac:dyDescent="0.25">
      <c r="A968" s="24">
        <v>340055</v>
      </c>
      <c r="B968" s="24" t="s">
        <v>1981</v>
      </c>
      <c r="D968" s="24" t="s">
        <v>1982</v>
      </c>
      <c r="F968" s="24" t="s">
        <v>1022</v>
      </c>
      <c r="G968" s="24" t="s">
        <v>761</v>
      </c>
      <c r="H968" s="27"/>
      <c r="I968" s="27">
        <v>45261</v>
      </c>
      <c r="J968" s="27">
        <v>45264</v>
      </c>
      <c r="K968" s="27">
        <v>45619</v>
      </c>
      <c r="L968" s="24">
        <f>Table3[[#This Row],[EMP ID]]</f>
        <v>340055</v>
      </c>
      <c r="M968" s="24" t="str">
        <f t="shared" si="30"/>
        <v>Irael Perez Leyva</v>
      </c>
      <c r="N968" s="24" t="str">
        <f t="shared" si="31"/>
        <v>Perez Leyva, Irael</v>
      </c>
      <c r="O968" s="24">
        <f>Table3[[#This Row],[EMP ID]]</f>
        <v>340055</v>
      </c>
    </row>
    <row r="969" spans="1:15" x14ac:dyDescent="0.25">
      <c r="A969" s="24">
        <v>340056</v>
      </c>
      <c r="B969" s="24" t="s">
        <v>877</v>
      </c>
      <c r="C969" s="24" t="s">
        <v>766</v>
      </c>
      <c r="D969" s="24" t="s">
        <v>889</v>
      </c>
      <c r="F969" s="24" t="s">
        <v>996</v>
      </c>
      <c r="G969" s="24" t="s">
        <v>761</v>
      </c>
      <c r="H969" s="27"/>
      <c r="I969" s="27">
        <v>45271</v>
      </c>
      <c r="J969" s="27">
        <v>45271</v>
      </c>
      <c r="K969" s="27">
        <v>45619</v>
      </c>
      <c r="L969" s="24">
        <f>Table3[[#This Row],[EMP ID]]</f>
        <v>340056</v>
      </c>
      <c r="M969" s="24" t="str">
        <f t="shared" si="30"/>
        <v>Jose J. Ramirez</v>
      </c>
      <c r="N969" s="24" t="str">
        <f t="shared" si="31"/>
        <v>Ramirez, Jose J</v>
      </c>
      <c r="O969" s="24">
        <f>Table3[[#This Row],[EMP ID]]</f>
        <v>340056</v>
      </c>
    </row>
    <row r="970" spans="1:15" x14ac:dyDescent="0.25">
      <c r="A970" s="24">
        <v>340057</v>
      </c>
      <c r="B970" s="24" t="s">
        <v>1983</v>
      </c>
      <c r="C970" s="24" t="s">
        <v>900</v>
      </c>
      <c r="D970" s="24" t="s">
        <v>1984</v>
      </c>
      <c r="F970" s="24" t="s">
        <v>989</v>
      </c>
      <c r="G970" s="24" t="s">
        <v>761</v>
      </c>
      <c r="H970" s="27"/>
      <c r="I970" s="27">
        <v>45315</v>
      </c>
      <c r="J970" s="27">
        <v>45329</v>
      </c>
      <c r="K970" s="27">
        <v>45618</v>
      </c>
      <c r="L970" s="24">
        <f>Table3[[#This Row],[EMP ID]]</f>
        <v>340057</v>
      </c>
      <c r="M970" s="24" t="str">
        <f t="shared" si="30"/>
        <v>ABRAHAM G. VILLA</v>
      </c>
      <c r="N970" s="24" t="str">
        <f t="shared" si="31"/>
        <v>VILLA, ABRAHAM G</v>
      </c>
      <c r="O970" s="24">
        <f>Table3[[#This Row],[EMP ID]]</f>
        <v>340057</v>
      </c>
    </row>
    <row r="971" spans="1:15" x14ac:dyDescent="0.25">
      <c r="A971" s="24">
        <v>340058</v>
      </c>
      <c r="B971" s="24" t="s">
        <v>861</v>
      </c>
      <c r="C971" s="24" t="s">
        <v>784</v>
      </c>
      <c r="D971" s="24" t="s">
        <v>1985</v>
      </c>
      <c r="F971" s="24" t="s">
        <v>1067</v>
      </c>
      <c r="G971" s="24" t="s">
        <v>761</v>
      </c>
      <c r="H971" s="27"/>
      <c r="I971" s="27">
        <v>45384</v>
      </c>
      <c r="J971" s="27">
        <v>45385</v>
      </c>
      <c r="K971" s="27">
        <v>45619</v>
      </c>
      <c r="L971" s="24">
        <f>Table3[[#This Row],[EMP ID]]</f>
        <v>340058</v>
      </c>
      <c r="M971" s="24" t="str">
        <f t="shared" si="30"/>
        <v>Edgar P. Castillo Andrade</v>
      </c>
      <c r="N971" s="24" t="str">
        <f t="shared" si="31"/>
        <v>Castillo Andrade, Edgar P</v>
      </c>
      <c r="O971" s="24">
        <f>Table3[[#This Row],[EMP ID]]</f>
        <v>340058</v>
      </c>
    </row>
    <row r="972" spans="1:15" x14ac:dyDescent="0.25">
      <c r="A972" s="24">
        <v>340059</v>
      </c>
      <c r="B972" s="24" t="s">
        <v>861</v>
      </c>
      <c r="C972" s="24" t="s">
        <v>778</v>
      </c>
      <c r="D972" s="24" t="s">
        <v>1986</v>
      </c>
      <c r="F972" s="24" t="s">
        <v>1325</v>
      </c>
      <c r="G972" s="24" t="s">
        <v>761</v>
      </c>
      <c r="H972" s="27"/>
      <c r="I972" s="27">
        <v>45433</v>
      </c>
      <c r="J972" s="27">
        <v>45434</v>
      </c>
      <c r="K972" s="27">
        <v>45619</v>
      </c>
      <c r="L972" s="24">
        <f>Table3[[#This Row],[EMP ID]]</f>
        <v>340059</v>
      </c>
      <c r="M972" s="24" t="str">
        <f t="shared" si="30"/>
        <v>Edgar A. Ruiz Avila</v>
      </c>
      <c r="N972" s="24" t="str">
        <f t="shared" si="31"/>
        <v>Ruiz Avila, Edgar A</v>
      </c>
      <c r="O972" s="24">
        <f>Table3[[#This Row],[EMP ID]]</f>
        <v>340059</v>
      </c>
    </row>
    <row r="973" spans="1:15" x14ac:dyDescent="0.25">
      <c r="A973" s="24">
        <v>340060</v>
      </c>
      <c r="B973" s="24" t="s">
        <v>891</v>
      </c>
      <c r="D973" s="24" t="s">
        <v>1987</v>
      </c>
      <c r="F973" s="24" t="s">
        <v>1165</v>
      </c>
      <c r="G973" s="24" t="s">
        <v>761</v>
      </c>
      <c r="H973" s="27"/>
      <c r="I973" s="27">
        <v>45464</v>
      </c>
      <c r="J973" s="27">
        <v>45467</v>
      </c>
      <c r="K973" s="27">
        <v>45618</v>
      </c>
      <c r="L973" s="24">
        <f>Table3[[#This Row],[EMP ID]]</f>
        <v>340060</v>
      </c>
      <c r="M973" s="24" t="str">
        <f t="shared" si="30"/>
        <v>Ricardo Aranda</v>
      </c>
      <c r="N973" s="24" t="str">
        <f t="shared" si="31"/>
        <v>Aranda, Ricardo</v>
      </c>
      <c r="O973" s="24">
        <f>Table3[[#This Row],[EMP ID]]</f>
        <v>340060</v>
      </c>
    </row>
    <row r="974" spans="1:15" x14ac:dyDescent="0.25">
      <c r="A974" s="24">
        <v>340061</v>
      </c>
      <c r="B974" s="24" t="s">
        <v>1277</v>
      </c>
      <c r="C974" s="24" t="s">
        <v>848</v>
      </c>
      <c r="D974" s="24" t="s">
        <v>1988</v>
      </c>
      <c r="F974" s="24" t="s">
        <v>1791</v>
      </c>
      <c r="H974" s="27">
        <v>45520</v>
      </c>
      <c r="I974" s="27">
        <v>45496</v>
      </c>
      <c r="J974" s="27">
        <v>45497</v>
      </c>
      <c r="K974" s="27">
        <v>45513</v>
      </c>
      <c r="L974" s="24">
        <f>Table3[[#This Row],[EMP ID]]</f>
        <v>340061</v>
      </c>
      <c r="M974" s="24" t="str">
        <f t="shared" si="30"/>
        <v>Richard R. Rank</v>
      </c>
      <c r="N974" s="24" t="str">
        <f t="shared" si="31"/>
        <v>Rank, Richard R</v>
      </c>
      <c r="O974" s="24">
        <f>Table3[[#This Row],[EMP ID]]</f>
        <v>340061</v>
      </c>
    </row>
    <row r="975" spans="1:15" x14ac:dyDescent="0.25">
      <c r="A975" s="24">
        <v>340062</v>
      </c>
      <c r="B975" s="24" t="s">
        <v>1859</v>
      </c>
      <c r="C975" s="24" t="s">
        <v>778</v>
      </c>
      <c r="D975" s="24" t="s">
        <v>1989</v>
      </c>
      <c r="F975" s="24" t="s">
        <v>989</v>
      </c>
      <c r="G975" s="24" t="s">
        <v>761</v>
      </c>
      <c r="H975" s="27">
        <v>45594</v>
      </c>
      <c r="I975" s="27">
        <v>45547</v>
      </c>
      <c r="J975" s="27">
        <v>45551</v>
      </c>
      <c r="K975" s="27">
        <v>45568</v>
      </c>
      <c r="L975" s="24">
        <f>Table3[[#This Row],[EMP ID]]</f>
        <v>340062</v>
      </c>
      <c r="M975" s="24" t="str">
        <f t="shared" si="30"/>
        <v>ANGEL A. MINJAREZ</v>
      </c>
      <c r="N975" s="24" t="str">
        <f t="shared" si="31"/>
        <v>MINJAREZ, ANGEL A</v>
      </c>
      <c r="O975" s="24">
        <f>Table3[[#This Row],[EMP ID]]</f>
        <v>340062</v>
      </c>
    </row>
    <row r="976" spans="1:15" x14ac:dyDescent="0.25">
      <c r="A976" s="24">
        <v>400001</v>
      </c>
      <c r="B976" s="24" t="s">
        <v>1990</v>
      </c>
      <c r="C976" s="24" t="s">
        <v>1039</v>
      </c>
      <c r="D976" s="24" t="s">
        <v>1991</v>
      </c>
      <c r="F976" s="24" t="s">
        <v>760</v>
      </c>
      <c r="G976" s="24" t="s">
        <v>761</v>
      </c>
      <c r="H976" s="27">
        <v>43592</v>
      </c>
      <c r="I976" s="27">
        <v>43297</v>
      </c>
      <c r="J976" s="27">
        <v>43297</v>
      </c>
      <c r="K976" s="27">
        <v>43592</v>
      </c>
      <c r="L976" s="24">
        <f>Table3[[#This Row],[EMP ID]]</f>
        <v>400001</v>
      </c>
      <c r="M976" s="24" t="str">
        <f t="shared" si="30"/>
        <v>Leslie T. Paez</v>
      </c>
      <c r="N976" s="24" t="str">
        <f t="shared" si="31"/>
        <v>Paez, Leslie T</v>
      </c>
      <c r="O976" s="24">
        <f>Table3[[#This Row],[EMP ID]]</f>
        <v>400001</v>
      </c>
    </row>
    <row r="977" spans="1:15" x14ac:dyDescent="0.25">
      <c r="A977" s="24">
        <v>400002</v>
      </c>
      <c r="B977" s="24" t="s">
        <v>1992</v>
      </c>
      <c r="C977" s="24" t="s">
        <v>762</v>
      </c>
      <c r="D977" s="24" t="s">
        <v>1993</v>
      </c>
      <c r="F977" s="24" t="s">
        <v>760</v>
      </c>
      <c r="G977" s="24" t="s">
        <v>761</v>
      </c>
      <c r="H977" s="27">
        <v>43476</v>
      </c>
      <c r="I977" s="27">
        <v>43328</v>
      </c>
      <c r="J977" s="27">
        <v>43328</v>
      </c>
      <c r="K977" s="27">
        <v>43476</v>
      </c>
      <c r="L977" s="24">
        <f>Table3[[#This Row],[EMP ID]]</f>
        <v>400002</v>
      </c>
      <c r="M977" s="24" t="str">
        <f t="shared" si="30"/>
        <v>Lesbia S. Salgado</v>
      </c>
      <c r="N977" s="24" t="str">
        <f t="shared" si="31"/>
        <v>Salgado, Lesbia S</v>
      </c>
      <c r="O977" s="24">
        <f>Table3[[#This Row],[EMP ID]]</f>
        <v>400002</v>
      </c>
    </row>
    <row r="978" spans="1:15" x14ac:dyDescent="0.25">
      <c r="A978" s="24">
        <v>400003</v>
      </c>
      <c r="B978" s="24" t="s">
        <v>1994</v>
      </c>
      <c r="C978" s="24" t="s">
        <v>778</v>
      </c>
      <c r="D978" s="24" t="s">
        <v>1328</v>
      </c>
      <c r="F978" s="24" t="s">
        <v>760</v>
      </c>
      <c r="G978" s="24" t="s">
        <v>761</v>
      </c>
      <c r="H978" s="27">
        <v>43595</v>
      </c>
      <c r="I978" s="27">
        <v>43493</v>
      </c>
      <c r="J978" s="27">
        <v>43493</v>
      </c>
      <c r="K978" s="27">
        <v>43595</v>
      </c>
      <c r="L978" s="24">
        <f>Table3[[#This Row],[EMP ID]]</f>
        <v>400003</v>
      </c>
      <c r="M978" s="24" t="str">
        <f t="shared" si="30"/>
        <v>Emmy A. Castillo</v>
      </c>
      <c r="N978" s="24" t="str">
        <f t="shared" si="31"/>
        <v>Castillo, Emmy A</v>
      </c>
      <c r="O978" s="24">
        <f>Table3[[#This Row],[EMP ID]]</f>
        <v>400003</v>
      </c>
    </row>
    <row r="979" spans="1:15" x14ac:dyDescent="0.25">
      <c r="A979" s="24">
        <v>400004</v>
      </c>
      <c r="B979" s="24" t="s">
        <v>1995</v>
      </c>
      <c r="D979" s="24" t="s">
        <v>1775</v>
      </c>
      <c r="F979" s="24" t="s">
        <v>760</v>
      </c>
      <c r="G979" s="24" t="s">
        <v>761</v>
      </c>
      <c r="H979" s="27">
        <v>43633</v>
      </c>
      <c r="I979" s="27">
        <v>43633</v>
      </c>
      <c r="J979" s="27"/>
      <c r="K979" s="27">
        <v>43633</v>
      </c>
      <c r="L979" s="24">
        <f>Table3[[#This Row],[EMP ID]]</f>
        <v>400004</v>
      </c>
      <c r="M979" s="24" t="str">
        <f t="shared" si="30"/>
        <v>Diana Guerrero</v>
      </c>
      <c r="N979" s="24" t="str">
        <f t="shared" si="31"/>
        <v>Guerrero, Diana</v>
      </c>
      <c r="O979" s="24">
        <f>Table3[[#This Row],[EMP ID]]</f>
        <v>400004</v>
      </c>
    </row>
    <row r="980" spans="1:15" x14ac:dyDescent="0.25">
      <c r="A980" s="24">
        <v>400005</v>
      </c>
      <c r="B980" s="24" t="s">
        <v>945</v>
      </c>
      <c r="C980" s="24" t="s">
        <v>766</v>
      </c>
      <c r="D980" s="24" t="s">
        <v>862</v>
      </c>
      <c r="F980" s="24" t="s">
        <v>803</v>
      </c>
      <c r="G980" s="24" t="s">
        <v>761</v>
      </c>
      <c r="H980" s="27">
        <v>45445</v>
      </c>
      <c r="I980" s="27">
        <v>43710</v>
      </c>
      <c r="J980" s="27">
        <v>43710</v>
      </c>
      <c r="K980" s="27">
        <v>45445</v>
      </c>
      <c r="L980" s="24">
        <f>Table3[[#This Row],[EMP ID]]</f>
        <v>400005</v>
      </c>
      <c r="M980" s="24" t="str">
        <f t="shared" si="30"/>
        <v>Teresa J. Gonzalez</v>
      </c>
      <c r="N980" s="24" t="str">
        <f t="shared" si="31"/>
        <v>Gonzalez, Teresa J</v>
      </c>
      <c r="O980" s="24">
        <f>Table3[[#This Row],[EMP ID]]</f>
        <v>400005</v>
      </c>
    </row>
    <row r="981" spans="1:15" x14ac:dyDescent="0.25">
      <c r="A981" s="24">
        <v>400006</v>
      </c>
      <c r="B981" s="24" t="s">
        <v>1996</v>
      </c>
      <c r="C981" s="24" t="s">
        <v>791</v>
      </c>
      <c r="D981" s="24" t="s">
        <v>1997</v>
      </c>
      <c r="F981" s="24" t="s">
        <v>760</v>
      </c>
      <c r="G981" s="24" t="s">
        <v>761</v>
      </c>
      <c r="H981" s="27">
        <v>45191</v>
      </c>
      <c r="I981" s="27">
        <v>44482</v>
      </c>
      <c r="J981" s="27">
        <v>44482</v>
      </c>
      <c r="K981" s="27">
        <v>45186</v>
      </c>
      <c r="L981" s="24">
        <f>Table3[[#This Row],[EMP ID]]</f>
        <v>400006</v>
      </c>
      <c r="M981" s="24" t="str">
        <f t="shared" si="30"/>
        <v>Jacqueline E. Vela Pena</v>
      </c>
      <c r="N981" s="24" t="str">
        <f t="shared" si="31"/>
        <v>Vela Pena, Jacqueline E</v>
      </c>
      <c r="O981" s="24">
        <f>Table3[[#This Row],[EMP ID]]</f>
        <v>400006</v>
      </c>
    </row>
    <row r="982" spans="1:15" x14ac:dyDescent="0.25">
      <c r="A982" s="24">
        <v>400007</v>
      </c>
      <c r="B982" s="24" t="s">
        <v>1998</v>
      </c>
      <c r="C982" s="24" t="s">
        <v>778</v>
      </c>
      <c r="D982" s="24" t="s">
        <v>1999</v>
      </c>
      <c r="F982" s="24" t="s">
        <v>803</v>
      </c>
      <c r="G982" s="24" t="s">
        <v>761</v>
      </c>
      <c r="H982" s="27"/>
      <c r="I982" s="27">
        <v>44802</v>
      </c>
      <c r="J982" s="27">
        <v>44802</v>
      </c>
      <c r="K982" s="27">
        <v>45619</v>
      </c>
      <c r="L982" s="24">
        <f>Table3[[#This Row],[EMP ID]]</f>
        <v>400007</v>
      </c>
      <c r="M982" s="24" t="str">
        <f t="shared" si="30"/>
        <v>Ivette A. Pinales-Gonzales</v>
      </c>
      <c r="N982" s="24" t="str">
        <f t="shared" si="31"/>
        <v>Pinales-Gonzales, Ivette A</v>
      </c>
      <c r="O982" s="24">
        <f>Table3[[#This Row],[EMP ID]]</f>
        <v>400007</v>
      </c>
    </row>
    <row r="983" spans="1:15" x14ac:dyDescent="0.25">
      <c r="A983" s="24">
        <v>410001</v>
      </c>
      <c r="B983" s="24" t="s">
        <v>1072</v>
      </c>
      <c r="C983" s="24" t="s">
        <v>784</v>
      </c>
      <c r="D983" s="24" t="s">
        <v>2000</v>
      </c>
      <c r="F983" s="24" t="s">
        <v>812</v>
      </c>
      <c r="H983" s="27">
        <v>45231</v>
      </c>
      <c r="I983" s="27">
        <v>41897</v>
      </c>
      <c r="J983" s="27">
        <v>41897</v>
      </c>
      <c r="K983" s="27">
        <v>45231</v>
      </c>
      <c r="L983" s="24">
        <f>Table3[[#This Row],[EMP ID]]</f>
        <v>410001</v>
      </c>
      <c r="M983" s="24" t="str">
        <f t="shared" si="30"/>
        <v>James P. Gabe</v>
      </c>
      <c r="N983" s="24" t="str">
        <f t="shared" si="31"/>
        <v>Gabe, James P</v>
      </c>
      <c r="O983" s="24">
        <f>Table3[[#This Row],[EMP ID]]</f>
        <v>410001</v>
      </c>
    </row>
    <row r="984" spans="1:15" x14ac:dyDescent="0.25">
      <c r="A984" s="24">
        <v>410002</v>
      </c>
      <c r="B984" s="24" t="s">
        <v>974</v>
      </c>
      <c r="C984" s="24" t="s">
        <v>778</v>
      </c>
      <c r="D984" s="24" t="s">
        <v>1661</v>
      </c>
      <c r="F984" s="24" t="s">
        <v>818</v>
      </c>
      <c r="G984" s="24" t="s">
        <v>761</v>
      </c>
      <c r="H984" s="27"/>
      <c r="I984" s="27">
        <v>42505</v>
      </c>
      <c r="J984" s="27">
        <v>42505</v>
      </c>
      <c r="K984" s="27">
        <v>45619</v>
      </c>
      <c r="L984" s="24">
        <f>Table3[[#This Row],[EMP ID]]</f>
        <v>410002</v>
      </c>
      <c r="M984" s="24" t="str">
        <f t="shared" si="30"/>
        <v>Luis A. Morales</v>
      </c>
      <c r="N984" s="24" t="str">
        <f t="shared" si="31"/>
        <v>Morales, Luis A</v>
      </c>
      <c r="O984" s="24">
        <f>Table3[[#This Row],[EMP ID]]</f>
        <v>410002</v>
      </c>
    </row>
    <row r="985" spans="1:15" x14ac:dyDescent="0.25">
      <c r="A985" s="24">
        <v>410003</v>
      </c>
      <c r="B985" s="24" t="s">
        <v>2001</v>
      </c>
      <c r="D985" s="24" t="s">
        <v>2002</v>
      </c>
      <c r="F985" s="24" t="s">
        <v>828</v>
      </c>
      <c r="G985" s="24" t="s">
        <v>761</v>
      </c>
      <c r="H985" s="27">
        <v>43806</v>
      </c>
      <c r="I985" s="27">
        <v>43367</v>
      </c>
      <c r="J985" s="27">
        <v>43367</v>
      </c>
      <c r="K985" s="27">
        <v>43806</v>
      </c>
      <c r="L985" s="24">
        <f>Table3[[#This Row],[EMP ID]]</f>
        <v>410003</v>
      </c>
      <c r="M985" s="24" t="str">
        <f t="shared" si="30"/>
        <v>Isaias Esquivel</v>
      </c>
      <c r="N985" s="24" t="str">
        <f t="shared" si="31"/>
        <v>Esquivel, Isaias</v>
      </c>
      <c r="O985" s="24">
        <f>Table3[[#This Row],[EMP ID]]</f>
        <v>410003</v>
      </c>
    </row>
    <row r="986" spans="1:15" x14ac:dyDescent="0.25">
      <c r="A986" s="24">
        <v>410004</v>
      </c>
      <c r="B986" s="24" t="s">
        <v>2003</v>
      </c>
      <c r="D986" s="24" t="s">
        <v>1200</v>
      </c>
      <c r="F986" s="24" t="s">
        <v>760</v>
      </c>
      <c r="G986" s="24" t="s">
        <v>761</v>
      </c>
      <c r="H986" s="27">
        <v>43721</v>
      </c>
      <c r="I986" s="27">
        <v>43325</v>
      </c>
      <c r="J986" s="27">
        <v>43325</v>
      </c>
      <c r="K986" s="27">
        <v>43806</v>
      </c>
      <c r="L986" s="24">
        <f>Table3[[#This Row],[EMP ID]]</f>
        <v>410004</v>
      </c>
      <c r="M986" s="24" t="str">
        <f t="shared" si="30"/>
        <v>Valeria Vega</v>
      </c>
      <c r="N986" s="24" t="str">
        <f t="shared" si="31"/>
        <v>Vega, Valeria</v>
      </c>
      <c r="O986" s="24">
        <f>Table3[[#This Row],[EMP ID]]</f>
        <v>410004</v>
      </c>
    </row>
    <row r="987" spans="1:15" x14ac:dyDescent="0.25">
      <c r="A987" s="24">
        <v>410005</v>
      </c>
      <c r="B987" s="24" t="s">
        <v>1206</v>
      </c>
      <c r="C987" s="24" t="s">
        <v>778</v>
      </c>
      <c r="D987" s="24" t="s">
        <v>823</v>
      </c>
      <c r="F987" s="24" t="s">
        <v>828</v>
      </c>
      <c r="G987" s="24" t="s">
        <v>771</v>
      </c>
      <c r="H987" s="27">
        <v>43665</v>
      </c>
      <c r="I987" s="27">
        <v>43339</v>
      </c>
      <c r="J987" s="27">
        <v>43339</v>
      </c>
      <c r="K987" s="27">
        <v>43806</v>
      </c>
      <c r="L987" s="24">
        <f>Table3[[#This Row],[EMP ID]]</f>
        <v>410005</v>
      </c>
      <c r="M987" s="24" t="str">
        <f t="shared" si="30"/>
        <v>Jordan A. Richardson</v>
      </c>
      <c r="N987" s="24" t="str">
        <f t="shared" si="31"/>
        <v>Richardson, Jordan A</v>
      </c>
      <c r="O987" s="24">
        <f>Table3[[#This Row],[EMP ID]]</f>
        <v>410005</v>
      </c>
    </row>
    <row r="988" spans="1:15" x14ac:dyDescent="0.25">
      <c r="A988" s="24">
        <v>410006</v>
      </c>
      <c r="B988" s="24" t="s">
        <v>2004</v>
      </c>
      <c r="C988" s="24" t="s">
        <v>769</v>
      </c>
      <c r="D988" s="24" t="s">
        <v>2005</v>
      </c>
      <c r="F988" s="24" t="s">
        <v>812</v>
      </c>
      <c r="H988" s="27">
        <v>44196</v>
      </c>
      <c r="I988" s="27">
        <v>43605</v>
      </c>
      <c r="J988" s="27">
        <v>43605</v>
      </c>
      <c r="K988" s="27">
        <v>44196</v>
      </c>
      <c r="L988" s="24">
        <f>Table3[[#This Row],[EMP ID]]</f>
        <v>410006</v>
      </c>
      <c r="M988" s="24" t="str">
        <f t="shared" si="30"/>
        <v>Gary L. Endler</v>
      </c>
      <c r="N988" s="24" t="str">
        <f t="shared" si="31"/>
        <v>Endler, Gary L</v>
      </c>
      <c r="O988" s="24">
        <f>Table3[[#This Row],[EMP ID]]</f>
        <v>410006</v>
      </c>
    </row>
    <row r="989" spans="1:15" x14ac:dyDescent="0.25">
      <c r="A989" s="24">
        <v>410007</v>
      </c>
      <c r="B989" s="24" t="s">
        <v>2006</v>
      </c>
      <c r="C989" s="24" t="s">
        <v>762</v>
      </c>
      <c r="D989" s="24" t="s">
        <v>2007</v>
      </c>
      <c r="F989" s="24" t="s">
        <v>760</v>
      </c>
      <c r="G989" s="24" t="s">
        <v>804</v>
      </c>
      <c r="H989" s="27">
        <v>44196</v>
      </c>
      <c r="I989" s="27">
        <v>43689</v>
      </c>
      <c r="J989" s="27"/>
      <c r="K989" s="27">
        <v>44196</v>
      </c>
      <c r="L989" s="24">
        <f>Table3[[#This Row],[EMP ID]]</f>
        <v>410007</v>
      </c>
      <c r="M989" s="24" t="str">
        <f t="shared" si="30"/>
        <v>Vaibhav S. Dhamangaonkar</v>
      </c>
      <c r="N989" s="24" t="str">
        <f t="shared" si="31"/>
        <v>Dhamangaonkar, Vaibhav S</v>
      </c>
      <c r="O989" s="24">
        <f>Table3[[#This Row],[EMP ID]]</f>
        <v>410007</v>
      </c>
    </row>
    <row r="990" spans="1:15" x14ac:dyDescent="0.25">
      <c r="A990" s="24">
        <v>410008</v>
      </c>
      <c r="B990" s="24" t="s">
        <v>2008</v>
      </c>
      <c r="C990" s="24" t="s">
        <v>950</v>
      </c>
      <c r="D990" s="24" t="s">
        <v>2009</v>
      </c>
      <c r="F990" s="24" t="s">
        <v>760</v>
      </c>
      <c r="H990" s="27">
        <v>44196</v>
      </c>
      <c r="I990" s="27">
        <v>43703</v>
      </c>
      <c r="J990" s="27"/>
      <c r="K990" s="27">
        <v>44196</v>
      </c>
      <c r="L990" s="24">
        <f>Table3[[#This Row],[EMP ID]]</f>
        <v>410008</v>
      </c>
      <c r="M990" s="24" t="str">
        <f t="shared" si="30"/>
        <v>Zoe B. Southwick</v>
      </c>
      <c r="N990" s="24" t="str">
        <f t="shared" si="31"/>
        <v>Southwick, Zoe B</v>
      </c>
      <c r="O990" s="24">
        <f>Table3[[#This Row],[EMP ID]]</f>
        <v>410008</v>
      </c>
    </row>
    <row r="991" spans="1:15" x14ac:dyDescent="0.25">
      <c r="A991" s="24">
        <v>410009</v>
      </c>
      <c r="B991" s="24" t="s">
        <v>813</v>
      </c>
      <c r="C991" s="24" t="s">
        <v>2010</v>
      </c>
      <c r="D991" s="24" t="s">
        <v>814</v>
      </c>
      <c r="F991" s="24" t="s">
        <v>828</v>
      </c>
      <c r="G991" s="24" t="s">
        <v>761</v>
      </c>
      <c r="H991" s="27">
        <v>44992</v>
      </c>
      <c r="I991" s="27">
        <v>44067</v>
      </c>
      <c r="J991" s="27">
        <v>43738</v>
      </c>
      <c r="K991" s="27">
        <v>45262</v>
      </c>
      <c r="L991" s="24">
        <f>Table3[[#This Row],[EMP ID]]</f>
        <v>410009</v>
      </c>
      <c r="M991" s="24" t="str">
        <f t="shared" si="30"/>
        <v>Hector U. Bonilla</v>
      </c>
      <c r="N991" s="24" t="str">
        <f t="shared" si="31"/>
        <v>Bonilla, Hector U</v>
      </c>
      <c r="O991" s="24">
        <f>Table3[[#This Row],[EMP ID]]</f>
        <v>410009</v>
      </c>
    </row>
    <row r="992" spans="1:15" x14ac:dyDescent="0.25">
      <c r="A992" s="24">
        <v>410010</v>
      </c>
      <c r="B992" s="24" t="s">
        <v>2011</v>
      </c>
      <c r="C992" s="24" t="s">
        <v>832</v>
      </c>
      <c r="D992" s="24" t="s">
        <v>2012</v>
      </c>
      <c r="F992" s="24" t="s">
        <v>812</v>
      </c>
      <c r="G992" s="24" t="s">
        <v>771</v>
      </c>
      <c r="H992" s="27">
        <v>44196</v>
      </c>
      <c r="I992" s="27">
        <v>43766</v>
      </c>
      <c r="J992" s="27">
        <v>43766</v>
      </c>
      <c r="K992" s="27">
        <v>44196</v>
      </c>
      <c r="L992" s="24">
        <f>Table3[[#This Row],[EMP ID]]</f>
        <v>410010</v>
      </c>
      <c r="M992" s="24" t="str">
        <f t="shared" si="30"/>
        <v>Derrick K. Flowers</v>
      </c>
      <c r="N992" s="24" t="str">
        <f t="shared" si="31"/>
        <v>Flowers, Derrick K</v>
      </c>
      <c r="O992" s="24">
        <f>Table3[[#This Row],[EMP ID]]</f>
        <v>410010</v>
      </c>
    </row>
    <row r="993" spans="1:15" x14ac:dyDescent="0.25">
      <c r="A993" s="24">
        <v>410011</v>
      </c>
      <c r="B993" s="24" t="s">
        <v>2013</v>
      </c>
      <c r="C993" s="24" t="s">
        <v>848</v>
      </c>
      <c r="D993" s="24" t="s">
        <v>2014</v>
      </c>
      <c r="F993" s="24" t="s">
        <v>828</v>
      </c>
      <c r="H993" s="27">
        <v>44196</v>
      </c>
      <c r="I993" s="27">
        <v>43892</v>
      </c>
      <c r="J993" s="27">
        <v>43892</v>
      </c>
      <c r="K993" s="27">
        <v>44196</v>
      </c>
      <c r="L993" s="24">
        <f>Table3[[#This Row],[EMP ID]]</f>
        <v>410011</v>
      </c>
      <c r="M993" s="24" t="str">
        <f t="shared" si="30"/>
        <v>Brittney R. Dowdy</v>
      </c>
      <c r="N993" s="24" t="str">
        <f t="shared" si="31"/>
        <v>Dowdy, Brittney R</v>
      </c>
      <c r="O993" s="24">
        <f>Table3[[#This Row],[EMP ID]]</f>
        <v>410011</v>
      </c>
    </row>
    <row r="994" spans="1:15" x14ac:dyDescent="0.25">
      <c r="A994" s="24">
        <v>410012</v>
      </c>
      <c r="B994" s="24" t="s">
        <v>2015</v>
      </c>
      <c r="C994" s="24" t="s">
        <v>776</v>
      </c>
      <c r="D994" s="24" t="s">
        <v>2016</v>
      </c>
      <c r="F994" s="24" t="s">
        <v>840</v>
      </c>
      <c r="G994" s="24" t="s">
        <v>804</v>
      </c>
      <c r="H994" s="27"/>
      <c r="I994" s="27">
        <v>43913</v>
      </c>
      <c r="J994" s="27">
        <v>43913</v>
      </c>
      <c r="K994" s="27">
        <v>45619</v>
      </c>
      <c r="L994" s="24">
        <f>Table3[[#This Row],[EMP ID]]</f>
        <v>410012</v>
      </c>
      <c r="M994" s="24" t="str">
        <f t="shared" si="30"/>
        <v>Osama M. Abunemeh</v>
      </c>
      <c r="N994" s="24" t="str">
        <f t="shared" si="31"/>
        <v>Abunemeh, Osama M</v>
      </c>
      <c r="O994" s="24">
        <f>Table3[[#This Row],[EMP ID]]</f>
        <v>410012</v>
      </c>
    </row>
    <row r="995" spans="1:15" x14ac:dyDescent="0.25">
      <c r="A995" s="24">
        <v>410013</v>
      </c>
      <c r="B995" s="24" t="s">
        <v>1682</v>
      </c>
      <c r="D995" s="24" t="s">
        <v>794</v>
      </c>
      <c r="F995" s="24" t="s">
        <v>828</v>
      </c>
      <c r="G995" s="24" t="s">
        <v>761</v>
      </c>
      <c r="H995" s="27">
        <v>44057</v>
      </c>
      <c r="I995" s="27">
        <v>43969</v>
      </c>
      <c r="J995" s="27">
        <v>43969</v>
      </c>
      <c r="K995" s="27">
        <v>44057</v>
      </c>
      <c r="L995" s="24">
        <f>Table3[[#This Row],[EMP ID]]</f>
        <v>410013</v>
      </c>
      <c r="M995" s="24" t="str">
        <f t="shared" si="30"/>
        <v>Erick Rodriguez</v>
      </c>
      <c r="N995" s="24" t="str">
        <f t="shared" si="31"/>
        <v>Rodriguez, Erick</v>
      </c>
      <c r="O995" s="24">
        <f>Table3[[#This Row],[EMP ID]]</f>
        <v>410013</v>
      </c>
    </row>
    <row r="996" spans="1:15" x14ac:dyDescent="0.25">
      <c r="A996" s="24">
        <v>410014</v>
      </c>
      <c r="B996" s="24" t="s">
        <v>2017</v>
      </c>
      <c r="D996" s="24" t="s">
        <v>2018</v>
      </c>
      <c r="F996" s="24" t="s">
        <v>828</v>
      </c>
      <c r="G996" s="24" t="s">
        <v>761</v>
      </c>
      <c r="H996" s="27">
        <v>44057</v>
      </c>
      <c r="I996" s="27">
        <v>43969</v>
      </c>
      <c r="J996" s="27">
        <v>43969</v>
      </c>
      <c r="K996" s="27">
        <v>44057</v>
      </c>
      <c r="L996" s="24">
        <f>Table3[[#This Row],[EMP ID]]</f>
        <v>410014</v>
      </c>
      <c r="M996" s="24" t="str">
        <f t="shared" si="30"/>
        <v>Imer Nunez-Torres</v>
      </c>
      <c r="N996" s="24" t="str">
        <f t="shared" si="31"/>
        <v>Nunez-Torres, Imer</v>
      </c>
      <c r="O996" s="24">
        <f>Table3[[#This Row],[EMP ID]]</f>
        <v>410014</v>
      </c>
    </row>
    <row r="997" spans="1:15" x14ac:dyDescent="0.25">
      <c r="A997" s="24">
        <v>410015</v>
      </c>
      <c r="B997" s="24" t="s">
        <v>1124</v>
      </c>
      <c r="C997" s="24" t="s">
        <v>778</v>
      </c>
      <c r="D997" s="24" t="s">
        <v>1127</v>
      </c>
      <c r="F997" s="24" t="s">
        <v>828</v>
      </c>
      <c r="G997" s="24" t="s">
        <v>761</v>
      </c>
      <c r="H997" s="27">
        <v>44057</v>
      </c>
      <c r="I997" s="27">
        <v>43969</v>
      </c>
      <c r="J997" s="27">
        <v>43969</v>
      </c>
      <c r="K997" s="27">
        <v>44057</v>
      </c>
      <c r="L997" s="24">
        <f>Table3[[#This Row],[EMP ID]]</f>
        <v>410015</v>
      </c>
      <c r="M997" s="24" t="str">
        <f t="shared" si="30"/>
        <v>Marco A. Sanchez</v>
      </c>
      <c r="N997" s="24" t="str">
        <f t="shared" si="31"/>
        <v>Sanchez, Marco A</v>
      </c>
      <c r="O997" s="24">
        <f>Table3[[#This Row],[EMP ID]]</f>
        <v>410015</v>
      </c>
    </row>
    <row r="998" spans="1:15" x14ac:dyDescent="0.25">
      <c r="A998" s="24">
        <v>410016</v>
      </c>
      <c r="B998" s="24" t="s">
        <v>1061</v>
      </c>
      <c r="C998" s="24" t="s">
        <v>778</v>
      </c>
      <c r="D998" s="24" t="s">
        <v>2019</v>
      </c>
      <c r="F998" s="24" t="s">
        <v>828</v>
      </c>
      <c r="G998" s="24" t="s">
        <v>761</v>
      </c>
      <c r="H998" s="27">
        <v>44211</v>
      </c>
      <c r="I998" s="27">
        <v>43983</v>
      </c>
      <c r="J998" s="27">
        <v>43983</v>
      </c>
      <c r="K998" s="27">
        <v>44211</v>
      </c>
      <c r="L998" s="24">
        <f>Table3[[#This Row],[EMP ID]]</f>
        <v>410016</v>
      </c>
      <c r="M998" s="24" t="str">
        <f t="shared" si="30"/>
        <v>Miguel A. Arias</v>
      </c>
      <c r="N998" s="24" t="str">
        <f t="shared" si="31"/>
        <v>Arias, Miguel A</v>
      </c>
      <c r="O998" s="24">
        <f>Table3[[#This Row],[EMP ID]]</f>
        <v>410016</v>
      </c>
    </row>
    <row r="999" spans="1:15" x14ac:dyDescent="0.25">
      <c r="A999" s="24">
        <v>410017</v>
      </c>
      <c r="B999" s="24" t="s">
        <v>914</v>
      </c>
      <c r="D999" s="24" t="s">
        <v>2020</v>
      </c>
      <c r="F999" s="24" t="s">
        <v>812</v>
      </c>
      <c r="G999" s="24" t="s">
        <v>761</v>
      </c>
      <c r="H999" s="27">
        <v>44661</v>
      </c>
      <c r="I999" s="27">
        <v>44032</v>
      </c>
      <c r="J999" s="27">
        <v>44032</v>
      </c>
      <c r="K999" s="27">
        <v>44661</v>
      </c>
      <c r="L999" s="24">
        <f>Table3[[#This Row],[EMP ID]]</f>
        <v>410017</v>
      </c>
      <c r="M999" s="24" t="str">
        <f t="shared" si="30"/>
        <v>Martin Carranza</v>
      </c>
      <c r="N999" s="24" t="str">
        <f t="shared" si="31"/>
        <v>Carranza, Martin</v>
      </c>
      <c r="O999" s="24">
        <f>Table3[[#This Row],[EMP ID]]</f>
        <v>410017</v>
      </c>
    </row>
    <row r="1000" spans="1:15" x14ac:dyDescent="0.25">
      <c r="A1000" s="24">
        <v>410018</v>
      </c>
      <c r="B1000" s="24" t="s">
        <v>974</v>
      </c>
      <c r="C1000" s="24" t="s">
        <v>848</v>
      </c>
      <c r="D1000" s="24" t="s">
        <v>2021</v>
      </c>
      <c r="F1000" s="24" t="s">
        <v>760</v>
      </c>
      <c r="G1000" s="24" t="s">
        <v>761</v>
      </c>
      <c r="H1000" s="27">
        <v>44200</v>
      </c>
      <c r="I1000" s="27">
        <v>44032</v>
      </c>
      <c r="J1000" s="27">
        <v>44032</v>
      </c>
      <c r="K1000" s="27">
        <v>44200</v>
      </c>
      <c r="L1000" s="24">
        <f>Table3[[#This Row],[EMP ID]]</f>
        <v>410018</v>
      </c>
      <c r="M1000" s="24" t="str">
        <f t="shared" si="30"/>
        <v>Luis R. Barco-Balderrama</v>
      </c>
      <c r="N1000" s="24" t="str">
        <f t="shared" si="31"/>
        <v>Barco-Balderrama, Luis R</v>
      </c>
      <c r="O1000" s="24">
        <f>Table3[[#This Row],[EMP ID]]</f>
        <v>410018</v>
      </c>
    </row>
    <row r="1001" spans="1:15" x14ac:dyDescent="0.25">
      <c r="A1001" s="24">
        <v>410019</v>
      </c>
      <c r="B1001" s="24" t="s">
        <v>2022</v>
      </c>
      <c r="C1001" s="24" t="s">
        <v>848</v>
      </c>
      <c r="D1001" s="24" t="s">
        <v>2023</v>
      </c>
      <c r="F1001" s="24" t="s">
        <v>828</v>
      </c>
      <c r="G1001" s="24" t="s">
        <v>761</v>
      </c>
      <c r="H1001" s="27">
        <v>45016</v>
      </c>
      <c r="I1001" s="27">
        <v>44235</v>
      </c>
      <c r="J1001" s="27">
        <v>44235</v>
      </c>
      <c r="K1001" s="27">
        <v>45262</v>
      </c>
      <c r="L1001" s="24">
        <f>Table3[[#This Row],[EMP ID]]</f>
        <v>410019</v>
      </c>
      <c r="M1001" s="24" t="str">
        <f t="shared" si="30"/>
        <v>Aldo R. Velasco</v>
      </c>
      <c r="N1001" s="24" t="str">
        <f t="shared" si="31"/>
        <v>Velasco, Aldo R</v>
      </c>
      <c r="O1001" s="24">
        <f>Table3[[#This Row],[EMP ID]]</f>
        <v>410019</v>
      </c>
    </row>
    <row r="1002" spans="1:15" x14ac:dyDescent="0.25">
      <c r="A1002" s="24">
        <v>410020</v>
      </c>
      <c r="B1002" s="24" t="s">
        <v>2024</v>
      </c>
      <c r="D1002" s="24" t="s">
        <v>2025</v>
      </c>
      <c r="F1002" s="24" t="s">
        <v>828</v>
      </c>
      <c r="G1002" s="24" t="s">
        <v>761</v>
      </c>
      <c r="H1002" s="27">
        <v>44736</v>
      </c>
      <c r="I1002" s="27">
        <v>44235</v>
      </c>
      <c r="J1002" s="27">
        <v>44235</v>
      </c>
      <c r="K1002" s="27">
        <v>44736</v>
      </c>
      <c r="L1002" s="24">
        <f>Table3[[#This Row],[EMP ID]]</f>
        <v>410020</v>
      </c>
      <c r="M1002" s="24" t="str">
        <f t="shared" si="30"/>
        <v>Pablo Cobos</v>
      </c>
      <c r="N1002" s="24" t="str">
        <f t="shared" si="31"/>
        <v>Cobos, Pablo</v>
      </c>
      <c r="O1002" s="24">
        <f>Table3[[#This Row],[EMP ID]]</f>
        <v>410020</v>
      </c>
    </row>
    <row r="1003" spans="1:15" x14ac:dyDescent="0.25">
      <c r="A1003" s="24">
        <v>410021</v>
      </c>
      <c r="B1003" s="24" t="s">
        <v>1212</v>
      </c>
      <c r="C1003" s="24" t="s">
        <v>900</v>
      </c>
      <c r="D1003" s="24" t="s">
        <v>2026</v>
      </c>
      <c r="F1003" s="24" t="s">
        <v>812</v>
      </c>
      <c r="H1003" s="27">
        <v>44813</v>
      </c>
      <c r="I1003" s="27">
        <v>44235</v>
      </c>
      <c r="J1003" s="27">
        <v>44235</v>
      </c>
      <c r="K1003" s="27">
        <v>44813</v>
      </c>
      <c r="L1003" s="24">
        <f>Table3[[#This Row],[EMP ID]]</f>
        <v>410021</v>
      </c>
      <c r="M1003" s="24" t="str">
        <f t="shared" si="30"/>
        <v>David G. Griffin</v>
      </c>
      <c r="N1003" s="24" t="str">
        <f t="shared" si="31"/>
        <v>Griffin, David G</v>
      </c>
      <c r="O1003" s="24">
        <f>Table3[[#This Row],[EMP ID]]</f>
        <v>410021</v>
      </c>
    </row>
    <row r="1004" spans="1:15" x14ac:dyDescent="0.25">
      <c r="A1004" s="24">
        <v>410022</v>
      </c>
      <c r="B1004" s="24" t="s">
        <v>1682</v>
      </c>
      <c r="D1004" s="24" t="s">
        <v>2027</v>
      </c>
      <c r="F1004" s="24" t="s">
        <v>828</v>
      </c>
      <c r="G1004" s="24" t="s">
        <v>761</v>
      </c>
      <c r="H1004" s="27">
        <v>44729</v>
      </c>
      <c r="I1004" s="27">
        <v>44333</v>
      </c>
      <c r="J1004" s="27">
        <v>44333</v>
      </c>
      <c r="K1004" s="27">
        <v>44729</v>
      </c>
      <c r="L1004" s="24">
        <f>Table3[[#This Row],[EMP ID]]</f>
        <v>410022</v>
      </c>
      <c r="M1004" s="24" t="str">
        <f t="shared" si="30"/>
        <v>Erick Serrano</v>
      </c>
      <c r="N1004" s="24" t="str">
        <f t="shared" si="31"/>
        <v>Serrano, Erick</v>
      </c>
      <c r="O1004" s="24">
        <f>Table3[[#This Row],[EMP ID]]</f>
        <v>410022</v>
      </c>
    </row>
    <row r="1005" spans="1:15" x14ac:dyDescent="0.25">
      <c r="A1005" s="24">
        <v>410023</v>
      </c>
      <c r="B1005" s="24" t="s">
        <v>2028</v>
      </c>
      <c r="C1005" s="24" t="s">
        <v>848</v>
      </c>
      <c r="D1005" s="24" t="s">
        <v>2029</v>
      </c>
      <c r="F1005" s="24" t="s">
        <v>828</v>
      </c>
      <c r="G1005" s="24" t="s">
        <v>804</v>
      </c>
      <c r="H1005" s="27">
        <v>44561</v>
      </c>
      <c r="I1005" s="27">
        <v>44333</v>
      </c>
      <c r="J1005" s="27">
        <v>44333</v>
      </c>
      <c r="K1005" s="27">
        <v>44561</v>
      </c>
      <c r="L1005" s="24">
        <f>Table3[[#This Row],[EMP ID]]</f>
        <v>410023</v>
      </c>
      <c r="M1005" s="24" t="str">
        <f t="shared" si="30"/>
        <v>Abdul R. Ayash</v>
      </c>
      <c r="N1005" s="24" t="str">
        <f t="shared" si="31"/>
        <v>Ayash, Abdul R</v>
      </c>
      <c r="O1005" s="24">
        <f>Table3[[#This Row],[EMP ID]]</f>
        <v>410023</v>
      </c>
    </row>
    <row r="1006" spans="1:15" x14ac:dyDescent="0.25">
      <c r="A1006" s="24">
        <v>410024</v>
      </c>
      <c r="B1006" s="24" t="s">
        <v>831</v>
      </c>
      <c r="C1006" s="24" t="s">
        <v>1039</v>
      </c>
      <c r="D1006" s="24" t="s">
        <v>2030</v>
      </c>
      <c r="F1006" s="24" t="s">
        <v>812</v>
      </c>
      <c r="H1006" s="27">
        <v>44617</v>
      </c>
      <c r="I1006" s="27">
        <v>44356</v>
      </c>
      <c r="J1006" s="27">
        <v>44356</v>
      </c>
      <c r="K1006" s="27">
        <v>44617</v>
      </c>
      <c r="L1006" s="24">
        <f>Table3[[#This Row],[EMP ID]]</f>
        <v>410024</v>
      </c>
      <c r="M1006" s="24" t="str">
        <f t="shared" si="30"/>
        <v>Tyler T. Thoutt</v>
      </c>
      <c r="N1006" s="24" t="str">
        <f t="shared" si="31"/>
        <v>Thoutt, Tyler T</v>
      </c>
      <c r="O1006" s="24">
        <f>Table3[[#This Row],[EMP ID]]</f>
        <v>410024</v>
      </c>
    </row>
    <row r="1007" spans="1:15" x14ac:dyDescent="0.25">
      <c r="A1007" s="24">
        <v>410025</v>
      </c>
      <c r="B1007" s="24" t="s">
        <v>891</v>
      </c>
      <c r="D1007" s="24" t="s">
        <v>2031</v>
      </c>
      <c r="F1007" s="24" t="s">
        <v>828</v>
      </c>
      <c r="G1007" s="24" t="s">
        <v>761</v>
      </c>
      <c r="H1007" s="27">
        <v>44723</v>
      </c>
      <c r="I1007" s="27">
        <v>44697</v>
      </c>
      <c r="J1007" s="27">
        <v>44697</v>
      </c>
      <c r="K1007" s="27">
        <v>44723</v>
      </c>
      <c r="L1007" s="24">
        <f>Table3[[#This Row],[EMP ID]]</f>
        <v>410025</v>
      </c>
      <c r="M1007" s="24" t="str">
        <f t="shared" si="30"/>
        <v>Ricardo Ruiz De La Cruz</v>
      </c>
      <c r="N1007" s="24" t="str">
        <f t="shared" si="31"/>
        <v>Ruiz De La Cruz, Ricardo</v>
      </c>
      <c r="O1007" s="24">
        <f>Table3[[#This Row],[EMP ID]]</f>
        <v>410025</v>
      </c>
    </row>
    <row r="1008" spans="1:15" x14ac:dyDescent="0.25">
      <c r="A1008" s="24">
        <v>410026</v>
      </c>
      <c r="B1008" s="24" t="s">
        <v>891</v>
      </c>
      <c r="D1008" s="24" t="s">
        <v>1317</v>
      </c>
      <c r="F1008" s="24" t="s">
        <v>828</v>
      </c>
      <c r="G1008" s="24" t="s">
        <v>761</v>
      </c>
      <c r="H1008" s="27">
        <v>44890</v>
      </c>
      <c r="I1008" s="27">
        <v>44697</v>
      </c>
      <c r="J1008" s="27">
        <v>44697</v>
      </c>
      <c r="K1008" s="27">
        <v>44890</v>
      </c>
      <c r="L1008" s="24">
        <f>Table3[[#This Row],[EMP ID]]</f>
        <v>410026</v>
      </c>
      <c r="M1008" s="24" t="str">
        <f t="shared" si="30"/>
        <v>Ricardo Moreno</v>
      </c>
      <c r="N1008" s="24" t="str">
        <f t="shared" si="31"/>
        <v>Moreno, Ricardo</v>
      </c>
      <c r="O1008" s="24">
        <f>Table3[[#This Row],[EMP ID]]</f>
        <v>410026</v>
      </c>
    </row>
    <row r="1009" spans="1:15" x14ac:dyDescent="0.25">
      <c r="A1009" s="24">
        <v>410027</v>
      </c>
      <c r="B1009" s="24" t="s">
        <v>2032</v>
      </c>
      <c r="C1009" s="24" t="s">
        <v>778</v>
      </c>
      <c r="D1009" s="24" t="s">
        <v>2033</v>
      </c>
      <c r="F1009" s="24" t="s">
        <v>840</v>
      </c>
      <c r="G1009" s="24" t="s">
        <v>771</v>
      </c>
      <c r="H1009" s="27">
        <v>45561</v>
      </c>
      <c r="I1009" s="27">
        <v>45040</v>
      </c>
      <c r="J1009" s="27">
        <v>45040</v>
      </c>
      <c r="K1009" s="27">
        <v>45560</v>
      </c>
      <c r="L1009" s="24">
        <f>Table3[[#This Row],[EMP ID]]</f>
        <v>410027</v>
      </c>
      <c r="M1009" s="24" t="str">
        <f t="shared" si="30"/>
        <v>Bright A. Ilochi</v>
      </c>
      <c r="N1009" s="24" t="str">
        <f t="shared" si="31"/>
        <v>Ilochi, Bright A</v>
      </c>
      <c r="O1009" s="24">
        <f>Table3[[#This Row],[EMP ID]]</f>
        <v>410027</v>
      </c>
    </row>
    <row r="1010" spans="1:15" x14ac:dyDescent="0.25">
      <c r="A1010" s="24">
        <v>410028</v>
      </c>
      <c r="B1010" s="24" t="s">
        <v>908</v>
      </c>
      <c r="C1010" s="24" t="s">
        <v>776</v>
      </c>
      <c r="D1010" s="24" t="s">
        <v>2034</v>
      </c>
      <c r="F1010" s="24" t="s">
        <v>840</v>
      </c>
      <c r="G1010" s="24" t="s">
        <v>761</v>
      </c>
      <c r="H1010" s="27"/>
      <c r="I1010" s="27">
        <v>45208</v>
      </c>
      <c r="J1010" s="27">
        <v>45208</v>
      </c>
      <c r="K1010" s="27">
        <v>45619</v>
      </c>
      <c r="L1010" s="24">
        <f>Table3[[#This Row],[EMP ID]]</f>
        <v>410028</v>
      </c>
      <c r="M1010" s="24" t="str">
        <f t="shared" si="30"/>
        <v>Juan M. Lopez-Vazquez</v>
      </c>
      <c r="N1010" s="24" t="str">
        <f t="shared" si="31"/>
        <v>Lopez-Vazquez, Juan M</v>
      </c>
      <c r="O1010" s="24">
        <f>Table3[[#This Row],[EMP ID]]</f>
        <v>410028</v>
      </c>
    </row>
    <row r="1011" spans="1:15" x14ac:dyDescent="0.25">
      <c r="A1011" s="24">
        <v>410029</v>
      </c>
      <c r="B1011" s="24" t="s">
        <v>1322</v>
      </c>
      <c r="C1011" s="24" t="s">
        <v>845</v>
      </c>
      <c r="D1011" s="24" t="s">
        <v>2035</v>
      </c>
      <c r="F1011" s="24" t="s">
        <v>840</v>
      </c>
      <c r="G1011" s="24" t="s">
        <v>761</v>
      </c>
      <c r="H1011" s="27"/>
      <c r="I1011" s="27">
        <v>45422</v>
      </c>
      <c r="J1011" s="27">
        <v>45440</v>
      </c>
      <c r="K1011" s="27">
        <v>45618</v>
      </c>
      <c r="L1011" s="24">
        <f>Table3[[#This Row],[EMP ID]]</f>
        <v>410029</v>
      </c>
      <c r="M1011" s="24" t="str">
        <f t="shared" si="30"/>
        <v>Andrew D. Luna Carreno</v>
      </c>
      <c r="N1011" s="24" t="str">
        <f t="shared" si="31"/>
        <v>Luna Carreno, Andrew D</v>
      </c>
      <c r="O1011" s="24">
        <f>Table3[[#This Row],[EMP ID]]</f>
        <v>410029</v>
      </c>
    </row>
    <row r="1012" spans="1:15" x14ac:dyDescent="0.25">
      <c r="A1012" s="24">
        <v>410031</v>
      </c>
      <c r="B1012" s="24" t="s">
        <v>2036</v>
      </c>
      <c r="D1012" s="24" t="s">
        <v>2037</v>
      </c>
      <c r="F1012" s="24" t="s">
        <v>840</v>
      </c>
      <c r="G1012" s="24" t="s">
        <v>804</v>
      </c>
      <c r="H1012" s="27">
        <v>45616</v>
      </c>
      <c r="I1012" s="27">
        <v>45527</v>
      </c>
      <c r="J1012" s="27">
        <v>45530</v>
      </c>
      <c r="K1012" s="27">
        <v>45611</v>
      </c>
      <c r="L1012" s="24">
        <f>Table3[[#This Row],[EMP ID]]</f>
        <v>410031</v>
      </c>
      <c r="M1012" s="24" t="str">
        <f t="shared" si="30"/>
        <v>Aydin Akhtarpour</v>
      </c>
      <c r="N1012" s="24" t="str">
        <f t="shared" si="31"/>
        <v>Akhtarpour, Aydin</v>
      </c>
      <c r="O1012" s="24">
        <f>Table3[[#This Row],[EMP ID]]</f>
        <v>410031</v>
      </c>
    </row>
    <row r="1013" spans="1:15" x14ac:dyDescent="0.25">
      <c r="A1013" s="24">
        <v>410032</v>
      </c>
      <c r="B1013" s="24" t="s">
        <v>1089</v>
      </c>
      <c r="D1013" s="24" t="s">
        <v>2127</v>
      </c>
      <c r="F1013" s="24" t="s">
        <v>840</v>
      </c>
      <c r="G1013" s="24" t="s">
        <v>761</v>
      </c>
      <c r="H1013" s="27"/>
      <c r="I1013" s="27">
        <v>45581</v>
      </c>
      <c r="J1013" s="27">
        <v>45581</v>
      </c>
      <c r="K1013" s="27">
        <v>45618</v>
      </c>
      <c r="L1013" s="24">
        <f>Table3[[#This Row],[EMP ID]]</f>
        <v>410032</v>
      </c>
      <c r="M1013" s="24" t="str">
        <f t="shared" si="30"/>
        <v>Manuel Andrade</v>
      </c>
      <c r="N1013" s="24" t="str">
        <f t="shared" si="31"/>
        <v>Andrade, Manuel</v>
      </c>
      <c r="O1013" s="24">
        <f>Table3[[#This Row],[EMP ID]]</f>
        <v>410032</v>
      </c>
    </row>
    <row r="1014" spans="1:15" x14ac:dyDescent="0.25">
      <c r="A1014" s="24">
        <v>430001</v>
      </c>
      <c r="B1014" s="24" t="s">
        <v>2038</v>
      </c>
      <c r="C1014" s="24" t="s">
        <v>778</v>
      </c>
      <c r="D1014" s="24" t="s">
        <v>2039</v>
      </c>
      <c r="F1014" s="24" t="s">
        <v>986</v>
      </c>
      <c r="H1014" s="27">
        <v>44764</v>
      </c>
      <c r="I1014" s="27">
        <v>43927</v>
      </c>
      <c r="J1014" s="27">
        <v>43927</v>
      </c>
      <c r="K1014" s="27">
        <v>44764</v>
      </c>
      <c r="L1014" s="24">
        <f>Table3[[#This Row],[EMP ID]]</f>
        <v>430001</v>
      </c>
      <c r="M1014" s="24" t="str">
        <f t="shared" si="30"/>
        <v>Sean A. Freeman</v>
      </c>
      <c r="N1014" s="24" t="str">
        <f t="shared" si="31"/>
        <v>Freeman, Sean A</v>
      </c>
      <c r="O1014" s="24">
        <f>Table3[[#This Row],[EMP ID]]</f>
        <v>430001</v>
      </c>
    </row>
    <row r="1015" spans="1:15" x14ac:dyDescent="0.25">
      <c r="A1015" s="24">
        <v>430002</v>
      </c>
      <c r="B1015" s="24" t="s">
        <v>1205</v>
      </c>
      <c r="C1015" s="24" t="s">
        <v>763</v>
      </c>
      <c r="D1015" s="24" t="s">
        <v>2040</v>
      </c>
      <c r="F1015" s="24" t="s">
        <v>986</v>
      </c>
      <c r="H1015" s="27">
        <v>44825</v>
      </c>
      <c r="I1015" s="27">
        <v>44473</v>
      </c>
      <c r="J1015" s="27">
        <v>44473</v>
      </c>
      <c r="K1015" s="27">
        <v>44825</v>
      </c>
      <c r="L1015" s="24">
        <f>Table3[[#This Row],[EMP ID]]</f>
        <v>430002</v>
      </c>
      <c r="M1015" s="24" t="str">
        <f t="shared" si="30"/>
        <v>Anthony W. Muskwinsky</v>
      </c>
      <c r="N1015" s="24" t="str">
        <f t="shared" si="31"/>
        <v>Muskwinsky, Anthony W</v>
      </c>
      <c r="O1015" s="24">
        <f>Table3[[#This Row],[EMP ID]]</f>
        <v>430002</v>
      </c>
    </row>
    <row r="1016" spans="1:15" x14ac:dyDescent="0.25">
      <c r="A1016" s="24">
        <v>440001</v>
      </c>
      <c r="B1016" s="24" t="s">
        <v>1645</v>
      </c>
      <c r="D1016" s="24" t="s">
        <v>1328</v>
      </c>
      <c r="F1016" s="24" t="s">
        <v>837</v>
      </c>
      <c r="G1016" s="24" t="s">
        <v>761</v>
      </c>
      <c r="H1016" s="27">
        <v>43813</v>
      </c>
      <c r="I1016" s="27">
        <v>43290</v>
      </c>
      <c r="J1016" s="27">
        <v>43290</v>
      </c>
      <c r="K1016" s="27">
        <v>43813</v>
      </c>
      <c r="L1016" s="24">
        <f>Table3[[#This Row],[EMP ID]]</f>
        <v>440001</v>
      </c>
      <c r="M1016" s="24" t="str">
        <f t="shared" si="30"/>
        <v>Guadalupe Castillo</v>
      </c>
      <c r="N1016" s="24" t="str">
        <f t="shared" si="31"/>
        <v>Castillo, Guadalupe</v>
      </c>
      <c r="O1016" s="24">
        <f>Table3[[#This Row],[EMP ID]]</f>
        <v>440001</v>
      </c>
    </row>
    <row r="1017" spans="1:15" x14ac:dyDescent="0.25">
      <c r="A1017" s="24">
        <v>440002</v>
      </c>
      <c r="B1017" s="24" t="s">
        <v>2041</v>
      </c>
      <c r="D1017" s="24" t="s">
        <v>2042</v>
      </c>
      <c r="F1017" s="24" t="s">
        <v>1022</v>
      </c>
      <c r="G1017" s="24" t="s">
        <v>761</v>
      </c>
      <c r="H1017" s="27">
        <v>43900</v>
      </c>
      <c r="I1017" s="27">
        <v>43164</v>
      </c>
      <c r="J1017" s="27"/>
      <c r="K1017" s="27">
        <v>43900</v>
      </c>
      <c r="L1017" s="24">
        <f>Table3[[#This Row],[EMP ID]]</f>
        <v>440002</v>
      </c>
      <c r="M1017" s="24" t="str">
        <f t="shared" si="30"/>
        <v>Marcelo Chapa</v>
      </c>
      <c r="N1017" s="24" t="str">
        <f t="shared" si="31"/>
        <v>Chapa, Marcelo</v>
      </c>
      <c r="O1017" s="24">
        <f>Table3[[#This Row],[EMP ID]]</f>
        <v>440002</v>
      </c>
    </row>
    <row r="1018" spans="1:15" x14ac:dyDescent="0.25">
      <c r="A1018" s="24">
        <v>440003</v>
      </c>
      <c r="B1018" s="24" t="s">
        <v>1006</v>
      </c>
      <c r="D1018" s="24" t="s">
        <v>1451</v>
      </c>
      <c r="F1018" s="24" t="s">
        <v>1041</v>
      </c>
      <c r="G1018" s="24" t="s">
        <v>761</v>
      </c>
      <c r="H1018" s="27">
        <v>44001</v>
      </c>
      <c r="I1018" s="27">
        <v>43986</v>
      </c>
      <c r="J1018" s="27">
        <v>43986</v>
      </c>
      <c r="K1018" s="27">
        <v>44001</v>
      </c>
      <c r="L1018" s="24">
        <f>Table3[[#This Row],[EMP ID]]</f>
        <v>440003</v>
      </c>
      <c r="M1018" s="24" t="str">
        <f t="shared" si="30"/>
        <v>Francisco Contreras</v>
      </c>
      <c r="N1018" s="24" t="str">
        <f t="shared" si="31"/>
        <v>Contreras, Francisco</v>
      </c>
      <c r="O1018" s="24">
        <f>Table3[[#This Row],[EMP ID]]</f>
        <v>440003</v>
      </c>
    </row>
    <row r="1019" spans="1:15" x14ac:dyDescent="0.25">
      <c r="A1019" s="24">
        <v>440004</v>
      </c>
      <c r="B1019" s="24" t="s">
        <v>1499</v>
      </c>
      <c r="C1019" s="24" t="s">
        <v>776</v>
      </c>
      <c r="D1019" s="24" t="s">
        <v>862</v>
      </c>
      <c r="F1019" s="24" t="s">
        <v>989</v>
      </c>
      <c r="G1019" s="24" t="s">
        <v>761</v>
      </c>
      <c r="H1019" s="27">
        <v>43848</v>
      </c>
      <c r="I1019" s="27">
        <v>43392</v>
      </c>
      <c r="J1019" s="27">
        <v>43392</v>
      </c>
      <c r="K1019" s="27">
        <v>43848</v>
      </c>
      <c r="L1019" s="24">
        <f>Table3[[#This Row],[EMP ID]]</f>
        <v>440004</v>
      </c>
      <c r="M1019" s="24" t="str">
        <f t="shared" si="30"/>
        <v>Pedro M. Gonzalez</v>
      </c>
      <c r="N1019" s="24" t="str">
        <f t="shared" si="31"/>
        <v>Gonzalez, Pedro M</v>
      </c>
      <c r="O1019" s="24">
        <f>Table3[[#This Row],[EMP ID]]</f>
        <v>440004</v>
      </c>
    </row>
    <row r="1020" spans="1:15" x14ac:dyDescent="0.25">
      <c r="A1020" s="24">
        <v>440005</v>
      </c>
      <c r="B1020" s="24" t="s">
        <v>857</v>
      </c>
      <c r="D1020" s="24" t="s">
        <v>1232</v>
      </c>
      <c r="F1020" s="24" t="s">
        <v>989</v>
      </c>
      <c r="G1020" s="24" t="s">
        <v>761</v>
      </c>
      <c r="H1020" s="27">
        <v>43482</v>
      </c>
      <c r="I1020" s="27">
        <v>43360</v>
      </c>
      <c r="J1020" s="27">
        <v>43360</v>
      </c>
      <c r="K1020" s="27">
        <v>43482</v>
      </c>
      <c r="L1020" s="24">
        <f>Table3[[#This Row],[EMP ID]]</f>
        <v>440005</v>
      </c>
      <c r="M1020" s="24" t="str">
        <f t="shared" si="30"/>
        <v>Daniel Lumbreras</v>
      </c>
      <c r="N1020" s="24" t="str">
        <f t="shared" si="31"/>
        <v>Lumbreras, Daniel</v>
      </c>
      <c r="O1020" s="24">
        <f>Table3[[#This Row],[EMP ID]]</f>
        <v>440005</v>
      </c>
    </row>
    <row r="1021" spans="1:15" x14ac:dyDescent="0.25">
      <c r="A1021" s="24">
        <v>440006</v>
      </c>
      <c r="B1021" s="24" t="s">
        <v>1253</v>
      </c>
      <c r="D1021" s="24" t="s">
        <v>907</v>
      </c>
      <c r="F1021" s="24" t="s">
        <v>837</v>
      </c>
      <c r="G1021" s="24" t="s">
        <v>761</v>
      </c>
      <c r="H1021" s="27">
        <v>43497</v>
      </c>
      <c r="I1021" s="27">
        <v>43159</v>
      </c>
      <c r="J1021" s="27">
        <v>43164</v>
      </c>
      <c r="K1021" s="27">
        <v>43497</v>
      </c>
      <c r="L1021" s="24">
        <f>Table3[[#This Row],[EMP ID]]</f>
        <v>440006</v>
      </c>
      <c r="M1021" s="24" t="str">
        <f t="shared" si="30"/>
        <v>Alfredo Martinez</v>
      </c>
      <c r="N1021" s="24" t="str">
        <f t="shared" si="31"/>
        <v>Martinez, Alfredo</v>
      </c>
      <c r="O1021" s="24">
        <f>Table3[[#This Row],[EMP ID]]</f>
        <v>440006</v>
      </c>
    </row>
    <row r="1022" spans="1:15" x14ac:dyDescent="0.25">
      <c r="A1022" s="24">
        <v>440007</v>
      </c>
      <c r="B1022" s="24" t="s">
        <v>1320</v>
      </c>
      <c r="D1022" s="24" t="s">
        <v>907</v>
      </c>
      <c r="F1022" s="24" t="s">
        <v>812</v>
      </c>
      <c r="G1022" s="24" t="s">
        <v>761</v>
      </c>
      <c r="H1022" s="27">
        <v>43497</v>
      </c>
      <c r="I1022" s="27">
        <v>43161</v>
      </c>
      <c r="J1022" s="27"/>
      <c r="K1022" s="27">
        <v>43497</v>
      </c>
      <c r="L1022" s="24">
        <f>Table3[[#This Row],[EMP ID]]</f>
        <v>440007</v>
      </c>
      <c r="M1022" s="24" t="str">
        <f t="shared" si="30"/>
        <v>Efrain Martinez</v>
      </c>
      <c r="N1022" s="24" t="str">
        <f t="shared" si="31"/>
        <v>Martinez, Efrain</v>
      </c>
      <c r="O1022" s="24">
        <f>Table3[[#This Row],[EMP ID]]</f>
        <v>440007</v>
      </c>
    </row>
    <row r="1023" spans="1:15" x14ac:dyDescent="0.25">
      <c r="A1023" s="24">
        <v>440008</v>
      </c>
      <c r="B1023" s="24" t="s">
        <v>891</v>
      </c>
      <c r="D1023" s="24" t="s">
        <v>2043</v>
      </c>
      <c r="F1023" s="24" t="s">
        <v>989</v>
      </c>
      <c r="G1023" s="24" t="s">
        <v>761</v>
      </c>
      <c r="H1023" s="27">
        <v>44069</v>
      </c>
      <c r="I1023" s="27">
        <v>43402</v>
      </c>
      <c r="J1023" s="27">
        <v>43402</v>
      </c>
      <c r="K1023" s="27">
        <v>44069</v>
      </c>
      <c r="L1023" s="24">
        <f>Table3[[#This Row],[EMP ID]]</f>
        <v>440008</v>
      </c>
      <c r="M1023" s="24" t="str">
        <f t="shared" si="30"/>
        <v>Ricardo Olvera</v>
      </c>
      <c r="N1023" s="24" t="str">
        <f t="shared" si="31"/>
        <v>Olvera, Ricardo</v>
      </c>
      <c r="O1023" s="24">
        <f>Table3[[#This Row],[EMP ID]]</f>
        <v>440008</v>
      </c>
    </row>
    <row r="1024" spans="1:15" x14ac:dyDescent="0.25">
      <c r="A1024" s="24">
        <v>440009</v>
      </c>
      <c r="B1024" s="24" t="s">
        <v>1436</v>
      </c>
      <c r="D1024" s="24" t="s">
        <v>2044</v>
      </c>
      <c r="F1024" s="24" t="s">
        <v>2045</v>
      </c>
      <c r="G1024" s="24" t="s">
        <v>761</v>
      </c>
      <c r="H1024" s="27">
        <v>43504</v>
      </c>
      <c r="I1024" s="27">
        <v>43357</v>
      </c>
      <c r="J1024" s="27">
        <v>43357</v>
      </c>
      <c r="K1024" s="27">
        <v>43504</v>
      </c>
      <c r="L1024" s="24">
        <f>Table3[[#This Row],[EMP ID]]</f>
        <v>440009</v>
      </c>
      <c r="M1024" s="24" t="str">
        <f t="shared" si="30"/>
        <v>Ramiro Perez Moreno</v>
      </c>
      <c r="N1024" s="24" t="str">
        <f t="shared" si="31"/>
        <v>Perez Moreno, Ramiro</v>
      </c>
      <c r="O1024" s="24">
        <f>Table3[[#This Row],[EMP ID]]</f>
        <v>440009</v>
      </c>
    </row>
    <row r="1025" spans="1:15" x14ac:dyDescent="0.25">
      <c r="A1025" s="24">
        <v>440010</v>
      </c>
      <c r="B1025" s="24" t="s">
        <v>2046</v>
      </c>
      <c r="D1025" s="24" t="s">
        <v>794</v>
      </c>
      <c r="F1025" s="24" t="s">
        <v>989</v>
      </c>
      <c r="G1025" s="24" t="s">
        <v>761</v>
      </c>
      <c r="H1025" s="27">
        <v>43508</v>
      </c>
      <c r="I1025" s="27">
        <v>43416</v>
      </c>
      <c r="J1025" s="27">
        <v>43416</v>
      </c>
      <c r="K1025" s="27">
        <v>43508</v>
      </c>
      <c r="L1025" s="24">
        <f>Table3[[#This Row],[EMP ID]]</f>
        <v>440010</v>
      </c>
      <c r="M1025" s="24" t="str">
        <f t="shared" si="30"/>
        <v>Leonardo Rodriguez</v>
      </c>
      <c r="N1025" s="24" t="str">
        <f t="shared" si="31"/>
        <v>Rodriguez, Leonardo</v>
      </c>
      <c r="O1025" s="24">
        <f>Table3[[#This Row],[EMP ID]]</f>
        <v>440010</v>
      </c>
    </row>
    <row r="1026" spans="1:15" x14ac:dyDescent="0.25">
      <c r="A1026" s="24">
        <v>440011</v>
      </c>
      <c r="B1026" s="24" t="s">
        <v>1522</v>
      </c>
      <c r="D1026" s="24" t="s">
        <v>2047</v>
      </c>
      <c r="F1026" s="24" t="s">
        <v>1025</v>
      </c>
      <c r="G1026" s="24" t="s">
        <v>761</v>
      </c>
      <c r="H1026" s="27">
        <v>44459</v>
      </c>
      <c r="I1026" s="27">
        <v>43164</v>
      </c>
      <c r="J1026" s="27">
        <v>44235</v>
      </c>
      <c r="K1026" s="27">
        <v>44459</v>
      </c>
      <c r="L1026" s="24">
        <f>Table3[[#This Row],[EMP ID]]</f>
        <v>440011</v>
      </c>
      <c r="M1026" s="24" t="str">
        <f t="shared" si="30"/>
        <v>Sergio Valadez</v>
      </c>
      <c r="N1026" s="24" t="str">
        <f t="shared" si="31"/>
        <v>Valadez, Sergio</v>
      </c>
      <c r="O1026" s="24">
        <f>Table3[[#This Row],[EMP ID]]</f>
        <v>440011</v>
      </c>
    </row>
    <row r="1027" spans="1:15" x14ac:dyDescent="0.25">
      <c r="A1027" s="24">
        <v>440012</v>
      </c>
      <c r="B1027" s="24" t="s">
        <v>1161</v>
      </c>
      <c r="D1027" s="24" t="s">
        <v>880</v>
      </c>
      <c r="F1027" s="24" t="s">
        <v>989</v>
      </c>
      <c r="G1027" s="24" t="s">
        <v>761</v>
      </c>
      <c r="H1027" s="27">
        <v>43441</v>
      </c>
      <c r="I1027" s="27">
        <v>43430</v>
      </c>
      <c r="J1027" s="27">
        <v>43430</v>
      </c>
      <c r="K1027" s="27">
        <v>43441</v>
      </c>
      <c r="L1027" s="24">
        <f>Table3[[#This Row],[EMP ID]]</f>
        <v>440012</v>
      </c>
      <c r="M1027" s="24" t="str">
        <f t="shared" ref="M1027:M1090" si="32">IF(C1027&lt;&gt;"", B1027 &amp; " " &amp; C1027 &amp; ". " &amp; D1027, B1027 &amp; " " &amp; D1027)</f>
        <v>Marvin Zuniga</v>
      </c>
      <c r="N1027" s="24" t="str">
        <f t="shared" ref="N1027:N1090" si="33">IF(C1027&lt;&gt;"", D1027 &amp; ", " &amp; B1027 &amp; " " &amp; C1027, D1027 &amp; ", " &amp; B1027)</f>
        <v>Zuniga, Marvin</v>
      </c>
      <c r="O1027" s="24">
        <f>Table3[[#This Row],[EMP ID]]</f>
        <v>440012</v>
      </c>
    </row>
    <row r="1028" spans="1:15" x14ac:dyDescent="0.25">
      <c r="A1028" s="24">
        <v>440013</v>
      </c>
      <c r="B1028" s="24" t="s">
        <v>1377</v>
      </c>
      <c r="D1028" s="24" t="s">
        <v>2048</v>
      </c>
      <c r="F1028" s="24" t="s">
        <v>2049</v>
      </c>
      <c r="G1028" s="24" t="s">
        <v>761</v>
      </c>
      <c r="H1028" s="27">
        <v>43553</v>
      </c>
      <c r="I1028" s="27">
        <v>43263</v>
      </c>
      <c r="J1028" s="27">
        <v>43263</v>
      </c>
      <c r="K1028" s="27">
        <v>43553</v>
      </c>
      <c r="L1028" s="24">
        <f>Table3[[#This Row],[EMP ID]]</f>
        <v>440013</v>
      </c>
      <c r="M1028" s="24" t="str">
        <f t="shared" si="32"/>
        <v>Arturo Arratia</v>
      </c>
      <c r="N1028" s="24" t="str">
        <f t="shared" si="33"/>
        <v>Arratia, Arturo</v>
      </c>
      <c r="O1028" s="24">
        <f>Table3[[#This Row],[EMP ID]]</f>
        <v>440013</v>
      </c>
    </row>
    <row r="1029" spans="1:15" x14ac:dyDescent="0.25">
      <c r="A1029" s="24">
        <v>440014</v>
      </c>
      <c r="B1029" s="24" t="s">
        <v>1138</v>
      </c>
      <c r="D1029" s="24" t="s">
        <v>2050</v>
      </c>
      <c r="F1029" s="24" t="s">
        <v>837</v>
      </c>
      <c r="G1029" s="24" t="s">
        <v>761</v>
      </c>
      <c r="H1029" s="27">
        <v>43572</v>
      </c>
      <c r="I1029" s="27">
        <v>43158</v>
      </c>
      <c r="J1029" s="27">
        <v>43164</v>
      </c>
      <c r="K1029" s="27">
        <v>43572</v>
      </c>
      <c r="L1029" s="24">
        <f>Table3[[#This Row],[EMP ID]]</f>
        <v>440014</v>
      </c>
      <c r="M1029" s="24" t="str">
        <f t="shared" si="32"/>
        <v>Ismael Cedillo Jr</v>
      </c>
      <c r="N1029" s="24" t="str">
        <f t="shared" si="33"/>
        <v>Cedillo Jr, Ismael</v>
      </c>
      <c r="O1029" s="24">
        <f>Table3[[#This Row],[EMP ID]]</f>
        <v>440014</v>
      </c>
    </row>
    <row r="1030" spans="1:15" x14ac:dyDescent="0.25">
      <c r="A1030" s="24">
        <v>440015</v>
      </c>
      <c r="B1030" s="24" t="s">
        <v>1138</v>
      </c>
      <c r="D1030" s="24" t="s">
        <v>2051</v>
      </c>
      <c r="F1030" s="24" t="s">
        <v>812</v>
      </c>
      <c r="G1030" s="24" t="s">
        <v>761</v>
      </c>
      <c r="H1030" s="27">
        <v>43490</v>
      </c>
      <c r="I1030" s="27">
        <v>43158</v>
      </c>
      <c r="J1030" s="27"/>
      <c r="K1030" s="27">
        <v>43490</v>
      </c>
      <c r="L1030" s="24">
        <f>Table3[[#This Row],[EMP ID]]</f>
        <v>440015</v>
      </c>
      <c r="M1030" s="24" t="str">
        <f t="shared" si="32"/>
        <v>Ismael Cedillo Sr</v>
      </c>
      <c r="N1030" s="24" t="str">
        <f t="shared" si="33"/>
        <v>Cedillo Sr, Ismael</v>
      </c>
      <c r="O1030" s="24">
        <f>Table3[[#This Row],[EMP ID]]</f>
        <v>440015</v>
      </c>
    </row>
    <row r="1031" spans="1:15" x14ac:dyDescent="0.25">
      <c r="A1031" s="24">
        <v>440016</v>
      </c>
      <c r="B1031" s="24" t="s">
        <v>2052</v>
      </c>
      <c r="C1031" s="24" t="s">
        <v>816</v>
      </c>
      <c r="D1031" s="24" t="s">
        <v>1150</v>
      </c>
      <c r="F1031" s="24" t="s">
        <v>1041</v>
      </c>
      <c r="G1031" s="24" t="s">
        <v>761</v>
      </c>
      <c r="H1031" s="27">
        <v>43572</v>
      </c>
      <c r="I1031" s="27">
        <v>43164</v>
      </c>
      <c r="J1031" s="27"/>
      <c r="K1031" s="27">
        <v>43572</v>
      </c>
      <c r="L1031" s="24">
        <f>Table3[[#This Row],[EMP ID]]</f>
        <v>440016</v>
      </c>
      <c r="M1031" s="24" t="str">
        <f t="shared" si="32"/>
        <v>Cristian I. Cedillo</v>
      </c>
      <c r="N1031" s="24" t="str">
        <f t="shared" si="33"/>
        <v>Cedillo, Cristian I</v>
      </c>
      <c r="O1031" s="24">
        <f>Table3[[#This Row],[EMP ID]]</f>
        <v>440016</v>
      </c>
    </row>
    <row r="1032" spans="1:15" x14ac:dyDescent="0.25">
      <c r="A1032" s="24">
        <v>440017</v>
      </c>
      <c r="B1032" s="24" t="s">
        <v>2001</v>
      </c>
      <c r="D1032" s="24" t="s">
        <v>1150</v>
      </c>
      <c r="F1032" s="24" t="s">
        <v>989</v>
      </c>
      <c r="G1032" s="24" t="s">
        <v>761</v>
      </c>
      <c r="H1032" s="27">
        <v>43567</v>
      </c>
      <c r="I1032" s="27">
        <v>43322</v>
      </c>
      <c r="J1032" s="27">
        <v>43322</v>
      </c>
      <c r="K1032" s="27">
        <v>43567</v>
      </c>
      <c r="L1032" s="24">
        <f>Table3[[#This Row],[EMP ID]]</f>
        <v>440017</v>
      </c>
      <c r="M1032" s="24" t="str">
        <f t="shared" si="32"/>
        <v>Isaias Cedillo</v>
      </c>
      <c r="N1032" s="24" t="str">
        <f t="shared" si="33"/>
        <v>Cedillo, Isaias</v>
      </c>
      <c r="O1032" s="24">
        <f>Table3[[#This Row],[EMP ID]]</f>
        <v>440017</v>
      </c>
    </row>
    <row r="1033" spans="1:15" x14ac:dyDescent="0.25">
      <c r="A1033" s="24">
        <v>440019</v>
      </c>
      <c r="B1033" s="24" t="s">
        <v>928</v>
      </c>
      <c r="D1033" s="24" t="s">
        <v>2053</v>
      </c>
      <c r="F1033" s="24" t="s">
        <v>989</v>
      </c>
      <c r="G1033" s="24" t="s">
        <v>761</v>
      </c>
      <c r="H1033" s="27">
        <v>44133</v>
      </c>
      <c r="I1033" s="27">
        <v>43314</v>
      </c>
      <c r="J1033" s="27">
        <v>43314</v>
      </c>
      <c r="K1033" s="27">
        <v>44133</v>
      </c>
      <c r="L1033" s="24">
        <f>Table3[[#This Row],[EMP ID]]</f>
        <v>440019</v>
      </c>
      <c r="M1033" s="24" t="str">
        <f t="shared" si="32"/>
        <v>Jorge Frausto</v>
      </c>
      <c r="N1033" s="24" t="str">
        <f t="shared" si="33"/>
        <v>Frausto, Jorge</v>
      </c>
      <c r="O1033" s="24">
        <f>Table3[[#This Row],[EMP ID]]</f>
        <v>440019</v>
      </c>
    </row>
    <row r="1034" spans="1:15" x14ac:dyDescent="0.25">
      <c r="A1034" s="24">
        <v>440020</v>
      </c>
      <c r="B1034" s="24" t="s">
        <v>1354</v>
      </c>
      <c r="D1034" s="24" t="s">
        <v>913</v>
      </c>
      <c r="F1034" s="24" t="s">
        <v>1027</v>
      </c>
      <c r="G1034" s="24" t="s">
        <v>761</v>
      </c>
      <c r="H1034" s="27">
        <v>44064</v>
      </c>
      <c r="I1034" s="27">
        <v>43914</v>
      </c>
      <c r="J1034" s="27"/>
      <c r="K1034" s="27">
        <v>44064</v>
      </c>
      <c r="L1034" s="24">
        <f>Table3[[#This Row],[EMP ID]]</f>
        <v>440020</v>
      </c>
      <c r="M1034" s="24" t="str">
        <f t="shared" si="32"/>
        <v>Antonio Garcia</v>
      </c>
      <c r="N1034" s="24" t="str">
        <f t="shared" si="33"/>
        <v>Garcia, Antonio</v>
      </c>
      <c r="O1034" s="24">
        <f>Table3[[#This Row],[EMP ID]]</f>
        <v>440020</v>
      </c>
    </row>
    <row r="1035" spans="1:15" x14ac:dyDescent="0.25">
      <c r="A1035" s="24">
        <v>440021</v>
      </c>
      <c r="B1035" s="24" t="s">
        <v>1173</v>
      </c>
      <c r="D1035" s="24" t="s">
        <v>2054</v>
      </c>
      <c r="F1035" s="24" t="s">
        <v>837</v>
      </c>
      <c r="G1035" s="24" t="s">
        <v>761</v>
      </c>
      <c r="H1035" s="27">
        <v>43572</v>
      </c>
      <c r="I1035" s="27">
        <v>43187</v>
      </c>
      <c r="J1035" s="27"/>
      <c r="K1035" s="27">
        <v>43572</v>
      </c>
      <c r="L1035" s="24">
        <f>Table3[[#This Row],[EMP ID]]</f>
        <v>440021</v>
      </c>
      <c r="M1035" s="24" t="str">
        <f t="shared" si="32"/>
        <v>Rodolfo Garcia Ruiz</v>
      </c>
      <c r="N1035" s="24" t="str">
        <f t="shared" si="33"/>
        <v>Garcia Ruiz, Rodolfo</v>
      </c>
      <c r="O1035" s="24">
        <f>Table3[[#This Row],[EMP ID]]</f>
        <v>440021</v>
      </c>
    </row>
    <row r="1036" spans="1:15" x14ac:dyDescent="0.25">
      <c r="A1036" s="24">
        <v>440022</v>
      </c>
      <c r="B1036" s="24" t="s">
        <v>2024</v>
      </c>
      <c r="C1036" s="24" t="s">
        <v>762</v>
      </c>
      <c r="D1036" s="24" t="s">
        <v>862</v>
      </c>
      <c r="F1036" s="24" t="s">
        <v>812</v>
      </c>
      <c r="G1036" s="24" t="s">
        <v>761</v>
      </c>
      <c r="H1036" s="27">
        <v>43756</v>
      </c>
      <c r="I1036" s="27">
        <v>43290</v>
      </c>
      <c r="J1036" s="27">
        <v>43290</v>
      </c>
      <c r="K1036" s="27">
        <v>43756</v>
      </c>
      <c r="L1036" s="24">
        <f>Table3[[#This Row],[EMP ID]]</f>
        <v>440022</v>
      </c>
      <c r="M1036" s="24" t="str">
        <f t="shared" si="32"/>
        <v>Pablo S. Gonzalez</v>
      </c>
      <c r="N1036" s="24" t="str">
        <f t="shared" si="33"/>
        <v>Gonzalez, Pablo S</v>
      </c>
      <c r="O1036" s="24">
        <f>Table3[[#This Row],[EMP ID]]</f>
        <v>440022</v>
      </c>
    </row>
    <row r="1037" spans="1:15" x14ac:dyDescent="0.25">
      <c r="A1037" s="24">
        <v>440023</v>
      </c>
      <c r="B1037" s="24" t="s">
        <v>868</v>
      </c>
      <c r="C1037" s="24" t="s">
        <v>776</v>
      </c>
      <c r="D1037" s="24" t="s">
        <v>862</v>
      </c>
      <c r="F1037" s="24" t="s">
        <v>1022</v>
      </c>
      <c r="G1037" s="24" t="s">
        <v>761</v>
      </c>
      <c r="H1037" s="27">
        <v>43848</v>
      </c>
      <c r="I1037" s="27">
        <v>43392</v>
      </c>
      <c r="J1037" s="27">
        <v>43392</v>
      </c>
      <c r="K1037" s="27">
        <v>43848</v>
      </c>
      <c r="L1037" s="24">
        <f>Table3[[#This Row],[EMP ID]]</f>
        <v>440023</v>
      </c>
      <c r="M1037" s="24" t="str">
        <f t="shared" si="32"/>
        <v>Victor M. Gonzalez</v>
      </c>
      <c r="N1037" s="24" t="str">
        <f t="shared" si="33"/>
        <v>Gonzalez, Victor M</v>
      </c>
      <c r="O1037" s="24">
        <f>Table3[[#This Row],[EMP ID]]</f>
        <v>440023</v>
      </c>
    </row>
    <row r="1038" spans="1:15" x14ac:dyDescent="0.25">
      <c r="A1038" s="24">
        <v>440024</v>
      </c>
      <c r="B1038" s="24" t="s">
        <v>928</v>
      </c>
      <c r="C1038" s="24" t="s">
        <v>778</v>
      </c>
      <c r="D1038" s="24" t="s">
        <v>2055</v>
      </c>
      <c r="F1038" s="24" t="s">
        <v>989</v>
      </c>
      <c r="G1038" s="24" t="s">
        <v>761</v>
      </c>
      <c r="H1038" s="27">
        <v>43970</v>
      </c>
      <c r="I1038" s="27">
        <v>43384</v>
      </c>
      <c r="J1038" s="27">
        <v>43384</v>
      </c>
      <c r="K1038" s="27">
        <v>43970</v>
      </c>
      <c r="L1038" s="24">
        <f>Table3[[#This Row],[EMP ID]]</f>
        <v>440024</v>
      </c>
      <c r="M1038" s="24" t="str">
        <f t="shared" si="32"/>
        <v>Jorge A. Gutierrez</v>
      </c>
      <c r="N1038" s="24" t="str">
        <f t="shared" si="33"/>
        <v>Gutierrez, Jorge A</v>
      </c>
      <c r="O1038" s="24">
        <f>Table3[[#This Row],[EMP ID]]</f>
        <v>440024</v>
      </c>
    </row>
    <row r="1039" spans="1:15" x14ac:dyDescent="0.25">
      <c r="A1039" s="24">
        <v>440025</v>
      </c>
      <c r="B1039" s="24" t="s">
        <v>876</v>
      </c>
      <c r="C1039" s="24" t="s">
        <v>900</v>
      </c>
      <c r="D1039" s="24" t="s">
        <v>2056</v>
      </c>
      <c r="F1039" s="24" t="s">
        <v>837</v>
      </c>
      <c r="G1039" s="24" t="s">
        <v>761</v>
      </c>
      <c r="H1039" s="27">
        <v>44196</v>
      </c>
      <c r="I1039" s="27">
        <v>43159</v>
      </c>
      <c r="J1039" s="27"/>
      <c r="K1039" s="27">
        <v>44196</v>
      </c>
      <c r="L1039" s="24">
        <f>Table3[[#This Row],[EMP ID]]</f>
        <v>440025</v>
      </c>
      <c r="M1039" s="24" t="str">
        <f t="shared" si="32"/>
        <v>Omar G. Jalomo</v>
      </c>
      <c r="N1039" s="24" t="str">
        <f t="shared" si="33"/>
        <v>Jalomo, Omar G</v>
      </c>
      <c r="O1039" s="24">
        <f>Table3[[#This Row],[EMP ID]]</f>
        <v>440025</v>
      </c>
    </row>
    <row r="1040" spans="1:15" x14ac:dyDescent="0.25">
      <c r="A1040" s="24">
        <v>440026</v>
      </c>
      <c r="B1040" s="24" t="s">
        <v>1416</v>
      </c>
      <c r="D1040" s="24" t="s">
        <v>2057</v>
      </c>
      <c r="F1040" s="24" t="s">
        <v>989</v>
      </c>
      <c r="G1040" s="24" t="s">
        <v>761</v>
      </c>
      <c r="H1040" s="27">
        <v>43802</v>
      </c>
      <c r="I1040" s="27">
        <v>43340</v>
      </c>
      <c r="J1040" s="27">
        <v>43731</v>
      </c>
      <c r="K1040" s="27">
        <v>43802</v>
      </c>
      <c r="L1040" s="24">
        <f>Table3[[#This Row],[EMP ID]]</f>
        <v>440026</v>
      </c>
      <c r="M1040" s="24" t="str">
        <f t="shared" si="32"/>
        <v>Moises Juarez</v>
      </c>
      <c r="N1040" s="24" t="str">
        <f t="shared" si="33"/>
        <v>Juarez, Moises</v>
      </c>
      <c r="O1040" s="24">
        <f>Table3[[#This Row],[EMP ID]]</f>
        <v>440026</v>
      </c>
    </row>
    <row r="1041" spans="1:15" x14ac:dyDescent="0.25">
      <c r="A1041" s="24">
        <v>440027</v>
      </c>
      <c r="B1041" s="24" t="s">
        <v>2058</v>
      </c>
      <c r="C1041" s="24" t="s">
        <v>778</v>
      </c>
      <c r="D1041" s="24" t="s">
        <v>2059</v>
      </c>
      <c r="F1041" s="24" t="s">
        <v>989</v>
      </c>
      <c r="G1041" s="24" t="s">
        <v>761</v>
      </c>
      <c r="H1041" s="27">
        <v>43812</v>
      </c>
      <c r="I1041" s="27">
        <v>43314</v>
      </c>
      <c r="J1041" s="27">
        <v>43314</v>
      </c>
      <c r="K1041" s="27">
        <v>43812</v>
      </c>
      <c r="L1041" s="24">
        <f>Table3[[#This Row],[EMP ID]]</f>
        <v>440027</v>
      </c>
      <c r="M1041" s="24" t="str">
        <f t="shared" si="32"/>
        <v>Marc A. Mendieta</v>
      </c>
      <c r="N1041" s="24" t="str">
        <f t="shared" si="33"/>
        <v>Mendieta, Marc A</v>
      </c>
      <c r="O1041" s="24">
        <f>Table3[[#This Row],[EMP ID]]</f>
        <v>440027</v>
      </c>
    </row>
    <row r="1042" spans="1:15" x14ac:dyDescent="0.25">
      <c r="A1042" s="24">
        <v>440028</v>
      </c>
      <c r="B1042" s="24" t="s">
        <v>1301</v>
      </c>
      <c r="C1042" s="24" t="s">
        <v>778</v>
      </c>
      <c r="D1042" s="24" t="s">
        <v>2060</v>
      </c>
      <c r="F1042" s="24" t="s">
        <v>837</v>
      </c>
      <c r="G1042" s="24" t="s">
        <v>761</v>
      </c>
      <c r="H1042" s="27">
        <v>43757</v>
      </c>
      <c r="I1042" s="27">
        <v>43292</v>
      </c>
      <c r="J1042" s="27">
        <v>43292</v>
      </c>
      <c r="K1042" s="27">
        <v>43757</v>
      </c>
      <c r="L1042" s="24">
        <f>Table3[[#This Row],[EMP ID]]</f>
        <v>440028</v>
      </c>
      <c r="M1042" s="24" t="str">
        <f t="shared" si="32"/>
        <v>Joel A. Nieto</v>
      </c>
      <c r="N1042" s="24" t="str">
        <f t="shared" si="33"/>
        <v>Nieto, Joel A</v>
      </c>
      <c r="O1042" s="24">
        <f>Table3[[#This Row],[EMP ID]]</f>
        <v>440028</v>
      </c>
    </row>
    <row r="1043" spans="1:15" x14ac:dyDescent="0.25">
      <c r="A1043" s="24">
        <v>440029</v>
      </c>
      <c r="B1043" s="24" t="s">
        <v>877</v>
      </c>
      <c r="C1043" s="24" t="s">
        <v>778</v>
      </c>
      <c r="D1043" s="24" t="s">
        <v>2061</v>
      </c>
      <c r="F1043" s="24" t="s">
        <v>2062</v>
      </c>
      <c r="G1043" s="24" t="s">
        <v>761</v>
      </c>
      <c r="H1043" s="27">
        <v>43508</v>
      </c>
      <c r="I1043" s="27">
        <v>43392</v>
      </c>
      <c r="J1043" s="27">
        <v>43392</v>
      </c>
      <c r="K1043" s="27">
        <v>43508</v>
      </c>
      <c r="L1043" s="24">
        <f>Table3[[#This Row],[EMP ID]]</f>
        <v>440029</v>
      </c>
      <c r="M1043" s="24" t="str">
        <f t="shared" si="32"/>
        <v>Jose A. Palomares</v>
      </c>
      <c r="N1043" s="24" t="str">
        <f t="shared" si="33"/>
        <v>Palomares, Jose A</v>
      </c>
      <c r="O1043" s="24">
        <f>Table3[[#This Row],[EMP ID]]</f>
        <v>440029</v>
      </c>
    </row>
    <row r="1044" spans="1:15" x14ac:dyDescent="0.25">
      <c r="A1044" s="24">
        <v>440030</v>
      </c>
      <c r="B1044" s="24" t="s">
        <v>1499</v>
      </c>
      <c r="C1044" s="24" t="s">
        <v>769</v>
      </c>
      <c r="D1044" s="24" t="s">
        <v>2063</v>
      </c>
      <c r="F1044" s="24" t="s">
        <v>1022</v>
      </c>
      <c r="G1044" s="24" t="s">
        <v>761</v>
      </c>
      <c r="H1044" s="27">
        <v>43908</v>
      </c>
      <c r="I1044" s="27">
        <v>43402</v>
      </c>
      <c r="J1044" s="27">
        <v>43402</v>
      </c>
      <c r="K1044" s="27">
        <v>43908</v>
      </c>
      <c r="L1044" s="24">
        <f>Table3[[#This Row],[EMP ID]]</f>
        <v>440030</v>
      </c>
      <c r="M1044" s="24" t="str">
        <f t="shared" si="32"/>
        <v>Pedro L. Pineda</v>
      </c>
      <c r="N1044" s="24" t="str">
        <f t="shared" si="33"/>
        <v>Pineda, Pedro L</v>
      </c>
      <c r="O1044" s="24">
        <f>Table3[[#This Row],[EMP ID]]</f>
        <v>440030</v>
      </c>
    </row>
    <row r="1045" spans="1:15" x14ac:dyDescent="0.25">
      <c r="A1045" s="24">
        <v>440031</v>
      </c>
      <c r="B1045" s="24" t="s">
        <v>2064</v>
      </c>
      <c r="D1045" s="24" t="s">
        <v>1586</v>
      </c>
      <c r="F1045" s="24" t="s">
        <v>837</v>
      </c>
      <c r="G1045" s="24" t="s">
        <v>761</v>
      </c>
      <c r="H1045" s="27">
        <v>43476</v>
      </c>
      <c r="I1045" s="27">
        <v>43186</v>
      </c>
      <c r="J1045" s="27"/>
      <c r="K1045" s="27">
        <v>43476</v>
      </c>
      <c r="L1045" s="24">
        <f>Table3[[#This Row],[EMP ID]]</f>
        <v>440031</v>
      </c>
      <c r="M1045" s="24" t="str">
        <f t="shared" si="32"/>
        <v>Pasqual Resendiz</v>
      </c>
      <c r="N1045" s="24" t="str">
        <f t="shared" si="33"/>
        <v>Resendiz, Pasqual</v>
      </c>
      <c r="O1045" s="24">
        <f>Table3[[#This Row],[EMP ID]]</f>
        <v>440031</v>
      </c>
    </row>
    <row r="1046" spans="1:15" x14ac:dyDescent="0.25">
      <c r="A1046" s="24">
        <v>440032</v>
      </c>
      <c r="B1046" s="24" t="s">
        <v>1282</v>
      </c>
      <c r="C1046" s="24" t="s">
        <v>778</v>
      </c>
      <c r="D1046" s="24" t="s">
        <v>2065</v>
      </c>
      <c r="F1046" s="24" t="s">
        <v>1337</v>
      </c>
      <c r="G1046" s="24" t="s">
        <v>761</v>
      </c>
      <c r="H1046" s="27"/>
      <c r="I1046" s="27">
        <v>43339</v>
      </c>
      <c r="J1046" s="27">
        <v>43339</v>
      </c>
      <c r="K1046" s="27">
        <v>45618</v>
      </c>
      <c r="L1046" s="24">
        <f>Table3[[#This Row],[EMP ID]]</f>
        <v>440032</v>
      </c>
      <c r="M1046" s="24" t="str">
        <f t="shared" si="32"/>
        <v>Phillip A. Sabaj</v>
      </c>
      <c r="N1046" s="24" t="str">
        <f t="shared" si="33"/>
        <v>Sabaj, Phillip A</v>
      </c>
      <c r="O1046" s="24">
        <f>Table3[[#This Row],[EMP ID]]</f>
        <v>440032</v>
      </c>
    </row>
    <row r="1047" spans="1:15" x14ac:dyDescent="0.25">
      <c r="A1047" s="24">
        <v>440033</v>
      </c>
      <c r="B1047" s="24" t="s">
        <v>2066</v>
      </c>
      <c r="D1047" s="24" t="s">
        <v>781</v>
      </c>
      <c r="F1047" s="24" t="s">
        <v>989</v>
      </c>
      <c r="G1047" s="24" t="s">
        <v>761</v>
      </c>
      <c r="H1047" s="27">
        <v>44039</v>
      </c>
      <c r="I1047" s="27">
        <v>43269</v>
      </c>
      <c r="J1047" s="27">
        <v>43269</v>
      </c>
      <c r="K1047" s="27">
        <v>44039</v>
      </c>
      <c r="L1047" s="24">
        <f>Table3[[#This Row],[EMP ID]]</f>
        <v>440033</v>
      </c>
      <c r="M1047" s="24" t="str">
        <f t="shared" si="32"/>
        <v>Osvaldo Salazar</v>
      </c>
      <c r="N1047" s="24" t="str">
        <f t="shared" si="33"/>
        <v>Salazar, Osvaldo</v>
      </c>
      <c r="O1047" s="24">
        <f>Table3[[#This Row],[EMP ID]]</f>
        <v>440033</v>
      </c>
    </row>
    <row r="1048" spans="1:15" x14ac:dyDescent="0.25">
      <c r="A1048" s="24">
        <v>440035</v>
      </c>
      <c r="B1048" s="24" t="s">
        <v>2067</v>
      </c>
      <c r="D1048" s="24" t="s">
        <v>2068</v>
      </c>
      <c r="F1048" s="24" t="s">
        <v>1025</v>
      </c>
      <c r="G1048" s="24" t="s">
        <v>761</v>
      </c>
      <c r="H1048" s="27">
        <v>43620</v>
      </c>
      <c r="I1048" s="27">
        <v>43255</v>
      </c>
      <c r="J1048" s="27"/>
      <c r="K1048" s="27">
        <v>43620</v>
      </c>
      <c r="L1048" s="24">
        <f>Table3[[#This Row],[EMP ID]]</f>
        <v>440035</v>
      </c>
      <c r="M1048" s="24" t="str">
        <f t="shared" si="32"/>
        <v>Presiliano Velasquez</v>
      </c>
      <c r="N1048" s="24" t="str">
        <f t="shared" si="33"/>
        <v>Velasquez, Presiliano</v>
      </c>
      <c r="O1048" s="24">
        <f>Table3[[#This Row],[EMP ID]]</f>
        <v>440035</v>
      </c>
    </row>
    <row r="1049" spans="1:15" x14ac:dyDescent="0.25">
      <c r="A1049" s="24">
        <v>440036</v>
      </c>
      <c r="B1049" s="24" t="s">
        <v>1102</v>
      </c>
      <c r="D1049" s="24" t="s">
        <v>1276</v>
      </c>
      <c r="F1049" s="24" t="s">
        <v>989</v>
      </c>
      <c r="G1049" s="24" t="s">
        <v>761</v>
      </c>
      <c r="H1049" s="27">
        <v>44061</v>
      </c>
      <c r="I1049" s="27">
        <v>43809</v>
      </c>
      <c r="J1049" s="27"/>
      <c r="K1049" s="27">
        <v>44061</v>
      </c>
      <c r="L1049" s="24">
        <f>Table3[[#This Row],[EMP ID]]</f>
        <v>440036</v>
      </c>
      <c r="M1049" s="24" t="str">
        <f t="shared" si="32"/>
        <v>Jesus Velazquez</v>
      </c>
      <c r="N1049" s="24" t="str">
        <f t="shared" si="33"/>
        <v>Velazquez, Jesus</v>
      </c>
      <c r="O1049" s="24">
        <f>Table3[[#This Row],[EMP ID]]</f>
        <v>440036</v>
      </c>
    </row>
    <row r="1050" spans="1:15" x14ac:dyDescent="0.25">
      <c r="A1050" s="24">
        <v>440037</v>
      </c>
      <c r="B1050" s="24" t="s">
        <v>1539</v>
      </c>
      <c r="D1050" s="24" t="s">
        <v>1276</v>
      </c>
      <c r="F1050" s="24" t="s">
        <v>837</v>
      </c>
      <c r="G1050" s="24" t="s">
        <v>761</v>
      </c>
      <c r="H1050" s="27">
        <v>44173</v>
      </c>
      <c r="I1050" s="27">
        <v>43196</v>
      </c>
      <c r="J1050" s="27">
        <v>43196</v>
      </c>
      <c r="K1050" s="27">
        <v>44173</v>
      </c>
      <c r="L1050" s="24">
        <f>Table3[[#This Row],[EMP ID]]</f>
        <v>440037</v>
      </c>
      <c r="M1050" s="24" t="str">
        <f t="shared" si="32"/>
        <v>Josue Velazquez</v>
      </c>
      <c r="N1050" s="24" t="str">
        <f t="shared" si="33"/>
        <v>Velazquez, Josue</v>
      </c>
      <c r="O1050" s="24">
        <f>Table3[[#This Row],[EMP ID]]</f>
        <v>440037</v>
      </c>
    </row>
    <row r="1051" spans="1:15" x14ac:dyDescent="0.25">
      <c r="A1051" s="24">
        <v>440038</v>
      </c>
      <c r="B1051" s="24" t="s">
        <v>2052</v>
      </c>
      <c r="D1051" s="24" t="s">
        <v>2069</v>
      </c>
      <c r="F1051" s="24" t="s">
        <v>989</v>
      </c>
      <c r="G1051" s="24" t="s">
        <v>761</v>
      </c>
      <c r="H1051" s="27">
        <v>43451</v>
      </c>
      <c r="I1051" s="27">
        <v>43369</v>
      </c>
      <c r="J1051" s="27">
        <v>43383</v>
      </c>
      <c r="K1051" s="27">
        <v>43451</v>
      </c>
      <c r="L1051" s="24">
        <f>Table3[[#This Row],[EMP ID]]</f>
        <v>440038</v>
      </c>
      <c r="M1051" s="24" t="str">
        <f t="shared" si="32"/>
        <v>Cristian Villamizar</v>
      </c>
      <c r="N1051" s="24" t="str">
        <f t="shared" si="33"/>
        <v>Villamizar, Cristian</v>
      </c>
      <c r="O1051" s="24">
        <f>Table3[[#This Row],[EMP ID]]</f>
        <v>440038</v>
      </c>
    </row>
    <row r="1052" spans="1:15" x14ac:dyDescent="0.25">
      <c r="A1052" s="24">
        <v>440039</v>
      </c>
      <c r="B1052" s="24" t="s">
        <v>914</v>
      </c>
      <c r="D1052" s="24" t="s">
        <v>2070</v>
      </c>
      <c r="F1052" s="24" t="s">
        <v>1022</v>
      </c>
      <c r="G1052" s="24" t="s">
        <v>761</v>
      </c>
      <c r="H1052" s="27">
        <v>43572</v>
      </c>
      <c r="I1052" s="27">
        <v>43402</v>
      </c>
      <c r="J1052" s="27">
        <v>43402</v>
      </c>
      <c r="K1052" s="27">
        <v>43572</v>
      </c>
      <c r="L1052" s="24">
        <f>Table3[[#This Row],[EMP ID]]</f>
        <v>440039</v>
      </c>
      <c r="M1052" s="24" t="str">
        <f t="shared" si="32"/>
        <v>Martin Villareal</v>
      </c>
      <c r="N1052" s="24" t="str">
        <f t="shared" si="33"/>
        <v>Villareal, Martin</v>
      </c>
      <c r="O1052" s="24">
        <f>Table3[[#This Row],[EMP ID]]</f>
        <v>440039</v>
      </c>
    </row>
    <row r="1053" spans="1:15" x14ac:dyDescent="0.25">
      <c r="A1053" s="24">
        <v>440040</v>
      </c>
      <c r="B1053" s="24" t="s">
        <v>1202</v>
      </c>
      <c r="C1053" s="24" t="s">
        <v>845</v>
      </c>
      <c r="D1053" s="24" t="s">
        <v>2071</v>
      </c>
      <c r="F1053" s="24" t="s">
        <v>996</v>
      </c>
      <c r="G1053" s="24" t="s">
        <v>771</v>
      </c>
      <c r="H1053" s="27"/>
      <c r="I1053" s="27">
        <v>43250</v>
      </c>
      <c r="J1053" s="27">
        <v>43250</v>
      </c>
      <c r="K1053" s="27">
        <v>45618</v>
      </c>
      <c r="L1053" s="24">
        <f>Table3[[#This Row],[EMP ID]]</f>
        <v>440040</v>
      </c>
      <c r="M1053" s="24" t="str">
        <f t="shared" si="32"/>
        <v>Albert D. Perry</v>
      </c>
      <c r="N1053" s="24" t="str">
        <f t="shared" si="33"/>
        <v>Perry, Albert D</v>
      </c>
      <c r="O1053" s="24">
        <f>Table3[[#This Row],[EMP ID]]</f>
        <v>440040</v>
      </c>
    </row>
    <row r="1054" spans="1:15" x14ac:dyDescent="0.25">
      <c r="A1054" s="24">
        <v>440041</v>
      </c>
      <c r="B1054" s="24" t="s">
        <v>1149</v>
      </c>
      <c r="D1054" s="24" t="s">
        <v>1150</v>
      </c>
      <c r="F1054" s="24" t="s">
        <v>989</v>
      </c>
      <c r="G1054" s="24" t="s">
        <v>761</v>
      </c>
      <c r="H1054" s="27">
        <v>43572</v>
      </c>
      <c r="I1054" s="27">
        <v>43486</v>
      </c>
      <c r="J1054" s="27">
        <v>43486</v>
      </c>
      <c r="K1054" s="27">
        <v>43572</v>
      </c>
      <c r="L1054" s="24">
        <f>Table3[[#This Row],[EMP ID]]</f>
        <v>440041</v>
      </c>
      <c r="M1054" s="24" t="str">
        <f t="shared" si="32"/>
        <v>Fabian Cedillo</v>
      </c>
      <c r="N1054" s="24" t="str">
        <f t="shared" si="33"/>
        <v>Cedillo, Fabian</v>
      </c>
      <c r="O1054" s="24">
        <f>Table3[[#This Row],[EMP ID]]</f>
        <v>440041</v>
      </c>
    </row>
    <row r="1055" spans="1:15" x14ac:dyDescent="0.25">
      <c r="A1055" s="24">
        <v>440042</v>
      </c>
      <c r="B1055" s="24" t="s">
        <v>1480</v>
      </c>
      <c r="D1055" s="24" t="s">
        <v>1108</v>
      </c>
      <c r="F1055" s="24" t="s">
        <v>989</v>
      </c>
      <c r="G1055" s="24" t="s">
        <v>761</v>
      </c>
      <c r="H1055" s="27">
        <v>43581</v>
      </c>
      <c r="I1055" s="27">
        <v>43500</v>
      </c>
      <c r="J1055" s="27">
        <v>43500</v>
      </c>
      <c r="K1055" s="27">
        <v>43581</v>
      </c>
      <c r="L1055" s="24">
        <f>Table3[[#This Row],[EMP ID]]</f>
        <v>440042</v>
      </c>
      <c r="M1055" s="24" t="str">
        <f t="shared" si="32"/>
        <v>Ernesto Munoz</v>
      </c>
      <c r="N1055" s="24" t="str">
        <f t="shared" si="33"/>
        <v>Munoz, Ernesto</v>
      </c>
      <c r="O1055" s="24">
        <f>Table3[[#This Row],[EMP ID]]</f>
        <v>440042</v>
      </c>
    </row>
    <row r="1056" spans="1:15" x14ac:dyDescent="0.25">
      <c r="A1056" s="24">
        <v>440043</v>
      </c>
      <c r="B1056" s="24" t="s">
        <v>914</v>
      </c>
      <c r="D1056" s="24" t="s">
        <v>2027</v>
      </c>
      <c r="F1056" s="24" t="s">
        <v>989</v>
      </c>
      <c r="G1056" s="24" t="s">
        <v>761</v>
      </c>
      <c r="H1056" s="27">
        <v>43664</v>
      </c>
      <c r="I1056" s="27">
        <v>43545</v>
      </c>
      <c r="J1056" s="27">
        <v>43545</v>
      </c>
      <c r="K1056" s="27">
        <v>43664</v>
      </c>
      <c r="L1056" s="24">
        <f>Table3[[#This Row],[EMP ID]]</f>
        <v>440043</v>
      </c>
      <c r="M1056" s="24" t="str">
        <f t="shared" si="32"/>
        <v>Martin Serrano</v>
      </c>
      <c r="N1056" s="24" t="str">
        <f t="shared" si="33"/>
        <v>Serrano, Martin</v>
      </c>
      <c r="O1056" s="24">
        <f>Table3[[#This Row],[EMP ID]]</f>
        <v>440043</v>
      </c>
    </row>
    <row r="1057" spans="1:15" x14ac:dyDescent="0.25">
      <c r="A1057" s="24">
        <v>440044</v>
      </c>
      <c r="B1057" s="24" t="s">
        <v>1180</v>
      </c>
      <c r="D1057" s="24" t="s">
        <v>2072</v>
      </c>
      <c r="F1057" s="24" t="s">
        <v>989</v>
      </c>
      <c r="G1057" s="24" t="s">
        <v>761</v>
      </c>
      <c r="H1057" s="27">
        <v>43664</v>
      </c>
      <c r="I1057" s="27">
        <v>43545</v>
      </c>
      <c r="J1057" s="27">
        <v>43545</v>
      </c>
      <c r="K1057" s="27">
        <v>43664</v>
      </c>
      <c r="L1057" s="24">
        <f>Table3[[#This Row],[EMP ID]]</f>
        <v>440044</v>
      </c>
      <c r="M1057" s="24" t="str">
        <f t="shared" si="32"/>
        <v>Alex Serrano Gomez</v>
      </c>
      <c r="N1057" s="24" t="str">
        <f t="shared" si="33"/>
        <v>Serrano Gomez, Alex</v>
      </c>
      <c r="O1057" s="24">
        <f>Table3[[#This Row],[EMP ID]]</f>
        <v>440044</v>
      </c>
    </row>
    <row r="1058" spans="1:15" x14ac:dyDescent="0.25">
      <c r="A1058" s="24">
        <v>440045</v>
      </c>
      <c r="B1058" s="24" t="s">
        <v>974</v>
      </c>
      <c r="C1058" s="24" t="s">
        <v>778</v>
      </c>
      <c r="D1058" s="24" t="s">
        <v>2073</v>
      </c>
      <c r="F1058" s="24" t="s">
        <v>989</v>
      </c>
      <c r="G1058" s="24" t="s">
        <v>761</v>
      </c>
      <c r="H1058" s="27">
        <v>43616</v>
      </c>
      <c r="I1058" s="27">
        <v>43549</v>
      </c>
      <c r="J1058" s="27">
        <v>43549</v>
      </c>
      <c r="K1058" s="27">
        <v>43616</v>
      </c>
      <c r="L1058" s="24">
        <f>Table3[[#This Row],[EMP ID]]</f>
        <v>440045</v>
      </c>
      <c r="M1058" s="24" t="str">
        <f t="shared" si="32"/>
        <v>Luis A. Gonzalez Rivera</v>
      </c>
      <c r="N1058" s="24" t="str">
        <f t="shared" si="33"/>
        <v>Gonzalez Rivera, Luis A</v>
      </c>
      <c r="O1058" s="24">
        <f>Table3[[#This Row],[EMP ID]]</f>
        <v>440045</v>
      </c>
    </row>
    <row r="1059" spans="1:15" x14ac:dyDescent="0.25">
      <c r="A1059" s="24">
        <v>440046</v>
      </c>
      <c r="B1059" s="24" t="s">
        <v>1089</v>
      </c>
      <c r="D1059" s="24" t="s">
        <v>862</v>
      </c>
      <c r="F1059" s="24" t="s">
        <v>989</v>
      </c>
      <c r="G1059" s="24" t="s">
        <v>761</v>
      </c>
      <c r="H1059" s="27">
        <v>43616</v>
      </c>
      <c r="I1059" s="27">
        <v>43549</v>
      </c>
      <c r="J1059" s="27">
        <v>43549</v>
      </c>
      <c r="K1059" s="27">
        <v>43616</v>
      </c>
      <c r="L1059" s="24">
        <f>Table3[[#This Row],[EMP ID]]</f>
        <v>440046</v>
      </c>
      <c r="M1059" s="24" t="str">
        <f t="shared" si="32"/>
        <v>Manuel Gonzalez</v>
      </c>
      <c r="N1059" s="24" t="str">
        <f t="shared" si="33"/>
        <v>Gonzalez, Manuel</v>
      </c>
      <c r="O1059" s="24">
        <f>Table3[[#This Row],[EMP ID]]</f>
        <v>440046</v>
      </c>
    </row>
    <row r="1060" spans="1:15" x14ac:dyDescent="0.25">
      <c r="A1060" s="24">
        <v>440047</v>
      </c>
      <c r="B1060" s="24" t="s">
        <v>1175</v>
      </c>
      <c r="D1060" s="24" t="s">
        <v>1150</v>
      </c>
      <c r="F1060" s="24" t="s">
        <v>989</v>
      </c>
      <c r="G1060" s="24" t="s">
        <v>761</v>
      </c>
      <c r="H1060" s="27">
        <v>43572</v>
      </c>
      <c r="I1060" s="27">
        <v>43556</v>
      </c>
      <c r="J1060" s="27">
        <v>43556</v>
      </c>
      <c r="K1060" s="27">
        <v>43572</v>
      </c>
      <c r="L1060" s="24">
        <f>Table3[[#This Row],[EMP ID]]</f>
        <v>440047</v>
      </c>
      <c r="M1060" s="24" t="str">
        <f t="shared" si="32"/>
        <v>Jason Cedillo</v>
      </c>
      <c r="N1060" s="24" t="str">
        <f t="shared" si="33"/>
        <v>Cedillo, Jason</v>
      </c>
      <c r="O1060" s="24">
        <f>Table3[[#This Row],[EMP ID]]</f>
        <v>440047</v>
      </c>
    </row>
    <row r="1061" spans="1:15" x14ac:dyDescent="0.25">
      <c r="A1061" s="24">
        <v>440048</v>
      </c>
      <c r="B1061" s="24" t="s">
        <v>887</v>
      </c>
      <c r="D1061" s="24" t="s">
        <v>2074</v>
      </c>
      <c r="F1061" s="24" t="s">
        <v>1128</v>
      </c>
      <c r="G1061" s="24" t="s">
        <v>761</v>
      </c>
      <c r="H1061" s="27">
        <v>44631</v>
      </c>
      <c r="I1061" s="27">
        <v>43584</v>
      </c>
      <c r="J1061" s="27">
        <v>43584</v>
      </c>
      <c r="K1061" s="27">
        <v>44631</v>
      </c>
      <c r="L1061" s="24">
        <f>Table3[[#This Row],[EMP ID]]</f>
        <v>440048</v>
      </c>
      <c r="M1061" s="24" t="str">
        <f t="shared" si="32"/>
        <v>Andres Ojeda</v>
      </c>
      <c r="N1061" s="24" t="str">
        <f t="shared" si="33"/>
        <v>Ojeda, Andres</v>
      </c>
      <c r="O1061" s="24">
        <f>Table3[[#This Row],[EMP ID]]</f>
        <v>440048</v>
      </c>
    </row>
    <row r="1062" spans="1:15" x14ac:dyDescent="0.25">
      <c r="A1062" s="24">
        <v>440049</v>
      </c>
      <c r="B1062" s="24" t="s">
        <v>1102</v>
      </c>
      <c r="D1062" s="24" t="s">
        <v>1159</v>
      </c>
      <c r="F1062" s="24" t="s">
        <v>828</v>
      </c>
      <c r="G1062" s="24" t="s">
        <v>761</v>
      </c>
      <c r="H1062" s="27">
        <v>43693</v>
      </c>
      <c r="I1062" s="27">
        <v>43598</v>
      </c>
      <c r="J1062" s="27">
        <v>43598</v>
      </c>
      <c r="K1062" s="27">
        <v>43693</v>
      </c>
      <c r="L1062" s="24">
        <f>Table3[[#This Row],[EMP ID]]</f>
        <v>440049</v>
      </c>
      <c r="M1062" s="24" t="str">
        <f t="shared" si="32"/>
        <v>Jesus Valdez</v>
      </c>
      <c r="N1062" s="24" t="str">
        <f t="shared" si="33"/>
        <v>Valdez, Jesus</v>
      </c>
      <c r="O1062" s="24">
        <f>Table3[[#This Row],[EMP ID]]</f>
        <v>440049</v>
      </c>
    </row>
    <row r="1063" spans="1:15" x14ac:dyDescent="0.25">
      <c r="A1063" s="24">
        <v>440050</v>
      </c>
      <c r="B1063" s="24" t="s">
        <v>859</v>
      </c>
      <c r="D1063" s="24" t="s">
        <v>2075</v>
      </c>
      <c r="F1063" s="24" t="s">
        <v>989</v>
      </c>
      <c r="G1063" s="24" t="s">
        <v>761</v>
      </c>
      <c r="H1063" s="27">
        <v>43598</v>
      </c>
      <c r="I1063" s="27">
        <v>43598</v>
      </c>
      <c r="J1063" s="27">
        <v>43598</v>
      </c>
      <c r="K1063" s="27">
        <v>43598</v>
      </c>
      <c r="L1063" s="24">
        <f>Table3[[#This Row],[EMP ID]]</f>
        <v>440050</v>
      </c>
      <c r="M1063" s="24" t="str">
        <f t="shared" si="32"/>
        <v>Oscar Magallon</v>
      </c>
      <c r="N1063" s="24" t="str">
        <f t="shared" si="33"/>
        <v>Magallon, Oscar</v>
      </c>
      <c r="O1063" s="24">
        <f>Table3[[#This Row],[EMP ID]]</f>
        <v>440050</v>
      </c>
    </row>
    <row r="1064" spans="1:15" x14ac:dyDescent="0.25">
      <c r="A1064" s="24">
        <v>440051</v>
      </c>
      <c r="B1064" s="24" t="s">
        <v>2076</v>
      </c>
      <c r="D1064" s="24" t="s">
        <v>2077</v>
      </c>
      <c r="F1064" s="24" t="s">
        <v>989</v>
      </c>
      <c r="G1064" s="24" t="s">
        <v>761</v>
      </c>
      <c r="H1064" s="27">
        <v>43634</v>
      </c>
      <c r="I1064" s="27">
        <v>43598</v>
      </c>
      <c r="J1064" s="27">
        <v>43598</v>
      </c>
      <c r="K1064" s="27">
        <v>43634</v>
      </c>
      <c r="L1064" s="24">
        <f>Table3[[#This Row],[EMP ID]]</f>
        <v>440051</v>
      </c>
      <c r="M1064" s="24" t="str">
        <f t="shared" si="32"/>
        <v>Yosbel Reinoso-Cruz</v>
      </c>
      <c r="N1064" s="24" t="str">
        <f t="shared" si="33"/>
        <v>Reinoso-Cruz, Yosbel</v>
      </c>
      <c r="O1064" s="24">
        <f>Table3[[#This Row],[EMP ID]]</f>
        <v>440051</v>
      </c>
    </row>
    <row r="1065" spans="1:15" x14ac:dyDescent="0.25">
      <c r="A1065" s="24">
        <v>440052</v>
      </c>
      <c r="B1065" s="24" t="s">
        <v>1320</v>
      </c>
      <c r="D1065" s="24" t="s">
        <v>2078</v>
      </c>
      <c r="F1065" s="24" t="s">
        <v>989</v>
      </c>
      <c r="G1065" s="24" t="s">
        <v>761</v>
      </c>
      <c r="H1065" s="27">
        <v>43614</v>
      </c>
      <c r="I1065" s="27">
        <v>43598</v>
      </c>
      <c r="J1065" s="27">
        <v>43598</v>
      </c>
      <c r="K1065" s="27">
        <v>43614</v>
      </c>
      <c r="L1065" s="24">
        <f>Table3[[#This Row],[EMP ID]]</f>
        <v>440052</v>
      </c>
      <c r="M1065" s="24" t="str">
        <f t="shared" si="32"/>
        <v>Efrain Magollon-Mendoza jr</v>
      </c>
      <c r="N1065" s="24" t="str">
        <f t="shared" si="33"/>
        <v>Magollon-Mendoza jr, Efrain</v>
      </c>
      <c r="O1065" s="24">
        <f>Table3[[#This Row],[EMP ID]]</f>
        <v>440052</v>
      </c>
    </row>
    <row r="1066" spans="1:15" x14ac:dyDescent="0.25">
      <c r="A1066" s="24">
        <v>440053</v>
      </c>
      <c r="B1066" s="24" t="s">
        <v>2079</v>
      </c>
      <c r="C1066" s="24" t="s">
        <v>845</v>
      </c>
      <c r="D1066" s="24" t="s">
        <v>889</v>
      </c>
      <c r="F1066" s="24" t="s">
        <v>989</v>
      </c>
      <c r="G1066" s="24" t="s">
        <v>761</v>
      </c>
      <c r="H1066" s="27">
        <v>43686</v>
      </c>
      <c r="I1066" s="27">
        <v>43598</v>
      </c>
      <c r="J1066" s="27">
        <v>43598</v>
      </c>
      <c r="K1066" s="27">
        <v>43686</v>
      </c>
      <c r="L1066" s="24">
        <f>Table3[[#This Row],[EMP ID]]</f>
        <v>440053</v>
      </c>
      <c r="M1066" s="24" t="str">
        <f t="shared" si="32"/>
        <v>Amado D. Ramirez</v>
      </c>
      <c r="N1066" s="24" t="str">
        <f t="shared" si="33"/>
        <v>Ramirez, Amado D</v>
      </c>
      <c r="O1066" s="24">
        <f>Table3[[#This Row],[EMP ID]]</f>
        <v>440053</v>
      </c>
    </row>
    <row r="1067" spans="1:15" x14ac:dyDescent="0.25">
      <c r="A1067" s="24">
        <v>440054</v>
      </c>
      <c r="B1067" s="24" t="s">
        <v>868</v>
      </c>
      <c r="C1067" s="24" t="s">
        <v>776</v>
      </c>
      <c r="D1067" s="24" t="s">
        <v>767</v>
      </c>
      <c r="F1067" s="24" t="s">
        <v>989</v>
      </c>
      <c r="G1067" s="24" t="s">
        <v>761</v>
      </c>
      <c r="H1067" s="27">
        <v>43649</v>
      </c>
      <c r="I1067" s="27">
        <v>43598</v>
      </c>
      <c r="J1067" s="27">
        <v>43598</v>
      </c>
      <c r="K1067" s="27">
        <v>43649</v>
      </c>
      <c r="L1067" s="24">
        <f>Table3[[#This Row],[EMP ID]]</f>
        <v>440054</v>
      </c>
      <c r="M1067" s="24" t="str">
        <f t="shared" si="32"/>
        <v>Victor M. Lopez</v>
      </c>
      <c r="N1067" s="24" t="str">
        <f t="shared" si="33"/>
        <v>Lopez, Victor M</v>
      </c>
      <c r="O1067" s="24">
        <f>Table3[[#This Row],[EMP ID]]</f>
        <v>440054</v>
      </c>
    </row>
    <row r="1068" spans="1:15" x14ac:dyDescent="0.25">
      <c r="A1068" s="24">
        <v>440055</v>
      </c>
      <c r="B1068" s="24" t="s">
        <v>1006</v>
      </c>
      <c r="C1068" s="24" t="s">
        <v>766</v>
      </c>
      <c r="D1068" s="24" t="s">
        <v>2080</v>
      </c>
      <c r="F1068" s="24" t="s">
        <v>989</v>
      </c>
      <c r="G1068" s="24" t="s">
        <v>761</v>
      </c>
      <c r="H1068" s="27">
        <v>43678</v>
      </c>
      <c r="I1068" s="27">
        <v>43608</v>
      </c>
      <c r="J1068" s="27">
        <v>43608</v>
      </c>
      <c r="K1068" s="27">
        <v>43678</v>
      </c>
      <c r="L1068" s="24">
        <f>Table3[[#This Row],[EMP ID]]</f>
        <v>440055</v>
      </c>
      <c r="M1068" s="24" t="str">
        <f t="shared" si="32"/>
        <v>Francisco J. Delgado Victorin</v>
      </c>
      <c r="N1068" s="24" t="str">
        <f t="shared" si="33"/>
        <v>Delgado Victorin, Francisco J</v>
      </c>
      <c r="O1068" s="24">
        <f>Table3[[#This Row],[EMP ID]]</f>
        <v>440055</v>
      </c>
    </row>
    <row r="1069" spans="1:15" x14ac:dyDescent="0.25">
      <c r="A1069" s="24">
        <v>440056</v>
      </c>
      <c r="B1069" s="24" t="s">
        <v>1230</v>
      </c>
      <c r="D1069" s="24" t="s">
        <v>2081</v>
      </c>
      <c r="F1069" s="24" t="s">
        <v>1022</v>
      </c>
      <c r="G1069" s="24" t="s">
        <v>761</v>
      </c>
      <c r="H1069" s="27">
        <v>44372</v>
      </c>
      <c r="I1069" s="27">
        <v>43740</v>
      </c>
      <c r="J1069" s="27">
        <v>43740</v>
      </c>
      <c r="K1069" s="27">
        <v>44372</v>
      </c>
      <c r="L1069" s="24">
        <f>Table3[[#This Row],[EMP ID]]</f>
        <v>440056</v>
      </c>
      <c r="M1069" s="24" t="str">
        <f t="shared" si="32"/>
        <v>Reynaldo Castro Gomez</v>
      </c>
      <c r="N1069" s="24" t="str">
        <f t="shared" si="33"/>
        <v>Castro Gomez, Reynaldo</v>
      </c>
      <c r="O1069" s="24">
        <f>Table3[[#This Row],[EMP ID]]</f>
        <v>440056</v>
      </c>
    </row>
    <row r="1070" spans="1:15" x14ac:dyDescent="0.25">
      <c r="A1070" s="24">
        <v>440057</v>
      </c>
      <c r="B1070" s="24" t="s">
        <v>2082</v>
      </c>
      <c r="C1070" s="24" t="s">
        <v>845</v>
      </c>
      <c r="D1070" s="24" t="s">
        <v>2083</v>
      </c>
      <c r="F1070" s="24" t="s">
        <v>989</v>
      </c>
      <c r="G1070" s="24" t="s">
        <v>761</v>
      </c>
      <c r="H1070" s="27">
        <v>43608</v>
      </c>
      <c r="I1070" s="27">
        <v>43608</v>
      </c>
      <c r="J1070" s="27">
        <v>43608</v>
      </c>
      <c r="K1070" s="27">
        <v>43608</v>
      </c>
      <c r="L1070" s="24">
        <f>Table3[[#This Row],[EMP ID]]</f>
        <v>440057</v>
      </c>
      <c r="M1070" s="24" t="str">
        <f t="shared" si="32"/>
        <v>Mykel D. Hereida Martinez</v>
      </c>
      <c r="N1070" s="24" t="str">
        <f t="shared" si="33"/>
        <v>Hereida Martinez, Mykel D</v>
      </c>
      <c r="O1070" s="24">
        <f>Table3[[#This Row],[EMP ID]]</f>
        <v>440057</v>
      </c>
    </row>
    <row r="1071" spans="1:15" x14ac:dyDescent="0.25">
      <c r="A1071" s="24">
        <v>440058</v>
      </c>
      <c r="B1071" s="24" t="s">
        <v>908</v>
      </c>
      <c r="C1071" s="24" t="s">
        <v>766</v>
      </c>
      <c r="D1071" s="24" t="s">
        <v>862</v>
      </c>
      <c r="F1071" s="24" t="s">
        <v>989</v>
      </c>
      <c r="G1071" s="24" t="s">
        <v>761</v>
      </c>
      <c r="H1071" s="27">
        <v>43678</v>
      </c>
      <c r="I1071" s="27">
        <v>43622</v>
      </c>
      <c r="J1071" s="27">
        <v>43622</v>
      </c>
      <c r="K1071" s="27">
        <v>43678</v>
      </c>
      <c r="L1071" s="24">
        <f>Table3[[#This Row],[EMP ID]]</f>
        <v>440058</v>
      </c>
      <c r="M1071" s="24" t="str">
        <f t="shared" si="32"/>
        <v>Juan J. Gonzalez</v>
      </c>
      <c r="N1071" s="24" t="str">
        <f t="shared" si="33"/>
        <v>Gonzalez, Juan J</v>
      </c>
      <c r="O1071" s="24">
        <f>Table3[[#This Row],[EMP ID]]</f>
        <v>440058</v>
      </c>
    </row>
    <row r="1072" spans="1:15" x14ac:dyDescent="0.25">
      <c r="A1072" s="24">
        <v>440059</v>
      </c>
      <c r="B1072" s="24" t="s">
        <v>1051</v>
      </c>
      <c r="D1072" s="24" t="s">
        <v>2084</v>
      </c>
      <c r="F1072" s="24" t="s">
        <v>989</v>
      </c>
      <c r="G1072" s="24" t="s">
        <v>761</v>
      </c>
      <c r="H1072" s="27">
        <v>43678</v>
      </c>
      <c r="I1072" s="27">
        <v>43622</v>
      </c>
      <c r="J1072" s="27">
        <v>43622</v>
      </c>
      <c r="K1072" s="27">
        <v>43678</v>
      </c>
      <c r="L1072" s="24">
        <f>Table3[[#This Row],[EMP ID]]</f>
        <v>440059</v>
      </c>
      <c r="M1072" s="24" t="str">
        <f t="shared" si="32"/>
        <v>Vidal Zepeda</v>
      </c>
      <c r="N1072" s="24" t="str">
        <f t="shared" si="33"/>
        <v>Zepeda, Vidal</v>
      </c>
      <c r="O1072" s="24">
        <f>Table3[[#This Row],[EMP ID]]</f>
        <v>440059</v>
      </c>
    </row>
    <row r="1073" spans="1:15" x14ac:dyDescent="0.25">
      <c r="A1073" s="24">
        <v>440060</v>
      </c>
      <c r="B1073" s="24" t="s">
        <v>1035</v>
      </c>
      <c r="D1073" s="24" t="s">
        <v>1153</v>
      </c>
      <c r="F1073" s="24" t="s">
        <v>989</v>
      </c>
      <c r="G1073" s="24" t="s">
        <v>761</v>
      </c>
      <c r="H1073" s="27">
        <v>43678</v>
      </c>
      <c r="I1073" s="27">
        <v>43620</v>
      </c>
      <c r="J1073" s="27">
        <v>43620</v>
      </c>
      <c r="K1073" s="27">
        <v>43678</v>
      </c>
      <c r="L1073" s="24">
        <f>Table3[[#This Row],[EMP ID]]</f>
        <v>440060</v>
      </c>
      <c r="M1073" s="24" t="str">
        <f t="shared" si="32"/>
        <v>Carlos Nunez</v>
      </c>
      <c r="N1073" s="24" t="str">
        <f t="shared" si="33"/>
        <v>Nunez, Carlos</v>
      </c>
      <c r="O1073" s="24">
        <f>Table3[[#This Row],[EMP ID]]</f>
        <v>440060</v>
      </c>
    </row>
    <row r="1074" spans="1:15" x14ac:dyDescent="0.25">
      <c r="A1074" s="24">
        <v>440061</v>
      </c>
      <c r="B1074" s="24" t="s">
        <v>2085</v>
      </c>
      <c r="D1074" s="24" t="s">
        <v>2086</v>
      </c>
      <c r="F1074" s="24" t="s">
        <v>1057</v>
      </c>
      <c r="G1074" s="24" t="s">
        <v>761</v>
      </c>
      <c r="H1074" s="27"/>
      <c r="I1074" s="27">
        <v>43620</v>
      </c>
      <c r="J1074" s="27">
        <v>43620</v>
      </c>
      <c r="K1074" s="27">
        <v>45619</v>
      </c>
      <c r="L1074" s="24">
        <f>Table3[[#This Row],[EMP ID]]</f>
        <v>440061</v>
      </c>
      <c r="M1074" s="24" t="str">
        <f t="shared" si="32"/>
        <v>Uriel Garcia-Andrade</v>
      </c>
      <c r="N1074" s="24" t="str">
        <f t="shared" si="33"/>
        <v>Garcia-Andrade, Uriel</v>
      </c>
      <c r="O1074" s="24">
        <f>Table3[[#This Row],[EMP ID]]</f>
        <v>440061</v>
      </c>
    </row>
    <row r="1075" spans="1:15" x14ac:dyDescent="0.25">
      <c r="A1075" s="24">
        <v>440062</v>
      </c>
      <c r="B1075" s="24" t="s">
        <v>1308</v>
      </c>
      <c r="C1075" s="24" t="s">
        <v>848</v>
      </c>
      <c r="D1075" s="24" t="s">
        <v>2087</v>
      </c>
      <c r="F1075" s="24" t="s">
        <v>989</v>
      </c>
      <c r="G1075" s="24" t="s">
        <v>761</v>
      </c>
      <c r="H1075" s="27">
        <v>43957</v>
      </c>
      <c r="I1075" s="27">
        <v>43641</v>
      </c>
      <c r="J1075" s="27">
        <v>43641</v>
      </c>
      <c r="K1075" s="27">
        <v>43957</v>
      </c>
      <c r="L1075" s="24">
        <f>Table3[[#This Row],[EMP ID]]</f>
        <v>440062</v>
      </c>
      <c r="M1075" s="24" t="str">
        <f t="shared" si="32"/>
        <v>Joshua R. Santiago-Ortiz</v>
      </c>
      <c r="N1075" s="24" t="str">
        <f t="shared" si="33"/>
        <v>Santiago-Ortiz, Joshua R</v>
      </c>
      <c r="O1075" s="24">
        <f>Table3[[#This Row],[EMP ID]]</f>
        <v>440062</v>
      </c>
    </row>
    <row r="1076" spans="1:15" x14ac:dyDescent="0.25">
      <c r="A1076" s="24">
        <v>440063</v>
      </c>
      <c r="B1076" s="24" t="s">
        <v>2088</v>
      </c>
      <c r="C1076" s="24" t="s">
        <v>762</v>
      </c>
      <c r="D1076" s="24" t="s">
        <v>2089</v>
      </c>
      <c r="F1076" s="24" t="s">
        <v>989</v>
      </c>
      <c r="G1076" s="24" t="s">
        <v>761</v>
      </c>
      <c r="H1076" s="27">
        <v>43637</v>
      </c>
      <c r="I1076" s="27">
        <v>43636</v>
      </c>
      <c r="J1076" s="27">
        <v>43642</v>
      </c>
      <c r="K1076" s="27">
        <v>43637</v>
      </c>
      <c r="L1076" s="24">
        <f>Table3[[#This Row],[EMP ID]]</f>
        <v>440063</v>
      </c>
      <c r="M1076" s="24" t="str">
        <f t="shared" si="32"/>
        <v>Orlian S. Leyva</v>
      </c>
      <c r="N1076" s="24" t="str">
        <f t="shared" si="33"/>
        <v>Leyva, Orlian S</v>
      </c>
      <c r="O1076" s="24">
        <f>Table3[[#This Row],[EMP ID]]</f>
        <v>440063</v>
      </c>
    </row>
    <row r="1077" spans="1:15" x14ac:dyDescent="0.25">
      <c r="A1077" s="24">
        <v>440064</v>
      </c>
      <c r="B1077" s="24" t="s">
        <v>1245</v>
      </c>
      <c r="C1077" s="24" t="s">
        <v>778</v>
      </c>
      <c r="D1077" s="24" t="s">
        <v>2090</v>
      </c>
      <c r="F1077" s="24" t="s">
        <v>1454</v>
      </c>
      <c r="G1077" s="24" t="s">
        <v>761</v>
      </c>
      <c r="H1077" s="27">
        <v>43728</v>
      </c>
      <c r="I1077" s="27">
        <v>43647</v>
      </c>
      <c r="J1077" s="27">
        <v>43647</v>
      </c>
      <c r="K1077" s="27">
        <v>43806</v>
      </c>
      <c r="L1077" s="24">
        <f>Table3[[#This Row],[EMP ID]]</f>
        <v>440064</v>
      </c>
      <c r="M1077" s="24" t="str">
        <f t="shared" si="32"/>
        <v>Angel A. Chagolla-Razo</v>
      </c>
      <c r="N1077" s="24" t="str">
        <f t="shared" si="33"/>
        <v>Chagolla-Razo, Angel A</v>
      </c>
      <c r="O1077" s="24">
        <f>Table3[[#This Row],[EMP ID]]</f>
        <v>440064</v>
      </c>
    </row>
    <row r="1078" spans="1:15" x14ac:dyDescent="0.25">
      <c r="A1078" s="24">
        <v>440065</v>
      </c>
      <c r="B1078" s="24" t="s">
        <v>2091</v>
      </c>
      <c r="C1078" s="24" t="s">
        <v>791</v>
      </c>
      <c r="D1078" s="24" t="s">
        <v>2092</v>
      </c>
      <c r="F1078" s="24" t="s">
        <v>989</v>
      </c>
      <c r="G1078" s="24" t="s">
        <v>761</v>
      </c>
      <c r="H1078" s="27">
        <v>43679</v>
      </c>
      <c r="I1078" s="27">
        <v>43647</v>
      </c>
      <c r="J1078" s="27"/>
      <c r="K1078" s="27">
        <v>43679</v>
      </c>
      <c r="L1078" s="24">
        <f>Table3[[#This Row],[EMP ID]]</f>
        <v>440065</v>
      </c>
      <c r="M1078" s="24" t="str">
        <f t="shared" si="32"/>
        <v>Martha E. Lopez-Orozco</v>
      </c>
      <c r="N1078" s="24" t="str">
        <f t="shared" si="33"/>
        <v>Lopez-Orozco, Martha E</v>
      </c>
      <c r="O1078" s="24">
        <f>Table3[[#This Row],[EMP ID]]</f>
        <v>440065</v>
      </c>
    </row>
    <row r="1079" spans="1:15" x14ac:dyDescent="0.25">
      <c r="A1079" s="24">
        <v>440066</v>
      </c>
      <c r="B1079" s="24" t="s">
        <v>2093</v>
      </c>
      <c r="C1079" s="24" t="s">
        <v>776</v>
      </c>
      <c r="D1079" s="24" t="s">
        <v>2086</v>
      </c>
      <c r="F1079" s="24" t="s">
        <v>989</v>
      </c>
      <c r="G1079" s="24" t="s">
        <v>761</v>
      </c>
      <c r="H1079" s="27">
        <v>43825</v>
      </c>
      <c r="I1079" s="27">
        <v>43661</v>
      </c>
      <c r="J1079" s="27"/>
      <c r="K1079" s="27">
        <v>43825</v>
      </c>
      <c r="L1079" s="24">
        <f>Table3[[#This Row],[EMP ID]]</f>
        <v>440066</v>
      </c>
      <c r="M1079" s="24" t="str">
        <f t="shared" si="32"/>
        <v>Dilver M. Garcia-Andrade</v>
      </c>
      <c r="N1079" s="24" t="str">
        <f t="shared" si="33"/>
        <v>Garcia-Andrade, Dilver M</v>
      </c>
      <c r="O1079" s="24">
        <f>Table3[[#This Row],[EMP ID]]</f>
        <v>440066</v>
      </c>
    </row>
    <row r="1080" spans="1:15" x14ac:dyDescent="0.25">
      <c r="A1080" s="24">
        <v>440067</v>
      </c>
      <c r="B1080" s="24" t="s">
        <v>877</v>
      </c>
      <c r="C1080" s="24" t="s">
        <v>769</v>
      </c>
      <c r="D1080" s="24" t="s">
        <v>2094</v>
      </c>
      <c r="F1080" s="24" t="s">
        <v>989</v>
      </c>
      <c r="G1080" s="24" t="s">
        <v>761</v>
      </c>
      <c r="H1080" s="27">
        <v>43700</v>
      </c>
      <c r="I1080" s="27">
        <v>43654</v>
      </c>
      <c r="J1080" s="27"/>
      <c r="K1080" s="27">
        <v>43700</v>
      </c>
      <c r="L1080" s="24">
        <f>Table3[[#This Row],[EMP ID]]</f>
        <v>440067</v>
      </c>
      <c r="M1080" s="24" t="str">
        <f t="shared" si="32"/>
        <v>Jose L. Rodriguez-Guevarra</v>
      </c>
      <c r="N1080" s="24" t="str">
        <f t="shared" si="33"/>
        <v>Rodriguez-Guevarra, Jose L</v>
      </c>
      <c r="O1080" s="24">
        <f>Table3[[#This Row],[EMP ID]]</f>
        <v>440067</v>
      </c>
    </row>
    <row r="1081" spans="1:15" x14ac:dyDescent="0.25">
      <c r="A1081" s="24">
        <v>440068</v>
      </c>
      <c r="B1081" s="24" t="s">
        <v>826</v>
      </c>
      <c r="C1081" s="24" t="s">
        <v>762</v>
      </c>
      <c r="D1081" s="24" t="s">
        <v>2095</v>
      </c>
      <c r="F1081" s="24" t="s">
        <v>989</v>
      </c>
      <c r="G1081" s="24" t="s">
        <v>761</v>
      </c>
      <c r="H1081" s="27">
        <v>44139</v>
      </c>
      <c r="I1081" s="27">
        <v>44067</v>
      </c>
      <c r="J1081" s="27">
        <v>43668</v>
      </c>
      <c r="K1081" s="27">
        <v>44139</v>
      </c>
      <c r="L1081" s="24">
        <f>Table3[[#This Row],[EMP ID]]</f>
        <v>440068</v>
      </c>
      <c r="M1081" s="24" t="str">
        <f t="shared" si="32"/>
        <v>Eric S. Malfavon</v>
      </c>
      <c r="N1081" s="24" t="str">
        <f t="shared" si="33"/>
        <v>Malfavon, Eric S</v>
      </c>
      <c r="O1081" s="24">
        <f>Table3[[#This Row],[EMP ID]]</f>
        <v>440068</v>
      </c>
    </row>
    <row r="1082" spans="1:15" x14ac:dyDescent="0.25">
      <c r="A1082" s="24">
        <v>440069</v>
      </c>
      <c r="B1082" s="24" t="s">
        <v>2096</v>
      </c>
      <c r="C1082" s="24" t="s">
        <v>1047</v>
      </c>
      <c r="D1082" s="24" t="s">
        <v>2097</v>
      </c>
      <c r="F1082" s="24" t="s">
        <v>812</v>
      </c>
      <c r="G1082" s="24" t="s">
        <v>761</v>
      </c>
      <c r="H1082" s="27">
        <v>43868</v>
      </c>
      <c r="I1082" s="27">
        <v>43675</v>
      </c>
      <c r="J1082" s="27"/>
      <c r="K1082" s="27">
        <v>43868</v>
      </c>
      <c r="L1082" s="24">
        <f>Table3[[#This Row],[EMP ID]]</f>
        <v>440069</v>
      </c>
      <c r="M1082" s="24" t="str">
        <f t="shared" si="32"/>
        <v>Jose  Luis O. Burgos-Zepeda</v>
      </c>
      <c r="N1082" s="24" t="str">
        <f t="shared" si="33"/>
        <v>Burgos-Zepeda, Jose  Luis O</v>
      </c>
      <c r="O1082" s="24">
        <f>Table3[[#This Row],[EMP ID]]</f>
        <v>440069</v>
      </c>
    </row>
    <row r="1083" spans="1:15" x14ac:dyDescent="0.25">
      <c r="A1083" s="24">
        <v>440070</v>
      </c>
      <c r="B1083" s="24" t="s">
        <v>1209</v>
      </c>
      <c r="C1083" s="24" t="s">
        <v>778</v>
      </c>
      <c r="D1083" s="24" t="s">
        <v>2098</v>
      </c>
      <c r="F1083" s="24" t="s">
        <v>989</v>
      </c>
      <c r="G1083" s="24" t="s">
        <v>761</v>
      </c>
      <c r="H1083" s="27">
        <v>43825</v>
      </c>
      <c r="I1083" s="27">
        <v>43682</v>
      </c>
      <c r="J1083" s="27"/>
      <c r="K1083" s="27">
        <v>43825</v>
      </c>
      <c r="L1083" s="24">
        <f>Table3[[#This Row],[EMP ID]]</f>
        <v>440070</v>
      </c>
      <c r="M1083" s="24" t="str">
        <f t="shared" si="32"/>
        <v>Gustavo A. Frayle Andrade</v>
      </c>
      <c r="N1083" s="24" t="str">
        <f t="shared" si="33"/>
        <v>Frayle Andrade, Gustavo A</v>
      </c>
      <c r="O1083" s="24">
        <f>Table3[[#This Row],[EMP ID]]</f>
        <v>440070</v>
      </c>
    </row>
    <row r="1084" spans="1:15" x14ac:dyDescent="0.25">
      <c r="A1084" s="24">
        <v>440071</v>
      </c>
      <c r="B1084" s="24" t="s">
        <v>826</v>
      </c>
      <c r="D1084" s="24" t="s">
        <v>2099</v>
      </c>
      <c r="F1084" s="24" t="s">
        <v>989</v>
      </c>
      <c r="G1084" s="24" t="s">
        <v>761</v>
      </c>
      <c r="H1084" s="27">
        <v>43945</v>
      </c>
      <c r="I1084" s="27">
        <v>43689</v>
      </c>
      <c r="J1084" s="27"/>
      <c r="K1084" s="27">
        <v>43945</v>
      </c>
      <c r="L1084" s="24">
        <f>Table3[[#This Row],[EMP ID]]</f>
        <v>440071</v>
      </c>
      <c r="M1084" s="24" t="str">
        <f t="shared" si="32"/>
        <v>Eric Lasalle Olivo</v>
      </c>
      <c r="N1084" s="24" t="str">
        <f t="shared" si="33"/>
        <v>Lasalle Olivo, Eric</v>
      </c>
      <c r="O1084" s="24">
        <f>Table3[[#This Row],[EMP ID]]</f>
        <v>440071</v>
      </c>
    </row>
    <row r="1085" spans="1:15" x14ac:dyDescent="0.25">
      <c r="A1085" s="24">
        <v>440072</v>
      </c>
      <c r="B1085" s="24" t="s">
        <v>2100</v>
      </c>
      <c r="D1085" s="24" t="s">
        <v>862</v>
      </c>
      <c r="F1085" s="24" t="s">
        <v>1057</v>
      </c>
      <c r="G1085" s="24" t="s">
        <v>761</v>
      </c>
      <c r="H1085" s="27"/>
      <c r="I1085" s="27">
        <v>43692</v>
      </c>
      <c r="J1085" s="27">
        <v>43692</v>
      </c>
      <c r="K1085" s="27">
        <v>45619</v>
      </c>
      <c r="L1085" s="24">
        <f>Table3[[#This Row],[EMP ID]]</f>
        <v>440072</v>
      </c>
      <c r="M1085" s="24" t="str">
        <f t="shared" si="32"/>
        <v>Alonzo Gonzalez</v>
      </c>
      <c r="N1085" s="24" t="str">
        <f t="shared" si="33"/>
        <v>Gonzalez, Alonzo</v>
      </c>
      <c r="O1085" s="24">
        <f>Table3[[#This Row],[EMP ID]]</f>
        <v>440072</v>
      </c>
    </row>
    <row r="1086" spans="1:15" x14ac:dyDescent="0.25">
      <c r="A1086" s="24">
        <v>440073</v>
      </c>
      <c r="B1086" s="24" t="s">
        <v>1793</v>
      </c>
      <c r="D1086" s="24" t="s">
        <v>2101</v>
      </c>
      <c r="F1086" s="24" t="s">
        <v>989</v>
      </c>
      <c r="G1086" s="24" t="s">
        <v>761</v>
      </c>
      <c r="H1086" s="27">
        <v>44176</v>
      </c>
      <c r="I1086" s="27">
        <v>43690</v>
      </c>
      <c r="J1086" s="27"/>
      <c r="K1086" s="27">
        <v>43773</v>
      </c>
      <c r="L1086" s="24">
        <f>Table3[[#This Row],[EMP ID]]</f>
        <v>440073</v>
      </c>
      <c r="M1086" s="24" t="str">
        <f t="shared" si="32"/>
        <v>Marcos Rocha</v>
      </c>
      <c r="N1086" s="24" t="str">
        <f t="shared" si="33"/>
        <v>Rocha, Marcos</v>
      </c>
      <c r="O1086" s="24">
        <f>Table3[[#This Row],[EMP ID]]</f>
        <v>440073</v>
      </c>
    </row>
    <row r="1087" spans="1:15" x14ac:dyDescent="0.25">
      <c r="A1087" s="24">
        <v>440074</v>
      </c>
      <c r="B1087" s="24" t="s">
        <v>928</v>
      </c>
      <c r="C1087" s="24" t="s">
        <v>769</v>
      </c>
      <c r="D1087" s="24" t="s">
        <v>2102</v>
      </c>
      <c r="F1087" s="24" t="s">
        <v>989</v>
      </c>
      <c r="G1087" s="24" t="s">
        <v>761</v>
      </c>
      <c r="H1087" s="27">
        <v>43699</v>
      </c>
      <c r="I1087" s="27">
        <v>43689</v>
      </c>
      <c r="J1087" s="27"/>
      <c r="K1087" s="27">
        <v>43699</v>
      </c>
      <c r="L1087" s="24">
        <f>Table3[[#This Row],[EMP ID]]</f>
        <v>440074</v>
      </c>
      <c r="M1087" s="24" t="str">
        <f t="shared" si="32"/>
        <v>Jorge L. Rodriguez-Hernandez</v>
      </c>
      <c r="N1087" s="24" t="str">
        <f t="shared" si="33"/>
        <v>Rodriguez-Hernandez, Jorge L</v>
      </c>
      <c r="O1087" s="24">
        <f>Table3[[#This Row],[EMP ID]]</f>
        <v>440074</v>
      </c>
    </row>
    <row r="1088" spans="1:15" x14ac:dyDescent="0.25">
      <c r="A1088" s="24">
        <v>440075</v>
      </c>
      <c r="B1088" s="24" t="s">
        <v>1312</v>
      </c>
      <c r="C1088" s="24" t="s">
        <v>778</v>
      </c>
      <c r="D1088" s="24" t="s">
        <v>2103</v>
      </c>
      <c r="F1088" s="24" t="s">
        <v>989</v>
      </c>
      <c r="G1088" s="24" t="s">
        <v>761</v>
      </c>
      <c r="H1088" s="27">
        <v>43729</v>
      </c>
      <c r="I1088" s="27">
        <v>43685</v>
      </c>
      <c r="J1088" s="27"/>
      <c r="K1088" s="27">
        <v>43729</v>
      </c>
      <c r="L1088" s="24">
        <f>Table3[[#This Row],[EMP ID]]</f>
        <v>440075</v>
      </c>
      <c r="M1088" s="24" t="str">
        <f t="shared" si="32"/>
        <v>Roy A. Ramirez-Rodriguez</v>
      </c>
      <c r="N1088" s="24" t="str">
        <f t="shared" si="33"/>
        <v>Ramirez-Rodriguez, Roy A</v>
      </c>
      <c r="O1088" s="24">
        <f>Table3[[#This Row],[EMP ID]]</f>
        <v>440075</v>
      </c>
    </row>
    <row r="1089" spans="1:15" x14ac:dyDescent="0.25">
      <c r="A1089" s="24">
        <v>440076</v>
      </c>
      <c r="B1089" s="24" t="s">
        <v>2104</v>
      </c>
      <c r="D1089" s="24" t="s">
        <v>1954</v>
      </c>
      <c r="F1089" s="24" t="s">
        <v>989</v>
      </c>
      <c r="G1089" s="24" t="s">
        <v>761</v>
      </c>
      <c r="H1089" s="27">
        <v>43738</v>
      </c>
      <c r="I1089" s="27">
        <v>43704</v>
      </c>
      <c r="J1089" s="27"/>
      <c r="K1089" s="27">
        <v>43738</v>
      </c>
      <c r="L1089" s="24">
        <f>Table3[[#This Row],[EMP ID]]</f>
        <v>440076</v>
      </c>
      <c r="M1089" s="24" t="str">
        <f t="shared" si="32"/>
        <v>Cristobal Pena</v>
      </c>
      <c r="N1089" s="24" t="str">
        <f t="shared" si="33"/>
        <v>Pena, Cristobal</v>
      </c>
      <c r="O1089" s="24">
        <f>Table3[[#This Row],[EMP ID]]</f>
        <v>440076</v>
      </c>
    </row>
    <row r="1090" spans="1:15" x14ac:dyDescent="0.25">
      <c r="A1090" s="24">
        <v>440077</v>
      </c>
      <c r="B1090" s="24" t="s">
        <v>877</v>
      </c>
      <c r="C1090" s="24" t="s">
        <v>766</v>
      </c>
      <c r="D1090" s="24" t="s">
        <v>2105</v>
      </c>
      <c r="F1090" s="24" t="s">
        <v>989</v>
      </c>
      <c r="G1090" s="24" t="s">
        <v>761</v>
      </c>
      <c r="H1090" s="27">
        <v>43728</v>
      </c>
      <c r="I1090" s="27">
        <v>43705</v>
      </c>
      <c r="J1090" s="27"/>
      <c r="K1090" s="27">
        <v>43728</v>
      </c>
      <c r="L1090" s="24">
        <f>Table3[[#This Row],[EMP ID]]</f>
        <v>440077</v>
      </c>
      <c r="M1090" s="24" t="str">
        <f t="shared" si="32"/>
        <v>Jose J. Magana</v>
      </c>
      <c r="N1090" s="24" t="str">
        <f t="shared" si="33"/>
        <v>Magana, Jose J</v>
      </c>
      <c r="O1090" s="24">
        <f>Table3[[#This Row],[EMP ID]]</f>
        <v>440077</v>
      </c>
    </row>
    <row r="1091" spans="1:15" x14ac:dyDescent="0.25">
      <c r="A1091" s="24">
        <v>440078</v>
      </c>
      <c r="B1091" s="24" t="s">
        <v>1102</v>
      </c>
      <c r="C1091" s="24" t="s">
        <v>1039</v>
      </c>
      <c r="D1091" s="24" t="s">
        <v>2101</v>
      </c>
      <c r="F1091" s="24" t="s">
        <v>989</v>
      </c>
      <c r="G1091" s="24" t="s">
        <v>761</v>
      </c>
      <c r="H1091" s="27">
        <v>43732</v>
      </c>
      <c r="I1091" s="27">
        <v>43705</v>
      </c>
      <c r="J1091" s="27"/>
      <c r="K1091" s="27">
        <v>43732</v>
      </c>
      <c r="L1091" s="24">
        <f>Table3[[#This Row],[EMP ID]]</f>
        <v>440078</v>
      </c>
      <c r="M1091" s="24" t="str">
        <f t="shared" ref="M1091:M1154" si="34">IF(C1091&lt;&gt;"", B1091 &amp; " " &amp; C1091 &amp; ". " &amp; D1091, B1091 &amp; " " &amp; D1091)</f>
        <v>Jesus T. Rocha</v>
      </c>
      <c r="N1091" s="24" t="str">
        <f t="shared" ref="N1091:N1154" si="35">IF(C1091&lt;&gt;"", D1091 &amp; ", " &amp; B1091 &amp; " " &amp; C1091, D1091 &amp; ", " &amp; B1091)</f>
        <v>Rocha, Jesus T</v>
      </c>
      <c r="O1091" s="24">
        <f>Table3[[#This Row],[EMP ID]]</f>
        <v>440078</v>
      </c>
    </row>
    <row r="1092" spans="1:15" x14ac:dyDescent="0.25">
      <c r="A1092" s="24">
        <v>440079</v>
      </c>
      <c r="B1092" s="24" t="s">
        <v>1070</v>
      </c>
      <c r="D1092" s="24" t="s">
        <v>2106</v>
      </c>
      <c r="F1092" s="24" t="s">
        <v>1022</v>
      </c>
      <c r="G1092" s="24" t="s">
        <v>761</v>
      </c>
      <c r="H1092" s="27">
        <v>44356</v>
      </c>
      <c r="I1092" s="27">
        <v>44053</v>
      </c>
      <c r="J1092" s="27">
        <v>43700</v>
      </c>
      <c r="K1092" s="27">
        <v>44356</v>
      </c>
      <c r="L1092" s="24">
        <f>Table3[[#This Row],[EMP ID]]</f>
        <v>440079</v>
      </c>
      <c r="M1092" s="24" t="str">
        <f t="shared" si="34"/>
        <v>Claudio Gonzalez-Villa</v>
      </c>
      <c r="N1092" s="24" t="str">
        <f t="shared" si="35"/>
        <v>Gonzalez-Villa, Claudio</v>
      </c>
      <c r="O1092" s="24">
        <f>Table3[[#This Row],[EMP ID]]</f>
        <v>440079</v>
      </c>
    </row>
    <row r="1093" spans="1:15" x14ac:dyDescent="0.25">
      <c r="A1093" s="24">
        <v>440080</v>
      </c>
      <c r="B1093" s="24" t="s">
        <v>1645</v>
      </c>
      <c r="C1093" s="24" t="s">
        <v>759</v>
      </c>
      <c r="D1093" s="24" t="s">
        <v>1133</v>
      </c>
      <c r="F1093" s="24" t="s">
        <v>989</v>
      </c>
      <c r="G1093" s="24" t="s">
        <v>761</v>
      </c>
      <c r="H1093" s="27">
        <v>43942</v>
      </c>
      <c r="I1093" s="27">
        <v>43912</v>
      </c>
      <c r="J1093" s="27"/>
      <c r="K1093" s="27">
        <v>43942</v>
      </c>
      <c r="L1093" s="24">
        <f>Table3[[#This Row],[EMP ID]]</f>
        <v>440080</v>
      </c>
      <c r="M1093" s="24" t="str">
        <f t="shared" si="34"/>
        <v>Guadalupe F. Silva</v>
      </c>
      <c r="N1093" s="24" t="str">
        <f t="shared" si="35"/>
        <v>Silva, Guadalupe F</v>
      </c>
      <c r="O1093" s="24">
        <f>Table3[[#This Row],[EMP ID]]</f>
        <v>440080</v>
      </c>
    </row>
    <row r="1094" spans="1:15" x14ac:dyDescent="0.25">
      <c r="A1094" s="24">
        <v>440081</v>
      </c>
      <c r="B1094" s="24" t="s">
        <v>1277</v>
      </c>
      <c r="D1094" s="24" t="s">
        <v>2107</v>
      </c>
      <c r="F1094" s="24" t="s">
        <v>989</v>
      </c>
      <c r="G1094" s="24" t="s">
        <v>761</v>
      </c>
      <c r="H1094" s="27">
        <v>43719</v>
      </c>
      <c r="I1094" s="27">
        <v>43700</v>
      </c>
      <c r="J1094" s="27"/>
      <c r="K1094" s="27">
        <v>43719</v>
      </c>
      <c r="L1094" s="24">
        <f>Table3[[#This Row],[EMP ID]]</f>
        <v>440081</v>
      </c>
      <c r="M1094" s="24" t="str">
        <f t="shared" si="34"/>
        <v>Richard Cervantes Jr</v>
      </c>
      <c r="N1094" s="24" t="str">
        <f t="shared" si="35"/>
        <v>Cervantes Jr, Richard</v>
      </c>
      <c r="O1094" s="24">
        <f>Table3[[#This Row],[EMP ID]]</f>
        <v>440081</v>
      </c>
    </row>
    <row r="1095" spans="1:15" x14ac:dyDescent="0.25">
      <c r="A1095" s="24">
        <v>440082</v>
      </c>
      <c r="B1095" s="24" t="s">
        <v>887</v>
      </c>
      <c r="C1095" s="24" t="s">
        <v>791</v>
      </c>
      <c r="D1095" s="24" t="s">
        <v>2108</v>
      </c>
      <c r="F1095" s="24" t="s">
        <v>1130</v>
      </c>
      <c r="G1095" s="24" t="s">
        <v>761</v>
      </c>
      <c r="H1095" s="27"/>
      <c r="I1095" s="27">
        <v>43710</v>
      </c>
      <c r="J1095" s="27">
        <v>43710</v>
      </c>
      <c r="K1095" s="27">
        <v>45619</v>
      </c>
      <c r="L1095" s="24">
        <f>Table3[[#This Row],[EMP ID]]</f>
        <v>440082</v>
      </c>
      <c r="M1095" s="24" t="str">
        <f t="shared" si="34"/>
        <v>Andres E. Blanco</v>
      </c>
      <c r="N1095" s="24" t="str">
        <f t="shared" si="35"/>
        <v>Blanco, Andres E</v>
      </c>
      <c r="O1095" s="24">
        <f>Table3[[#This Row],[EMP ID]]</f>
        <v>440082</v>
      </c>
    </row>
    <row r="1096" spans="1:15" x14ac:dyDescent="0.25">
      <c r="A1096" s="24">
        <v>440083</v>
      </c>
      <c r="B1096" s="24" t="s">
        <v>1132</v>
      </c>
      <c r="D1096" s="24" t="s">
        <v>1017</v>
      </c>
      <c r="F1096" s="24" t="s">
        <v>1027</v>
      </c>
      <c r="G1096" s="24" t="s">
        <v>761</v>
      </c>
      <c r="H1096" s="27">
        <v>44409</v>
      </c>
      <c r="I1096" s="27">
        <v>43710</v>
      </c>
      <c r="J1096" s="27">
        <v>44398</v>
      </c>
      <c r="K1096" s="27">
        <v>44409</v>
      </c>
      <c r="L1096" s="24">
        <f>Table3[[#This Row],[EMP ID]]</f>
        <v>440083</v>
      </c>
      <c r="M1096" s="24" t="str">
        <f t="shared" si="34"/>
        <v>Javier Aparicio</v>
      </c>
      <c r="N1096" s="24" t="str">
        <f t="shared" si="35"/>
        <v>Aparicio, Javier</v>
      </c>
      <c r="O1096" s="24">
        <f>Table3[[#This Row],[EMP ID]]</f>
        <v>440083</v>
      </c>
    </row>
    <row r="1097" spans="1:15" x14ac:dyDescent="0.25">
      <c r="A1097" s="24">
        <v>440084</v>
      </c>
      <c r="B1097" s="24" t="s">
        <v>1071</v>
      </c>
      <c r="D1097" s="24" t="s">
        <v>2109</v>
      </c>
      <c r="F1097" s="24" t="s">
        <v>1352</v>
      </c>
      <c r="G1097" s="24" t="s">
        <v>761</v>
      </c>
      <c r="H1097" s="27">
        <v>44883</v>
      </c>
      <c r="I1097" s="27">
        <v>43710</v>
      </c>
      <c r="J1097" s="27"/>
      <c r="K1097" s="27">
        <v>44883</v>
      </c>
      <c r="L1097" s="24">
        <f>Table3[[#This Row],[EMP ID]]</f>
        <v>440084</v>
      </c>
      <c r="M1097" s="24" t="str">
        <f t="shared" si="34"/>
        <v>Rafael Segovia</v>
      </c>
      <c r="N1097" s="24" t="str">
        <f t="shared" si="35"/>
        <v>Segovia, Rafael</v>
      </c>
      <c r="O1097" s="24">
        <f>Table3[[#This Row],[EMP ID]]</f>
        <v>440084</v>
      </c>
    </row>
    <row r="1098" spans="1:15" x14ac:dyDescent="0.25">
      <c r="A1098" s="24">
        <v>440085</v>
      </c>
      <c r="B1098" s="24" t="s">
        <v>1061</v>
      </c>
      <c r="C1098" s="24" t="s">
        <v>778</v>
      </c>
      <c r="D1098" s="24" t="s">
        <v>2110</v>
      </c>
      <c r="F1098" s="24" t="s">
        <v>989</v>
      </c>
      <c r="G1098" s="24" t="s">
        <v>761</v>
      </c>
      <c r="H1098" s="27">
        <v>43924</v>
      </c>
      <c r="I1098" s="27">
        <v>43710</v>
      </c>
      <c r="J1098" s="27"/>
      <c r="K1098" s="27">
        <v>43924</v>
      </c>
      <c r="L1098" s="24">
        <f>Table3[[#This Row],[EMP ID]]</f>
        <v>440085</v>
      </c>
      <c r="M1098" s="24" t="str">
        <f t="shared" si="34"/>
        <v>Miguel A. Navarro</v>
      </c>
      <c r="N1098" s="24" t="str">
        <f t="shared" si="35"/>
        <v>Navarro, Miguel A</v>
      </c>
      <c r="O1098" s="24">
        <f>Table3[[#This Row],[EMP ID]]</f>
        <v>440085</v>
      </c>
    </row>
    <row r="1099" spans="1:15" x14ac:dyDescent="0.25">
      <c r="A1099" s="24">
        <v>440086</v>
      </c>
      <c r="B1099" s="24" t="s">
        <v>2111</v>
      </c>
      <c r="C1099" s="24" t="s">
        <v>776</v>
      </c>
      <c r="D1099" s="24" t="s">
        <v>2112</v>
      </c>
      <c r="F1099" s="24" t="s">
        <v>989</v>
      </c>
      <c r="G1099" s="24" t="s">
        <v>761</v>
      </c>
      <c r="H1099" s="27"/>
      <c r="I1099" s="27">
        <v>43710</v>
      </c>
      <c r="J1099" s="27">
        <v>43710</v>
      </c>
      <c r="K1099" s="27">
        <v>45618</v>
      </c>
      <c r="L1099" s="24">
        <f>Table3[[#This Row],[EMP ID]]</f>
        <v>440086</v>
      </c>
      <c r="M1099" s="24" t="str">
        <f t="shared" si="34"/>
        <v>Reyneri M. Caballero</v>
      </c>
      <c r="N1099" s="24" t="str">
        <f t="shared" si="35"/>
        <v>Caballero, Reyneri M</v>
      </c>
      <c r="O1099" s="24">
        <f>Table3[[#This Row],[EMP ID]]</f>
        <v>440086</v>
      </c>
    </row>
    <row r="1100" spans="1:15" x14ac:dyDescent="0.25">
      <c r="A1100" s="24">
        <v>440087</v>
      </c>
      <c r="B1100" s="24" t="s">
        <v>2113</v>
      </c>
      <c r="C1100" s="24" t="s">
        <v>2010</v>
      </c>
      <c r="D1100" s="24" t="s">
        <v>1169</v>
      </c>
      <c r="F1100" s="24" t="s">
        <v>989</v>
      </c>
      <c r="H1100" s="27">
        <v>43717</v>
      </c>
      <c r="I1100" s="27">
        <v>43712</v>
      </c>
      <c r="J1100" s="27">
        <v>43717</v>
      </c>
      <c r="K1100" s="27">
        <v>43717</v>
      </c>
      <c r="L1100" s="24">
        <f>Table3[[#This Row],[EMP ID]]</f>
        <v>440087</v>
      </c>
      <c r="M1100" s="24" t="str">
        <f t="shared" si="34"/>
        <v>Banne U. Castro</v>
      </c>
      <c r="N1100" s="24" t="str">
        <f t="shared" si="35"/>
        <v>Castro, Banne U</v>
      </c>
      <c r="O1100" s="24">
        <f>Table3[[#This Row],[EMP ID]]</f>
        <v>440087</v>
      </c>
    </row>
    <row r="1101" spans="1:15" x14ac:dyDescent="0.25">
      <c r="A1101" s="24">
        <v>440088</v>
      </c>
      <c r="B1101" s="24" t="s">
        <v>1486</v>
      </c>
      <c r="D1101" s="24" t="s">
        <v>794</v>
      </c>
      <c r="F1101" s="24" t="s">
        <v>1244</v>
      </c>
      <c r="G1101" s="24" t="s">
        <v>761</v>
      </c>
      <c r="H1101" s="27">
        <v>43861</v>
      </c>
      <c r="I1101" s="27">
        <v>43738</v>
      </c>
      <c r="J1101" s="27">
        <v>43738</v>
      </c>
      <c r="K1101" s="27">
        <v>43861</v>
      </c>
      <c r="L1101" s="24">
        <f>Table3[[#This Row],[EMP ID]]</f>
        <v>440088</v>
      </c>
      <c r="M1101" s="24" t="str">
        <f t="shared" si="34"/>
        <v>Steven Rodriguez</v>
      </c>
      <c r="N1101" s="24" t="str">
        <f t="shared" si="35"/>
        <v>Rodriguez, Steven</v>
      </c>
      <c r="O1101" s="24">
        <f>Table3[[#This Row],[EMP ID]]</f>
        <v>440088</v>
      </c>
    </row>
    <row r="1102" spans="1:15" x14ac:dyDescent="0.25">
      <c r="A1102" s="24">
        <v>440089</v>
      </c>
      <c r="B1102" s="24" t="s">
        <v>928</v>
      </c>
      <c r="D1102" s="24" t="s">
        <v>2114</v>
      </c>
      <c r="F1102" s="24" t="s">
        <v>1022</v>
      </c>
      <c r="G1102" s="24" t="s">
        <v>761</v>
      </c>
      <c r="H1102" s="27">
        <v>43941</v>
      </c>
      <c r="I1102" s="27">
        <v>43742</v>
      </c>
      <c r="J1102" s="27">
        <v>43742</v>
      </c>
      <c r="K1102" s="27">
        <v>43941</v>
      </c>
      <c r="L1102" s="24">
        <f>Table3[[#This Row],[EMP ID]]</f>
        <v>440089</v>
      </c>
      <c r="M1102" s="24" t="str">
        <f t="shared" si="34"/>
        <v>Jorge Cortez</v>
      </c>
      <c r="N1102" s="24" t="str">
        <f t="shared" si="35"/>
        <v>Cortez, Jorge</v>
      </c>
      <c r="O1102" s="24">
        <f>Table3[[#This Row],[EMP ID]]</f>
        <v>440089</v>
      </c>
    </row>
    <row r="1103" spans="1:15" x14ac:dyDescent="0.25">
      <c r="A1103" s="24">
        <v>440090</v>
      </c>
      <c r="B1103" s="24" t="s">
        <v>1202</v>
      </c>
      <c r="D1103" s="24" t="s">
        <v>2059</v>
      </c>
      <c r="F1103" s="24" t="s">
        <v>989</v>
      </c>
      <c r="G1103" s="24" t="s">
        <v>761</v>
      </c>
      <c r="H1103" s="27">
        <v>44912</v>
      </c>
      <c r="I1103" s="27">
        <v>43741</v>
      </c>
      <c r="J1103" s="27">
        <v>43741</v>
      </c>
      <c r="K1103" s="27">
        <v>44912</v>
      </c>
      <c r="L1103" s="24">
        <f>Table3[[#This Row],[EMP ID]]</f>
        <v>440090</v>
      </c>
      <c r="M1103" s="24" t="str">
        <f t="shared" si="34"/>
        <v>Albert Mendieta</v>
      </c>
      <c r="N1103" s="24" t="str">
        <f t="shared" si="35"/>
        <v>Mendieta, Albert</v>
      </c>
      <c r="O1103" s="24">
        <f>Table3[[#This Row],[EMP ID]]</f>
        <v>440090</v>
      </c>
    </row>
    <row r="1104" spans="1:15" x14ac:dyDescent="0.25">
      <c r="A1104" s="24">
        <v>440091</v>
      </c>
      <c r="B1104" s="24" t="s">
        <v>2115</v>
      </c>
      <c r="C1104" s="24" t="s">
        <v>845</v>
      </c>
      <c r="D1104" s="24" t="s">
        <v>2116</v>
      </c>
      <c r="F1104" s="24" t="s">
        <v>989</v>
      </c>
      <c r="G1104" s="24" t="s">
        <v>771</v>
      </c>
      <c r="H1104" s="27">
        <v>43788</v>
      </c>
      <c r="I1104" s="27">
        <v>43740</v>
      </c>
      <c r="J1104" s="27">
        <v>43740</v>
      </c>
      <c r="K1104" s="27">
        <v>43788</v>
      </c>
      <c r="L1104" s="24">
        <f>Table3[[#This Row],[EMP ID]]</f>
        <v>440091</v>
      </c>
      <c r="M1104" s="24" t="str">
        <f t="shared" si="34"/>
        <v>Donziel D. Galveston</v>
      </c>
      <c r="N1104" s="24" t="str">
        <f t="shared" si="35"/>
        <v>Galveston, Donziel D</v>
      </c>
      <c r="O1104" s="24">
        <f>Table3[[#This Row],[EMP ID]]</f>
        <v>440091</v>
      </c>
    </row>
    <row r="1105" spans="1:15" x14ac:dyDescent="0.25">
      <c r="A1105" s="24">
        <v>440092</v>
      </c>
      <c r="B1105" s="24" t="s">
        <v>1274</v>
      </c>
      <c r="D1105" s="24" t="s">
        <v>2117</v>
      </c>
      <c r="F1105" s="24" t="s">
        <v>1022</v>
      </c>
      <c r="G1105" s="24" t="s">
        <v>761</v>
      </c>
      <c r="H1105" s="27">
        <v>43862</v>
      </c>
      <c r="I1105" s="27">
        <v>43739</v>
      </c>
      <c r="J1105" s="27">
        <v>43739</v>
      </c>
      <c r="K1105" s="27">
        <v>43862</v>
      </c>
      <c r="L1105" s="24">
        <f>Table3[[#This Row],[EMP ID]]</f>
        <v>440092</v>
      </c>
      <c r="M1105" s="24" t="str">
        <f t="shared" si="34"/>
        <v>Allen Resendez</v>
      </c>
      <c r="N1105" s="24" t="str">
        <f t="shared" si="35"/>
        <v>Resendez, Allen</v>
      </c>
      <c r="O1105" s="24">
        <f>Table3[[#This Row],[EMP ID]]</f>
        <v>440092</v>
      </c>
    </row>
    <row r="1106" spans="1:15" x14ac:dyDescent="0.25">
      <c r="A1106" s="24">
        <v>440093</v>
      </c>
      <c r="B1106" s="24" t="s">
        <v>904</v>
      </c>
      <c r="C1106" s="24" t="s">
        <v>810</v>
      </c>
      <c r="D1106" s="24" t="s">
        <v>794</v>
      </c>
      <c r="F1106" s="24" t="s">
        <v>989</v>
      </c>
      <c r="G1106" s="24" t="s">
        <v>761</v>
      </c>
      <c r="H1106" s="27">
        <v>43861</v>
      </c>
      <c r="I1106" s="27">
        <v>43739</v>
      </c>
      <c r="J1106" s="27">
        <v>43739</v>
      </c>
      <c r="K1106" s="27">
        <v>43861</v>
      </c>
      <c r="L1106" s="24">
        <f>Table3[[#This Row],[EMP ID]]</f>
        <v>440093</v>
      </c>
      <c r="M1106" s="24" t="str">
        <f t="shared" si="34"/>
        <v>Joseph C. Rodriguez</v>
      </c>
      <c r="N1106" s="24" t="str">
        <f t="shared" si="35"/>
        <v>Rodriguez, Joseph C</v>
      </c>
      <c r="O1106" s="24">
        <f>Table3[[#This Row],[EMP ID]]</f>
        <v>440093</v>
      </c>
    </row>
    <row r="1107" spans="1:15" x14ac:dyDescent="0.25">
      <c r="A1107" s="24">
        <v>440094</v>
      </c>
      <c r="B1107" s="24" t="s">
        <v>908</v>
      </c>
      <c r="C1107" s="24" t="s">
        <v>766</v>
      </c>
      <c r="D1107" s="24" t="s">
        <v>2118</v>
      </c>
      <c r="F1107" s="24" t="s">
        <v>989</v>
      </c>
      <c r="G1107" s="24" t="s">
        <v>761</v>
      </c>
      <c r="H1107" s="27">
        <v>43973</v>
      </c>
      <c r="I1107" s="27">
        <v>43745</v>
      </c>
      <c r="J1107" s="27">
        <v>43745</v>
      </c>
      <c r="K1107" s="27">
        <v>43973</v>
      </c>
      <c r="L1107" s="24">
        <f>Table3[[#This Row],[EMP ID]]</f>
        <v>440094</v>
      </c>
      <c r="M1107" s="24" t="str">
        <f t="shared" si="34"/>
        <v>Juan J. Olivas</v>
      </c>
      <c r="N1107" s="24" t="str">
        <f t="shared" si="35"/>
        <v>Olivas, Juan J</v>
      </c>
      <c r="O1107" s="24">
        <f>Table3[[#This Row],[EMP ID]]</f>
        <v>440094</v>
      </c>
    </row>
    <row r="1108" spans="1:15" x14ac:dyDescent="0.25">
      <c r="A1108" s="24">
        <v>440095</v>
      </c>
      <c r="B1108" s="24" t="s">
        <v>938</v>
      </c>
      <c r="D1108" s="24" t="s">
        <v>2119</v>
      </c>
      <c r="F1108" s="24" t="s">
        <v>1454</v>
      </c>
      <c r="G1108" s="24" t="s">
        <v>761</v>
      </c>
      <c r="H1108" s="27">
        <v>43862</v>
      </c>
      <c r="I1108" s="27">
        <v>43745</v>
      </c>
      <c r="J1108" s="27">
        <v>43745</v>
      </c>
      <c r="K1108" s="27">
        <v>43862</v>
      </c>
      <c r="L1108" s="24">
        <f>Table3[[#This Row],[EMP ID]]</f>
        <v>440095</v>
      </c>
      <c r="M1108" s="24" t="str">
        <f t="shared" si="34"/>
        <v>Alejandro Segura</v>
      </c>
      <c r="N1108" s="24" t="str">
        <f t="shared" si="35"/>
        <v>Segura, Alejandro</v>
      </c>
      <c r="O1108" s="24">
        <f>Table3[[#This Row],[EMP ID]]</f>
        <v>440095</v>
      </c>
    </row>
    <row r="1109" spans="1:15" x14ac:dyDescent="0.25">
      <c r="A1109" s="24">
        <v>440096</v>
      </c>
      <c r="B1109" s="24" t="s">
        <v>859</v>
      </c>
      <c r="C1109" s="24" t="s">
        <v>1039</v>
      </c>
      <c r="D1109" s="24" t="s">
        <v>2120</v>
      </c>
      <c r="F1109" s="24" t="s">
        <v>989</v>
      </c>
      <c r="H1109" s="27">
        <v>43805</v>
      </c>
      <c r="I1109" s="27">
        <v>43745</v>
      </c>
      <c r="J1109" s="27">
        <v>43745</v>
      </c>
      <c r="K1109" s="27">
        <v>43805</v>
      </c>
      <c r="L1109" s="24">
        <f>Table3[[#This Row],[EMP ID]]</f>
        <v>440096</v>
      </c>
      <c r="M1109" s="24" t="str">
        <f t="shared" si="34"/>
        <v>Oscar T. Dieguez</v>
      </c>
      <c r="N1109" s="24" t="str">
        <f t="shared" si="35"/>
        <v>Dieguez, Oscar T</v>
      </c>
      <c r="O1109" s="24">
        <f>Table3[[#This Row],[EMP ID]]</f>
        <v>440096</v>
      </c>
    </row>
    <row r="1110" spans="1:15" x14ac:dyDescent="0.25">
      <c r="A1110" s="24">
        <v>440097</v>
      </c>
      <c r="B1110" s="24" t="s">
        <v>1539</v>
      </c>
      <c r="D1110" s="24" t="s">
        <v>1127</v>
      </c>
      <c r="F1110" s="24" t="s">
        <v>989</v>
      </c>
      <c r="G1110" s="24" t="s">
        <v>761</v>
      </c>
      <c r="H1110" s="27">
        <v>43805</v>
      </c>
      <c r="I1110" s="27">
        <v>43745</v>
      </c>
      <c r="J1110" s="27">
        <v>43745</v>
      </c>
      <c r="K1110" s="27">
        <v>43805</v>
      </c>
      <c r="L1110" s="24">
        <f>Table3[[#This Row],[EMP ID]]</f>
        <v>440097</v>
      </c>
      <c r="M1110" s="24" t="str">
        <f t="shared" si="34"/>
        <v>Josue Sanchez</v>
      </c>
      <c r="N1110" s="24" t="str">
        <f t="shared" si="35"/>
        <v>Sanchez, Josue</v>
      </c>
      <c r="O1110" s="24">
        <f>Table3[[#This Row],[EMP ID]]</f>
        <v>440097</v>
      </c>
    </row>
    <row r="1111" spans="1:15" x14ac:dyDescent="0.25">
      <c r="A1111" s="24">
        <v>440098</v>
      </c>
      <c r="B1111" s="24" t="s">
        <v>1193</v>
      </c>
      <c r="D1111" s="24" t="s">
        <v>913</v>
      </c>
      <c r="F1111" s="24" t="s">
        <v>989</v>
      </c>
      <c r="G1111" s="24" t="s">
        <v>761</v>
      </c>
      <c r="H1111" s="27">
        <v>43908</v>
      </c>
      <c r="I1111" s="27">
        <v>43749</v>
      </c>
      <c r="J1111" s="27">
        <v>43749</v>
      </c>
      <c r="K1111" s="27">
        <v>43908</v>
      </c>
      <c r="L1111" s="24">
        <f>Table3[[#This Row],[EMP ID]]</f>
        <v>440098</v>
      </c>
      <c r="M1111" s="24" t="str">
        <f t="shared" si="34"/>
        <v>Adrian Garcia</v>
      </c>
      <c r="N1111" s="24" t="str">
        <f t="shared" si="35"/>
        <v>Garcia, Adrian</v>
      </c>
      <c r="O1111" s="24">
        <f>Table3[[#This Row],[EMP ID]]</f>
        <v>440098</v>
      </c>
    </row>
    <row r="1112" spans="1:15" x14ac:dyDescent="0.25">
      <c r="A1112" s="24">
        <v>440099</v>
      </c>
      <c r="B1112" s="24" t="s">
        <v>877</v>
      </c>
      <c r="C1112" s="24" t="s">
        <v>778</v>
      </c>
      <c r="D1112" s="24" t="s">
        <v>2121</v>
      </c>
      <c r="F1112" s="24" t="s">
        <v>989</v>
      </c>
      <c r="H1112" s="27">
        <v>43839</v>
      </c>
      <c r="I1112" s="27">
        <v>43748</v>
      </c>
      <c r="J1112" s="27">
        <v>43748</v>
      </c>
      <c r="K1112" s="27">
        <v>43839</v>
      </c>
      <c r="L1112" s="24">
        <f>Table3[[#This Row],[EMP ID]]</f>
        <v>440099</v>
      </c>
      <c r="M1112" s="24" t="str">
        <f t="shared" si="34"/>
        <v>Jose A. Tovar</v>
      </c>
      <c r="N1112" s="24" t="str">
        <f t="shared" si="35"/>
        <v>Tovar, Jose A</v>
      </c>
      <c r="O1112" s="24">
        <f>Table3[[#This Row],[EMP ID]]</f>
        <v>440099</v>
      </c>
    </row>
    <row r="1113" spans="1:15" x14ac:dyDescent="0.25">
      <c r="A1113" s="24">
        <v>440100</v>
      </c>
      <c r="B1113" s="24" t="s">
        <v>2122</v>
      </c>
      <c r="C1113" s="24" t="s">
        <v>845</v>
      </c>
      <c r="D1113" s="24" t="s">
        <v>2123</v>
      </c>
      <c r="F1113" s="24" t="s">
        <v>989</v>
      </c>
      <c r="H1113" s="27">
        <v>43788</v>
      </c>
      <c r="I1113" s="27">
        <v>43755</v>
      </c>
      <c r="J1113" s="27">
        <v>43755</v>
      </c>
      <c r="K1113" s="27">
        <v>43788</v>
      </c>
      <c r="L1113" s="24">
        <f>Table3[[#This Row],[EMP ID]]</f>
        <v>440100</v>
      </c>
      <c r="M1113" s="24" t="str">
        <f t="shared" si="34"/>
        <v>Earnest D. Wyatt</v>
      </c>
      <c r="N1113" s="24" t="str">
        <f t="shared" si="35"/>
        <v>Wyatt, Earnest D</v>
      </c>
      <c r="O1113" s="24">
        <f>Table3[[#This Row],[EMP ID]]</f>
        <v>440100</v>
      </c>
    </row>
    <row r="1114" spans="1:15" x14ac:dyDescent="0.25">
      <c r="A1114" s="24">
        <v>440101</v>
      </c>
      <c r="B1114" s="24" t="s">
        <v>2046</v>
      </c>
      <c r="D1114" s="24" t="s">
        <v>2124</v>
      </c>
      <c r="F1114" s="24" t="s">
        <v>989</v>
      </c>
      <c r="G1114" s="24" t="s">
        <v>761</v>
      </c>
      <c r="H1114" s="27">
        <v>44488</v>
      </c>
      <c r="I1114" s="27">
        <v>43801</v>
      </c>
      <c r="J1114" s="27">
        <v>43801</v>
      </c>
      <c r="K1114" s="27">
        <v>44488</v>
      </c>
      <c r="L1114" s="24">
        <f>Table3[[#This Row],[EMP ID]]</f>
        <v>440101</v>
      </c>
      <c r="M1114" s="24" t="str">
        <f t="shared" si="34"/>
        <v>Leonardo Funes</v>
      </c>
      <c r="N1114" s="24" t="str">
        <f t="shared" si="35"/>
        <v>Funes, Leonardo</v>
      </c>
      <c r="O1114" s="24">
        <f>Table3[[#This Row],[EMP ID]]</f>
        <v>440101</v>
      </c>
    </row>
    <row r="1115" spans="1:15" x14ac:dyDescent="0.25">
      <c r="A1115" s="24">
        <v>440102</v>
      </c>
      <c r="B1115" s="24" t="s">
        <v>954</v>
      </c>
      <c r="D1115" s="24" t="s">
        <v>1045</v>
      </c>
      <c r="F1115" s="24" t="s">
        <v>1022</v>
      </c>
      <c r="G1115" s="24" t="s">
        <v>761</v>
      </c>
      <c r="H1115" s="27">
        <v>43763</v>
      </c>
      <c r="I1115" s="27">
        <v>43763</v>
      </c>
      <c r="J1115" s="27">
        <v>43763</v>
      </c>
      <c r="K1115" s="27">
        <v>43763</v>
      </c>
      <c r="L1115" s="24">
        <f>Table3[[#This Row],[EMP ID]]</f>
        <v>440102</v>
      </c>
      <c r="M1115" s="24" t="str">
        <f t="shared" si="34"/>
        <v>Saul Rios</v>
      </c>
      <c r="N1115" s="24" t="str">
        <f t="shared" si="35"/>
        <v>Rios, Saul</v>
      </c>
      <c r="O1115" s="24">
        <f>Table3[[#This Row],[EMP ID]]</f>
        <v>440102</v>
      </c>
    </row>
    <row r="1116" spans="1:15" x14ac:dyDescent="0.25">
      <c r="A1116" s="24">
        <v>440103</v>
      </c>
      <c r="B1116" s="24" t="s">
        <v>908</v>
      </c>
      <c r="C1116" s="24" t="s">
        <v>759</v>
      </c>
      <c r="D1116" s="24" t="s">
        <v>794</v>
      </c>
      <c r="F1116" s="24" t="s">
        <v>1022</v>
      </c>
      <c r="G1116" s="24" t="s">
        <v>761</v>
      </c>
      <c r="H1116" s="27">
        <v>43763</v>
      </c>
      <c r="I1116" s="27">
        <v>43763</v>
      </c>
      <c r="J1116" s="27">
        <v>43763</v>
      </c>
      <c r="K1116" s="27">
        <v>43763</v>
      </c>
      <c r="L1116" s="24">
        <f>Table3[[#This Row],[EMP ID]]</f>
        <v>440103</v>
      </c>
      <c r="M1116" s="24" t="str">
        <f t="shared" si="34"/>
        <v>Juan F. Rodriguez</v>
      </c>
      <c r="N1116" s="24" t="str">
        <f t="shared" si="35"/>
        <v>Rodriguez, Juan F</v>
      </c>
      <c r="O1116" s="24">
        <f>Table3[[#This Row],[EMP ID]]</f>
        <v>440103</v>
      </c>
    </row>
    <row r="1117" spans="1:15" x14ac:dyDescent="0.25">
      <c r="A1117" s="24">
        <v>440104</v>
      </c>
      <c r="B1117" s="24" t="s">
        <v>1245</v>
      </c>
      <c r="C1117" s="24" t="s">
        <v>776</v>
      </c>
      <c r="D1117" s="24" t="s">
        <v>2125</v>
      </c>
      <c r="F1117" s="24" t="s">
        <v>989</v>
      </c>
      <c r="G1117" s="24" t="s">
        <v>761</v>
      </c>
      <c r="H1117" s="27">
        <v>43942</v>
      </c>
      <c r="I1117" s="27">
        <v>43763</v>
      </c>
      <c r="J1117" s="27">
        <v>43763</v>
      </c>
      <c r="K1117" s="27">
        <v>43942</v>
      </c>
      <c r="L1117" s="24">
        <f>Table3[[#This Row],[EMP ID]]</f>
        <v>440104</v>
      </c>
      <c r="M1117" s="24" t="str">
        <f t="shared" si="34"/>
        <v>Angel M. Ariste-Herrera</v>
      </c>
      <c r="N1117" s="24" t="str">
        <f t="shared" si="35"/>
        <v>Ariste-Herrera, Angel M</v>
      </c>
      <c r="O1117" s="24">
        <f>Table3[[#This Row],[EMP ID]]</f>
        <v>440104</v>
      </c>
    </row>
    <row r="1118" spans="1:15" x14ac:dyDescent="0.25">
      <c r="A1118" s="24">
        <v>440105</v>
      </c>
      <c r="B1118" s="24" t="s">
        <v>2126</v>
      </c>
      <c r="C1118" s="24" t="s">
        <v>762</v>
      </c>
      <c r="D1118" s="24" t="s">
        <v>794</v>
      </c>
      <c r="F1118" s="24" t="s">
        <v>1041</v>
      </c>
      <c r="G1118" s="24" t="s">
        <v>761</v>
      </c>
      <c r="H1118" s="27">
        <v>43766</v>
      </c>
      <c r="I1118" s="27">
        <v>43763</v>
      </c>
      <c r="J1118" s="27">
        <v>43763</v>
      </c>
      <c r="K1118" s="27">
        <v>43766</v>
      </c>
      <c r="L1118" s="24">
        <f>Table3[[#This Row],[EMP ID]]</f>
        <v>440105</v>
      </c>
      <c r="M1118" s="24" t="str">
        <f t="shared" si="34"/>
        <v>Maximino S. Rodriguez</v>
      </c>
      <c r="N1118" s="24" t="str">
        <f t="shared" si="35"/>
        <v>Rodriguez, Maximino S</v>
      </c>
      <c r="O1118" s="24">
        <f>Table3[[#This Row],[EMP ID]]</f>
        <v>440105</v>
      </c>
    </row>
    <row r="1119" spans="1:15" x14ac:dyDescent="0.25">
      <c r="A1119" s="24">
        <v>440106</v>
      </c>
      <c r="B1119" s="24" t="s">
        <v>1033</v>
      </c>
      <c r="C1119" s="24" t="s">
        <v>810</v>
      </c>
      <c r="D1119" s="24" t="s">
        <v>2127</v>
      </c>
      <c r="F1119" s="24" t="s">
        <v>1270</v>
      </c>
      <c r="G1119" s="24" t="s">
        <v>761</v>
      </c>
      <c r="H1119" s="27">
        <v>43777</v>
      </c>
      <c r="I1119" s="27">
        <v>43763</v>
      </c>
      <c r="J1119" s="27">
        <v>43763</v>
      </c>
      <c r="K1119" s="27">
        <v>43777</v>
      </c>
      <c r="L1119" s="24">
        <f>Table3[[#This Row],[EMP ID]]</f>
        <v>440106</v>
      </c>
      <c r="M1119" s="24" t="str">
        <f t="shared" si="34"/>
        <v>Julio C. Andrade</v>
      </c>
      <c r="N1119" s="24" t="str">
        <f t="shared" si="35"/>
        <v>Andrade, Julio C</v>
      </c>
      <c r="O1119" s="24">
        <f>Table3[[#This Row],[EMP ID]]</f>
        <v>440106</v>
      </c>
    </row>
    <row r="1120" spans="1:15" x14ac:dyDescent="0.25">
      <c r="A1120" s="24">
        <v>440107</v>
      </c>
      <c r="B1120" s="24" t="s">
        <v>1212</v>
      </c>
      <c r="D1120" s="24" t="s">
        <v>2128</v>
      </c>
      <c r="F1120" s="24" t="s">
        <v>989</v>
      </c>
      <c r="G1120" s="24" t="s">
        <v>761</v>
      </c>
      <c r="H1120" s="27">
        <v>43959</v>
      </c>
      <c r="I1120" s="27">
        <v>43763</v>
      </c>
      <c r="J1120" s="27">
        <v>43763</v>
      </c>
      <c r="K1120" s="27">
        <v>43959</v>
      </c>
      <c r="L1120" s="24">
        <f>Table3[[#This Row],[EMP ID]]</f>
        <v>440107</v>
      </c>
      <c r="M1120" s="24" t="str">
        <f t="shared" si="34"/>
        <v>David Turrubiates</v>
      </c>
      <c r="N1120" s="24" t="str">
        <f t="shared" si="35"/>
        <v>Turrubiates, David</v>
      </c>
      <c r="O1120" s="24">
        <f>Table3[[#This Row],[EMP ID]]</f>
        <v>440107</v>
      </c>
    </row>
    <row r="1121" spans="1:15" x14ac:dyDescent="0.25">
      <c r="A1121" s="24">
        <v>440108</v>
      </c>
      <c r="B1121" s="24" t="s">
        <v>2129</v>
      </c>
      <c r="D1121" s="24" t="s">
        <v>1176</v>
      </c>
      <c r="F1121" s="24" t="s">
        <v>989</v>
      </c>
      <c r="G1121" s="24" t="s">
        <v>761</v>
      </c>
      <c r="H1121" s="27">
        <v>43861</v>
      </c>
      <c r="I1121" s="27">
        <v>43766</v>
      </c>
      <c r="J1121" s="27">
        <v>43766</v>
      </c>
      <c r="K1121" s="27">
        <v>43861</v>
      </c>
      <c r="L1121" s="24">
        <f>Table3[[#This Row],[EMP ID]]</f>
        <v>440108</v>
      </c>
      <c r="M1121" s="24" t="str">
        <f t="shared" si="34"/>
        <v>Johnathan Lara</v>
      </c>
      <c r="N1121" s="24" t="str">
        <f t="shared" si="35"/>
        <v>Lara, Johnathan</v>
      </c>
      <c r="O1121" s="24">
        <f>Table3[[#This Row],[EMP ID]]</f>
        <v>440108</v>
      </c>
    </row>
    <row r="1122" spans="1:15" x14ac:dyDescent="0.25">
      <c r="A1122" s="24">
        <v>440109</v>
      </c>
      <c r="B1122" s="24" t="s">
        <v>2130</v>
      </c>
      <c r="D1122" s="24" t="s">
        <v>2131</v>
      </c>
      <c r="F1122" s="24" t="s">
        <v>989</v>
      </c>
      <c r="H1122" s="27">
        <v>43766</v>
      </c>
      <c r="I1122" s="27">
        <v>43766</v>
      </c>
      <c r="J1122" s="27">
        <v>43766</v>
      </c>
      <c r="K1122" s="27">
        <v>43766</v>
      </c>
      <c r="L1122" s="24">
        <f>Table3[[#This Row],[EMP ID]]</f>
        <v>440109</v>
      </c>
      <c r="M1122" s="24" t="str">
        <f t="shared" si="34"/>
        <v>Ines Bernal-Torres</v>
      </c>
      <c r="N1122" s="24" t="str">
        <f t="shared" si="35"/>
        <v>Bernal-Torres, Ines</v>
      </c>
      <c r="O1122" s="24">
        <f>Table3[[#This Row],[EMP ID]]</f>
        <v>440109</v>
      </c>
    </row>
    <row r="1123" spans="1:15" x14ac:dyDescent="0.25">
      <c r="A1123" s="24">
        <v>440110</v>
      </c>
      <c r="B1123" s="24" t="s">
        <v>914</v>
      </c>
      <c r="D1123" s="24" t="s">
        <v>1836</v>
      </c>
      <c r="F1123" s="24" t="s">
        <v>1022</v>
      </c>
      <c r="G1123" s="24" t="s">
        <v>761</v>
      </c>
      <c r="H1123" s="27">
        <v>44014</v>
      </c>
      <c r="I1123" s="27">
        <v>43776</v>
      </c>
      <c r="J1123" s="27">
        <v>43776</v>
      </c>
      <c r="K1123" s="27">
        <v>44014</v>
      </c>
      <c r="L1123" s="24">
        <f>Table3[[#This Row],[EMP ID]]</f>
        <v>440110</v>
      </c>
      <c r="M1123" s="24" t="str">
        <f t="shared" si="34"/>
        <v>Martin Montalvo</v>
      </c>
      <c r="N1123" s="24" t="str">
        <f t="shared" si="35"/>
        <v>Montalvo, Martin</v>
      </c>
      <c r="O1123" s="24">
        <f>Table3[[#This Row],[EMP ID]]</f>
        <v>440110</v>
      </c>
    </row>
    <row r="1124" spans="1:15" x14ac:dyDescent="0.25">
      <c r="A1124" s="24">
        <v>440111</v>
      </c>
      <c r="B1124" s="24" t="s">
        <v>2132</v>
      </c>
      <c r="C1124" s="24" t="s">
        <v>832</v>
      </c>
      <c r="D1124" s="24" t="s">
        <v>2133</v>
      </c>
      <c r="F1124" s="24" t="s">
        <v>989</v>
      </c>
      <c r="G1124" s="24" t="s">
        <v>771</v>
      </c>
      <c r="H1124" s="27">
        <v>43860</v>
      </c>
      <c r="I1124" s="27">
        <v>43787</v>
      </c>
      <c r="J1124" s="27">
        <v>43787</v>
      </c>
      <c r="K1124" s="27">
        <v>43860</v>
      </c>
      <c r="L1124" s="24">
        <f>Table3[[#This Row],[EMP ID]]</f>
        <v>440111</v>
      </c>
      <c r="M1124" s="24" t="str">
        <f t="shared" si="34"/>
        <v>Dana K. Barr</v>
      </c>
      <c r="N1124" s="24" t="str">
        <f t="shared" si="35"/>
        <v>Barr, Dana K</v>
      </c>
      <c r="O1124" s="24">
        <f>Table3[[#This Row],[EMP ID]]</f>
        <v>440111</v>
      </c>
    </row>
    <row r="1125" spans="1:15" x14ac:dyDescent="0.25">
      <c r="A1125" s="24">
        <v>440112</v>
      </c>
      <c r="B1125" s="24" t="s">
        <v>2134</v>
      </c>
      <c r="C1125" s="24" t="s">
        <v>764</v>
      </c>
      <c r="D1125" s="24" t="s">
        <v>1780</v>
      </c>
      <c r="F1125" s="24" t="s">
        <v>1025</v>
      </c>
      <c r="G1125" s="24" t="s">
        <v>761</v>
      </c>
      <c r="H1125" s="27">
        <v>44694</v>
      </c>
      <c r="I1125" s="27">
        <v>44643</v>
      </c>
      <c r="J1125" s="27">
        <v>43787</v>
      </c>
      <c r="K1125" s="27">
        <v>44694</v>
      </c>
      <c r="L1125" s="24">
        <f>Table3[[#This Row],[EMP ID]]</f>
        <v>440112</v>
      </c>
      <c r="M1125" s="24" t="str">
        <f t="shared" si="34"/>
        <v>Esau N. Casas</v>
      </c>
      <c r="N1125" s="24" t="str">
        <f t="shared" si="35"/>
        <v>Casas, Esau N</v>
      </c>
      <c r="O1125" s="24">
        <f>Table3[[#This Row],[EMP ID]]</f>
        <v>440112</v>
      </c>
    </row>
    <row r="1126" spans="1:15" x14ac:dyDescent="0.25">
      <c r="A1126" s="24">
        <v>440113</v>
      </c>
      <c r="B1126" s="24" t="s">
        <v>2135</v>
      </c>
      <c r="D1126" s="24" t="s">
        <v>1517</v>
      </c>
      <c r="F1126" s="24" t="s">
        <v>1146</v>
      </c>
      <c r="G1126" s="24" t="s">
        <v>761</v>
      </c>
      <c r="H1126" s="27">
        <v>43979</v>
      </c>
      <c r="I1126" s="27">
        <v>43790</v>
      </c>
      <c r="J1126" s="27">
        <v>43790</v>
      </c>
      <c r="K1126" s="27">
        <v>43979</v>
      </c>
      <c r="L1126" s="24">
        <f>Table3[[#This Row],[EMP ID]]</f>
        <v>440113</v>
      </c>
      <c r="M1126" s="24" t="str">
        <f t="shared" si="34"/>
        <v>Argelio Padilla</v>
      </c>
      <c r="N1126" s="24" t="str">
        <f t="shared" si="35"/>
        <v>Padilla, Argelio</v>
      </c>
      <c r="O1126" s="24">
        <f>Table3[[#This Row],[EMP ID]]</f>
        <v>440113</v>
      </c>
    </row>
    <row r="1127" spans="1:15" x14ac:dyDescent="0.25">
      <c r="A1127" s="24">
        <v>440114</v>
      </c>
      <c r="B1127" s="24" t="s">
        <v>1308</v>
      </c>
      <c r="C1127" s="24" t="s">
        <v>776</v>
      </c>
      <c r="D1127" s="24" t="s">
        <v>1364</v>
      </c>
      <c r="F1127" s="24" t="s">
        <v>989</v>
      </c>
      <c r="H1127" s="27">
        <v>43908</v>
      </c>
      <c r="I1127" s="27">
        <v>43794</v>
      </c>
      <c r="J1127" s="27">
        <v>43794</v>
      </c>
      <c r="K1127" s="27">
        <v>43908</v>
      </c>
      <c r="L1127" s="24">
        <f>Table3[[#This Row],[EMP ID]]</f>
        <v>440114</v>
      </c>
      <c r="M1127" s="24" t="str">
        <f t="shared" si="34"/>
        <v>Joshua M. Smith</v>
      </c>
      <c r="N1127" s="24" t="str">
        <f t="shared" si="35"/>
        <v>Smith, Joshua M</v>
      </c>
      <c r="O1127" s="24">
        <f>Table3[[#This Row],[EMP ID]]</f>
        <v>440114</v>
      </c>
    </row>
    <row r="1128" spans="1:15" x14ac:dyDescent="0.25">
      <c r="A1128" s="24">
        <v>440116</v>
      </c>
      <c r="B1128" s="24" t="s">
        <v>2136</v>
      </c>
      <c r="C1128" s="24" t="s">
        <v>845</v>
      </c>
      <c r="D1128" s="24" t="s">
        <v>1364</v>
      </c>
      <c r="F1128" s="24" t="s">
        <v>1054</v>
      </c>
      <c r="H1128" s="27">
        <v>43860</v>
      </c>
      <c r="I1128" s="27">
        <v>43795</v>
      </c>
      <c r="J1128" s="27">
        <v>43795</v>
      </c>
      <c r="K1128" s="27">
        <v>43860</v>
      </c>
      <c r="L1128" s="24">
        <f>Table3[[#This Row],[EMP ID]]</f>
        <v>440116</v>
      </c>
      <c r="M1128" s="24" t="str">
        <f t="shared" si="34"/>
        <v>Ronnie D. Smith</v>
      </c>
      <c r="N1128" s="24" t="str">
        <f t="shared" si="35"/>
        <v>Smith, Ronnie D</v>
      </c>
      <c r="O1128" s="24">
        <f>Table3[[#This Row],[EMP ID]]</f>
        <v>440116</v>
      </c>
    </row>
    <row r="1129" spans="1:15" x14ac:dyDescent="0.25">
      <c r="A1129" s="24">
        <v>440117</v>
      </c>
      <c r="B1129" s="24" t="s">
        <v>877</v>
      </c>
      <c r="C1129" s="24" t="s">
        <v>772</v>
      </c>
      <c r="D1129" s="24" t="s">
        <v>1125</v>
      </c>
      <c r="F1129" s="24" t="s">
        <v>989</v>
      </c>
      <c r="G1129" s="24" t="s">
        <v>761</v>
      </c>
      <c r="H1129" s="27">
        <v>43861</v>
      </c>
      <c r="I1129" s="27">
        <v>43801</v>
      </c>
      <c r="J1129" s="27">
        <v>43801</v>
      </c>
      <c r="K1129" s="27">
        <v>43861</v>
      </c>
      <c r="L1129" s="24">
        <f>Table3[[#This Row],[EMP ID]]</f>
        <v>440117</v>
      </c>
      <c r="M1129" s="24" t="str">
        <f t="shared" si="34"/>
        <v>Jose H. Ruiz</v>
      </c>
      <c r="N1129" s="24" t="str">
        <f t="shared" si="35"/>
        <v>Ruiz, Jose H</v>
      </c>
      <c r="O1129" s="24">
        <f>Table3[[#This Row],[EMP ID]]</f>
        <v>440117</v>
      </c>
    </row>
    <row r="1130" spans="1:15" x14ac:dyDescent="0.25">
      <c r="A1130" s="24">
        <v>440118</v>
      </c>
      <c r="B1130" s="24" t="s">
        <v>1675</v>
      </c>
      <c r="D1130" s="24" t="s">
        <v>1394</v>
      </c>
      <c r="F1130" s="24" t="s">
        <v>1027</v>
      </c>
      <c r="G1130" s="24" t="s">
        <v>761</v>
      </c>
      <c r="H1130" s="27">
        <v>43890</v>
      </c>
      <c r="I1130" s="27">
        <v>43804</v>
      </c>
      <c r="J1130" s="27">
        <v>43804</v>
      </c>
      <c r="K1130" s="27">
        <v>43890</v>
      </c>
      <c r="L1130" s="24">
        <f>Table3[[#This Row],[EMP ID]]</f>
        <v>440118</v>
      </c>
      <c r="M1130" s="24" t="str">
        <f t="shared" si="34"/>
        <v>Eliseo Medina</v>
      </c>
      <c r="N1130" s="24" t="str">
        <f t="shared" si="35"/>
        <v>Medina, Eliseo</v>
      </c>
      <c r="O1130" s="24">
        <f>Table3[[#This Row],[EMP ID]]</f>
        <v>440118</v>
      </c>
    </row>
    <row r="1131" spans="1:15" x14ac:dyDescent="0.25">
      <c r="A1131" s="24">
        <v>440119</v>
      </c>
      <c r="B1131" s="24" t="s">
        <v>1539</v>
      </c>
      <c r="D1131" s="24" t="s">
        <v>2137</v>
      </c>
      <c r="F1131" s="24" t="s">
        <v>989</v>
      </c>
      <c r="H1131" s="27">
        <v>44303</v>
      </c>
      <c r="I1131" s="27">
        <v>43808</v>
      </c>
      <c r="J1131" s="27">
        <v>43808</v>
      </c>
      <c r="K1131" s="27">
        <v>44303</v>
      </c>
      <c r="L1131" s="24">
        <f>Table3[[#This Row],[EMP ID]]</f>
        <v>440119</v>
      </c>
      <c r="M1131" s="24" t="str">
        <f t="shared" si="34"/>
        <v>Josue Botello</v>
      </c>
      <c r="N1131" s="24" t="str">
        <f t="shared" si="35"/>
        <v>Botello, Josue</v>
      </c>
      <c r="O1131" s="24">
        <f>Table3[[#This Row],[EMP ID]]</f>
        <v>440119</v>
      </c>
    </row>
    <row r="1132" spans="1:15" x14ac:dyDescent="0.25">
      <c r="A1132" s="24">
        <v>440120</v>
      </c>
      <c r="B1132" s="24" t="s">
        <v>857</v>
      </c>
      <c r="D1132" s="24" t="s">
        <v>2138</v>
      </c>
      <c r="F1132" s="24" t="s">
        <v>989</v>
      </c>
      <c r="H1132" s="27">
        <v>43886</v>
      </c>
      <c r="I1132" s="27">
        <v>43808</v>
      </c>
      <c r="J1132" s="27">
        <v>43808</v>
      </c>
      <c r="K1132" s="27">
        <v>43886</v>
      </c>
      <c r="L1132" s="24">
        <f>Table3[[#This Row],[EMP ID]]</f>
        <v>440120</v>
      </c>
      <c r="M1132" s="24" t="str">
        <f t="shared" si="34"/>
        <v>Daniel Diosdado</v>
      </c>
      <c r="N1132" s="24" t="str">
        <f t="shared" si="35"/>
        <v>Diosdado, Daniel</v>
      </c>
      <c r="O1132" s="24">
        <f>Table3[[#This Row],[EMP ID]]</f>
        <v>440120</v>
      </c>
    </row>
    <row r="1133" spans="1:15" x14ac:dyDescent="0.25">
      <c r="A1133" s="24">
        <v>440121</v>
      </c>
      <c r="B1133" s="24" t="s">
        <v>877</v>
      </c>
      <c r="C1133" s="24" t="s">
        <v>757</v>
      </c>
      <c r="D1133" s="24" t="s">
        <v>2139</v>
      </c>
      <c r="F1133" s="24" t="s">
        <v>1022</v>
      </c>
      <c r="G1133" s="24" t="s">
        <v>761</v>
      </c>
      <c r="H1133" s="27"/>
      <c r="I1133" s="27">
        <v>43836</v>
      </c>
      <c r="J1133" s="27">
        <v>43836</v>
      </c>
      <c r="K1133" s="27">
        <v>45619</v>
      </c>
      <c r="L1133" s="24">
        <f>Table3[[#This Row],[EMP ID]]</f>
        <v>440121</v>
      </c>
      <c r="M1133" s="24" t="str">
        <f t="shared" si="34"/>
        <v>Jose Y. Rivera-Beltran</v>
      </c>
      <c r="N1133" s="24" t="str">
        <f t="shared" si="35"/>
        <v>Rivera-Beltran, Jose Y</v>
      </c>
      <c r="O1133" s="24">
        <f>Table3[[#This Row],[EMP ID]]</f>
        <v>440121</v>
      </c>
    </row>
    <row r="1134" spans="1:15" x14ac:dyDescent="0.25">
      <c r="A1134" s="24">
        <v>440122</v>
      </c>
      <c r="B1134" s="24" t="s">
        <v>1061</v>
      </c>
      <c r="C1134" s="24" t="s">
        <v>778</v>
      </c>
      <c r="D1134" s="24" t="s">
        <v>2140</v>
      </c>
      <c r="F1134" s="24" t="s">
        <v>1022</v>
      </c>
      <c r="G1134" s="24" t="s">
        <v>761</v>
      </c>
      <c r="H1134" s="27"/>
      <c r="I1134" s="27">
        <v>43836</v>
      </c>
      <c r="J1134" s="27">
        <v>43836</v>
      </c>
      <c r="K1134" s="27">
        <v>45619</v>
      </c>
      <c r="L1134" s="24">
        <f>Table3[[#This Row],[EMP ID]]</f>
        <v>440122</v>
      </c>
      <c r="M1134" s="24" t="str">
        <f t="shared" si="34"/>
        <v>Miguel A. Fonseca-Resto</v>
      </c>
      <c r="N1134" s="24" t="str">
        <f t="shared" si="35"/>
        <v>Fonseca-Resto, Miguel A</v>
      </c>
      <c r="O1134" s="24">
        <f>Table3[[#This Row],[EMP ID]]</f>
        <v>440122</v>
      </c>
    </row>
    <row r="1135" spans="1:15" x14ac:dyDescent="0.25">
      <c r="A1135" s="24">
        <v>440123</v>
      </c>
      <c r="B1135" s="24" t="s">
        <v>2141</v>
      </c>
      <c r="C1135" s="24" t="s">
        <v>1039</v>
      </c>
      <c r="D1135" s="24" t="s">
        <v>2142</v>
      </c>
      <c r="F1135" s="24" t="s">
        <v>2143</v>
      </c>
      <c r="H1135" s="27">
        <v>44196</v>
      </c>
      <c r="I1135" s="27">
        <v>43836</v>
      </c>
      <c r="J1135" s="27">
        <v>43836</v>
      </c>
      <c r="K1135" s="27">
        <v>44196</v>
      </c>
      <c r="L1135" s="24">
        <f>Table3[[#This Row],[EMP ID]]</f>
        <v>440123</v>
      </c>
      <c r="M1135" s="24" t="str">
        <f t="shared" si="34"/>
        <v>Charles T. Killingsworth</v>
      </c>
      <c r="N1135" s="24" t="str">
        <f t="shared" si="35"/>
        <v>Killingsworth, Charles T</v>
      </c>
      <c r="O1135" s="24">
        <f>Table3[[#This Row],[EMP ID]]</f>
        <v>440123</v>
      </c>
    </row>
    <row r="1136" spans="1:15" x14ac:dyDescent="0.25">
      <c r="A1136" s="24">
        <v>440124</v>
      </c>
      <c r="B1136" s="24" t="s">
        <v>1639</v>
      </c>
      <c r="C1136" s="24" t="s">
        <v>763</v>
      </c>
      <c r="D1136" s="24" t="s">
        <v>1364</v>
      </c>
      <c r="F1136" s="24" t="s">
        <v>1067</v>
      </c>
      <c r="G1136" s="24" t="s">
        <v>761</v>
      </c>
      <c r="H1136" s="27">
        <v>43886</v>
      </c>
      <c r="I1136" s="27">
        <v>43837</v>
      </c>
      <c r="J1136" s="27">
        <v>43837</v>
      </c>
      <c r="K1136" s="27">
        <v>43886</v>
      </c>
      <c r="L1136" s="24">
        <f>Table3[[#This Row],[EMP ID]]</f>
        <v>440124</v>
      </c>
      <c r="M1136" s="24" t="str">
        <f t="shared" si="34"/>
        <v>Mitchell W. Smith</v>
      </c>
      <c r="N1136" s="24" t="str">
        <f t="shared" si="35"/>
        <v>Smith, Mitchell W</v>
      </c>
      <c r="O1136" s="24">
        <f>Table3[[#This Row],[EMP ID]]</f>
        <v>440124</v>
      </c>
    </row>
    <row r="1137" spans="1:15" x14ac:dyDescent="0.25">
      <c r="A1137" s="24">
        <v>440125</v>
      </c>
      <c r="B1137" s="24" t="s">
        <v>1923</v>
      </c>
      <c r="C1137" s="24" t="s">
        <v>845</v>
      </c>
      <c r="D1137" s="24" t="s">
        <v>2144</v>
      </c>
      <c r="F1137" s="24" t="s">
        <v>989</v>
      </c>
      <c r="H1137" s="27">
        <v>43851</v>
      </c>
      <c r="I1137" s="27">
        <v>43837</v>
      </c>
      <c r="J1137" s="27">
        <v>43837</v>
      </c>
      <c r="K1137" s="27">
        <v>43851</v>
      </c>
      <c r="L1137" s="24">
        <f>Table3[[#This Row],[EMP ID]]</f>
        <v>440125</v>
      </c>
      <c r="M1137" s="24" t="str">
        <f t="shared" si="34"/>
        <v>Cody D. Green</v>
      </c>
      <c r="N1137" s="24" t="str">
        <f t="shared" si="35"/>
        <v>Green, Cody D</v>
      </c>
      <c r="O1137" s="24">
        <f>Table3[[#This Row],[EMP ID]]</f>
        <v>440125</v>
      </c>
    </row>
    <row r="1138" spans="1:15" x14ac:dyDescent="0.25">
      <c r="A1138" s="24">
        <v>440126</v>
      </c>
      <c r="B1138" s="24" t="s">
        <v>908</v>
      </c>
      <c r="C1138" s="24" t="s">
        <v>900</v>
      </c>
      <c r="D1138" s="24" t="s">
        <v>907</v>
      </c>
      <c r="F1138" s="24" t="s">
        <v>989</v>
      </c>
      <c r="G1138" s="24" t="s">
        <v>761</v>
      </c>
      <c r="H1138" s="27">
        <v>44264</v>
      </c>
      <c r="I1138" s="27">
        <v>43844</v>
      </c>
      <c r="J1138" s="27"/>
      <c r="K1138" s="27">
        <v>44264</v>
      </c>
      <c r="L1138" s="24">
        <f>Table3[[#This Row],[EMP ID]]</f>
        <v>440126</v>
      </c>
      <c r="M1138" s="24" t="str">
        <f t="shared" si="34"/>
        <v>Juan G. Martinez</v>
      </c>
      <c r="N1138" s="24" t="str">
        <f t="shared" si="35"/>
        <v>Martinez, Juan G</v>
      </c>
      <c r="O1138" s="24">
        <f>Table3[[#This Row],[EMP ID]]</f>
        <v>440126</v>
      </c>
    </row>
    <row r="1139" spans="1:15" x14ac:dyDescent="0.25">
      <c r="A1139" s="24">
        <v>440127</v>
      </c>
      <c r="B1139" s="24" t="s">
        <v>861</v>
      </c>
      <c r="C1139" s="24" t="s">
        <v>766</v>
      </c>
      <c r="D1139" s="24" t="s">
        <v>2145</v>
      </c>
      <c r="F1139" s="24" t="s">
        <v>1022</v>
      </c>
      <c r="G1139" s="24" t="s">
        <v>761</v>
      </c>
      <c r="H1139" s="27">
        <v>44961</v>
      </c>
      <c r="I1139" s="27">
        <v>43844</v>
      </c>
      <c r="J1139" s="27">
        <v>44466</v>
      </c>
      <c r="K1139" s="27">
        <v>44961</v>
      </c>
      <c r="L1139" s="24">
        <f>Table3[[#This Row],[EMP ID]]</f>
        <v>440127</v>
      </c>
      <c r="M1139" s="24" t="str">
        <f t="shared" si="34"/>
        <v>Edgar J. Cabrera-Moreno</v>
      </c>
      <c r="N1139" s="24" t="str">
        <f t="shared" si="35"/>
        <v>Cabrera-Moreno, Edgar J</v>
      </c>
      <c r="O1139" s="24">
        <f>Table3[[#This Row],[EMP ID]]</f>
        <v>440127</v>
      </c>
    </row>
    <row r="1140" spans="1:15" x14ac:dyDescent="0.25">
      <c r="A1140" s="24">
        <v>440128</v>
      </c>
      <c r="B1140" s="24" t="s">
        <v>908</v>
      </c>
      <c r="C1140" s="24" t="s">
        <v>759</v>
      </c>
      <c r="D1140" s="24" t="s">
        <v>2146</v>
      </c>
      <c r="F1140" s="24" t="s">
        <v>1022</v>
      </c>
      <c r="G1140" s="24" t="s">
        <v>761</v>
      </c>
      <c r="H1140" s="27"/>
      <c r="I1140" s="27">
        <v>43863</v>
      </c>
      <c r="J1140" s="27">
        <v>43850</v>
      </c>
      <c r="K1140" s="27">
        <v>45619</v>
      </c>
      <c r="L1140" s="24">
        <f>Table3[[#This Row],[EMP ID]]</f>
        <v>440128</v>
      </c>
      <c r="M1140" s="24" t="str">
        <f t="shared" si="34"/>
        <v>Juan F. Baena</v>
      </c>
      <c r="N1140" s="24" t="str">
        <f t="shared" si="35"/>
        <v>Baena, Juan F</v>
      </c>
      <c r="O1140" s="24">
        <f>Table3[[#This Row],[EMP ID]]</f>
        <v>440128</v>
      </c>
    </row>
    <row r="1141" spans="1:15" x14ac:dyDescent="0.25">
      <c r="A1141" s="24">
        <v>440129</v>
      </c>
      <c r="B1141" s="24" t="s">
        <v>999</v>
      </c>
      <c r="C1141" s="24" t="s">
        <v>778</v>
      </c>
      <c r="D1141" s="24" t="s">
        <v>1283</v>
      </c>
      <c r="F1141" s="24" t="s">
        <v>989</v>
      </c>
      <c r="G1141" s="24" t="s">
        <v>761</v>
      </c>
      <c r="H1141" s="27">
        <v>44196</v>
      </c>
      <c r="I1141" s="27">
        <v>43850</v>
      </c>
      <c r="J1141" s="27">
        <v>43850</v>
      </c>
      <c r="K1141" s="27">
        <v>44196</v>
      </c>
      <c r="L1141" s="24">
        <f>Table3[[#This Row],[EMP ID]]</f>
        <v>440129</v>
      </c>
      <c r="M1141" s="24" t="str">
        <f t="shared" si="34"/>
        <v>Michael A. Gonzales</v>
      </c>
      <c r="N1141" s="24" t="str">
        <f t="shared" si="35"/>
        <v>Gonzales, Michael A</v>
      </c>
      <c r="O1141" s="24">
        <f>Table3[[#This Row],[EMP ID]]</f>
        <v>440129</v>
      </c>
    </row>
    <row r="1142" spans="1:15" x14ac:dyDescent="0.25">
      <c r="A1142" s="24">
        <v>440130</v>
      </c>
      <c r="B1142" s="24" t="s">
        <v>898</v>
      </c>
      <c r="D1142" s="24" t="s">
        <v>2147</v>
      </c>
      <c r="F1142" s="24" t="s">
        <v>1041</v>
      </c>
      <c r="H1142" s="27">
        <v>43855</v>
      </c>
      <c r="I1142" s="27">
        <v>43851</v>
      </c>
      <c r="J1142" s="27">
        <v>43851</v>
      </c>
      <c r="K1142" s="27">
        <v>43855</v>
      </c>
      <c r="L1142" s="24">
        <f>Table3[[#This Row],[EMP ID]]</f>
        <v>440130</v>
      </c>
      <c r="M1142" s="24" t="str">
        <f t="shared" si="34"/>
        <v>Thomas Holland</v>
      </c>
      <c r="N1142" s="24" t="str">
        <f t="shared" si="35"/>
        <v>Holland, Thomas</v>
      </c>
      <c r="O1142" s="24">
        <f>Table3[[#This Row],[EMP ID]]</f>
        <v>440130</v>
      </c>
    </row>
    <row r="1143" spans="1:15" x14ac:dyDescent="0.25">
      <c r="A1143" s="24">
        <v>440131</v>
      </c>
      <c r="B1143" s="24" t="s">
        <v>1035</v>
      </c>
      <c r="C1143" s="24" t="s">
        <v>778</v>
      </c>
      <c r="D1143" s="24" t="s">
        <v>907</v>
      </c>
      <c r="F1143" s="24" t="s">
        <v>1100</v>
      </c>
      <c r="H1143" s="27">
        <v>43916</v>
      </c>
      <c r="I1143" s="27">
        <v>43851</v>
      </c>
      <c r="J1143" s="27">
        <v>43851</v>
      </c>
      <c r="K1143" s="27">
        <v>43916</v>
      </c>
      <c r="L1143" s="24">
        <f>Table3[[#This Row],[EMP ID]]</f>
        <v>440131</v>
      </c>
      <c r="M1143" s="24" t="str">
        <f t="shared" si="34"/>
        <v>Carlos A. Martinez</v>
      </c>
      <c r="N1143" s="24" t="str">
        <f t="shared" si="35"/>
        <v>Martinez, Carlos A</v>
      </c>
      <c r="O1143" s="24">
        <f>Table3[[#This Row],[EMP ID]]</f>
        <v>440131</v>
      </c>
    </row>
    <row r="1144" spans="1:15" x14ac:dyDescent="0.25">
      <c r="A1144" s="24">
        <v>440132</v>
      </c>
      <c r="B1144" s="24" t="s">
        <v>2148</v>
      </c>
      <c r="C1144" s="24" t="s">
        <v>766</v>
      </c>
      <c r="D1144" s="24" t="s">
        <v>2149</v>
      </c>
      <c r="F1144" s="24" t="s">
        <v>1091</v>
      </c>
      <c r="H1144" s="27">
        <v>43855</v>
      </c>
      <c r="I1144" s="27">
        <v>43852</v>
      </c>
      <c r="J1144" s="27">
        <v>43852</v>
      </c>
      <c r="K1144" s="27">
        <v>43855</v>
      </c>
      <c r="L1144" s="24">
        <f>Table3[[#This Row],[EMP ID]]</f>
        <v>440132</v>
      </c>
      <c r="M1144" s="24" t="str">
        <f t="shared" si="34"/>
        <v>Isom J. Young III</v>
      </c>
      <c r="N1144" s="24" t="str">
        <f t="shared" si="35"/>
        <v>Young III, Isom J</v>
      </c>
      <c r="O1144" s="24">
        <f>Table3[[#This Row],[EMP ID]]</f>
        <v>440132</v>
      </c>
    </row>
    <row r="1145" spans="1:15" x14ac:dyDescent="0.25">
      <c r="A1145" s="24">
        <v>440133</v>
      </c>
      <c r="B1145" s="24" t="s">
        <v>2150</v>
      </c>
      <c r="D1145" s="24" t="s">
        <v>2151</v>
      </c>
      <c r="F1145" s="24" t="s">
        <v>1091</v>
      </c>
      <c r="G1145" s="24" t="s">
        <v>761</v>
      </c>
      <c r="H1145" s="27">
        <v>43869</v>
      </c>
      <c r="I1145" s="27">
        <v>43857</v>
      </c>
      <c r="J1145" s="27">
        <v>43857</v>
      </c>
      <c r="K1145" s="27">
        <v>43869</v>
      </c>
      <c r="L1145" s="24">
        <f>Table3[[#This Row],[EMP ID]]</f>
        <v>440133</v>
      </c>
      <c r="M1145" s="24" t="str">
        <f t="shared" si="34"/>
        <v>Lino Rubio-Velasquez</v>
      </c>
      <c r="N1145" s="24" t="str">
        <f t="shared" si="35"/>
        <v>Rubio-Velasquez, Lino</v>
      </c>
      <c r="O1145" s="24">
        <f>Table3[[#This Row],[EMP ID]]</f>
        <v>440133</v>
      </c>
    </row>
    <row r="1146" spans="1:15" x14ac:dyDescent="0.25">
      <c r="A1146" s="24">
        <v>440134</v>
      </c>
      <c r="B1146" s="24" t="s">
        <v>1499</v>
      </c>
      <c r="C1146" s="24" t="s">
        <v>791</v>
      </c>
      <c r="D1146" s="24" t="s">
        <v>1394</v>
      </c>
      <c r="F1146" s="24" t="s">
        <v>989</v>
      </c>
      <c r="G1146" s="24" t="s">
        <v>761</v>
      </c>
      <c r="H1146" s="27">
        <v>43980</v>
      </c>
      <c r="I1146" s="27">
        <v>43864</v>
      </c>
      <c r="J1146" s="27">
        <v>43864</v>
      </c>
      <c r="K1146" s="27">
        <v>43980</v>
      </c>
      <c r="L1146" s="24">
        <f>Table3[[#This Row],[EMP ID]]</f>
        <v>440134</v>
      </c>
      <c r="M1146" s="24" t="str">
        <f t="shared" si="34"/>
        <v>Pedro E. Medina</v>
      </c>
      <c r="N1146" s="24" t="str">
        <f t="shared" si="35"/>
        <v>Medina, Pedro E</v>
      </c>
      <c r="O1146" s="24">
        <f>Table3[[#This Row],[EMP ID]]</f>
        <v>440134</v>
      </c>
    </row>
    <row r="1147" spans="1:15" x14ac:dyDescent="0.25">
      <c r="A1147" s="24">
        <v>440135</v>
      </c>
      <c r="B1147" s="24" t="s">
        <v>1645</v>
      </c>
      <c r="D1147" s="24" t="s">
        <v>2042</v>
      </c>
      <c r="F1147" s="24" t="s">
        <v>1022</v>
      </c>
      <c r="G1147" s="24" t="s">
        <v>761</v>
      </c>
      <c r="H1147" s="27">
        <v>43924</v>
      </c>
      <c r="I1147" s="27">
        <v>43864</v>
      </c>
      <c r="J1147" s="27">
        <v>43864</v>
      </c>
      <c r="K1147" s="27">
        <v>43924</v>
      </c>
      <c r="L1147" s="24">
        <f>Table3[[#This Row],[EMP ID]]</f>
        <v>440135</v>
      </c>
      <c r="M1147" s="24" t="str">
        <f t="shared" si="34"/>
        <v>Guadalupe Chapa</v>
      </c>
      <c r="N1147" s="24" t="str">
        <f t="shared" si="35"/>
        <v>Chapa, Guadalupe</v>
      </c>
      <c r="O1147" s="24">
        <f>Table3[[#This Row],[EMP ID]]</f>
        <v>440135</v>
      </c>
    </row>
    <row r="1148" spans="1:15" x14ac:dyDescent="0.25">
      <c r="A1148" s="24">
        <v>440136</v>
      </c>
      <c r="B1148" s="24" t="s">
        <v>2152</v>
      </c>
      <c r="D1148" s="24" t="s">
        <v>2153</v>
      </c>
      <c r="F1148" s="24" t="s">
        <v>989</v>
      </c>
      <c r="G1148" s="24" t="s">
        <v>761</v>
      </c>
      <c r="H1148" s="27"/>
      <c r="I1148" s="27">
        <v>43864</v>
      </c>
      <c r="J1148" s="27">
        <v>43864</v>
      </c>
      <c r="K1148" s="27">
        <v>45619</v>
      </c>
      <c r="L1148" s="24">
        <f>Table3[[#This Row],[EMP ID]]</f>
        <v>440136</v>
      </c>
      <c r="M1148" s="24" t="str">
        <f t="shared" si="34"/>
        <v>Cuitlahuac Alonso-Flores</v>
      </c>
      <c r="N1148" s="24" t="str">
        <f t="shared" si="35"/>
        <v>Alonso-Flores, Cuitlahuac</v>
      </c>
      <c r="O1148" s="24">
        <f>Table3[[#This Row],[EMP ID]]</f>
        <v>440136</v>
      </c>
    </row>
    <row r="1149" spans="1:15" x14ac:dyDescent="0.25">
      <c r="A1149" s="24">
        <v>440137</v>
      </c>
      <c r="B1149" s="24" t="s">
        <v>876</v>
      </c>
      <c r="D1149" s="24" t="s">
        <v>907</v>
      </c>
      <c r="F1149" s="24" t="s">
        <v>989</v>
      </c>
      <c r="G1149" s="24" t="s">
        <v>761</v>
      </c>
      <c r="H1149" s="27">
        <v>43869</v>
      </c>
      <c r="I1149" s="27">
        <v>43857</v>
      </c>
      <c r="J1149" s="27">
        <v>43857</v>
      </c>
      <c r="K1149" s="27">
        <v>43869</v>
      </c>
      <c r="L1149" s="24">
        <f>Table3[[#This Row],[EMP ID]]</f>
        <v>440137</v>
      </c>
      <c r="M1149" s="24" t="str">
        <f t="shared" si="34"/>
        <v>Omar Martinez</v>
      </c>
      <c r="N1149" s="24" t="str">
        <f t="shared" si="35"/>
        <v>Martinez, Omar</v>
      </c>
      <c r="O1149" s="24">
        <f>Table3[[#This Row],[EMP ID]]</f>
        <v>440137</v>
      </c>
    </row>
    <row r="1150" spans="1:15" x14ac:dyDescent="0.25">
      <c r="A1150" s="24">
        <v>440138</v>
      </c>
      <c r="B1150" s="24" t="s">
        <v>2154</v>
      </c>
      <c r="D1150" s="24" t="s">
        <v>1153</v>
      </c>
      <c r="F1150" s="24" t="s">
        <v>1022</v>
      </c>
      <c r="G1150" s="24" t="s">
        <v>761</v>
      </c>
      <c r="H1150" s="27">
        <v>45096</v>
      </c>
      <c r="I1150" s="27">
        <v>43877</v>
      </c>
      <c r="J1150" s="27">
        <v>43857</v>
      </c>
      <c r="K1150" s="27">
        <v>45096</v>
      </c>
      <c r="L1150" s="24">
        <f>Table3[[#This Row],[EMP ID]]</f>
        <v>440138</v>
      </c>
      <c r="M1150" s="24" t="str">
        <f t="shared" si="34"/>
        <v>Liborio Nunez</v>
      </c>
      <c r="N1150" s="24" t="str">
        <f t="shared" si="35"/>
        <v>Nunez, Liborio</v>
      </c>
      <c r="O1150" s="24">
        <f>Table3[[#This Row],[EMP ID]]</f>
        <v>440138</v>
      </c>
    </row>
    <row r="1151" spans="1:15" x14ac:dyDescent="0.25">
      <c r="A1151" s="24">
        <v>440139</v>
      </c>
      <c r="B1151" s="24" t="s">
        <v>2155</v>
      </c>
      <c r="D1151" s="24" t="s">
        <v>2020</v>
      </c>
      <c r="F1151" s="24" t="s">
        <v>989</v>
      </c>
      <c r="G1151" s="24" t="s">
        <v>761</v>
      </c>
      <c r="H1151" s="27">
        <v>43927</v>
      </c>
      <c r="I1151" s="27">
        <v>43860</v>
      </c>
      <c r="J1151" s="27">
        <v>43860</v>
      </c>
      <c r="K1151" s="27">
        <v>43927</v>
      </c>
      <c r="L1151" s="24">
        <f>Table3[[#This Row],[EMP ID]]</f>
        <v>440139</v>
      </c>
      <c r="M1151" s="24" t="str">
        <f t="shared" si="34"/>
        <v>Raymund Carranza</v>
      </c>
      <c r="N1151" s="24" t="str">
        <f t="shared" si="35"/>
        <v>Carranza, Raymund</v>
      </c>
      <c r="O1151" s="24">
        <f>Table3[[#This Row],[EMP ID]]</f>
        <v>440139</v>
      </c>
    </row>
    <row r="1152" spans="1:15" x14ac:dyDescent="0.25">
      <c r="A1152" s="24">
        <v>440140</v>
      </c>
      <c r="B1152" s="24" t="s">
        <v>1002</v>
      </c>
      <c r="C1152" s="24" t="s">
        <v>766</v>
      </c>
      <c r="D1152" s="24" t="s">
        <v>2156</v>
      </c>
      <c r="F1152" s="24" t="s">
        <v>989</v>
      </c>
      <c r="G1152" s="24" t="s">
        <v>761</v>
      </c>
      <c r="H1152" s="27">
        <v>43867</v>
      </c>
      <c r="I1152" s="27">
        <v>43864</v>
      </c>
      <c r="J1152" s="27">
        <v>43864</v>
      </c>
      <c r="K1152" s="27">
        <v>43867</v>
      </c>
      <c r="L1152" s="24">
        <f>Table3[[#This Row],[EMP ID]]</f>
        <v>440140</v>
      </c>
      <c r="M1152" s="24" t="str">
        <f t="shared" si="34"/>
        <v>Jaime J. Barron</v>
      </c>
      <c r="N1152" s="24" t="str">
        <f t="shared" si="35"/>
        <v>Barron, Jaime J</v>
      </c>
      <c r="O1152" s="24">
        <f>Table3[[#This Row],[EMP ID]]</f>
        <v>440140</v>
      </c>
    </row>
    <row r="1153" spans="1:15" x14ac:dyDescent="0.25">
      <c r="A1153" s="24">
        <v>440141</v>
      </c>
      <c r="B1153" s="24" t="s">
        <v>2157</v>
      </c>
      <c r="D1153" s="24" t="s">
        <v>2158</v>
      </c>
      <c r="F1153" s="24" t="s">
        <v>1022</v>
      </c>
      <c r="G1153" s="24" t="s">
        <v>761</v>
      </c>
      <c r="H1153" s="27">
        <v>43927</v>
      </c>
      <c r="I1153" s="27">
        <v>43860</v>
      </c>
      <c r="J1153" s="27">
        <v>43860</v>
      </c>
      <c r="K1153" s="27">
        <v>43927</v>
      </c>
      <c r="L1153" s="24">
        <f>Table3[[#This Row],[EMP ID]]</f>
        <v>440141</v>
      </c>
      <c r="M1153" s="24" t="str">
        <f t="shared" si="34"/>
        <v>Estebon Sepulveda</v>
      </c>
      <c r="N1153" s="24" t="str">
        <f t="shared" si="35"/>
        <v>Sepulveda, Estebon</v>
      </c>
      <c r="O1153" s="24">
        <f>Table3[[#This Row],[EMP ID]]</f>
        <v>440141</v>
      </c>
    </row>
    <row r="1154" spans="1:15" x14ac:dyDescent="0.25">
      <c r="A1154" s="24">
        <v>440142</v>
      </c>
      <c r="B1154" s="24" t="s">
        <v>2159</v>
      </c>
      <c r="D1154" s="24" t="s">
        <v>1388</v>
      </c>
      <c r="F1154" s="24" t="s">
        <v>1091</v>
      </c>
      <c r="H1154" s="27">
        <v>44100</v>
      </c>
      <c r="I1154" s="27">
        <v>43864</v>
      </c>
      <c r="J1154" s="27">
        <v>43864</v>
      </c>
      <c r="K1154" s="27">
        <v>44100</v>
      </c>
      <c r="L1154" s="24">
        <f>Table3[[#This Row],[EMP ID]]</f>
        <v>440142</v>
      </c>
      <c r="M1154" s="24" t="str">
        <f t="shared" si="34"/>
        <v>Larry Jackson</v>
      </c>
      <c r="N1154" s="24" t="str">
        <f t="shared" si="35"/>
        <v>Jackson, Larry</v>
      </c>
      <c r="O1154" s="24">
        <f>Table3[[#This Row],[EMP ID]]</f>
        <v>440142</v>
      </c>
    </row>
    <row r="1155" spans="1:15" x14ac:dyDescent="0.25">
      <c r="A1155" s="24">
        <v>440143</v>
      </c>
      <c r="B1155" s="24" t="s">
        <v>2160</v>
      </c>
      <c r="D1155" s="24" t="s">
        <v>2161</v>
      </c>
      <c r="F1155" s="24" t="s">
        <v>989</v>
      </c>
      <c r="G1155" s="24" t="s">
        <v>761</v>
      </c>
      <c r="H1155" s="27">
        <v>43892</v>
      </c>
      <c r="I1155" s="27">
        <v>43865</v>
      </c>
      <c r="J1155" s="27">
        <v>43865</v>
      </c>
      <c r="K1155" s="27">
        <v>43892</v>
      </c>
      <c r="L1155" s="24">
        <f>Table3[[#This Row],[EMP ID]]</f>
        <v>440143</v>
      </c>
      <c r="M1155" s="24" t="str">
        <f t="shared" ref="M1155:M1218" si="36">IF(C1155&lt;&gt;"", B1155 &amp; " " &amp; C1155 &amp; ". " &amp; D1155, B1155 &amp; " " &amp; D1155)</f>
        <v>Rusbel Sepulveda-Garza</v>
      </c>
      <c r="N1155" s="24" t="str">
        <f t="shared" ref="N1155:N1218" si="37">IF(C1155&lt;&gt;"", D1155 &amp; ", " &amp; B1155 &amp; " " &amp; C1155, D1155 &amp; ", " &amp; B1155)</f>
        <v>Sepulveda-Garza, Rusbel</v>
      </c>
      <c r="O1155" s="24">
        <f>Table3[[#This Row],[EMP ID]]</f>
        <v>440143</v>
      </c>
    </row>
    <row r="1156" spans="1:15" x14ac:dyDescent="0.25">
      <c r="A1156" s="24">
        <v>440144</v>
      </c>
      <c r="B1156" s="24" t="s">
        <v>2162</v>
      </c>
      <c r="D1156" s="24" t="s">
        <v>2163</v>
      </c>
      <c r="F1156" s="24" t="s">
        <v>989</v>
      </c>
      <c r="G1156" s="24" t="s">
        <v>761</v>
      </c>
      <c r="H1156" s="27">
        <v>43941</v>
      </c>
      <c r="I1156" s="27">
        <v>43865</v>
      </c>
      <c r="J1156" s="27">
        <v>43865</v>
      </c>
      <c r="K1156" s="27">
        <v>43941</v>
      </c>
      <c r="L1156" s="24">
        <f>Table3[[#This Row],[EMP ID]]</f>
        <v>440144</v>
      </c>
      <c r="M1156" s="24" t="str">
        <f t="shared" si="36"/>
        <v>Oneil Puga</v>
      </c>
      <c r="N1156" s="24" t="str">
        <f t="shared" si="37"/>
        <v>Puga, Oneil</v>
      </c>
      <c r="O1156" s="24">
        <f>Table3[[#This Row],[EMP ID]]</f>
        <v>440144</v>
      </c>
    </row>
    <row r="1157" spans="1:15" x14ac:dyDescent="0.25">
      <c r="A1157" s="24">
        <v>440145</v>
      </c>
      <c r="B1157" s="24" t="s">
        <v>1079</v>
      </c>
      <c r="C1157" s="24" t="s">
        <v>778</v>
      </c>
      <c r="D1157" s="24" t="s">
        <v>814</v>
      </c>
      <c r="F1157" s="24" t="s">
        <v>1091</v>
      </c>
      <c r="H1157" s="27">
        <v>44008</v>
      </c>
      <c r="I1157" s="27">
        <v>43866</v>
      </c>
      <c r="J1157" s="27">
        <v>43866</v>
      </c>
      <c r="K1157" s="27">
        <v>44008</v>
      </c>
      <c r="L1157" s="24">
        <f>Table3[[#This Row],[EMP ID]]</f>
        <v>440145</v>
      </c>
      <c r="M1157" s="24" t="str">
        <f t="shared" si="36"/>
        <v>Felix A. Bonilla</v>
      </c>
      <c r="N1157" s="24" t="str">
        <f t="shared" si="37"/>
        <v>Bonilla, Felix A</v>
      </c>
      <c r="O1157" s="24">
        <f>Table3[[#This Row],[EMP ID]]</f>
        <v>440145</v>
      </c>
    </row>
    <row r="1158" spans="1:15" x14ac:dyDescent="0.25">
      <c r="A1158" s="24">
        <v>440146</v>
      </c>
      <c r="B1158" s="24" t="s">
        <v>1395</v>
      </c>
      <c r="D1158" s="24" t="s">
        <v>2164</v>
      </c>
      <c r="F1158" s="24" t="s">
        <v>1091</v>
      </c>
      <c r="G1158" s="24" t="s">
        <v>761</v>
      </c>
      <c r="H1158" s="27">
        <v>43945</v>
      </c>
      <c r="I1158" s="27">
        <v>43866</v>
      </c>
      <c r="J1158" s="27">
        <v>43866</v>
      </c>
      <c r="K1158" s="27">
        <v>43945</v>
      </c>
      <c r="L1158" s="24">
        <f>Table3[[#This Row],[EMP ID]]</f>
        <v>440146</v>
      </c>
      <c r="M1158" s="24" t="str">
        <f t="shared" si="36"/>
        <v>Vicente Gutierrez Jr</v>
      </c>
      <c r="N1158" s="24" t="str">
        <f t="shared" si="37"/>
        <v>Gutierrez Jr, Vicente</v>
      </c>
      <c r="O1158" s="24">
        <f>Table3[[#This Row],[EMP ID]]</f>
        <v>440146</v>
      </c>
    </row>
    <row r="1159" spans="1:15" x14ac:dyDescent="0.25">
      <c r="A1159" s="24">
        <v>440147</v>
      </c>
      <c r="B1159" s="24" t="s">
        <v>1175</v>
      </c>
      <c r="D1159" s="24" t="s">
        <v>862</v>
      </c>
      <c r="F1159" s="24" t="s">
        <v>1091</v>
      </c>
      <c r="G1159" s="24" t="s">
        <v>761</v>
      </c>
      <c r="H1159" s="27">
        <v>43944</v>
      </c>
      <c r="I1159" s="27">
        <v>43866</v>
      </c>
      <c r="J1159" s="27">
        <v>43866</v>
      </c>
      <c r="K1159" s="27">
        <v>43944</v>
      </c>
      <c r="L1159" s="24">
        <f>Table3[[#This Row],[EMP ID]]</f>
        <v>440147</v>
      </c>
      <c r="M1159" s="24" t="str">
        <f t="shared" si="36"/>
        <v>Jason Gonzalez</v>
      </c>
      <c r="N1159" s="24" t="str">
        <f t="shared" si="37"/>
        <v>Gonzalez, Jason</v>
      </c>
      <c r="O1159" s="24">
        <f>Table3[[#This Row],[EMP ID]]</f>
        <v>440147</v>
      </c>
    </row>
    <row r="1160" spans="1:15" x14ac:dyDescent="0.25">
      <c r="A1160" s="24">
        <v>440148</v>
      </c>
      <c r="B1160" s="24" t="s">
        <v>1374</v>
      </c>
      <c r="C1160" s="24" t="s">
        <v>816</v>
      </c>
      <c r="D1160" s="24" t="s">
        <v>1258</v>
      </c>
      <c r="F1160" s="24" t="s">
        <v>1091</v>
      </c>
      <c r="G1160" s="24" t="s">
        <v>761</v>
      </c>
      <c r="H1160" s="27">
        <v>43888</v>
      </c>
      <c r="I1160" s="27">
        <v>43866</v>
      </c>
      <c r="J1160" s="27">
        <v>43866</v>
      </c>
      <c r="K1160" s="27">
        <v>43888</v>
      </c>
      <c r="L1160" s="24">
        <f>Table3[[#This Row],[EMP ID]]</f>
        <v>440148</v>
      </c>
      <c r="M1160" s="24" t="str">
        <f t="shared" si="36"/>
        <v>John I. Cruz</v>
      </c>
      <c r="N1160" s="24" t="str">
        <f t="shared" si="37"/>
        <v>Cruz, John I</v>
      </c>
      <c r="O1160" s="24">
        <f>Table3[[#This Row],[EMP ID]]</f>
        <v>440148</v>
      </c>
    </row>
    <row r="1161" spans="1:15" x14ac:dyDescent="0.25">
      <c r="A1161" s="24">
        <v>440149</v>
      </c>
      <c r="B1161" s="24" t="s">
        <v>2165</v>
      </c>
      <c r="D1161" s="24" t="s">
        <v>2166</v>
      </c>
      <c r="F1161" s="24" t="s">
        <v>1091</v>
      </c>
      <c r="G1161" s="24" t="s">
        <v>761</v>
      </c>
      <c r="H1161" s="27">
        <v>43915</v>
      </c>
      <c r="I1161" s="27">
        <v>43866</v>
      </c>
      <c r="J1161" s="27">
        <v>43867</v>
      </c>
      <c r="K1161" s="27">
        <v>43915</v>
      </c>
      <c r="L1161" s="24">
        <f>Table3[[#This Row],[EMP ID]]</f>
        <v>440149</v>
      </c>
      <c r="M1161" s="24" t="str">
        <f t="shared" si="36"/>
        <v>Eujenio Umanzor</v>
      </c>
      <c r="N1161" s="24" t="str">
        <f t="shared" si="37"/>
        <v>Umanzor, Eujenio</v>
      </c>
      <c r="O1161" s="24">
        <f>Table3[[#This Row],[EMP ID]]</f>
        <v>440149</v>
      </c>
    </row>
    <row r="1162" spans="1:15" x14ac:dyDescent="0.25">
      <c r="A1162" s="24">
        <v>440150</v>
      </c>
      <c r="B1162" s="24" t="s">
        <v>887</v>
      </c>
      <c r="D1162" s="24" t="s">
        <v>2166</v>
      </c>
      <c r="F1162" s="24" t="s">
        <v>2143</v>
      </c>
      <c r="G1162" s="24" t="s">
        <v>761</v>
      </c>
      <c r="H1162" s="27">
        <v>43945</v>
      </c>
      <c r="I1162" s="27">
        <v>43866</v>
      </c>
      <c r="J1162" s="27">
        <v>43866</v>
      </c>
      <c r="K1162" s="27">
        <v>43945</v>
      </c>
      <c r="L1162" s="24">
        <f>Table3[[#This Row],[EMP ID]]</f>
        <v>440150</v>
      </c>
      <c r="M1162" s="24" t="str">
        <f t="shared" si="36"/>
        <v>Andres Umanzor</v>
      </c>
      <c r="N1162" s="24" t="str">
        <f t="shared" si="37"/>
        <v>Umanzor, Andres</v>
      </c>
      <c r="O1162" s="24">
        <f>Table3[[#This Row],[EMP ID]]</f>
        <v>440150</v>
      </c>
    </row>
    <row r="1163" spans="1:15" x14ac:dyDescent="0.25">
      <c r="A1163" s="24">
        <v>440151</v>
      </c>
      <c r="B1163" s="24" t="s">
        <v>877</v>
      </c>
      <c r="C1163" s="24" t="s">
        <v>776</v>
      </c>
      <c r="D1163" s="24" t="s">
        <v>2167</v>
      </c>
      <c r="F1163" s="24" t="s">
        <v>1091</v>
      </c>
      <c r="G1163" s="24" t="s">
        <v>761</v>
      </c>
      <c r="H1163" s="27">
        <v>43881</v>
      </c>
      <c r="I1163" s="27">
        <v>43866</v>
      </c>
      <c r="J1163" s="27">
        <v>43866</v>
      </c>
      <c r="K1163" s="27">
        <v>43881</v>
      </c>
      <c r="L1163" s="24">
        <f>Table3[[#This Row],[EMP ID]]</f>
        <v>440151</v>
      </c>
      <c r="M1163" s="24" t="str">
        <f t="shared" si="36"/>
        <v>Jose M. Villa-Tirado Jr</v>
      </c>
      <c r="N1163" s="24" t="str">
        <f t="shared" si="37"/>
        <v>Villa-Tirado Jr, Jose M</v>
      </c>
      <c r="O1163" s="24">
        <f>Table3[[#This Row],[EMP ID]]</f>
        <v>440151</v>
      </c>
    </row>
    <row r="1164" spans="1:15" x14ac:dyDescent="0.25">
      <c r="A1164" s="24">
        <v>440152</v>
      </c>
      <c r="B1164" s="24" t="s">
        <v>1000</v>
      </c>
      <c r="C1164" s="24" t="s">
        <v>832</v>
      </c>
      <c r="D1164" s="24" t="s">
        <v>2168</v>
      </c>
      <c r="F1164" s="24" t="s">
        <v>989</v>
      </c>
      <c r="H1164" s="27">
        <v>43924</v>
      </c>
      <c r="I1164" s="27">
        <v>43881</v>
      </c>
      <c r="J1164" s="27">
        <v>43881</v>
      </c>
      <c r="K1164" s="27">
        <v>43924</v>
      </c>
      <c r="L1164" s="24">
        <f>Table3[[#This Row],[EMP ID]]</f>
        <v>440152</v>
      </c>
      <c r="M1164" s="24" t="str">
        <f t="shared" si="36"/>
        <v>Casey K. Eskew</v>
      </c>
      <c r="N1164" s="24" t="str">
        <f t="shared" si="37"/>
        <v>Eskew, Casey K</v>
      </c>
      <c r="O1164" s="24">
        <f>Table3[[#This Row],[EMP ID]]</f>
        <v>440152</v>
      </c>
    </row>
    <row r="1165" spans="1:15" x14ac:dyDescent="0.25">
      <c r="A1165" s="24">
        <v>440153</v>
      </c>
      <c r="B1165" s="24" t="s">
        <v>1811</v>
      </c>
      <c r="D1165" s="24" t="s">
        <v>2169</v>
      </c>
      <c r="F1165" s="24" t="s">
        <v>1022</v>
      </c>
      <c r="G1165" s="24" t="s">
        <v>761</v>
      </c>
      <c r="H1165" s="27">
        <v>43951</v>
      </c>
      <c r="I1165" s="27">
        <v>43888</v>
      </c>
      <c r="J1165" s="27">
        <v>43888</v>
      </c>
      <c r="K1165" s="27">
        <v>43951</v>
      </c>
      <c r="L1165" s="24">
        <f>Table3[[#This Row],[EMP ID]]</f>
        <v>440153</v>
      </c>
      <c r="M1165" s="24" t="str">
        <f t="shared" si="36"/>
        <v>Isidro Lerma</v>
      </c>
      <c r="N1165" s="24" t="str">
        <f t="shared" si="37"/>
        <v>Lerma, Isidro</v>
      </c>
      <c r="O1165" s="24">
        <f>Table3[[#This Row],[EMP ID]]</f>
        <v>440153</v>
      </c>
    </row>
    <row r="1166" spans="1:15" x14ac:dyDescent="0.25">
      <c r="A1166" s="24">
        <v>440154</v>
      </c>
      <c r="B1166" s="24" t="s">
        <v>1239</v>
      </c>
      <c r="C1166" s="24" t="s">
        <v>776</v>
      </c>
      <c r="D1166" s="24" t="s">
        <v>1139</v>
      </c>
      <c r="F1166" s="24" t="s">
        <v>1022</v>
      </c>
      <c r="G1166" s="24" t="s">
        <v>761</v>
      </c>
      <c r="H1166" s="27">
        <v>43951</v>
      </c>
      <c r="I1166" s="27">
        <v>43888</v>
      </c>
      <c r="J1166" s="27">
        <v>43888</v>
      </c>
      <c r="K1166" s="27">
        <v>43951</v>
      </c>
      <c r="L1166" s="24">
        <f>Table3[[#This Row],[EMP ID]]</f>
        <v>440154</v>
      </c>
      <c r="M1166" s="24" t="str">
        <f t="shared" si="36"/>
        <v>Isaac M. Vazquez</v>
      </c>
      <c r="N1166" s="24" t="str">
        <f t="shared" si="37"/>
        <v>Vazquez, Isaac M</v>
      </c>
      <c r="O1166" s="24">
        <f>Table3[[#This Row],[EMP ID]]</f>
        <v>440154</v>
      </c>
    </row>
    <row r="1167" spans="1:15" x14ac:dyDescent="0.25">
      <c r="A1167" s="24">
        <v>440155</v>
      </c>
      <c r="B1167" s="24" t="s">
        <v>1486</v>
      </c>
      <c r="C1167" s="24" t="s">
        <v>848</v>
      </c>
      <c r="D1167" s="24" t="s">
        <v>773</v>
      </c>
      <c r="F1167" s="24" t="s">
        <v>1041</v>
      </c>
      <c r="H1167" s="27">
        <v>43927</v>
      </c>
      <c r="I1167" s="27">
        <v>43893</v>
      </c>
      <c r="J1167" s="27">
        <v>43893</v>
      </c>
      <c r="K1167" s="27">
        <v>43927</v>
      </c>
      <c r="L1167" s="24">
        <f>Table3[[#This Row],[EMP ID]]</f>
        <v>440155</v>
      </c>
      <c r="M1167" s="24" t="str">
        <f t="shared" si="36"/>
        <v>Steven R. Cade</v>
      </c>
      <c r="N1167" s="24" t="str">
        <f t="shared" si="37"/>
        <v>Cade, Steven R</v>
      </c>
      <c r="O1167" s="24">
        <f>Table3[[#This Row],[EMP ID]]</f>
        <v>440155</v>
      </c>
    </row>
    <row r="1168" spans="1:15" x14ac:dyDescent="0.25">
      <c r="A1168" s="24">
        <v>440156</v>
      </c>
      <c r="B1168" s="24" t="s">
        <v>2170</v>
      </c>
      <c r="D1168" s="24" t="s">
        <v>2063</v>
      </c>
      <c r="F1168" s="24" t="s">
        <v>1022</v>
      </c>
      <c r="G1168" s="24" t="s">
        <v>761</v>
      </c>
      <c r="H1168" s="27">
        <v>44561</v>
      </c>
      <c r="I1168" s="27">
        <v>43893</v>
      </c>
      <c r="J1168" s="27">
        <v>43893</v>
      </c>
      <c r="K1168" s="27">
        <v>44561</v>
      </c>
      <c r="L1168" s="24">
        <f>Table3[[#This Row],[EMP ID]]</f>
        <v>440156</v>
      </c>
      <c r="M1168" s="24" t="str">
        <f t="shared" si="36"/>
        <v>Fredy Pineda</v>
      </c>
      <c r="N1168" s="24" t="str">
        <f t="shared" si="37"/>
        <v>Pineda, Fredy</v>
      </c>
      <c r="O1168" s="24">
        <f>Table3[[#This Row],[EMP ID]]</f>
        <v>440156</v>
      </c>
    </row>
    <row r="1169" spans="1:15" x14ac:dyDescent="0.25">
      <c r="A1169" s="24">
        <v>440157</v>
      </c>
      <c r="B1169" s="24" t="s">
        <v>1198</v>
      </c>
      <c r="C1169" s="24" t="s">
        <v>778</v>
      </c>
      <c r="D1169" s="24" t="s">
        <v>1255</v>
      </c>
      <c r="F1169" s="24" t="s">
        <v>1041</v>
      </c>
      <c r="H1169" s="27">
        <v>43927</v>
      </c>
      <c r="I1169" s="27">
        <v>43893</v>
      </c>
      <c r="J1169" s="27">
        <v>43893</v>
      </c>
      <c r="K1169" s="27">
        <v>43927</v>
      </c>
      <c r="L1169" s="24">
        <f>Table3[[#This Row],[EMP ID]]</f>
        <v>440157</v>
      </c>
      <c r="M1169" s="24" t="str">
        <f t="shared" si="36"/>
        <v>William A. Robinson</v>
      </c>
      <c r="N1169" s="24" t="str">
        <f t="shared" si="37"/>
        <v>Robinson, William A</v>
      </c>
      <c r="O1169" s="24">
        <f>Table3[[#This Row],[EMP ID]]</f>
        <v>440157</v>
      </c>
    </row>
    <row r="1170" spans="1:15" x14ac:dyDescent="0.25">
      <c r="A1170" s="24">
        <v>440158</v>
      </c>
      <c r="B1170" s="24" t="s">
        <v>914</v>
      </c>
      <c r="C1170" s="24" t="s">
        <v>848</v>
      </c>
      <c r="D1170" s="24" t="s">
        <v>2171</v>
      </c>
      <c r="F1170" s="24" t="s">
        <v>1022</v>
      </c>
      <c r="G1170" s="24" t="s">
        <v>761</v>
      </c>
      <c r="H1170" s="27">
        <v>43941</v>
      </c>
      <c r="I1170" s="27">
        <v>43899</v>
      </c>
      <c r="J1170" s="27">
        <v>43899</v>
      </c>
      <c r="K1170" s="27">
        <v>43941</v>
      </c>
      <c r="L1170" s="24">
        <f>Table3[[#This Row],[EMP ID]]</f>
        <v>440158</v>
      </c>
      <c r="M1170" s="24" t="str">
        <f t="shared" si="36"/>
        <v>Martin R. Limon</v>
      </c>
      <c r="N1170" s="24" t="str">
        <f t="shared" si="37"/>
        <v>Limon, Martin R</v>
      </c>
      <c r="O1170" s="24">
        <f>Table3[[#This Row],[EMP ID]]</f>
        <v>440158</v>
      </c>
    </row>
    <row r="1171" spans="1:15" x14ac:dyDescent="0.25">
      <c r="A1171" s="24">
        <v>440159</v>
      </c>
      <c r="B1171" s="24" t="s">
        <v>1132</v>
      </c>
      <c r="C1171" s="24" t="s">
        <v>778</v>
      </c>
      <c r="D1171" s="24" t="s">
        <v>2172</v>
      </c>
      <c r="F1171" s="24" t="s">
        <v>989</v>
      </c>
      <c r="G1171" s="24" t="s">
        <v>761</v>
      </c>
      <c r="H1171" s="27">
        <v>44859</v>
      </c>
      <c r="I1171" s="27">
        <v>43907</v>
      </c>
      <c r="J1171" s="27">
        <v>43907</v>
      </c>
      <c r="K1171" s="27">
        <v>44859</v>
      </c>
      <c r="L1171" s="24">
        <f>Table3[[#This Row],[EMP ID]]</f>
        <v>440159</v>
      </c>
      <c r="M1171" s="24" t="str">
        <f t="shared" si="36"/>
        <v>Javier A. Marin-Cabrera</v>
      </c>
      <c r="N1171" s="24" t="str">
        <f t="shared" si="37"/>
        <v>Marin-Cabrera, Javier A</v>
      </c>
      <c r="O1171" s="24">
        <f>Table3[[#This Row],[EMP ID]]</f>
        <v>440159</v>
      </c>
    </row>
    <row r="1172" spans="1:15" x14ac:dyDescent="0.25">
      <c r="A1172" s="24">
        <v>440160</v>
      </c>
      <c r="B1172" s="24" t="s">
        <v>1068</v>
      </c>
      <c r="C1172" s="24" t="s">
        <v>762</v>
      </c>
      <c r="D1172" s="24" t="s">
        <v>1153</v>
      </c>
      <c r="F1172" s="24" t="s">
        <v>989</v>
      </c>
      <c r="G1172" s="24" t="s">
        <v>761</v>
      </c>
      <c r="H1172" s="27">
        <v>43920</v>
      </c>
      <c r="I1172" s="27">
        <v>43917</v>
      </c>
      <c r="J1172" s="27">
        <v>43917</v>
      </c>
      <c r="K1172" s="27">
        <v>43920</v>
      </c>
      <c r="L1172" s="24">
        <f>Table3[[#This Row],[EMP ID]]</f>
        <v>440160</v>
      </c>
      <c r="M1172" s="24" t="str">
        <f t="shared" si="36"/>
        <v>Kevin S. Nunez</v>
      </c>
      <c r="N1172" s="24" t="str">
        <f t="shared" si="37"/>
        <v>Nunez, Kevin S</v>
      </c>
      <c r="O1172" s="24">
        <f>Table3[[#This Row],[EMP ID]]</f>
        <v>440160</v>
      </c>
    </row>
    <row r="1173" spans="1:15" x14ac:dyDescent="0.25">
      <c r="A1173" s="24">
        <v>440161</v>
      </c>
      <c r="B1173" s="24" t="s">
        <v>859</v>
      </c>
      <c r="D1173" s="24" t="s">
        <v>1674</v>
      </c>
      <c r="F1173" s="24" t="s">
        <v>989</v>
      </c>
      <c r="G1173" s="24" t="s">
        <v>761</v>
      </c>
      <c r="H1173" s="27">
        <v>43920</v>
      </c>
      <c r="I1173" s="27">
        <v>43917</v>
      </c>
      <c r="J1173" s="27">
        <v>43917</v>
      </c>
      <c r="K1173" s="27">
        <v>43920</v>
      </c>
      <c r="L1173" s="24">
        <f>Table3[[#This Row],[EMP ID]]</f>
        <v>440161</v>
      </c>
      <c r="M1173" s="24" t="str">
        <f t="shared" si="36"/>
        <v>Oscar Rivera Jr</v>
      </c>
      <c r="N1173" s="24" t="str">
        <f t="shared" si="37"/>
        <v>Rivera Jr, Oscar</v>
      </c>
      <c r="O1173" s="24">
        <f>Table3[[#This Row],[EMP ID]]</f>
        <v>440161</v>
      </c>
    </row>
    <row r="1174" spans="1:15" x14ac:dyDescent="0.25">
      <c r="A1174" s="24">
        <v>440162</v>
      </c>
      <c r="B1174" s="24" t="s">
        <v>1212</v>
      </c>
      <c r="D1174" s="24" t="s">
        <v>913</v>
      </c>
      <c r="F1174" s="24" t="s">
        <v>1022</v>
      </c>
      <c r="G1174" s="24" t="s">
        <v>761</v>
      </c>
      <c r="H1174" s="27">
        <v>43977</v>
      </c>
      <c r="I1174" s="27">
        <v>43916</v>
      </c>
      <c r="J1174" s="27">
        <v>43916</v>
      </c>
      <c r="K1174" s="27">
        <v>43977</v>
      </c>
      <c r="L1174" s="24">
        <f>Table3[[#This Row],[EMP ID]]</f>
        <v>440162</v>
      </c>
      <c r="M1174" s="24" t="str">
        <f t="shared" si="36"/>
        <v>David Garcia</v>
      </c>
      <c r="N1174" s="24" t="str">
        <f t="shared" si="37"/>
        <v>Garcia, David</v>
      </c>
      <c r="O1174" s="24">
        <f>Table3[[#This Row],[EMP ID]]</f>
        <v>440162</v>
      </c>
    </row>
    <row r="1175" spans="1:15" x14ac:dyDescent="0.25">
      <c r="A1175" s="24">
        <v>440163</v>
      </c>
      <c r="B1175" s="24" t="s">
        <v>916</v>
      </c>
      <c r="C1175" s="24" t="s">
        <v>766</v>
      </c>
      <c r="D1175" s="24" t="s">
        <v>2173</v>
      </c>
      <c r="F1175" s="24" t="s">
        <v>989</v>
      </c>
      <c r="H1175" s="27">
        <v>43917</v>
      </c>
      <c r="I1175" s="27">
        <v>43916</v>
      </c>
      <c r="J1175" s="27">
        <v>43916</v>
      </c>
      <c r="K1175" s="27">
        <v>43917</v>
      </c>
      <c r="L1175" s="24">
        <f>Table3[[#This Row],[EMP ID]]</f>
        <v>440163</v>
      </c>
      <c r="M1175" s="24" t="str">
        <f t="shared" si="36"/>
        <v>Christopher J. Spears</v>
      </c>
      <c r="N1175" s="24" t="str">
        <f t="shared" si="37"/>
        <v>Spears, Christopher J</v>
      </c>
      <c r="O1175" s="24">
        <f>Table3[[#This Row],[EMP ID]]</f>
        <v>440163</v>
      </c>
    </row>
    <row r="1176" spans="1:15" x14ac:dyDescent="0.25">
      <c r="A1176" s="24">
        <v>440164</v>
      </c>
      <c r="B1176" s="24" t="s">
        <v>2174</v>
      </c>
      <c r="C1176" s="24" t="s">
        <v>845</v>
      </c>
      <c r="D1176" s="24" t="s">
        <v>2175</v>
      </c>
      <c r="F1176" s="24" t="s">
        <v>989</v>
      </c>
      <c r="G1176" s="24" t="s">
        <v>761</v>
      </c>
      <c r="H1176" s="27">
        <v>44059</v>
      </c>
      <c r="I1176" s="27">
        <v>43921</v>
      </c>
      <c r="J1176" s="27">
        <v>43921</v>
      </c>
      <c r="K1176" s="27">
        <v>44059</v>
      </c>
      <c r="L1176" s="24">
        <f>Table3[[#This Row],[EMP ID]]</f>
        <v>440164</v>
      </c>
      <c r="M1176" s="24" t="str">
        <f t="shared" si="36"/>
        <v>Niccolas D. Mojica</v>
      </c>
      <c r="N1176" s="24" t="str">
        <f t="shared" si="37"/>
        <v>Mojica, Niccolas D</v>
      </c>
      <c r="O1176" s="24">
        <f>Table3[[#This Row],[EMP ID]]</f>
        <v>440164</v>
      </c>
    </row>
    <row r="1177" spans="1:15" x14ac:dyDescent="0.25">
      <c r="A1177" s="24">
        <v>440165</v>
      </c>
      <c r="B1177" s="24" t="s">
        <v>1087</v>
      </c>
      <c r="D1177" s="24" t="s">
        <v>2176</v>
      </c>
      <c r="F1177" s="24" t="s">
        <v>1022</v>
      </c>
      <c r="G1177" s="24" t="s">
        <v>761</v>
      </c>
      <c r="H1177" s="27">
        <v>43922</v>
      </c>
      <c r="I1177" s="27">
        <v>43921</v>
      </c>
      <c r="J1177" s="27">
        <v>43921</v>
      </c>
      <c r="K1177" s="27">
        <v>43922</v>
      </c>
      <c r="L1177" s="24">
        <f>Table3[[#This Row],[EMP ID]]</f>
        <v>440165</v>
      </c>
      <c r="M1177" s="24" t="str">
        <f t="shared" si="36"/>
        <v>Humberto Maldonado Jr</v>
      </c>
      <c r="N1177" s="24" t="str">
        <f t="shared" si="37"/>
        <v>Maldonado Jr, Humberto</v>
      </c>
      <c r="O1177" s="24">
        <f>Table3[[#This Row],[EMP ID]]</f>
        <v>440165</v>
      </c>
    </row>
    <row r="1178" spans="1:15" x14ac:dyDescent="0.25">
      <c r="A1178" s="24">
        <v>440166</v>
      </c>
      <c r="B1178" s="24" t="s">
        <v>2177</v>
      </c>
      <c r="D1178" s="24" t="s">
        <v>794</v>
      </c>
      <c r="F1178" s="24" t="s">
        <v>1022</v>
      </c>
      <c r="G1178" s="24" t="s">
        <v>761</v>
      </c>
      <c r="H1178" s="27">
        <v>44196</v>
      </c>
      <c r="I1178" s="27">
        <v>43922</v>
      </c>
      <c r="J1178" s="27">
        <v>43922</v>
      </c>
      <c r="K1178" s="27">
        <v>44196</v>
      </c>
      <c r="L1178" s="24">
        <f>Table3[[#This Row],[EMP ID]]</f>
        <v>440166</v>
      </c>
      <c r="M1178" s="24" t="str">
        <f t="shared" si="36"/>
        <v>Abram Rodriguez</v>
      </c>
      <c r="N1178" s="24" t="str">
        <f t="shared" si="37"/>
        <v>Rodriguez, Abram</v>
      </c>
      <c r="O1178" s="24">
        <f>Table3[[#This Row],[EMP ID]]</f>
        <v>440166</v>
      </c>
    </row>
    <row r="1179" spans="1:15" x14ac:dyDescent="0.25">
      <c r="A1179" s="24">
        <v>440167</v>
      </c>
      <c r="B1179" s="24" t="s">
        <v>930</v>
      </c>
      <c r="C1179" s="24" t="s">
        <v>791</v>
      </c>
      <c r="D1179" s="24" t="s">
        <v>1326</v>
      </c>
      <c r="F1179" s="24" t="s">
        <v>1022</v>
      </c>
      <c r="G1179" s="24" t="s">
        <v>761</v>
      </c>
      <c r="H1179" s="27">
        <v>44793</v>
      </c>
      <c r="I1179" s="27">
        <v>43928</v>
      </c>
      <c r="J1179" s="27">
        <v>43928</v>
      </c>
      <c r="K1179" s="27">
        <v>44793</v>
      </c>
      <c r="L1179" s="24">
        <f>Table3[[#This Row],[EMP ID]]</f>
        <v>440167</v>
      </c>
      <c r="M1179" s="24" t="str">
        <f t="shared" si="36"/>
        <v>Rene E. Alvarez</v>
      </c>
      <c r="N1179" s="24" t="str">
        <f t="shared" si="37"/>
        <v>Alvarez, Rene E</v>
      </c>
      <c r="O1179" s="24">
        <f>Table3[[#This Row],[EMP ID]]</f>
        <v>440167</v>
      </c>
    </row>
    <row r="1180" spans="1:15" x14ac:dyDescent="0.25">
      <c r="A1180" s="24">
        <v>440168</v>
      </c>
      <c r="B1180" s="24" t="s">
        <v>1180</v>
      </c>
      <c r="D1180" s="24" t="s">
        <v>1127</v>
      </c>
      <c r="F1180" s="24" t="s">
        <v>1022</v>
      </c>
      <c r="G1180" s="24" t="s">
        <v>761</v>
      </c>
      <c r="H1180" s="27">
        <v>43930</v>
      </c>
      <c r="I1180" s="27">
        <v>43929</v>
      </c>
      <c r="J1180" s="27">
        <v>43929</v>
      </c>
      <c r="K1180" s="27">
        <v>43930</v>
      </c>
      <c r="L1180" s="24">
        <f>Table3[[#This Row],[EMP ID]]</f>
        <v>440168</v>
      </c>
      <c r="M1180" s="24" t="str">
        <f t="shared" si="36"/>
        <v>Alex Sanchez</v>
      </c>
      <c r="N1180" s="24" t="str">
        <f t="shared" si="37"/>
        <v>Sanchez, Alex</v>
      </c>
      <c r="O1180" s="24">
        <f>Table3[[#This Row],[EMP ID]]</f>
        <v>440168</v>
      </c>
    </row>
    <row r="1181" spans="1:15" x14ac:dyDescent="0.25">
      <c r="A1181" s="24">
        <v>440169</v>
      </c>
      <c r="B1181" s="24" t="s">
        <v>2178</v>
      </c>
      <c r="C1181" s="24" t="s">
        <v>764</v>
      </c>
      <c r="D1181" s="24" t="s">
        <v>2175</v>
      </c>
      <c r="F1181" s="24" t="s">
        <v>989</v>
      </c>
      <c r="G1181" s="24" t="s">
        <v>761</v>
      </c>
      <c r="H1181" s="27">
        <v>43998</v>
      </c>
      <c r="I1181" s="27">
        <v>43930</v>
      </c>
      <c r="J1181" s="27">
        <v>43930</v>
      </c>
      <c r="K1181" s="27">
        <v>43998</v>
      </c>
      <c r="L1181" s="24">
        <f>Table3[[#This Row],[EMP ID]]</f>
        <v>440169</v>
      </c>
      <c r="M1181" s="24" t="str">
        <f t="shared" si="36"/>
        <v>Domineek N. Mojica</v>
      </c>
      <c r="N1181" s="24" t="str">
        <f t="shared" si="37"/>
        <v>Mojica, Domineek N</v>
      </c>
      <c r="O1181" s="24">
        <f>Table3[[#This Row],[EMP ID]]</f>
        <v>440169</v>
      </c>
    </row>
    <row r="1182" spans="1:15" x14ac:dyDescent="0.25">
      <c r="A1182" s="24">
        <v>440170</v>
      </c>
      <c r="B1182" s="24" t="s">
        <v>2179</v>
      </c>
      <c r="D1182" s="24" t="s">
        <v>2180</v>
      </c>
      <c r="F1182" s="24" t="s">
        <v>1025</v>
      </c>
      <c r="G1182" s="24" t="s">
        <v>761</v>
      </c>
      <c r="H1182" s="27">
        <v>43997</v>
      </c>
      <c r="I1182" s="27">
        <v>43934</v>
      </c>
      <c r="J1182" s="27">
        <v>43934</v>
      </c>
      <c r="K1182" s="27">
        <v>43997</v>
      </c>
      <c r="L1182" s="24">
        <f>Table3[[#This Row],[EMP ID]]</f>
        <v>440170</v>
      </c>
      <c r="M1182" s="24" t="str">
        <f t="shared" si="36"/>
        <v>Angell Castellanos</v>
      </c>
      <c r="N1182" s="24" t="str">
        <f t="shared" si="37"/>
        <v>Castellanos, Angell</v>
      </c>
      <c r="O1182" s="24">
        <f>Table3[[#This Row],[EMP ID]]</f>
        <v>440170</v>
      </c>
    </row>
    <row r="1183" spans="1:15" x14ac:dyDescent="0.25">
      <c r="A1183" s="24">
        <v>440171</v>
      </c>
      <c r="B1183" s="24" t="s">
        <v>2181</v>
      </c>
      <c r="C1183" s="24" t="s">
        <v>778</v>
      </c>
      <c r="D1183" s="24" t="s">
        <v>2182</v>
      </c>
      <c r="F1183" s="24" t="s">
        <v>1054</v>
      </c>
      <c r="G1183" s="24" t="s">
        <v>761</v>
      </c>
      <c r="H1183" s="27">
        <v>44861</v>
      </c>
      <c r="I1183" s="27">
        <v>43934</v>
      </c>
      <c r="J1183" s="27">
        <v>43934</v>
      </c>
      <c r="K1183" s="27">
        <v>44861</v>
      </c>
      <c r="L1183" s="24">
        <f>Table3[[#This Row],[EMP ID]]</f>
        <v>440171</v>
      </c>
      <c r="M1183" s="24" t="str">
        <f t="shared" si="36"/>
        <v>Nilson A. Moran</v>
      </c>
      <c r="N1183" s="24" t="str">
        <f t="shared" si="37"/>
        <v>Moran, Nilson A</v>
      </c>
      <c r="O1183" s="24">
        <f>Table3[[#This Row],[EMP ID]]</f>
        <v>440171</v>
      </c>
    </row>
    <row r="1184" spans="1:15" x14ac:dyDescent="0.25">
      <c r="A1184" s="24">
        <v>440172</v>
      </c>
      <c r="B1184" s="24" t="s">
        <v>1865</v>
      </c>
      <c r="D1184" s="24" t="s">
        <v>2183</v>
      </c>
      <c r="F1184" s="24" t="s">
        <v>1025</v>
      </c>
      <c r="G1184" s="24" t="s">
        <v>761</v>
      </c>
      <c r="H1184" s="27">
        <v>44039</v>
      </c>
      <c r="I1184" s="27">
        <v>43934</v>
      </c>
      <c r="J1184" s="27">
        <v>43934</v>
      </c>
      <c r="K1184" s="27">
        <v>44039</v>
      </c>
      <c r="L1184" s="24">
        <f>Table3[[#This Row],[EMP ID]]</f>
        <v>440172</v>
      </c>
      <c r="M1184" s="24" t="str">
        <f t="shared" si="36"/>
        <v>Santiago Colunga</v>
      </c>
      <c r="N1184" s="24" t="str">
        <f t="shared" si="37"/>
        <v>Colunga, Santiago</v>
      </c>
      <c r="O1184" s="24">
        <f>Table3[[#This Row],[EMP ID]]</f>
        <v>440172</v>
      </c>
    </row>
    <row r="1185" spans="1:15" x14ac:dyDescent="0.25">
      <c r="A1185" s="24">
        <v>440173</v>
      </c>
      <c r="B1185" s="24" t="s">
        <v>1033</v>
      </c>
      <c r="C1185" s="24" t="s">
        <v>810</v>
      </c>
      <c r="D1185" s="24" t="s">
        <v>767</v>
      </c>
      <c r="F1185" s="24" t="s">
        <v>989</v>
      </c>
      <c r="H1185" s="27">
        <v>43978</v>
      </c>
      <c r="I1185" s="27">
        <v>43941</v>
      </c>
      <c r="J1185" s="27">
        <v>43941</v>
      </c>
      <c r="K1185" s="27">
        <v>43978</v>
      </c>
      <c r="L1185" s="24">
        <f>Table3[[#This Row],[EMP ID]]</f>
        <v>440173</v>
      </c>
      <c r="M1185" s="24" t="str">
        <f t="shared" si="36"/>
        <v>Julio C. Lopez</v>
      </c>
      <c r="N1185" s="24" t="str">
        <f t="shared" si="37"/>
        <v>Lopez, Julio C</v>
      </c>
      <c r="O1185" s="24">
        <f>Table3[[#This Row],[EMP ID]]</f>
        <v>440173</v>
      </c>
    </row>
    <row r="1186" spans="1:15" x14ac:dyDescent="0.25">
      <c r="A1186" s="24">
        <v>440174</v>
      </c>
      <c r="B1186" s="24" t="s">
        <v>1102</v>
      </c>
      <c r="C1186" s="24" t="s">
        <v>791</v>
      </c>
      <c r="D1186" s="24" t="s">
        <v>1586</v>
      </c>
      <c r="F1186" s="24" t="s">
        <v>1022</v>
      </c>
      <c r="G1186" s="24" t="s">
        <v>761</v>
      </c>
      <c r="H1186" s="27">
        <v>43945</v>
      </c>
      <c r="I1186" s="27">
        <v>43942</v>
      </c>
      <c r="J1186" s="27">
        <v>43942</v>
      </c>
      <c r="K1186" s="27">
        <v>43945</v>
      </c>
      <c r="L1186" s="24">
        <f>Table3[[#This Row],[EMP ID]]</f>
        <v>440174</v>
      </c>
      <c r="M1186" s="24" t="str">
        <f t="shared" si="36"/>
        <v>Jesus E. Resendiz</v>
      </c>
      <c r="N1186" s="24" t="str">
        <f t="shared" si="37"/>
        <v>Resendiz, Jesus E</v>
      </c>
      <c r="O1186" s="24">
        <f>Table3[[#This Row],[EMP ID]]</f>
        <v>440174</v>
      </c>
    </row>
    <row r="1187" spans="1:15" x14ac:dyDescent="0.25">
      <c r="A1187" s="24">
        <v>440175</v>
      </c>
      <c r="B1187" s="24" t="s">
        <v>2184</v>
      </c>
      <c r="D1187" s="24" t="s">
        <v>2043</v>
      </c>
      <c r="F1187" s="24" t="s">
        <v>989</v>
      </c>
      <c r="G1187" s="24" t="s">
        <v>761</v>
      </c>
      <c r="H1187" s="27">
        <v>44064</v>
      </c>
      <c r="I1187" s="27">
        <v>43944</v>
      </c>
      <c r="J1187" s="27">
        <v>43944</v>
      </c>
      <c r="K1187" s="27">
        <v>44064</v>
      </c>
      <c r="L1187" s="24">
        <f>Table3[[#This Row],[EMP ID]]</f>
        <v>440175</v>
      </c>
      <c r="M1187" s="24" t="str">
        <f t="shared" si="36"/>
        <v>Sebastian Olvera</v>
      </c>
      <c r="N1187" s="24" t="str">
        <f t="shared" si="37"/>
        <v>Olvera, Sebastian</v>
      </c>
      <c r="O1187" s="24">
        <f>Table3[[#This Row],[EMP ID]]</f>
        <v>440175</v>
      </c>
    </row>
    <row r="1188" spans="1:15" x14ac:dyDescent="0.25">
      <c r="A1188" s="24">
        <v>440176</v>
      </c>
      <c r="B1188" s="24" t="s">
        <v>904</v>
      </c>
      <c r="D1188" s="24" t="s">
        <v>2185</v>
      </c>
      <c r="F1188" s="24" t="s">
        <v>1025</v>
      </c>
      <c r="G1188" s="24" t="s">
        <v>761</v>
      </c>
      <c r="H1188" s="27">
        <v>44014</v>
      </c>
      <c r="I1188" s="27">
        <v>43944</v>
      </c>
      <c r="J1188" s="27">
        <v>43944</v>
      </c>
      <c r="K1188" s="27">
        <v>44014</v>
      </c>
      <c r="L1188" s="24">
        <f>Table3[[#This Row],[EMP ID]]</f>
        <v>440176</v>
      </c>
      <c r="M1188" s="24" t="str">
        <f t="shared" si="36"/>
        <v>Joseph Tejada</v>
      </c>
      <c r="N1188" s="24" t="str">
        <f t="shared" si="37"/>
        <v>Tejada, Joseph</v>
      </c>
      <c r="O1188" s="24">
        <f>Table3[[#This Row],[EMP ID]]</f>
        <v>440176</v>
      </c>
    </row>
    <row r="1189" spans="1:15" x14ac:dyDescent="0.25">
      <c r="A1189" s="24">
        <v>440177</v>
      </c>
      <c r="B1189" s="24" t="s">
        <v>877</v>
      </c>
      <c r="C1189" s="24" t="s">
        <v>762</v>
      </c>
      <c r="D1189" s="24" t="s">
        <v>2186</v>
      </c>
      <c r="F1189" s="24" t="s">
        <v>1025</v>
      </c>
      <c r="G1189" s="24" t="s">
        <v>761</v>
      </c>
      <c r="H1189" s="27">
        <v>44025</v>
      </c>
      <c r="I1189" s="27">
        <v>43944</v>
      </c>
      <c r="J1189" s="27">
        <v>43944</v>
      </c>
      <c r="K1189" s="27">
        <v>44025</v>
      </c>
      <c r="L1189" s="24">
        <f>Table3[[#This Row],[EMP ID]]</f>
        <v>440177</v>
      </c>
      <c r="M1189" s="24" t="str">
        <f t="shared" si="36"/>
        <v>Jose S. Batista-Lopez</v>
      </c>
      <c r="N1189" s="24" t="str">
        <f t="shared" si="37"/>
        <v>Batista-Lopez, Jose S</v>
      </c>
      <c r="O1189" s="24">
        <f>Table3[[#This Row],[EMP ID]]</f>
        <v>440177</v>
      </c>
    </row>
    <row r="1190" spans="1:15" x14ac:dyDescent="0.25">
      <c r="A1190" s="24">
        <v>440178</v>
      </c>
      <c r="B1190" s="24" t="s">
        <v>1006</v>
      </c>
      <c r="D1190" s="24" t="s">
        <v>2187</v>
      </c>
      <c r="F1190" s="24" t="s">
        <v>1025</v>
      </c>
      <c r="G1190" s="24" t="s">
        <v>761</v>
      </c>
      <c r="H1190" s="27">
        <v>43971</v>
      </c>
      <c r="I1190" s="27">
        <v>43944</v>
      </c>
      <c r="J1190" s="27">
        <v>43944</v>
      </c>
      <c r="K1190" s="27">
        <v>43971</v>
      </c>
      <c r="L1190" s="24">
        <f>Table3[[#This Row],[EMP ID]]</f>
        <v>440178</v>
      </c>
      <c r="M1190" s="24" t="str">
        <f t="shared" si="36"/>
        <v>Francisco Mercedes-Rodriguez</v>
      </c>
      <c r="N1190" s="24" t="str">
        <f t="shared" si="37"/>
        <v>Mercedes-Rodriguez, Francisco</v>
      </c>
      <c r="O1190" s="24">
        <f>Table3[[#This Row],[EMP ID]]</f>
        <v>440178</v>
      </c>
    </row>
    <row r="1191" spans="1:15" x14ac:dyDescent="0.25">
      <c r="A1191" s="24">
        <v>440179</v>
      </c>
      <c r="B1191" s="24" t="s">
        <v>1539</v>
      </c>
      <c r="C1191" s="24" t="s">
        <v>1039</v>
      </c>
      <c r="D1191" s="24" t="s">
        <v>2188</v>
      </c>
      <c r="F1191" s="24" t="s">
        <v>1041</v>
      </c>
      <c r="H1191" s="27">
        <v>43957</v>
      </c>
      <c r="I1191" s="27">
        <v>43942</v>
      </c>
      <c r="J1191" s="27">
        <v>43942</v>
      </c>
      <c r="K1191" s="27">
        <v>43957</v>
      </c>
      <c r="L1191" s="24">
        <f>Table3[[#This Row],[EMP ID]]</f>
        <v>440179</v>
      </c>
      <c r="M1191" s="24" t="str">
        <f t="shared" si="36"/>
        <v>Josue T. ReyesMaradiaga</v>
      </c>
      <c r="N1191" s="24" t="str">
        <f t="shared" si="37"/>
        <v>ReyesMaradiaga, Josue T</v>
      </c>
      <c r="O1191" s="24">
        <f>Table3[[#This Row],[EMP ID]]</f>
        <v>440179</v>
      </c>
    </row>
    <row r="1192" spans="1:15" x14ac:dyDescent="0.25">
      <c r="A1192" s="24">
        <v>440180</v>
      </c>
      <c r="B1192" s="24" t="s">
        <v>2189</v>
      </c>
      <c r="D1192" s="24" t="s">
        <v>2190</v>
      </c>
      <c r="F1192" s="24" t="s">
        <v>1025</v>
      </c>
      <c r="G1192" s="24" t="s">
        <v>761</v>
      </c>
      <c r="H1192" s="27">
        <v>43990</v>
      </c>
      <c r="I1192" s="27">
        <v>43942</v>
      </c>
      <c r="J1192" s="27">
        <v>43942</v>
      </c>
      <c r="K1192" s="27">
        <v>43990</v>
      </c>
      <c r="L1192" s="24">
        <f>Table3[[#This Row],[EMP ID]]</f>
        <v>440180</v>
      </c>
      <c r="M1192" s="24" t="str">
        <f t="shared" si="36"/>
        <v>Eder Pileta-Mondeja</v>
      </c>
      <c r="N1192" s="24" t="str">
        <f t="shared" si="37"/>
        <v>Pileta-Mondeja, Eder</v>
      </c>
      <c r="O1192" s="24">
        <f>Table3[[#This Row],[EMP ID]]</f>
        <v>440180</v>
      </c>
    </row>
    <row r="1193" spans="1:15" x14ac:dyDescent="0.25">
      <c r="A1193" s="24">
        <v>440181</v>
      </c>
      <c r="B1193" s="24" t="s">
        <v>1156</v>
      </c>
      <c r="C1193" s="24" t="s">
        <v>848</v>
      </c>
      <c r="D1193" s="24" t="s">
        <v>1661</v>
      </c>
      <c r="F1193" s="24" t="s">
        <v>989</v>
      </c>
      <c r="H1193" s="27">
        <v>43944</v>
      </c>
      <c r="I1193" s="27">
        <v>43943</v>
      </c>
      <c r="J1193" s="27">
        <v>43943</v>
      </c>
      <c r="K1193" s="27">
        <v>43944</v>
      </c>
      <c r="L1193" s="24">
        <f>Table3[[#This Row],[EMP ID]]</f>
        <v>440181</v>
      </c>
      <c r="M1193" s="24" t="str">
        <f t="shared" si="36"/>
        <v>Xavier R. Morales</v>
      </c>
      <c r="N1193" s="24" t="str">
        <f t="shared" si="37"/>
        <v>Morales, Xavier R</v>
      </c>
      <c r="O1193" s="24">
        <f>Table3[[#This Row],[EMP ID]]</f>
        <v>440181</v>
      </c>
    </row>
    <row r="1194" spans="1:15" x14ac:dyDescent="0.25">
      <c r="A1194" s="24">
        <v>440182</v>
      </c>
      <c r="B1194" s="24" t="s">
        <v>877</v>
      </c>
      <c r="C1194" s="24" t="s">
        <v>776</v>
      </c>
      <c r="D1194" s="24" t="s">
        <v>2191</v>
      </c>
      <c r="F1194" s="24" t="s">
        <v>1022</v>
      </c>
      <c r="G1194" s="24" t="s">
        <v>761</v>
      </c>
      <c r="H1194" s="27">
        <v>43997</v>
      </c>
      <c r="I1194" s="27">
        <v>43943</v>
      </c>
      <c r="J1194" s="27">
        <v>43943</v>
      </c>
      <c r="K1194" s="27">
        <v>43997</v>
      </c>
      <c r="L1194" s="24">
        <f>Table3[[#This Row],[EMP ID]]</f>
        <v>440182</v>
      </c>
      <c r="M1194" s="24" t="str">
        <f t="shared" si="36"/>
        <v>Jose M. Nava-Hernandez</v>
      </c>
      <c r="N1194" s="24" t="str">
        <f t="shared" si="37"/>
        <v>Nava-Hernandez, Jose M</v>
      </c>
      <c r="O1194" s="24">
        <f>Table3[[#This Row],[EMP ID]]</f>
        <v>440182</v>
      </c>
    </row>
    <row r="1195" spans="1:15" x14ac:dyDescent="0.25">
      <c r="A1195" s="24">
        <v>440183</v>
      </c>
      <c r="B1195" s="24" t="s">
        <v>877</v>
      </c>
      <c r="C1195" s="24" t="s">
        <v>900</v>
      </c>
      <c r="D1195" s="24" t="s">
        <v>1317</v>
      </c>
      <c r="F1195" s="24" t="s">
        <v>1025</v>
      </c>
      <c r="G1195" s="24" t="s">
        <v>761</v>
      </c>
      <c r="H1195" s="27">
        <v>44064</v>
      </c>
      <c r="I1195" s="27">
        <v>43944</v>
      </c>
      <c r="J1195" s="27">
        <v>43944</v>
      </c>
      <c r="K1195" s="27">
        <v>44064</v>
      </c>
      <c r="L1195" s="24">
        <f>Table3[[#This Row],[EMP ID]]</f>
        <v>440183</v>
      </c>
      <c r="M1195" s="24" t="str">
        <f t="shared" si="36"/>
        <v>Jose G. Moreno</v>
      </c>
      <c r="N1195" s="24" t="str">
        <f t="shared" si="37"/>
        <v>Moreno, Jose G</v>
      </c>
      <c r="O1195" s="24">
        <f>Table3[[#This Row],[EMP ID]]</f>
        <v>440183</v>
      </c>
    </row>
    <row r="1196" spans="1:15" x14ac:dyDescent="0.25">
      <c r="A1196" s="24">
        <v>440184</v>
      </c>
      <c r="B1196" s="24" t="s">
        <v>1166</v>
      </c>
      <c r="D1196" s="24" t="s">
        <v>2192</v>
      </c>
      <c r="F1196" s="24" t="s">
        <v>1025</v>
      </c>
      <c r="G1196" s="24" t="s">
        <v>761</v>
      </c>
      <c r="H1196" s="27">
        <v>44035</v>
      </c>
      <c r="I1196" s="27">
        <v>43944</v>
      </c>
      <c r="J1196" s="27">
        <v>43944</v>
      </c>
      <c r="K1196" s="27">
        <v>44035</v>
      </c>
      <c r="L1196" s="24">
        <f>Table3[[#This Row],[EMP ID]]</f>
        <v>440184</v>
      </c>
      <c r="M1196" s="24" t="str">
        <f t="shared" si="36"/>
        <v>Gregorio Sanchez-Leal</v>
      </c>
      <c r="N1196" s="24" t="str">
        <f t="shared" si="37"/>
        <v>Sanchez-Leal, Gregorio</v>
      </c>
      <c r="O1196" s="24">
        <f>Table3[[#This Row],[EMP ID]]</f>
        <v>440184</v>
      </c>
    </row>
    <row r="1197" spans="1:15" x14ac:dyDescent="0.25">
      <c r="A1197" s="24">
        <v>440185</v>
      </c>
      <c r="B1197" s="24" t="s">
        <v>1253</v>
      </c>
      <c r="D1197" s="24" t="s">
        <v>2193</v>
      </c>
      <c r="F1197" s="24" t="s">
        <v>1025</v>
      </c>
      <c r="G1197" s="24" t="s">
        <v>761</v>
      </c>
      <c r="H1197" s="27">
        <v>43959</v>
      </c>
      <c r="I1197" s="27">
        <v>43946</v>
      </c>
      <c r="J1197" s="27">
        <v>43946</v>
      </c>
      <c r="K1197" s="27">
        <v>43959</v>
      </c>
      <c r="L1197" s="24">
        <f>Table3[[#This Row],[EMP ID]]</f>
        <v>440185</v>
      </c>
      <c r="M1197" s="24" t="str">
        <f t="shared" si="36"/>
        <v>Alfredo Hernandez-Buentello</v>
      </c>
      <c r="N1197" s="24" t="str">
        <f t="shared" si="37"/>
        <v>Hernandez-Buentello, Alfredo</v>
      </c>
      <c r="O1197" s="24">
        <f>Table3[[#This Row],[EMP ID]]</f>
        <v>440185</v>
      </c>
    </row>
    <row r="1198" spans="1:15" x14ac:dyDescent="0.25">
      <c r="A1198" s="24">
        <v>440187</v>
      </c>
      <c r="B1198" s="24" t="s">
        <v>1324</v>
      </c>
      <c r="C1198" s="24" t="s">
        <v>776</v>
      </c>
      <c r="D1198" s="24" t="s">
        <v>1050</v>
      </c>
      <c r="F1198" s="24" t="s">
        <v>1165</v>
      </c>
      <c r="G1198" s="24" t="s">
        <v>761</v>
      </c>
      <c r="H1198" s="27">
        <v>45594</v>
      </c>
      <c r="I1198" s="27">
        <v>43946</v>
      </c>
      <c r="J1198" s="27">
        <v>45422</v>
      </c>
      <c r="K1198" s="27">
        <v>45572</v>
      </c>
      <c r="L1198" s="24">
        <f>Table3[[#This Row],[EMP ID]]</f>
        <v>440187</v>
      </c>
      <c r="M1198" s="24" t="str">
        <f t="shared" si="36"/>
        <v>Jonathan M. Salinas</v>
      </c>
      <c r="N1198" s="24" t="str">
        <f t="shared" si="37"/>
        <v>Salinas, Jonathan M</v>
      </c>
      <c r="O1198" s="24">
        <f>Table3[[#This Row],[EMP ID]]</f>
        <v>440187</v>
      </c>
    </row>
    <row r="1199" spans="1:15" x14ac:dyDescent="0.25">
      <c r="A1199" s="24">
        <v>440188</v>
      </c>
      <c r="B1199" s="24" t="s">
        <v>1122</v>
      </c>
      <c r="D1199" s="24" t="s">
        <v>1355</v>
      </c>
      <c r="F1199" s="24" t="s">
        <v>1025</v>
      </c>
      <c r="G1199" s="24" t="s">
        <v>761</v>
      </c>
      <c r="H1199" s="27">
        <v>43959</v>
      </c>
      <c r="I1199" s="27">
        <v>43944</v>
      </c>
      <c r="J1199" s="27">
        <v>43944</v>
      </c>
      <c r="K1199" s="27">
        <v>43959</v>
      </c>
      <c r="L1199" s="24">
        <f>Table3[[#This Row],[EMP ID]]</f>
        <v>440188</v>
      </c>
      <c r="M1199" s="24" t="str">
        <f t="shared" si="36"/>
        <v>Fernando Jimenez</v>
      </c>
      <c r="N1199" s="24" t="str">
        <f t="shared" si="37"/>
        <v>Jimenez, Fernando</v>
      </c>
      <c r="O1199" s="24">
        <f>Table3[[#This Row],[EMP ID]]</f>
        <v>440188</v>
      </c>
    </row>
    <row r="1200" spans="1:15" x14ac:dyDescent="0.25">
      <c r="A1200" s="24">
        <v>440189</v>
      </c>
      <c r="B1200" s="24" t="s">
        <v>2194</v>
      </c>
      <c r="D1200" s="24" t="s">
        <v>1050</v>
      </c>
      <c r="F1200" s="24" t="s">
        <v>1025</v>
      </c>
      <c r="G1200" s="24" t="s">
        <v>761</v>
      </c>
      <c r="H1200" s="27">
        <v>44041</v>
      </c>
      <c r="I1200" s="27">
        <v>43942</v>
      </c>
      <c r="J1200" s="27">
        <v>43942</v>
      </c>
      <c r="K1200" s="27">
        <v>44041</v>
      </c>
      <c r="L1200" s="24">
        <f>Table3[[#This Row],[EMP ID]]</f>
        <v>440189</v>
      </c>
      <c r="M1200" s="24" t="str">
        <f t="shared" si="36"/>
        <v>Johel Salinas</v>
      </c>
      <c r="N1200" s="24" t="str">
        <f t="shared" si="37"/>
        <v>Salinas, Johel</v>
      </c>
      <c r="O1200" s="24">
        <f>Table3[[#This Row],[EMP ID]]</f>
        <v>440189</v>
      </c>
    </row>
    <row r="1201" spans="1:15" x14ac:dyDescent="0.25">
      <c r="A1201" s="24">
        <v>440190</v>
      </c>
      <c r="B1201" s="24" t="s">
        <v>2195</v>
      </c>
      <c r="C1201" s="24" t="s">
        <v>848</v>
      </c>
      <c r="D1201" s="24" t="s">
        <v>2196</v>
      </c>
      <c r="F1201" s="24" t="s">
        <v>1022</v>
      </c>
      <c r="G1201" s="24" t="s">
        <v>761</v>
      </c>
      <c r="H1201" s="27">
        <v>44014</v>
      </c>
      <c r="I1201" s="27">
        <v>43949</v>
      </c>
      <c r="J1201" s="27">
        <v>43949</v>
      </c>
      <c r="K1201" s="27">
        <v>44014</v>
      </c>
      <c r="L1201" s="24">
        <f>Table3[[#This Row],[EMP ID]]</f>
        <v>440190</v>
      </c>
      <c r="M1201" s="24" t="str">
        <f t="shared" si="36"/>
        <v>Rumaldo R. Rodriguez-Villanueva</v>
      </c>
      <c r="N1201" s="24" t="str">
        <f t="shared" si="37"/>
        <v>Rodriguez-Villanueva, Rumaldo R</v>
      </c>
      <c r="O1201" s="24">
        <f>Table3[[#This Row],[EMP ID]]</f>
        <v>440190</v>
      </c>
    </row>
    <row r="1202" spans="1:15" x14ac:dyDescent="0.25">
      <c r="A1202" s="24">
        <v>440191</v>
      </c>
      <c r="B1202" s="24" t="s">
        <v>1173</v>
      </c>
      <c r="C1202" s="24" t="s">
        <v>776</v>
      </c>
      <c r="D1202" s="24" t="s">
        <v>2197</v>
      </c>
      <c r="F1202" s="24" t="s">
        <v>989</v>
      </c>
      <c r="G1202" s="24" t="s">
        <v>761</v>
      </c>
      <c r="H1202" s="27">
        <v>44049</v>
      </c>
      <c r="I1202" s="27">
        <v>43948</v>
      </c>
      <c r="J1202" s="27">
        <v>43948</v>
      </c>
      <c r="K1202" s="27">
        <v>44049</v>
      </c>
      <c r="L1202" s="24">
        <f>Table3[[#This Row],[EMP ID]]</f>
        <v>440191</v>
      </c>
      <c r="M1202" s="24" t="str">
        <f t="shared" si="36"/>
        <v>Rodolfo M. Reyna</v>
      </c>
      <c r="N1202" s="24" t="str">
        <f t="shared" si="37"/>
        <v>Reyna, Rodolfo M</v>
      </c>
      <c r="O1202" s="24">
        <f>Table3[[#This Row],[EMP ID]]</f>
        <v>440191</v>
      </c>
    </row>
    <row r="1203" spans="1:15" x14ac:dyDescent="0.25">
      <c r="A1203" s="24">
        <v>440192</v>
      </c>
      <c r="B1203" s="24" t="s">
        <v>877</v>
      </c>
      <c r="C1203" s="24" t="s">
        <v>769</v>
      </c>
      <c r="D1203" s="24" t="s">
        <v>1427</v>
      </c>
      <c r="F1203" s="24" t="s">
        <v>989</v>
      </c>
      <c r="G1203" s="24" t="s">
        <v>761</v>
      </c>
      <c r="H1203" s="27">
        <v>43950</v>
      </c>
      <c r="I1203" s="27">
        <v>43948</v>
      </c>
      <c r="J1203" s="27">
        <v>43948</v>
      </c>
      <c r="K1203" s="27">
        <v>43950</v>
      </c>
      <c r="L1203" s="24">
        <f>Table3[[#This Row],[EMP ID]]</f>
        <v>440192</v>
      </c>
      <c r="M1203" s="24" t="str">
        <f t="shared" si="36"/>
        <v>Jose L. Ortega</v>
      </c>
      <c r="N1203" s="24" t="str">
        <f t="shared" si="37"/>
        <v>Ortega, Jose L</v>
      </c>
      <c r="O1203" s="24">
        <f>Table3[[#This Row],[EMP ID]]</f>
        <v>440192</v>
      </c>
    </row>
    <row r="1204" spans="1:15" x14ac:dyDescent="0.25">
      <c r="A1204" s="24">
        <v>440193</v>
      </c>
      <c r="B1204" s="24" t="s">
        <v>908</v>
      </c>
      <c r="C1204" s="24" t="s">
        <v>776</v>
      </c>
      <c r="D1204" s="24" t="s">
        <v>2198</v>
      </c>
      <c r="F1204" s="24" t="s">
        <v>1041</v>
      </c>
      <c r="G1204" s="24" t="s">
        <v>761</v>
      </c>
      <c r="H1204" s="27">
        <v>44368</v>
      </c>
      <c r="I1204" s="27">
        <v>43948</v>
      </c>
      <c r="J1204" s="27">
        <v>43948</v>
      </c>
      <c r="K1204" s="27">
        <v>44368</v>
      </c>
      <c r="L1204" s="24">
        <f>Table3[[#This Row],[EMP ID]]</f>
        <v>440193</v>
      </c>
      <c r="M1204" s="24" t="str">
        <f t="shared" si="36"/>
        <v>Juan M. Martinez Rivera</v>
      </c>
      <c r="N1204" s="24" t="str">
        <f t="shared" si="37"/>
        <v>Martinez Rivera, Juan M</v>
      </c>
      <c r="O1204" s="24">
        <f>Table3[[#This Row],[EMP ID]]</f>
        <v>440193</v>
      </c>
    </row>
    <row r="1205" spans="1:15" x14ac:dyDescent="0.25">
      <c r="A1205" s="24">
        <v>440194</v>
      </c>
      <c r="B1205" s="24" t="s">
        <v>1503</v>
      </c>
      <c r="C1205" s="24" t="s">
        <v>778</v>
      </c>
      <c r="D1205" s="24" t="s">
        <v>2199</v>
      </c>
      <c r="F1205" s="24" t="s">
        <v>1025</v>
      </c>
      <c r="G1205" s="24" t="s">
        <v>761</v>
      </c>
      <c r="H1205" s="27">
        <v>44043</v>
      </c>
      <c r="I1205" s="27">
        <v>43956</v>
      </c>
      <c r="J1205" s="27">
        <v>43956</v>
      </c>
      <c r="K1205" s="27">
        <v>44043</v>
      </c>
      <c r="L1205" s="24">
        <f>Table3[[#This Row],[EMP ID]]</f>
        <v>440194</v>
      </c>
      <c r="M1205" s="24" t="str">
        <f t="shared" si="36"/>
        <v>Mario A. Castaneda-Gonzalez</v>
      </c>
      <c r="N1205" s="24" t="str">
        <f t="shared" si="37"/>
        <v>Castaneda-Gonzalez, Mario A</v>
      </c>
      <c r="O1205" s="24">
        <f>Table3[[#This Row],[EMP ID]]</f>
        <v>440194</v>
      </c>
    </row>
    <row r="1206" spans="1:15" x14ac:dyDescent="0.25">
      <c r="A1206" s="24">
        <v>440195</v>
      </c>
      <c r="B1206" s="24" t="s">
        <v>891</v>
      </c>
      <c r="C1206" s="24" t="s">
        <v>766</v>
      </c>
      <c r="D1206" s="24" t="s">
        <v>2171</v>
      </c>
      <c r="F1206" s="24" t="s">
        <v>1022</v>
      </c>
      <c r="G1206" s="24" t="s">
        <v>761</v>
      </c>
      <c r="H1206" s="27">
        <v>43964</v>
      </c>
      <c r="I1206" s="27">
        <v>43957</v>
      </c>
      <c r="J1206" s="27">
        <v>43957</v>
      </c>
      <c r="K1206" s="27">
        <v>43964</v>
      </c>
      <c r="L1206" s="24">
        <f>Table3[[#This Row],[EMP ID]]</f>
        <v>440195</v>
      </c>
      <c r="M1206" s="24" t="str">
        <f t="shared" si="36"/>
        <v>Ricardo J. Limon</v>
      </c>
      <c r="N1206" s="24" t="str">
        <f t="shared" si="37"/>
        <v>Limon, Ricardo J</v>
      </c>
      <c r="O1206" s="24">
        <f>Table3[[#This Row],[EMP ID]]</f>
        <v>440195</v>
      </c>
    </row>
    <row r="1207" spans="1:15" x14ac:dyDescent="0.25">
      <c r="A1207" s="24">
        <v>440196</v>
      </c>
      <c r="B1207" s="24" t="s">
        <v>1214</v>
      </c>
      <c r="D1207" s="24" t="s">
        <v>2200</v>
      </c>
      <c r="F1207" s="24" t="s">
        <v>989</v>
      </c>
      <c r="G1207" s="24" t="s">
        <v>761</v>
      </c>
      <c r="H1207" s="27">
        <v>45366</v>
      </c>
      <c r="I1207" s="27">
        <v>43955</v>
      </c>
      <c r="J1207" s="27">
        <v>43955</v>
      </c>
      <c r="K1207" s="27">
        <v>45366</v>
      </c>
      <c r="L1207" s="24">
        <f>Table3[[#This Row],[EMP ID]]</f>
        <v>440196</v>
      </c>
      <c r="M1207" s="24" t="str">
        <f t="shared" si="36"/>
        <v>Heriberto Vega-Gonzales</v>
      </c>
      <c r="N1207" s="24" t="str">
        <f t="shared" si="37"/>
        <v>Vega-Gonzales, Heriberto</v>
      </c>
      <c r="O1207" s="24">
        <f>Table3[[#This Row],[EMP ID]]</f>
        <v>440196</v>
      </c>
    </row>
    <row r="1208" spans="1:15" x14ac:dyDescent="0.25">
      <c r="A1208" s="24">
        <v>440197</v>
      </c>
      <c r="B1208" s="24" t="s">
        <v>974</v>
      </c>
      <c r="C1208" s="24" t="s">
        <v>778</v>
      </c>
      <c r="D1208" s="24" t="s">
        <v>2201</v>
      </c>
      <c r="F1208" s="24" t="s">
        <v>1025</v>
      </c>
      <c r="G1208" s="24" t="s">
        <v>761</v>
      </c>
      <c r="H1208" s="27">
        <v>43964</v>
      </c>
      <c r="I1208" s="27">
        <v>43962</v>
      </c>
      <c r="J1208" s="27">
        <v>43962</v>
      </c>
      <c r="K1208" s="27">
        <v>43964</v>
      </c>
      <c r="L1208" s="24">
        <f>Table3[[#This Row],[EMP ID]]</f>
        <v>440197</v>
      </c>
      <c r="M1208" s="24" t="str">
        <f t="shared" si="36"/>
        <v>Luis A. Perez-Pena</v>
      </c>
      <c r="N1208" s="24" t="str">
        <f t="shared" si="37"/>
        <v>Perez-Pena, Luis A</v>
      </c>
      <c r="O1208" s="24">
        <f>Table3[[#This Row],[EMP ID]]</f>
        <v>440197</v>
      </c>
    </row>
    <row r="1209" spans="1:15" x14ac:dyDescent="0.25">
      <c r="A1209" s="24">
        <v>440198</v>
      </c>
      <c r="B1209" s="24" t="s">
        <v>857</v>
      </c>
      <c r="C1209" s="24" t="s">
        <v>848</v>
      </c>
      <c r="D1209" s="24" t="s">
        <v>1118</v>
      </c>
      <c r="F1209" s="24" t="s">
        <v>1022</v>
      </c>
      <c r="G1209" s="24" t="s">
        <v>761</v>
      </c>
      <c r="H1209" s="27">
        <v>43964</v>
      </c>
      <c r="I1209" s="27">
        <v>43962</v>
      </c>
      <c r="J1209" s="27">
        <v>43962</v>
      </c>
      <c r="K1209" s="27">
        <v>43964</v>
      </c>
      <c r="L1209" s="24">
        <f>Table3[[#This Row],[EMP ID]]</f>
        <v>440198</v>
      </c>
      <c r="M1209" s="24" t="str">
        <f t="shared" si="36"/>
        <v>Daniel R. Rivera</v>
      </c>
      <c r="N1209" s="24" t="str">
        <f t="shared" si="37"/>
        <v>Rivera, Daniel R</v>
      </c>
      <c r="O1209" s="24">
        <f>Table3[[#This Row],[EMP ID]]</f>
        <v>440198</v>
      </c>
    </row>
    <row r="1210" spans="1:15" x14ac:dyDescent="0.25">
      <c r="A1210" s="24">
        <v>440199</v>
      </c>
      <c r="B1210" s="24" t="s">
        <v>979</v>
      </c>
      <c r="C1210" s="24" t="s">
        <v>810</v>
      </c>
      <c r="D1210" s="24" t="s">
        <v>968</v>
      </c>
      <c r="F1210" s="24" t="s">
        <v>1025</v>
      </c>
      <c r="G1210" s="24" t="s">
        <v>761</v>
      </c>
      <c r="H1210" s="27">
        <v>43987</v>
      </c>
      <c r="I1210" s="27">
        <v>43963</v>
      </c>
      <c r="J1210" s="27">
        <v>43963</v>
      </c>
      <c r="K1210" s="27">
        <v>43987</v>
      </c>
      <c r="L1210" s="24">
        <f>Table3[[#This Row],[EMP ID]]</f>
        <v>440199</v>
      </c>
      <c r="M1210" s="24" t="str">
        <f t="shared" si="36"/>
        <v>Roberto C. Cardenas</v>
      </c>
      <c r="N1210" s="24" t="str">
        <f t="shared" si="37"/>
        <v>Cardenas, Roberto C</v>
      </c>
      <c r="O1210" s="24">
        <f>Table3[[#This Row],[EMP ID]]</f>
        <v>440199</v>
      </c>
    </row>
    <row r="1211" spans="1:15" x14ac:dyDescent="0.25">
      <c r="A1211" s="24">
        <v>440200</v>
      </c>
      <c r="B1211" s="24" t="s">
        <v>1124</v>
      </c>
      <c r="C1211" s="24" t="s">
        <v>778</v>
      </c>
      <c r="D1211" s="24" t="s">
        <v>2202</v>
      </c>
      <c r="F1211" s="24" t="s">
        <v>1025</v>
      </c>
      <c r="G1211" s="24" t="s">
        <v>761</v>
      </c>
      <c r="H1211" s="27">
        <v>44397</v>
      </c>
      <c r="I1211" s="27">
        <v>43963</v>
      </c>
      <c r="J1211" s="27">
        <v>43963</v>
      </c>
      <c r="K1211" s="27">
        <v>44397</v>
      </c>
      <c r="L1211" s="24">
        <f>Table3[[#This Row],[EMP ID]]</f>
        <v>440200</v>
      </c>
      <c r="M1211" s="24" t="str">
        <f t="shared" si="36"/>
        <v>Marco A. Zaragoza</v>
      </c>
      <c r="N1211" s="24" t="str">
        <f t="shared" si="37"/>
        <v>Zaragoza, Marco A</v>
      </c>
      <c r="O1211" s="24">
        <f>Table3[[#This Row],[EMP ID]]</f>
        <v>440200</v>
      </c>
    </row>
    <row r="1212" spans="1:15" x14ac:dyDescent="0.25">
      <c r="A1212" s="24">
        <v>440201</v>
      </c>
      <c r="B1212" s="24" t="s">
        <v>1907</v>
      </c>
      <c r="D1212" s="24" t="s">
        <v>1005</v>
      </c>
      <c r="F1212" s="24" t="s">
        <v>1025</v>
      </c>
      <c r="G1212" s="24" t="s">
        <v>761</v>
      </c>
      <c r="H1212" s="27">
        <v>44322</v>
      </c>
      <c r="I1212" s="27">
        <v>43966</v>
      </c>
      <c r="J1212" s="27">
        <v>43966</v>
      </c>
      <c r="K1212" s="27">
        <v>44322</v>
      </c>
      <c r="L1212" s="24">
        <f>Table3[[#This Row],[EMP ID]]</f>
        <v>440201</v>
      </c>
      <c r="M1212" s="24" t="str">
        <f t="shared" si="36"/>
        <v>Santos Chavarria</v>
      </c>
      <c r="N1212" s="24" t="str">
        <f t="shared" si="37"/>
        <v>Chavarria, Santos</v>
      </c>
      <c r="O1212" s="24">
        <f>Table3[[#This Row],[EMP ID]]</f>
        <v>440201</v>
      </c>
    </row>
    <row r="1213" spans="1:15" x14ac:dyDescent="0.25">
      <c r="A1213" s="24">
        <v>440202</v>
      </c>
      <c r="B1213" s="24" t="s">
        <v>877</v>
      </c>
      <c r="C1213" s="24" t="s">
        <v>769</v>
      </c>
      <c r="D1213" s="24" t="s">
        <v>2203</v>
      </c>
      <c r="F1213" s="24" t="s">
        <v>1025</v>
      </c>
      <c r="G1213" s="24" t="s">
        <v>761</v>
      </c>
      <c r="H1213" s="27">
        <v>44064</v>
      </c>
      <c r="I1213" s="27">
        <v>43969</v>
      </c>
      <c r="J1213" s="27">
        <v>43969</v>
      </c>
      <c r="K1213" s="27">
        <v>44064</v>
      </c>
      <c r="L1213" s="24">
        <f>Table3[[#This Row],[EMP ID]]</f>
        <v>440202</v>
      </c>
      <c r="M1213" s="24" t="str">
        <f t="shared" si="36"/>
        <v>Jose L. Moreno De Hoyos</v>
      </c>
      <c r="N1213" s="24" t="str">
        <f t="shared" si="37"/>
        <v>Moreno De Hoyos, Jose L</v>
      </c>
      <c r="O1213" s="24">
        <f>Table3[[#This Row],[EMP ID]]</f>
        <v>440202</v>
      </c>
    </row>
    <row r="1214" spans="1:15" x14ac:dyDescent="0.25">
      <c r="A1214" s="24">
        <v>440203</v>
      </c>
      <c r="B1214" s="24" t="s">
        <v>2204</v>
      </c>
      <c r="D1214" s="24" t="s">
        <v>2205</v>
      </c>
      <c r="F1214" s="24" t="s">
        <v>1025</v>
      </c>
      <c r="G1214" s="24" t="s">
        <v>761</v>
      </c>
      <c r="H1214" s="27">
        <v>44117</v>
      </c>
      <c r="I1214" s="27">
        <v>43970</v>
      </c>
      <c r="J1214" s="27">
        <v>43970</v>
      </c>
      <c r="K1214" s="27">
        <v>44117</v>
      </c>
      <c r="L1214" s="24">
        <f>Table3[[#This Row],[EMP ID]]</f>
        <v>440203</v>
      </c>
      <c r="M1214" s="24" t="str">
        <f t="shared" si="36"/>
        <v>Primitivo Barrera-Penaloza</v>
      </c>
      <c r="N1214" s="24" t="str">
        <f t="shared" si="37"/>
        <v>Barrera-Penaloza, Primitivo</v>
      </c>
      <c r="O1214" s="24">
        <f>Table3[[#This Row],[EMP ID]]</f>
        <v>440203</v>
      </c>
    </row>
    <row r="1215" spans="1:15" x14ac:dyDescent="0.25">
      <c r="A1215" s="24">
        <v>440204</v>
      </c>
      <c r="B1215" s="24" t="s">
        <v>999</v>
      </c>
      <c r="C1215" s="24" t="s">
        <v>778</v>
      </c>
      <c r="D1215" s="24" t="s">
        <v>1085</v>
      </c>
      <c r="F1215" s="24" t="s">
        <v>1041</v>
      </c>
      <c r="G1215" s="24" t="s">
        <v>761</v>
      </c>
      <c r="H1215" s="27">
        <v>44295</v>
      </c>
      <c r="I1215" s="27">
        <v>43977</v>
      </c>
      <c r="J1215" s="27">
        <v>43977</v>
      </c>
      <c r="K1215" s="27">
        <v>44295</v>
      </c>
      <c r="L1215" s="24">
        <f>Table3[[#This Row],[EMP ID]]</f>
        <v>440204</v>
      </c>
      <c r="M1215" s="24" t="str">
        <f t="shared" si="36"/>
        <v>Michael A. Flores</v>
      </c>
      <c r="N1215" s="24" t="str">
        <f t="shared" si="37"/>
        <v>Flores, Michael A</v>
      </c>
      <c r="O1215" s="24">
        <f>Table3[[#This Row],[EMP ID]]</f>
        <v>440204</v>
      </c>
    </row>
    <row r="1216" spans="1:15" x14ac:dyDescent="0.25">
      <c r="A1216" s="24">
        <v>440205</v>
      </c>
      <c r="B1216" s="24" t="s">
        <v>887</v>
      </c>
      <c r="D1216" s="24" t="s">
        <v>2206</v>
      </c>
      <c r="F1216" s="24" t="s">
        <v>989</v>
      </c>
      <c r="G1216" s="24" t="s">
        <v>761</v>
      </c>
      <c r="H1216" s="27">
        <v>44012</v>
      </c>
      <c r="I1216" s="27">
        <v>43978</v>
      </c>
      <c r="J1216" s="27">
        <v>43978</v>
      </c>
      <c r="K1216" s="27">
        <v>44012</v>
      </c>
      <c r="L1216" s="24">
        <f>Table3[[#This Row],[EMP ID]]</f>
        <v>440205</v>
      </c>
      <c r="M1216" s="24" t="str">
        <f t="shared" si="36"/>
        <v>Andres Diosdado-Gonzalez</v>
      </c>
      <c r="N1216" s="24" t="str">
        <f t="shared" si="37"/>
        <v>Diosdado-Gonzalez, Andres</v>
      </c>
      <c r="O1216" s="24">
        <f>Table3[[#This Row],[EMP ID]]</f>
        <v>440205</v>
      </c>
    </row>
    <row r="1217" spans="1:15" x14ac:dyDescent="0.25">
      <c r="A1217" s="24">
        <v>440206</v>
      </c>
      <c r="B1217" s="24" t="s">
        <v>1253</v>
      </c>
      <c r="D1217" s="24" t="s">
        <v>2207</v>
      </c>
      <c r="F1217" s="24" t="s">
        <v>1022</v>
      </c>
      <c r="G1217" s="24" t="s">
        <v>761</v>
      </c>
      <c r="H1217" s="27">
        <v>43980</v>
      </c>
      <c r="I1217" s="27">
        <v>43978</v>
      </c>
      <c r="J1217" s="27">
        <v>43978</v>
      </c>
      <c r="K1217" s="27">
        <v>43980</v>
      </c>
      <c r="L1217" s="24">
        <f>Table3[[#This Row],[EMP ID]]</f>
        <v>440206</v>
      </c>
      <c r="M1217" s="24" t="str">
        <f t="shared" si="36"/>
        <v>Alfredo Cardenas jr.</v>
      </c>
      <c r="N1217" s="24" t="str">
        <f t="shared" si="37"/>
        <v>Cardenas jr., Alfredo</v>
      </c>
      <c r="O1217" s="24">
        <f>Table3[[#This Row],[EMP ID]]</f>
        <v>440206</v>
      </c>
    </row>
    <row r="1218" spans="1:15" x14ac:dyDescent="0.25">
      <c r="A1218" s="24">
        <v>440207</v>
      </c>
      <c r="B1218" s="24" t="s">
        <v>2208</v>
      </c>
      <c r="D1218" s="24" t="s">
        <v>2209</v>
      </c>
      <c r="F1218" s="24" t="s">
        <v>989</v>
      </c>
      <c r="G1218" s="24" t="s">
        <v>761</v>
      </c>
      <c r="H1218" s="27"/>
      <c r="I1218" s="27">
        <v>43978</v>
      </c>
      <c r="J1218" s="27">
        <v>45450</v>
      </c>
      <c r="K1218" s="27">
        <v>45618</v>
      </c>
      <c r="L1218" s="24">
        <f>Table3[[#This Row],[EMP ID]]</f>
        <v>440207</v>
      </c>
      <c r="M1218" s="24" t="str">
        <f t="shared" si="36"/>
        <v>Bonifacio Vazquez-Rodriguez</v>
      </c>
      <c r="N1218" s="24" t="str">
        <f t="shared" si="37"/>
        <v>Vazquez-Rodriguez, Bonifacio</v>
      </c>
      <c r="O1218" s="24">
        <f>Table3[[#This Row],[EMP ID]]</f>
        <v>440207</v>
      </c>
    </row>
    <row r="1219" spans="1:15" x14ac:dyDescent="0.25">
      <c r="A1219" s="24">
        <v>440208</v>
      </c>
      <c r="B1219" s="24" t="s">
        <v>912</v>
      </c>
      <c r="C1219" s="24" t="s">
        <v>778</v>
      </c>
      <c r="D1219" s="24" t="s">
        <v>1118</v>
      </c>
      <c r="F1219" s="24" t="s">
        <v>989</v>
      </c>
      <c r="G1219" s="24" t="s">
        <v>761</v>
      </c>
      <c r="H1219" s="27">
        <v>44012</v>
      </c>
      <c r="I1219" s="27">
        <v>43984</v>
      </c>
      <c r="J1219" s="27">
        <v>43984</v>
      </c>
      <c r="K1219" s="27">
        <v>44012</v>
      </c>
      <c r="L1219" s="24">
        <f>Table3[[#This Row],[EMP ID]]</f>
        <v>440208</v>
      </c>
      <c r="M1219" s="24" t="str">
        <f t="shared" ref="M1219:M1282" si="38">IF(C1219&lt;&gt;"", B1219 &amp; " " &amp; C1219 &amp; ". " &amp; D1219, B1219 &amp; " " &amp; D1219)</f>
        <v>Mark A. Rivera</v>
      </c>
      <c r="N1219" s="24" t="str">
        <f t="shared" ref="N1219:N1282" si="39">IF(C1219&lt;&gt;"", D1219 &amp; ", " &amp; B1219 &amp; " " &amp; C1219, D1219 &amp; ", " &amp; B1219)</f>
        <v>Rivera, Mark A</v>
      </c>
      <c r="O1219" s="24">
        <f>Table3[[#This Row],[EMP ID]]</f>
        <v>440208</v>
      </c>
    </row>
    <row r="1220" spans="1:15" x14ac:dyDescent="0.25">
      <c r="A1220" s="24">
        <v>440209</v>
      </c>
      <c r="B1220" s="24" t="s">
        <v>2210</v>
      </c>
      <c r="C1220" s="24" t="s">
        <v>845</v>
      </c>
      <c r="D1220" s="24" t="s">
        <v>2211</v>
      </c>
      <c r="F1220" s="24" t="s">
        <v>1022</v>
      </c>
      <c r="G1220" s="24" t="s">
        <v>761</v>
      </c>
      <c r="H1220" s="27">
        <v>43987</v>
      </c>
      <c r="I1220" s="27">
        <v>43984</v>
      </c>
      <c r="J1220" s="27">
        <v>43984</v>
      </c>
      <c r="K1220" s="27">
        <v>43987</v>
      </c>
      <c r="L1220" s="24">
        <f>Table3[[#This Row],[EMP ID]]</f>
        <v>440209</v>
      </c>
      <c r="M1220" s="24" t="str">
        <f t="shared" si="38"/>
        <v>Chrystian D. Sanchez-Diaz</v>
      </c>
      <c r="N1220" s="24" t="str">
        <f t="shared" si="39"/>
        <v>Sanchez-Diaz, Chrystian D</v>
      </c>
      <c r="O1220" s="24">
        <f>Table3[[#This Row],[EMP ID]]</f>
        <v>440209</v>
      </c>
    </row>
    <row r="1221" spans="1:15" x14ac:dyDescent="0.25">
      <c r="A1221" s="24">
        <v>440210</v>
      </c>
      <c r="B1221" s="24" t="s">
        <v>2212</v>
      </c>
      <c r="D1221" s="24" t="s">
        <v>2213</v>
      </c>
      <c r="F1221" s="24" t="s">
        <v>1025</v>
      </c>
      <c r="G1221" s="24" t="s">
        <v>761</v>
      </c>
      <c r="H1221" s="27">
        <v>44001</v>
      </c>
      <c r="I1221" s="27">
        <v>43983</v>
      </c>
      <c r="J1221" s="27">
        <v>43983</v>
      </c>
      <c r="K1221" s="27">
        <v>44001</v>
      </c>
      <c r="L1221" s="24">
        <f>Table3[[#This Row],[EMP ID]]</f>
        <v>440210</v>
      </c>
      <c r="M1221" s="24" t="str">
        <f t="shared" si="38"/>
        <v>Idilio Perez-Moreira</v>
      </c>
      <c r="N1221" s="24" t="str">
        <f t="shared" si="39"/>
        <v>Perez-Moreira, Idilio</v>
      </c>
      <c r="O1221" s="24">
        <f>Table3[[#This Row],[EMP ID]]</f>
        <v>440210</v>
      </c>
    </row>
    <row r="1222" spans="1:15" x14ac:dyDescent="0.25">
      <c r="A1222" s="24">
        <v>440211</v>
      </c>
      <c r="B1222" s="24" t="s">
        <v>876</v>
      </c>
      <c r="C1222" s="24" t="s">
        <v>763</v>
      </c>
      <c r="D1222" s="24" t="s">
        <v>2214</v>
      </c>
      <c r="F1222" s="24" t="s">
        <v>1022</v>
      </c>
      <c r="G1222" s="24" t="s">
        <v>761</v>
      </c>
      <c r="H1222" s="27">
        <v>44064</v>
      </c>
      <c r="I1222" s="27">
        <v>43984</v>
      </c>
      <c r="J1222" s="27">
        <v>43984</v>
      </c>
      <c r="K1222" s="27">
        <v>44064</v>
      </c>
      <c r="L1222" s="24">
        <f>Table3[[#This Row],[EMP ID]]</f>
        <v>440211</v>
      </c>
      <c r="M1222" s="24" t="str">
        <f t="shared" si="38"/>
        <v>Omar W. Taylor</v>
      </c>
      <c r="N1222" s="24" t="str">
        <f t="shared" si="39"/>
        <v>Taylor, Omar W</v>
      </c>
      <c r="O1222" s="24">
        <f>Table3[[#This Row],[EMP ID]]</f>
        <v>440211</v>
      </c>
    </row>
    <row r="1223" spans="1:15" x14ac:dyDescent="0.25">
      <c r="A1223" s="24">
        <v>440212</v>
      </c>
      <c r="B1223" s="24" t="s">
        <v>1068</v>
      </c>
      <c r="C1223" s="24" t="s">
        <v>769</v>
      </c>
      <c r="D1223" s="24" t="s">
        <v>2215</v>
      </c>
      <c r="F1223" s="24" t="s">
        <v>1022</v>
      </c>
      <c r="G1223" s="24" t="s">
        <v>761</v>
      </c>
      <c r="H1223" s="27">
        <v>44064</v>
      </c>
      <c r="I1223" s="27">
        <v>43984</v>
      </c>
      <c r="J1223" s="27">
        <v>43984</v>
      </c>
      <c r="K1223" s="27">
        <v>44064</v>
      </c>
      <c r="L1223" s="24">
        <f>Table3[[#This Row],[EMP ID]]</f>
        <v>440212</v>
      </c>
      <c r="M1223" s="24" t="str">
        <f t="shared" si="38"/>
        <v>Kevin L. Gundlefinger</v>
      </c>
      <c r="N1223" s="24" t="str">
        <f t="shared" si="39"/>
        <v>Gundlefinger, Kevin L</v>
      </c>
      <c r="O1223" s="24">
        <f>Table3[[#This Row],[EMP ID]]</f>
        <v>440212</v>
      </c>
    </row>
    <row r="1224" spans="1:15" x14ac:dyDescent="0.25">
      <c r="A1224" s="24">
        <v>440213</v>
      </c>
      <c r="B1224" s="24" t="s">
        <v>1596</v>
      </c>
      <c r="C1224" s="24" t="s">
        <v>1047</v>
      </c>
      <c r="D1224" s="24" t="s">
        <v>2216</v>
      </c>
      <c r="F1224" s="24" t="s">
        <v>989</v>
      </c>
      <c r="G1224" s="24" t="s">
        <v>761</v>
      </c>
      <c r="H1224" s="27">
        <v>44005</v>
      </c>
      <c r="I1224" s="27">
        <v>43984</v>
      </c>
      <c r="J1224" s="27">
        <v>43984</v>
      </c>
      <c r="K1224" s="27">
        <v>44005</v>
      </c>
      <c r="L1224" s="24">
        <f>Table3[[#This Row],[EMP ID]]</f>
        <v>440213</v>
      </c>
      <c r="M1224" s="24" t="str">
        <f t="shared" si="38"/>
        <v>Ruben O. Antunez-Vinas</v>
      </c>
      <c r="N1224" s="24" t="str">
        <f t="shared" si="39"/>
        <v>Antunez-Vinas, Ruben O</v>
      </c>
      <c r="O1224" s="24">
        <f>Table3[[#This Row],[EMP ID]]</f>
        <v>440213</v>
      </c>
    </row>
    <row r="1225" spans="1:15" x14ac:dyDescent="0.25">
      <c r="A1225" s="24">
        <v>440214</v>
      </c>
      <c r="B1225" s="24" t="s">
        <v>2217</v>
      </c>
      <c r="C1225" s="24" t="s">
        <v>845</v>
      </c>
      <c r="D1225" s="24" t="s">
        <v>2218</v>
      </c>
      <c r="F1225" s="24" t="s">
        <v>1022</v>
      </c>
      <c r="G1225" s="24" t="s">
        <v>761</v>
      </c>
      <c r="H1225" s="27">
        <v>44376</v>
      </c>
      <c r="I1225" s="27">
        <v>43983</v>
      </c>
      <c r="J1225" s="27">
        <v>43983</v>
      </c>
      <c r="K1225" s="27">
        <v>44376</v>
      </c>
      <c r="L1225" s="24">
        <f>Table3[[#This Row],[EMP ID]]</f>
        <v>440214</v>
      </c>
      <c r="M1225" s="24" t="str">
        <f t="shared" si="38"/>
        <v>Rivaldo D. Hernandez-Jimenez</v>
      </c>
      <c r="N1225" s="24" t="str">
        <f t="shared" si="39"/>
        <v>Hernandez-Jimenez, Rivaldo D</v>
      </c>
      <c r="O1225" s="24">
        <f>Table3[[#This Row],[EMP ID]]</f>
        <v>440214</v>
      </c>
    </row>
    <row r="1226" spans="1:15" x14ac:dyDescent="0.25">
      <c r="A1226" s="24">
        <v>440215</v>
      </c>
      <c r="B1226" s="24" t="s">
        <v>2219</v>
      </c>
      <c r="D1226" s="24" t="s">
        <v>2220</v>
      </c>
      <c r="F1226" s="24" t="s">
        <v>1022</v>
      </c>
      <c r="G1226" s="24" t="s">
        <v>761</v>
      </c>
      <c r="H1226" s="27">
        <v>44020</v>
      </c>
      <c r="I1226" s="27">
        <v>43984</v>
      </c>
      <c r="J1226" s="27">
        <v>43984</v>
      </c>
      <c r="K1226" s="27">
        <v>44020</v>
      </c>
      <c r="L1226" s="24">
        <f>Table3[[#This Row],[EMP ID]]</f>
        <v>440215</v>
      </c>
      <c r="M1226" s="24" t="str">
        <f t="shared" si="38"/>
        <v>Cristofer Robles</v>
      </c>
      <c r="N1226" s="24" t="str">
        <f t="shared" si="39"/>
        <v>Robles, Cristofer</v>
      </c>
      <c r="O1226" s="24">
        <f>Table3[[#This Row],[EMP ID]]</f>
        <v>440215</v>
      </c>
    </row>
    <row r="1227" spans="1:15" x14ac:dyDescent="0.25">
      <c r="A1227" s="24">
        <v>440216</v>
      </c>
      <c r="B1227" s="24" t="s">
        <v>1539</v>
      </c>
      <c r="D1227" s="24" t="s">
        <v>2221</v>
      </c>
      <c r="F1227" s="24" t="s">
        <v>1022</v>
      </c>
      <c r="G1227" s="24" t="s">
        <v>761</v>
      </c>
      <c r="H1227" s="27">
        <v>43985</v>
      </c>
      <c r="I1227" s="27">
        <v>43983</v>
      </c>
      <c r="J1227" s="27">
        <v>43983</v>
      </c>
      <c r="K1227" s="27">
        <v>43985</v>
      </c>
      <c r="L1227" s="24">
        <f>Table3[[#This Row],[EMP ID]]</f>
        <v>440216</v>
      </c>
      <c r="M1227" s="24" t="str">
        <f t="shared" si="38"/>
        <v>Josue Escalante</v>
      </c>
      <c r="N1227" s="24" t="str">
        <f t="shared" si="39"/>
        <v>Escalante, Josue</v>
      </c>
      <c r="O1227" s="24">
        <f>Table3[[#This Row],[EMP ID]]</f>
        <v>440216</v>
      </c>
    </row>
    <row r="1228" spans="1:15" x14ac:dyDescent="0.25">
      <c r="A1228" s="24">
        <v>440217</v>
      </c>
      <c r="B1228" s="24" t="s">
        <v>1486</v>
      </c>
      <c r="D1228" s="24" t="s">
        <v>2222</v>
      </c>
      <c r="F1228" s="24" t="s">
        <v>1022</v>
      </c>
      <c r="G1228" s="24" t="s">
        <v>761</v>
      </c>
      <c r="H1228" s="27">
        <v>44013</v>
      </c>
      <c r="I1228" s="27">
        <v>43983</v>
      </c>
      <c r="J1228" s="27">
        <v>43983</v>
      </c>
      <c r="K1228" s="27">
        <v>44013</v>
      </c>
      <c r="L1228" s="24">
        <f>Table3[[#This Row],[EMP ID]]</f>
        <v>440217</v>
      </c>
      <c r="M1228" s="24" t="str">
        <f t="shared" si="38"/>
        <v>Steven Garcia-Ramos</v>
      </c>
      <c r="N1228" s="24" t="str">
        <f t="shared" si="39"/>
        <v>Garcia-Ramos, Steven</v>
      </c>
      <c r="O1228" s="24">
        <f>Table3[[#This Row],[EMP ID]]</f>
        <v>440217</v>
      </c>
    </row>
    <row r="1229" spans="1:15" x14ac:dyDescent="0.25">
      <c r="A1229" s="24">
        <v>440218</v>
      </c>
      <c r="B1229" s="24" t="s">
        <v>2046</v>
      </c>
      <c r="C1229" s="24" t="s">
        <v>848</v>
      </c>
      <c r="D1229" s="24" t="s">
        <v>2223</v>
      </c>
      <c r="F1229" s="24" t="s">
        <v>1025</v>
      </c>
      <c r="G1229" s="24" t="s">
        <v>761</v>
      </c>
      <c r="H1229" s="27">
        <v>43990</v>
      </c>
      <c r="I1229" s="27">
        <v>43984</v>
      </c>
      <c r="J1229" s="27">
        <v>43984</v>
      </c>
      <c r="K1229" s="27">
        <v>43990</v>
      </c>
      <c r="L1229" s="24">
        <f>Table3[[#This Row],[EMP ID]]</f>
        <v>440218</v>
      </c>
      <c r="M1229" s="24" t="str">
        <f t="shared" si="38"/>
        <v>Leonardo R. Thoms-Varga</v>
      </c>
      <c r="N1229" s="24" t="str">
        <f t="shared" si="39"/>
        <v>Thoms-Varga, Leonardo R</v>
      </c>
      <c r="O1229" s="24">
        <f>Table3[[#This Row],[EMP ID]]</f>
        <v>440218</v>
      </c>
    </row>
    <row r="1230" spans="1:15" x14ac:dyDescent="0.25">
      <c r="A1230" s="24">
        <v>440219</v>
      </c>
      <c r="B1230" s="24" t="s">
        <v>2046</v>
      </c>
      <c r="D1230" s="24" t="s">
        <v>2224</v>
      </c>
      <c r="F1230" s="24" t="s">
        <v>1025</v>
      </c>
      <c r="G1230" s="24" t="s">
        <v>761</v>
      </c>
      <c r="H1230" s="27">
        <v>43990</v>
      </c>
      <c r="I1230" s="27">
        <v>43984</v>
      </c>
      <c r="J1230" s="27">
        <v>43984</v>
      </c>
      <c r="K1230" s="27">
        <v>43990</v>
      </c>
      <c r="L1230" s="24">
        <f>Table3[[#This Row],[EMP ID]]</f>
        <v>440219</v>
      </c>
      <c r="M1230" s="24" t="str">
        <f t="shared" si="38"/>
        <v>Leonardo Thoms-Jimenez</v>
      </c>
      <c r="N1230" s="24" t="str">
        <f t="shared" si="39"/>
        <v>Thoms-Jimenez, Leonardo</v>
      </c>
      <c r="O1230" s="24">
        <f>Table3[[#This Row],[EMP ID]]</f>
        <v>440219</v>
      </c>
    </row>
    <row r="1231" spans="1:15" x14ac:dyDescent="0.25">
      <c r="A1231" s="24">
        <v>440220</v>
      </c>
      <c r="B1231" s="24" t="s">
        <v>1079</v>
      </c>
      <c r="D1231" s="24" t="s">
        <v>2225</v>
      </c>
      <c r="F1231" s="24" t="s">
        <v>1025</v>
      </c>
      <c r="G1231" s="24" t="s">
        <v>761</v>
      </c>
      <c r="H1231" s="27">
        <v>43990</v>
      </c>
      <c r="I1231" s="27">
        <v>43984</v>
      </c>
      <c r="J1231" s="27">
        <v>43984</v>
      </c>
      <c r="K1231" s="27">
        <v>43990</v>
      </c>
      <c r="L1231" s="24">
        <f>Table3[[#This Row],[EMP ID]]</f>
        <v>440220</v>
      </c>
      <c r="M1231" s="24" t="str">
        <f t="shared" si="38"/>
        <v>Felix Varona-Arostequi</v>
      </c>
      <c r="N1231" s="24" t="str">
        <f t="shared" si="39"/>
        <v>Varona-Arostequi, Felix</v>
      </c>
      <c r="O1231" s="24">
        <f>Table3[[#This Row],[EMP ID]]</f>
        <v>440220</v>
      </c>
    </row>
    <row r="1232" spans="1:15" x14ac:dyDescent="0.25">
      <c r="A1232" s="24">
        <v>440221</v>
      </c>
      <c r="B1232" s="24" t="s">
        <v>908</v>
      </c>
      <c r="C1232" s="24" t="s">
        <v>810</v>
      </c>
      <c r="D1232" s="24" t="s">
        <v>1223</v>
      </c>
      <c r="F1232" s="24" t="s">
        <v>1041</v>
      </c>
      <c r="G1232" s="24" t="s">
        <v>761</v>
      </c>
      <c r="H1232" s="27">
        <v>44001</v>
      </c>
      <c r="I1232" s="27">
        <v>43983</v>
      </c>
      <c r="J1232" s="27">
        <v>43983</v>
      </c>
      <c r="K1232" s="27">
        <v>44001</v>
      </c>
      <c r="L1232" s="24">
        <f>Table3[[#This Row],[EMP ID]]</f>
        <v>440221</v>
      </c>
      <c r="M1232" s="24" t="str">
        <f t="shared" si="38"/>
        <v>Juan C. Estrada</v>
      </c>
      <c r="N1232" s="24" t="str">
        <f t="shared" si="39"/>
        <v>Estrada, Juan C</v>
      </c>
      <c r="O1232" s="24">
        <f>Table3[[#This Row],[EMP ID]]</f>
        <v>440221</v>
      </c>
    </row>
    <row r="1233" spans="1:15" x14ac:dyDescent="0.25">
      <c r="A1233" s="24">
        <v>440222</v>
      </c>
      <c r="B1233" s="24" t="s">
        <v>1277</v>
      </c>
      <c r="C1233" s="24" t="s">
        <v>778</v>
      </c>
      <c r="D1233" s="24" t="s">
        <v>2226</v>
      </c>
      <c r="F1233" s="24" t="s">
        <v>1025</v>
      </c>
      <c r="G1233" s="24" t="s">
        <v>761</v>
      </c>
      <c r="H1233" s="27">
        <v>44058</v>
      </c>
      <c r="I1233" s="27">
        <v>43985</v>
      </c>
      <c r="J1233" s="27">
        <v>43985</v>
      </c>
      <c r="K1233" s="27">
        <v>44058</v>
      </c>
      <c r="L1233" s="24">
        <f>Table3[[#This Row],[EMP ID]]</f>
        <v>440222</v>
      </c>
      <c r="M1233" s="24" t="str">
        <f t="shared" si="38"/>
        <v>Richard A. Bazan</v>
      </c>
      <c r="N1233" s="24" t="str">
        <f t="shared" si="39"/>
        <v>Bazan, Richard A</v>
      </c>
      <c r="O1233" s="24">
        <f>Table3[[#This Row],[EMP ID]]</f>
        <v>440222</v>
      </c>
    </row>
    <row r="1234" spans="1:15" x14ac:dyDescent="0.25">
      <c r="A1234" s="24">
        <v>440223</v>
      </c>
      <c r="B1234" s="24" t="s">
        <v>877</v>
      </c>
      <c r="C1234" s="24" t="s">
        <v>778</v>
      </c>
      <c r="D1234" s="24" t="s">
        <v>2227</v>
      </c>
      <c r="F1234" s="24" t="s">
        <v>1025</v>
      </c>
      <c r="G1234" s="24" t="s">
        <v>761</v>
      </c>
      <c r="H1234" s="27">
        <v>44022</v>
      </c>
      <c r="I1234" s="27">
        <v>43985</v>
      </c>
      <c r="J1234" s="27">
        <v>43985</v>
      </c>
      <c r="K1234" s="27">
        <v>44022</v>
      </c>
      <c r="L1234" s="24">
        <f>Table3[[#This Row],[EMP ID]]</f>
        <v>440223</v>
      </c>
      <c r="M1234" s="24" t="str">
        <f t="shared" si="38"/>
        <v>Jose A. Vega-Marrero</v>
      </c>
      <c r="N1234" s="24" t="str">
        <f t="shared" si="39"/>
        <v>Vega-Marrero, Jose A</v>
      </c>
      <c r="O1234" s="24">
        <f>Table3[[#This Row],[EMP ID]]</f>
        <v>440223</v>
      </c>
    </row>
    <row r="1235" spans="1:15" x14ac:dyDescent="0.25">
      <c r="A1235" s="24">
        <v>440224</v>
      </c>
      <c r="B1235" s="24" t="s">
        <v>877</v>
      </c>
      <c r="C1235" s="24" t="s">
        <v>762</v>
      </c>
      <c r="D1235" s="24" t="s">
        <v>2228</v>
      </c>
      <c r="F1235" s="24" t="s">
        <v>1454</v>
      </c>
      <c r="G1235" s="24" t="s">
        <v>761</v>
      </c>
      <c r="H1235" s="27">
        <v>44039</v>
      </c>
      <c r="I1235" s="27">
        <v>43987</v>
      </c>
      <c r="J1235" s="27">
        <v>43987</v>
      </c>
      <c r="K1235" s="27">
        <v>44039</v>
      </c>
      <c r="L1235" s="24">
        <f>Table3[[#This Row],[EMP ID]]</f>
        <v>440224</v>
      </c>
      <c r="M1235" s="24" t="str">
        <f t="shared" si="38"/>
        <v>Jose S. Moreno-Facundo</v>
      </c>
      <c r="N1235" s="24" t="str">
        <f t="shared" si="39"/>
        <v>Moreno-Facundo, Jose S</v>
      </c>
      <c r="O1235" s="24">
        <f>Table3[[#This Row],[EMP ID]]</f>
        <v>440224</v>
      </c>
    </row>
    <row r="1236" spans="1:15" x14ac:dyDescent="0.25">
      <c r="A1236" s="24">
        <v>440225</v>
      </c>
      <c r="B1236" s="24" t="s">
        <v>2229</v>
      </c>
      <c r="C1236" s="24" t="s">
        <v>2010</v>
      </c>
      <c r="D1236" s="24" t="s">
        <v>2230</v>
      </c>
      <c r="F1236" s="24" t="s">
        <v>989</v>
      </c>
      <c r="G1236" s="24" t="s">
        <v>761</v>
      </c>
      <c r="H1236" s="27">
        <v>44393</v>
      </c>
      <c r="I1236" s="27">
        <v>43989</v>
      </c>
      <c r="J1236" s="27">
        <v>43989</v>
      </c>
      <c r="K1236" s="27">
        <v>44393</v>
      </c>
      <c r="L1236" s="24">
        <f>Table3[[#This Row],[EMP ID]]</f>
        <v>440225</v>
      </c>
      <c r="M1236" s="24" t="str">
        <f t="shared" si="38"/>
        <v>Elva U. Espinoza-Ponce</v>
      </c>
      <c r="N1236" s="24" t="str">
        <f t="shared" si="39"/>
        <v>Espinoza-Ponce, Elva U</v>
      </c>
      <c r="O1236" s="24">
        <f>Table3[[#This Row],[EMP ID]]</f>
        <v>440225</v>
      </c>
    </row>
    <row r="1237" spans="1:15" x14ac:dyDescent="0.25">
      <c r="A1237" s="24">
        <v>440226</v>
      </c>
      <c r="B1237" s="24" t="s">
        <v>1596</v>
      </c>
      <c r="C1237" s="24" t="s">
        <v>848</v>
      </c>
      <c r="D1237" s="24" t="s">
        <v>1045</v>
      </c>
      <c r="F1237" s="24" t="s">
        <v>1022</v>
      </c>
      <c r="G1237" s="24" t="s">
        <v>761</v>
      </c>
      <c r="H1237" s="27">
        <v>44177</v>
      </c>
      <c r="I1237" s="27">
        <v>43994</v>
      </c>
      <c r="J1237" s="27">
        <v>43994</v>
      </c>
      <c r="K1237" s="27">
        <v>44177</v>
      </c>
      <c r="L1237" s="24">
        <f>Table3[[#This Row],[EMP ID]]</f>
        <v>440226</v>
      </c>
      <c r="M1237" s="24" t="str">
        <f t="shared" si="38"/>
        <v>Ruben R. Rios</v>
      </c>
      <c r="N1237" s="24" t="str">
        <f t="shared" si="39"/>
        <v>Rios, Ruben R</v>
      </c>
      <c r="O1237" s="24">
        <f>Table3[[#This Row],[EMP ID]]</f>
        <v>440226</v>
      </c>
    </row>
    <row r="1238" spans="1:15" x14ac:dyDescent="0.25">
      <c r="A1238" s="24">
        <v>440227</v>
      </c>
      <c r="B1238" s="24" t="s">
        <v>2231</v>
      </c>
      <c r="D1238" s="24" t="s">
        <v>2232</v>
      </c>
      <c r="F1238" s="24" t="s">
        <v>989</v>
      </c>
      <c r="G1238" s="24" t="s">
        <v>761</v>
      </c>
      <c r="H1238" s="27">
        <v>45275</v>
      </c>
      <c r="I1238" s="27">
        <v>43997</v>
      </c>
      <c r="J1238" s="27">
        <v>43997</v>
      </c>
      <c r="K1238" s="27">
        <v>45275</v>
      </c>
      <c r="L1238" s="24">
        <f>Table3[[#This Row],[EMP ID]]</f>
        <v>440227</v>
      </c>
      <c r="M1238" s="24" t="str">
        <f t="shared" si="38"/>
        <v>Delfino Varela-Fuertes</v>
      </c>
      <c r="N1238" s="24" t="str">
        <f t="shared" si="39"/>
        <v>Varela-Fuertes, Delfino</v>
      </c>
      <c r="O1238" s="24">
        <f>Table3[[#This Row],[EMP ID]]</f>
        <v>440227</v>
      </c>
    </row>
    <row r="1239" spans="1:15" x14ac:dyDescent="0.25">
      <c r="A1239" s="24">
        <v>440228</v>
      </c>
      <c r="B1239" s="24" t="s">
        <v>1354</v>
      </c>
      <c r="C1239" s="24" t="s">
        <v>1047</v>
      </c>
      <c r="D1239" s="24" t="s">
        <v>2233</v>
      </c>
      <c r="F1239" s="24" t="s">
        <v>1025</v>
      </c>
      <c r="G1239" s="24" t="s">
        <v>761</v>
      </c>
      <c r="H1239" s="27">
        <v>44386</v>
      </c>
      <c r="I1239" s="27">
        <v>43997</v>
      </c>
      <c r="J1239" s="27">
        <v>43997</v>
      </c>
      <c r="K1239" s="27">
        <v>44386</v>
      </c>
      <c r="L1239" s="24">
        <f>Table3[[#This Row],[EMP ID]]</f>
        <v>440228</v>
      </c>
      <c r="M1239" s="24" t="str">
        <f t="shared" si="38"/>
        <v>Antonio O. Arteaga</v>
      </c>
      <c r="N1239" s="24" t="str">
        <f t="shared" si="39"/>
        <v>Arteaga, Antonio O</v>
      </c>
      <c r="O1239" s="24">
        <f>Table3[[#This Row],[EMP ID]]</f>
        <v>440228</v>
      </c>
    </row>
    <row r="1240" spans="1:15" x14ac:dyDescent="0.25">
      <c r="A1240" s="24">
        <v>440229</v>
      </c>
      <c r="B1240" s="24" t="s">
        <v>1920</v>
      </c>
      <c r="C1240" s="24" t="s">
        <v>848</v>
      </c>
      <c r="D1240" s="24" t="s">
        <v>1186</v>
      </c>
      <c r="F1240" s="24" t="s">
        <v>989</v>
      </c>
      <c r="G1240" s="24" t="s">
        <v>771</v>
      </c>
      <c r="H1240" s="27">
        <v>44225</v>
      </c>
      <c r="I1240" s="27">
        <v>43999</v>
      </c>
      <c r="J1240" s="27">
        <v>43999</v>
      </c>
      <c r="K1240" s="27">
        <v>44225</v>
      </c>
      <c r="L1240" s="24">
        <f>Table3[[#This Row],[EMP ID]]</f>
        <v>440229</v>
      </c>
      <c r="M1240" s="24" t="str">
        <f t="shared" si="38"/>
        <v>Keith R. Harris</v>
      </c>
      <c r="N1240" s="24" t="str">
        <f t="shared" si="39"/>
        <v>Harris, Keith R</v>
      </c>
      <c r="O1240" s="24">
        <f>Table3[[#This Row],[EMP ID]]</f>
        <v>440229</v>
      </c>
    </row>
    <row r="1241" spans="1:15" x14ac:dyDescent="0.25">
      <c r="A1241" s="24">
        <v>440230</v>
      </c>
      <c r="B1241" s="24" t="s">
        <v>2234</v>
      </c>
      <c r="C1241" s="24" t="s">
        <v>778</v>
      </c>
      <c r="D1241" s="24" t="s">
        <v>2235</v>
      </c>
      <c r="F1241" s="24" t="s">
        <v>1025</v>
      </c>
      <c r="G1241" s="24" t="s">
        <v>761</v>
      </c>
      <c r="H1241" s="27">
        <v>44067</v>
      </c>
      <c r="I1241" s="27">
        <v>43998</v>
      </c>
      <c r="J1241" s="27">
        <v>43998</v>
      </c>
      <c r="K1241" s="27">
        <v>44067</v>
      </c>
      <c r="L1241" s="24">
        <f>Table3[[#This Row],[EMP ID]]</f>
        <v>440230</v>
      </c>
      <c r="M1241" s="24" t="str">
        <f t="shared" si="38"/>
        <v>Odin A. Mejia-Ramirez</v>
      </c>
      <c r="N1241" s="24" t="str">
        <f t="shared" si="39"/>
        <v>Mejia-Ramirez, Odin A</v>
      </c>
      <c r="O1241" s="24">
        <f>Table3[[#This Row],[EMP ID]]</f>
        <v>440230</v>
      </c>
    </row>
    <row r="1242" spans="1:15" x14ac:dyDescent="0.25">
      <c r="A1242" s="24">
        <v>440231</v>
      </c>
      <c r="B1242" s="24" t="s">
        <v>2236</v>
      </c>
      <c r="C1242" s="24" t="s">
        <v>776</v>
      </c>
      <c r="D1242" s="24" t="s">
        <v>2237</v>
      </c>
      <c r="F1242" s="24" t="s">
        <v>989</v>
      </c>
      <c r="G1242" s="24" t="s">
        <v>761</v>
      </c>
      <c r="H1242" s="27">
        <v>43999</v>
      </c>
      <c r="I1242" s="27">
        <v>43999</v>
      </c>
      <c r="J1242" s="27">
        <v>43999</v>
      </c>
      <c r="K1242" s="27">
        <v>43999</v>
      </c>
      <c r="L1242" s="24">
        <f>Table3[[#This Row],[EMP ID]]</f>
        <v>440231</v>
      </c>
      <c r="M1242" s="24" t="str">
        <f t="shared" si="38"/>
        <v>Rodisney M. Dominguez-Figueredo</v>
      </c>
      <c r="N1242" s="24" t="str">
        <f t="shared" si="39"/>
        <v>Dominguez-Figueredo, Rodisney M</v>
      </c>
      <c r="O1242" s="24">
        <f>Table3[[#This Row],[EMP ID]]</f>
        <v>440231</v>
      </c>
    </row>
    <row r="1243" spans="1:15" x14ac:dyDescent="0.25">
      <c r="A1243" s="24">
        <v>440232</v>
      </c>
      <c r="B1243" s="24" t="s">
        <v>1253</v>
      </c>
      <c r="D1243" s="24" t="s">
        <v>2238</v>
      </c>
      <c r="F1243" s="24" t="s">
        <v>1025</v>
      </c>
      <c r="G1243" s="24" t="s">
        <v>761</v>
      </c>
      <c r="H1243" s="27">
        <v>44431</v>
      </c>
      <c r="I1243" s="27">
        <v>43999</v>
      </c>
      <c r="J1243" s="27">
        <v>43999</v>
      </c>
      <c r="K1243" s="27">
        <v>44431</v>
      </c>
      <c r="L1243" s="24">
        <f>Table3[[#This Row],[EMP ID]]</f>
        <v>440232</v>
      </c>
      <c r="M1243" s="24" t="str">
        <f t="shared" si="38"/>
        <v>Alfredo Mendoza-Hernandez</v>
      </c>
      <c r="N1243" s="24" t="str">
        <f t="shared" si="39"/>
        <v>Mendoza-Hernandez, Alfredo</v>
      </c>
      <c r="O1243" s="24">
        <f>Table3[[#This Row],[EMP ID]]</f>
        <v>440232</v>
      </c>
    </row>
    <row r="1244" spans="1:15" x14ac:dyDescent="0.25">
      <c r="A1244" s="24">
        <v>440233</v>
      </c>
      <c r="B1244" s="24" t="s">
        <v>1294</v>
      </c>
      <c r="D1244" s="24" t="s">
        <v>2239</v>
      </c>
      <c r="F1244" s="24" t="s">
        <v>989</v>
      </c>
      <c r="G1244" s="24" t="s">
        <v>761</v>
      </c>
      <c r="H1244" s="27">
        <v>44064</v>
      </c>
      <c r="I1244" s="27">
        <v>43997</v>
      </c>
      <c r="J1244" s="27">
        <v>43997</v>
      </c>
      <c r="K1244" s="27">
        <v>44064</v>
      </c>
      <c r="L1244" s="24">
        <f>Table3[[#This Row],[EMP ID]]</f>
        <v>440233</v>
      </c>
      <c r="M1244" s="24" t="str">
        <f t="shared" si="38"/>
        <v>Kristian Pizzarro</v>
      </c>
      <c r="N1244" s="24" t="str">
        <f t="shared" si="39"/>
        <v>Pizzarro, Kristian</v>
      </c>
      <c r="O1244" s="24">
        <f>Table3[[#This Row],[EMP ID]]</f>
        <v>440233</v>
      </c>
    </row>
    <row r="1245" spans="1:15" x14ac:dyDescent="0.25">
      <c r="A1245" s="24">
        <v>440234</v>
      </c>
      <c r="B1245" s="24" t="s">
        <v>2240</v>
      </c>
      <c r="C1245" s="24" t="s">
        <v>791</v>
      </c>
      <c r="D1245" s="24" t="s">
        <v>1322</v>
      </c>
      <c r="F1245" s="24" t="s">
        <v>989</v>
      </c>
      <c r="G1245" s="24" t="s">
        <v>761</v>
      </c>
      <c r="H1245" s="27">
        <v>44031</v>
      </c>
      <c r="I1245" s="27">
        <v>43997</v>
      </c>
      <c r="J1245" s="27">
        <v>43997</v>
      </c>
      <c r="K1245" s="27">
        <v>44031</v>
      </c>
      <c r="L1245" s="24">
        <f>Table3[[#This Row],[EMP ID]]</f>
        <v>440234</v>
      </c>
      <c r="M1245" s="24" t="str">
        <f t="shared" si="38"/>
        <v>Christian E. Andrew</v>
      </c>
      <c r="N1245" s="24" t="str">
        <f t="shared" si="39"/>
        <v>Andrew, Christian E</v>
      </c>
      <c r="O1245" s="24">
        <f>Table3[[#This Row],[EMP ID]]</f>
        <v>440234</v>
      </c>
    </row>
    <row r="1246" spans="1:15" x14ac:dyDescent="0.25">
      <c r="A1246" s="24">
        <v>440235</v>
      </c>
      <c r="B1246" s="24" t="s">
        <v>877</v>
      </c>
      <c r="D1246" s="24" t="s">
        <v>1493</v>
      </c>
      <c r="F1246" s="24" t="s">
        <v>1025</v>
      </c>
      <c r="G1246" s="24" t="s">
        <v>761</v>
      </c>
      <c r="H1246" s="27">
        <v>44002</v>
      </c>
      <c r="I1246" s="27">
        <v>44001</v>
      </c>
      <c r="J1246" s="27">
        <v>44001</v>
      </c>
      <c r="K1246" s="27">
        <v>44002</v>
      </c>
      <c r="L1246" s="24">
        <f>Table3[[#This Row],[EMP ID]]</f>
        <v>440235</v>
      </c>
      <c r="M1246" s="24" t="str">
        <f t="shared" si="38"/>
        <v>Jose Herrera</v>
      </c>
      <c r="N1246" s="24" t="str">
        <f t="shared" si="39"/>
        <v>Herrera, Jose</v>
      </c>
      <c r="O1246" s="24">
        <f>Table3[[#This Row],[EMP ID]]</f>
        <v>440235</v>
      </c>
    </row>
    <row r="1247" spans="1:15" x14ac:dyDescent="0.25">
      <c r="A1247" s="24">
        <v>440236</v>
      </c>
      <c r="B1247" s="24" t="s">
        <v>1301</v>
      </c>
      <c r="D1247" s="24" t="s">
        <v>917</v>
      </c>
      <c r="F1247" s="24" t="s">
        <v>837</v>
      </c>
      <c r="G1247" s="24" t="s">
        <v>761</v>
      </c>
      <c r="H1247" s="27">
        <v>44181</v>
      </c>
      <c r="I1247" s="27">
        <v>44004</v>
      </c>
      <c r="J1247" s="27">
        <v>44004</v>
      </c>
      <c r="K1247" s="27">
        <v>44181</v>
      </c>
      <c r="L1247" s="24">
        <f>Table3[[#This Row],[EMP ID]]</f>
        <v>440236</v>
      </c>
      <c r="M1247" s="24" t="str">
        <f t="shared" si="38"/>
        <v>Joel Hernandez</v>
      </c>
      <c r="N1247" s="24" t="str">
        <f t="shared" si="39"/>
        <v>Hernandez, Joel</v>
      </c>
      <c r="O1247" s="24">
        <f>Table3[[#This Row],[EMP ID]]</f>
        <v>440236</v>
      </c>
    </row>
    <row r="1248" spans="1:15" x14ac:dyDescent="0.25">
      <c r="A1248" s="24">
        <v>440237</v>
      </c>
      <c r="B1248" s="24" t="s">
        <v>1760</v>
      </c>
      <c r="D1248" s="24" t="s">
        <v>2241</v>
      </c>
      <c r="F1248" s="24" t="s">
        <v>1025</v>
      </c>
      <c r="G1248" s="24" t="s">
        <v>761</v>
      </c>
      <c r="H1248" s="27">
        <v>44064</v>
      </c>
      <c r="I1248" s="27">
        <v>44004</v>
      </c>
      <c r="J1248" s="27">
        <v>44004</v>
      </c>
      <c r="K1248" s="27">
        <v>44064</v>
      </c>
      <c r="L1248" s="24">
        <f>Table3[[#This Row],[EMP ID]]</f>
        <v>440237</v>
      </c>
      <c r="M1248" s="24" t="str">
        <f t="shared" si="38"/>
        <v>Norberto Banda</v>
      </c>
      <c r="N1248" s="24" t="str">
        <f t="shared" si="39"/>
        <v>Banda, Norberto</v>
      </c>
      <c r="O1248" s="24">
        <f>Table3[[#This Row],[EMP ID]]</f>
        <v>440237</v>
      </c>
    </row>
    <row r="1249" spans="1:15" x14ac:dyDescent="0.25">
      <c r="A1249" s="24">
        <v>440238</v>
      </c>
      <c r="B1249" s="24" t="s">
        <v>1539</v>
      </c>
      <c r="C1249" s="24" t="s">
        <v>1039</v>
      </c>
      <c r="D1249" s="24" t="s">
        <v>1139</v>
      </c>
      <c r="F1249" s="24" t="s">
        <v>1025</v>
      </c>
      <c r="G1249" s="24" t="s">
        <v>761</v>
      </c>
      <c r="H1249" s="27">
        <v>44051</v>
      </c>
      <c r="I1249" s="27">
        <v>44004</v>
      </c>
      <c r="J1249" s="27">
        <v>44004</v>
      </c>
      <c r="K1249" s="27">
        <v>44051</v>
      </c>
      <c r="L1249" s="24">
        <f>Table3[[#This Row],[EMP ID]]</f>
        <v>440238</v>
      </c>
      <c r="M1249" s="24" t="str">
        <f t="shared" si="38"/>
        <v>Josue T. Vazquez</v>
      </c>
      <c r="N1249" s="24" t="str">
        <f t="shared" si="39"/>
        <v>Vazquez, Josue T</v>
      </c>
      <c r="O1249" s="24">
        <f>Table3[[#This Row],[EMP ID]]</f>
        <v>440238</v>
      </c>
    </row>
    <row r="1250" spans="1:15" x14ac:dyDescent="0.25">
      <c r="A1250" s="24">
        <v>440239</v>
      </c>
      <c r="B1250" s="24" t="s">
        <v>2242</v>
      </c>
      <c r="C1250" s="24" t="s">
        <v>778</v>
      </c>
      <c r="D1250" s="24" t="s">
        <v>1153</v>
      </c>
      <c r="F1250" s="24" t="s">
        <v>837</v>
      </c>
      <c r="G1250" s="24" t="s">
        <v>761</v>
      </c>
      <c r="H1250" s="27">
        <v>44004</v>
      </c>
      <c r="I1250" s="27">
        <v>44004</v>
      </c>
      <c r="J1250" s="27">
        <v>44004</v>
      </c>
      <c r="K1250" s="27">
        <v>44004</v>
      </c>
      <c r="L1250" s="24">
        <f>Table3[[#This Row],[EMP ID]]</f>
        <v>440239</v>
      </c>
      <c r="M1250" s="24" t="str">
        <f t="shared" si="38"/>
        <v>Jovani A. Nunez</v>
      </c>
      <c r="N1250" s="24" t="str">
        <f t="shared" si="39"/>
        <v>Nunez, Jovani A</v>
      </c>
      <c r="O1250" s="24">
        <f>Table3[[#This Row],[EMP ID]]</f>
        <v>440239</v>
      </c>
    </row>
    <row r="1251" spans="1:15" x14ac:dyDescent="0.25">
      <c r="A1251" s="24">
        <v>440240</v>
      </c>
      <c r="B1251" s="24" t="s">
        <v>2243</v>
      </c>
      <c r="C1251" s="24" t="s">
        <v>766</v>
      </c>
      <c r="D1251" s="24" t="s">
        <v>2244</v>
      </c>
      <c r="F1251" s="24" t="s">
        <v>837</v>
      </c>
      <c r="G1251" s="24" t="s">
        <v>771</v>
      </c>
      <c r="H1251" s="27">
        <v>44042</v>
      </c>
      <c r="I1251" s="27">
        <v>44011</v>
      </c>
      <c r="J1251" s="27">
        <v>44011</v>
      </c>
      <c r="K1251" s="27">
        <v>44042</v>
      </c>
      <c r="L1251" s="24">
        <f>Table3[[#This Row],[EMP ID]]</f>
        <v>440240</v>
      </c>
      <c r="M1251" s="24" t="str">
        <f t="shared" si="38"/>
        <v>Jamal J. Daugherty</v>
      </c>
      <c r="N1251" s="24" t="str">
        <f t="shared" si="39"/>
        <v>Daugherty, Jamal J</v>
      </c>
      <c r="O1251" s="24">
        <f>Table3[[#This Row],[EMP ID]]</f>
        <v>440240</v>
      </c>
    </row>
    <row r="1252" spans="1:15" x14ac:dyDescent="0.25">
      <c r="A1252" s="24">
        <v>440241</v>
      </c>
      <c r="B1252" s="24" t="s">
        <v>2245</v>
      </c>
      <c r="C1252" s="24" t="s">
        <v>776</v>
      </c>
      <c r="D1252" s="24" t="s">
        <v>1639</v>
      </c>
      <c r="F1252" s="24" t="s">
        <v>989</v>
      </c>
      <c r="G1252" s="24" t="s">
        <v>771</v>
      </c>
      <c r="H1252" s="27">
        <v>44849</v>
      </c>
      <c r="I1252" s="27">
        <v>44011</v>
      </c>
      <c r="J1252" s="27">
        <v>44011</v>
      </c>
      <c r="K1252" s="27">
        <v>44849</v>
      </c>
      <c r="L1252" s="24">
        <f>Table3[[#This Row],[EMP ID]]</f>
        <v>440241</v>
      </c>
      <c r="M1252" s="24" t="str">
        <f t="shared" si="38"/>
        <v>Jawon M. Mitchell</v>
      </c>
      <c r="N1252" s="24" t="str">
        <f t="shared" si="39"/>
        <v>Mitchell, Jawon M</v>
      </c>
      <c r="O1252" s="24">
        <f>Table3[[#This Row],[EMP ID]]</f>
        <v>440241</v>
      </c>
    </row>
    <row r="1253" spans="1:15" x14ac:dyDescent="0.25">
      <c r="A1253" s="24">
        <v>440242</v>
      </c>
      <c r="B1253" s="24" t="s">
        <v>1156</v>
      </c>
      <c r="D1253" s="24" t="s">
        <v>917</v>
      </c>
      <c r="F1253" s="24" t="s">
        <v>837</v>
      </c>
      <c r="G1253" s="24" t="s">
        <v>761</v>
      </c>
      <c r="H1253" s="27">
        <v>44177</v>
      </c>
      <c r="I1253" s="27">
        <v>44005</v>
      </c>
      <c r="J1253" s="27">
        <v>44005</v>
      </c>
      <c r="K1253" s="27">
        <v>44177</v>
      </c>
      <c r="L1253" s="24">
        <f>Table3[[#This Row],[EMP ID]]</f>
        <v>440242</v>
      </c>
      <c r="M1253" s="24" t="str">
        <f t="shared" si="38"/>
        <v>Xavier Hernandez</v>
      </c>
      <c r="N1253" s="24" t="str">
        <f t="shared" si="39"/>
        <v>Hernandez, Xavier</v>
      </c>
      <c r="O1253" s="24">
        <f>Table3[[#This Row],[EMP ID]]</f>
        <v>440242</v>
      </c>
    </row>
    <row r="1254" spans="1:15" x14ac:dyDescent="0.25">
      <c r="A1254" s="24">
        <v>440243</v>
      </c>
      <c r="B1254" s="24" t="s">
        <v>2246</v>
      </c>
      <c r="C1254" s="24" t="s">
        <v>776</v>
      </c>
      <c r="D1254" s="24" t="s">
        <v>2247</v>
      </c>
      <c r="F1254" s="24" t="s">
        <v>1025</v>
      </c>
      <c r="G1254" s="24" t="s">
        <v>761</v>
      </c>
      <c r="H1254" s="27">
        <v>44547</v>
      </c>
      <c r="I1254" s="27">
        <v>44004</v>
      </c>
      <c r="J1254" s="27">
        <v>44004</v>
      </c>
      <c r="K1254" s="27">
        <v>44547</v>
      </c>
      <c r="L1254" s="24">
        <f>Table3[[#This Row],[EMP ID]]</f>
        <v>440243</v>
      </c>
      <c r="M1254" s="24" t="str">
        <f t="shared" si="38"/>
        <v>Stephanie M. Santos-Gonzalez</v>
      </c>
      <c r="N1254" s="24" t="str">
        <f t="shared" si="39"/>
        <v>Santos-Gonzalez, Stephanie M</v>
      </c>
      <c r="O1254" s="24">
        <f>Table3[[#This Row],[EMP ID]]</f>
        <v>440243</v>
      </c>
    </row>
    <row r="1255" spans="1:15" x14ac:dyDescent="0.25">
      <c r="A1255" s="24">
        <v>440244</v>
      </c>
      <c r="B1255" s="24" t="s">
        <v>908</v>
      </c>
      <c r="D1255" s="24" t="s">
        <v>2248</v>
      </c>
      <c r="F1255" s="24" t="s">
        <v>1041</v>
      </c>
      <c r="G1255" s="24" t="s">
        <v>761</v>
      </c>
      <c r="H1255" s="27">
        <v>44011</v>
      </c>
      <c r="I1255" s="27">
        <v>44006</v>
      </c>
      <c r="J1255" s="27">
        <v>44006</v>
      </c>
      <c r="K1255" s="27">
        <v>44011</v>
      </c>
      <c r="L1255" s="24">
        <f>Table3[[#This Row],[EMP ID]]</f>
        <v>440244</v>
      </c>
      <c r="M1255" s="24" t="str">
        <f t="shared" si="38"/>
        <v>Juan Paredes</v>
      </c>
      <c r="N1255" s="24" t="str">
        <f t="shared" si="39"/>
        <v>Paredes, Juan</v>
      </c>
      <c r="O1255" s="24">
        <f>Table3[[#This Row],[EMP ID]]</f>
        <v>440244</v>
      </c>
    </row>
    <row r="1256" spans="1:15" x14ac:dyDescent="0.25">
      <c r="A1256" s="24">
        <v>440245</v>
      </c>
      <c r="B1256" s="24" t="s">
        <v>2249</v>
      </c>
      <c r="D1256" s="24" t="s">
        <v>1517</v>
      </c>
      <c r="F1256" s="24" t="s">
        <v>1022</v>
      </c>
      <c r="G1256" s="24" t="s">
        <v>761</v>
      </c>
      <c r="H1256" s="27">
        <v>45395</v>
      </c>
      <c r="I1256" s="27">
        <v>44006</v>
      </c>
      <c r="J1256" s="27">
        <v>44006</v>
      </c>
      <c r="K1256" s="27">
        <v>45395</v>
      </c>
      <c r="L1256" s="24">
        <f>Table3[[#This Row],[EMP ID]]</f>
        <v>440245</v>
      </c>
      <c r="M1256" s="24" t="str">
        <f t="shared" si="38"/>
        <v>Martell Padilla</v>
      </c>
      <c r="N1256" s="24" t="str">
        <f t="shared" si="39"/>
        <v>Padilla, Martell</v>
      </c>
      <c r="O1256" s="24">
        <f>Table3[[#This Row],[EMP ID]]</f>
        <v>440245</v>
      </c>
    </row>
    <row r="1257" spans="1:15" x14ac:dyDescent="0.25">
      <c r="A1257" s="24">
        <v>440246</v>
      </c>
      <c r="B1257" s="24" t="s">
        <v>908</v>
      </c>
      <c r="C1257" s="24" t="s">
        <v>848</v>
      </c>
      <c r="D1257" s="24" t="s">
        <v>2250</v>
      </c>
      <c r="F1257" s="24" t="s">
        <v>1022</v>
      </c>
      <c r="G1257" s="24" t="s">
        <v>761</v>
      </c>
      <c r="H1257" s="27">
        <v>44384</v>
      </c>
      <c r="I1257" s="27">
        <v>44012</v>
      </c>
      <c r="J1257" s="27">
        <v>44012</v>
      </c>
      <c r="K1257" s="27">
        <v>44384</v>
      </c>
      <c r="L1257" s="24">
        <f>Table3[[#This Row],[EMP ID]]</f>
        <v>440246</v>
      </c>
      <c r="M1257" s="24" t="str">
        <f t="shared" si="38"/>
        <v>Juan R. Quintanilla-Zelaya</v>
      </c>
      <c r="N1257" s="24" t="str">
        <f t="shared" si="39"/>
        <v>Quintanilla-Zelaya, Juan R</v>
      </c>
      <c r="O1257" s="24">
        <f>Table3[[#This Row],[EMP ID]]</f>
        <v>440246</v>
      </c>
    </row>
    <row r="1258" spans="1:15" x14ac:dyDescent="0.25">
      <c r="A1258" s="24">
        <v>440247</v>
      </c>
      <c r="B1258" s="24" t="s">
        <v>1800</v>
      </c>
      <c r="C1258" s="24" t="s">
        <v>950</v>
      </c>
      <c r="D1258" s="24" t="s">
        <v>2251</v>
      </c>
      <c r="F1258" s="24" t="s">
        <v>1025</v>
      </c>
      <c r="G1258" s="24" t="s">
        <v>761</v>
      </c>
      <c r="H1258" s="27">
        <v>44021</v>
      </c>
      <c r="I1258" s="27">
        <v>44014</v>
      </c>
      <c r="J1258" s="27">
        <v>44014</v>
      </c>
      <c r="K1258" s="27">
        <v>44021</v>
      </c>
      <c r="L1258" s="24">
        <f>Table3[[#This Row],[EMP ID]]</f>
        <v>440247</v>
      </c>
      <c r="M1258" s="24" t="str">
        <f t="shared" si="38"/>
        <v>Rogelio B. Quirez</v>
      </c>
      <c r="N1258" s="24" t="str">
        <f t="shared" si="39"/>
        <v>Quirez, Rogelio B</v>
      </c>
      <c r="O1258" s="24">
        <f>Table3[[#This Row],[EMP ID]]</f>
        <v>440247</v>
      </c>
    </row>
    <row r="1259" spans="1:15" x14ac:dyDescent="0.25">
      <c r="A1259" s="24">
        <v>440248</v>
      </c>
      <c r="B1259" s="24" t="s">
        <v>876</v>
      </c>
      <c r="C1259" s="24" t="s">
        <v>1047</v>
      </c>
      <c r="D1259" s="24" t="s">
        <v>794</v>
      </c>
      <c r="F1259" s="24" t="s">
        <v>837</v>
      </c>
      <c r="G1259" s="24" t="s">
        <v>761</v>
      </c>
      <c r="H1259" s="27">
        <v>44027</v>
      </c>
      <c r="I1259" s="27">
        <v>44021</v>
      </c>
      <c r="J1259" s="27">
        <v>44021</v>
      </c>
      <c r="K1259" s="27">
        <v>44027</v>
      </c>
      <c r="L1259" s="24">
        <f>Table3[[#This Row],[EMP ID]]</f>
        <v>440248</v>
      </c>
      <c r="M1259" s="24" t="str">
        <f t="shared" si="38"/>
        <v>Omar O. Rodriguez</v>
      </c>
      <c r="N1259" s="24" t="str">
        <f t="shared" si="39"/>
        <v>Rodriguez, Omar O</v>
      </c>
      <c r="O1259" s="24">
        <f>Table3[[#This Row],[EMP ID]]</f>
        <v>440248</v>
      </c>
    </row>
    <row r="1260" spans="1:15" x14ac:dyDescent="0.25">
      <c r="A1260" s="24">
        <v>440249</v>
      </c>
      <c r="B1260" s="24" t="s">
        <v>877</v>
      </c>
      <c r="C1260" s="24" t="s">
        <v>778</v>
      </c>
      <c r="D1260" s="24" t="s">
        <v>2252</v>
      </c>
      <c r="F1260" s="24" t="s">
        <v>1025</v>
      </c>
      <c r="G1260" s="24" t="s">
        <v>761</v>
      </c>
      <c r="H1260" s="27">
        <v>44026</v>
      </c>
      <c r="I1260" s="27">
        <v>44020</v>
      </c>
      <c r="J1260" s="27">
        <v>44020</v>
      </c>
      <c r="K1260" s="27">
        <v>44026</v>
      </c>
      <c r="L1260" s="24">
        <f>Table3[[#This Row],[EMP ID]]</f>
        <v>440249</v>
      </c>
      <c r="M1260" s="24" t="str">
        <f t="shared" si="38"/>
        <v>Jose A. Guerrero-Zaragoza</v>
      </c>
      <c r="N1260" s="24" t="str">
        <f t="shared" si="39"/>
        <v>Guerrero-Zaragoza, Jose A</v>
      </c>
      <c r="O1260" s="24">
        <f>Table3[[#This Row],[EMP ID]]</f>
        <v>440249</v>
      </c>
    </row>
    <row r="1261" spans="1:15" x14ac:dyDescent="0.25">
      <c r="A1261" s="24">
        <v>440250</v>
      </c>
      <c r="B1261" s="24" t="s">
        <v>1386</v>
      </c>
      <c r="C1261" s="24" t="s">
        <v>1047</v>
      </c>
      <c r="D1261" s="24" t="s">
        <v>2253</v>
      </c>
      <c r="F1261" s="24" t="s">
        <v>837</v>
      </c>
      <c r="G1261" s="24" t="s">
        <v>761</v>
      </c>
      <c r="H1261" s="27">
        <v>44024</v>
      </c>
      <c r="I1261" s="27">
        <v>44021</v>
      </c>
      <c r="J1261" s="27">
        <v>44021</v>
      </c>
      <c r="K1261" s="27">
        <v>44024</v>
      </c>
      <c r="L1261" s="24">
        <f>Table3[[#This Row],[EMP ID]]</f>
        <v>440250</v>
      </c>
      <c r="M1261" s="24" t="str">
        <f t="shared" si="38"/>
        <v>Brian O. Acevedo-Jaime</v>
      </c>
      <c r="N1261" s="24" t="str">
        <f t="shared" si="39"/>
        <v>Acevedo-Jaime, Brian O</v>
      </c>
      <c r="O1261" s="24">
        <f>Table3[[#This Row],[EMP ID]]</f>
        <v>440250</v>
      </c>
    </row>
    <row r="1262" spans="1:15" x14ac:dyDescent="0.25">
      <c r="A1262" s="24">
        <v>440251</v>
      </c>
      <c r="B1262" s="24" t="s">
        <v>928</v>
      </c>
      <c r="C1262" s="24" t="s">
        <v>848</v>
      </c>
      <c r="D1262" s="24" t="s">
        <v>2254</v>
      </c>
      <c r="F1262" s="24" t="s">
        <v>1025</v>
      </c>
      <c r="G1262" s="24" t="s">
        <v>761</v>
      </c>
      <c r="H1262" s="27">
        <v>44072</v>
      </c>
      <c r="I1262" s="27">
        <v>44022</v>
      </c>
      <c r="J1262" s="27">
        <v>44022</v>
      </c>
      <c r="K1262" s="27">
        <v>44072</v>
      </c>
      <c r="L1262" s="24">
        <f>Table3[[#This Row],[EMP ID]]</f>
        <v>440251</v>
      </c>
      <c r="M1262" s="24" t="str">
        <f t="shared" si="38"/>
        <v>Jorge R. Joya</v>
      </c>
      <c r="N1262" s="24" t="str">
        <f t="shared" si="39"/>
        <v>Joya, Jorge R</v>
      </c>
      <c r="O1262" s="24">
        <f>Table3[[#This Row],[EMP ID]]</f>
        <v>440251</v>
      </c>
    </row>
    <row r="1263" spans="1:15" x14ac:dyDescent="0.25">
      <c r="A1263" s="24">
        <v>440252</v>
      </c>
      <c r="B1263" s="24" t="s">
        <v>928</v>
      </c>
      <c r="D1263" s="24" t="s">
        <v>2255</v>
      </c>
      <c r="F1263" s="24" t="s">
        <v>837</v>
      </c>
      <c r="G1263" s="24" t="s">
        <v>761</v>
      </c>
      <c r="H1263" s="27">
        <v>44309</v>
      </c>
      <c r="I1263" s="27">
        <v>44025</v>
      </c>
      <c r="J1263" s="27">
        <v>44025</v>
      </c>
      <c r="K1263" s="27">
        <v>44309</v>
      </c>
      <c r="L1263" s="24">
        <f>Table3[[#This Row],[EMP ID]]</f>
        <v>440252</v>
      </c>
      <c r="M1263" s="24" t="str">
        <f t="shared" si="38"/>
        <v>Jorge Arreguin-Gonzalez</v>
      </c>
      <c r="N1263" s="24" t="str">
        <f t="shared" si="39"/>
        <v>Arreguin-Gonzalez, Jorge</v>
      </c>
      <c r="O1263" s="24">
        <f>Table3[[#This Row],[EMP ID]]</f>
        <v>440252</v>
      </c>
    </row>
    <row r="1264" spans="1:15" x14ac:dyDescent="0.25">
      <c r="A1264" s="24">
        <v>440253</v>
      </c>
      <c r="B1264" s="24" t="s">
        <v>1952</v>
      </c>
      <c r="D1264" s="24" t="s">
        <v>1382</v>
      </c>
      <c r="F1264" s="24" t="s">
        <v>837</v>
      </c>
      <c r="H1264" s="27">
        <v>44225</v>
      </c>
      <c r="I1264" s="27">
        <v>44032</v>
      </c>
      <c r="J1264" s="27">
        <v>44032</v>
      </c>
      <c r="K1264" s="27">
        <v>44225</v>
      </c>
      <c r="L1264" s="24">
        <f>Table3[[#This Row],[EMP ID]]</f>
        <v>440253</v>
      </c>
      <c r="M1264" s="24" t="str">
        <f t="shared" si="38"/>
        <v>Edward Garza</v>
      </c>
      <c r="N1264" s="24" t="str">
        <f t="shared" si="39"/>
        <v>Garza, Edward</v>
      </c>
      <c r="O1264" s="24">
        <f>Table3[[#This Row],[EMP ID]]</f>
        <v>440253</v>
      </c>
    </row>
    <row r="1265" spans="1:15" x14ac:dyDescent="0.25">
      <c r="A1265" s="24">
        <v>440254</v>
      </c>
      <c r="B1265" s="24" t="s">
        <v>974</v>
      </c>
      <c r="C1265" s="24" t="s">
        <v>848</v>
      </c>
      <c r="D1265" s="24" t="s">
        <v>2256</v>
      </c>
      <c r="F1265" s="24" t="s">
        <v>1041</v>
      </c>
      <c r="G1265" s="24" t="s">
        <v>761</v>
      </c>
      <c r="H1265" s="27">
        <v>44059</v>
      </c>
      <c r="I1265" s="27">
        <v>44033</v>
      </c>
      <c r="J1265" s="27">
        <v>44033</v>
      </c>
      <c r="K1265" s="27">
        <v>44059</v>
      </c>
      <c r="L1265" s="24">
        <f>Table3[[#This Row],[EMP ID]]</f>
        <v>440254</v>
      </c>
      <c r="M1265" s="24" t="str">
        <f t="shared" si="38"/>
        <v>Luis R. Figueroa-Vazquez</v>
      </c>
      <c r="N1265" s="24" t="str">
        <f t="shared" si="39"/>
        <v>Figueroa-Vazquez, Luis R</v>
      </c>
      <c r="O1265" s="24">
        <f>Table3[[#This Row],[EMP ID]]</f>
        <v>440254</v>
      </c>
    </row>
    <row r="1266" spans="1:15" x14ac:dyDescent="0.25">
      <c r="A1266" s="24">
        <v>440255</v>
      </c>
      <c r="B1266" s="24" t="s">
        <v>877</v>
      </c>
      <c r="D1266" s="24" t="s">
        <v>2257</v>
      </c>
      <c r="F1266" s="24" t="s">
        <v>1025</v>
      </c>
      <c r="G1266" s="24" t="s">
        <v>761</v>
      </c>
      <c r="H1266" s="27">
        <v>44042</v>
      </c>
      <c r="I1266" s="27">
        <v>44033</v>
      </c>
      <c r="J1266" s="27">
        <v>44033</v>
      </c>
      <c r="K1266" s="27">
        <v>44042</v>
      </c>
      <c r="L1266" s="24">
        <f>Table3[[#This Row],[EMP ID]]</f>
        <v>440255</v>
      </c>
      <c r="M1266" s="24" t="str">
        <f t="shared" si="38"/>
        <v>Jose Betancourt-Preciado</v>
      </c>
      <c r="N1266" s="24" t="str">
        <f t="shared" si="39"/>
        <v>Betancourt-Preciado, Jose</v>
      </c>
      <c r="O1266" s="24">
        <f>Table3[[#This Row],[EMP ID]]</f>
        <v>440255</v>
      </c>
    </row>
    <row r="1267" spans="1:15" x14ac:dyDescent="0.25">
      <c r="A1267" s="24">
        <v>440256</v>
      </c>
      <c r="B1267" s="24" t="s">
        <v>877</v>
      </c>
      <c r="C1267" s="24" t="s">
        <v>778</v>
      </c>
      <c r="D1267" s="24" t="s">
        <v>2258</v>
      </c>
      <c r="F1267" s="24" t="s">
        <v>1025</v>
      </c>
      <c r="G1267" s="24" t="s">
        <v>761</v>
      </c>
      <c r="H1267" s="27">
        <v>44042</v>
      </c>
      <c r="I1267" s="27">
        <v>44033</v>
      </c>
      <c r="J1267" s="27">
        <v>44033</v>
      </c>
      <c r="K1267" s="27">
        <v>44042</v>
      </c>
      <c r="L1267" s="24">
        <f>Table3[[#This Row],[EMP ID]]</f>
        <v>440256</v>
      </c>
      <c r="M1267" s="24" t="str">
        <f t="shared" si="38"/>
        <v>Jose A. Betancourt-Vega</v>
      </c>
      <c r="N1267" s="24" t="str">
        <f t="shared" si="39"/>
        <v>Betancourt-Vega, Jose A</v>
      </c>
      <c r="O1267" s="24">
        <f>Table3[[#This Row],[EMP ID]]</f>
        <v>440256</v>
      </c>
    </row>
    <row r="1268" spans="1:15" x14ac:dyDescent="0.25">
      <c r="A1268" s="24">
        <v>440257</v>
      </c>
      <c r="B1268" s="24" t="s">
        <v>974</v>
      </c>
      <c r="C1268" s="24" t="s">
        <v>778</v>
      </c>
      <c r="D1268" s="24" t="s">
        <v>2259</v>
      </c>
      <c r="F1268" s="24" t="s">
        <v>1022</v>
      </c>
      <c r="G1268" s="24" t="s">
        <v>761</v>
      </c>
      <c r="H1268" s="27"/>
      <c r="I1268" s="27">
        <v>44033</v>
      </c>
      <c r="J1268" s="27">
        <v>44033</v>
      </c>
      <c r="K1268" s="27">
        <v>45619</v>
      </c>
      <c r="L1268" s="24">
        <f>Table3[[#This Row],[EMP ID]]</f>
        <v>440257</v>
      </c>
      <c r="M1268" s="24" t="str">
        <f t="shared" si="38"/>
        <v>Luis A. Rivera-Moreno</v>
      </c>
      <c r="N1268" s="24" t="str">
        <f t="shared" si="39"/>
        <v>Rivera-Moreno, Luis A</v>
      </c>
      <c r="O1268" s="24">
        <f>Table3[[#This Row],[EMP ID]]</f>
        <v>440257</v>
      </c>
    </row>
    <row r="1269" spans="1:15" x14ac:dyDescent="0.25">
      <c r="A1269" s="24">
        <v>440258</v>
      </c>
      <c r="B1269" s="24" t="s">
        <v>2260</v>
      </c>
      <c r="C1269" s="24" t="s">
        <v>759</v>
      </c>
      <c r="D1269" s="24" t="s">
        <v>2261</v>
      </c>
      <c r="F1269" s="24" t="s">
        <v>1025</v>
      </c>
      <c r="G1269" s="24" t="s">
        <v>761</v>
      </c>
      <c r="H1269" s="27">
        <v>44092</v>
      </c>
      <c r="I1269" s="27">
        <v>44039</v>
      </c>
      <c r="J1269" s="27">
        <v>44039</v>
      </c>
      <c r="K1269" s="27">
        <v>44092</v>
      </c>
      <c r="L1269" s="24">
        <f>Table3[[#This Row],[EMP ID]]</f>
        <v>440258</v>
      </c>
      <c r="M1269" s="24" t="str">
        <f t="shared" si="38"/>
        <v>Publio F. Mendez-Alvarez</v>
      </c>
      <c r="N1269" s="24" t="str">
        <f t="shared" si="39"/>
        <v>Mendez-Alvarez, Publio F</v>
      </c>
      <c r="O1269" s="24">
        <f>Table3[[#This Row],[EMP ID]]</f>
        <v>440258</v>
      </c>
    </row>
    <row r="1270" spans="1:15" x14ac:dyDescent="0.25">
      <c r="A1270" s="24">
        <v>440259</v>
      </c>
      <c r="B1270" s="24" t="s">
        <v>1440</v>
      </c>
      <c r="D1270" s="24" t="s">
        <v>2262</v>
      </c>
      <c r="F1270" s="24" t="s">
        <v>1031</v>
      </c>
      <c r="G1270" s="24" t="s">
        <v>761</v>
      </c>
      <c r="H1270" s="27"/>
      <c r="I1270" s="27">
        <v>44041</v>
      </c>
      <c r="J1270" s="27">
        <v>44041</v>
      </c>
      <c r="K1270" s="27">
        <v>45619</v>
      </c>
      <c r="L1270" s="24">
        <f>Table3[[#This Row],[EMP ID]]</f>
        <v>440259</v>
      </c>
      <c r="M1270" s="24" t="str">
        <f t="shared" si="38"/>
        <v>Rolando Colmenero-Garcia</v>
      </c>
      <c r="N1270" s="24" t="str">
        <f t="shared" si="39"/>
        <v>Colmenero-Garcia, Rolando</v>
      </c>
      <c r="O1270" s="24">
        <f>Table3[[#This Row],[EMP ID]]</f>
        <v>440259</v>
      </c>
    </row>
    <row r="1271" spans="1:15" x14ac:dyDescent="0.25">
      <c r="A1271" s="24">
        <v>440260</v>
      </c>
      <c r="B1271" s="24" t="s">
        <v>999</v>
      </c>
      <c r="D1271" s="24" t="s">
        <v>2263</v>
      </c>
      <c r="F1271" s="24" t="s">
        <v>1022</v>
      </c>
      <c r="G1271" s="24" t="s">
        <v>761</v>
      </c>
      <c r="H1271" s="27">
        <v>44856</v>
      </c>
      <c r="I1271" s="27">
        <v>44040</v>
      </c>
      <c r="J1271" s="27">
        <v>44040</v>
      </c>
      <c r="K1271" s="27">
        <v>44856</v>
      </c>
      <c r="L1271" s="24">
        <f>Table3[[#This Row],[EMP ID]]</f>
        <v>440260</v>
      </c>
      <c r="M1271" s="24" t="str">
        <f t="shared" si="38"/>
        <v>Michael Wilson-Allen</v>
      </c>
      <c r="N1271" s="24" t="str">
        <f t="shared" si="39"/>
        <v>Wilson-Allen, Michael</v>
      </c>
      <c r="O1271" s="24">
        <f>Table3[[#This Row],[EMP ID]]</f>
        <v>440260</v>
      </c>
    </row>
    <row r="1272" spans="1:15" x14ac:dyDescent="0.25">
      <c r="A1272" s="24">
        <v>440261</v>
      </c>
      <c r="B1272" s="24" t="s">
        <v>1087</v>
      </c>
      <c r="D1272" s="24" t="s">
        <v>2264</v>
      </c>
      <c r="F1272" s="24" t="s">
        <v>837</v>
      </c>
      <c r="G1272" s="24" t="s">
        <v>761</v>
      </c>
      <c r="H1272" s="27">
        <v>44051</v>
      </c>
      <c r="I1272" s="27">
        <v>44046</v>
      </c>
      <c r="J1272" s="27">
        <v>44046</v>
      </c>
      <c r="K1272" s="27">
        <v>44051</v>
      </c>
      <c r="L1272" s="24">
        <f>Table3[[#This Row],[EMP ID]]</f>
        <v>440261</v>
      </c>
      <c r="M1272" s="24" t="str">
        <f t="shared" si="38"/>
        <v>Humberto Caballero-Anaya</v>
      </c>
      <c r="N1272" s="24" t="str">
        <f t="shared" si="39"/>
        <v>Caballero-Anaya, Humberto</v>
      </c>
      <c r="O1272" s="24">
        <f>Table3[[#This Row],[EMP ID]]</f>
        <v>440261</v>
      </c>
    </row>
    <row r="1273" spans="1:15" x14ac:dyDescent="0.25">
      <c r="A1273" s="24">
        <v>440262</v>
      </c>
      <c r="B1273" s="24" t="s">
        <v>916</v>
      </c>
      <c r="C1273" s="24" t="s">
        <v>845</v>
      </c>
      <c r="D1273" s="24" t="s">
        <v>2265</v>
      </c>
      <c r="F1273" s="24" t="s">
        <v>837</v>
      </c>
      <c r="G1273" s="24" t="s">
        <v>771</v>
      </c>
      <c r="H1273" s="27">
        <v>44051</v>
      </c>
      <c r="I1273" s="27">
        <v>44048</v>
      </c>
      <c r="J1273" s="27">
        <v>44048</v>
      </c>
      <c r="K1273" s="27">
        <v>44051</v>
      </c>
      <c r="L1273" s="24">
        <f>Table3[[#This Row],[EMP ID]]</f>
        <v>440262</v>
      </c>
      <c r="M1273" s="24" t="str">
        <f t="shared" si="38"/>
        <v>Christopher D. Newsome</v>
      </c>
      <c r="N1273" s="24" t="str">
        <f t="shared" si="39"/>
        <v>Newsome, Christopher D</v>
      </c>
      <c r="O1273" s="24">
        <f>Table3[[#This Row],[EMP ID]]</f>
        <v>440262</v>
      </c>
    </row>
    <row r="1274" spans="1:15" x14ac:dyDescent="0.25">
      <c r="A1274" s="24">
        <v>440263</v>
      </c>
      <c r="B1274" s="24" t="s">
        <v>1377</v>
      </c>
      <c r="D1274" s="24" t="s">
        <v>2266</v>
      </c>
      <c r="F1274" s="24" t="s">
        <v>1022</v>
      </c>
      <c r="G1274" s="24" t="s">
        <v>761</v>
      </c>
      <c r="H1274" s="27">
        <v>44056</v>
      </c>
      <c r="I1274" s="27">
        <v>44053</v>
      </c>
      <c r="J1274" s="27">
        <v>44053</v>
      </c>
      <c r="K1274" s="27">
        <v>44056</v>
      </c>
      <c r="L1274" s="24">
        <f>Table3[[#This Row],[EMP ID]]</f>
        <v>440263</v>
      </c>
      <c r="M1274" s="24" t="str">
        <f t="shared" si="38"/>
        <v>Arturo Baena-Jesus</v>
      </c>
      <c r="N1274" s="24" t="str">
        <f t="shared" si="39"/>
        <v>Baena-Jesus, Arturo</v>
      </c>
      <c r="O1274" s="24">
        <f>Table3[[#This Row],[EMP ID]]</f>
        <v>440263</v>
      </c>
    </row>
    <row r="1275" spans="1:15" x14ac:dyDescent="0.25">
      <c r="A1275" s="24">
        <v>440264</v>
      </c>
      <c r="B1275" s="24" t="s">
        <v>1245</v>
      </c>
      <c r="C1275" s="24" t="s">
        <v>776</v>
      </c>
      <c r="D1275" s="24" t="s">
        <v>1118</v>
      </c>
      <c r="F1275" s="24" t="s">
        <v>1100</v>
      </c>
      <c r="G1275" s="24" t="s">
        <v>761</v>
      </c>
      <c r="H1275" s="27">
        <v>44053</v>
      </c>
      <c r="I1275" s="27">
        <v>44053</v>
      </c>
      <c r="J1275" s="27">
        <v>44053</v>
      </c>
      <c r="K1275" s="27">
        <v>44053</v>
      </c>
      <c r="L1275" s="24">
        <f>Table3[[#This Row],[EMP ID]]</f>
        <v>440264</v>
      </c>
      <c r="M1275" s="24" t="str">
        <f t="shared" si="38"/>
        <v>Angel M. Rivera</v>
      </c>
      <c r="N1275" s="24" t="str">
        <f t="shared" si="39"/>
        <v>Rivera, Angel M</v>
      </c>
      <c r="O1275" s="24">
        <f>Table3[[#This Row],[EMP ID]]</f>
        <v>440264</v>
      </c>
    </row>
    <row r="1276" spans="1:15" x14ac:dyDescent="0.25">
      <c r="A1276" s="24">
        <v>440265</v>
      </c>
      <c r="B1276" s="24" t="s">
        <v>2267</v>
      </c>
      <c r="D1276" s="24" t="s">
        <v>2268</v>
      </c>
      <c r="F1276" s="24" t="s">
        <v>1025</v>
      </c>
      <c r="G1276" s="24" t="s">
        <v>761</v>
      </c>
      <c r="H1276" s="27">
        <v>44263</v>
      </c>
      <c r="I1276" s="27">
        <v>44053</v>
      </c>
      <c r="J1276" s="27">
        <v>44053</v>
      </c>
      <c r="K1276" s="27">
        <v>44263</v>
      </c>
      <c r="L1276" s="24">
        <f>Table3[[#This Row],[EMP ID]]</f>
        <v>440265</v>
      </c>
      <c r="M1276" s="24" t="str">
        <f t="shared" si="38"/>
        <v>Karen Flores-Calderon</v>
      </c>
      <c r="N1276" s="24" t="str">
        <f t="shared" si="39"/>
        <v>Flores-Calderon, Karen</v>
      </c>
      <c r="O1276" s="24">
        <f>Table3[[#This Row],[EMP ID]]</f>
        <v>440265</v>
      </c>
    </row>
    <row r="1277" spans="1:15" x14ac:dyDescent="0.25">
      <c r="A1277" s="24">
        <v>440266</v>
      </c>
      <c r="B1277" s="24" t="s">
        <v>2269</v>
      </c>
      <c r="C1277" s="24" t="s">
        <v>791</v>
      </c>
      <c r="D1277" s="24" t="s">
        <v>2270</v>
      </c>
      <c r="F1277" s="24" t="s">
        <v>837</v>
      </c>
      <c r="G1277" s="24" t="s">
        <v>771</v>
      </c>
      <c r="H1277" s="27">
        <v>44127</v>
      </c>
      <c r="I1277" s="27">
        <v>44067</v>
      </c>
      <c r="J1277" s="27">
        <v>44067</v>
      </c>
      <c r="K1277" s="27">
        <v>44127</v>
      </c>
      <c r="L1277" s="24">
        <f>Table3[[#This Row],[EMP ID]]</f>
        <v>440266</v>
      </c>
      <c r="M1277" s="24" t="str">
        <f t="shared" si="38"/>
        <v>Nathan E. Powell Jr</v>
      </c>
      <c r="N1277" s="24" t="str">
        <f t="shared" si="39"/>
        <v>Powell Jr, Nathan E</v>
      </c>
      <c r="O1277" s="24">
        <f>Table3[[#This Row],[EMP ID]]</f>
        <v>440266</v>
      </c>
    </row>
    <row r="1278" spans="1:15" x14ac:dyDescent="0.25">
      <c r="A1278" s="24">
        <v>440267</v>
      </c>
      <c r="B1278" s="24" t="s">
        <v>857</v>
      </c>
      <c r="D1278" s="24" t="s">
        <v>2271</v>
      </c>
      <c r="F1278" s="24" t="s">
        <v>1270</v>
      </c>
      <c r="G1278" s="24" t="s">
        <v>761</v>
      </c>
      <c r="H1278" s="27">
        <v>44295</v>
      </c>
      <c r="I1278" s="27">
        <v>44088</v>
      </c>
      <c r="J1278" s="27">
        <v>44088</v>
      </c>
      <c r="K1278" s="27">
        <v>44295</v>
      </c>
      <c r="L1278" s="24">
        <f>Table3[[#This Row],[EMP ID]]</f>
        <v>440267</v>
      </c>
      <c r="M1278" s="24" t="str">
        <f t="shared" si="38"/>
        <v>Daniel Quinones Sr.</v>
      </c>
      <c r="N1278" s="24" t="str">
        <f t="shared" si="39"/>
        <v>Quinones Sr., Daniel</v>
      </c>
      <c r="O1278" s="24">
        <f>Table3[[#This Row],[EMP ID]]</f>
        <v>440267</v>
      </c>
    </row>
    <row r="1279" spans="1:15" x14ac:dyDescent="0.25">
      <c r="A1279" s="24">
        <v>440268</v>
      </c>
      <c r="B1279" s="24" t="s">
        <v>857</v>
      </c>
      <c r="C1279" s="24" t="s">
        <v>766</v>
      </c>
      <c r="D1279" s="24" t="s">
        <v>2272</v>
      </c>
      <c r="F1279" s="24" t="s">
        <v>2273</v>
      </c>
      <c r="G1279" s="24" t="s">
        <v>761</v>
      </c>
      <c r="H1279" s="27">
        <v>44295</v>
      </c>
      <c r="I1279" s="27">
        <v>44088</v>
      </c>
      <c r="J1279" s="27">
        <v>44088</v>
      </c>
      <c r="K1279" s="27">
        <v>44295</v>
      </c>
      <c r="L1279" s="24">
        <f>Table3[[#This Row],[EMP ID]]</f>
        <v>440268</v>
      </c>
      <c r="M1279" s="24" t="str">
        <f t="shared" si="38"/>
        <v>Daniel J. Quinones-Zapata</v>
      </c>
      <c r="N1279" s="24" t="str">
        <f t="shared" si="39"/>
        <v>Quinones-Zapata, Daniel J</v>
      </c>
      <c r="O1279" s="24">
        <f>Table3[[#This Row],[EMP ID]]</f>
        <v>440268</v>
      </c>
    </row>
    <row r="1280" spans="1:15" x14ac:dyDescent="0.25">
      <c r="A1280" s="24">
        <v>440269</v>
      </c>
      <c r="B1280" s="24" t="s">
        <v>1354</v>
      </c>
      <c r="D1280" s="24" t="s">
        <v>2272</v>
      </c>
      <c r="F1280" s="24" t="s">
        <v>1022</v>
      </c>
      <c r="G1280" s="24" t="s">
        <v>761</v>
      </c>
      <c r="H1280" s="27">
        <v>44295</v>
      </c>
      <c r="I1280" s="27">
        <v>44088</v>
      </c>
      <c r="J1280" s="27">
        <v>44088</v>
      </c>
      <c r="K1280" s="27">
        <v>44295</v>
      </c>
      <c r="L1280" s="24">
        <f>Table3[[#This Row],[EMP ID]]</f>
        <v>440269</v>
      </c>
      <c r="M1280" s="24" t="str">
        <f t="shared" si="38"/>
        <v>Antonio Quinones-Zapata</v>
      </c>
      <c r="N1280" s="24" t="str">
        <f t="shared" si="39"/>
        <v>Quinones-Zapata, Antonio</v>
      </c>
      <c r="O1280" s="24">
        <f>Table3[[#This Row],[EMP ID]]</f>
        <v>440269</v>
      </c>
    </row>
    <row r="1281" spans="1:15" x14ac:dyDescent="0.25">
      <c r="A1281" s="24">
        <v>440270</v>
      </c>
      <c r="B1281" s="24" t="s">
        <v>2274</v>
      </c>
      <c r="C1281" s="24" t="s">
        <v>778</v>
      </c>
      <c r="D1281" s="24" t="s">
        <v>1114</v>
      </c>
      <c r="F1281" s="24" t="s">
        <v>837</v>
      </c>
      <c r="G1281" s="24" t="s">
        <v>761</v>
      </c>
      <c r="H1281" s="27">
        <v>44295</v>
      </c>
      <c r="I1281" s="27">
        <v>44088</v>
      </c>
      <c r="J1281" s="27">
        <v>44088</v>
      </c>
      <c r="K1281" s="27">
        <v>44295</v>
      </c>
      <c r="L1281" s="24">
        <f>Table3[[#This Row],[EMP ID]]</f>
        <v>440270</v>
      </c>
      <c r="M1281" s="24" t="str">
        <f t="shared" si="38"/>
        <v>Aldair A. Perez</v>
      </c>
      <c r="N1281" s="24" t="str">
        <f t="shared" si="39"/>
        <v>Perez, Aldair A</v>
      </c>
      <c r="O1281" s="24">
        <f>Table3[[#This Row],[EMP ID]]</f>
        <v>440270</v>
      </c>
    </row>
    <row r="1282" spans="1:15" x14ac:dyDescent="0.25">
      <c r="A1282" s="24">
        <v>440271</v>
      </c>
      <c r="B1282" s="24" t="s">
        <v>2275</v>
      </c>
      <c r="C1282" s="24" t="s">
        <v>772</v>
      </c>
      <c r="D1282" s="24" t="s">
        <v>2276</v>
      </c>
      <c r="F1282" s="24" t="s">
        <v>1022</v>
      </c>
      <c r="G1282" s="24" t="s">
        <v>761</v>
      </c>
      <c r="H1282" s="27">
        <v>44779</v>
      </c>
      <c r="I1282" s="27">
        <v>44088</v>
      </c>
      <c r="J1282" s="27">
        <v>44686</v>
      </c>
      <c r="K1282" s="27">
        <v>44779</v>
      </c>
      <c r="L1282" s="24">
        <f>Table3[[#This Row],[EMP ID]]</f>
        <v>440271</v>
      </c>
      <c r="M1282" s="24" t="str">
        <f t="shared" si="38"/>
        <v>Alvaro H. Inostroza</v>
      </c>
      <c r="N1282" s="24" t="str">
        <f t="shared" si="39"/>
        <v>Inostroza, Alvaro H</v>
      </c>
      <c r="O1282" s="24">
        <f>Table3[[#This Row],[EMP ID]]</f>
        <v>440271</v>
      </c>
    </row>
    <row r="1283" spans="1:15" x14ac:dyDescent="0.25">
      <c r="A1283" s="24">
        <v>440272</v>
      </c>
      <c r="B1283" s="24" t="s">
        <v>1089</v>
      </c>
      <c r="D1283" s="24" t="s">
        <v>767</v>
      </c>
      <c r="F1283" s="24" t="s">
        <v>1041</v>
      </c>
      <c r="G1283" s="24" t="s">
        <v>761</v>
      </c>
      <c r="H1283" s="27">
        <v>44315</v>
      </c>
      <c r="I1283" s="27">
        <v>44102</v>
      </c>
      <c r="J1283" s="27">
        <v>44102</v>
      </c>
      <c r="K1283" s="27">
        <v>44315</v>
      </c>
      <c r="L1283" s="24">
        <f>Table3[[#This Row],[EMP ID]]</f>
        <v>440272</v>
      </c>
      <c r="M1283" s="24" t="str">
        <f t="shared" ref="M1283:M1346" si="40">IF(C1283&lt;&gt;"", B1283 &amp; " " &amp; C1283 &amp; ". " &amp; D1283, B1283 &amp; " " &amp; D1283)</f>
        <v>Manuel Lopez</v>
      </c>
      <c r="N1283" s="24" t="str">
        <f t="shared" ref="N1283:N1346" si="41">IF(C1283&lt;&gt;"", D1283 &amp; ", " &amp; B1283 &amp; " " &amp; C1283, D1283 &amp; ", " &amp; B1283)</f>
        <v>Lopez, Manuel</v>
      </c>
      <c r="O1283" s="24">
        <f>Table3[[#This Row],[EMP ID]]</f>
        <v>440272</v>
      </c>
    </row>
    <row r="1284" spans="1:15" x14ac:dyDescent="0.25">
      <c r="A1284" s="24">
        <v>440273</v>
      </c>
      <c r="B1284" s="24" t="s">
        <v>2277</v>
      </c>
      <c r="D1284" s="24" t="s">
        <v>785</v>
      </c>
      <c r="F1284" s="24" t="s">
        <v>1057</v>
      </c>
      <c r="G1284" s="24" t="s">
        <v>761</v>
      </c>
      <c r="H1284" s="27"/>
      <c r="I1284" s="27">
        <v>44102</v>
      </c>
      <c r="J1284" s="27">
        <v>44102</v>
      </c>
      <c r="K1284" s="27">
        <v>45619</v>
      </c>
      <c r="L1284" s="24">
        <f>Table3[[#This Row],[EMP ID]]</f>
        <v>440273</v>
      </c>
      <c r="M1284" s="24" t="str">
        <f t="shared" si="40"/>
        <v>Aureliano Reyes</v>
      </c>
      <c r="N1284" s="24" t="str">
        <f t="shared" si="41"/>
        <v>Reyes, Aureliano</v>
      </c>
      <c r="O1284" s="24">
        <f>Table3[[#This Row],[EMP ID]]</f>
        <v>440273</v>
      </c>
    </row>
    <row r="1285" spans="1:15" x14ac:dyDescent="0.25">
      <c r="A1285" s="24">
        <v>440274</v>
      </c>
      <c r="B1285" s="24" t="s">
        <v>868</v>
      </c>
      <c r="C1285" s="24" t="s">
        <v>766</v>
      </c>
      <c r="D1285" s="24" t="s">
        <v>1954</v>
      </c>
      <c r="F1285" s="24" t="s">
        <v>1025</v>
      </c>
      <c r="G1285" s="24" t="s">
        <v>761</v>
      </c>
      <c r="H1285" s="27">
        <v>44111</v>
      </c>
      <c r="I1285" s="27">
        <v>44102</v>
      </c>
      <c r="J1285" s="27">
        <v>44102</v>
      </c>
      <c r="K1285" s="27">
        <v>44111</v>
      </c>
      <c r="L1285" s="24">
        <f>Table3[[#This Row],[EMP ID]]</f>
        <v>440274</v>
      </c>
      <c r="M1285" s="24" t="str">
        <f t="shared" si="40"/>
        <v>Victor J. Pena</v>
      </c>
      <c r="N1285" s="24" t="str">
        <f t="shared" si="41"/>
        <v>Pena, Victor J</v>
      </c>
      <c r="O1285" s="24">
        <f>Table3[[#This Row],[EMP ID]]</f>
        <v>440274</v>
      </c>
    </row>
    <row r="1286" spans="1:15" x14ac:dyDescent="0.25">
      <c r="A1286" s="24">
        <v>440275</v>
      </c>
      <c r="B1286" s="24" t="s">
        <v>877</v>
      </c>
      <c r="C1286" s="24" t="s">
        <v>816</v>
      </c>
      <c r="D1286" s="24" t="s">
        <v>917</v>
      </c>
      <c r="F1286" s="24" t="s">
        <v>1022</v>
      </c>
      <c r="G1286" s="24" t="s">
        <v>761</v>
      </c>
      <c r="H1286" s="27">
        <v>44842</v>
      </c>
      <c r="I1286" s="27">
        <v>44102</v>
      </c>
      <c r="J1286" s="27">
        <v>44648</v>
      </c>
      <c r="K1286" s="27">
        <v>44842</v>
      </c>
      <c r="L1286" s="24">
        <f>Table3[[#This Row],[EMP ID]]</f>
        <v>440275</v>
      </c>
      <c r="M1286" s="24" t="str">
        <f t="shared" si="40"/>
        <v>Jose I. Hernandez</v>
      </c>
      <c r="N1286" s="24" t="str">
        <f t="shared" si="41"/>
        <v>Hernandez, Jose I</v>
      </c>
      <c r="O1286" s="24">
        <f>Table3[[#This Row],[EMP ID]]</f>
        <v>440275</v>
      </c>
    </row>
    <row r="1287" spans="1:15" x14ac:dyDescent="0.25">
      <c r="A1287" s="24">
        <v>440276</v>
      </c>
      <c r="B1287" s="24" t="s">
        <v>938</v>
      </c>
      <c r="D1287" s="24" t="s">
        <v>2278</v>
      </c>
      <c r="F1287" s="24" t="s">
        <v>1025</v>
      </c>
      <c r="G1287" s="24" t="s">
        <v>761</v>
      </c>
      <c r="H1287" s="27">
        <v>44112</v>
      </c>
      <c r="I1287" s="27">
        <v>44102</v>
      </c>
      <c r="J1287" s="27">
        <v>44102</v>
      </c>
      <c r="K1287" s="27">
        <v>44112</v>
      </c>
      <c r="L1287" s="24">
        <f>Table3[[#This Row],[EMP ID]]</f>
        <v>440276</v>
      </c>
      <c r="M1287" s="24" t="str">
        <f t="shared" si="40"/>
        <v>Alejandro Ayala-Nava</v>
      </c>
      <c r="N1287" s="24" t="str">
        <f t="shared" si="41"/>
        <v>Ayala-Nava, Alejandro</v>
      </c>
      <c r="O1287" s="24">
        <f>Table3[[#This Row],[EMP ID]]</f>
        <v>440276</v>
      </c>
    </row>
    <row r="1288" spans="1:15" x14ac:dyDescent="0.25">
      <c r="A1288" s="24">
        <v>440277</v>
      </c>
      <c r="B1288" s="24" t="s">
        <v>1563</v>
      </c>
      <c r="D1288" s="24" t="s">
        <v>2279</v>
      </c>
      <c r="F1288" s="24" t="s">
        <v>1041</v>
      </c>
      <c r="G1288" s="24" t="s">
        <v>761</v>
      </c>
      <c r="H1288" s="27">
        <v>44902</v>
      </c>
      <c r="I1288" s="27">
        <v>44104</v>
      </c>
      <c r="J1288" s="27">
        <v>44104</v>
      </c>
      <c r="K1288" s="27">
        <v>44902</v>
      </c>
      <c r="L1288" s="24">
        <f>Table3[[#This Row],[EMP ID]]</f>
        <v>440277</v>
      </c>
      <c r="M1288" s="24" t="str">
        <f t="shared" si="40"/>
        <v>Ezequiel Garcia-Medellin</v>
      </c>
      <c r="N1288" s="24" t="str">
        <f t="shared" si="41"/>
        <v>Garcia-Medellin, Ezequiel</v>
      </c>
      <c r="O1288" s="24">
        <f>Table3[[#This Row],[EMP ID]]</f>
        <v>440277</v>
      </c>
    </row>
    <row r="1289" spans="1:15" x14ac:dyDescent="0.25">
      <c r="A1289" s="24">
        <v>440278</v>
      </c>
      <c r="B1289" s="24" t="s">
        <v>1416</v>
      </c>
      <c r="D1289" s="24" t="s">
        <v>2280</v>
      </c>
      <c r="F1289" s="24" t="s">
        <v>837</v>
      </c>
      <c r="G1289" s="24" t="s">
        <v>761</v>
      </c>
      <c r="H1289" s="27">
        <v>44256</v>
      </c>
      <c r="I1289" s="27">
        <v>44116</v>
      </c>
      <c r="J1289" s="27">
        <v>44116</v>
      </c>
      <c r="K1289" s="27">
        <v>44256</v>
      </c>
      <c r="L1289" s="24">
        <f>Table3[[#This Row],[EMP ID]]</f>
        <v>440278</v>
      </c>
      <c r="M1289" s="24" t="str">
        <f t="shared" si="40"/>
        <v>Moises Alcantara</v>
      </c>
      <c r="N1289" s="24" t="str">
        <f t="shared" si="41"/>
        <v>Alcantara, Moises</v>
      </c>
      <c r="O1289" s="24">
        <f>Table3[[#This Row],[EMP ID]]</f>
        <v>440278</v>
      </c>
    </row>
    <row r="1290" spans="1:15" x14ac:dyDescent="0.25">
      <c r="A1290" s="24">
        <v>440279</v>
      </c>
      <c r="B1290" s="24" t="s">
        <v>2281</v>
      </c>
      <c r="D1290" s="24" t="s">
        <v>2282</v>
      </c>
      <c r="F1290" s="24" t="s">
        <v>1041</v>
      </c>
      <c r="G1290" s="24" t="s">
        <v>761</v>
      </c>
      <c r="H1290" s="27">
        <v>45143</v>
      </c>
      <c r="I1290" s="27">
        <v>44116</v>
      </c>
      <c r="J1290" s="27">
        <v>44683</v>
      </c>
      <c r="K1290" s="27">
        <v>45143</v>
      </c>
      <c r="L1290" s="24">
        <f>Table3[[#This Row],[EMP ID]]</f>
        <v>440279</v>
      </c>
      <c r="M1290" s="24" t="str">
        <f t="shared" si="40"/>
        <v>Maurilio Hurtado-Guillen</v>
      </c>
      <c r="N1290" s="24" t="str">
        <f t="shared" si="41"/>
        <v>Hurtado-Guillen, Maurilio</v>
      </c>
      <c r="O1290" s="24">
        <f>Table3[[#This Row],[EMP ID]]</f>
        <v>440279</v>
      </c>
    </row>
    <row r="1291" spans="1:15" x14ac:dyDescent="0.25">
      <c r="A1291" s="24">
        <v>440280</v>
      </c>
      <c r="B1291" s="24" t="s">
        <v>857</v>
      </c>
      <c r="D1291" s="24" t="s">
        <v>907</v>
      </c>
      <c r="F1291" s="24" t="s">
        <v>837</v>
      </c>
      <c r="G1291" s="24" t="s">
        <v>761</v>
      </c>
      <c r="H1291" s="27">
        <v>44855</v>
      </c>
      <c r="I1291" s="27">
        <v>44118</v>
      </c>
      <c r="J1291" s="27">
        <v>44118</v>
      </c>
      <c r="K1291" s="27">
        <v>44855</v>
      </c>
      <c r="L1291" s="24">
        <f>Table3[[#This Row],[EMP ID]]</f>
        <v>440280</v>
      </c>
      <c r="M1291" s="24" t="str">
        <f t="shared" si="40"/>
        <v>Daniel Martinez</v>
      </c>
      <c r="N1291" s="24" t="str">
        <f t="shared" si="41"/>
        <v>Martinez, Daniel</v>
      </c>
      <c r="O1291" s="24">
        <f>Table3[[#This Row],[EMP ID]]</f>
        <v>440280</v>
      </c>
    </row>
    <row r="1292" spans="1:15" x14ac:dyDescent="0.25">
      <c r="A1292" s="24">
        <v>440281</v>
      </c>
      <c r="B1292" s="24" t="s">
        <v>2283</v>
      </c>
      <c r="D1292" s="24" t="s">
        <v>2284</v>
      </c>
      <c r="F1292" s="24" t="s">
        <v>837</v>
      </c>
      <c r="G1292" s="24" t="s">
        <v>761</v>
      </c>
      <c r="H1292" s="27">
        <v>44142</v>
      </c>
      <c r="I1292" s="27">
        <v>44130</v>
      </c>
      <c r="J1292" s="27">
        <v>44130</v>
      </c>
      <c r="K1292" s="27">
        <v>44142</v>
      </c>
      <c r="L1292" s="24">
        <f>Table3[[#This Row],[EMP ID]]</f>
        <v>440281</v>
      </c>
      <c r="M1292" s="24" t="str">
        <f t="shared" si="40"/>
        <v>Florentino Borjas-Urbina</v>
      </c>
      <c r="N1292" s="24" t="str">
        <f t="shared" si="41"/>
        <v>Borjas-Urbina, Florentino</v>
      </c>
      <c r="O1292" s="24">
        <f>Table3[[#This Row],[EMP ID]]</f>
        <v>440281</v>
      </c>
    </row>
    <row r="1293" spans="1:15" x14ac:dyDescent="0.25">
      <c r="A1293" s="24">
        <v>440282</v>
      </c>
      <c r="B1293" s="24" t="s">
        <v>2285</v>
      </c>
      <c r="C1293" s="24" t="s">
        <v>762</v>
      </c>
      <c r="D1293" s="24" t="s">
        <v>2286</v>
      </c>
      <c r="F1293" s="24" t="s">
        <v>1100</v>
      </c>
      <c r="G1293" s="24" t="s">
        <v>771</v>
      </c>
      <c r="H1293" s="27">
        <v>44576</v>
      </c>
      <c r="I1293" s="27">
        <v>44133</v>
      </c>
      <c r="J1293" s="27">
        <v>44133</v>
      </c>
      <c r="K1293" s="27">
        <v>44541</v>
      </c>
      <c r="L1293" s="24">
        <f>Table3[[#This Row],[EMP ID]]</f>
        <v>440282</v>
      </c>
      <c r="M1293" s="24" t="str">
        <f t="shared" si="40"/>
        <v>Kalipe S. Matthews</v>
      </c>
      <c r="N1293" s="24" t="str">
        <f t="shared" si="41"/>
        <v>Matthews, Kalipe S</v>
      </c>
      <c r="O1293" s="24">
        <f>Table3[[#This Row],[EMP ID]]</f>
        <v>440282</v>
      </c>
    </row>
    <row r="1294" spans="1:15" x14ac:dyDescent="0.25">
      <c r="A1294" s="24">
        <v>440283</v>
      </c>
      <c r="B1294" s="24" t="s">
        <v>876</v>
      </c>
      <c r="D1294" s="24" t="s">
        <v>2287</v>
      </c>
      <c r="F1294" s="24" t="s">
        <v>1100</v>
      </c>
      <c r="G1294" s="24" t="s">
        <v>761</v>
      </c>
      <c r="H1294" s="27">
        <v>44855</v>
      </c>
      <c r="I1294" s="27">
        <v>44139</v>
      </c>
      <c r="J1294" s="27">
        <v>44139</v>
      </c>
      <c r="K1294" s="27">
        <v>44855</v>
      </c>
      <c r="L1294" s="24">
        <f>Table3[[#This Row],[EMP ID]]</f>
        <v>440283</v>
      </c>
      <c r="M1294" s="24" t="str">
        <f t="shared" si="40"/>
        <v>Omar Del Villar</v>
      </c>
      <c r="N1294" s="24" t="str">
        <f t="shared" si="41"/>
        <v>Del Villar, Omar</v>
      </c>
      <c r="O1294" s="24">
        <f>Table3[[#This Row],[EMP ID]]</f>
        <v>440283</v>
      </c>
    </row>
    <row r="1295" spans="1:15" x14ac:dyDescent="0.25">
      <c r="A1295" s="24">
        <v>440284</v>
      </c>
      <c r="B1295" s="24" t="s">
        <v>1322</v>
      </c>
      <c r="D1295" s="24" t="s">
        <v>1127</v>
      </c>
      <c r="F1295" s="24" t="s">
        <v>989</v>
      </c>
      <c r="G1295" s="24" t="s">
        <v>761</v>
      </c>
      <c r="H1295" s="27">
        <v>44912</v>
      </c>
      <c r="I1295" s="27">
        <v>44158</v>
      </c>
      <c r="J1295" s="27">
        <v>44158</v>
      </c>
      <c r="K1295" s="27">
        <v>44912</v>
      </c>
      <c r="L1295" s="24">
        <f>Table3[[#This Row],[EMP ID]]</f>
        <v>440284</v>
      </c>
      <c r="M1295" s="24" t="str">
        <f t="shared" si="40"/>
        <v>Andrew Sanchez</v>
      </c>
      <c r="N1295" s="24" t="str">
        <f t="shared" si="41"/>
        <v>Sanchez, Andrew</v>
      </c>
      <c r="O1295" s="24">
        <f>Table3[[#This Row],[EMP ID]]</f>
        <v>440284</v>
      </c>
    </row>
    <row r="1296" spans="1:15" x14ac:dyDescent="0.25">
      <c r="A1296" s="24">
        <v>440285</v>
      </c>
      <c r="B1296" s="24" t="s">
        <v>1158</v>
      </c>
      <c r="C1296" s="24" t="s">
        <v>766</v>
      </c>
      <c r="D1296" s="24" t="s">
        <v>2288</v>
      </c>
      <c r="F1296" s="24" t="s">
        <v>989</v>
      </c>
      <c r="G1296" s="24" t="s">
        <v>761</v>
      </c>
      <c r="H1296" s="27">
        <v>45142</v>
      </c>
      <c r="I1296" s="27">
        <v>44165</v>
      </c>
      <c r="J1296" s="27">
        <v>44165</v>
      </c>
      <c r="K1296" s="27">
        <v>45142</v>
      </c>
      <c r="L1296" s="24">
        <f>Table3[[#This Row],[EMP ID]]</f>
        <v>440285</v>
      </c>
      <c r="M1296" s="24" t="str">
        <f t="shared" si="40"/>
        <v>Gerardo J. Badillo</v>
      </c>
      <c r="N1296" s="24" t="str">
        <f t="shared" si="41"/>
        <v>Badillo, Gerardo J</v>
      </c>
      <c r="O1296" s="24">
        <f>Table3[[#This Row],[EMP ID]]</f>
        <v>440285</v>
      </c>
    </row>
    <row r="1297" spans="1:15" x14ac:dyDescent="0.25">
      <c r="A1297" s="24">
        <v>440286</v>
      </c>
      <c r="B1297" s="24" t="s">
        <v>2289</v>
      </c>
      <c r="C1297" s="24" t="s">
        <v>759</v>
      </c>
      <c r="D1297" s="24" t="s">
        <v>1915</v>
      </c>
      <c r="F1297" s="24" t="s">
        <v>837</v>
      </c>
      <c r="G1297" s="24" t="s">
        <v>761</v>
      </c>
      <c r="H1297" s="27">
        <v>44172</v>
      </c>
      <c r="I1297" s="27">
        <v>44172</v>
      </c>
      <c r="J1297" s="27">
        <v>44172</v>
      </c>
      <c r="K1297" s="27">
        <v>44172</v>
      </c>
      <c r="L1297" s="24">
        <f>Table3[[#This Row],[EMP ID]]</f>
        <v>440286</v>
      </c>
      <c r="M1297" s="24" t="str">
        <f t="shared" si="40"/>
        <v>Oziel F. Luna</v>
      </c>
      <c r="N1297" s="24" t="str">
        <f t="shared" si="41"/>
        <v>Luna, Oziel F</v>
      </c>
      <c r="O1297" s="24">
        <f>Table3[[#This Row],[EMP ID]]</f>
        <v>440286</v>
      </c>
    </row>
    <row r="1298" spans="1:15" x14ac:dyDescent="0.25">
      <c r="A1298" s="24">
        <v>440287</v>
      </c>
      <c r="B1298" s="24" t="s">
        <v>826</v>
      </c>
      <c r="C1298" s="24" t="s">
        <v>766</v>
      </c>
      <c r="D1298" s="24" t="s">
        <v>917</v>
      </c>
      <c r="F1298" s="24" t="s">
        <v>1100</v>
      </c>
      <c r="G1298" s="24" t="s">
        <v>761</v>
      </c>
      <c r="H1298" s="27">
        <v>44202</v>
      </c>
      <c r="I1298" s="27">
        <v>44202</v>
      </c>
      <c r="J1298" s="27">
        <v>44202</v>
      </c>
      <c r="K1298" s="27">
        <v>44202</v>
      </c>
      <c r="L1298" s="24">
        <f>Table3[[#This Row],[EMP ID]]</f>
        <v>440287</v>
      </c>
      <c r="M1298" s="24" t="str">
        <f t="shared" si="40"/>
        <v>Eric J. Hernandez</v>
      </c>
      <c r="N1298" s="24" t="str">
        <f t="shared" si="41"/>
        <v>Hernandez, Eric J</v>
      </c>
      <c r="O1298" s="24">
        <f>Table3[[#This Row],[EMP ID]]</f>
        <v>440287</v>
      </c>
    </row>
    <row r="1299" spans="1:15" x14ac:dyDescent="0.25">
      <c r="A1299" s="24">
        <v>440288</v>
      </c>
      <c r="B1299" s="24" t="s">
        <v>928</v>
      </c>
      <c r="C1299" s="24" t="s">
        <v>778</v>
      </c>
      <c r="D1299" s="24" t="s">
        <v>2290</v>
      </c>
      <c r="F1299" s="24" t="s">
        <v>1041</v>
      </c>
      <c r="G1299" s="24" t="s">
        <v>761</v>
      </c>
      <c r="H1299" s="27">
        <v>44237</v>
      </c>
      <c r="I1299" s="27">
        <v>44215</v>
      </c>
      <c r="J1299" s="27">
        <v>44215</v>
      </c>
      <c r="K1299" s="27">
        <v>44237</v>
      </c>
      <c r="L1299" s="24">
        <f>Table3[[#This Row],[EMP ID]]</f>
        <v>440288</v>
      </c>
      <c r="M1299" s="24" t="str">
        <f t="shared" si="40"/>
        <v>Jorge A. Mendoza-Nagera</v>
      </c>
      <c r="N1299" s="24" t="str">
        <f t="shared" si="41"/>
        <v>Mendoza-Nagera, Jorge A</v>
      </c>
      <c r="O1299" s="24">
        <f>Table3[[#This Row],[EMP ID]]</f>
        <v>440288</v>
      </c>
    </row>
    <row r="1300" spans="1:15" x14ac:dyDescent="0.25">
      <c r="A1300" s="24">
        <v>440289</v>
      </c>
      <c r="B1300" s="24" t="s">
        <v>1945</v>
      </c>
      <c r="C1300" s="24" t="s">
        <v>845</v>
      </c>
      <c r="D1300" s="24" t="s">
        <v>2291</v>
      </c>
      <c r="F1300" s="24" t="s">
        <v>1244</v>
      </c>
      <c r="H1300" s="27">
        <v>44477</v>
      </c>
      <c r="I1300" s="27">
        <v>44228</v>
      </c>
      <c r="J1300" s="27">
        <v>44228</v>
      </c>
      <c r="K1300" s="27">
        <v>44477</v>
      </c>
      <c r="L1300" s="24">
        <f>Table3[[#This Row],[EMP ID]]</f>
        <v>440289</v>
      </c>
      <c r="M1300" s="24" t="str">
        <f t="shared" si="40"/>
        <v>Robert D. Munro</v>
      </c>
      <c r="N1300" s="24" t="str">
        <f t="shared" si="41"/>
        <v>Munro, Robert D</v>
      </c>
      <c r="O1300" s="24">
        <f>Table3[[#This Row],[EMP ID]]</f>
        <v>440289</v>
      </c>
    </row>
    <row r="1301" spans="1:15" x14ac:dyDescent="0.25">
      <c r="A1301" s="24">
        <v>440290</v>
      </c>
      <c r="B1301" s="24" t="s">
        <v>813</v>
      </c>
      <c r="C1301" s="24" t="s">
        <v>769</v>
      </c>
      <c r="D1301" s="24" t="s">
        <v>2292</v>
      </c>
      <c r="F1301" s="24" t="s">
        <v>1054</v>
      </c>
      <c r="G1301" s="24" t="s">
        <v>761</v>
      </c>
      <c r="H1301" s="27">
        <v>45540</v>
      </c>
      <c r="I1301" s="27">
        <v>44629</v>
      </c>
      <c r="J1301" s="27">
        <v>44629</v>
      </c>
      <c r="K1301" s="27">
        <v>45528</v>
      </c>
      <c r="L1301" s="24">
        <f>Table3[[#This Row],[EMP ID]]</f>
        <v>440290</v>
      </c>
      <c r="M1301" s="24" t="str">
        <f t="shared" si="40"/>
        <v>Hector L. Santiago-Lopez</v>
      </c>
      <c r="N1301" s="24" t="str">
        <f t="shared" si="41"/>
        <v>Santiago-Lopez, Hector L</v>
      </c>
      <c r="O1301" s="24">
        <f>Table3[[#This Row],[EMP ID]]</f>
        <v>440290</v>
      </c>
    </row>
    <row r="1302" spans="1:15" x14ac:dyDescent="0.25">
      <c r="A1302" s="24">
        <v>440291</v>
      </c>
      <c r="B1302" s="24" t="s">
        <v>1522</v>
      </c>
      <c r="D1302" s="24" t="s">
        <v>2293</v>
      </c>
      <c r="F1302" s="24" t="s">
        <v>1025</v>
      </c>
      <c r="G1302" s="24" t="s">
        <v>761</v>
      </c>
      <c r="H1302" s="27">
        <v>44379</v>
      </c>
      <c r="I1302" s="27">
        <v>44235</v>
      </c>
      <c r="J1302" s="27">
        <v>44235</v>
      </c>
      <c r="K1302" s="27">
        <v>44379</v>
      </c>
      <c r="L1302" s="24">
        <f>Table3[[#This Row],[EMP ID]]</f>
        <v>440291</v>
      </c>
      <c r="M1302" s="24" t="str">
        <f t="shared" si="40"/>
        <v>Sergio Rosas Jr</v>
      </c>
      <c r="N1302" s="24" t="str">
        <f t="shared" si="41"/>
        <v>Rosas Jr, Sergio</v>
      </c>
      <c r="O1302" s="24">
        <f>Table3[[#This Row],[EMP ID]]</f>
        <v>440291</v>
      </c>
    </row>
    <row r="1303" spans="1:15" x14ac:dyDescent="0.25">
      <c r="A1303" s="24">
        <v>440292</v>
      </c>
      <c r="B1303" s="24" t="s">
        <v>1061</v>
      </c>
      <c r="C1303" s="24" t="s">
        <v>778</v>
      </c>
      <c r="D1303" s="24" t="s">
        <v>2294</v>
      </c>
      <c r="F1303" s="24" t="s">
        <v>837</v>
      </c>
      <c r="G1303" s="24" t="s">
        <v>761</v>
      </c>
      <c r="H1303" s="27">
        <v>44587</v>
      </c>
      <c r="I1303" s="27">
        <v>44235</v>
      </c>
      <c r="J1303" s="27">
        <v>44235</v>
      </c>
      <c r="K1303" s="27">
        <v>44587</v>
      </c>
      <c r="L1303" s="24">
        <f>Table3[[#This Row],[EMP ID]]</f>
        <v>440292</v>
      </c>
      <c r="M1303" s="24" t="str">
        <f t="shared" si="40"/>
        <v>Miguel A. Romero-Castaneda</v>
      </c>
      <c r="N1303" s="24" t="str">
        <f t="shared" si="41"/>
        <v>Romero-Castaneda, Miguel A</v>
      </c>
      <c r="O1303" s="24">
        <f>Table3[[#This Row],[EMP ID]]</f>
        <v>440292</v>
      </c>
    </row>
    <row r="1304" spans="1:15" x14ac:dyDescent="0.25">
      <c r="A1304" s="24">
        <v>440293</v>
      </c>
      <c r="B1304" s="24" t="s">
        <v>1089</v>
      </c>
      <c r="D1304" s="24" t="s">
        <v>2295</v>
      </c>
      <c r="F1304" s="24" t="s">
        <v>1025</v>
      </c>
      <c r="G1304" s="24" t="s">
        <v>761</v>
      </c>
      <c r="H1304" s="27">
        <v>44251</v>
      </c>
      <c r="I1304" s="27">
        <v>44235</v>
      </c>
      <c r="J1304" s="27">
        <v>44235</v>
      </c>
      <c r="K1304" s="27">
        <v>44251</v>
      </c>
      <c r="L1304" s="24">
        <f>Table3[[#This Row],[EMP ID]]</f>
        <v>440293</v>
      </c>
      <c r="M1304" s="24" t="str">
        <f t="shared" si="40"/>
        <v>Manuel Argueta</v>
      </c>
      <c r="N1304" s="24" t="str">
        <f t="shared" si="41"/>
        <v>Argueta, Manuel</v>
      </c>
      <c r="O1304" s="24">
        <f>Table3[[#This Row],[EMP ID]]</f>
        <v>440293</v>
      </c>
    </row>
    <row r="1305" spans="1:15" x14ac:dyDescent="0.25">
      <c r="A1305" s="24">
        <v>440294</v>
      </c>
      <c r="B1305" s="24" t="s">
        <v>908</v>
      </c>
      <c r="C1305" s="24" t="s">
        <v>766</v>
      </c>
      <c r="D1305" s="24" t="s">
        <v>1094</v>
      </c>
      <c r="F1305" s="24" t="s">
        <v>837</v>
      </c>
      <c r="G1305" s="24" t="s">
        <v>761</v>
      </c>
      <c r="H1305" s="27">
        <v>44345</v>
      </c>
      <c r="I1305" s="27">
        <v>44235</v>
      </c>
      <c r="J1305" s="27">
        <v>44235</v>
      </c>
      <c r="K1305" s="27">
        <v>44345</v>
      </c>
      <c r="L1305" s="24">
        <f>Table3[[#This Row],[EMP ID]]</f>
        <v>440294</v>
      </c>
      <c r="M1305" s="24" t="str">
        <f t="shared" si="40"/>
        <v>Juan J. Govea</v>
      </c>
      <c r="N1305" s="24" t="str">
        <f t="shared" si="41"/>
        <v>Govea, Juan J</v>
      </c>
      <c r="O1305" s="24">
        <f>Table3[[#This Row],[EMP ID]]</f>
        <v>440294</v>
      </c>
    </row>
    <row r="1306" spans="1:15" x14ac:dyDescent="0.25">
      <c r="A1306" s="24">
        <v>440295</v>
      </c>
      <c r="B1306" s="24" t="s">
        <v>938</v>
      </c>
      <c r="D1306" s="24" t="s">
        <v>1355</v>
      </c>
      <c r="F1306" s="24" t="s">
        <v>1041</v>
      </c>
      <c r="G1306" s="24" t="s">
        <v>761</v>
      </c>
      <c r="H1306" s="27">
        <v>44879</v>
      </c>
      <c r="I1306" s="27">
        <v>44235</v>
      </c>
      <c r="J1306" s="27">
        <v>44235</v>
      </c>
      <c r="K1306" s="27">
        <v>44879</v>
      </c>
      <c r="L1306" s="24">
        <f>Table3[[#This Row],[EMP ID]]</f>
        <v>440295</v>
      </c>
      <c r="M1306" s="24" t="str">
        <f t="shared" si="40"/>
        <v>Alejandro Jimenez</v>
      </c>
      <c r="N1306" s="24" t="str">
        <f t="shared" si="41"/>
        <v>Jimenez, Alejandro</v>
      </c>
      <c r="O1306" s="24">
        <f>Table3[[#This Row],[EMP ID]]</f>
        <v>440295</v>
      </c>
    </row>
    <row r="1307" spans="1:15" x14ac:dyDescent="0.25">
      <c r="A1307" s="24">
        <v>440296</v>
      </c>
      <c r="B1307" s="24" t="s">
        <v>1132</v>
      </c>
      <c r="C1307" s="24" t="s">
        <v>778</v>
      </c>
      <c r="D1307" s="24" t="s">
        <v>1848</v>
      </c>
      <c r="F1307" s="24" t="s">
        <v>837</v>
      </c>
      <c r="G1307" s="24" t="s">
        <v>761</v>
      </c>
      <c r="H1307" s="27">
        <v>44561</v>
      </c>
      <c r="I1307" s="27">
        <v>44242</v>
      </c>
      <c r="J1307" s="27">
        <v>44256</v>
      </c>
      <c r="K1307" s="27">
        <v>44561</v>
      </c>
      <c r="L1307" s="24">
        <f>Table3[[#This Row],[EMP ID]]</f>
        <v>440296</v>
      </c>
      <c r="M1307" s="24" t="str">
        <f t="shared" si="40"/>
        <v>Javier A. Delgado</v>
      </c>
      <c r="N1307" s="24" t="str">
        <f t="shared" si="41"/>
        <v>Delgado, Javier A</v>
      </c>
      <c r="O1307" s="24">
        <f>Table3[[#This Row],[EMP ID]]</f>
        <v>440296</v>
      </c>
    </row>
    <row r="1308" spans="1:15" x14ac:dyDescent="0.25">
      <c r="A1308" s="24">
        <v>440297</v>
      </c>
      <c r="B1308" s="24" t="s">
        <v>965</v>
      </c>
      <c r="C1308" s="24" t="s">
        <v>776</v>
      </c>
      <c r="D1308" s="24" t="s">
        <v>1545</v>
      </c>
      <c r="F1308" s="24" t="s">
        <v>1041</v>
      </c>
      <c r="H1308" s="27">
        <v>44561</v>
      </c>
      <c r="I1308" s="27">
        <v>44242</v>
      </c>
      <c r="J1308" s="27">
        <v>44256</v>
      </c>
      <c r="K1308" s="27">
        <v>44561</v>
      </c>
      <c r="L1308" s="24">
        <f>Table3[[#This Row],[EMP ID]]</f>
        <v>440297</v>
      </c>
      <c r="M1308" s="24" t="str">
        <f t="shared" si="40"/>
        <v>Clay M. White</v>
      </c>
      <c r="N1308" s="24" t="str">
        <f t="shared" si="41"/>
        <v>White, Clay M</v>
      </c>
      <c r="O1308" s="24">
        <f>Table3[[#This Row],[EMP ID]]</f>
        <v>440297</v>
      </c>
    </row>
    <row r="1309" spans="1:15" x14ac:dyDescent="0.25">
      <c r="A1309" s="24">
        <v>440298</v>
      </c>
      <c r="B1309" s="24" t="s">
        <v>1322</v>
      </c>
      <c r="C1309" s="24" t="s">
        <v>769</v>
      </c>
      <c r="D1309" s="24" t="s">
        <v>2296</v>
      </c>
      <c r="F1309" s="24" t="s">
        <v>1041</v>
      </c>
      <c r="H1309" s="27">
        <v>44561</v>
      </c>
      <c r="I1309" s="27">
        <v>44242</v>
      </c>
      <c r="J1309" s="27">
        <v>44256</v>
      </c>
      <c r="K1309" s="27">
        <v>44561</v>
      </c>
      <c r="L1309" s="24">
        <f>Table3[[#This Row],[EMP ID]]</f>
        <v>440298</v>
      </c>
      <c r="M1309" s="24" t="str">
        <f t="shared" si="40"/>
        <v>Andrew L. Welch</v>
      </c>
      <c r="N1309" s="24" t="str">
        <f t="shared" si="41"/>
        <v>Welch, Andrew L</v>
      </c>
      <c r="O1309" s="24">
        <f>Table3[[#This Row],[EMP ID]]</f>
        <v>440298</v>
      </c>
    </row>
    <row r="1310" spans="1:15" x14ac:dyDescent="0.25">
      <c r="A1310" s="24">
        <v>440299</v>
      </c>
      <c r="B1310" s="24" t="s">
        <v>1061</v>
      </c>
      <c r="C1310" s="24" t="s">
        <v>778</v>
      </c>
      <c r="D1310" s="24" t="s">
        <v>1326</v>
      </c>
      <c r="F1310" s="24" t="s">
        <v>837</v>
      </c>
      <c r="G1310" s="24" t="s">
        <v>761</v>
      </c>
      <c r="H1310" s="27">
        <v>44561</v>
      </c>
      <c r="I1310" s="27">
        <v>44242</v>
      </c>
      <c r="J1310" s="27">
        <v>44256</v>
      </c>
      <c r="K1310" s="27">
        <v>44561</v>
      </c>
      <c r="L1310" s="24">
        <f>Table3[[#This Row],[EMP ID]]</f>
        <v>440299</v>
      </c>
      <c r="M1310" s="24" t="str">
        <f t="shared" si="40"/>
        <v>Miguel A. Alvarez</v>
      </c>
      <c r="N1310" s="24" t="str">
        <f t="shared" si="41"/>
        <v>Alvarez, Miguel A</v>
      </c>
      <c r="O1310" s="24">
        <f>Table3[[#This Row],[EMP ID]]</f>
        <v>440299</v>
      </c>
    </row>
    <row r="1311" spans="1:15" x14ac:dyDescent="0.25">
      <c r="A1311" s="24">
        <v>440300</v>
      </c>
      <c r="B1311" s="24" t="s">
        <v>1945</v>
      </c>
      <c r="C1311" s="24" t="s">
        <v>778</v>
      </c>
      <c r="D1311" s="24" t="s">
        <v>1825</v>
      </c>
      <c r="F1311" s="24" t="s">
        <v>1454</v>
      </c>
      <c r="H1311" s="27">
        <v>44561</v>
      </c>
      <c r="I1311" s="27">
        <v>44242</v>
      </c>
      <c r="J1311" s="27">
        <v>44256</v>
      </c>
      <c r="K1311" s="27">
        <v>44561</v>
      </c>
      <c r="L1311" s="24">
        <f>Table3[[#This Row],[EMP ID]]</f>
        <v>440300</v>
      </c>
      <c r="M1311" s="24" t="str">
        <f t="shared" si="40"/>
        <v>Robert A. Hill</v>
      </c>
      <c r="N1311" s="24" t="str">
        <f t="shared" si="41"/>
        <v>Hill, Robert A</v>
      </c>
      <c r="O1311" s="24">
        <f>Table3[[#This Row],[EMP ID]]</f>
        <v>440300</v>
      </c>
    </row>
    <row r="1312" spans="1:15" x14ac:dyDescent="0.25">
      <c r="A1312" s="24">
        <v>440301</v>
      </c>
      <c r="B1312" s="24" t="s">
        <v>974</v>
      </c>
      <c r="C1312" s="24" t="s">
        <v>759</v>
      </c>
      <c r="D1312" s="24" t="s">
        <v>2297</v>
      </c>
      <c r="F1312" s="24" t="s">
        <v>1454</v>
      </c>
      <c r="G1312" s="24" t="s">
        <v>761</v>
      </c>
      <c r="H1312" s="27">
        <v>44281</v>
      </c>
      <c r="I1312" s="27">
        <v>44251</v>
      </c>
      <c r="J1312" s="27">
        <v>44251</v>
      </c>
      <c r="K1312" s="27">
        <v>44281</v>
      </c>
      <c r="L1312" s="24">
        <f>Table3[[#This Row],[EMP ID]]</f>
        <v>440301</v>
      </c>
      <c r="M1312" s="24" t="str">
        <f t="shared" si="40"/>
        <v>Luis F. Aguayo Osorio</v>
      </c>
      <c r="N1312" s="24" t="str">
        <f t="shared" si="41"/>
        <v>Aguayo Osorio, Luis F</v>
      </c>
      <c r="O1312" s="24">
        <f>Table3[[#This Row],[EMP ID]]</f>
        <v>440301</v>
      </c>
    </row>
    <row r="1313" spans="1:15" x14ac:dyDescent="0.25">
      <c r="A1313" s="24">
        <v>440302</v>
      </c>
      <c r="B1313" s="24" t="s">
        <v>1102</v>
      </c>
      <c r="C1313" s="24" t="s">
        <v>776</v>
      </c>
      <c r="D1313" s="24" t="s">
        <v>2298</v>
      </c>
      <c r="F1313" s="24" t="s">
        <v>1025</v>
      </c>
      <c r="G1313" s="24" t="s">
        <v>761</v>
      </c>
      <c r="H1313" s="27">
        <v>44361</v>
      </c>
      <c r="I1313" s="27">
        <v>44256</v>
      </c>
      <c r="J1313" s="27">
        <v>44256</v>
      </c>
      <c r="K1313" s="27">
        <v>44361</v>
      </c>
      <c r="L1313" s="24">
        <f>Table3[[#This Row],[EMP ID]]</f>
        <v>440302</v>
      </c>
      <c r="M1313" s="24" t="str">
        <f t="shared" si="40"/>
        <v>Jesus M. Rosas Ayala</v>
      </c>
      <c r="N1313" s="24" t="str">
        <f t="shared" si="41"/>
        <v>Rosas Ayala, Jesus M</v>
      </c>
      <c r="O1313" s="24">
        <f>Table3[[#This Row],[EMP ID]]</f>
        <v>440302</v>
      </c>
    </row>
    <row r="1314" spans="1:15" x14ac:dyDescent="0.25">
      <c r="A1314" s="24">
        <v>440303</v>
      </c>
      <c r="B1314" s="24" t="s">
        <v>2299</v>
      </c>
      <c r="C1314" s="24" t="s">
        <v>848</v>
      </c>
      <c r="D1314" s="24" t="s">
        <v>913</v>
      </c>
      <c r="F1314" s="24" t="s">
        <v>1054</v>
      </c>
      <c r="G1314" s="24" t="s">
        <v>761</v>
      </c>
      <c r="H1314" s="27">
        <v>45113</v>
      </c>
      <c r="I1314" s="27">
        <v>44251</v>
      </c>
      <c r="J1314" s="27">
        <v>44252</v>
      </c>
      <c r="K1314" s="27">
        <v>45108</v>
      </c>
      <c r="L1314" s="24">
        <f>Table3[[#This Row],[EMP ID]]</f>
        <v>440303</v>
      </c>
      <c r="M1314" s="24" t="str">
        <f t="shared" si="40"/>
        <v>Eugenio R. Garcia</v>
      </c>
      <c r="N1314" s="24" t="str">
        <f t="shared" si="41"/>
        <v>Garcia, Eugenio R</v>
      </c>
      <c r="O1314" s="24">
        <f>Table3[[#This Row],[EMP ID]]</f>
        <v>440303</v>
      </c>
    </row>
    <row r="1315" spans="1:15" x14ac:dyDescent="0.25">
      <c r="A1315" s="24">
        <v>440304</v>
      </c>
      <c r="B1315" s="24" t="s">
        <v>1071</v>
      </c>
      <c r="D1315" s="24" t="s">
        <v>2300</v>
      </c>
      <c r="F1315" s="24" t="s">
        <v>2273</v>
      </c>
      <c r="G1315" s="24" t="s">
        <v>761</v>
      </c>
      <c r="H1315" s="27">
        <v>44435</v>
      </c>
      <c r="I1315" s="27">
        <v>44263</v>
      </c>
      <c r="J1315" s="27">
        <v>44263</v>
      </c>
      <c r="K1315" s="27">
        <v>44435</v>
      </c>
      <c r="L1315" s="24">
        <f>Table3[[#This Row],[EMP ID]]</f>
        <v>440304</v>
      </c>
      <c r="M1315" s="24" t="str">
        <f t="shared" si="40"/>
        <v>Rafael Arroyo Lanuza</v>
      </c>
      <c r="N1315" s="24" t="str">
        <f t="shared" si="41"/>
        <v>Arroyo Lanuza, Rafael</v>
      </c>
      <c r="O1315" s="24">
        <f>Table3[[#This Row],[EMP ID]]</f>
        <v>440304</v>
      </c>
    </row>
    <row r="1316" spans="1:15" x14ac:dyDescent="0.25">
      <c r="A1316" s="24">
        <v>440305</v>
      </c>
      <c r="B1316" s="24" t="s">
        <v>868</v>
      </c>
      <c r="C1316" s="24" t="s">
        <v>766</v>
      </c>
      <c r="D1316" s="24" t="s">
        <v>2301</v>
      </c>
      <c r="F1316" s="24" t="s">
        <v>837</v>
      </c>
      <c r="G1316" s="24" t="s">
        <v>761</v>
      </c>
      <c r="H1316" s="27">
        <v>44269</v>
      </c>
      <c r="I1316" s="27">
        <v>44257</v>
      </c>
      <c r="J1316" s="27">
        <v>44257</v>
      </c>
      <c r="K1316" s="27">
        <v>44269</v>
      </c>
      <c r="L1316" s="24">
        <f>Table3[[#This Row],[EMP ID]]</f>
        <v>440305</v>
      </c>
      <c r="M1316" s="24" t="str">
        <f t="shared" si="40"/>
        <v>Victor J. Torres Aguilar</v>
      </c>
      <c r="N1316" s="24" t="str">
        <f t="shared" si="41"/>
        <v>Torres Aguilar, Victor J</v>
      </c>
      <c r="O1316" s="24">
        <f>Table3[[#This Row],[EMP ID]]</f>
        <v>440305</v>
      </c>
    </row>
    <row r="1317" spans="1:15" x14ac:dyDescent="0.25">
      <c r="A1317" s="24">
        <v>440306</v>
      </c>
      <c r="B1317" s="24" t="s">
        <v>2302</v>
      </c>
      <c r="C1317" s="24" t="s">
        <v>791</v>
      </c>
      <c r="D1317" s="24" t="s">
        <v>2303</v>
      </c>
      <c r="F1317" s="24" t="s">
        <v>1025</v>
      </c>
      <c r="G1317" s="24" t="s">
        <v>761</v>
      </c>
      <c r="H1317" s="27">
        <v>44342</v>
      </c>
      <c r="I1317" s="27">
        <v>44263</v>
      </c>
      <c r="J1317" s="27">
        <v>44263</v>
      </c>
      <c r="K1317" s="27">
        <v>44336</v>
      </c>
      <c r="L1317" s="24">
        <f>Table3[[#This Row],[EMP ID]]</f>
        <v>440306</v>
      </c>
      <c r="M1317" s="24" t="str">
        <f t="shared" si="40"/>
        <v>Wilder E. Otuc Ordonez</v>
      </c>
      <c r="N1317" s="24" t="str">
        <f t="shared" si="41"/>
        <v>Otuc Ordonez, Wilder E</v>
      </c>
      <c r="O1317" s="24">
        <f>Table3[[#This Row],[EMP ID]]</f>
        <v>440306</v>
      </c>
    </row>
    <row r="1318" spans="1:15" x14ac:dyDescent="0.25">
      <c r="A1318" s="24">
        <v>440307</v>
      </c>
      <c r="B1318" s="24" t="s">
        <v>1354</v>
      </c>
      <c r="D1318" s="24" t="s">
        <v>1127</v>
      </c>
      <c r="F1318" s="24" t="s">
        <v>989</v>
      </c>
      <c r="G1318" s="24" t="s">
        <v>761</v>
      </c>
      <c r="H1318" s="27">
        <v>44912</v>
      </c>
      <c r="I1318" s="27">
        <v>44263</v>
      </c>
      <c r="J1318" s="27">
        <v>44263</v>
      </c>
      <c r="K1318" s="27">
        <v>44912</v>
      </c>
      <c r="L1318" s="24">
        <f>Table3[[#This Row],[EMP ID]]</f>
        <v>440307</v>
      </c>
      <c r="M1318" s="24" t="str">
        <f t="shared" si="40"/>
        <v>Antonio Sanchez</v>
      </c>
      <c r="N1318" s="24" t="str">
        <f t="shared" si="41"/>
        <v>Sanchez, Antonio</v>
      </c>
      <c r="O1318" s="24">
        <f>Table3[[#This Row],[EMP ID]]</f>
        <v>440307</v>
      </c>
    </row>
    <row r="1319" spans="1:15" x14ac:dyDescent="0.25">
      <c r="A1319" s="24">
        <v>440308</v>
      </c>
      <c r="B1319" s="24" t="s">
        <v>1102</v>
      </c>
      <c r="C1319" s="24" t="s">
        <v>762</v>
      </c>
      <c r="D1319" s="24" t="s">
        <v>2304</v>
      </c>
      <c r="F1319" s="24" t="s">
        <v>989</v>
      </c>
      <c r="G1319" s="24" t="s">
        <v>761</v>
      </c>
      <c r="H1319" s="27">
        <v>45274</v>
      </c>
      <c r="I1319" s="27">
        <v>44263</v>
      </c>
      <c r="J1319" s="27">
        <v>44834</v>
      </c>
      <c r="K1319" s="27">
        <v>45274</v>
      </c>
      <c r="L1319" s="24">
        <f>Table3[[#This Row],[EMP ID]]</f>
        <v>440308</v>
      </c>
      <c r="M1319" s="24" t="str">
        <f t="shared" si="40"/>
        <v>Jesus S. Rodriguez-Guzman</v>
      </c>
      <c r="N1319" s="24" t="str">
        <f t="shared" si="41"/>
        <v>Rodriguez-Guzman, Jesus S</v>
      </c>
      <c r="O1319" s="24">
        <f>Table3[[#This Row],[EMP ID]]</f>
        <v>440308</v>
      </c>
    </row>
    <row r="1320" spans="1:15" x14ac:dyDescent="0.25">
      <c r="A1320" s="24">
        <v>440309</v>
      </c>
      <c r="B1320" s="24" t="s">
        <v>1503</v>
      </c>
      <c r="D1320" s="24" t="s">
        <v>2112</v>
      </c>
      <c r="F1320" s="24" t="s">
        <v>1041</v>
      </c>
      <c r="G1320" s="24" t="s">
        <v>761</v>
      </c>
      <c r="H1320" s="27">
        <v>44299</v>
      </c>
      <c r="I1320" s="27">
        <v>44266</v>
      </c>
      <c r="J1320" s="27">
        <v>44266</v>
      </c>
      <c r="K1320" s="27">
        <v>44299</v>
      </c>
      <c r="L1320" s="24">
        <f>Table3[[#This Row],[EMP ID]]</f>
        <v>440309</v>
      </c>
      <c r="M1320" s="24" t="str">
        <f t="shared" si="40"/>
        <v>Mario Caballero</v>
      </c>
      <c r="N1320" s="24" t="str">
        <f t="shared" si="41"/>
        <v>Caballero, Mario</v>
      </c>
      <c r="O1320" s="24">
        <f>Table3[[#This Row],[EMP ID]]</f>
        <v>440309</v>
      </c>
    </row>
    <row r="1321" spans="1:15" x14ac:dyDescent="0.25">
      <c r="A1321" s="24">
        <v>440310</v>
      </c>
      <c r="B1321" s="24" t="s">
        <v>1214</v>
      </c>
      <c r="C1321" s="24" t="s">
        <v>762</v>
      </c>
      <c r="D1321" s="24" t="s">
        <v>907</v>
      </c>
      <c r="F1321" s="24" t="s">
        <v>1454</v>
      </c>
      <c r="G1321" s="24" t="s">
        <v>761</v>
      </c>
      <c r="H1321" s="27">
        <v>44712</v>
      </c>
      <c r="I1321" s="27">
        <v>44573</v>
      </c>
      <c r="J1321" s="27">
        <v>44573</v>
      </c>
      <c r="K1321" s="27">
        <v>44712</v>
      </c>
      <c r="L1321" s="24">
        <f>Table3[[#This Row],[EMP ID]]</f>
        <v>440310</v>
      </c>
      <c r="M1321" s="24" t="str">
        <f t="shared" si="40"/>
        <v>Heriberto S. Martinez</v>
      </c>
      <c r="N1321" s="24" t="str">
        <f t="shared" si="41"/>
        <v>Martinez, Heriberto S</v>
      </c>
      <c r="O1321" s="24">
        <f>Table3[[#This Row],[EMP ID]]</f>
        <v>440310</v>
      </c>
    </row>
    <row r="1322" spans="1:15" x14ac:dyDescent="0.25">
      <c r="A1322" s="24">
        <v>440311</v>
      </c>
      <c r="B1322" s="24" t="s">
        <v>914</v>
      </c>
      <c r="C1322" s="24" t="s">
        <v>791</v>
      </c>
      <c r="D1322" s="24" t="s">
        <v>913</v>
      </c>
      <c r="F1322" s="24" t="s">
        <v>1041</v>
      </c>
      <c r="G1322" s="24" t="s">
        <v>761</v>
      </c>
      <c r="H1322" s="27">
        <v>44910</v>
      </c>
      <c r="I1322" s="27">
        <v>44271</v>
      </c>
      <c r="J1322" s="27">
        <v>44271</v>
      </c>
      <c r="K1322" s="27">
        <v>44910</v>
      </c>
      <c r="L1322" s="24">
        <f>Table3[[#This Row],[EMP ID]]</f>
        <v>440311</v>
      </c>
      <c r="M1322" s="24" t="str">
        <f t="shared" si="40"/>
        <v>Martin E. Garcia</v>
      </c>
      <c r="N1322" s="24" t="str">
        <f t="shared" si="41"/>
        <v>Garcia, Martin E</v>
      </c>
      <c r="O1322" s="24">
        <f>Table3[[#This Row],[EMP ID]]</f>
        <v>440311</v>
      </c>
    </row>
    <row r="1323" spans="1:15" x14ac:dyDescent="0.25">
      <c r="A1323" s="24">
        <v>440312</v>
      </c>
      <c r="B1323" s="24" t="s">
        <v>2305</v>
      </c>
      <c r="D1323" s="24" t="s">
        <v>2306</v>
      </c>
      <c r="F1323" s="24" t="s">
        <v>1095</v>
      </c>
      <c r="G1323" s="24" t="s">
        <v>761</v>
      </c>
      <c r="H1323" s="27"/>
      <c r="I1323" s="27">
        <v>44271</v>
      </c>
      <c r="J1323" s="27">
        <v>44271</v>
      </c>
      <c r="K1323" s="27">
        <v>45619</v>
      </c>
      <c r="L1323" s="24">
        <f>Table3[[#This Row],[EMP ID]]</f>
        <v>440312</v>
      </c>
      <c r="M1323" s="24" t="str">
        <f t="shared" si="40"/>
        <v>Agapito Castaneda Alonso</v>
      </c>
      <c r="N1323" s="24" t="str">
        <f t="shared" si="41"/>
        <v>Castaneda Alonso, Agapito</v>
      </c>
      <c r="O1323" s="24">
        <f>Table3[[#This Row],[EMP ID]]</f>
        <v>440312</v>
      </c>
    </row>
    <row r="1324" spans="1:15" x14ac:dyDescent="0.25">
      <c r="A1324" s="24">
        <v>440313</v>
      </c>
      <c r="B1324" s="24" t="s">
        <v>2307</v>
      </c>
      <c r="C1324" s="24" t="s">
        <v>778</v>
      </c>
      <c r="D1324" s="24" t="s">
        <v>1628</v>
      </c>
      <c r="F1324" s="24" t="s">
        <v>1041</v>
      </c>
      <c r="G1324" s="24" t="s">
        <v>761</v>
      </c>
      <c r="H1324" s="27">
        <v>44398</v>
      </c>
      <c r="I1324" s="27">
        <v>44272</v>
      </c>
      <c r="J1324" s="27">
        <v>44272</v>
      </c>
      <c r="K1324" s="27">
        <v>44398</v>
      </c>
      <c r="L1324" s="24">
        <f>Table3[[#This Row],[EMP ID]]</f>
        <v>440313</v>
      </c>
      <c r="M1324" s="24" t="str">
        <f t="shared" si="40"/>
        <v>Nazario A. Ramos</v>
      </c>
      <c r="N1324" s="24" t="str">
        <f t="shared" si="41"/>
        <v>Ramos, Nazario A</v>
      </c>
      <c r="O1324" s="24">
        <f>Table3[[#This Row],[EMP ID]]</f>
        <v>440313</v>
      </c>
    </row>
    <row r="1325" spans="1:15" x14ac:dyDescent="0.25">
      <c r="A1325" s="24">
        <v>440314</v>
      </c>
      <c r="B1325" s="24" t="s">
        <v>877</v>
      </c>
      <c r="C1325" s="24" t="s">
        <v>791</v>
      </c>
      <c r="D1325" s="24" t="s">
        <v>2055</v>
      </c>
      <c r="F1325" s="24" t="s">
        <v>1041</v>
      </c>
      <c r="G1325" s="24" t="s">
        <v>761</v>
      </c>
      <c r="H1325" s="27">
        <v>44277</v>
      </c>
      <c r="I1325" s="27">
        <v>44273</v>
      </c>
      <c r="J1325" s="27">
        <v>44273</v>
      </c>
      <c r="K1325" s="27">
        <v>44277</v>
      </c>
      <c r="L1325" s="24">
        <f>Table3[[#This Row],[EMP ID]]</f>
        <v>440314</v>
      </c>
      <c r="M1325" s="24" t="str">
        <f t="shared" si="40"/>
        <v>Jose E. Gutierrez</v>
      </c>
      <c r="N1325" s="24" t="str">
        <f t="shared" si="41"/>
        <v>Gutierrez, Jose E</v>
      </c>
      <c r="O1325" s="24">
        <f>Table3[[#This Row],[EMP ID]]</f>
        <v>440314</v>
      </c>
    </row>
    <row r="1326" spans="1:15" x14ac:dyDescent="0.25">
      <c r="A1326" s="24">
        <v>440316</v>
      </c>
      <c r="B1326" s="24" t="s">
        <v>2240</v>
      </c>
      <c r="D1326" s="24" t="s">
        <v>2308</v>
      </c>
      <c r="F1326" s="24" t="s">
        <v>1100</v>
      </c>
      <c r="G1326" s="24" t="s">
        <v>761</v>
      </c>
      <c r="H1326" s="27">
        <v>44473</v>
      </c>
      <c r="I1326" s="27">
        <v>44277</v>
      </c>
      <c r="J1326" s="27">
        <v>44277</v>
      </c>
      <c r="K1326" s="27">
        <v>44473</v>
      </c>
      <c r="L1326" s="24">
        <f>Table3[[#This Row],[EMP ID]]</f>
        <v>440316</v>
      </c>
      <c r="M1326" s="24" t="str">
        <f t="shared" si="40"/>
        <v>Christian Zamudio Rojas</v>
      </c>
      <c r="N1326" s="24" t="str">
        <f t="shared" si="41"/>
        <v>Zamudio Rojas, Christian</v>
      </c>
      <c r="O1326" s="24">
        <f>Table3[[#This Row],[EMP ID]]</f>
        <v>440316</v>
      </c>
    </row>
    <row r="1327" spans="1:15" x14ac:dyDescent="0.25">
      <c r="A1327" s="24">
        <v>440317</v>
      </c>
      <c r="B1327" s="24" t="s">
        <v>857</v>
      </c>
      <c r="D1327" s="24" t="s">
        <v>2309</v>
      </c>
      <c r="F1327" s="24" t="s">
        <v>1025</v>
      </c>
      <c r="G1327" s="24" t="s">
        <v>761</v>
      </c>
      <c r="H1327" s="27">
        <v>44589</v>
      </c>
      <c r="I1327" s="27">
        <v>44286</v>
      </c>
      <c r="J1327" s="27">
        <v>44286</v>
      </c>
      <c r="K1327" s="27">
        <v>44589</v>
      </c>
      <c r="L1327" s="24">
        <f>Table3[[#This Row],[EMP ID]]</f>
        <v>440317</v>
      </c>
      <c r="M1327" s="24" t="str">
        <f t="shared" si="40"/>
        <v>Daniel Farias</v>
      </c>
      <c r="N1327" s="24" t="str">
        <f t="shared" si="41"/>
        <v>Farias, Daniel</v>
      </c>
      <c r="O1327" s="24">
        <f>Table3[[#This Row],[EMP ID]]</f>
        <v>440317</v>
      </c>
    </row>
    <row r="1328" spans="1:15" x14ac:dyDescent="0.25">
      <c r="A1328" s="24">
        <v>440318</v>
      </c>
      <c r="B1328" s="24" t="s">
        <v>928</v>
      </c>
      <c r="C1328" s="24" t="s">
        <v>769</v>
      </c>
      <c r="D1328" s="24" t="s">
        <v>2310</v>
      </c>
      <c r="F1328" s="24" t="s">
        <v>1041</v>
      </c>
      <c r="G1328" s="24" t="s">
        <v>761</v>
      </c>
      <c r="H1328" s="27">
        <v>44386</v>
      </c>
      <c r="I1328" s="27">
        <v>44312</v>
      </c>
      <c r="J1328" s="27">
        <v>44312</v>
      </c>
      <c r="K1328" s="27">
        <v>44386</v>
      </c>
      <c r="L1328" s="24">
        <f>Table3[[#This Row],[EMP ID]]</f>
        <v>440318</v>
      </c>
      <c r="M1328" s="24" t="str">
        <f t="shared" si="40"/>
        <v>Jorge L. Arellano Murillo</v>
      </c>
      <c r="N1328" s="24" t="str">
        <f t="shared" si="41"/>
        <v>Arellano Murillo, Jorge L</v>
      </c>
      <c r="O1328" s="24">
        <f>Table3[[#This Row],[EMP ID]]</f>
        <v>440318</v>
      </c>
    </row>
    <row r="1329" spans="1:15" x14ac:dyDescent="0.25">
      <c r="A1329" s="24">
        <v>440319</v>
      </c>
      <c r="B1329" s="24" t="s">
        <v>2311</v>
      </c>
      <c r="C1329" s="24" t="s">
        <v>776</v>
      </c>
      <c r="D1329" s="24" t="s">
        <v>2312</v>
      </c>
      <c r="F1329" s="24" t="s">
        <v>1025</v>
      </c>
      <c r="G1329" s="24" t="s">
        <v>761</v>
      </c>
      <c r="H1329" s="27">
        <v>44421</v>
      </c>
      <c r="I1329" s="27">
        <v>44312</v>
      </c>
      <c r="J1329" s="27">
        <v>44312</v>
      </c>
      <c r="K1329" s="27">
        <v>44421</v>
      </c>
      <c r="L1329" s="24">
        <f>Table3[[#This Row],[EMP ID]]</f>
        <v>440319</v>
      </c>
      <c r="M1329" s="24" t="str">
        <f t="shared" si="40"/>
        <v>Rigo M. Andrade Mejia</v>
      </c>
      <c r="N1329" s="24" t="str">
        <f t="shared" si="41"/>
        <v>Andrade Mejia, Rigo M</v>
      </c>
      <c r="O1329" s="24">
        <f>Table3[[#This Row],[EMP ID]]</f>
        <v>440319</v>
      </c>
    </row>
    <row r="1330" spans="1:15" x14ac:dyDescent="0.25">
      <c r="A1330" s="24">
        <v>440320</v>
      </c>
      <c r="B1330" s="24" t="s">
        <v>2313</v>
      </c>
      <c r="D1330" s="24" t="s">
        <v>2314</v>
      </c>
      <c r="F1330" s="24" t="s">
        <v>837</v>
      </c>
      <c r="G1330" s="24" t="s">
        <v>761</v>
      </c>
      <c r="H1330" s="27">
        <v>44312</v>
      </c>
      <c r="I1330" s="27">
        <v>44312</v>
      </c>
      <c r="J1330" s="27">
        <v>44312</v>
      </c>
      <c r="K1330" s="27">
        <v>44312</v>
      </c>
      <c r="L1330" s="24">
        <f>Table3[[#This Row],[EMP ID]]</f>
        <v>440320</v>
      </c>
      <c r="M1330" s="24" t="str">
        <f t="shared" si="40"/>
        <v>Efren Soto Garcia</v>
      </c>
      <c r="N1330" s="24" t="str">
        <f t="shared" si="41"/>
        <v>Soto Garcia, Efren</v>
      </c>
      <c r="O1330" s="24">
        <f>Table3[[#This Row],[EMP ID]]</f>
        <v>440320</v>
      </c>
    </row>
    <row r="1331" spans="1:15" x14ac:dyDescent="0.25">
      <c r="A1331" s="24">
        <v>440321</v>
      </c>
      <c r="B1331" s="24" t="s">
        <v>1966</v>
      </c>
      <c r="D1331" s="24" t="s">
        <v>785</v>
      </c>
      <c r="F1331" s="24" t="s">
        <v>1025</v>
      </c>
      <c r="G1331" s="24" t="s">
        <v>761</v>
      </c>
      <c r="H1331" s="27">
        <v>44881</v>
      </c>
      <c r="I1331" s="27">
        <v>44312</v>
      </c>
      <c r="J1331" s="27">
        <v>44312</v>
      </c>
      <c r="K1331" s="27">
        <v>44881</v>
      </c>
      <c r="L1331" s="24">
        <f>Table3[[#This Row],[EMP ID]]</f>
        <v>440321</v>
      </c>
      <c r="M1331" s="24" t="str">
        <f t="shared" si="40"/>
        <v>Jacobo Reyes</v>
      </c>
      <c r="N1331" s="24" t="str">
        <f t="shared" si="41"/>
        <v>Reyes, Jacobo</v>
      </c>
      <c r="O1331" s="24">
        <f>Table3[[#This Row],[EMP ID]]</f>
        <v>440321</v>
      </c>
    </row>
    <row r="1332" spans="1:15" x14ac:dyDescent="0.25">
      <c r="A1332" s="24">
        <v>440322</v>
      </c>
      <c r="B1332" s="24" t="s">
        <v>1061</v>
      </c>
      <c r="C1332" s="24" t="s">
        <v>778</v>
      </c>
      <c r="D1332" s="24" t="s">
        <v>2315</v>
      </c>
      <c r="F1332" s="24" t="s">
        <v>1025</v>
      </c>
      <c r="G1332" s="24" t="s">
        <v>761</v>
      </c>
      <c r="H1332" s="27">
        <v>44421</v>
      </c>
      <c r="I1332" s="27">
        <v>44312</v>
      </c>
      <c r="J1332" s="27">
        <v>44312</v>
      </c>
      <c r="K1332" s="27">
        <v>44421</v>
      </c>
      <c r="L1332" s="24">
        <f>Table3[[#This Row],[EMP ID]]</f>
        <v>440322</v>
      </c>
      <c r="M1332" s="24" t="str">
        <f t="shared" si="40"/>
        <v>Miguel A. Gonzalez Luna</v>
      </c>
      <c r="N1332" s="24" t="str">
        <f t="shared" si="41"/>
        <v>Gonzalez Luna, Miguel A</v>
      </c>
      <c r="O1332" s="24">
        <f>Table3[[#This Row],[EMP ID]]</f>
        <v>440322</v>
      </c>
    </row>
    <row r="1333" spans="1:15" x14ac:dyDescent="0.25">
      <c r="A1333" s="24">
        <v>440323</v>
      </c>
      <c r="B1333" s="24" t="s">
        <v>1193</v>
      </c>
      <c r="D1333" s="24" t="s">
        <v>2287</v>
      </c>
      <c r="F1333" s="24" t="s">
        <v>1454</v>
      </c>
      <c r="G1333" s="24" t="s">
        <v>761</v>
      </c>
      <c r="H1333" s="27">
        <v>44422</v>
      </c>
      <c r="I1333" s="27">
        <v>44312</v>
      </c>
      <c r="J1333" s="27">
        <v>44312</v>
      </c>
      <c r="K1333" s="27">
        <v>44421</v>
      </c>
      <c r="L1333" s="24">
        <f>Table3[[#This Row],[EMP ID]]</f>
        <v>440323</v>
      </c>
      <c r="M1333" s="24" t="str">
        <f t="shared" si="40"/>
        <v>Adrian Del Villar</v>
      </c>
      <c r="N1333" s="24" t="str">
        <f t="shared" si="41"/>
        <v>Del Villar, Adrian</v>
      </c>
      <c r="O1333" s="24">
        <f>Table3[[#This Row],[EMP ID]]</f>
        <v>440323</v>
      </c>
    </row>
    <row r="1334" spans="1:15" x14ac:dyDescent="0.25">
      <c r="A1334" s="24">
        <v>440324</v>
      </c>
      <c r="B1334" s="24" t="s">
        <v>1002</v>
      </c>
      <c r="D1334" s="24" t="s">
        <v>1305</v>
      </c>
      <c r="F1334" s="24" t="s">
        <v>1025</v>
      </c>
      <c r="G1334" s="24" t="s">
        <v>761</v>
      </c>
      <c r="H1334" s="27">
        <v>44312</v>
      </c>
      <c r="I1334" s="27">
        <v>44312</v>
      </c>
      <c r="J1334" s="27">
        <v>44312</v>
      </c>
      <c r="K1334" s="27">
        <v>44312</v>
      </c>
      <c r="L1334" s="24">
        <f>Table3[[#This Row],[EMP ID]]</f>
        <v>440324</v>
      </c>
      <c r="M1334" s="24" t="str">
        <f t="shared" si="40"/>
        <v>Jaime Galvan</v>
      </c>
      <c r="N1334" s="24" t="str">
        <f t="shared" si="41"/>
        <v>Galvan, Jaime</v>
      </c>
      <c r="O1334" s="24">
        <f>Table3[[#This Row],[EMP ID]]</f>
        <v>440324</v>
      </c>
    </row>
    <row r="1335" spans="1:15" x14ac:dyDescent="0.25">
      <c r="A1335" s="24">
        <v>440325</v>
      </c>
      <c r="B1335" s="24" t="s">
        <v>914</v>
      </c>
      <c r="D1335" s="24" t="s">
        <v>794</v>
      </c>
      <c r="F1335" s="24" t="s">
        <v>1454</v>
      </c>
      <c r="G1335" s="24" t="s">
        <v>761</v>
      </c>
      <c r="H1335" s="27">
        <v>44588</v>
      </c>
      <c r="I1335" s="27">
        <v>44308</v>
      </c>
      <c r="J1335" s="27">
        <v>44308</v>
      </c>
      <c r="K1335" s="27">
        <v>44588</v>
      </c>
      <c r="L1335" s="24">
        <f>Table3[[#This Row],[EMP ID]]</f>
        <v>440325</v>
      </c>
      <c r="M1335" s="24" t="str">
        <f t="shared" si="40"/>
        <v>Martin Rodriguez</v>
      </c>
      <c r="N1335" s="24" t="str">
        <f t="shared" si="41"/>
        <v>Rodriguez, Martin</v>
      </c>
      <c r="O1335" s="24">
        <f>Table3[[#This Row],[EMP ID]]</f>
        <v>440325</v>
      </c>
    </row>
    <row r="1336" spans="1:15" x14ac:dyDescent="0.25">
      <c r="A1336" s="24">
        <v>440326</v>
      </c>
      <c r="B1336" s="24" t="s">
        <v>1263</v>
      </c>
      <c r="C1336" s="24" t="s">
        <v>778</v>
      </c>
      <c r="D1336" s="24" t="s">
        <v>1807</v>
      </c>
      <c r="F1336" s="24" t="s">
        <v>1025</v>
      </c>
      <c r="G1336" s="24" t="s">
        <v>761</v>
      </c>
      <c r="H1336" s="27">
        <v>44421</v>
      </c>
      <c r="I1336" s="27">
        <v>44312</v>
      </c>
      <c r="J1336" s="27">
        <v>44312</v>
      </c>
      <c r="K1336" s="27">
        <v>44421</v>
      </c>
      <c r="L1336" s="24">
        <f>Table3[[#This Row],[EMP ID]]</f>
        <v>440326</v>
      </c>
      <c r="M1336" s="24" t="str">
        <f t="shared" si="40"/>
        <v>Hugo A. Gonzalez Gonzalez</v>
      </c>
      <c r="N1336" s="24" t="str">
        <f t="shared" si="41"/>
        <v>Gonzalez Gonzalez, Hugo A</v>
      </c>
      <c r="O1336" s="24">
        <f>Table3[[#This Row],[EMP ID]]</f>
        <v>440326</v>
      </c>
    </row>
    <row r="1337" spans="1:15" x14ac:dyDescent="0.25">
      <c r="A1337" s="24">
        <v>440327</v>
      </c>
      <c r="B1337" s="24" t="s">
        <v>2307</v>
      </c>
      <c r="D1337" s="24" t="s">
        <v>2316</v>
      </c>
      <c r="F1337" s="24" t="s">
        <v>1041</v>
      </c>
      <c r="G1337" s="24" t="s">
        <v>761</v>
      </c>
      <c r="H1337" s="27">
        <v>44370</v>
      </c>
      <c r="I1337" s="27">
        <v>44312</v>
      </c>
      <c r="J1337" s="27">
        <v>44312</v>
      </c>
      <c r="K1337" s="27">
        <v>44370</v>
      </c>
      <c r="L1337" s="24">
        <f>Table3[[#This Row],[EMP ID]]</f>
        <v>440327</v>
      </c>
      <c r="M1337" s="24" t="str">
        <f t="shared" si="40"/>
        <v>Nazario Mondragon</v>
      </c>
      <c r="N1337" s="24" t="str">
        <f t="shared" si="41"/>
        <v>Mondragon, Nazario</v>
      </c>
      <c r="O1337" s="24">
        <f>Table3[[#This Row],[EMP ID]]</f>
        <v>440327</v>
      </c>
    </row>
    <row r="1338" spans="1:15" x14ac:dyDescent="0.25">
      <c r="A1338" s="24">
        <v>440328</v>
      </c>
      <c r="B1338" s="24" t="s">
        <v>954</v>
      </c>
      <c r="C1338" s="24" t="s">
        <v>900</v>
      </c>
      <c r="D1338" s="24" t="s">
        <v>913</v>
      </c>
      <c r="F1338" s="24" t="s">
        <v>1041</v>
      </c>
      <c r="G1338" s="24" t="s">
        <v>761</v>
      </c>
      <c r="H1338" s="27">
        <v>44779</v>
      </c>
      <c r="I1338" s="27">
        <v>44312</v>
      </c>
      <c r="J1338" s="27">
        <v>44312</v>
      </c>
      <c r="K1338" s="27">
        <v>44779</v>
      </c>
      <c r="L1338" s="24">
        <f>Table3[[#This Row],[EMP ID]]</f>
        <v>440328</v>
      </c>
      <c r="M1338" s="24" t="str">
        <f t="shared" si="40"/>
        <v>Saul G. Garcia</v>
      </c>
      <c r="N1338" s="24" t="str">
        <f t="shared" si="41"/>
        <v>Garcia, Saul G</v>
      </c>
      <c r="O1338" s="24">
        <f>Table3[[#This Row],[EMP ID]]</f>
        <v>440328</v>
      </c>
    </row>
    <row r="1339" spans="1:15" x14ac:dyDescent="0.25">
      <c r="A1339" s="24">
        <v>440329</v>
      </c>
      <c r="B1339" s="24" t="s">
        <v>928</v>
      </c>
      <c r="C1339" s="24" t="s">
        <v>769</v>
      </c>
      <c r="D1339" s="24" t="s">
        <v>1305</v>
      </c>
      <c r="F1339" s="24" t="s">
        <v>837</v>
      </c>
      <c r="G1339" s="24" t="s">
        <v>761</v>
      </c>
      <c r="H1339" s="27">
        <v>44587</v>
      </c>
      <c r="I1339" s="27">
        <v>44312</v>
      </c>
      <c r="J1339" s="27">
        <v>44312</v>
      </c>
      <c r="K1339" s="27">
        <v>44587</v>
      </c>
      <c r="L1339" s="24">
        <f>Table3[[#This Row],[EMP ID]]</f>
        <v>440329</v>
      </c>
      <c r="M1339" s="24" t="str">
        <f t="shared" si="40"/>
        <v>Jorge L. Galvan</v>
      </c>
      <c r="N1339" s="24" t="str">
        <f t="shared" si="41"/>
        <v>Galvan, Jorge L</v>
      </c>
      <c r="O1339" s="24">
        <f>Table3[[#This Row],[EMP ID]]</f>
        <v>440329</v>
      </c>
    </row>
    <row r="1340" spans="1:15" x14ac:dyDescent="0.25">
      <c r="A1340" s="24">
        <v>440330</v>
      </c>
      <c r="B1340" s="24" t="s">
        <v>1087</v>
      </c>
      <c r="D1340" s="24" t="s">
        <v>2317</v>
      </c>
      <c r="F1340" s="24" t="s">
        <v>1041</v>
      </c>
      <c r="G1340" s="24" t="s">
        <v>761</v>
      </c>
      <c r="H1340" s="27">
        <v>44587</v>
      </c>
      <c r="I1340" s="27">
        <v>44312</v>
      </c>
      <c r="J1340" s="27">
        <v>44312</v>
      </c>
      <c r="K1340" s="27">
        <v>44587</v>
      </c>
      <c r="L1340" s="24">
        <f>Table3[[#This Row],[EMP ID]]</f>
        <v>440330</v>
      </c>
      <c r="M1340" s="24" t="str">
        <f t="shared" si="40"/>
        <v>Humberto Arrez</v>
      </c>
      <c r="N1340" s="24" t="str">
        <f t="shared" si="41"/>
        <v>Arrez, Humberto</v>
      </c>
      <c r="O1340" s="24">
        <f>Table3[[#This Row],[EMP ID]]</f>
        <v>440330</v>
      </c>
    </row>
    <row r="1341" spans="1:15" x14ac:dyDescent="0.25">
      <c r="A1341" s="24">
        <v>440331</v>
      </c>
      <c r="B1341" s="24" t="s">
        <v>1311</v>
      </c>
      <c r="D1341" s="24" t="s">
        <v>1012</v>
      </c>
      <c r="F1341" s="24" t="s">
        <v>837</v>
      </c>
      <c r="G1341" s="24" t="s">
        <v>761</v>
      </c>
      <c r="H1341" s="27">
        <v>44323</v>
      </c>
      <c r="I1341" s="27">
        <v>44305</v>
      </c>
      <c r="J1341" s="27">
        <v>44305</v>
      </c>
      <c r="K1341" s="27">
        <v>44313</v>
      </c>
      <c r="L1341" s="24">
        <f>Table3[[#This Row],[EMP ID]]</f>
        <v>440331</v>
      </c>
      <c r="M1341" s="24" t="str">
        <f t="shared" si="40"/>
        <v>Bryan Torres</v>
      </c>
      <c r="N1341" s="24" t="str">
        <f t="shared" si="41"/>
        <v>Torres, Bryan</v>
      </c>
      <c r="O1341" s="24">
        <f>Table3[[#This Row],[EMP ID]]</f>
        <v>440331</v>
      </c>
    </row>
    <row r="1342" spans="1:15" x14ac:dyDescent="0.25">
      <c r="A1342" s="24">
        <v>440332</v>
      </c>
      <c r="B1342" s="24" t="s">
        <v>1377</v>
      </c>
      <c r="C1342" s="24" t="s">
        <v>1047</v>
      </c>
      <c r="D1342" s="24" t="s">
        <v>787</v>
      </c>
      <c r="F1342" s="24" t="s">
        <v>1352</v>
      </c>
      <c r="G1342" s="24" t="s">
        <v>761</v>
      </c>
      <c r="H1342" s="27">
        <v>44396</v>
      </c>
      <c r="I1342" s="27">
        <v>44319</v>
      </c>
      <c r="J1342" s="27">
        <v>44319</v>
      </c>
      <c r="K1342" s="27">
        <v>44396</v>
      </c>
      <c r="L1342" s="24">
        <f>Table3[[#This Row],[EMP ID]]</f>
        <v>440332</v>
      </c>
      <c r="M1342" s="24" t="str">
        <f t="shared" si="40"/>
        <v>Arturo O. Chavez</v>
      </c>
      <c r="N1342" s="24" t="str">
        <f t="shared" si="41"/>
        <v>Chavez, Arturo O</v>
      </c>
      <c r="O1342" s="24">
        <f>Table3[[#This Row],[EMP ID]]</f>
        <v>440332</v>
      </c>
    </row>
    <row r="1343" spans="1:15" x14ac:dyDescent="0.25">
      <c r="A1343" s="24">
        <v>440333</v>
      </c>
      <c r="B1343" s="24" t="s">
        <v>2318</v>
      </c>
      <c r="D1343" s="24" t="s">
        <v>2319</v>
      </c>
      <c r="F1343" s="24" t="s">
        <v>1025</v>
      </c>
      <c r="G1343" s="24" t="s">
        <v>761</v>
      </c>
      <c r="H1343" s="27">
        <v>44722</v>
      </c>
      <c r="I1343" s="27">
        <v>44319</v>
      </c>
      <c r="J1343" s="27">
        <v>44319</v>
      </c>
      <c r="K1343" s="27">
        <v>44722</v>
      </c>
      <c r="L1343" s="24">
        <f>Table3[[#This Row],[EMP ID]]</f>
        <v>440333</v>
      </c>
      <c r="M1343" s="24" t="str">
        <f t="shared" si="40"/>
        <v>Tony Leija</v>
      </c>
      <c r="N1343" s="24" t="str">
        <f t="shared" si="41"/>
        <v>Leija, Tony</v>
      </c>
      <c r="O1343" s="24">
        <f>Table3[[#This Row],[EMP ID]]</f>
        <v>440333</v>
      </c>
    </row>
    <row r="1344" spans="1:15" x14ac:dyDescent="0.25">
      <c r="A1344" s="24">
        <v>440334</v>
      </c>
      <c r="B1344" s="24" t="s">
        <v>2320</v>
      </c>
      <c r="C1344" s="24" t="s">
        <v>778</v>
      </c>
      <c r="D1344" s="24" t="s">
        <v>1775</v>
      </c>
      <c r="F1344" s="24" t="s">
        <v>837</v>
      </c>
      <c r="G1344" s="24" t="s">
        <v>761</v>
      </c>
      <c r="H1344" s="27">
        <v>44414</v>
      </c>
      <c r="I1344" s="27">
        <v>44319</v>
      </c>
      <c r="J1344" s="27">
        <v>44319</v>
      </c>
      <c r="K1344" s="27">
        <v>44414</v>
      </c>
      <c r="L1344" s="24">
        <f>Table3[[#This Row],[EMP ID]]</f>
        <v>440334</v>
      </c>
      <c r="M1344" s="24" t="str">
        <f t="shared" si="40"/>
        <v>Carmen A. Guerrero</v>
      </c>
      <c r="N1344" s="24" t="str">
        <f t="shared" si="41"/>
        <v>Guerrero, Carmen A</v>
      </c>
      <c r="O1344" s="24">
        <f>Table3[[#This Row],[EMP ID]]</f>
        <v>440334</v>
      </c>
    </row>
    <row r="1345" spans="1:15" x14ac:dyDescent="0.25">
      <c r="A1345" s="24">
        <v>440335</v>
      </c>
      <c r="B1345" s="24" t="s">
        <v>1887</v>
      </c>
      <c r="D1345" s="24" t="s">
        <v>2321</v>
      </c>
      <c r="F1345" s="24" t="s">
        <v>1454</v>
      </c>
      <c r="G1345" s="24" t="s">
        <v>761</v>
      </c>
      <c r="H1345" s="27">
        <v>45143</v>
      </c>
      <c r="I1345" s="27">
        <v>44319</v>
      </c>
      <c r="J1345" s="27">
        <v>44319</v>
      </c>
      <c r="K1345" s="27">
        <v>45262</v>
      </c>
      <c r="L1345" s="24">
        <f>Table3[[#This Row],[EMP ID]]</f>
        <v>440335</v>
      </c>
      <c r="M1345" s="24" t="str">
        <f t="shared" si="40"/>
        <v>Rodrigo Velasquez Jr</v>
      </c>
      <c r="N1345" s="24" t="str">
        <f t="shared" si="41"/>
        <v>Velasquez Jr, Rodrigo</v>
      </c>
      <c r="O1345" s="24">
        <f>Table3[[#This Row],[EMP ID]]</f>
        <v>440335</v>
      </c>
    </row>
    <row r="1346" spans="1:15" x14ac:dyDescent="0.25">
      <c r="A1346" s="24">
        <v>440336</v>
      </c>
      <c r="B1346" s="24" t="s">
        <v>1209</v>
      </c>
      <c r="D1346" s="24" t="s">
        <v>2322</v>
      </c>
      <c r="F1346" s="24" t="s">
        <v>1041</v>
      </c>
      <c r="G1346" s="24" t="s">
        <v>761</v>
      </c>
      <c r="H1346" s="27">
        <v>44961</v>
      </c>
      <c r="I1346" s="27">
        <v>44319</v>
      </c>
      <c r="J1346" s="27">
        <v>44319</v>
      </c>
      <c r="K1346" s="27">
        <v>44961</v>
      </c>
      <c r="L1346" s="24">
        <f>Table3[[#This Row],[EMP ID]]</f>
        <v>440336</v>
      </c>
      <c r="M1346" s="24" t="str">
        <f t="shared" si="40"/>
        <v>Gustavo Hurtado Guillen</v>
      </c>
      <c r="N1346" s="24" t="str">
        <f t="shared" si="41"/>
        <v>Hurtado Guillen, Gustavo</v>
      </c>
      <c r="O1346" s="24">
        <f>Table3[[#This Row],[EMP ID]]</f>
        <v>440336</v>
      </c>
    </row>
    <row r="1347" spans="1:15" x14ac:dyDescent="0.25">
      <c r="A1347" s="24">
        <v>440337</v>
      </c>
      <c r="B1347" s="24" t="s">
        <v>2323</v>
      </c>
      <c r="D1347" s="24" t="s">
        <v>2324</v>
      </c>
      <c r="F1347" s="24" t="s">
        <v>1025</v>
      </c>
      <c r="G1347" s="24" t="s">
        <v>761</v>
      </c>
      <c r="H1347" s="27">
        <v>44722</v>
      </c>
      <c r="I1347" s="27">
        <v>44319</v>
      </c>
      <c r="J1347" s="27">
        <v>44319</v>
      </c>
      <c r="K1347" s="27">
        <v>44722</v>
      </c>
      <c r="L1347" s="24">
        <f>Table3[[#This Row],[EMP ID]]</f>
        <v>440337</v>
      </c>
      <c r="M1347" s="24" t="str">
        <f t="shared" ref="M1347:M1410" si="42">IF(C1347&lt;&gt;"", B1347 &amp; " " &amp; C1347 &amp; ". " &amp; D1347, B1347 &amp; " " &amp; D1347)</f>
        <v>Eliazar Barriga</v>
      </c>
      <c r="N1347" s="24" t="str">
        <f t="shared" ref="N1347:N1410" si="43">IF(C1347&lt;&gt;"", D1347 &amp; ", " &amp; B1347 &amp; " " &amp; C1347, D1347 &amp; ", " &amp; B1347)</f>
        <v>Barriga, Eliazar</v>
      </c>
      <c r="O1347" s="24">
        <f>Table3[[#This Row],[EMP ID]]</f>
        <v>440337</v>
      </c>
    </row>
    <row r="1348" spans="1:15" x14ac:dyDescent="0.25">
      <c r="A1348" s="24">
        <v>440338</v>
      </c>
      <c r="B1348" s="24" t="s">
        <v>877</v>
      </c>
      <c r="C1348" s="24" t="s">
        <v>769</v>
      </c>
      <c r="D1348" s="24" t="s">
        <v>2325</v>
      </c>
      <c r="F1348" s="24" t="s">
        <v>1025</v>
      </c>
      <c r="G1348" s="24" t="s">
        <v>761</v>
      </c>
      <c r="H1348" s="27">
        <v>44333</v>
      </c>
      <c r="I1348" s="27">
        <v>44319</v>
      </c>
      <c r="J1348" s="27">
        <v>44319</v>
      </c>
      <c r="K1348" s="27">
        <v>44333</v>
      </c>
      <c r="L1348" s="24">
        <f>Table3[[#This Row],[EMP ID]]</f>
        <v>440338</v>
      </c>
      <c r="M1348" s="24" t="str">
        <f t="shared" si="42"/>
        <v>Jose L. Turrubiartes Cruz</v>
      </c>
      <c r="N1348" s="24" t="str">
        <f t="shared" si="43"/>
        <v>Turrubiartes Cruz, Jose L</v>
      </c>
      <c r="O1348" s="24">
        <f>Table3[[#This Row],[EMP ID]]</f>
        <v>440338</v>
      </c>
    </row>
    <row r="1349" spans="1:15" x14ac:dyDescent="0.25">
      <c r="A1349" s="24">
        <v>440339</v>
      </c>
      <c r="B1349" s="24" t="s">
        <v>938</v>
      </c>
      <c r="C1349" s="24" t="s">
        <v>810</v>
      </c>
      <c r="D1349" s="24" t="s">
        <v>2326</v>
      </c>
      <c r="F1349" s="24" t="s">
        <v>1025</v>
      </c>
      <c r="G1349" s="24" t="s">
        <v>761</v>
      </c>
      <c r="H1349" s="27">
        <v>44330</v>
      </c>
      <c r="I1349" s="27">
        <v>44323</v>
      </c>
      <c r="J1349" s="27">
        <v>44323</v>
      </c>
      <c r="K1349" s="27">
        <v>44330</v>
      </c>
      <c r="L1349" s="24">
        <f>Table3[[#This Row],[EMP ID]]</f>
        <v>440339</v>
      </c>
      <c r="M1349" s="24" t="str">
        <f t="shared" si="42"/>
        <v>Alejandro C. Arredondo Rangel</v>
      </c>
      <c r="N1349" s="24" t="str">
        <f t="shared" si="43"/>
        <v>Arredondo Rangel, Alejandro C</v>
      </c>
      <c r="O1349" s="24">
        <f>Table3[[#This Row],[EMP ID]]</f>
        <v>440339</v>
      </c>
    </row>
    <row r="1350" spans="1:15" x14ac:dyDescent="0.25">
      <c r="A1350" s="24">
        <v>440340</v>
      </c>
      <c r="B1350" s="24" t="s">
        <v>877</v>
      </c>
      <c r="C1350" s="24" t="s">
        <v>778</v>
      </c>
      <c r="D1350" s="24" t="s">
        <v>2327</v>
      </c>
      <c r="F1350" s="24" t="s">
        <v>1025</v>
      </c>
      <c r="G1350" s="24" t="s">
        <v>761</v>
      </c>
      <c r="H1350" s="27">
        <v>44349</v>
      </c>
      <c r="I1350" s="27">
        <v>44323</v>
      </c>
      <c r="J1350" s="27">
        <v>44323</v>
      </c>
      <c r="K1350" s="27">
        <v>44349</v>
      </c>
      <c r="L1350" s="24">
        <f>Table3[[#This Row],[EMP ID]]</f>
        <v>440340</v>
      </c>
      <c r="M1350" s="24" t="str">
        <f t="shared" si="42"/>
        <v>Jose A. Ortiz Mejia</v>
      </c>
      <c r="N1350" s="24" t="str">
        <f t="shared" si="43"/>
        <v>Ortiz Mejia, Jose A</v>
      </c>
      <c r="O1350" s="24">
        <f>Table3[[#This Row],[EMP ID]]</f>
        <v>440340</v>
      </c>
    </row>
    <row r="1351" spans="1:15" x14ac:dyDescent="0.25">
      <c r="A1351" s="24">
        <v>440341</v>
      </c>
      <c r="B1351" s="24" t="s">
        <v>1800</v>
      </c>
      <c r="D1351" s="24" t="s">
        <v>1192</v>
      </c>
      <c r="F1351" s="24" t="s">
        <v>1025</v>
      </c>
      <c r="G1351" s="24" t="s">
        <v>761</v>
      </c>
      <c r="H1351" s="27">
        <v>44330</v>
      </c>
      <c r="I1351" s="27">
        <v>44323</v>
      </c>
      <c r="J1351" s="27">
        <v>44323</v>
      </c>
      <c r="K1351" s="27">
        <v>44330</v>
      </c>
      <c r="L1351" s="24">
        <f>Table3[[#This Row],[EMP ID]]</f>
        <v>440341</v>
      </c>
      <c r="M1351" s="24" t="str">
        <f t="shared" si="42"/>
        <v>Rogelio Aguirre</v>
      </c>
      <c r="N1351" s="24" t="str">
        <f t="shared" si="43"/>
        <v>Aguirre, Rogelio</v>
      </c>
      <c r="O1351" s="24">
        <f>Table3[[#This Row],[EMP ID]]</f>
        <v>440341</v>
      </c>
    </row>
    <row r="1352" spans="1:15" x14ac:dyDescent="0.25">
      <c r="A1352" s="24">
        <v>440342</v>
      </c>
      <c r="B1352" s="24" t="s">
        <v>1503</v>
      </c>
      <c r="C1352" s="24" t="s">
        <v>950</v>
      </c>
      <c r="D1352" s="24" t="s">
        <v>2324</v>
      </c>
      <c r="F1352" s="24" t="s">
        <v>1054</v>
      </c>
      <c r="G1352" s="24" t="s">
        <v>761</v>
      </c>
      <c r="H1352" s="27">
        <v>45129</v>
      </c>
      <c r="I1352" s="27">
        <v>44328</v>
      </c>
      <c r="J1352" s="27">
        <v>44328</v>
      </c>
      <c r="K1352" s="27">
        <v>45129</v>
      </c>
      <c r="L1352" s="24">
        <f>Table3[[#This Row],[EMP ID]]</f>
        <v>440342</v>
      </c>
      <c r="M1352" s="24" t="str">
        <f t="shared" si="42"/>
        <v>Mario B. Barriga</v>
      </c>
      <c r="N1352" s="24" t="str">
        <f t="shared" si="43"/>
        <v>Barriga, Mario B</v>
      </c>
      <c r="O1352" s="24">
        <f>Table3[[#This Row],[EMP ID]]</f>
        <v>440342</v>
      </c>
    </row>
    <row r="1353" spans="1:15" x14ac:dyDescent="0.25">
      <c r="A1353" s="24">
        <v>440343</v>
      </c>
      <c r="B1353" s="24" t="s">
        <v>857</v>
      </c>
      <c r="D1353" s="24" t="s">
        <v>2328</v>
      </c>
      <c r="F1353" s="24" t="s">
        <v>1244</v>
      </c>
      <c r="G1353" s="24" t="s">
        <v>761</v>
      </c>
      <c r="H1353" s="27">
        <v>44575</v>
      </c>
      <c r="I1353" s="27">
        <v>44333</v>
      </c>
      <c r="J1353" s="27">
        <v>44333</v>
      </c>
      <c r="K1353" s="27">
        <v>44575</v>
      </c>
      <c r="L1353" s="24">
        <f>Table3[[#This Row],[EMP ID]]</f>
        <v>440343</v>
      </c>
      <c r="M1353" s="24" t="str">
        <f t="shared" si="42"/>
        <v>Daniel Cardenas-Cervantes</v>
      </c>
      <c r="N1353" s="24" t="str">
        <f t="shared" si="43"/>
        <v>Cardenas-Cervantes, Daniel</v>
      </c>
      <c r="O1353" s="24">
        <f>Table3[[#This Row],[EMP ID]]</f>
        <v>440343</v>
      </c>
    </row>
    <row r="1354" spans="1:15" x14ac:dyDescent="0.25">
      <c r="A1354" s="24">
        <v>440344</v>
      </c>
      <c r="B1354" s="24" t="s">
        <v>2329</v>
      </c>
      <c r="D1354" s="24" t="s">
        <v>1012</v>
      </c>
      <c r="F1354" s="24" t="s">
        <v>837</v>
      </c>
      <c r="G1354" s="24" t="s">
        <v>761</v>
      </c>
      <c r="H1354" s="27">
        <v>44377</v>
      </c>
      <c r="I1354" s="27">
        <v>44349</v>
      </c>
      <c r="J1354" s="27">
        <v>44349</v>
      </c>
      <c r="K1354" s="27">
        <v>44377</v>
      </c>
      <c r="L1354" s="24">
        <f>Table3[[#This Row],[EMP ID]]</f>
        <v>440344</v>
      </c>
      <c r="M1354" s="24" t="str">
        <f t="shared" si="42"/>
        <v>Ulysses Torres</v>
      </c>
      <c r="N1354" s="24" t="str">
        <f t="shared" si="43"/>
        <v>Torres, Ulysses</v>
      </c>
      <c r="O1354" s="24">
        <f>Table3[[#This Row],[EMP ID]]</f>
        <v>440344</v>
      </c>
    </row>
    <row r="1355" spans="1:15" x14ac:dyDescent="0.25">
      <c r="A1355" s="24">
        <v>440345</v>
      </c>
      <c r="B1355" s="24" t="s">
        <v>891</v>
      </c>
      <c r="D1355" s="24" t="s">
        <v>1916</v>
      </c>
      <c r="F1355" s="24" t="s">
        <v>1025</v>
      </c>
      <c r="G1355" s="24" t="s">
        <v>761</v>
      </c>
      <c r="H1355" s="27">
        <v>44861</v>
      </c>
      <c r="I1355" s="27">
        <v>44357</v>
      </c>
      <c r="J1355" s="27">
        <v>44357</v>
      </c>
      <c r="K1355" s="27">
        <v>44861</v>
      </c>
      <c r="L1355" s="24">
        <f>Table3[[#This Row],[EMP ID]]</f>
        <v>440345</v>
      </c>
      <c r="M1355" s="24" t="str">
        <f t="shared" si="42"/>
        <v>Ricardo Maldonado</v>
      </c>
      <c r="N1355" s="24" t="str">
        <f t="shared" si="43"/>
        <v>Maldonado, Ricardo</v>
      </c>
      <c r="O1355" s="24">
        <f>Table3[[#This Row],[EMP ID]]</f>
        <v>440345</v>
      </c>
    </row>
    <row r="1356" spans="1:15" x14ac:dyDescent="0.25">
      <c r="A1356" s="24">
        <v>440346</v>
      </c>
      <c r="B1356" s="24" t="s">
        <v>1187</v>
      </c>
      <c r="D1356" s="24" t="s">
        <v>2330</v>
      </c>
      <c r="F1356" s="24" t="s">
        <v>1025</v>
      </c>
      <c r="G1356" s="24" t="s">
        <v>761</v>
      </c>
      <c r="H1356" s="27">
        <v>44372</v>
      </c>
      <c r="I1356" s="27">
        <v>44361</v>
      </c>
      <c r="J1356" s="27">
        <v>44361</v>
      </c>
      <c r="K1356" s="27">
        <v>44372</v>
      </c>
      <c r="L1356" s="24">
        <f>Table3[[#This Row],[EMP ID]]</f>
        <v>440346</v>
      </c>
      <c r="M1356" s="24" t="str">
        <f t="shared" si="42"/>
        <v>Gabriel Miron Ramos</v>
      </c>
      <c r="N1356" s="24" t="str">
        <f t="shared" si="43"/>
        <v>Miron Ramos, Gabriel</v>
      </c>
      <c r="O1356" s="24">
        <f>Table3[[#This Row],[EMP ID]]</f>
        <v>440346</v>
      </c>
    </row>
    <row r="1357" spans="1:15" x14ac:dyDescent="0.25">
      <c r="A1357" s="24">
        <v>440347</v>
      </c>
      <c r="B1357" s="24" t="s">
        <v>2331</v>
      </c>
      <c r="C1357" s="24" t="s">
        <v>776</v>
      </c>
      <c r="D1357" s="24" t="s">
        <v>1258</v>
      </c>
      <c r="F1357" s="24" t="s">
        <v>1454</v>
      </c>
      <c r="G1357" s="24" t="s">
        <v>761</v>
      </c>
      <c r="H1357" s="27">
        <v>44890</v>
      </c>
      <c r="I1357" s="27">
        <v>44357</v>
      </c>
      <c r="J1357" s="27">
        <v>44357</v>
      </c>
      <c r="K1357" s="27">
        <v>44890</v>
      </c>
      <c r="L1357" s="24">
        <f>Table3[[#This Row],[EMP ID]]</f>
        <v>440347</v>
      </c>
      <c r="M1357" s="24" t="str">
        <f t="shared" si="42"/>
        <v>Walter M. Cruz</v>
      </c>
      <c r="N1357" s="24" t="str">
        <f t="shared" si="43"/>
        <v>Cruz, Walter M</v>
      </c>
      <c r="O1357" s="24">
        <f>Table3[[#This Row],[EMP ID]]</f>
        <v>440347</v>
      </c>
    </row>
    <row r="1358" spans="1:15" x14ac:dyDescent="0.25">
      <c r="A1358" s="24">
        <v>440348</v>
      </c>
      <c r="B1358" s="24" t="s">
        <v>2024</v>
      </c>
      <c r="D1358" s="24" t="s">
        <v>2332</v>
      </c>
      <c r="F1358" s="24" t="s">
        <v>1054</v>
      </c>
      <c r="G1358" s="24" t="s">
        <v>761</v>
      </c>
      <c r="H1358" s="27">
        <v>44953</v>
      </c>
      <c r="I1358" s="27">
        <v>44361</v>
      </c>
      <c r="J1358" s="27">
        <v>44361</v>
      </c>
      <c r="K1358" s="27">
        <v>44953</v>
      </c>
      <c r="L1358" s="24">
        <f>Table3[[#This Row],[EMP ID]]</f>
        <v>440348</v>
      </c>
      <c r="M1358" s="24" t="str">
        <f t="shared" si="42"/>
        <v>Pablo Aguayo Alfaro</v>
      </c>
      <c r="N1358" s="24" t="str">
        <f t="shared" si="43"/>
        <v>Aguayo Alfaro, Pablo</v>
      </c>
      <c r="O1358" s="24">
        <f>Table3[[#This Row],[EMP ID]]</f>
        <v>440348</v>
      </c>
    </row>
    <row r="1359" spans="1:15" x14ac:dyDescent="0.25">
      <c r="A1359" s="24">
        <v>440349</v>
      </c>
      <c r="B1359" s="24" t="s">
        <v>1258</v>
      </c>
      <c r="C1359" s="24" t="s">
        <v>778</v>
      </c>
      <c r="D1359" s="24" t="s">
        <v>2333</v>
      </c>
      <c r="F1359" s="24" t="s">
        <v>1025</v>
      </c>
      <c r="G1359" s="24" t="s">
        <v>761</v>
      </c>
      <c r="H1359" s="27">
        <v>44882</v>
      </c>
      <c r="I1359" s="27">
        <v>44361</v>
      </c>
      <c r="J1359" s="27">
        <v>44361</v>
      </c>
      <c r="K1359" s="27">
        <v>44882</v>
      </c>
      <c r="L1359" s="24">
        <f>Table3[[#This Row],[EMP ID]]</f>
        <v>440349</v>
      </c>
      <c r="M1359" s="24" t="str">
        <f t="shared" si="42"/>
        <v>Cruz A. Talamantes</v>
      </c>
      <c r="N1359" s="24" t="str">
        <f t="shared" si="43"/>
        <v>Talamantes, Cruz A</v>
      </c>
      <c r="O1359" s="24">
        <f>Table3[[#This Row],[EMP ID]]</f>
        <v>440349</v>
      </c>
    </row>
    <row r="1360" spans="1:15" x14ac:dyDescent="0.25">
      <c r="A1360" s="24">
        <v>440350</v>
      </c>
      <c r="B1360" s="24" t="s">
        <v>1182</v>
      </c>
      <c r="D1360" s="24" t="s">
        <v>2334</v>
      </c>
      <c r="F1360" s="24" t="s">
        <v>1022</v>
      </c>
      <c r="G1360" s="24" t="s">
        <v>761</v>
      </c>
      <c r="H1360" s="27">
        <v>44861</v>
      </c>
      <c r="I1360" s="27">
        <v>44357</v>
      </c>
      <c r="J1360" s="27">
        <v>44357</v>
      </c>
      <c r="K1360" s="27">
        <v>44861</v>
      </c>
      <c r="L1360" s="24">
        <f>Table3[[#This Row],[EMP ID]]</f>
        <v>440350</v>
      </c>
      <c r="M1360" s="24" t="str">
        <f t="shared" si="42"/>
        <v>Jerry Santiago Perales</v>
      </c>
      <c r="N1360" s="24" t="str">
        <f t="shared" si="43"/>
        <v>Santiago Perales, Jerry</v>
      </c>
      <c r="O1360" s="24">
        <f>Table3[[#This Row],[EMP ID]]</f>
        <v>440350</v>
      </c>
    </row>
    <row r="1361" spans="1:15" x14ac:dyDescent="0.25">
      <c r="A1361" s="24">
        <v>440351</v>
      </c>
      <c r="B1361" s="24" t="s">
        <v>1436</v>
      </c>
      <c r="D1361" s="24" t="s">
        <v>2335</v>
      </c>
      <c r="F1361" s="24" t="s">
        <v>837</v>
      </c>
      <c r="G1361" s="24" t="s">
        <v>761</v>
      </c>
      <c r="H1361" s="27">
        <v>44469</v>
      </c>
      <c r="I1361" s="27">
        <v>44362</v>
      </c>
      <c r="J1361" s="27">
        <v>44362</v>
      </c>
      <c r="K1361" s="27">
        <v>44469</v>
      </c>
      <c r="L1361" s="24">
        <f>Table3[[#This Row],[EMP ID]]</f>
        <v>440351</v>
      </c>
      <c r="M1361" s="24" t="str">
        <f t="shared" si="42"/>
        <v>Ramiro Mireles Hernandez</v>
      </c>
      <c r="N1361" s="24" t="str">
        <f t="shared" si="43"/>
        <v>Mireles Hernandez, Ramiro</v>
      </c>
      <c r="O1361" s="24">
        <f>Table3[[#This Row],[EMP ID]]</f>
        <v>440351</v>
      </c>
    </row>
    <row r="1362" spans="1:15" x14ac:dyDescent="0.25">
      <c r="A1362" s="24">
        <v>440352</v>
      </c>
      <c r="B1362" s="24" t="s">
        <v>877</v>
      </c>
      <c r="C1362" s="24" t="s">
        <v>816</v>
      </c>
      <c r="D1362" s="24" t="s">
        <v>1139</v>
      </c>
      <c r="F1362" s="24" t="s">
        <v>1025</v>
      </c>
      <c r="G1362" s="24" t="s">
        <v>761</v>
      </c>
      <c r="H1362" s="27">
        <v>44372</v>
      </c>
      <c r="I1362" s="27">
        <v>44361</v>
      </c>
      <c r="J1362" s="27">
        <v>44361</v>
      </c>
      <c r="K1362" s="27">
        <v>44372</v>
      </c>
      <c r="L1362" s="24">
        <f>Table3[[#This Row],[EMP ID]]</f>
        <v>440352</v>
      </c>
      <c r="M1362" s="24" t="str">
        <f t="shared" si="42"/>
        <v>Jose I. Vazquez</v>
      </c>
      <c r="N1362" s="24" t="str">
        <f t="shared" si="43"/>
        <v>Vazquez, Jose I</v>
      </c>
      <c r="O1362" s="24">
        <f>Table3[[#This Row],[EMP ID]]</f>
        <v>440352</v>
      </c>
    </row>
    <row r="1363" spans="1:15" x14ac:dyDescent="0.25">
      <c r="A1363" s="24">
        <v>440353</v>
      </c>
      <c r="B1363" s="24" t="s">
        <v>877</v>
      </c>
      <c r="C1363" s="24" t="s">
        <v>848</v>
      </c>
      <c r="D1363" s="24" t="s">
        <v>2336</v>
      </c>
      <c r="F1363" s="24" t="s">
        <v>1025</v>
      </c>
      <c r="G1363" s="24" t="s">
        <v>761</v>
      </c>
      <c r="H1363" s="27">
        <v>44575</v>
      </c>
      <c r="I1363" s="27">
        <v>44363</v>
      </c>
      <c r="J1363" s="27">
        <v>44363</v>
      </c>
      <c r="K1363" s="27">
        <v>44575</v>
      </c>
      <c r="L1363" s="24">
        <f>Table3[[#This Row],[EMP ID]]</f>
        <v>440353</v>
      </c>
      <c r="M1363" s="24" t="str">
        <f t="shared" si="42"/>
        <v>Jose R. Villa-Rodriguez</v>
      </c>
      <c r="N1363" s="24" t="str">
        <f t="shared" si="43"/>
        <v>Villa-Rodriguez, Jose R</v>
      </c>
      <c r="O1363" s="24">
        <f>Table3[[#This Row],[EMP ID]]</f>
        <v>440353</v>
      </c>
    </row>
    <row r="1364" spans="1:15" x14ac:dyDescent="0.25">
      <c r="A1364" s="24">
        <v>440354</v>
      </c>
      <c r="B1364" s="24" t="s">
        <v>877</v>
      </c>
      <c r="C1364" s="24" t="s">
        <v>776</v>
      </c>
      <c r="D1364" s="24" t="s">
        <v>2337</v>
      </c>
      <c r="F1364" s="24" t="s">
        <v>1054</v>
      </c>
      <c r="G1364" s="24" t="s">
        <v>761</v>
      </c>
      <c r="H1364" s="27">
        <v>45143</v>
      </c>
      <c r="I1364" s="27">
        <v>44376</v>
      </c>
      <c r="J1364" s="27">
        <v>44376</v>
      </c>
      <c r="K1364" s="27">
        <v>45143</v>
      </c>
      <c r="L1364" s="24">
        <f>Table3[[#This Row],[EMP ID]]</f>
        <v>440354</v>
      </c>
      <c r="M1364" s="24" t="str">
        <f t="shared" si="42"/>
        <v>Jose M. Ramos Guido</v>
      </c>
      <c r="N1364" s="24" t="str">
        <f t="shared" si="43"/>
        <v>Ramos Guido, Jose M</v>
      </c>
      <c r="O1364" s="24">
        <f>Table3[[#This Row],[EMP ID]]</f>
        <v>440354</v>
      </c>
    </row>
    <row r="1365" spans="1:15" x14ac:dyDescent="0.25">
      <c r="A1365" s="24">
        <v>440355</v>
      </c>
      <c r="B1365" s="24" t="s">
        <v>877</v>
      </c>
      <c r="C1365" s="24" t="s">
        <v>848</v>
      </c>
      <c r="D1365" s="24" t="s">
        <v>758</v>
      </c>
      <c r="F1365" s="24" t="s">
        <v>1027</v>
      </c>
      <c r="G1365" s="24" t="s">
        <v>761</v>
      </c>
      <c r="H1365" s="27">
        <v>44489</v>
      </c>
      <c r="I1365" s="27">
        <v>44376</v>
      </c>
      <c r="J1365" s="27">
        <v>44376</v>
      </c>
      <c r="K1365" s="27">
        <v>44489</v>
      </c>
      <c r="L1365" s="24">
        <f>Table3[[#This Row],[EMP ID]]</f>
        <v>440355</v>
      </c>
      <c r="M1365" s="24" t="str">
        <f t="shared" si="42"/>
        <v>Jose R. Vasquez</v>
      </c>
      <c r="N1365" s="24" t="str">
        <f t="shared" si="43"/>
        <v>Vasquez, Jose R</v>
      </c>
      <c r="O1365" s="24">
        <f>Table3[[#This Row],[EMP ID]]</f>
        <v>440355</v>
      </c>
    </row>
    <row r="1366" spans="1:15" x14ac:dyDescent="0.25">
      <c r="A1366" s="24">
        <v>440356</v>
      </c>
      <c r="B1366" s="24" t="s">
        <v>2338</v>
      </c>
      <c r="D1366" s="24" t="s">
        <v>2339</v>
      </c>
      <c r="F1366" s="24" t="s">
        <v>837</v>
      </c>
      <c r="G1366" s="24" t="s">
        <v>761</v>
      </c>
      <c r="H1366" s="27">
        <v>44587</v>
      </c>
      <c r="I1366" s="27">
        <v>44376</v>
      </c>
      <c r="J1366" s="27">
        <v>44376</v>
      </c>
      <c r="K1366" s="27">
        <v>44587</v>
      </c>
      <c r="L1366" s="24">
        <f>Table3[[#This Row],[EMP ID]]</f>
        <v>440356</v>
      </c>
      <c r="M1366" s="24" t="str">
        <f t="shared" si="42"/>
        <v>Luisangel Castaneda</v>
      </c>
      <c r="N1366" s="24" t="str">
        <f t="shared" si="43"/>
        <v>Castaneda, Luisangel</v>
      </c>
      <c r="O1366" s="24">
        <f>Table3[[#This Row],[EMP ID]]</f>
        <v>440356</v>
      </c>
    </row>
    <row r="1367" spans="1:15" x14ac:dyDescent="0.25">
      <c r="A1367" s="24">
        <v>440357</v>
      </c>
      <c r="B1367" s="24" t="s">
        <v>857</v>
      </c>
      <c r="D1367" s="24" t="s">
        <v>2340</v>
      </c>
      <c r="F1367" s="24" t="s">
        <v>837</v>
      </c>
      <c r="G1367" s="24" t="s">
        <v>761</v>
      </c>
      <c r="H1367" s="27">
        <v>44393</v>
      </c>
      <c r="I1367" s="27">
        <v>44390</v>
      </c>
      <c r="J1367" s="27">
        <v>44390</v>
      </c>
      <c r="K1367" s="27">
        <v>44393</v>
      </c>
      <c r="L1367" s="24">
        <f>Table3[[#This Row],[EMP ID]]</f>
        <v>440357</v>
      </c>
      <c r="M1367" s="24" t="str">
        <f t="shared" si="42"/>
        <v>Daniel Acosta</v>
      </c>
      <c r="N1367" s="24" t="str">
        <f t="shared" si="43"/>
        <v>Acosta, Daniel</v>
      </c>
      <c r="O1367" s="24">
        <f>Table3[[#This Row],[EMP ID]]</f>
        <v>440357</v>
      </c>
    </row>
    <row r="1368" spans="1:15" x14ac:dyDescent="0.25">
      <c r="A1368" s="24">
        <v>440358</v>
      </c>
      <c r="B1368" s="24" t="s">
        <v>2341</v>
      </c>
      <c r="D1368" s="24" t="s">
        <v>2342</v>
      </c>
      <c r="F1368" s="24" t="s">
        <v>1054</v>
      </c>
      <c r="G1368" s="24" t="s">
        <v>761</v>
      </c>
      <c r="H1368" s="27">
        <v>45003</v>
      </c>
      <c r="I1368" s="27">
        <v>44389</v>
      </c>
      <c r="J1368" s="27">
        <v>44389</v>
      </c>
      <c r="K1368" s="27">
        <v>45003</v>
      </c>
      <c r="L1368" s="24">
        <f>Table3[[#This Row],[EMP ID]]</f>
        <v>440358</v>
      </c>
      <c r="M1368" s="24" t="str">
        <f t="shared" si="42"/>
        <v>Acension Berrones</v>
      </c>
      <c r="N1368" s="24" t="str">
        <f t="shared" si="43"/>
        <v>Berrones, Acension</v>
      </c>
      <c r="O1368" s="24">
        <f>Table3[[#This Row],[EMP ID]]</f>
        <v>440358</v>
      </c>
    </row>
    <row r="1369" spans="1:15" x14ac:dyDescent="0.25">
      <c r="A1369" s="24">
        <v>440359</v>
      </c>
      <c r="B1369" s="24" t="s">
        <v>2343</v>
      </c>
      <c r="D1369" s="24" t="s">
        <v>917</v>
      </c>
      <c r="F1369" s="24" t="s">
        <v>1454</v>
      </c>
      <c r="G1369" s="24" t="s">
        <v>761</v>
      </c>
      <c r="H1369" s="27">
        <v>44561</v>
      </c>
      <c r="I1369" s="27">
        <v>44396</v>
      </c>
      <c r="J1369" s="27">
        <v>44396</v>
      </c>
      <c r="K1369" s="27">
        <v>44561</v>
      </c>
      <c r="L1369" s="24">
        <f>Table3[[#This Row],[EMP ID]]</f>
        <v>440359</v>
      </c>
      <c r="M1369" s="24" t="str">
        <f t="shared" si="42"/>
        <v>Eleazar Hernandez</v>
      </c>
      <c r="N1369" s="24" t="str">
        <f t="shared" si="43"/>
        <v>Hernandez, Eleazar</v>
      </c>
      <c r="O1369" s="24">
        <f>Table3[[#This Row],[EMP ID]]</f>
        <v>440359</v>
      </c>
    </row>
    <row r="1370" spans="1:15" x14ac:dyDescent="0.25">
      <c r="A1370" s="24">
        <v>440360</v>
      </c>
      <c r="B1370" s="24" t="s">
        <v>1138</v>
      </c>
      <c r="D1370" s="24" t="s">
        <v>2344</v>
      </c>
      <c r="F1370" s="24" t="s">
        <v>1027</v>
      </c>
      <c r="G1370" s="24" t="s">
        <v>761</v>
      </c>
      <c r="H1370" s="27">
        <v>44561</v>
      </c>
      <c r="I1370" s="27">
        <v>44397</v>
      </c>
      <c r="J1370" s="27">
        <v>44397</v>
      </c>
      <c r="K1370" s="27">
        <v>44561</v>
      </c>
      <c r="L1370" s="24">
        <f>Table3[[#This Row],[EMP ID]]</f>
        <v>440360</v>
      </c>
      <c r="M1370" s="24" t="str">
        <f t="shared" si="42"/>
        <v>Ismael Guzman Orozco</v>
      </c>
      <c r="N1370" s="24" t="str">
        <f t="shared" si="43"/>
        <v>Guzman Orozco, Ismael</v>
      </c>
      <c r="O1370" s="24">
        <f>Table3[[#This Row],[EMP ID]]</f>
        <v>440360</v>
      </c>
    </row>
    <row r="1371" spans="1:15" x14ac:dyDescent="0.25">
      <c r="A1371" s="24">
        <v>440361</v>
      </c>
      <c r="B1371" s="24" t="s">
        <v>2345</v>
      </c>
      <c r="C1371" s="24" t="s">
        <v>791</v>
      </c>
      <c r="D1371" s="24" t="s">
        <v>2346</v>
      </c>
      <c r="F1371" s="24" t="s">
        <v>837</v>
      </c>
      <c r="G1371" s="24" t="s">
        <v>761</v>
      </c>
      <c r="H1371" s="27">
        <v>44586</v>
      </c>
      <c r="I1371" s="27">
        <v>44391</v>
      </c>
      <c r="J1371" s="27">
        <v>44391</v>
      </c>
      <c r="K1371" s="27">
        <v>44586</v>
      </c>
      <c r="L1371" s="24">
        <f>Table3[[#This Row],[EMP ID]]</f>
        <v>440361</v>
      </c>
      <c r="M1371" s="24" t="str">
        <f t="shared" si="42"/>
        <v>Blanca E. Abad</v>
      </c>
      <c r="N1371" s="24" t="str">
        <f t="shared" si="43"/>
        <v>Abad, Blanca E</v>
      </c>
      <c r="O1371" s="24">
        <f>Table3[[#This Row],[EMP ID]]</f>
        <v>440361</v>
      </c>
    </row>
    <row r="1372" spans="1:15" x14ac:dyDescent="0.25">
      <c r="A1372" s="24">
        <v>440362</v>
      </c>
      <c r="B1372" s="24" t="s">
        <v>2347</v>
      </c>
      <c r="C1372" s="24" t="s">
        <v>1047</v>
      </c>
      <c r="D1372" s="24" t="s">
        <v>2348</v>
      </c>
      <c r="F1372" s="24" t="s">
        <v>1100</v>
      </c>
      <c r="G1372" s="24" t="s">
        <v>761</v>
      </c>
      <c r="H1372" s="27">
        <v>44858</v>
      </c>
      <c r="I1372" s="27">
        <v>44392</v>
      </c>
      <c r="J1372" s="27">
        <v>44392</v>
      </c>
      <c r="K1372" s="27">
        <v>44858</v>
      </c>
      <c r="L1372" s="24">
        <f>Table3[[#This Row],[EMP ID]]</f>
        <v>440362</v>
      </c>
      <c r="M1372" s="24" t="str">
        <f t="shared" si="42"/>
        <v>Merlin O. Guzman Rodriguez</v>
      </c>
      <c r="N1372" s="24" t="str">
        <f t="shared" si="43"/>
        <v>Guzman Rodriguez, Merlin O</v>
      </c>
      <c r="O1372" s="24">
        <f>Table3[[#This Row],[EMP ID]]</f>
        <v>440362</v>
      </c>
    </row>
    <row r="1373" spans="1:15" x14ac:dyDescent="0.25">
      <c r="A1373" s="24">
        <v>440363</v>
      </c>
      <c r="B1373" s="24" t="s">
        <v>2349</v>
      </c>
      <c r="C1373" s="24" t="s">
        <v>848</v>
      </c>
      <c r="D1373" s="24" t="s">
        <v>1099</v>
      </c>
      <c r="F1373" s="24" t="s">
        <v>1041</v>
      </c>
      <c r="G1373" s="24" t="s">
        <v>771</v>
      </c>
      <c r="H1373" s="27">
        <v>44561</v>
      </c>
      <c r="I1373" s="27">
        <v>44399</v>
      </c>
      <c r="J1373" s="27">
        <v>44399</v>
      </c>
      <c r="K1373" s="27">
        <v>44561</v>
      </c>
      <c r="L1373" s="24">
        <f>Table3[[#This Row],[EMP ID]]</f>
        <v>440363</v>
      </c>
      <c r="M1373" s="24" t="str">
        <f t="shared" si="42"/>
        <v>Zackry R. Johnson</v>
      </c>
      <c r="N1373" s="24" t="str">
        <f t="shared" si="43"/>
        <v>Johnson, Zackry R</v>
      </c>
      <c r="O1373" s="24">
        <f>Table3[[#This Row],[EMP ID]]</f>
        <v>440363</v>
      </c>
    </row>
    <row r="1374" spans="1:15" x14ac:dyDescent="0.25">
      <c r="A1374" s="24">
        <v>440364</v>
      </c>
      <c r="B1374" s="24" t="s">
        <v>877</v>
      </c>
      <c r="C1374" s="24" t="s">
        <v>900</v>
      </c>
      <c r="D1374" s="24" t="s">
        <v>2350</v>
      </c>
      <c r="F1374" s="24" t="s">
        <v>989</v>
      </c>
      <c r="G1374" s="24" t="s">
        <v>761</v>
      </c>
      <c r="H1374" s="27"/>
      <c r="I1374" s="27">
        <v>44398</v>
      </c>
      <c r="J1374" s="27">
        <v>44398</v>
      </c>
      <c r="K1374" s="27">
        <v>45619</v>
      </c>
      <c r="L1374" s="24">
        <f>Table3[[#This Row],[EMP ID]]</f>
        <v>440364</v>
      </c>
      <c r="M1374" s="24" t="str">
        <f t="shared" si="42"/>
        <v>Jose G. Turrubiartes Jr</v>
      </c>
      <c r="N1374" s="24" t="str">
        <f t="shared" si="43"/>
        <v>Turrubiartes Jr, Jose G</v>
      </c>
      <c r="O1374" s="24">
        <f>Table3[[#This Row],[EMP ID]]</f>
        <v>440364</v>
      </c>
    </row>
    <row r="1375" spans="1:15" x14ac:dyDescent="0.25">
      <c r="A1375" s="24">
        <v>440365</v>
      </c>
      <c r="B1375" s="24" t="s">
        <v>908</v>
      </c>
      <c r="D1375" s="24" t="s">
        <v>2351</v>
      </c>
      <c r="F1375" s="24" t="s">
        <v>1027</v>
      </c>
      <c r="G1375" s="24" t="s">
        <v>761</v>
      </c>
      <c r="H1375" s="27">
        <v>44398</v>
      </c>
      <c r="I1375" s="27">
        <v>44398</v>
      </c>
      <c r="J1375" s="27">
        <v>44398</v>
      </c>
      <c r="K1375" s="27">
        <v>44398</v>
      </c>
      <c r="L1375" s="24">
        <f>Table3[[#This Row],[EMP ID]]</f>
        <v>440365</v>
      </c>
      <c r="M1375" s="24" t="str">
        <f t="shared" si="42"/>
        <v>Juan Reyes Ibarra</v>
      </c>
      <c r="N1375" s="24" t="str">
        <f t="shared" si="43"/>
        <v>Reyes Ibarra, Juan</v>
      </c>
      <c r="O1375" s="24">
        <f>Table3[[#This Row],[EMP ID]]</f>
        <v>440365</v>
      </c>
    </row>
    <row r="1376" spans="1:15" x14ac:dyDescent="0.25">
      <c r="A1376" s="24">
        <v>440366</v>
      </c>
      <c r="B1376" s="24" t="s">
        <v>1285</v>
      </c>
      <c r="D1376" s="24" t="s">
        <v>2344</v>
      </c>
      <c r="F1376" s="24" t="s">
        <v>1027</v>
      </c>
      <c r="G1376" s="24" t="s">
        <v>761</v>
      </c>
      <c r="H1376" s="27">
        <v>44561</v>
      </c>
      <c r="I1376" s="27">
        <v>44403</v>
      </c>
      <c r="J1376" s="27">
        <v>44403</v>
      </c>
      <c r="K1376" s="27">
        <v>44561</v>
      </c>
      <c r="L1376" s="24">
        <f>Table3[[#This Row],[EMP ID]]</f>
        <v>440366</v>
      </c>
      <c r="M1376" s="24" t="str">
        <f t="shared" si="42"/>
        <v>Horacio Guzman Orozco</v>
      </c>
      <c r="N1376" s="24" t="str">
        <f t="shared" si="43"/>
        <v>Guzman Orozco, Horacio</v>
      </c>
      <c r="O1376" s="24">
        <f>Table3[[#This Row],[EMP ID]]</f>
        <v>440366</v>
      </c>
    </row>
    <row r="1377" spans="1:15" x14ac:dyDescent="0.25">
      <c r="A1377" s="24">
        <v>440367</v>
      </c>
      <c r="B1377" s="24" t="s">
        <v>1354</v>
      </c>
      <c r="D1377" s="24" t="s">
        <v>2352</v>
      </c>
      <c r="F1377" s="24" t="s">
        <v>1041</v>
      </c>
      <c r="G1377" s="24" t="s">
        <v>761</v>
      </c>
      <c r="H1377" s="27">
        <v>44879</v>
      </c>
      <c r="I1377" s="27">
        <v>44406</v>
      </c>
      <c r="J1377" s="27">
        <v>44406</v>
      </c>
      <c r="K1377" s="27">
        <v>44879</v>
      </c>
      <c r="L1377" s="24">
        <f>Table3[[#This Row],[EMP ID]]</f>
        <v>440367</v>
      </c>
      <c r="M1377" s="24" t="str">
        <f t="shared" si="42"/>
        <v>Antonio Robledo</v>
      </c>
      <c r="N1377" s="24" t="str">
        <f t="shared" si="43"/>
        <v>Robledo, Antonio</v>
      </c>
      <c r="O1377" s="24">
        <f>Table3[[#This Row],[EMP ID]]</f>
        <v>440367</v>
      </c>
    </row>
    <row r="1378" spans="1:15" x14ac:dyDescent="0.25">
      <c r="A1378" s="24">
        <v>440369</v>
      </c>
      <c r="B1378" s="24" t="s">
        <v>2024</v>
      </c>
      <c r="D1378" s="24" t="s">
        <v>2353</v>
      </c>
      <c r="F1378" s="24" t="s">
        <v>1025</v>
      </c>
      <c r="G1378" s="24" t="s">
        <v>761</v>
      </c>
      <c r="H1378" s="27">
        <v>44564</v>
      </c>
      <c r="I1378" s="27">
        <v>44417</v>
      </c>
      <c r="J1378" s="27">
        <v>44417</v>
      </c>
      <c r="K1378" s="27">
        <v>44564</v>
      </c>
      <c r="L1378" s="24">
        <f>Table3[[#This Row],[EMP ID]]</f>
        <v>440369</v>
      </c>
      <c r="M1378" s="24" t="str">
        <f t="shared" si="42"/>
        <v>Pablo Cortez Avila</v>
      </c>
      <c r="N1378" s="24" t="str">
        <f t="shared" si="43"/>
        <v>Cortez Avila, Pablo</v>
      </c>
      <c r="O1378" s="24">
        <f>Table3[[#This Row],[EMP ID]]</f>
        <v>440369</v>
      </c>
    </row>
    <row r="1379" spans="1:15" x14ac:dyDescent="0.25">
      <c r="A1379" s="24">
        <v>440370</v>
      </c>
      <c r="B1379" s="24" t="s">
        <v>868</v>
      </c>
      <c r="C1379" s="24" t="s">
        <v>778</v>
      </c>
      <c r="D1379" s="24" t="s">
        <v>2354</v>
      </c>
      <c r="F1379" s="24" t="s">
        <v>1325</v>
      </c>
      <c r="G1379" s="24" t="s">
        <v>761</v>
      </c>
      <c r="H1379" s="27">
        <v>45426</v>
      </c>
      <c r="I1379" s="27">
        <v>44409</v>
      </c>
      <c r="J1379" s="27">
        <v>44409</v>
      </c>
      <c r="K1379" s="27">
        <v>45426</v>
      </c>
      <c r="L1379" s="24">
        <f>Table3[[#This Row],[EMP ID]]</f>
        <v>440370</v>
      </c>
      <c r="M1379" s="24" t="str">
        <f t="shared" si="42"/>
        <v>Victor A. Ramirez Martell</v>
      </c>
      <c r="N1379" s="24" t="str">
        <f t="shared" si="43"/>
        <v>Ramirez Martell, Victor A</v>
      </c>
      <c r="O1379" s="24">
        <f>Table3[[#This Row],[EMP ID]]</f>
        <v>440370</v>
      </c>
    </row>
    <row r="1380" spans="1:15" x14ac:dyDescent="0.25">
      <c r="A1380" s="24">
        <v>440371</v>
      </c>
      <c r="B1380" s="24" t="s">
        <v>1522</v>
      </c>
      <c r="D1380" s="24" t="s">
        <v>2355</v>
      </c>
      <c r="F1380" s="24" t="s">
        <v>1270</v>
      </c>
      <c r="G1380" s="24" t="s">
        <v>761</v>
      </c>
      <c r="H1380" s="27">
        <v>44541</v>
      </c>
      <c r="I1380" s="27">
        <v>44419</v>
      </c>
      <c r="J1380" s="27">
        <v>44419</v>
      </c>
      <c r="K1380" s="27">
        <v>44541</v>
      </c>
      <c r="L1380" s="24">
        <f>Table3[[#This Row],[EMP ID]]</f>
        <v>440371</v>
      </c>
      <c r="M1380" s="24" t="str">
        <f t="shared" si="42"/>
        <v>Sergio Gomez Morales</v>
      </c>
      <c r="N1380" s="24" t="str">
        <f t="shared" si="43"/>
        <v>Gomez Morales, Sergio</v>
      </c>
      <c r="O1380" s="24">
        <f>Table3[[#This Row],[EMP ID]]</f>
        <v>440371</v>
      </c>
    </row>
    <row r="1381" spans="1:15" x14ac:dyDescent="0.25">
      <c r="A1381" s="24">
        <v>440372</v>
      </c>
      <c r="B1381" s="24" t="s">
        <v>877</v>
      </c>
      <c r="C1381" s="24" t="s">
        <v>776</v>
      </c>
      <c r="D1381" s="24" t="s">
        <v>2356</v>
      </c>
      <c r="F1381" s="24" t="s">
        <v>1041</v>
      </c>
      <c r="G1381" s="24" t="s">
        <v>761</v>
      </c>
      <c r="H1381" s="27">
        <v>44835</v>
      </c>
      <c r="I1381" s="27">
        <v>44419</v>
      </c>
      <c r="J1381" s="27">
        <v>44419</v>
      </c>
      <c r="K1381" s="27">
        <v>44835</v>
      </c>
      <c r="L1381" s="24">
        <f>Table3[[#This Row],[EMP ID]]</f>
        <v>440372</v>
      </c>
      <c r="M1381" s="24" t="str">
        <f t="shared" si="42"/>
        <v>Jose M. Salas Hernandez</v>
      </c>
      <c r="N1381" s="24" t="str">
        <f t="shared" si="43"/>
        <v>Salas Hernandez, Jose M</v>
      </c>
      <c r="O1381" s="24">
        <f>Table3[[#This Row],[EMP ID]]</f>
        <v>440372</v>
      </c>
    </row>
    <row r="1382" spans="1:15" x14ac:dyDescent="0.25">
      <c r="A1382" s="24">
        <v>440373</v>
      </c>
      <c r="B1382" s="24" t="s">
        <v>1800</v>
      </c>
      <c r="D1382" s="24" t="s">
        <v>862</v>
      </c>
      <c r="F1382" s="24" t="s">
        <v>1067</v>
      </c>
      <c r="G1382" s="24" t="s">
        <v>761</v>
      </c>
      <c r="H1382" s="27">
        <v>44982</v>
      </c>
      <c r="I1382" s="27">
        <v>44419</v>
      </c>
      <c r="J1382" s="27">
        <v>44658</v>
      </c>
      <c r="K1382" s="27">
        <v>44982</v>
      </c>
      <c r="L1382" s="24">
        <f>Table3[[#This Row],[EMP ID]]</f>
        <v>440373</v>
      </c>
      <c r="M1382" s="24" t="str">
        <f t="shared" si="42"/>
        <v>Rogelio Gonzalez</v>
      </c>
      <c r="N1382" s="24" t="str">
        <f t="shared" si="43"/>
        <v>Gonzalez, Rogelio</v>
      </c>
      <c r="O1382" s="24">
        <f>Table3[[#This Row],[EMP ID]]</f>
        <v>440373</v>
      </c>
    </row>
    <row r="1383" spans="1:15" x14ac:dyDescent="0.25">
      <c r="A1383" s="24">
        <v>440374</v>
      </c>
      <c r="B1383" s="24" t="s">
        <v>928</v>
      </c>
      <c r="C1383" s="24" t="s">
        <v>778</v>
      </c>
      <c r="D1383" s="24" t="s">
        <v>2357</v>
      </c>
      <c r="F1383" s="24" t="s">
        <v>1025</v>
      </c>
      <c r="G1383" s="24" t="s">
        <v>761</v>
      </c>
      <c r="H1383" s="27">
        <v>44536</v>
      </c>
      <c r="I1383" s="27">
        <v>44419</v>
      </c>
      <c r="J1383" s="27">
        <v>44419</v>
      </c>
      <c r="K1383" s="27">
        <v>44536</v>
      </c>
      <c r="L1383" s="24">
        <f>Table3[[#This Row],[EMP ID]]</f>
        <v>440374</v>
      </c>
      <c r="M1383" s="24" t="str">
        <f t="shared" si="42"/>
        <v>Jorge A. Granados Aguilera</v>
      </c>
      <c r="N1383" s="24" t="str">
        <f t="shared" si="43"/>
        <v>Granados Aguilera, Jorge A</v>
      </c>
      <c r="O1383" s="24">
        <f>Table3[[#This Row],[EMP ID]]</f>
        <v>440374</v>
      </c>
    </row>
    <row r="1384" spans="1:15" x14ac:dyDescent="0.25">
      <c r="A1384" s="24">
        <v>440375</v>
      </c>
      <c r="B1384" s="24" t="s">
        <v>2358</v>
      </c>
      <c r="D1384" s="24" t="s">
        <v>2359</v>
      </c>
      <c r="F1384" s="24" t="s">
        <v>1100</v>
      </c>
      <c r="G1384" s="24" t="s">
        <v>761</v>
      </c>
      <c r="H1384" s="27">
        <v>44848</v>
      </c>
      <c r="I1384" s="27">
        <v>44419</v>
      </c>
      <c r="J1384" s="27">
        <v>44419</v>
      </c>
      <c r="K1384" s="27">
        <v>44848</v>
      </c>
      <c r="L1384" s="24">
        <f>Table3[[#This Row],[EMP ID]]</f>
        <v>440375</v>
      </c>
      <c r="M1384" s="24" t="str">
        <f t="shared" si="42"/>
        <v>Joaquin Lunar Delgado</v>
      </c>
      <c r="N1384" s="24" t="str">
        <f t="shared" si="43"/>
        <v>Lunar Delgado, Joaquin</v>
      </c>
      <c r="O1384" s="24">
        <f>Table3[[#This Row],[EMP ID]]</f>
        <v>440375</v>
      </c>
    </row>
    <row r="1385" spans="1:15" x14ac:dyDescent="0.25">
      <c r="A1385" s="24">
        <v>440376</v>
      </c>
      <c r="B1385" s="24" t="s">
        <v>1377</v>
      </c>
      <c r="C1385" s="24" t="s">
        <v>766</v>
      </c>
      <c r="D1385" s="24" t="s">
        <v>2360</v>
      </c>
      <c r="F1385" s="24" t="s">
        <v>1041</v>
      </c>
      <c r="G1385" s="24" t="s">
        <v>761</v>
      </c>
      <c r="H1385" s="27">
        <v>44536</v>
      </c>
      <c r="I1385" s="27">
        <v>44419</v>
      </c>
      <c r="J1385" s="27">
        <v>44419</v>
      </c>
      <c r="K1385" s="27">
        <v>44536</v>
      </c>
      <c r="L1385" s="24">
        <f>Table3[[#This Row],[EMP ID]]</f>
        <v>440376</v>
      </c>
      <c r="M1385" s="24" t="str">
        <f t="shared" si="42"/>
        <v>Arturo J. Ramirez Vazquez</v>
      </c>
      <c r="N1385" s="24" t="str">
        <f t="shared" si="43"/>
        <v>Ramirez Vazquez, Arturo J</v>
      </c>
      <c r="O1385" s="24">
        <f>Table3[[#This Row],[EMP ID]]</f>
        <v>440376</v>
      </c>
    </row>
    <row r="1386" spans="1:15" x14ac:dyDescent="0.25">
      <c r="A1386" s="24">
        <v>440377</v>
      </c>
      <c r="B1386" s="24" t="s">
        <v>1138</v>
      </c>
      <c r="C1386" s="24" t="s">
        <v>769</v>
      </c>
      <c r="D1386" s="24" t="s">
        <v>2361</v>
      </c>
      <c r="F1386" s="24" t="s">
        <v>1046</v>
      </c>
      <c r="G1386" s="24" t="s">
        <v>761</v>
      </c>
      <c r="H1386" s="27">
        <v>44586</v>
      </c>
      <c r="I1386" s="27">
        <v>44414</v>
      </c>
      <c r="J1386" s="27">
        <v>44414</v>
      </c>
      <c r="K1386" s="27">
        <v>44586</v>
      </c>
      <c r="L1386" s="24">
        <f>Table3[[#This Row],[EMP ID]]</f>
        <v>440377</v>
      </c>
      <c r="M1386" s="24" t="str">
        <f t="shared" si="42"/>
        <v>Ismael L. Chapa Gutierrez</v>
      </c>
      <c r="N1386" s="24" t="str">
        <f t="shared" si="43"/>
        <v>Chapa Gutierrez, Ismael L</v>
      </c>
      <c r="O1386" s="24">
        <f>Table3[[#This Row],[EMP ID]]</f>
        <v>440377</v>
      </c>
    </row>
    <row r="1387" spans="1:15" x14ac:dyDescent="0.25">
      <c r="A1387" s="24">
        <v>440378</v>
      </c>
      <c r="B1387" s="24" t="s">
        <v>1703</v>
      </c>
      <c r="D1387" s="24" t="s">
        <v>2362</v>
      </c>
      <c r="F1387" s="24" t="s">
        <v>1025</v>
      </c>
      <c r="G1387" s="24" t="s">
        <v>761</v>
      </c>
      <c r="H1387" s="27">
        <v>44536</v>
      </c>
      <c r="I1387" s="27">
        <v>44419</v>
      </c>
      <c r="J1387" s="27">
        <v>44419</v>
      </c>
      <c r="K1387" s="27">
        <v>44536</v>
      </c>
      <c r="L1387" s="24">
        <f>Table3[[#This Row],[EMP ID]]</f>
        <v>440378</v>
      </c>
      <c r="M1387" s="24" t="str">
        <f t="shared" si="42"/>
        <v>Fermin Perez Blanco</v>
      </c>
      <c r="N1387" s="24" t="str">
        <f t="shared" si="43"/>
        <v>Perez Blanco, Fermin</v>
      </c>
      <c r="O1387" s="24">
        <f>Table3[[#This Row],[EMP ID]]</f>
        <v>440378</v>
      </c>
    </row>
    <row r="1388" spans="1:15" x14ac:dyDescent="0.25">
      <c r="A1388" s="24">
        <v>440379</v>
      </c>
      <c r="B1388" s="24" t="s">
        <v>928</v>
      </c>
      <c r="D1388" s="24" t="s">
        <v>2363</v>
      </c>
      <c r="F1388" s="24" t="s">
        <v>1025</v>
      </c>
      <c r="G1388" s="24" t="s">
        <v>761</v>
      </c>
      <c r="H1388" s="27">
        <v>44536</v>
      </c>
      <c r="I1388" s="27">
        <v>44424</v>
      </c>
      <c r="J1388" s="27">
        <v>44424</v>
      </c>
      <c r="K1388" s="27">
        <v>44536</v>
      </c>
      <c r="L1388" s="24">
        <f>Table3[[#This Row],[EMP ID]]</f>
        <v>440379</v>
      </c>
      <c r="M1388" s="24" t="str">
        <f t="shared" si="42"/>
        <v>Jorge Grenados Enriquez</v>
      </c>
      <c r="N1388" s="24" t="str">
        <f t="shared" si="43"/>
        <v>Grenados Enriquez, Jorge</v>
      </c>
      <c r="O1388" s="24">
        <f>Table3[[#This Row],[EMP ID]]</f>
        <v>440379</v>
      </c>
    </row>
    <row r="1389" spans="1:15" x14ac:dyDescent="0.25">
      <c r="A1389" s="24">
        <v>440380</v>
      </c>
      <c r="B1389" s="24" t="s">
        <v>1006</v>
      </c>
      <c r="C1389" s="24" t="s">
        <v>766</v>
      </c>
      <c r="D1389" s="24" t="s">
        <v>785</v>
      </c>
      <c r="F1389" s="24" t="s">
        <v>1454</v>
      </c>
      <c r="G1389" s="24" t="s">
        <v>761</v>
      </c>
      <c r="H1389" s="27">
        <v>44575</v>
      </c>
      <c r="I1389" s="27">
        <v>44424</v>
      </c>
      <c r="J1389" s="27">
        <v>44424</v>
      </c>
      <c r="K1389" s="27">
        <v>44575</v>
      </c>
      <c r="L1389" s="24">
        <f>Table3[[#This Row],[EMP ID]]</f>
        <v>440380</v>
      </c>
      <c r="M1389" s="24" t="str">
        <f t="shared" si="42"/>
        <v>Francisco J. Reyes</v>
      </c>
      <c r="N1389" s="24" t="str">
        <f t="shared" si="43"/>
        <v>Reyes, Francisco J</v>
      </c>
      <c r="O1389" s="24">
        <f>Table3[[#This Row],[EMP ID]]</f>
        <v>440380</v>
      </c>
    </row>
    <row r="1390" spans="1:15" x14ac:dyDescent="0.25">
      <c r="A1390" s="24">
        <v>440381</v>
      </c>
      <c r="B1390" s="24" t="s">
        <v>916</v>
      </c>
      <c r="C1390" s="24" t="s">
        <v>769</v>
      </c>
      <c r="D1390" s="24" t="s">
        <v>913</v>
      </c>
      <c r="F1390" s="24" t="s">
        <v>1041</v>
      </c>
      <c r="G1390" s="24" t="s">
        <v>761</v>
      </c>
      <c r="H1390" s="27">
        <v>44436</v>
      </c>
      <c r="I1390" s="27">
        <v>44424</v>
      </c>
      <c r="J1390" s="27">
        <v>44424</v>
      </c>
      <c r="K1390" s="27">
        <v>44436</v>
      </c>
      <c r="L1390" s="24">
        <f>Table3[[#This Row],[EMP ID]]</f>
        <v>440381</v>
      </c>
      <c r="M1390" s="24" t="str">
        <f t="shared" si="42"/>
        <v>Christopher L. Garcia</v>
      </c>
      <c r="N1390" s="24" t="str">
        <f t="shared" si="43"/>
        <v>Garcia, Christopher L</v>
      </c>
      <c r="O1390" s="24">
        <f>Table3[[#This Row],[EMP ID]]</f>
        <v>440381</v>
      </c>
    </row>
    <row r="1391" spans="1:15" x14ac:dyDescent="0.25">
      <c r="A1391" s="24">
        <v>440382</v>
      </c>
      <c r="B1391" s="24" t="s">
        <v>2041</v>
      </c>
      <c r="C1391" s="24" t="s">
        <v>848</v>
      </c>
      <c r="D1391" s="24" t="s">
        <v>2364</v>
      </c>
      <c r="F1391" s="24" t="s">
        <v>1041</v>
      </c>
      <c r="G1391" s="24" t="s">
        <v>761</v>
      </c>
      <c r="H1391" s="27">
        <v>45003</v>
      </c>
      <c r="I1391" s="27">
        <v>44424</v>
      </c>
      <c r="J1391" s="27">
        <v>44424</v>
      </c>
      <c r="K1391" s="27">
        <v>45003</v>
      </c>
      <c r="L1391" s="24">
        <f>Table3[[#This Row],[EMP ID]]</f>
        <v>440382</v>
      </c>
      <c r="M1391" s="24" t="str">
        <f t="shared" si="42"/>
        <v>Marcelo R. Conejo</v>
      </c>
      <c r="N1391" s="24" t="str">
        <f t="shared" si="43"/>
        <v>Conejo, Marcelo R</v>
      </c>
      <c r="O1391" s="24">
        <f>Table3[[#This Row],[EMP ID]]</f>
        <v>440382</v>
      </c>
    </row>
    <row r="1392" spans="1:15" x14ac:dyDescent="0.25">
      <c r="A1392" s="24">
        <v>440383</v>
      </c>
      <c r="B1392" s="24" t="s">
        <v>2365</v>
      </c>
      <c r="D1392" s="24" t="s">
        <v>913</v>
      </c>
      <c r="F1392" s="24" t="s">
        <v>1041</v>
      </c>
      <c r="G1392" s="24" t="s">
        <v>761</v>
      </c>
      <c r="H1392" s="27">
        <v>44587</v>
      </c>
      <c r="I1392" s="27">
        <v>44424</v>
      </c>
      <c r="J1392" s="27">
        <v>44424</v>
      </c>
      <c r="K1392" s="27">
        <v>44587</v>
      </c>
      <c r="L1392" s="24">
        <f>Table3[[#This Row],[EMP ID]]</f>
        <v>440383</v>
      </c>
      <c r="M1392" s="24" t="str">
        <f t="shared" si="42"/>
        <v>Abidas Garcia</v>
      </c>
      <c r="N1392" s="24" t="str">
        <f t="shared" si="43"/>
        <v>Garcia, Abidas</v>
      </c>
      <c r="O1392" s="24">
        <f>Table3[[#This Row],[EMP ID]]</f>
        <v>440383</v>
      </c>
    </row>
    <row r="1393" spans="1:15" x14ac:dyDescent="0.25">
      <c r="A1393" s="24">
        <v>440384</v>
      </c>
      <c r="B1393" s="24" t="s">
        <v>1089</v>
      </c>
      <c r="C1393" s="24" t="s">
        <v>845</v>
      </c>
      <c r="D1393" s="24" t="s">
        <v>2366</v>
      </c>
      <c r="F1393" s="24" t="s">
        <v>1041</v>
      </c>
      <c r="G1393" s="24" t="s">
        <v>761</v>
      </c>
      <c r="H1393" s="27">
        <v>44431</v>
      </c>
      <c r="I1393" s="27">
        <v>44431</v>
      </c>
      <c r="J1393" s="27">
        <v>44431</v>
      </c>
      <c r="K1393" s="27">
        <v>44431</v>
      </c>
      <c r="L1393" s="24">
        <f>Table3[[#This Row],[EMP ID]]</f>
        <v>440384</v>
      </c>
      <c r="M1393" s="24" t="str">
        <f t="shared" si="42"/>
        <v>Manuel D. Martinez-Castillo</v>
      </c>
      <c r="N1393" s="24" t="str">
        <f t="shared" si="43"/>
        <v>Martinez-Castillo, Manuel D</v>
      </c>
      <c r="O1393" s="24">
        <f>Table3[[#This Row],[EMP ID]]</f>
        <v>440384</v>
      </c>
    </row>
    <row r="1394" spans="1:15" x14ac:dyDescent="0.25">
      <c r="A1394" s="24">
        <v>440385</v>
      </c>
      <c r="B1394" s="24" t="s">
        <v>1308</v>
      </c>
      <c r="C1394" s="24" t="s">
        <v>848</v>
      </c>
      <c r="D1394" s="24" t="s">
        <v>1050</v>
      </c>
      <c r="F1394" s="24" t="s">
        <v>837</v>
      </c>
      <c r="G1394" s="24" t="s">
        <v>761</v>
      </c>
      <c r="H1394" s="27">
        <v>44487</v>
      </c>
      <c r="I1394" s="27">
        <v>44433</v>
      </c>
      <c r="J1394" s="27">
        <v>44433</v>
      </c>
      <c r="K1394" s="27">
        <v>44487</v>
      </c>
      <c r="L1394" s="24">
        <f>Table3[[#This Row],[EMP ID]]</f>
        <v>440385</v>
      </c>
      <c r="M1394" s="24" t="str">
        <f t="shared" si="42"/>
        <v>Joshua R. Salinas</v>
      </c>
      <c r="N1394" s="24" t="str">
        <f t="shared" si="43"/>
        <v>Salinas, Joshua R</v>
      </c>
      <c r="O1394" s="24">
        <f>Table3[[#This Row],[EMP ID]]</f>
        <v>440385</v>
      </c>
    </row>
    <row r="1395" spans="1:15" x14ac:dyDescent="0.25">
      <c r="A1395" s="24">
        <v>440386</v>
      </c>
      <c r="B1395" s="24" t="s">
        <v>877</v>
      </c>
      <c r="C1395" s="24" t="s">
        <v>769</v>
      </c>
      <c r="D1395" s="24" t="s">
        <v>2298</v>
      </c>
      <c r="F1395" s="24" t="s">
        <v>1091</v>
      </c>
      <c r="G1395" s="24" t="s">
        <v>761</v>
      </c>
      <c r="H1395" s="27">
        <v>44772</v>
      </c>
      <c r="I1395" s="27">
        <v>44439</v>
      </c>
      <c r="J1395" s="27">
        <v>44439</v>
      </c>
      <c r="K1395" s="27">
        <v>44772</v>
      </c>
      <c r="L1395" s="24">
        <f>Table3[[#This Row],[EMP ID]]</f>
        <v>440386</v>
      </c>
      <c r="M1395" s="24" t="str">
        <f t="shared" si="42"/>
        <v>Jose L. Rosas Ayala</v>
      </c>
      <c r="N1395" s="24" t="str">
        <f t="shared" si="43"/>
        <v>Rosas Ayala, Jose L</v>
      </c>
      <c r="O1395" s="24">
        <f>Table3[[#This Row],[EMP ID]]</f>
        <v>440386</v>
      </c>
    </row>
    <row r="1396" spans="1:15" x14ac:dyDescent="0.25">
      <c r="A1396" s="24">
        <v>440387</v>
      </c>
      <c r="B1396" s="24" t="s">
        <v>1682</v>
      </c>
      <c r="C1396" s="24" t="s">
        <v>776</v>
      </c>
      <c r="D1396" s="24" t="s">
        <v>2367</v>
      </c>
      <c r="F1396" s="24" t="s">
        <v>837</v>
      </c>
      <c r="G1396" s="24" t="s">
        <v>761</v>
      </c>
      <c r="H1396" s="27">
        <v>44617</v>
      </c>
      <c r="I1396" s="27">
        <v>44448</v>
      </c>
      <c r="J1396" s="27">
        <v>44448</v>
      </c>
      <c r="K1396" s="27">
        <v>44617</v>
      </c>
      <c r="L1396" s="24">
        <f>Table3[[#This Row],[EMP ID]]</f>
        <v>440387</v>
      </c>
      <c r="M1396" s="24" t="str">
        <f t="shared" si="42"/>
        <v>Erick M. Enamorado</v>
      </c>
      <c r="N1396" s="24" t="str">
        <f t="shared" si="43"/>
        <v>Enamorado, Erick M</v>
      </c>
      <c r="O1396" s="24">
        <f>Table3[[#This Row],[EMP ID]]</f>
        <v>440387</v>
      </c>
    </row>
    <row r="1397" spans="1:15" x14ac:dyDescent="0.25">
      <c r="A1397" s="24">
        <v>440388</v>
      </c>
      <c r="B1397" s="24" t="s">
        <v>1499</v>
      </c>
      <c r="D1397" s="24" t="s">
        <v>2368</v>
      </c>
      <c r="F1397" s="24" t="s">
        <v>1025</v>
      </c>
      <c r="G1397" s="24" t="s">
        <v>761</v>
      </c>
      <c r="H1397" s="27">
        <v>44580</v>
      </c>
      <c r="I1397" s="27">
        <v>44452</v>
      </c>
      <c r="J1397" s="27">
        <v>44452</v>
      </c>
      <c r="K1397" s="27">
        <v>44580</v>
      </c>
      <c r="L1397" s="24">
        <f>Table3[[#This Row],[EMP ID]]</f>
        <v>440388</v>
      </c>
      <c r="M1397" s="24" t="str">
        <f t="shared" si="42"/>
        <v>Pedro Zamora Navarro</v>
      </c>
      <c r="N1397" s="24" t="str">
        <f t="shared" si="43"/>
        <v>Zamora Navarro, Pedro</v>
      </c>
      <c r="O1397" s="24">
        <f>Table3[[#This Row],[EMP ID]]</f>
        <v>440388</v>
      </c>
    </row>
    <row r="1398" spans="1:15" x14ac:dyDescent="0.25">
      <c r="A1398" s="24">
        <v>440389</v>
      </c>
      <c r="B1398" s="24" t="s">
        <v>868</v>
      </c>
      <c r="C1398" s="24" t="s">
        <v>772</v>
      </c>
      <c r="D1398" s="24" t="s">
        <v>2369</v>
      </c>
      <c r="F1398" s="24" t="s">
        <v>1100</v>
      </c>
      <c r="G1398" s="24" t="s">
        <v>761</v>
      </c>
      <c r="H1398" s="27">
        <v>44686</v>
      </c>
      <c r="I1398" s="27">
        <v>44476</v>
      </c>
      <c r="J1398" s="27">
        <v>44476</v>
      </c>
      <c r="K1398" s="27">
        <v>44686</v>
      </c>
      <c r="L1398" s="24">
        <f>Table3[[#This Row],[EMP ID]]</f>
        <v>440389</v>
      </c>
      <c r="M1398" s="24" t="str">
        <f t="shared" si="42"/>
        <v>Victor H. Hernandez Jr</v>
      </c>
      <c r="N1398" s="24" t="str">
        <f t="shared" si="43"/>
        <v>Hernandez Jr, Victor H</v>
      </c>
      <c r="O1398" s="24">
        <f>Table3[[#This Row],[EMP ID]]</f>
        <v>440389</v>
      </c>
    </row>
    <row r="1399" spans="1:15" x14ac:dyDescent="0.25">
      <c r="A1399" s="24">
        <v>440390</v>
      </c>
      <c r="B1399" s="24" t="s">
        <v>1354</v>
      </c>
      <c r="C1399" s="24" t="s">
        <v>845</v>
      </c>
      <c r="D1399" s="24" t="s">
        <v>2370</v>
      </c>
      <c r="F1399" s="24" t="s">
        <v>1165</v>
      </c>
      <c r="G1399" s="24" t="s">
        <v>761</v>
      </c>
      <c r="H1399" s="27"/>
      <c r="I1399" s="27">
        <v>44482</v>
      </c>
      <c r="J1399" s="27">
        <v>45561</v>
      </c>
      <c r="K1399" s="27">
        <v>45618</v>
      </c>
      <c r="L1399" s="24">
        <f>Table3[[#This Row],[EMP ID]]</f>
        <v>440390</v>
      </c>
      <c r="M1399" s="24" t="str">
        <f t="shared" si="42"/>
        <v>Antonio D. Delasbour</v>
      </c>
      <c r="N1399" s="24" t="str">
        <f t="shared" si="43"/>
        <v>Delasbour, Antonio D</v>
      </c>
      <c r="O1399" s="24">
        <f>Table3[[#This Row],[EMP ID]]</f>
        <v>440390</v>
      </c>
    </row>
    <row r="1400" spans="1:15" x14ac:dyDescent="0.25">
      <c r="A1400" s="24">
        <v>440391</v>
      </c>
      <c r="B1400" s="24" t="s">
        <v>2371</v>
      </c>
      <c r="D1400" s="24" t="s">
        <v>2372</v>
      </c>
      <c r="F1400" s="24" t="s">
        <v>1041</v>
      </c>
      <c r="H1400" s="27">
        <v>44561</v>
      </c>
      <c r="I1400" s="27">
        <v>44483</v>
      </c>
      <c r="J1400" s="27">
        <v>44483</v>
      </c>
      <c r="K1400" s="27">
        <v>44561</v>
      </c>
      <c r="L1400" s="24">
        <f>Table3[[#This Row],[EMP ID]]</f>
        <v>440391</v>
      </c>
      <c r="M1400" s="24" t="str">
        <f t="shared" si="42"/>
        <v>Angello Falconi</v>
      </c>
      <c r="N1400" s="24" t="str">
        <f t="shared" si="43"/>
        <v>Falconi, Angello</v>
      </c>
      <c r="O1400" s="24">
        <f>Table3[[#This Row],[EMP ID]]</f>
        <v>440391</v>
      </c>
    </row>
    <row r="1401" spans="1:15" x14ac:dyDescent="0.25">
      <c r="A1401" s="24">
        <v>440392</v>
      </c>
      <c r="B1401" s="24" t="s">
        <v>908</v>
      </c>
      <c r="C1401" s="24" t="s">
        <v>766</v>
      </c>
      <c r="D1401" s="24" t="s">
        <v>2373</v>
      </c>
      <c r="F1401" s="24" t="s">
        <v>1027</v>
      </c>
      <c r="G1401" s="24" t="s">
        <v>761</v>
      </c>
      <c r="H1401" s="27">
        <v>44490</v>
      </c>
      <c r="I1401" s="27">
        <v>44490</v>
      </c>
      <c r="J1401" s="27">
        <v>44490</v>
      </c>
      <c r="K1401" s="27">
        <v>44490</v>
      </c>
      <c r="L1401" s="24">
        <f>Table3[[#This Row],[EMP ID]]</f>
        <v>440392</v>
      </c>
      <c r="M1401" s="24" t="str">
        <f t="shared" si="42"/>
        <v>Juan J. Beltran</v>
      </c>
      <c r="N1401" s="24" t="str">
        <f t="shared" si="43"/>
        <v>Beltran, Juan J</v>
      </c>
      <c r="O1401" s="24">
        <f>Table3[[#This Row],[EMP ID]]</f>
        <v>440392</v>
      </c>
    </row>
    <row r="1402" spans="1:15" x14ac:dyDescent="0.25">
      <c r="A1402" s="24">
        <v>440393</v>
      </c>
      <c r="B1402" s="24" t="s">
        <v>2374</v>
      </c>
      <c r="C1402" s="24" t="s">
        <v>791</v>
      </c>
      <c r="D1402" s="24" t="s">
        <v>2375</v>
      </c>
      <c r="F1402" s="24" t="s">
        <v>1054</v>
      </c>
      <c r="G1402" s="24" t="s">
        <v>761</v>
      </c>
      <c r="H1402" s="27">
        <v>44953</v>
      </c>
      <c r="I1402" s="27">
        <v>44501</v>
      </c>
      <c r="J1402" s="27">
        <v>44501</v>
      </c>
      <c r="K1402" s="27">
        <v>44953</v>
      </c>
      <c r="L1402" s="24">
        <f>Table3[[#This Row],[EMP ID]]</f>
        <v>440393</v>
      </c>
      <c r="M1402" s="24" t="str">
        <f t="shared" si="42"/>
        <v>Alipio E. Araujo Ortiz</v>
      </c>
      <c r="N1402" s="24" t="str">
        <f t="shared" si="43"/>
        <v>Araujo Ortiz, Alipio E</v>
      </c>
      <c r="O1402" s="24">
        <f>Table3[[#This Row],[EMP ID]]</f>
        <v>440393</v>
      </c>
    </row>
    <row r="1403" spans="1:15" x14ac:dyDescent="0.25">
      <c r="A1403" s="24">
        <v>440394</v>
      </c>
      <c r="B1403" s="24" t="s">
        <v>974</v>
      </c>
      <c r="C1403" s="24" t="s">
        <v>766</v>
      </c>
      <c r="D1403" s="24" t="s">
        <v>2376</v>
      </c>
      <c r="F1403" s="24" t="s">
        <v>1100</v>
      </c>
      <c r="G1403" s="24" t="s">
        <v>761</v>
      </c>
      <c r="H1403" s="27">
        <v>44778</v>
      </c>
      <c r="I1403" s="27">
        <v>44530</v>
      </c>
      <c r="J1403" s="27">
        <v>44530</v>
      </c>
      <c r="K1403" s="27">
        <v>44778</v>
      </c>
      <c r="L1403" s="24">
        <f>Table3[[#This Row],[EMP ID]]</f>
        <v>440394</v>
      </c>
      <c r="M1403" s="24" t="str">
        <f t="shared" si="42"/>
        <v>Luis J. Serrano Medrano</v>
      </c>
      <c r="N1403" s="24" t="str">
        <f t="shared" si="43"/>
        <v>Serrano Medrano, Luis J</v>
      </c>
      <c r="O1403" s="24">
        <f>Table3[[#This Row],[EMP ID]]</f>
        <v>440394</v>
      </c>
    </row>
    <row r="1404" spans="1:15" x14ac:dyDescent="0.25">
      <c r="A1404" s="24">
        <v>440395</v>
      </c>
      <c r="B1404" s="24" t="s">
        <v>1043</v>
      </c>
      <c r="D1404" s="24" t="s">
        <v>2377</v>
      </c>
      <c r="F1404" s="24" t="s">
        <v>1025</v>
      </c>
      <c r="G1404" s="24" t="s">
        <v>761</v>
      </c>
      <c r="H1404" s="27">
        <v>44539</v>
      </c>
      <c r="I1404" s="27">
        <v>44538</v>
      </c>
      <c r="J1404" s="27">
        <v>44538</v>
      </c>
      <c r="K1404" s="27">
        <v>44539</v>
      </c>
      <c r="L1404" s="24">
        <f>Table3[[#This Row],[EMP ID]]</f>
        <v>440395</v>
      </c>
      <c r="M1404" s="24" t="str">
        <f t="shared" si="42"/>
        <v>Ramon Hidalgo-Aldama</v>
      </c>
      <c r="N1404" s="24" t="str">
        <f t="shared" si="43"/>
        <v>Hidalgo-Aldama, Ramon</v>
      </c>
      <c r="O1404" s="24">
        <f>Table3[[#This Row],[EMP ID]]</f>
        <v>440395</v>
      </c>
    </row>
    <row r="1405" spans="1:15" x14ac:dyDescent="0.25">
      <c r="A1405" s="24">
        <v>440396</v>
      </c>
      <c r="B1405" s="24" t="s">
        <v>2378</v>
      </c>
      <c r="C1405" s="24" t="s">
        <v>766</v>
      </c>
      <c r="D1405" s="24" t="s">
        <v>2379</v>
      </c>
      <c r="F1405" s="24" t="s">
        <v>1022</v>
      </c>
      <c r="G1405" s="24" t="s">
        <v>761</v>
      </c>
      <c r="H1405" s="27">
        <v>44584</v>
      </c>
      <c r="I1405" s="27">
        <v>44564</v>
      </c>
      <c r="J1405" s="27">
        <v>44564</v>
      </c>
      <c r="K1405" s="27">
        <v>44584</v>
      </c>
      <c r="L1405" s="24">
        <f>Table3[[#This Row],[EMP ID]]</f>
        <v>440396</v>
      </c>
      <c r="M1405" s="24" t="str">
        <f t="shared" si="42"/>
        <v>Rocky J. Ureste Jr</v>
      </c>
      <c r="N1405" s="24" t="str">
        <f t="shared" si="43"/>
        <v>Ureste Jr, Rocky J</v>
      </c>
      <c r="O1405" s="24">
        <f>Table3[[#This Row],[EMP ID]]</f>
        <v>440396</v>
      </c>
    </row>
    <row r="1406" spans="1:15" x14ac:dyDescent="0.25">
      <c r="A1406" s="24">
        <v>440397</v>
      </c>
      <c r="B1406" s="24" t="s">
        <v>1245</v>
      </c>
      <c r="C1406" s="24" t="s">
        <v>778</v>
      </c>
      <c r="D1406" s="24" t="s">
        <v>1659</v>
      </c>
      <c r="F1406" s="24" t="s">
        <v>1100</v>
      </c>
      <c r="G1406" s="24" t="s">
        <v>761</v>
      </c>
      <c r="H1406" s="27">
        <v>45094</v>
      </c>
      <c r="I1406" s="27">
        <v>44567</v>
      </c>
      <c r="J1406" s="27">
        <v>44567</v>
      </c>
      <c r="K1406" s="27">
        <v>45094</v>
      </c>
      <c r="L1406" s="24">
        <f>Table3[[#This Row],[EMP ID]]</f>
        <v>440397</v>
      </c>
      <c r="M1406" s="24" t="str">
        <f t="shared" si="42"/>
        <v>Angel A. Portillo</v>
      </c>
      <c r="N1406" s="24" t="str">
        <f t="shared" si="43"/>
        <v>Portillo, Angel A</v>
      </c>
      <c r="O1406" s="24">
        <f>Table3[[#This Row],[EMP ID]]</f>
        <v>440397</v>
      </c>
    </row>
    <row r="1407" spans="1:15" x14ac:dyDescent="0.25">
      <c r="A1407" s="24">
        <v>440398</v>
      </c>
      <c r="B1407" s="24" t="s">
        <v>1132</v>
      </c>
      <c r="C1407" s="24" t="s">
        <v>776</v>
      </c>
      <c r="D1407" s="24" t="s">
        <v>1114</v>
      </c>
      <c r="F1407" s="24" t="s">
        <v>1022</v>
      </c>
      <c r="G1407" s="24" t="s">
        <v>761</v>
      </c>
      <c r="H1407" s="27">
        <v>44800</v>
      </c>
      <c r="I1407" s="27">
        <v>44568</v>
      </c>
      <c r="J1407" s="27">
        <v>44568</v>
      </c>
      <c r="K1407" s="27">
        <v>44800</v>
      </c>
      <c r="L1407" s="24">
        <f>Table3[[#This Row],[EMP ID]]</f>
        <v>440398</v>
      </c>
      <c r="M1407" s="24" t="str">
        <f t="shared" si="42"/>
        <v>Javier M. Perez</v>
      </c>
      <c r="N1407" s="24" t="str">
        <f t="shared" si="43"/>
        <v>Perez, Javier M</v>
      </c>
      <c r="O1407" s="24">
        <f>Table3[[#This Row],[EMP ID]]</f>
        <v>440398</v>
      </c>
    </row>
    <row r="1408" spans="1:15" x14ac:dyDescent="0.25">
      <c r="A1408" s="24">
        <v>440399</v>
      </c>
      <c r="B1408" s="24" t="s">
        <v>2380</v>
      </c>
      <c r="D1408" s="24" t="s">
        <v>2381</v>
      </c>
      <c r="F1408" s="24" t="s">
        <v>1054</v>
      </c>
      <c r="G1408" s="24" t="s">
        <v>761</v>
      </c>
      <c r="H1408" s="27">
        <v>44613</v>
      </c>
      <c r="I1408" s="27">
        <v>44571</v>
      </c>
      <c r="J1408" s="27">
        <v>44571</v>
      </c>
      <c r="K1408" s="27">
        <v>44613</v>
      </c>
      <c r="L1408" s="24">
        <f>Table3[[#This Row],[EMP ID]]</f>
        <v>440399</v>
      </c>
      <c r="M1408" s="24" t="str">
        <f t="shared" si="42"/>
        <v>Wilfredo Luiton</v>
      </c>
      <c r="N1408" s="24" t="str">
        <f t="shared" si="43"/>
        <v>Luiton, Wilfredo</v>
      </c>
      <c r="O1408" s="24">
        <f>Table3[[#This Row],[EMP ID]]</f>
        <v>440399</v>
      </c>
    </row>
    <row r="1409" spans="1:15" x14ac:dyDescent="0.25">
      <c r="A1409" s="24">
        <v>440400</v>
      </c>
      <c r="B1409" s="24" t="s">
        <v>2382</v>
      </c>
      <c r="C1409" s="24" t="s">
        <v>845</v>
      </c>
      <c r="D1409" s="24" t="s">
        <v>2112</v>
      </c>
      <c r="F1409" s="24" t="s">
        <v>989</v>
      </c>
      <c r="G1409" s="24" t="s">
        <v>761</v>
      </c>
      <c r="H1409" s="27">
        <v>44694</v>
      </c>
      <c r="I1409" s="27">
        <v>44585</v>
      </c>
      <c r="J1409" s="27">
        <v>44585</v>
      </c>
      <c r="K1409" s="27">
        <v>44694</v>
      </c>
      <c r="L1409" s="24">
        <f>Table3[[#This Row],[EMP ID]]</f>
        <v>440400</v>
      </c>
      <c r="M1409" s="24" t="str">
        <f t="shared" si="42"/>
        <v>Issac D. Caballero</v>
      </c>
      <c r="N1409" s="24" t="str">
        <f t="shared" si="43"/>
        <v>Caballero, Issac D</v>
      </c>
      <c r="O1409" s="24">
        <f>Table3[[#This Row],[EMP ID]]</f>
        <v>440400</v>
      </c>
    </row>
    <row r="1410" spans="1:15" x14ac:dyDescent="0.25">
      <c r="A1410" s="24">
        <v>440401</v>
      </c>
      <c r="B1410" s="24" t="s">
        <v>1680</v>
      </c>
      <c r="C1410" s="24" t="s">
        <v>778</v>
      </c>
      <c r="D1410" s="24" t="s">
        <v>1139</v>
      </c>
      <c r="F1410" s="24" t="s">
        <v>1022</v>
      </c>
      <c r="G1410" s="24" t="s">
        <v>761</v>
      </c>
      <c r="H1410" s="27">
        <v>44849</v>
      </c>
      <c r="I1410" s="27">
        <v>44581</v>
      </c>
      <c r="J1410" s="27">
        <v>44581</v>
      </c>
      <c r="K1410" s="27">
        <v>44849</v>
      </c>
      <c r="L1410" s="24">
        <f>Table3[[#This Row],[EMP ID]]</f>
        <v>440401</v>
      </c>
      <c r="M1410" s="24" t="str">
        <f t="shared" si="42"/>
        <v>Yahir A. Vazquez</v>
      </c>
      <c r="N1410" s="24" t="str">
        <f t="shared" si="43"/>
        <v>Vazquez, Yahir A</v>
      </c>
      <c r="O1410" s="24">
        <f>Table3[[#This Row],[EMP ID]]</f>
        <v>440401</v>
      </c>
    </row>
    <row r="1411" spans="1:15" x14ac:dyDescent="0.25">
      <c r="A1411" s="24">
        <v>440402</v>
      </c>
      <c r="B1411" s="24" t="s">
        <v>1102</v>
      </c>
      <c r="C1411" s="24" t="s">
        <v>776</v>
      </c>
      <c r="D1411" s="24" t="s">
        <v>1466</v>
      </c>
      <c r="F1411" s="24" t="s">
        <v>1054</v>
      </c>
      <c r="G1411" s="24" t="s">
        <v>761</v>
      </c>
      <c r="H1411" s="27">
        <v>44840</v>
      </c>
      <c r="I1411" s="27">
        <v>44587</v>
      </c>
      <c r="J1411" s="27">
        <v>44587</v>
      </c>
      <c r="K1411" s="27">
        <v>44840</v>
      </c>
      <c r="L1411" s="24">
        <f>Table3[[#This Row],[EMP ID]]</f>
        <v>440402</v>
      </c>
      <c r="M1411" s="24" t="str">
        <f t="shared" ref="M1411:M1474" si="44">IF(C1411&lt;&gt;"", B1411 &amp; " " &amp; C1411 &amp; ". " &amp; D1411, B1411 &amp; " " &amp; D1411)</f>
        <v>Jesus M. Villa</v>
      </c>
      <c r="N1411" s="24" t="str">
        <f t="shared" ref="N1411:N1474" si="45">IF(C1411&lt;&gt;"", D1411 &amp; ", " &amp; B1411 &amp; " " &amp; C1411, D1411 &amp; ", " &amp; B1411)</f>
        <v>Villa, Jesus M</v>
      </c>
      <c r="O1411" s="24">
        <f>Table3[[#This Row],[EMP ID]]</f>
        <v>440402</v>
      </c>
    </row>
    <row r="1412" spans="1:15" x14ac:dyDescent="0.25">
      <c r="A1412" s="24">
        <v>440403</v>
      </c>
      <c r="B1412" s="24" t="s">
        <v>1071</v>
      </c>
      <c r="C1412" s="24" t="s">
        <v>848</v>
      </c>
      <c r="D1412" s="24" t="s">
        <v>2383</v>
      </c>
      <c r="F1412" s="24" t="s">
        <v>1054</v>
      </c>
      <c r="G1412" s="24" t="s">
        <v>761</v>
      </c>
      <c r="H1412" s="27">
        <v>44861</v>
      </c>
      <c r="I1412" s="27">
        <v>44620</v>
      </c>
      <c r="J1412" s="27">
        <v>44620</v>
      </c>
      <c r="K1412" s="27">
        <v>44861</v>
      </c>
      <c r="L1412" s="24">
        <f>Table3[[#This Row],[EMP ID]]</f>
        <v>440403</v>
      </c>
      <c r="M1412" s="24" t="str">
        <f t="shared" si="44"/>
        <v>Rafael R. Segovia Vasquez</v>
      </c>
      <c r="N1412" s="24" t="str">
        <f t="shared" si="45"/>
        <v>Segovia Vasquez, Rafael R</v>
      </c>
      <c r="O1412" s="24">
        <f>Table3[[#This Row],[EMP ID]]</f>
        <v>440403</v>
      </c>
    </row>
    <row r="1413" spans="1:15" x14ac:dyDescent="0.25">
      <c r="A1413" s="24">
        <v>440404</v>
      </c>
      <c r="B1413" s="24" t="s">
        <v>1401</v>
      </c>
      <c r="D1413" s="24" t="s">
        <v>2384</v>
      </c>
      <c r="F1413" s="24" t="s">
        <v>989</v>
      </c>
      <c r="G1413" s="24" t="s">
        <v>761</v>
      </c>
      <c r="H1413" s="27">
        <v>44659</v>
      </c>
      <c r="I1413" s="27">
        <v>44627</v>
      </c>
      <c r="J1413" s="27">
        <v>44627</v>
      </c>
      <c r="K1413" s="27">
        <v>44658</v>
      </c>
      <c r="L1413" s="24">
        <f>Table3[[#This Row],[EMP ID]]</f>
        <v>440404</v>
      </c>
      <c r="M1413" s="24" t="str">
        <f t="shared" si="44"/>
        <v>Armando Trejo Gonzalez</v>
      </c>
      <c r="N1413" s="24" t="str">
        <f t="shared" si="45"/>
        <v>Trejo Gonzalez, Armando</v>
      </c>
      <c r="O1413" s="24">
        <f>Table3[[#This Row],[EMP ID]]</f>
        <v>440404</v>
      </c>
    </row>
    <row r="1414" spans="1:15" x14ac:dyDescent="0.25">
      <c r="A1414" s="24">
        <v>440405</v>
      </c>
      <c r="B1414" s="24" t="s">
        <v>1304</v>
      </c>
      <c r="D1414" s="24" t="s">
        <v>2385</v>
      </c>
      <c r="F1414" s="24" t="s">
        <v>1025</v>
      </c>
      <c r="G1414" s="24" t="s">
        <v>761</v>
      </c>
      <c r="H1414" s="27">
        <v>44728</v>
      </c>
      <c r="I1414" s="27">
        <v>44628</v>
      </c>
      <c r="J1414" s="27">
        <v>44628</v>
      </c>
      <c r="K1414" s="27">
        <v>44728</v>
      </c>
      <c r="L1414" s="24">
        <f>Table3[[#This Row],[EMP ID]]</f>
        <v>440405</v>
      </c>
      <c r="M1414" s="24" t="str">
        <f t="shared" si="44"/>
        <v>Ignacio Orozco Orozco</v>
      </c>
      <c r="N1414" s="24" t="str">
        <f t="shared" si="45"/>
        <v>Orozco Orozco, Ignacio</v>
      </c>
      <c r="O1414" s="24">
        <f>Table3[[#This Row],[EMP ID]]</f>
        <v>440405</v>
      </c>
    </row>
    <row r="1415" spans="1:15" x14ac:dyDescent="0.25">
      <c r="A1415" s="24">
        <v>440406</v>
      </c>
      <c r="B1415" s="24" t="s">
        <v>2386</v>
      </c>
      <c r="D1415" s="24" t="s">
        <v>2387</v>
      </c>
      <c r="F1415" s="24" t="s">
        <v>1352</v>
      </c>
      <c r="G1415" s="24" t="s">
        <v>761</v>
      </c>
      <c r="H1415" s="27">
        <v>45009</v>
      </c>
      <c r="I1415" s="27">
        <v>44628</v>
      </c>
      <c r="J1415" s="27">
        <v>44628</v>
      </c>
      <c r="K1415" s="27">
        <v>45009</v>
      </c>
      <c r="L1415" s="24">
        <f>Table3[[#This Row],[EMP ID]]</f>
        <v>440406</v>
      </c>
      <c r="M1415" s="24" t="str">
        <f t="shared" si="44"/>
        <v>Rufino Rosales Meza</v>
      </c>
      <c r="N1415" s="24" t="str">
        <f t="shared" si="45"/>
        <v>Rosales Meza, Rufino</v>
      </c>
      <c r="O1415" s="24">
        <f>Table3[[#This Row],[EMP ID]]</f>
        <v>440406</v>
      </c>
    </row>
    <row r="1416" spans="1:15" x14ac:dyDescent="0.25">
      <c r="A1416" s="24">
        <v>440407</v>
      </c>
      <c r="B1416" s="24" t="s">
        <v>2388</v>
      </c>
      <c r="D1416" s="24" t="s">
        <v>2389</v>
      </c>
      <c r="F1416" s="24" t="s">
        <v>1091</v>
      </c>
      <c r="G1416" s="24" t="s">
        <v>761</v>
      </c>
      <c r="H1416" s="27">
        <v>45009</v>
      </c>
      <c r="I1416" s="27">
        <v>44628</v>
      </c>
      <c r="J1416" s="27">
        <v>44628</v>
      </c>
      <c r="K1416" s="27">
        <v>45009</v>
      </c>
      <c r="L1416" s="24">
        <f>Table3[[#This Row],[EMP ID]]</f>
        <v>440407</v>
      </c>
      <c r="M1416" s="24" t="str">
        <f t="shared" si="44"/>
        <v>Herminio Linares Fabian</v>
      </c>
      <c r="N1416" s="24" t="str">
        <f t="shared" si="45"/>
        <v>Linares Fabian, Herminio</v>
      </c>
      <c r="O1416" s="24">
        <f>Table3[[#This Row],[EMP ID]]</f>
        <v>440407</v>
      </c>
    </row>
    <row r="1417" spans="1:15" x14ac:dyDescent="0.25">
      <c r="A1417" s="24">
        <v>440408</v>
      </c>
      <c r="B1417" s="24" t="s">
        <v>1596</v>
      </c>
      <c r="D1417" s="24" t="s">
        <v>2390</v>
      </c>
      <c r="F1417" s="24" t="s">
        <v>989</v>
      </c>
      <c r="G1417" s="24" t="s">
        <v>761</v>
      </c>
      <c r="H1417" s="27">
        <v>45009</v>
      </c>
      <c r="I1417" s="27">
        <v>44628</v>
      </c>
      <c r="J1417" s="27">
        <v>44628</v>
      </c>
      <c r="K1417" s="27">
        <v>45009</v>
      </c>
      <c r="L1417" s="24">
        <f>Table3[[#This Row],[EMP ID]]</f>
        <v>440408</v>
      </c>
      <c r="M1417" s="24" t="str">
        <f t="shared" si="44"/>
        <v>Ruben Aguilar Fabian</v>
      </c>
      <c r="N1417" s="24" t="str">
        <f t="shared" si="45"/>
        <v>Aguilar Fabian, Ruben</v>
      </c>
      <c r="O1417" s="24">
        <f>Table3[[#This Row],[EMP ID]]</f>
        <v>440408</v>
      </c>
    </row>
    <row r="1418" spans="1:15" x14ac:dyDescent="0.25">
      <c r="A1418" s="24">
        <v>440409</v>
      </c>
      <c r="B1418" s="24" t="s">
        <v>928</v>
      </c>
      <c r="C1418" s="24" t="s">
        <v>769</v>
      </c>
      <c r="D1418" s="24" t="s">
        <v>2391</v>
      </c>
      <c r="F1418" s="24" t="s">
        <v>1041</v>
      </c>
      <c r="G1418" s="24" t="s">
        <v>761</v>
      </c>
      <c r="H1418" s="27">
        <v>44674</v>
      </c>
      <c r="I1418" s="27">
        <v>44641</v>
      </c>
      <c r="J1418" s="27">
        <v>44641</v>
      </c>
      <c r="K1418" s="27">
        <v>44674</v>
      </c>
      <c r="L1418" s="24">
        <f>Table3[[#This Row],[EMP ID]]</f>
        <v>440409</v>
      </c>
      <c r="M1418" s="24" t="str">
        <f t="shared" si="44"/>
        <v>Jorge L. Guerrero Brito</v>
      </c>
      <c r="N1418" s="24" t="str">
        <f t="shared" si="45"/>
        <v>Guerrero Brito, Jorge L</v>
      </c>
      <c r="O1418" s="24">
        <f>Table3[[#This Row],[EMP ID]]</f>
        <v>440409</v>
      </c>
    </row>
    <row r="1419" spans="1:15" x14ac:dyDescent="0.25">
      <c r="A1419" s="24">
        <v>440410</v>
      </c>
      <c r="B1419" s="24" t="s">
        <v>1043</v>
      </c>
      <c r="D1419" s="24" t="s">
        <v>2392</v>
      </c>
      <c r="F1419" s="24" t="s">
        <v>1022</v>
      </c>
      <c r="G1419" s="24" t="s">
        <v>761</v>
      </c>
      <c r="H1419" s="27">
        <v>44674</v>
      </c>
      <c r="I1419" s="27">
        <v>44641</v>
      </c>
      <c r="J1419" s="27">
        <v>44641</v>
      </c>
      <c r="K1419" s="27">
        <v>44674</v>
      </c>
      <c r="L1419" s="24">
        <f>Table3[[#This Row],[EMP ID]]</f>
        <v>440410</v>
      </c>
      <c r="M1419" s="24" t="str">
        <f t="shared" si="44"/>
        <v>Ramon Leon Chavez</v>
      </c>
      <c r="N1419" s="24" t="str">
        <f t="shared" si="45"/>
        <v>Leon Chavez, Ramon</v>
      </c>
      <c r="O1419" s="24">
        <f>Table3[[#This Row],[EMP ID]]</f>
        <v>440410</v>
      </c>
    </row>
    <row r="1420" spans="1:15" x14ac:dyDescent="0.25">
      <c r="A1420" s="24">
        <v>440411</v>
      </c>
      <c r="B1420" s="24" t="s">
        <v>1253</v>
      </c>
      <c r="D1420" s="24" t="s">
        <v>2393</v>
      </c>
      <c r="F1420" s="24" t="s">
        <v>1022</v>
      </c>
      <c r="G1420" s="24" t="s">
        <v>761</v>
      </c>
      <c r="H1420" s="27"/>
      <c r="I1420" s="27">
        <v>44641</v>
      </c>
      <c r="J1420" s="27">
        <v>44641</v>
      </c>
      <c r="K1420" s="27">
        <v>45619</v>
      </c>
      <c r="L1420" s="24">
        <f>Table3[[#This Row],[EMP ID]]</f>
        <v>440411</v>
      </c>
      <c r="M1420" s="24" t="str">
        <f t="shared" si="44"/>
        <v>Alfredo Enriquez Ramirez</v>
      </c>
      <c r="N1420" s="24" t="str">
        <f t="shared" si="45"/>
        <v>Enriquez Ramirez, Alfredo</v>
      </c>
      <c r="O1420" s="24">
        <f>Table3[[#This Row],[EMP ID]]</f>
        <v>440411</v>
      </c>
    </row>
    <row r="1421" spans="1:15" x14ac:dyDescent="0.25">
      <c r="A1421" s="24">
        <v>440412</v>
      </c>
      <c r="B1421" s="24" t="s">
        <v>2024</v>
      </c>
      <c r="C1421" s="24" t="s">
        <v>769</v>
      </c>
      <c r="D1421" s="24" t="s">
        <v>1085</v>
      </c>
      <c r="F1421" s="24" t="s">
        <v>1025</v>
      </c>
      <c r="G1421" s="24" t="s">
        <v>761</v>
      </c>
      <c r="H1421" s="27">
        <v>44865</v>
      </c>
      <c r="I1421" s="27">
        <v>44649</v>
      </c>
      <c r="J1421" s="27">
        <v>44649</v>
      </c>
      <c r="K1421" s="27">
        <v>44865</v>
      </c>
      <c r="L1421" s="24">
        <f>Table3[[#This Row],[EMP ID]]</f>
        <v>440412</v>
      </c>
      <c r="M1421" s="24" t="str">
        <f t="shared" si="44"/>
        <v>Pablo L. Flores</v>
      </c>
      <c r="N1421" s="24" t="str">
        <f t="shared" si="45"/>
        <v>Flores, Pablo L</v>
      </c>
      <c r="O1421" s="24">
        <f>Table3[[#This Row],[EMP ID]]</f>
        <v>440412</v>
      </c>
    </row>
    <row r="1422" spans="1:15" x14ac:dyDescent="0.25">
      <c r="A1422" s="24">
        <v>440413</v>
      </c>
      <c r="B1422" s="24" t="s">
        <v>2394</v>
      </c>
      <c r="D1422" s="24" t="s">
        <v>2395</v>
      </c>
      <c r="F1422" s="24" t="s">
        <v>1022</v>
      </c>
      <c r="G1422" s="24" t="s">
        <v>761</v>
      </c>
      <c r="H1422" s="27">
        <v>44662</v>
      </c>
      <c r="I1422" s="27">
        <v>44652</v>
      </c>
      <c r="J1422" s="27">
        <v>44652</v>
      </c>
      <c r="K1422" s="27">
        <v>44662</v>
      </c>
      <c r="L1422" s="24">
        <f>Table3[[#This Row],[EMP ID]]</f>
        <v>440413</v>
      </c>
      <c r="M1422" s="24" t="str">
        <f t="shared" si="44"/>
        <v>Anibal Ponce</v>
      </c>
      <c r="N1422" s="24" t="str">
        <f t="shared" si="45"/>
        <v>Ponce, Anibal</v>
      </c>
      <c r="O1422" s="24">
        <f>Table3[[#This Row],[EMP ID]]</f>
        <v>440413</v>
      </c>
    </row>
    <row r="1423" spans="1:15" x14ac:dyDescent="0.25">
      <c r="A1423" s="24">
        <v>440414</v>
      </c>
      <c r="B1423" s="24" t="s">
        <v>954</v>
      </c>
      <c r="D1423" s="24" t="s">
        <v>2396</v>
      </c>
      <c r="F1423" s="24" t="s">
        <v>1022</v>
      </c>
      <c r="G1423" s="24" t="s">
        <v>761</v>
      </c>
      <c r="H1423" s="27">
        <v>44902</v>
      </c>
      <c r="I1423" s="27">
        <v>44669</v>
      </c>
      <c r="J1423" s="27">
        <v>44669</v>
      </c>
      <c r="K1423" s="27">
        <v>44902</v>
      </c>
      <c r="L1423" s="24">
        <f>Table3[[#This Row],[EMP ID]]</f>
        <v>440414</v>
      </c>
      <c r="M1423" s="24" t="str">
        <f t="shared" si="44"/>
        <v>Saul Sanchez Martinez</v>
      </c>
      <c r="N1423" s="24" t="str">
        <f t="shared" si="45"/>
        <v>Sanchez Martinez, Saul</v>
      </c>
      <c r="O1423" s="24">
        <f>Table3[[#This Row],[EMP ID]]</f>
        <v>440414</v>
      </c>
    </row>
    <row r="1424" spans="1:15" x14ac:dyDescent="0.25">
      <c r="A1424" s="24">
        <v>440415</v>
      </c>
      <c r="B1424" s="24" t="s">
        <v>877</v>
      </c>
      <c r="D1424" s="24" t="s">
        <v>1634</v>
      </c>
      <c r="F1424" s="24" t="s">
        <v>1082</v>
      </c>
      <c r="G1424" s="24" t="s">
        <v>761</v>
      </c>
      <c r="H1424" s="27">
        <v>45331</v>
      </c>
      <c r="I1424" s="27">
        <v>44683</v>
      </c>
      <c r="J1424" s="27">
        <v>44683</v>
      </c>
      <c r="K1424" s="27">
        <v>45331</v>
      </c>
      <c r="L1424" s="24">
        <f>Table3[[#This Row],[EMP ID]]</f>
        <v>440415</v>
      </c>
      <c r="M1424" s="24" t="str">
        <f t="shared" si="44"/>
        <v>Jose Escobar</v>
      </c>
      <c r="N1424" s="24" t="str">
        <f t="shared" si="45"/>
        <v>Escobar, Jose</v>
      </c>
      <c r="O1424" s="24">
        <f>Table3[[#This Row],[EMP ID]]</f>
        <v>440415</v>
      </c>
    </row>
    <row r="1425" spans="1:15" x14ac:dyDescent="0.25">
      <c r="A1425" s="24">
        <v>440416</v>
      </c>
      <c r="B1425" s="24" t="s">
        <v>908</v>
      </c>
      <c r="C1425" s="24" t="s">
        <v>810</v>
      </c>
      <c r="D1425" s="24" t="s">
        <v>2397</v>
      </c>
      <c r="F1425" s="24" t="s">
        <v>1022</v>
      </c>
      <c r="G1425" s="24" t="s">
        <v>761</v>
      </c>
      <c r="H1425" s="27">
        <v>44812</v>
      </c>
      <c r="I1425" s="27">
        <v>44678</v>
      </c>
      <c r="J1425" s="27">
        <v>44678</v>
      </c>
      <c r="K1425" s="27">
        <v>44812</v>
      </c>
      <c r="L1425" s="24">
        <f>Table3[[#This Row],[EMP ID]]</f>
        <v>440416</v>
      </c>
      <c r="M1425" s="24" t="str">
        <f t="shared" si="44"/>
        <v>Juan C. Santa Cruz</v>
      </c>
      <c r="N1425" s="24" t="str">
        <f t="shared" si="45"/>
        <v>Santa Cruz, Juan C</v>
      </c>
      <c r="O1425" s="24">
        <f>Table3[[#This Row],[EMP ID]]</f>
        <v>440416</v>
      </c>
    </row>
    <row r="1426" spans="1:15" x14ac:dyDescent="0.25">
      <c r="A1426" s="24">
        <v>440417</v>
      </c>
      <c r="B1426" s="24" t="s">
        <v>1061</v>
      </c>
      <c r="C1426" s="24" t="s">
        <v>778</v>
      </c>
      <c r="D1426" s="24" t="s">
        <v>2398</v>
      </c>
      <c r="F1426" s="24" t="s">
        <v>1022</v>
      </c>
      <c r="G1426" s="24" t="s">
        <v>761</v>
      </c>
      <c r="H1426" s="27">
        <v>44737</v>
      </c>
      <c r="I1426" s="27">
        <v>44678</v>
      </c>
      <c r="J1426" s="27">
        <v>44678</v>
      </c>
      <c r="K1426" s="27">
        <v>44737</v>
      </c>
      <c r="L1426" s="24">
        <f>Table3[[#This Row],[EMP ID]]</f>
        <v>440417</v>
      </c>
      <c r="M1426" s="24" t="str">
        <f t="shared" si="44"/>
        <v>Miguel A. Herrera Rivera</v>
      </c>
      <c r="N1426" s="24" t="str">
        <f t="shared" si="45"/>
        <v>Herrera Rivera, Miguel A</v>
      </c>
      <c r="O1426" s="24">
        <f>Table3[[#This Row],[EMP ID]]</f>
        <v>440417</v>
      </c>
    </row>
    <row r="1427" spans="1:15" x14ac:dyDescent="0.25">
      <c r="A1427" s="24">
        <v>440418</v>
      </c>
      <c r="B1427" s="24" t="s">
        <v>813</v>
      </c>
      <c r="C1427" s="24" t="s">
        <v>816</v>
      </c>
      <c r="D1427" s="24" t="s">
        <v>2399</v>
      </c>
      <c r="F1427" s="24" t="s">
        <v>1022</v>
      </c>
      <c r="G1427" s="24" t="s">
        <v>761</v>
      </c>
      <c r="H1427" s="27">
        <v>44944</v>
      </c>
      <c r="I1427" s="27">
        <v>44694</v>
      </c>
      <c r="J1427" s="27">
        <v>44694</v>
      </c>
      <c r="K1427" s="27">
        <v>44944</v>
      </c>
      <c r="L1427" s="24">
        <f>Table3[[#This Row],[EMP ID]]</f>
        <v>440418</v>
      </c>
      <c r="M1427" s="24" t="str">
        <f t="shared" si="44"/>
        <v>Hector I. Echeverria Benitez</v>
      </c>
      <c r="N1427" s="24" t="str">
        <f t="shared" si="45"/>
        <v>Echeverria Benitez, Hector I</v>
      </c>
      <c r="O1427" s="24">
        <f>Table3[[#This Row],[EMP ID]]</f>
        <v>440418</v>
      </c>
    </row>
    <row r="1428" spans="1:15" x14ac:dyDescent="0.25">
      <c r="A1428" s="24">
        <v>440419</v>
      </c>
      <c r="B1428" s="24" t="s">
        <v>2400</v>
      </c>
      <c r="C1428" s="24" t="s">
        <v>848</v>
      </c>
      <c r="D1428" s="24" t="s">
        <v>2401</v>
      </c>
      <c r="F1428" s="24" t="s">
        <v>1022</v>
      </c>
      <c r="G1428" s="24" t="s">
        <v>761</v>
      </c>
      <c r="H1428" s="27">
        <v>44882</v>
      </c>
      <c r="I1428" s="27">
        <v>44694</v>
      </c>
      <c r="J1428" s="27">
        <v>44694</v>
      </c>
      <c r="K1428" s="27">
        <v>44882</v>
      </c>
      <c r="L1428" s="24">
        <f>Table3[[#This Row],[EMP ID]]</f>
        <v>440419</v>
      </c>
      <c r="M1428" s="24" t="str">
        <f t="shared" si="44"/>
        <v>Riqui R. Echeverria Echeverri</v>
      </c>
      <c r="N1428" s="24" t="str">
        <f t="shared" si="45"/>
        <v>Echeverria Echeverri, Riqui R</v>
      </c>
      <c r="O1428" s="24">
        <f>Table3[[#This Row],[EMP ID]]</f>
        <v>440419</v>
      </c>
    </row>
    <row r="1429" spans="1:15" x14ac:dyDescent="0.25">
      <c r="A1429" s="24">
        <v>440420</v>
      </c>
      <c r="B1429" s="24" t="s">
        <v>877</v>
      </c>
      <c r="C1429" s="24" t="s">
        <v>769</v>
      </c>
      <c r="D1429" s="24" t="s">
        <v>937</v>
      </c>
      <c r="F1429" s="24" t="s">
        <v>1454</v>
      </c>
      <c r="G1429" s="24" t="s">
        <v>761</v>
      </c>
      <c r="H1429" s="27">
        <v>44757</v>
      </c>
      <c r="I1429" s="27">
        <v>44714</v>
      </c>
      <c r="J1429" s="27">
        <v>44713</v>
      </c>
      <c r="K1429" s="27">
        <v>44757</v>
      </c>
      <c r="L1429" s="24">
        <f>Table3[[#This Row],[EMP ID]]</f>
        <v>440420</v>
      </c>
      <c r="M1429" s="24" t="str">
        <f t="shared" si="44"/>
        <v>Jose L. Saldana</v>
      </c>
      <c r="N1429" s="24" t="str">
        <f t="shared" si="45"/>
        <v>Saldana, Jose L</v>
      </c>
      <c r="O1429" s="24">
        <f>Table3[[#This Row],[EMP ID]]</f>
        <v>440420</v>
      </c>
    </row>
    <row r="1430" spans="1:15" x14ac:dyDescent="0.25">
      <c r="A1430" s="24">
        <v>440421</v>
      </c>
      <c r="B1430" s="24" t="s">
        <v>1006</v>
      </c>
      <c r="C1430" s="24" t="s">
        <v>766</v>
      </c>
      <c r="D1430" s="24" t="s">
        <v>2402</v>
      </c>
      <c r="F1430" s="24" t="s">
        <v>989</v>
      </c>
      <c r="G1430" s="24" t="s">
        <v>761</v>
      </c>
      <c r="H1430" s="27">
        <v>44848</v>
      </c>
      <c r="I1430" s="27">
        <v>44714</v>
      </c>
      <c r="J1430" s="27">
        <v>44714</v>
      </c>
      <c r="K1430" s="27">
        <v>44848</v>
      </c>
      <c r="L1430" s="24">
        <f>Table3[[#This Row],[EMP ID]]</f>
        <v>440421</v>
      </c>
      <c r="M1430" s="24" t="str">
        <f t="shared" si="44"/>
        <v>Francisco J. Servin Barriga</v>
      </c>
      <c r="N1430" s="24" t="str">
        <f t="shared" si="45"/>
        <v>Servin Barriga, Francisco J</v>
      </c>
      <c r="O1430" s="24">
        <f>Table3[[#This Row],[EMP ID]]</f>
        <v>440421</v>
      </c>
    </row>
    <row r="1431" spans="1:15" x14ac:dyDescent="0.25">
      <c r="A1431" s="24">
        <v>440422</v>
      </c>
      <c r="B1431" s="24" t="s">
        <v>1158</v>
      </c>
      <c r="C1431" s="24" t="s">
        <v>784</v>
      </c>
      <c r="D1431" s="24" t="s">
        <v>1045</v>
      </c>
      <c r="F1431" s="24" t="s">
        <v>989</v>
      </c>
      <c r="G1431" s="24" t="s">
        <v>761</v>
      </c>
      <c r="H1431" s="27">
        <v>44718</v>
      </c>
      <c r="I1431" s="27">
        <v>44718</v>
      </c>
      <c r="J1431" s="27">
        <v>44718</v>
      </c>
      <c r="K1431" s="27">
        <v>44718</v>
      </c>
      <c r="L1431" s="24">
        <f>Table3[[#This Row],[EMP ID]]</f>
        <v>440422</v>
      </c>
      <c r="M1431" s="24" t="str">
        <f t="shared" si="44"/>
        <v>Gerardo P. Rios</v>
      </c>
      <c r="N1431" s="24" t="str">
        <f t="shared" si="45"/>
        <v>Rios, Gerardo P</v>
      </c>
      <c r="O1431" s="24">
        <f>Table3[[#This Row],[EMP ID]]</f>
        <v>440422</v>
      </c>
    </row>
    <row r="1432" spans="1:15" x14ac:dyDescent="0.25">
      <c r="A1432" s="24">
        <v>440423</v>
      </c>
      <c r="B1432" s="24" t="s">
        <v>1320</v>
      </c>
      <c r="C1432" s="24" t="s">
        <v>778</v>
      </c>
      <c r="D1432" s="24" t="s">
        <v>1328</v>
      </c>
      <c r="F1432" s="24" t="s">
        <v>1022</v>
      </c>
      <c r="G1432" s="24" t="s">
        <v>761</v>
      </c>
      <c r="H1432" s="27">
        <v>44729</v>
      </c>
      <c r="I1432" s="27">
        <v>44726</v>
      </c>
      <c r="J1432" s="27">
        <v>44726</v>
      </c>
      <c r="K1432" s="27">
        <v>44729</v>
      </c>
      <c r="L1432" s="24">
        <f>Table3[[#This Row],[EMP ID]]</f>
        <v>440423</v>
      </c>
      <c r="M1432" s="24" t="str">
        <f t="shared" si="44"/>
        <v>Efrain A. Castillo</v>
      </c>
      <c r="N1432" s="24" t="str">
        <f t="shared" si="45"/>
        <v>Castillo, Efrain A</v>
      </c>
      <c r="O1432" s="24">
        <f>Table3[[#This Row],[EMP ID]]</f>
        <v>440423</v>
      </c>
    </row>
    <row r="1433" spans="1:15" x14ac:dyDescent="0.25">
      <c r="A1433" s="24">
        <v>440424</v>
      </c>
      <c r="B1433" s="24" t="s">
        <v>1301</v>
      </c>
      <c r="C1433" s="24" t="s">
        <v>778</v>
      </c>
      <c r="D1433" s="24" t="s">
        <v>2110</v>
      </c>
      <c r="F1433" s="24" t="s">
        <v>989</v>
      </c>
      <c r="G1433" s="24" t="s">
        <v>761</v>
      </c>
      <c r="H1433" s="27">
        <v>44849</v>
      </c>
      <c r="I1433" s="27">
        <v>44729</v>
      </c>
      <c r="J1433" s="27">
        <v>44729</v>
      </c>
      <c r="K1433" s="27">
        <v>44849</v>
      </c>
      <c r="L1433" s="24">
        <f>Table3[[#This Row],[EMP ID]]</f>
        <v>440424</v>
      </c>
      <c r="M1433" s="24" t="str">
        <f t="shared" si="44"/>
        <v>Joel A. Navarro</v>
      </c>
      <c r="N1433" s="24" t="str">
        <f t="shared" si="45"/>
        <v>Navarro, Joel A</v>
      </c>
      <c r="O1433" s="24">
        <f>Table3[[#This Row],[EMP ID]]</f>
        <v>440424</v>
      </c>
    </row>
    <row r="1434" spans="1:15" x14ac:dyDescent="0.25">
      <c r="A1434" s="24">
        <v>440425</v>
      </c>
      <c r="B1434" s="24" t="s">
        <v>908</v>
      </c>
      <c r="C1434" s="24" t="s">
        <v>810</v>
      </c>
      <c r="D1434" s="24" t="s">
        <v>2403</v>
      </c>
      <c r="F1434" s="24" t="s">
        <v>1095</v>
      </c>
      <c r="G1434" s="24" t="s">
        <v>761</v>
      </c>
      <c r="H1434" s="27">
        <v>44754</v>
      </c>
      <c r="I1434" s="27">
        <v>44735</v>
      </c>
      <c r="J1434" s="27">
        <v>44735</v>
      </c>
      <c r="K1434" s="27">
        <v>44754</v>
      </c>
      <c r="L1434" s="24">
        <f>Table3[[#This Row],[EMP ID]]</f>
        <v>440425</v>
      </c>
      <c r="M1434" s="24" t="str">
        <f t="shared" si="44"/>
        <v>Juan C. Yepez</v>
      </c>
      <c r="N1434" s="24" t="str">
        <f t="shared" si="45"/>
        <v>Yepez, Juan C</v>
      </c>
      <c r="O1434" s="24">
        <f>Table3[[#This Row],[EMP ID]]</f>
        <v>440425</v>
      </c>
    </row>
    <row r="1435" spans="1:15" x14ac:dyDescent="0.25">
      <c r="A1435" s="24">
        <v>440426</v>
      </c>
      <c r="B1435" s="24" t="s">
        <v>908</v>
      </c>
      <c r="C1435" s="24" t="s">
        <v>791</v>
      </c>
      <c r="D1435" s="24" t="s">
        <v>2404</v>
      </c>
      <c r="F1435" s="24" t="s">
        <v>1025</v>
      </c>
      <c r="G1435" s="24" t="s">
        <v>761</v>
      </c>
      <c r="H1435" s="27">
        <v>44761</v>
      </c>
      <c r="I1435" s="27">
        <v>44761</v>
      </c>
      <c r="J1435" s="27">
        <v>44761</v>
      </c>
      <c r="K1435" s="27">
        <v>44761</v>
      </c>
      <c r="L1435" s="24">
        <f>Table3[[#This Row],[EMP ID]]</f>
        <v>440426</v>
      </c>
      <c r="M1435" s="24" t="str">
        <f t="shared" si="44"/>
        <v>Juan E. Hurtado</v>
      </c>
      <c r="N1435" s="24" t="str">
        <f t="shared" si="45"/>
        <v>Hurtado, Juan E</v>
      </c>
      <c r="O1435" s="24">
        <f>Table3[[#This Row],[EMP ID]]</f>
        <v>440426</v>
      </c>
    </row>
    <row r="1436" spans="1:15" x14ac:dyDescent="0.25">
      <c r="A1436" s="24">
        <v>440427</v>
      </c>
      <c r="B1436" s="24" t="s">
        <v>2405</v>
      </c>
      <c r="D1436" s="24" t="s">
        <v>2406</v>
      </c>
      <c r="F1436" s="24" t="s">
        <v>1054</v>
      </c>
      <c r="G1436" s="24" t="s">
        <v>761</v>
      </c>
      <c r="H1436" s="27">
        <v>45101</v>
      </c>
      <c r="I1436" s="27">
        <v>44767</v>
      </c>
      <c r="J1436" s="27">
        <v>44767</v>
      </c>
      <c r="K1436" s="27">
        <v>45101</v>
      </c>
      <c r="L1436" s="24">
        <f>Table3[[#This Row],[EMP ID]]</f>
        <v>440427</v>
      </c>
      <c r="M1436" s="24" t="str">
        <f t="shared" si="44"/>
        <v>Eulalio Arellanes Angeles</v>
      </c>
      <c r="N1436" s="24" t="str">
        <f t="shared" si="45"/>
        <v>Arellanes Angeles, Eulalio</v>
      </c>
      <c r="O1436" s="24">
        <f>Table3[[#This Row],[EMP ID]]</f>
        <v>440427</v>
      </c>
    </row>
    <row r="1437" spans="1:15" x14ac:dyDescent="0.25">
      <c r="A1437" s="24">
        <v>440428</v>
      </c>
      <c r="B1437" s="24" t="s">
        <v>1187</v>
      </c>
      <c r="C1437" s="24" t="s">
        <v>791</v>
      </c>
      <c r="D1437" s="24" t="s">
        <v>2407</v>
      </c>
      <c r="F1437" s="24" t="s">
        <v>989</v>
      </c>
      <c r="G1437" s="24" t="s">
        <v>771</v>
      </c>
      <c r="H1437" s="27">
        <v>44844</v>
      </c>
      <c r="I1437" s="27">
        <v>44782</v>
      </c>
      <c r="J1437" s="27">
        <v>44782</v>
      </c>
      <c r="K1437" s="27">
        <v>44841</v>
      </c>
      <c r="L1437" s="24">
        <f>Table3[[#This Row],[EMP ID]]</f>
        <v>440428</v>
      </c>
      <c r="M1437" s="24" t="str">
        <f t="shared" si="44"/>
        <v>Gabriel E. Rouse</v>
      </c>
      <c r="N1437" s="24" t="str">
        <f t="shared" si="45"/>
        <v>Rouse, Gabriel E</v>
      </c>
      <c r="O1437" s="24">
        <f>Table3[[#This Row],[EMP ID]]</f>
        <v>440428</v>
      </c>
    </row>
    <row r="1438" spans="1:15" x14ac:dyDescent="0.25">
      <c r="A1438" s="24">
        <v>440429</v>
      </c>
      <c r="B1438" s="24" t="s">
        <v>2408</v>
      </c>
      <c r="C1438" s="24" t="s">
        <v>1039</v>
      </c>
      <c r="D1438" s="24" t="s">
        <v>2409</v>
      </c>
      <c r="F1438" s="24" t="s">
        <v>989</v>
      </c>
      <c r="G1438" s="24" t="s">
        <v>761</v>
      </c>
      <c r="H1438" s="27">
        <v>45520</v>
      </c>
      <c r="I1438" s="27">
        <v>44783</v>
      </c>
      <c r="J1438" s="27">
        <v>44783</v>
      </c>
      <c r="K1438" s="27">
        <v>45514</v>
      </c>
      <c r="L1438" s="24">
        <f>Table3[[#This Row],[EMP ID]]</f>
        <v>440429</v>
      </c>
      <c r="M1438" s="24" t="str">
        <f t="shared" si="44"/>
        <v>Enrique T. Guereca</v>
      </c>
      <c r="N1438" s="24" t="str">
        <f t="shared" si="45"/>
        <v>Guereca, Enrique T</v>
      </c>
      <c r="O1438" s="24">
        <f>Table3[[#This Row],[EMP ID]]</f>
        <v>440429</v>
      </c>
    </row>
    <row r="1439" spans="1:15" x14ac:dyDescent="0.25">
      <c r="A1439" s="24">
        <v>440430</v>
      </c>
      <c r="B1439" s="24" t="s">
        <v>2410</v>
      </c>
      <c r="C1439" s="24" t="s">
        <v>769</v>
      </c>
      <c r="D1439" s="24" t="s">
        <v>2411</v>
      </c>
      <c r="F1439" s="24" t="s">
        <v>989</v>
      </c>
      <c r="G1439" s="24" t="s">
        <v>771</v>
      </c>
      <c r="H1439" s="27">
        <v>45199</v>
      </c>
      <c r="I1439" s="27">
        <v>44784</v>
      </c>
      <c r="J1439" s="27">
        <v>44784</v>
      </c>
      <c r="K1439" s="27">
        <v>45191</v>
      </c>
      <c r="L1439" s="24">
        <f>Table3[[#This Row],[EMP ID]]</f>
        <v>440430</v>
      </c>
      <c r="M1439" s="24" t="str">
        <f t="shared" si="44"/>
        <v>Jasma L. Elzy</v>
      </c>
      <c r="N1439" s="24" t="str">
        <f t="shared" si="45"/>
        <v>Elzy, Jasma L</v>
      </c>
      <c r="O1439" s="24">
        <f>Table3[[#This Row],[EMP ID]]</f>
        <v>440430</v>
      </c>
    </row>
    <row r="1440" spans="1:15" x14ac:dyDescent="0.25">
      <c r="A1440" s="24">
        <v>440431</v>
      </c>
      <c r="B1440" s="24" t="s">
        <v>1463</v>
      </c>
      <c r="C1440" s="24" t="s">
        <v>776</v>
      </c>
      <c r="D1440" s="24" t="s">
        <v>2412</v>
      </c>
      <c r="F1440" s="24" t="s">
        <v>1091</v>
      </c>
      <c r="G1440" s="24" t="s">
        <v>761</v>
      </c>
      <c r="H1440" s="27">
        <v>45009</v>
      </c>
      <c r="I1440" s="27">
        <v>44792</v>
      </c>
      <c r="J1440" s="27">
        <v>44792</v>
      </c>
      <c r="K1440" s="27">
        <v>45009</v>
      </c>
      <c r="L1440" s="24">
        <f>Table3[[#This Row],[EMP ID]]</f>
        <v>440431</v>
      </c>
      <c r="M1440" s="24" t="str">
        <f t="shared" si="44"/>
        <v>Nelson M. Guandique</v>
      </c>
      <c r="N1440" s="24" t="str">
        <f t="shared" si="45"/>
        <v>Guandique, Nelson M</v>
      </c>
      <c r="O1440" s="24">
        <f>Table3[[#This Row],[EMP ID]]</f>
        <v>440431</v>
      </c>
    </row>
    <row r="1441" spans="1:15" x14ac:dyDescent="0.25">
      <c r="A1441" s="24">
        <v>440432</v>
      </c>
      <c r="B1441" s="24" t="s">
        <v>2413</v>
      </c>
      <c r="D1441" s="24" t="s">
        <v>1589</v>
      </c>
      <c r="F1441" s="24" t="s">
        <v>1041</v>
      </c>
      <c r="G1441" s="24" t="s">
        <v>761</v>
      </c>
      <c r="H1441" s="27">
        <v>44947</v>
      </c>
      <c r="I1441" s="27">
        <v>44811</v>
      </c>
      <c r="J1441" s="27">
        <v>44811</v>
      </c>
      <c r="K1441" s="27">
        <v>44947</v>
      </c>
      <c r="L1441" s="24">
        <f>Table3[[#This Row],[EMP ID]]</f>
        <v>440432</v>
      </c>
      <c r="M1441" s="24" t="str">
        <f t="shared" si="44"/>
        <v>Juventino Guzman</v>
      </c>
      <c r="N1441" s="24" t="str">
        <f t="shared" si="45"/>
        <v>Guzman, Juventino</v>
      </c>
      <c r="O1441" s="24">
        <f>Table3[[#This Row],[EMP ID]]</f>
        <v>440432</v>
      </c>
    </row>
    <row r="1442" spans="1:15" x14ac:dyDescent="0.25">
      <c r="A1442" s="24">
        <v>440433</v>
      </c>
      <c r="B1442" s="24" t="s">
        <v>1212</v>
      </c>
      <c r="D1442" s="24" t="s">
        <v>2414</v>
      </c>
      <c r="F1442" s="24" t="s">
        <v>1022</v>
      </c>
      <c r="G1442" s="24" t="s">
        <v>761</v>
      </c>
      <c r="H1442" s="27">
        <v>44968</v>
      </c>
      <c r="I1442" s="27">
        <v>44848</v>
      </c>
      <c r="J1442" s="27">
        <v>44848</v>
      </c>
      <c r="K1442" s="27">
        <v>44968</v>
      </c>
      <c r="L1442" s="24">
        <f>Table3[[#This Row],[EMP ID]]</f>
        <v>440433</v>
      </c>
      <c r="M1442" s="24" t="str">
        <f t="shared" si="44"/>
        <v>David Marquez Garcia</v>
      </c>
      <c r="N1442" s="24" t="str">
        <f t="shared" si="45"/>
        <v>Marquez Garcia, David</v>
      </c>
      <c r="O1442" s="24">
        <f>Table3[[#This Row],[EMP ID]]</f>
        <v>440433</v>
      </c>
    </row>
    <row r="1443" spans="1:15" x14ac:dyDescent="0.25">
      <c r="A1443" s="24">
        <v>440434</v>
      </c>
      <c r="B1443" s="24" t="s">
        <v>1380</v>
      </c>
      <c r="D1443" s="24" t="s">
        <v>2415</v>
      </c>
      <c r="F1443" s="24" t="s">
        <v>1022</v>
      </c>
      <c r="G1443" s="24" t="s">
        <v>761</v>
      </c>
      <c r="H1443" s="27"/>
      <c r="I1443" s="27">
        <v>45005</v>
      </c>
      <c r="J1443" s="27">
        <v>45005</v>
      </c>
      <c r="K1443" s="27">
        <v>45619</v>
      </c>
      <c r="L1443" s="24">
        <f>Table3[[#This Row],[EMP ID]]</f>
        <v>440434</v>
      </c>
      <c r="M1443" s="24" t="str">
        <f t="shared" si="44"/>
        <v>Esteban Ruiz Almanza</v>
      </c>
      <c r="N1443" s="24" t="str">
        <f t="shared" si="45"/>
        <v>Ruiz Almanza, Esteban</v>
      </c>
      <c r="O1443" s="24">
        <f>Table3[[#This Row],[EMP ID]]</f>
        <v>440434</v>
      </c>
    </row>
    <row r="1444" spans="1:15" x14ac:dyDescent="0.25">
      <c r="A1444" s="24">
        <v>440435</v>
      </c>
      <c r="B1444" s="24" t="s">
        <v>2416</v>
      </c>
      <c r="C1444" s="24" t="s">
        <v>769</v>
      </c>
      <c r="D1444" s="24" t="s">
        <v>2417</v>
      </c>
      <c r="F1444" s="24" t="s">
        <v>989</v>
      </c>
      <c r="G1444" s="24" t="s">
        <v>771</v>
      </c>
      <c r="H1444" s="27">
        <v>45425</v>
      </c>
      <c r="I1444" s="27">
        <v>45098</v>
      </c>
      <c r="J1444" s="27">
        <v>45098</v>
      </c>
      <c r="K1444" s="27">
        <v>45425</v>
      </c>
      <c r="L1444" s="24">
        <f>Table3[[#This Row],[EMP ID]]</f>
        <v>440435</v>
      </c>
      <c r="M1444" s="24" t="str">
        <f t="shared" si="44"/>
        <v>JOHNNY L. PEAVY</v>
      </c>
      <c r="N1444" s="24" t="str">
        <f t="shared" si="45"/>
        <v>PEAVY, JOHNNY L</v>
      </c>
      <c r="O1444" s="24">
        <f>Table3[[#This Row],[EMP ID]]</f>
        <v>440435</v>
      </c>
    </row>
    <row r="1445" spans="1:15" x14ac:dyDescent="0.25">
      <c r="A1445" s="24">
        <v>440436</v>
      </c>
      <c r="B1445" s="24" t="s">
        <v>861</v>
      </c>
      <c r="C1445" s="24" t="s">
        <v>778</v>
      </c>
      <c r="D1445" s="24" t="s">
        <v>2396</v>
      </c>
      <c r="F1445" s="24" t="s">
        <v>989</v>
      </c>
      <c r="G1445" s="24" t="s">
        <v>761</v>
      </c>
      <c r="H1445" s="27">
        <v>45327</v>
      </c>
      <c r="I1445" s="27">
        <v>45156</v>
      </c>
      <c r="J1445" s="27">
        <v>45156</v>
      </c>
      <c r="K1445" s="27">
        <v>45327</v>
      </c>
      <c r="L1445" s="24">
        <f>Table3[[#This Row],[EMP ID]]</f>
        <v>440436</v>
      </c>
      <c r="M1445" s="24" t="str">
        <f t="shared" si="44"/>
        <v>Edgar A. Sanchez Martinez</v>
      </c>
      <c r="N1445" s="24" t="str">
        <f t="shared" si="45"/>
        <v>Sanchez Martinez, Edgar A</v>
      </c>
      <c r="O1445" s="24">
        <f>Table3[[#This Row],[EMP ID]]</f>
        <v>440436</v>
      </c>
    </row>
    <row r="1446" spans="1:15" x14ac:dyDescent="0.25">
      <c r="A1446" s="24">
        <v>440437</v>
      </c>
      <c r="B1446" s="24" t="s">
        <v>1132</v>
      </c>
      <c r="D1446" s="24" t="s">
        <v>1196</v>
      </c>
      <c r="F1446" s="24" t="s">
        <v>989</v>
      </c>
      <c r="G1446" s="24" t="s">
        <v>761</v>
      </c>
      <c r="H1446" s="27">
        <v>45437</v>
      </c>
      <c r="I1446" s="27">
        <v>45156</v>
      </c>
      <c r="J1446" s="27">
        <v>45156</v>
      </c>
      <c r="K1446" s="27">
        <v>45437</v>
      </c>
      <c r="L1446" s="24">
        <f>Table3[[#This Row],[EMP ID]]</f>
        <v>440437</v>
      </c>
      <c r="M1446" s="24" t="str">
        <f t="shared" si="44"/>
        <v>Javier Vasquez Jr</v>
      </c>
      <c r="N1446" s="24" t="str">
        <f t="shared" si="45"/>
        <v>Vasquez Jr, Javier</v>
      </c>
      <c r="O1446" s="24">
        <f>Table3[[#This Row],[EMP ID]]</f>
        <v>440437</v>
      </c>
    </row>
    <row r="1447" spans="1:15" x14ac:dyDescent="0.25">
      <c r="A1447" s="24">
        <v>440438</v>
      </c>
      <c r="B1447" s="24" t="s">
        <v>975</v>
      </c>
      <c r="C1447" s="24" t="s">
        <v>766</v>
      </c>
      <c r="D1447" s="24" t="s">
        <v>2396</v>
      </c>
      <c r="F1447" s="24" t="s">
        <v>1352</v>
      </c>
      <c r="G1447" s="24" t="s">
        <v>761</v>
      </c>
      <c r="H1447" s="27">
        <v>45161</v>
      </c>
      <c r="I1447" s="27">
        <v>45156</v>
      </c>
      <c r="J1447" s="27">
        <v>45156</v>
      </c>
      <c r="K1447" s="27">
        <v>45161</v>
      </c>
      <c r="L1447" s="24">
        <f>Table3[[#This Row],[EMP ID]]</f>
        <v>440438</v>
      </c>
      <c r="M1447" s="24" t="str">
        <f t="shared" si="44"/>
        <v>Diego J. Sanchez Martinez</v>
      </c>
      <c r="N1447" s="24" t="str">
        <f t="shared" si="45"/>
        <v>Sanchez Martinez, Diego J</v>
      </c>
      <c r="O1447" s="24">
        <f>Table3[[#This Row],[EMP ID]]</f>
        <v>440438</v>
      </c>
    </row>
    <row r="1448" spans="1:15" x14ac:dyDescent="0.25">
      <c r="A1448" s="24">
        <v>440439</v>
      </c>
      <c r="B1448" s="24" t="s">
        <v>1431</v>
      </c>
      <c r="D1448" s="24" t="s">
        <v>2418</v>
      </c>
      <c r="F1448" s="24" t="s">
        <v>1022</v>
      </c>
      <c r="G1448" s="24" t="s">
        <v>761</v>
      </c>
      <c r="H1448" s="27">
        <v>45540</v>
      </c>
      <c r="I1448" s="27">
        <v>45174</v>
      </c>
      <c r="J1448" s="27">
        <v>45174</v>
      </c>
      <c r="K1448" s="27">
        <v>45528</v>
      </c>
      <c r="L1448" s="24">
        <f>Table3[[#This Row],[EMP ID]]</f>
        <v>440439</v>
      </c>
      <c r="M1448" s="24" t="str">
        <f t="shared" si="44"/>
        <v>German Ruiz Blanco</v>
      </c>
      <c r="N1448" s="24" t="str">
        <f t="shared" si="45"/>
        <v>Ruiz Blanco, German</v>
      </c>
      <c r="O1448" s="24">
        <f>Table3[[#This Row],[EMP ID]]</f>
        <v>440439</v>
      </c>
    </row>
    <row r="1449" spans="1:15" x14ac:dyDescent="0.25">
      <c r="A1449" s="24">
        <v>440440</v>
      </c>
      <c r="B1449" s="24" t="s">
        <v>1158</v>
      </c>
      <c r="D1449" s="24" t="s">
        <v>2419</v>
      </c>
      <c r="F1449" s="24" t="s">
        <v>1022</v>
      </c>
      <c r="G1449" s="24" t="s">
        <v>761</v>
      </c>
      <c r="H1449" s="27"/>
      <c r="I1449" s="27">
        <v>45175</v>
      </c>
      <c r="J1449" s="27">
        <v>45175</v>
      </c>
      <c r="K1449" s="27">
        <v>45619</v>
      </c>
      <c r="L1449" s="24">
        <f>Table3[[#This Row],[EMP ID]]</f>
        <v>440440</v>
      </c>
      <c r="M1449" s="24" t="str">
        <f t="shared" si="44"/>
        <v>Gerardo Hernandez Mendoza</v>
      </c>
      <c r="N1449" s="24" t="str">
        <f t="shared" si="45"/>
        <v>Hernandez Mendoza, Gerardo</v>
      </c>
      <c r="O1449" s="24">
        <f>Table3[[#This Row],[EMP ID]]</f>
        <v>440440</v>
      </c>
    </row>
    <row r="1450" spans="1:15" x14ac:dyDescent="0.25">
      <c r="A1450" s="24">
        <v>440441</v>
      </c>
      <c r="B1450" s="24" t="s">
        <v>1089</v>
      </c>
      <c r="D1450" s="24" t="s">
        <v>2420</v>
      </c>
      <c r="F1450" s="24" t="s">
        <v>1352</v>
      </c>
      <c r="G1450" s="24" t="s">
        <v>761</v>
      </c>
      <c r="H1450" s="27">
        <v>45190</v>
      </c>
      <c r="I1450" s="27">
        <v>45180</v>
      </c>
      <c r="J1450" s="27">
        <v>45180</v>
      </c>
      <c r="K1450" s="27">
        <v>45190</v>
      </c>
      <c r="L1450" s="24">
        <f>Table3[[#This Row],[EMP ID]]</f>
        <v>440441</v>
      </c>
      <c r="M1450" s="24" t="str">
        <f t="shared" si="44"/>
        <v>Manuel Juarez Guzman</v>
      </c>
      <c r="N1450" s="24" t="str">
        <f t="shared" si="45"/>
        <v>Juarez Guzman, Manuel</v>
      </c>
      <c r="O1450" s="24">
        <f>Table3[[#This Row],[EMP ID]]</f>
        <v>440441</v>
      </c>
    </row>
    <row r="1451" spans="1:15" x14ac:dyDescent="0.25">
      <c r="A1451" s="24">
        <v>440442</v>
      </c>
      <c r="B1451" s="24" t="s">
        <v>887</v>
      </c>
      <c r="D1451" s="24" t="s">
        <v>2421</v>
      </c>
      <c r="F1451" s="24" t="s">
        <v>989</v>
      </c>
      <c r="G1451" s="24" t="s">
        <v>761</v>
      </c>
      <c r="H1451" s="27"/>
      <c r="I1451" s="27">
        <v>45219</v>
      </c>
      <c r="J1451" s="27">
        <v>45219</v>
      </c>
      <c r="K1451" s="27">
        <v>45619</v>
      </c>
      <c r="L1451" s="24">
        <f>Table3[[#This Row],[EMP ID]]</f>
        <v>440442</v>
      </c>
      <c r="M1451" s="24" t="str">
        <f t="shared" si="44"/>
        <v>Andres Garcia Arreguin</v>
      </c>
      <c r="N1451" s="24" t="str">
        <f t="shared" si="45"/>
        <v>Garcia Arreguin, Andres</v>
      </c>
      <c r="O1451" s="24">
        <f>Table3[[#This Row],[EMP ID]]</f>
        <v>440442</v>
      </c>
    </row>
    <row r="1452" spans="1:15" x14ac:dyDescent="0.25">
      <c r="A1452" s="24">
        <v>440443</v>
      </c>
      <c r="B1452" s="24" t="s">
        <v>2422</v>
      </c>
      <c r="D1452" s="24" t="s">
        <v>2423</v>
      </c>
      <c r="F1452" s="24" t="s">
        <v>989</v>
      </c>
      <c r="H1452" s="27">
        <v>45374</v>
      </c>
      <c r="I1452" s="27">
        <v>45278</v>
      </c>
      <c r="J1452" s="27">
        <v>45278</v>
      </c>
      <c r="K1452" s="27">
        <v>45374</v>
      </c>
      <c r="L1452" s="24">
        <f>Table3[[#This Row],[EMP ID]]</f>
        <v>440443</v>
      </c>
      <c r="M1452" s="24" t="str">
        <f t="shared" si="44"/>
        <v>SEYMORE HUNT</v>
      </c>
      <c r="N1452" s="24" t="str">
        <f t="shared" si="45"/>
        <v>HUNT, SEYMORE</v>
      </c>
      <c r="O1452" s="24">
        <f>Table3[[#This Row],[EMP ID]]</f>
        <v>440443</v>
      </c>
    </row>
    <row r="1453" spans="1:15" x14ac:dyDescent="0.25">
      <c r="A1453" s="24">
        <v>440444</v>
      </c>
      <c r="B1453" s="24" t="s">
        <v>877</v>
      </c>
      <c r="C1453" s="24" t="s">
        <v>766</v>
      </c>
      <c r="D1453" s="24" t="s">
        <v>1192</v>
      </c>
      <c r="F1453" s="24" t="s">
        <v>1095</v>
      </c>
      <c r="G1453" s="24" t="s">
        <v>761</v>
      </c>
      <c r="H1453" s="27">
        <v>45398</v>
      </c>
      <c r="I1453" s="27">
        <v>45392</v>
      </c>
      <c r="J1453" s="27">
        <v>45392</v>
      </c>
      <c r="K1453" s="27">
        <v>45402</v>
      </c>
      <c r="L1453" s="24">
        <f>Table3[[#This Row],[EMP ID]]</f>
        <v>440444</v>
      </c>
      <c r="M1453" s="24" t="str">
        <f t="shared" si="44"/>
        <v>Jose J. Aguirre</v>
      </c>
      <c r="N1453" s="24" t="str">
        <f t="shared" si="45"/>
        <v>Aguirre, Jose J</v>
      </c>
      <c r="O1453" s="24">
        <f>Table3[[#This Row],[EMP ID]]</f>
        <v>440444</v>
      </c>
    </row>
    <row r="1454" spans="1:15" x14ac:dyDescent="0.25">
      <c r="A1454" s="24">
        <v>440445</v>
      </c>
      <c r="B1454" s="24" t="s">
        <v>1503</v>
      </c>
      <c r="D1454" s="24" t="s">
        <v>1651</v>
      </c>
      <c r="F1454" s="24" t="s">
        <v>1095</v>
      </c>
      <c r="G1454" s="24" t="s">
        <v>761</v>
      </c>
      <c r="H1454" s="27"/>
      <c r="I1454" s="27">
        <v>45401</v>
      </c>
      <c r="J1454" s="27">
        <v>45404</v>
      </c>
      <c r="K1454" s="27">
        <v>45619</v>
      </c>
      <c r="L1454" s="24">
        <f>Table3[[#This Row],[EMP ID]]</f>
        <v>440445</v>
      </c>
      <c r="M1454" s="24" t="str">
        <f t="shared" si="44"/>
        <v>Mario Pina</v>
      </c>
      <c r="N1454" s="24" t="str">
        <f t="shared" si="45"/>
        <v>Pina, Mario</v>
      </c>
      <c r="O1454" s="24">
        <f>Table3[[#This Row],[EMP ID]]</f>
        <v>440445</v>
      </c>
    </row>
    <row r="1455" spans="1:15" x14ac:dyDescent="0.25">
      <c r="A1455" s="24">
        <v>440446</v>
      </c>
      <c r="B1455" s="24" t="s">
        <v>1158</v>
      </c>
      <c r="D1455" s="24" t="s">
        <v>2424</v>
      </c>
      <c r="F1455" s="24" t="s">
        <v>1054</v>
      </c>
      <c r="G1455" s="24" t="s">
        <v>761</v>
      </c>
      <c r="H1455" s="27"/>
      <c r="I1455" s="27">
        <v>45425</v>
      </c>
      <c r="J1455" s="27">
        <v>45426</v>
      </c>
      <c r="K1455" s="27">
        <v>45618</v>
      </c>
      <c r="L1455" s="24">
        <f>Table3[[#This Row],[EMP ID]]</f>
        <v>440446</v>
      </c>
      <c r="M1455" s="24" t="str">
        <f t="shared" si="44"/>
        <v>Gerardo Velazquez Mastache</v>
      </c>
      <c r="N1455" s="24" t="str">
        <f t="shared" si="45"/>
        <v>Velazquez Mastache, Gerardo</v>
      </c>
      <c r="O1455" s="24">
        <f>Table3[[#This Row],[EMP ID]]</f>
        <v>440446</v>
      </c>
    </row>
    <row r="1456" spans="1:15" x14ac:dyDescent="0.25">
      <c r="A1456" s="24">
        <v>440447</v>
      </c>
      <c r="B1456" s="24" t="s">
        <v>1436</v>
      </c>
      <c r="D1456" s="24" t="s">
        <v>2425</v>
      </c>
      <c r="F1456" s="24" t="s">
        <v>1165</v>
      </c>
      <c r="G1456" s="24" t="s">
        <v>761</v>
      </c>
      <c r="H1456" s="27">
        <v>45512</v>
      </c>
      <c r="I1456" s="27">
        <v>45427</v>
      </c>
      <c r="J1456" s="27">
        <v>45428</v>
      </c>
      <c r="K1456" s="27">
        <v>45489</v>
      </c>
      <c r="L1456" s="24">
        <f>Table3[[#This Row],[EMP ID]]</f>
        <v>440447</v>
      </c>
      <c r="M1456" s="24" t="str">
        <f t="shared" si="44"/>
        <v>Ramiro Franco-Bonilla</v>
      </c>
      <c r="N1456" s="24" t="str">
        <f t="shared" si="45"/>
        <v>Franco-Bonilla, Ramiro</v>
      </c>
      <c r="O1456" s="24">
        <f>Table3[[#This Row],[EMP ID]]</f>
        <v>440447</v>
      </c>
    </row>
    <row r="1457" spans="1:15" x14ac:dyDescent="0.25">
      <c r="A1457" s="24">
        <v>440448</v>
      </c>
      <c r="B1457" s="24" t="s">
        <v>974</v>
      </c>
      <c r="C1457" s="24" t="s">
        <v>778</v>
      </c>
      <c r="D1457" s="24" t="s">
        <v>1145</v>
      </c>
      <c r="F1457" s="24" t="s">
        <v>1165</v>
      </c>
      <c r="G1457" s="24" t="s">
        <v>761</v>
      </c>
      <c r="H1457" s="27">
        <v>45558</v>
      </c>
      <c r="I1457" s="27">
        <v>45461</v>
      </c>
      <c r="J1457" s="27">
        <v>45463</v>
      </c>
      <c r="K1457" s="27">
        <v>45541</v>
      </c>
      <c r="L1457" s="24">
        <f>Table3[[#This Row],[EMP ID]]</f>
        <v>440448</v>
      </c>
      <c r="M1457" s="24" t="str">
        <f t="shared" si="44"/>
        <v>Luis A. Dominguez</v>
      </c>
      <c r="N1457" s="24" t="str">
        <f t="shared" si="45"/>
        <v>Dominguez, Luis A</v>
      </c>
      <c r="O1457" s="24">
        <f>Table3[[#This Row],[EMP ID]]</f>
        <v>440448</v>
      </c>
    </row>
    <row r="1458" spans="1:15" x14ac:dyDescent="0.25">
      <c r="A1458" s="24">
        <v>440449</v>
      </c>
      <c r="B1458" s="24" t="s">
        <v>877</v>
      </c>
      <c r="C1458" s="24" t="s">
        <v>776</v>
      </c>
      <c r="D1458" s="24" t="s">
        <v>2426</v>
      </c>
      <c r="F1458" s="24" t="s">
        <v>1054</v>
      </c>
      <c r="G1458" s="24" t="s">
        <v>761</v>
      </c>
      <c r="H1458" s="27"/>
      <c r="I1458" s="27">
        <v>45474</v>
      </c>
      <c r="J1458" s="27">
        <v>45474</v>
      </c>
      <c r="K1458" s="27">
        <v>45618</v>
      </c>
      <c r="L1458" s="24">
        <f>Table3[[#This Row],[EMP ID]]</f>
        <v>440449</v>
      </c>
      <c r="M1458" s="24" t="str">
        <f t="shared" si="44"/>
        <v>Jose M. Gonzalez Rios</v>
      </c>
      <c r="N1458" s="24" t="str">
        <f t="shared" si="45"/>
        <v>Gonzalez Rios, Jose M</v>
      </c>
      <c r="O1458" s="24">
        <f>Table3[[#This Row],[EMP ID]]</f>
        <v>440449</v>
      </c>
    </row>
    <row r="1459" spans="1:15" x14ac:dyDescent="0.25">
      <c r="A1459" s="24">
        <v>440450</v>
      </c>
      <c r="B1459" s="24" t="s">
        <v>1401</v>
      </c>
      <c r="D1459" s="24" t="s">
        <v>2427</v>
      </c>
      <c r="F1459" s="24" t="s">
        <v>1165</v>
      </c>
      <c r="G1459" s="24" t="s">
        <v>761</v>
      </c>
      <c r="H1459" s="27">
        <v>45594</v>
      </c>
      <c r="I1459" s="27">
        <v>45531</v>
      </c>
      <c r="J1459" s="27">
        <v>45538</v>
      </c>
      <c r="K1459" s="27">
        <v>45567</v>
      </c>
      <c r="L1459" s="24">
        <f>Table3[[#This Row],[EMP ID]]</f>
        <v>440450</v>
      </c>
      <c r="M1459" s="24" t="str">
        <f t="shared" si="44"/>
        <v>Armando Tonche</v>
      </c>
      <c r="N1459" s="24" t="str">
        <f t="shared" si="45"/>
        <v>Tonche, Armando</v>
      </c>
      <c r="O1459" s="24">
        <f>Table3[[#This Row],[EMP ID]]</f>
        <v>440450</v>
      </c>
    </row>
    <row r="1460" spans="1:15" x14ac:dyDescent="0.25">
      <c r="A1460" s="24">
        <v>440451</v>
      </c>
      <c r="B1460" s="24" t="s">
        <v>1043</v>
      </c>
      <c r="C1460" s="24" t="s">
        <v>778</v>
      </c>
      <c r="D1460" s="24" t="s">
        <v>913</v>
      </c>
      <c r="F1460" s="24" t="s">
        <v>1054</v>
      </c>
      <c r="G1460" s="24" t="s">
        <v>761</v>
      </c>
      <c r="H1460" s="27"/>
      <c r="I1460" s="27">
        <v>45541</v>
      </c>
      <c r="J1460" s="27">
        <v>45545</v>
      </c>
      <c r="K1460" s="27">
        <v>45619</v>
      </c>
      <c r="L1460" s="24">
        <f>Table3[[#This Row],[EMP ID]]</f>
        <v>440451</v>
      </c>
      <c r="M1460" s="24" t="str">
        <f t="shared" si="44"/>
        <v>Ramon A. Garcia</v>
      </c>
      <c r="N1460" s="24" t="str">
        <f t="shared" si="45"/>
        <v>Garcia, Ramon A</v>
      </c>
      <c r="O1460" s="24">
        <f>Table3[[#This Row],[EMP ID]]</f>
        <v>440451</v>
      </c>
    </row>
    <row r="1461" spans="1:15" x14ac:dyDescent="0.25">
      <c r="A1461" s="24">
        <v>440452</v>
      </c>
      <c r="B1461" s="24" t="s">
        <v>1274</v>
      </c>
      <c r="C1461" s="24" t="s">
        <v>769</v>
      </c>
      <c r="D1461" s="24" t="s">
        <v>2428</v>
      </c>
      <c r="F1461" s="24" t="s">
        <v>1165</v>
      </c>
      <c r="G1461" s="24" t="s">
        <v>771</v>
      </c>
      <c r="H1461" s="27">
        <v>45581</v>
      </c>
      <c r="I1461" s="27">
        <v>45547</v>
      </c>
      <c r="J1461" s="27">
        <v>45547</v>
      </c>
      <c r="K1461" s="27">
        <v>45558</v>
      </c>
      <c r="L1461" s="24">
        <f>Table3[[#This Row],[EMP ID]]</f>
        <v>440452</v>
      </c>
      <c r="M1461" s="24" t="str">
        <f t="shared" si="44"/>
        <v>Allen L. Jackson III</v>
      </c>
      <c r="N1461" s="24" t="str">
        <f t="shared" si="45"/>
        <v>Jackson III, Allen L</v>
      </c>
      <c r="O1461" s="24">
        <f>Table3[[#This Row],[EMP ID]]</f>
        <v>440452</v>
      </c>
    </row>
    <row r="1462" spans="1:15" x14ac:dyDescent="0.25">
      <c r="A1462" s="24">
        <v>440453</v>
      </c>
      <c r="B1462" s="24" t="s">
        <v>974</v>
      </c>
      <c r="C1462" s="24" t="s">
        <v>778</v>
      </c>
      <c r="D1462" s="24" t="s">
        <v>2429</v>
      </c>
      <c r="F1462" s="24" t="s">
        <v>1054</v>
      </c>
      <c r="G1462" s="24" t="s">
        <v>761</v>
      </c>
      <c r="H1462" s="27">
        <v>45553</v>
      </c>
      <c r="I1462" s="27">
        <v>45548</v>
      </c>
      <c r="J1462" s="27">
        <v>45551</v>
      </c>
      <c r="K1462" s="27">
        <v>45551</v>
      </c>
      <c r="L1462" s="24">
        <f>Table3[[#This Row],[EMP ID]]</f>
        <v>440453</v>
      </c>
      <c r="M1462" s="24" t="str">
        <f t="shared" si="44"/>
        <v>Luis A. Velasquez Romero</v>
      </c>
      <c r="N1462" s="24" t="str">
        <f t="shared" si="45"/>
        <v>Velasquez Romero, Luis A</v>
      </c>
      <c r="O1462" s="24">
        <f>Table3[[#This Row],[EMP ID]]</f>
        <v>440453</v>
      </c>
    </row>
    <row r="1463" spans="1:15" x14ac:dyDescent="0.25">
      <c r="A1463" s="24">
        <v>440454</v>
      </c>
      <c r="B1463" s="24" t="s">
        <v>3740</v>
      </c>
      <c r="C1463" s="24" t="s">
        <v>762</v>
      </c>
      <c r="D1463" s="24" t="s">
        <v>3741</v>
      </c>
      <c r="F1463" s="24" t="s">
        <v>989</v>
      </c>
      <c r="G1463" s="24" t="s">
        <v>761</v>
      </c>
      <c r="H1463" s="27"/>
      <c r="I1463" s="27">
        <v>45558</v>
      </c>
      <c r="J1463" s="27">
        <v>45558</v>
      </c>
      <c r="K1463" s="27">
        <v>45619</v>
      </c>
      <c r="L1463" s="24">
        <f>Table3[[#This Row],[EMP ID]]</f>
        <v>440454</v>
      </c>
      <c r="M1463" s="24" t="str">
        <f t="shared" si="44"/>
        <v>Jamilkson S. Rivas Romero</v>
      </c>
      <c r="N1463" s="24" t="str">
        <f t="shared" si="45"/>
        <v>Rivas Romero, Jamilkson S</v>
      </c>
      <c r="O1463" s="24">
        <f>Table3[[#This Row],[EMP ID]]</f>
        <v>440454</v>
      </c>
    </row>
    <row r="1464" spans="1:15" x14ac:dyDescent="0.25">
      <c r="A1464" s="24">
        <v>440455</v>
      </c>
      <c r="B1464" s="24" t="s">
        <v>1401</v>
      </c>
      <c r="D1464" s="24" t="s">
        <v>3742</v>
      </c>
      <c r="F1464" s="24" t="s">
        <v>1165</v>
      </c>
      <c r="G1464" s="24" t="s">
        <v>761</v>
      </c>
      <c r="H1464" s="27"/>
      <c r="I1464" s="27">
        <v>45561</v>
      </c>
      <c r="J1464" s="27">
        <v>45565</v>
      </c>
      <c r="K1464" s="27">
        <v>45618</v>
      </c>
      <c r="L1464" s="24">
        <f>Table3[[#This Row],[EMP ID]]</f>
        <v>440455</v>
      </c>
      <c r="M1464" s="24" t="str">
        <f t="shared" si="44"/>
        <v>Armando Saldierna Jr</v>
      </c>
      <c r="N1464" s="24" t="str">
        <f t="shared" si="45"/>
        <v>Saldierna Jr, Armando</v>
      </c>
      <c r="O1464" s="24">
        <f>Table3[[#This Row],[EMP ID]]</f>
        <v>440455</v>
      </c>
    </row>
    <row r="1465" spans="1:15" x14ac:dyDescent="0.25">
      <c r="A1465" s="24">
        <v>440456</v>
      </c>
      <c r="B1465" s="24" t="s">
        <v>1499</v>
      </c>
      <c r="C1465" s="24" t="s">
        <v>791</v>
      </c>
      <c r="D1465" s="24" t="s">
        <v>3743</v>
      </c>
      <c r="F1465" s="24" t="s">
        <v>1054</v>
      </c>
      <c r="G1465" s="24" t="s">
        <v>761</v>
      </c>
      <c r="H1465" s="27"/>
      <c r="I1465" s="27">
        <v>45566</v>
      </c>
      <c r="J1465" s="27">
        <v>45572</v>
      </c>
      <c r="K1465" s="27">
        <v>45619</v>
      </c>
      <c r="L1465" s="24">
        <f>Table3[[#This Row],[EMP ID]]</f>
        <v>440456</v>
      </c>
      <c r="M1465" s="24" t="str">
        <f t="shared" si="44"/>
        <v>Pedro E. Gomez Torres</v>
      </c>
      <c r="N1465" s="24" t="str">
        <f t="shared" si="45"/>
        <v>Gomez Torres, Pedro E</v>
      </c>
      <c r="O1465" s="24">
        <f>Table3[[#This Row],[EMP ID]]</f>
        <v>440456</v>
      </c>
    </row>
    <row r="1466" spans="1:15" x14ac:dyDescent="0.25">
      <c r="A1466" s="24">
        <v>440457</v>
      </c>
      <c r="B1466" s="24" t="s">
        <v>813</v>
      </c>
      <c r="D1466" s="24" t="s">
        <v>1586</v>
      </c>
      <c r="F1466" s="24" t="s">
        <v>989</v>
      </c>
      <c r="G1466" s="24" t="s">
        <v>761</v>
      </c>
      <c r="H1466" s="27"/>
      <c r="I1466" s="27">
        <v>45614</v>
      </c>
      <c r="J1466" s="27">
        <v>45614</v>
      </c>
      <c r="K1466" s="27">
        <v>45619</v>
      </c>
      <c r="L1466" s="24">
        <f>Table3[[#This Row],[EMP ID]]</f>
        <v>440457</v>
      </c>
      <c r="M1466" s="24" t="str">
        <f t="shared" si="44"/>
        <v>Hector Resendiz</v>
      </c>
      <c r="N1466" s="24" t="str">
        <f t="shared" si="45"/>
        <v>Resendiz, Hector</v>
      </c>
      <c r="O1466" s="24">
        <f>Table3[[#This Row],[EMP ID]]</f>
        <v>440457</v>
      </c>
    </row>
    <row r="1467" spans="1:15" x14ac:dyDescent="0.25">
      <c r="A1467" s="24">
        <v>800001</v>
      </c>
      <c r="B1467" s="24" t="s">
        <v>2430</v>
      </c>
      <c r="C1467" s="24" t="s">
        <v>757</v>
      </c>
      <c r="D1467" s="24" t="s">
        <v>2431</v>
      </c>
      <c r="F1467" s="24" t="s">
        <v>760</v>
      </c>
      <c r="G1467" s="24" t="s">
        <v>771</v>
      </c>
      <c r="H1467" s="27">
        <v>43478</v>
      </c>
      <c r="I1467" s="27">
        <v>43318</v>
      </c>
      <c r="J1467" s="27">
        <v>43318</v>
      </c>
      <c r="K1467" s="27">
        <v>43478</v>
      </c>
      <c r="L1467" s="24">
        <f>Table3[[#This Row],[EMP ID]]</f>
        <v>800001</v>
      </c>
      <c r="M1467" s="24" t="str">
        <f t="shared" si="44"/>
        <v>Charlotte Y. Patterson</v>
      </c>
      <c r="N1467" s="24" t="str">
        <f t="shared" si="45"/>
        <v>Patterson, Charlotte Y</v>
      </c>
      <c r="O1467" s="24">
        <f>Table3[[#This Row],[EMP ID]]</f>
        <v>800001</v>
      </c>
    </row>
    <row r="1468" spans="1:15" x14ac:dyDescent="0.25">
      <c r="A1468" s="24">
        <v>800002</v>
      </c>
      <c r="B1468" s="24" t="s">
        <v>1198</v>
      </c>
      <c r="C1468" s="24" t="s">
        <v>772</v>
      </c>
      <c r="D1468" s="24" t="s">
        <v>2432</v>
      </c>
      <c r="F1468" s="24" t="s">
        <v>803</v>
      </c>
      <c r="H1468" s="27"/>
      <c r="I1468" s="27">
        <v>43220</v>
      </c>
      <c r="J1468" s="27">
        <v>43220</v>
      </c>
      <c r="K1468" s="27">
        <v>45619</v>
      </c>
      <c r="L1468" s="24">
        <f>Table3[[#This Row],[EMP ID]]</f>
        <v>800002</v>
      </c>
      <c r="M1468" s="24" t="str">
        <f t="shared" si="44"/>
        <v>William H. Rather</v>
      </c>
      <c r="N1468" s="24" t="str">
        <f t="shared" si="45"/>
        <v>Rather, William H</v>
      </c>
      <c r="O1468" s="24">
        <f>Table3[[#This Row],[EMP ID]]</f>
        <v>800002</v>
      </c>
    </row>
    <row r="1469" spans="1:15" x14ac:dyDescent="0.25">
      <c r="A1469" s="24">
        <v>800003</v>
      </c>
      <c r="B1469" s="24" t="s">
        <v>786</v>
      </c>
      <c r="C1469" s="24" t="s">
        <v>757</v>
      </c>
      <c r="D1469" s="24" t="s">
        <v>2433</v>
      </c>
      <c r="F1469" s="24" t="s">
        <v>760</v>
      </c>
      <c r="G1469" s="24" t="s">
        <v>761</v>
      </c>
      <c r="H1469" s="27">
        <v>45002</v>
      </c>
      <c r="I1469" s="27">
        <v>43185</v>
      </c>
      <c r="J1469" s="27"/>
      <c r="K1469" s="27">
        <v>44997</v>
      </c>
      <c r="L1469" s="24">
        <f>Table3[[#This Row],[EMP ID]]</f>
        <v>800003</v>
      </c>
      <c r="M1469" s="24" t="str">
        <f t="shared" si="44"/>
        <v>Cynthia Y. Rodriquez</v>
      </c>
      <c r="N1469" s="24" t="str">
        <f t="shared" si="45"/>
        <v>Rodriquez, Cynthia Y</v>
      </c>
      <c r="O1469" s="24">
        <f>Table3[[#This Row],[EMP ID]]</f>
        <v>800003</v>
      </c>
    </row>
    <row r="1470" spans="1:15" x14ac:dyDescent="0.25">
      <c r="A1470" s="24">
        <v>800004</v>
      </c>
      <c r="B1470" s="24" t="s">
        <v>2434</v>
      </c>
      <c r="C1470" s="24" t="s">
        <v>769</v>
      </c>
      <c r="D1470" s="24" t="s">
        <v>1764</v>
      </c>
      <c r="F1470" s="24" t="s">
        <v>760</v>
      </c>
      <c r="G1470" s="24" t="s">
        <v>761</v>
      </c>
      <c r="H1470" s="27">
        <v>44017</v>
      </c>
      <c r="I1470" s="27">
        <v>43220</v>
      </c>
      <c r="J1470" s="27">
        <v>43220</v>
      </c>
      <c r="K1470" s="27">
        <v>44017</v>
      </c>
      <c r="L1470" s="24">
        <f>Table3[[#This Row],[EMP ID]]</f>
        <v>800004</v>
      </c>
      <c r="M1470" s="24" t="str">
        <f t="shared" si="44"/>
        <v>Nancy L. Vargas</v>
      </c>
      <c r="N1470" s="24" t="str">
        <f t="shared" si="45"/>
        <v>Vargas, Nancy L</v>
      </c>
      <c r="O1470" s="24">
        <f>Table3[[#This Row],[EMP ID]]</f>
        <v>800004</v>
      </c>
    </row>
    <row r="1471" spans="1:15" x14ac:dyDescent="0.25">
      <c r="A1471" s="24">
        <v>800005</v>
      </c>
      <c r="B1471" s="24" t="s">
        <v>2435</v>
      </c>
      <c r="C1471" s="24" t="s">
        <v>832</v>
      </c>
      <c r="D1471" s="24" t="s">
        <v>1287</v>
      </c>
      <c r="F1471" s="24" t="s">
        <v>760</v>
      </c>
      <c r="G1471" s="24" t="s">
        <v>761</v>
      </c>
      <c r="H1471" s="27">
        <v>44206</v>
      </c>
      <c r="I1471" s="27">
        <v>42940</v>
      </c>
      <c r="J1471" s="27">
        <v>42940</v>
      </c>
      <c r="K1471" s="27">
        <v>44206</v>
      </c>
      <c r="L1471" s="24">
        <f>Table3[[#This Row],[EMP ID]]</f>
        <v>800005</v>
      </c>
      <c r="M1471" s="24" t="str">
        <f t="shared" si="44"/>
        <v>Mayra K. Gomez</v>
      </c>
      <c r="N1471" s="24" t="str">
        <f t="shared" si="45"/>
        <v>Gomez, Mayra K</v>
      </c>
      <c r="O1471" s="24">
        <f>Table3[[#This Row],[EMP ID]]</f>
        <v>800005</v>
      </c>
    </row>
    <row r="1472" spans="1:15" x14ac:dyDescent="0.25">
      <c r="A1472" s="24">
        <v>800006</v>
      </c>
      <c r="B1472" s="24" t="s">
        <v>2436</v>
      </c>
      <c r="D1472" s="24" t="s">
        <v>2437</v>
      </c>
      <c r="F1472" s="24" t="s">
        <v>803</v>
      </c>
      <c r="H1472" s="27"/>
      <c r="I1472" s="27">
        <v>43290</v>
      </c>
      <c r="J1472" s="27">
        <v>43290</v>
      </c>
      <c r="K1472" s="27">
        <v>45619</v>
      </c>
      <c r="L1472" s="24">
        <f>Table3[[#This Row],[EMP ID]]</f>
        <v>800006</v>
      </c>
      <c r="M1472" s="24" t="str">
        <f t="shared" si="44"/>
        <v>Edina Haracic</v>
      </c>
      <c r="N1472" s="24" t="str">
        <f t="shared" si="45"/>
        <v>Haracic, Edina</v>
      </c>
      <c r="O1472" s="24">
        <f>Table3[[#This Row],[EMP ID]]</f>
        <v>800006</v>
      </c>
    </row>
    <row r="1473" spans="1:15" x14ac:dyDescent="0.25">
      <c r="A1473" s="24">
        <v>800007</v>
      </c>
      <c r="B1473" s="24" t="s">
        <v>855</v>
      </c>
      <c r="C1473" s="24" t="s">
        <v>772</v>
      </c>
      <c r="D1473" s="24" t="s">
        <v>2438</v>
      </c>
      <c r="F1473" s="24" t="s">
        <v>760</v>
      </c>
      <c r="G1473" s="24" t="s">
        <v>771</v>
      </c>
      <c r="H1473" s="27">
        <v>43464</v>
      </c>
      <c r="I1473" s="27">
        <v>43220</v>
      </c>
      <c r="J1473" s="27">
        <v>43220</v>
      </c>
      <c r="K1473" s="27">
        <v>43464</v>
      </c>
      <c r="L1473" s="24">
        <f>Table3[[#This Row],[EMP ID]]</f>
        <v>800007</v>
      </c>
      <c r="M1473" s="24" t="str">
        <f t="shared" si="44"/>
        <v>Samuel H. Henga Batomen</v>
      </c>
      <c r="N1473" s="24" t="str">
        <f t="shared" si="45"/>
        <v>Henga Batomen, Samuel H</v>
      </c>
      <c r="O1473" s="24">
        <f>Table3[[#This Row],[EMP ID]]</f>
        <v>800007</v>
      </c>
    </row>
    <row r="1474" spans="1:15" x14ac:dyDescent="0.25">
      <c r="A1474" s="24">
        <v>800008</v>
      </c>
      <c r="B1474" s="24" t="s">
        <v>1359</v>
      </c>
      <c r="C1474" s="24" t="s">
        <v>950</v>
      </c>
      <c r="D1474" s="24" t="s">
        <v>2439</v>
      </c>
      <c r="F1474" s="24" t="s">
        <v>760</v>
      </c>
      <c r="G1474" s="24" t="s">
        <v>771</v>
      </c>
      <c r="H1474" s="27">
        <v>44184</v>
      </c>
      <c r="I1474" s="27">
        <v>41836</v>
      </c>
      <c r="J1474" s="27">
        <v>41836</v>
      </c>
      <c r="K1474" s="27">
        <v>44184</v>
      </c>
      <c r="L1474" s="24">
        <f>Table3[[#This Row],[EMP ID]]</f>
        <v>800008</v>
      </c>
      <c r="M1474" s="24" t="str">
        <f t="shared" si="44"/>
        <v>George B. Oroni</v>
      </c>
      <c r="N1474" s="24" t="str">
        <f t="shared" si="45"/>
        <v>Oroni, George B</v>
      </c>
      <c r="O1474" s="24">
        <f>Table3[[#This Row],[EMP ID]]</f>
        <v>800008</v>
      </c>
    </row>
    <row r="1475" spans="1:15" x14ac:dyDescent="0.25">
      <c r="A1475" s="24">
        <v>800009</v>
      </c>
      <c r="B1475" s="24" t="s">
        <v>2440</v>
      </c>
      <c r="C1475" s="24" t="s">
        <v>776</v>
      </c>
      <c r="D1475" s="24" t="s">
        <v>2441</v>
      </c>
      <c r="F1475" s="24" t="s">
        <v>760</v>
      </c>
      <c r="H1475" s="27">
        <v>43699</v>
      </c>
      <c r="I1475" s="27">
        <v>43199</v>
      </c>
      <c r="J1475" s="27">
        <v>43199</v>
      </c>
      <c r="K1475" s="27">
        <v>43699</v>
      </c>
      <c r="L1475" s="24">
        <f>Table3[[#This Row],[EMP ID]]</f>
        <v>800009</v>
      </c>
      <c r="M1475" s="24" t="str">
        <f t="shared" ref="M1475:M1513" si="46">IF(C1475&lt;&gt;"", B1475 &amp; " " &amp; C1475 &amp; ". " &amp; D1475, B1475 &amp; " " &amp; D1475)</f>
        <v>Erin M. Livingston</v>
      </c>
      <c r="N1475" s="24" t="str">
        <f t="shared" ref="N1475:N1513" si="47">IF(C1475&lt;&gt;"", D1475 &amp; ", " &amp; B1475 &amp; " " &amp; C1475, D1475 &amp; ", " &amp; B1475)</f>
        <v>Livingston, Erin M</v>
      </c>
      <c r="O1475" s="24">
        <f>Table3[[#This Row],[EMP ID]]</f>
        <v>800009</v>
      </c>
    </row>
    <row r="1476" spans="1:15" x14ac:dyDescent="0.25">
      <c r="A1476" s="24">
        <v>800010</v>
      </c>
      <c r="B1476" s="24" t="s">
        <v>2197</v>
      </c>
      <c r="D1476" s="24" t="s">
        <v>862</v>
      </c>
      <c r="F1476" s="24" t="s">
        <v>760</v>
      </c>
      <c r="G1476" s="24" t="s">
        <v>761</v>
      </c>
      <c r="H1476" s="27">
        <v>44255</v>
      </c>
      <c r="I1476" s="27">
        <v>43487</v>
      </c>
      <c r="J1476" s="27">
        <v>43487</v>
      </c>
      <c r="K1476" s="27">
        <v>44255</v>
      </c>
      <c r="L1476" s="24">
        <f>Table3[[#This Row],[EMP ID]]</f>
        <v>800010</v>
      </c>
      <c r="M1476" s="24" t="str">
        <f t="shared" si="46"/>
        <v>Reyna Gonzalez</v>
      </c>
      <c r="N1476" s="24" t="str">
        <f t="shared" si="47"/>
        <v>Gonzalez, Reyna</v>
      </c>
      <c r="O1476" s="24">
        <f>Table3[[#This Row],[EMP ID]]</f>
        <v>800010</v>
      </c>
    </row>
    <row r="1477" spans="1:15" x14ac:dyDescent="0.25">
      <c r="A1477" s="24">
        <v>800011</v>
      </c>
      <c r="B1477" s="24" t="s">
        <v>1457</v>
      </c>
      <c r="C1477" s="24" t="s">
        <v>1039</v>
      </c>
      <c r="D1477" s="24" t="s">
        <v>2442</v>
      </c>
      <c r="F1477" s="24" t="s">
        <v>760</v>
      </c>
      <c r="G1477" s="24" t="s">
        <v>761</v>
      </c>
      <c r="H1477" s="27">
        <v>45137</v>
      </c>
      <c r="I1477" s="27">
        <v>43759</v>
      </c>
      <c r="J1477" s="27">
        <v>43759</v>
      </c>
      <c r="K1477" s="27">
        <v>45137</v>
      </c>
      <c r="L1477" s="24">
        <f>Table3[[#This Row],[EMP ID]]</f>
        <v>800011</v>
      </c>
      <c r="M1477" s="24" t="str">
        <f t="shared" si="46"/>
        <v>Alfonso T. Armenta</v>
      </c>
      <c r="N1477" s="24" t="str">
        <f t="shared" si="47"/>
        <v>Armenta, Alfonso T</v>
      </c>
      <c r="O1477" s="24">
        <f>Table3[[#This Row],[EMP ID]]</f>
        <v>800011</v>
      </c>
    </row>
    <row r="1478" spans="1:15" x14ac:dyDescent="0.25">
      <c r="A1478" s="24">
        <v>800012</v>
      </c>
      <c r="B1478" s="24" t="s">
        <v>1322</v>
      </c>
      <c r="C1478" s="24" t="s">
        <v>778</v>
      </c>
      <c r="D1478" s="24" t="s">
        <v>2443</v>
      </c>
      <c r="F1478" s="24" t="s">
        <v>760</v>
      </c>
      <c r="H1478" s="27">
        <v>44450</v>
      </c>
      <c r="I1478" s="27">
        <v>43836</v>
      </c>
      <c r="J1478" s="27">
        <v>43836</v>
      </c>
      <c r="K1478" s="27">
        <v>44444</v>
      </c>
      <c r="L1478" s="24">
        <f>Table3[[#This Row],[EMP ID]]</f>
        <v>800012</v>
      </c>
      <c r="M1478" s="24" t="str">
        <f t="shared" si="46"/>
        <v>Andrew A. Schneemann</v>
      </c>
      <c r="N1478" s="24" t="str">
        <f t="shared" si="47"/>
        <v>Schneemann, Andrew A</v>
      </c>
      <c r="O1478" s="24">
        <f>Table3[[#This Row],[EMP ID]]</f>
        <v>800012</v>
      </c>
    </row>
    <row r="1479" spans="1:15" x14ac:dyDescent="0.25">
      <c r="A1479" s="24">
        <v>800013</v>
      </c>
      <c r="B1479" s="24" t="s">
        <v>2444</v>
      </c>
      <c r="C1479" s="24" t="s">
        <v>810</v>
      </c>
      <c r="D1479" s="24" t="s">
        <v>1328</v>
      </c>
      <c r="F1479" s="24" t="s">
        <v>760</v>
      </c>
      <c r="G1479" s="24" t="s">
        <v>761</v>
      </c>
      <c r="H1479" s="27">
        <v>43992</v>
      </c>
      <c r="I1479" s="27">
        <v>43864</v>
      </c>
      <c r="J1479" s="27">
        <v>43864</v>
      </c>
      <c r="K1479" s="27">
        <v>43992</v>
      </c>
      <c r="L1479" s="24">
        <f>Table3[[#This Row],[EMP ID]]</f>
        <v>800013</v>
      </c>
      <c r="M1479" s="24" t="str">
        <f t="shared" si="46"/>
        <v>Samantha C. Castillo</v>
      </c>
      <c r="N1479" s="24" t="str">
        <f t="shared" si="47"/>
        <v>Castillo, Samantha C</v>
      </c>
      <c r="O1479" s="24">
        <f>Table3[[#This Row],[EMP ID]]</f>
        <v>800013</v>
      </c>
    </row>
    <row r="1480" spans="1:15" x14ac:dyDescent="0.25">
      <c r="A1480" s="24">
        <v>800014</v>
      </c>
      <c r="B1480" s="24" t="s">
        <v>2445</v>
      </c>
      <c r="D1480" s="24" t="s">
        <v>2105</v>
      </c>
      <c r="F1480" s="24" t="s">
        <v>760</v>
      </c>
      <c r="G1480" s="24" t="s">
        <v>761</v>
      </c>
      <c r="H1480" s="27">
        <v>44024</v>
      </c>
      <c r="I1480" s="27">
        <v>43990</v>
      </c>
      <c r="J1480" s="27">
        <v>43990</v>
      </c>
      <c r="K1480" s="27">
        <v>44024</v>
      </c>
      <c r="L1480" s="24">
        <f>Table3[[#This Row],[EMP ID]]</f>
        <v>800014</v>
      </c>
      <c r="M1480" s="24" t="str">
        <f t="shared" si="46"/>
        <v>Ernie Magana</v>
      </c>
      <c r="N1480" s="24" t="str">
        <f t="shared" si="47"/>
        <v>Magana, Ernie</v>
      </c>
      <c r="O1480" s="24">
        <f>Table3[[#This Row],[EMP ID]]</f>
        <v>800014</v>
      </c>
    </row>
    <row r="1481" spans="1:15" x14ac:dyDescent="0.25">
      <c r="A1481" s="24">
        <v>800015</v>
      </c>
      <c r="B1481" s="24" t="s">
        <v>2446</v>
      </c>
      <c r="C1481" s="24" t="s">
        <v>791</v>
      </c>
      <c r="D1481" s="24" t="s">
        <v>1764</v>
      </c>
      <c r="F1481" s="24" t="s">
        <v>760</v>
      </c>
      <c r="G1481" s="24" t="s">
        <v>761</v>
      </c>
      <c r="H1481" s="27">
        <v>44007</v>
      </c>
      <c r="I1481" s="27">
        <v>44004</v>
      </c>
      <c r="J1481" s="27">
        <v>44004</v>
      </c>
      <c r="K1481" s="27">
        <v>44007</v>
      </c>
      <c r="L1481" s="24">
        <f>Table3[[#This Row],[EMP ID]]</f>
        <v>800015</v>
      </c>
      <c r="M1481" s="24" t="str">
        <f t="shared" si="46"/>
        <v>Maria E. Vargas</v>
      </c>
      <c r="N1481" s="24" t="str">
        <f t="shared" si="47"/>
        <v>Vargas, Maria E</v>
      </c>
      <c r="O1481" s="24">
        <f>Table3[[#This Row],[EMP ID]]</f>
        <v>800015</v>
      </c>
    </row>
    <row r="1482" spans="1:15" x14ac:dyDescent="0.25">
      <c r="A1482" s="24">
        <v>800016</v>
      </c>
      <c r="B1482" s="24" t="s">
        <v>2447</v>
      </c>
      <c r="C1482" s="24" t="s">
        <v>791</v>
      </c>
      <c r="D1482" s="24" t="s">
        <v>907</v>
      </c>
      <c r="F1482" s="24" t="s">
        <v>760</v>
      </c>
      <c r="G1482" s="24" t="s">
        <v>761</v>
      </c>
      <c r="H1482" s="27">
        <v>44195</v>
      </c>
      <c r="I1482" s="27">
        <v>44039</v>
      </c>
      <c r="J1482" s="27">
        <v>44039</v>
      </c>
      <c r="K1482" s="27">
        <v>44195</v>
      </c>
      <c r="L1482" s="24">
        <f>Table3[[#This Row],[EMP ID]]</f>
        <v>800016</v>
      </c>
      <c r="M1482" s="24" t="str">
        <f t="shared" si="46"/>
        <v>Nitzia E. Martinez</v>
      </c>
      <c r="N1482" s="24" t="str">
        <f t="shared" si="47"/>
        <v>Martinez, Nitzia E</v>
      </c>
      <c r="O1482" s="24">
        <f>Table3[[#This Row],[EMP ID]]</f>
        <v>800016</v>
      </c>
    </row>
    <row r="1483" spans="1:15" x14ac:dyDescent="0.25">
      <c r="A1483" s="24">
        <v>800017</v>
      </c>
      <c r="B1483" s="24" t="s">
        <v>2448</v>
      </c>
      <c r="C1483" s="24" t="s">
        <v>776</v>
      </c>
      <c r="D1483" s="24" t="s">
        <v>2449</v>
      </c>
      <c r="F1483" s="24" t="s">
        <v>760</v>
      </c>
      <c r="H1483" s="27">
        <v>44911</v>
      </c>
      <c r="I1483" s="27">
        <v>44053</v>
      </c>
      <c r="J1483" s="27">
        <v>44053</v>
      </c>
      <c r="K1483" s="27">
        <v>44911</v>
      </c>
      <c r="L1483" s="24">
        <f>Table3[[#This Row],[EMP ID]]</f>
        <v>800017</v>
      </c>
      <c r="M1483" s="24" t="str">
        <f t="shared" si="46"/>
        <v>Teshia M. Sims</v>
      </c>
      <c r="N1483" s="24" t="str">
        <f t="shared" si="47"/>
        <v>Sims, Teshia M</v>
      </c>
      <c r="O1483" s="24">
        <f>Table3[[#This Row],[EMP ID]]</f>
        <v>800017</v>
      </c>
    </row>
    <row r="1484" spans="1:15" x14ac:dyDescent="0.25">
      <c r="A1484" s="24">
        <v>800018</v>
      </c>
      <c r="B1484" s="24" t="s">
        <v>877</v>
      </c>
      <c r="C1484" s="24" t="s">
        <v>762</v>
      </c>
      <c r="D1484" s="24" t="s">
        <v>2450</v>
      </c>
      <c r="F1484" s="24" t="s">
        <v>760</v>
      </c>
      <c r="G1484" s="24" t="s">
        <v>761</v>
      </c>
      <c r="H1484" s="27">
        <v>44834</v>
      </c>
      <c r="I1484" s="27">
        <v>44082</v>
      </c>
      <c r="J1484" s="27">
        <v>44082</v>
      </c>
      <c r="K1484" s="27">
        <v>44834</v>
      </c>
      <c r="L1484" s="24">
        <f>Table3[[#This Row],[EMP ID]]</f>
        <v>800018</v>
      </c>
      <c r="M1484" s="24" t="str">
        <f t="shared" si="46"/>
        <v>Jose S. Avila</v>
      </c>
      <c r="N1484" s="24" t="str">
        <f t="shared" si="47"/>
        <v>Avila, Jose S</v>
      </c>
      <c r="O1484" s="24">
        <f>Table3[[#This Row],[EMP ID]]</f>
        <v>800018</v>
      </c>
    </row>
    <row r="1485" spans="1:15" x14ac:dyDescent="0.25">
      <c r="A1485" s="24">
        <v>800019</v>
      </c>
      <c r="B1485" s="24" t="s">
        <v>2451</v>
      </c>
      <c r="D1485" s="24" t="s">
        <v>2452</v>
      </c>
      <c r="F1485" s="24" t="s">
        <v>760</v>
      </c>
      <c r="G1485" s="24" t="s">
        <v>804</v>
      </c>
      <c r="H1485" s="27">
        <v>44491</v>
      </c>
      <c r="I1485" s="27">
        <v>44109</v>
      </c>
      <c r="J1485" s="27">
        <v>44109</v>
      </c>
      <c r="K1485" s="27">
        <v>44491</v>
      </c>
      <c r="L1485" s="24">
        <f>Table3[[#This Row],[EMP ID]]</f>
        <v>800019</v>
      </c>
      <c r="M1485" s="24" t="str">
        <f t="shared" si="46"/>
        <v>Vandana Holalu Nanda</v>
      </c>
      <c r="N1485" s="24" t="str">
        <f t="shared" si="47"/>
        <v>Holalu Nanda, Vandana</v>
      </c>
      <c r="O1485" s="24">
        <f>Table3[[#This Row],[EMP ID]]</f>
        <v>800019</v>
      </c>
    </row>
    <row r="1486" spans="1:15" x14ac:dyDescent="0.25">
      <c r="A1486" s="24">
        <v>800020</v>
      </c>
      <c r="B1486" s="24" t="s">
        <v>2453</v>
      </c>
      <c r="C1486" s="24" t="s">
        <v>940</v>
      </c>
      <c r="D1486" s="24" t="s">
        <v>2454</v>
      </c>
      <c r="F1486" s="24" t="s">
        <v>760</v>
      </c>
      <c r="G1486" s="24" t="s">
        <v>761</v>
      </c>
      <c r="H1486" s="27">
        <v>44386</v>
      </c>
      <c r="I1486" s="27">
        <v>44200</v>
      </c>
      <c r="J1486" s="27">
        <v>44200</v>
      </c>
      <c r="K1486" s="27">
        <v>44386</v>
      </c>
      <c r="L1486" s="24">
        <f>Table3[[#This Row],[EMP ID]]</f>
        <v>800020</v>
      </c>
      <c r="M1486" s="24" t="str">
        <f t="shared" si="46"/>
        <v>Evelina V. Cerda-Aguilar</v>
      </c>
      <c r="N1486" s="24" t="str">
        <f t="shared" si="47"/>
        <v>Cerda-Aguilar, Evelina V</v>
      </c>
      <c r="O1486" s="24">
        <f>Table3[[#This Row],[EMP ID]]</f>
        <v>800020</v>
      </c>
    </row>
    <row r="1487" spans="1:15" x14ac:dyDescent="0.25">
      <c r="A1487" s="24">
        <v>800021</v>
      </c>
      <c r="B1487" s="24" t="s">
        <v>2455</v>
      </c>
      <c r="D1487" s="24" t="s">
        <v>2456</v>
      </c>
      <c r="F1487" s="24" t="s">
        <v>803</v>
      </c>
      <c r="H1487" s="27"/>
      <c r="I1487" s="27">
        <v>44214</v>
      </c>
      <c r="J1487" s="27">
        <v>44214</v>
      </c>
      <c r="K1487" s="27">
        <v>45619</v>
      </c>
      <c r="L1487" s="24">
        <f>Table3[[#This Row],[EMP ID]]</f>
        <v>800021</v>
      </c>
      <c r="M1487" s="24" t="str">
        <f t="shared" si="46"/>
        <v>Brett Watson</v>
      </c>
      <c r="N1487" s="24" t="str">
        <f t="shared" si="47"/>
        <v>Watson, Brett</v>
      </c>
      <c r="O1487" s="24">
        <f>Table3[[#This Row],[EMP ID]]</f>
        <v>800021</v>
      </c>
    </row>
    <row r="1488" spans="1:15" x14ac:dyDescent="0.25">
      <c r="A1488" s="24">
        <v>800022</v>
      </c>
      <c r="B1488" s="24" t="s">
        <v>2457</v>
      </c>
      <c r="C1488" s="24" t="s">
        <v>778</v>
      </c>
      <c r="D1488" s="24" t="s">
        <v>2458</v>
      </c>
      <c r="F1488" s="24" t="s">
        <v>760</v>
      </c>
      <c r="H1488" s="27">
        <v>45193</v>
      </c>
      <c r="I1488" s="27">
        <v>44221</v>
      </c>
      <c r="J1488" s="27">
        <v>44221</v>
      </c>
      <c r="K1488" s="27">
        <v>45193</v>
      </c>
      <c r="L1488" s="24">
        <f>Table3[[#This Row],[EMP ID]]</f>
        <v>800022</v>
      </c>
      <c r="M1488" s="24" t="str">
        <f t="shared" si="46"/>
        <v>Patrick A. Leclerc</v>
      </c>
      <c r="N1488" s="24" t="str">
        <f t="shared" si="47"/>
        <v>Leclerc, Patrick A</v>
      </c>
      <c r="O1488" s="24">
        <f>Table3[[#This Row],[EMP ID]]</f>
        <v>800022</v>
      </c>
    </row>
    <row r="1489" spans="1:15" x14ac:dyDescent="0.25">
      <c r="A1489" s="24">
        <v>800023</v>
      </c>
      <c r="B1489" s="24" t="s">
        <v>2459</v>
      </c>
      <c r="C1489" s="24" t="s">
        <v>1039</v>
      </c>
      <c r="D1489" s="24" t="s">
        <v>2460</v>
      </c>
      <c r="F1489" s="24" t="s">
        <v>760</v>
      </c>
      <c r="G1489" s="24" t="s">
        <v>804</v>
      </c>
      <c r="H1489" s="27">
        <v>44575</v>
      </c>
      <c r="I1489" s="27">
        <v>44284</v>
      </c>
      <c r="J1489" s="27">
        <v>44284</v>
      </c>
      <c r="K1489" s="27">
        <v>44570</v>
      </c>
      <c r="L1489" s="24">
        <f>Table3[[#This Row],[EMP ID]]</f>
        <v>800023</v>
      </c>
      <c r="M1489" s="24" t="str">
        <f t="shared" si="46"/>
        <v>Phuong T. LE</v>
      </c>
      <c r="N1489" s="24" t="str">
        <f t="shared" si="47"/>
        <v>LE, Phuong T</v>
      </c>
      <c r="O1489" s="24">
        <f>Table3[[#This Row],[EMP ID]]</f>
        <v>800023</v>
      </c>
    </row>
    <row r="1490" spans="1:15" x14ac:dyDescent="0.25">
      <c r="A1490" s="24">
        <v>800024</v>
      </c>
      <c r="B1490" s="24" t="s">
        <v>1277</v>
      </c>
      <c r="C1490" s="24" t="s">
        <v>845</v>
      </c>
      <c r="D1490" s="24" t="s">
        <v>862</v>
      </c>
      <c r="F1490" s="24" t="s">
        <v>760</v>
      </c>
      <c r="G1490" s="24" t="s">
        <v>761</v>
      </c>
      <c r="H1490" s="27">
        <v>45254</v>
      </c>
      <c r="I1490" s="27">
        <v>44312</v>
      </c>
      <c r="J1490" s="27">
        <v>44312</v>
      </c>
      <c r="K1490" s="27">
        <v>45262</v>
      </c>
      <c r="L1490" s="24">
        <f>Table3[[#This Row],[EMP ID]]</f>
        <v>800024</v>
      </c>
      <c r="M1490" s="24" t="str">
        <f t="shared" si="46"/>
        <v>Richard D. Gonzalez</v>
      </c>
      <c r="N1490" s="24" t="str">
        <f t="shared" si="47"/>
        <v>Gonzalez, Richard D</v>
      </c>
      <c r="O1490" s="24">
        <f>Table3[[#This Row],[EMP ID]]</f>
        <v>800024</v>
      </c>
    </row>
    <row r="1491" spans="1:15" x14ac:dyDescent="0.25">
      <c r="A1491" s="24">
        <v>800025</v>
      </c>
      <c r="B1491" s="24" t="s">
        <v>2461</v>
      </c>
      <c r="C1491" s="24" t="s">
        <v>766</v>
      </c>
      <c r="D1491" s="24" t="s">
        <v>988</v>
      </c>
      <c r="F1491" s="24" t="s">
        <v>760</v>
      </c>
      <c r="G1491" s="24" t="s">
        <v>761</v>
      </c>
      <c r="H1491" s="27">
        <v>44848</v>
      </c>
      <c r="I1491" s="27">
        <v>44379</v>
      </c>
      <c r="J1491" s="27">
        <v>44379</v>
      </c>
      <c r="K1491" s="27">
        <v>44848</v>
      </c>
      <c r="L1491" s="24">
        <f>Table3[[#This Row],[EMP ID]]</f>
        <v>800025</v>
      </c>
      <c r="M1491" s="24" t="str">
        <f t="shared" si="46"/>
        <v>Wendy J. Villanueva</v>
      </c>
      <c r="N1491" s="24" t="str">
        <f t="shared" si="47"/>
        <v>Villanueva, Wendy J</v>
      </c>
      <c r="O1491" s="24">
        <f>Table3[[#This Row],[EMP ID]]</f>
        <v>800025</v>
      </c>
    </row>
    <row r="1492" spans="1:15" x14ac:dyDescent="0.25">
      <c r="A1492" s="24">
        <v>800026</v>
      </c>
      <c r="B1492" s="24" t="s">
        <v>2462</v>
      </c>
      <c r="D1492" s="24" t="s">
        <v>1545</v>
      </c>
      <c r="F1492" s="24" t="s">
        <v>803</v>
      </c>
      <c r="G1492" s="24" t="s">
        <v>761</v>
      </c>
      <c r="H1492" s="27"/>
      <c r="I1492" s="27">
        <v>44536</v>
      </c>
      <c r="J1492" s="27">
        <v>44536</v>
      </c>
      <c r="K1492" s="27">
        <v>45619</v>
      </c>
      <c r="L1492" s="24">
        <f>Table3[[#This Row],[EMP ID]]</f>
        <v>800026</v>
      </c>
      <c r="M1492" s="24" t="str">
        <f t="shared" si="46"/>
        <v>Kate White</v>
      </c>
      <c r="N1492" s="24" t="str">
        <f t="shared" si="47"/>
        <v>White, Kate</v>
      </c>
      <c r="O1492" s="24">
        <f>Table3[[#This Row],[EMP ID]]</f>
        <v>800026</v>
      </c>
    </row>
    <row r="1493" spans="1:15" x14ac:dyDescent="0.25">
      <c r="A1493" s="24">
        <v>800027</v>
      </c>
      <c r="B1493" s="24" t="s">
        <v>2463</v>
      </c>
      <c r="D1493" s="24" t="s">
        <v>1114</v>
      </c>
      <c r="F1493" s="24" t="s">
        <v>760</v>
      </c>
      <c r="G1493" s="24" t="s">
        <v>761</v>
      </c>
      <c r="H1493" s="27">
        <v>44813</v>
      </c>
      <c r="I1493" s="27">
        <v>44550</v>
      </c>
      <c r="J1493" s="27">
        <v>44550</v>
      </c>
      <c r="K1493" s="27">
        <v>44815</v>
      </c>
      <c r="L1493" s="24">
        <f>Table3[[#This Row],[EMP ID]]</f>
        <v>800027</v>
      </c>
      <c r="M1493" s="24" t="str">
        <f t="shared" si="46"/>
        <v>Daniella Perez</v>
      </c>
      <c r="N1493" s="24" t="str">
        <f t="shared" si="47"/>
        <v>Perez, Daniella</v>
      </c>
      <c r="O1493" s="24">
        <f>Table3[[#This Row],[EMP ID]]</f>
        <v>800027</v>
      </c>
    </row>
    <row r="1494" spans="1:15" x14ac:dyDescent="0.25">
      <c r="A1494" s="24">
        <v>800028</v>
      </c>
      <c r="B1494" s="24" t="s">
        <v>2464</v>
      </c>
      <c r="C1494" s="24" t="s">
        <v>940</v>
      </c>
      <c r="D1494" s="24" t="s">
        <v>2465</v>
      </c>
      <c r="F1494" s="24" t="s">
        <v>760</v>
      </c>
      <c r="H1494" s="27">
        <v>44957</v>
      </c>
      <c r="I1494" s="27">
        <v>44578</v>
      </c>
      <c r="J1494" s="27">
        <v>44578</v>
      </c>
      <c r="K1494" s="27">
        <v>44957</v>
      </c>
      <c r="L1494" s="24">
        <f>Table3[[#This Row],[EMP ID]]</f>
        <v>800028</v>
      </c>
      <c r="M1494" s="24" t="str">
        <f t="shared" si="46"/>
        <v>Lana V. Legkiy</v>
      </c>
      <c r="N1494" s="24" t="str">
        <f t="shared" si="47"/>
        <v>Legkiy, Lana V</v>
      </c>
      <c r="O1494" s="24">
        <f>Table3[[#This Row],[EMP ID]]</f>
        <v>800028</v>
      </c>
    </row>
    <row r="1495" spans="1:15" x14ac:dyDescent="0.25">
      <c r="A1495" s="24">
        <v>800029</v>
      </c>
      <c r="B1495" s="24" t="s">
        <v>2466</v>
      </c>
      <c r="C1495" s="24" t="s">
        <v>776</v>
      </c>
      <c r="D1495" s="24" t="s">
        <v>2467</v>
      </c>
      <c r="F1495" s="24" t="s">
        <v>803</v>
      </c>
      <c r="G1495" s="24" t="s">
        <v>761</v>
      </c>
      <c r="H1495" s="27"/>
      <c r="I1495" s="27">
        <v>44781</v>
      </c>
      <c r="J1495" s="27">
        <v>44781</v>
      </c>
      <c r="K1495" s="27">
        <v>45619</v>
      </c>
      <c r="L1495" s="24">
        <f>Table3[[#This Row],[EMP ID]]</f>
        <v>800029</v>
      </c>
      <c r="M1495" s="24" t="str">
        <f t="shared" si="46"/>
        <v>Britney M. Pan</v>
      </c>
      <c r="N1495" s="24" t="str">
        <f t="shared" si="47"/>
        <v>Pan, Britney M</v>
      </c>
      <c r="O1495" s="24">
        <f>Table3[[#This Row],[EMP ID]]</f>
        <v>800029</v>
      </c>
    </row>
    <row r="1496" spans="1:15" x14ac:dyDescent="0.25">
      <c r="A1496" s="24">
        <v>800031</v>
      </c>
      <c r="B1496" s="24" t="s">
        <v>2468</v>
      </c>
      <c r="D1496" s="24" t="s">
        <v>1012</v>
      </c>
      <c r="F1496" s="24" t="s">
        <v>760</v>
      </c>
      <c r="G1496" s="24" t="s">
        <v>761</v>
      </c>
      <c r="H1496" s="27">
        <v>44967</v>
      </c>
      <c r="I1496" s="27">
        <v>44791</v>
      </c>
      <c r="J1496" s="27">
        <v>44791</v>
      </c>
      <c r="K1496" s="27">
        <v>44962</v>
      </c>
      <c r="L1496" s="24">
        <f>Table3[[#This Row],[EMP ID]]</f>
        <v>800031</v>
      </c>
      <c r="M1496" s="24" t="str">
        <f t="shared" si="46"/>
        <v>Lucinda Torres</v>
      </c>
      <c r="N1496" s="24" t="str">
        <f t="shared" si="47"/>
        <v>Torres, Lucinda</v>
      </c>
      <c r="O1496" s="24">
        <f>Table3[[#This Row],[EMP ID]]</f>
        <v>800031</v>
      </c>
    </row>
    <row r="1497" spans="1:15" x14ac:dyDescent="0.25">
      <c r="A1497" s="24">
        <v>800032</v>
      </c>
      <c r="B1497" s="24" t="s">
        <v>783</v>
      </c>
      <c r="D1497" s="24" t="s">
        <v>2469</v>
      </c>
      <c r="F1497" s="24" t="s">
        <v>760</v>
      </c>
      <c r="G1497" s="24" t="s">
        <v>761</v>
      </c>
      <c r="H1497" s="27">
        <v>44995</v>
      </c>
      <c r="I1497" s="27">
        <v>44811</v>
      </c>
      <c r="J1497" s="27">
        <v>44811</v>
      </c>
      <c r="K1497" s="27">
        <v>44995</v>
      </c>
      <c r="L1497" s="24">
        <f>Table3[[#This Row],[EMP ID]]</f>
        <v>800032</v>
      </c>
      <c r="M1497" s="24" t="str">
        <f t="shared" si="46"/>
        <v>Karla Anzaldua</v>
      </c>
      <c r="N1497" s="24" t="str">
        <f t="shared" si="47"/>
        <v>Anzaldua, Karla</v>
      </c>
      <c r="O1497" s="24">
        <f>Table3[[#This Row],[EMP ID]]</f>
        <v>800032</v>
      </c>
    </row>
    <row r="1498" spans="1:15" x14ac:dyDescent="0.25">
      <c r="A1498" s="24">
        <v>800033</v>
      </c>
      <c r="B1498" s="24" t="s">
        <v>916</v>
      </c>
      <c r="C1498" s="24" t="s">
        <v>763</v>
      </c>
      <c r="D1498" s="24" t="s">
        <v>2470</v>
      </c>
      <c r="F1498" s="24" t="s">
        <v>803</v>
      </c>
      <c r="H1498" s="27"/>
      <c r="I1498" s="27">
        <v>44837</v>
      </c>
      <c r="J1498" s="27">
        <v>44837</v>
      </c>
      <c r="K1498" s="27">
        <v>45619</v>
      </c>
      <c r="L1498" s="24">
        <f>Table3[[#This Row],[EMP ID]]</f>
        <v>800033</v>
      </c>
      <c r="M1498" s="24" t="str">
        <f t="shared" si="46"/>
        <v>Christopher W. Belflower</v>
      </c>
      <c r="N1498" s="24" t="str">
        <f t="shared" si="47"/>
        <v>Belflower, Christopher W</v>
      </c>
      <c r="O1498" s="24">
        <f>Table3[[#This Row],[EMP ID]]</f>
        <v>800033</v>
      </c>
    </row>
    <row r="1499" spans="1:15" x14ac:dyDescent="0.25">
      <c r="A1499" s="24">
        <v>800034</v>
      </c>
      <c r="B1499" s="24" t="s">
        <v>2471</v>
      </c>
      <c r="C1499" s="24" t="s">
        <v>769</v>
      </c>
      <c r="D1499" s="24" t="s">
        <v>2472</v>
      </c>
      <c r="F1499" s="24" t="s">
        <v>803</v>
      </c>
      <c r="H1499" s="27">
        <v>45586</v>
      </c>
      <c r="I1499" s="27">
        <v>44858</v>
      </c>
      <c r="J1499" s="27">
        <v>44858</v>
      </c>
      <c r="K1499" s="27">
        <v>45579</v>
      </c>
      <c r="L1499" s="24">
        <f>Table3[[#This Row],[EMP ID]]</f>
        <v>800034</v>
      </c>
      <c r="M1499" s="24" t="str">
        <f t="shared" si="46"/>
        <v>Payton L. Harp</v>
      </c>
      <c r="N1499" s="24" t="str">
        <f t="shared" si="47"/>
        <v>Harp, Payton L</v>
      </c>
      <c r="O1499" s="24">
        <f>Table3[[#This Row],[EMP ID]]</f>
        <v>800034</v>
      </c>
    </row>
    <row r="1500" spans="1:15" x14ac:dyDescent="0.25">
      <c r="A1500" s="24">
        <v>800035</v>
      </c>
      <c r="B1500" s="24" t="s">
        <v>841</v>
      </c>
      <c r="C1500" s="24" t="s">
        <v>845</v>
      </c>
      <c r="D1500" s="24" t="s">
        <v>2473</v>
      </c>
      <c r="F1500" s="24" t="s">
        <v>760</v>
      </c>
      <c r="G1500" s="24" t="s">
        <v>771</v>
      </c>
      <c r="H1500" s="27">
        <v>44953</v>
      </c>
      <c r="I1500" s="27">
        <v>44858</v>
      </c>
      <c r="J1500" s="27">
        <v>44858</v>
      </c>
      <c r="K1500" s="27">
        <v>44953</v>
      </c>
      <c r="L1500" s="24">
        <f>Table3[[#This Row],[EMP ID]]</f>
        <v>800035</v>
      </c>
      <c r="M1500" s="24" t="str">
        <f t="shared" si="46"/>
        <v>Matthew D. Buckley</v>
      </c>
      <c r="N1500" s="24" t="str">
        <f t="shared" si="47"/>
        <v>Buckley, Matthew D</v>
      </c>
      <c r="O1500" s="24">
        <f>Table3[[#This Row],[EMP ID]]</f>
        <v>800035</v>
      </c>
    </row>
    <row r="1501" spans="1:15" x14ac:dyDescent="0.25">
      <c r="A1501" s="24">
        <v>800036</v>
      </c>
      <c r="B1501" s="24" t="s">
        <v>2474</v>
      </c>
      <c r="C1501" s="24" t="s">
        <v>845</v>
      </c>
      <c r="D1501" s="24" t="s">
        <v>2475</v>
      </c>
      <c r="F1501" s="24" t="s">
        <v>803</v>
      </c>
      <c r="G1501" s="24" t="s">
        <v>761</v>
      </c>
      <c r="H1501" s="27">
        <v>45497</v>
      </c>
      <c r="I1501" s="27">
        <v>44935</v>
      </c>
      <c r="J1501" s="27">
        <v>44935</v>
      </c>
      <c r="K1501" s="27">
        <v>45492</v>
      </c>
      <c r="L1501" s="24">
        <f>Table3[[#This Row],[EMP ID]]</f>
        <v>800036</v>
      </c>
      <c r="M1501" s="24" t="str">
        <f t="shared" si="46"/>
        <v>Logyn D. Aguilar</v>
      </c>
      <c r="N1501" s="24" t="str">
        <f t="shared" si="47"/>
        <v>Aguilar, Logyn D</v>
      </c>
      <c r="O1501" s="24">
        <f>Table3[[#This Row],[EMP ID]]</f>
        <v>800036</v>
      </c>
    </row>
    <row r="1502" spans="1:15" x14ac:dyDescent="0.25">
      <c r="A1502" s="24">
        <v>800037</v>
      </c>
      <c r="B1502" s="24" t="s">
        <v>2476</v>
      </c>
      <c r="C1502" s="24" t="s">
        <v>778</v>
      </c>
      <c r="D1502" s="24" t="s">
        <v>1243</v>
      </c>
      <c r="F1502" s="24" t="s">
        <v>760</v>
      </c>
      <c r="G1502" s="24" t="s">
        <v>761</v>
      </c>
      <c r="H1502" s="27">
        <v>45025</v>
      </c>
      <c r="I1502" s="27">
        <v>44935</v>
      </c>
      <c r="J1502" s="27">
        <v>44935</v>
      </c>
      <c r="K1502" s="27">
        <v>45025</v>
      </c>
      <c r="L1502" s="24">
        <f>Table3[[#This Row],[EMP ID]]</f>
        <v>800037</v>
      </c>
      <c r="M1502" s="24" t="str">
        <f t="shared" si="46"/>
        <v>Wilmer A. Romero</v>
      </c>
      <c r="N1502" s="24" t="str">
        <f t="shared" si="47"/>
        <v>Romero, Wilmer A</v>
      </c>
      <c r="O1502" s="24">
        <f>Table3[[#This Row],[EMP ID]]</f>
        <v>800037</v>
      </c>
    </row>
    <row r="1503" spans="1:15" x14ac:dyDescent="0.25">
      <c r="A1503" s="24">
        <v>800038</v>
      </c>
      <c r="B1503" s="24" t="s">
        <v>2477</v>
      </c>
      <c r="C1503" s="24" t="s">
        <v>757</v>
      </c>
      <c r="D1503" s="24" t="s">
        <v>2478</v>
      </c>
      <c r="F1503" s="24" t="s">
        <v>760</v>
      </c>
      <c r="G1503" s="24" t="s">
        <v>761</v>
      </c>
      <c r="H1503" s="27">
        <v>45106</v>
      </c>
      <c r="I1503" s="27">
        <v>44929</v>
      </c>
      <c r="J1503" s="27">
        <v>44929</v>
      </c>
      <c r="K1503" s="27">
        <v>45106</v>
      </c>
      <c r="L1503" s="24">
        <f>Table3[[#This Row],[EMP ID]]</f>
        <v>800038</v>
      </c>
      <c r="M1503" s="24" t="str">
        <f t="shared" si="46"/>
        <v>Priscilla Y. Rendon</v>
      </c>
      <c r="N1503" s="24" t="str">
        <f t="shared" si="47"/>
        <v>Rendon, Priscilla Y</v>
      </c>
      <c r="O1503" s="24">
        <f>Table3[[#This Row],[EMP ID]]</f>
        <v>800038</v>
      </c>
    </row>
    <row r="1504" spans="1:15" x14ac:dyDescent="0.25">
      <c r="A1504" s="24">
        <v>800039</v>
      </c>
      <c r="B1504" s="24" t="s">
        <v>799</v>
      </c>
      <c r="C1504" s="24" t="s">
        <v>845</v>
      </c>
      <c r="D1504" s="24" t="s">
        <v>2479</v>
      </c>
      <c r="F1504" s="24" t="s">
        <v>760</v>
      </c>
      <c r="H1504" s="27">
        <v>45212</v>
      </c>
      <c r="I1504" s="27">
        <v>44929</v>
      </c>
      <c r="J1504" s="27">
        <v>44929</v>
      </c>
      <c r="K1504" s="27">
        <v>45207</v>
      </c>
      <c r="L1504" s="24">
        <f>Table3[[#This Row],[EMP ID]]</f>
        <v>800039</v>
      </c>
      <c r="M1504" s="24" t="str">
        <f t="shared" si="46"/>
        <v>Austin D. McAlister</v>
      </c>
      <c r="N1504" s="24" t="str">
        <f t="shared" si="47"/>
        <v>McAlister, Austin D</v>
      </c>
      <c r="O1504" s="24">
        <f>Table3[[#This Row],[EMP ID]]</f>
        <v>800039</v>
      </c>
    </row>
    <row r="1505" spans="1:15" x14ac:dyDescent="0.25">
      <c r="A1505" s="24">
        <v>800040</v>
      </c>
      <c r="B1505" s="24" t="s">
        <v>2480</v>
      </c>
      <c r="C1505" s="24" t="s">
        <v>848</v>
      </c>
      <c r="D1505" s="24" t="s">
        <v>2481</v>
      </c>
      <c r="F1505" s="24" t="s">
        <v>760</v>
      </c>
      <c r="H1505" s="27">
        <v>45044</v>
      </c>
      <c r="I1505" s="27">
        <v>44935</v>
      </c>
      <c r="J1505" s="27">
        <v>44935</v>
      </c>
      <c r="K1505" s="27">
        <v>45039</v>
      </c>
      <c r="L1505" s="24">
        <f>Table3[[#This Row],[EMP ID]]</f>
        <v>800040</v>
      </c>
      <c r="M1505" s="24" t="str">
        <f t="shared" si="46"/>
        <v>Christa R. Geter</v>
      </c>
      <c r="N1505" s="24" t="str">
        <f t="shared" si="47"/>
        <v>Geter, Christa R</v>
      </c>
      <c r="O1505" s="24">
        <f>Table3[[#This Row],[EMP ID]]</f>
        <v>800040</v>
      </c>
    </row>
    <row r="1506" spans="1:15" x14ac:dyDescent="0.25">
      <c r="A1506" s="24">
        <v>800041</v>
      </c>
      <c r="B1506" s="24" t="s">
        <v>877</v>
      </c>
      <c r="C1506" s="24" t="s">
        <v>776</v>
      </c>
      <c r="D1506" s="24" t="s">
        <v>2482</v>
      </c>
      <c r="F1506" s="24" t="s">
        <v>803</v>
      </c>
      <c r="G1506" s="24" t="s">
        <v>761</v>
      </c>
      <c r="H1506" s="27"/>
      <c r="I1506" s="27">
        <v>44943</v>
      </c>
      <c r="J1506" s="27">
        <v>44943</v>
      </c>
      <c r="K1506" s="27">
        <v>45619</v>
      </c>
      <c r="L1506" s="24">
        <f>Table3[[#This Row],[EMP ID]]</f>
        <v>800041</v>
      </c>
      <c r="M1506" s="24" t="str">
        <f t="shared" si="46"/>
        <v>Jose M. Ameneiro Camalleris</v>
      </c>
      <c r="N1506" s="24" t="str">
        <f t="shared" si="47"/>
        <v>Ameneiro Camalleris, Jose M</v>
      </c>
      <c r="O1506" s="24">
        <f>Table3[[#This Row],[EMP ID]]</f>
        <v>800041</v>
      </c>
    </row>
    <row r="1507" spans="1:15" x14ac:dyDescent="0.25">
      <c r="A1507" s="24">
        <v>800042</v>
      </c>
      <c r="B1507" s="24" t="s">
        <v>2483</v>
      </c>
      <c r="C1507" s="24" t="s">
        <v>810</v>
      </c>
      <c r="D1507" s="24" t="s">
        <v>2484</v>
      </c>
      <c r="F1507" s="24" t="s">
        <v>760</v>
      </c>
      <c r="G1507" s="24" t="s">
        <v>761</v>
      </c>
      <c r="H1507" s="27">
        <v>45156</v>
      </c>
      <c r="I1507" s="27">
        <v>44998</v>
      </c>
      <c r="J1507" s="27">
        <v>44998</v>
      </c>
      <c r="K1507" s="27">
        <v>45156</v>
      </c>
      <c r="L1507" s="24">
        <f>Table3[[#This Row],[EMP ID]]</f>
        <v>800042</v>
      </c>
      <c r="M1507" s="24" t="str">
        <f t="shared" si="46"/>
        <v>Marcela C. Suarez</v>
      </c>
      <c r="N1507" s="24" t="str">
        <f t="shared" si="47"/>
        <v>Suarez, Marcela C</v>
      </c>
      <c r="O1507" s="24">
        <f>Table3[[#This Row],[EMP ID]]</f>
        <v>800042</v>
      </c>
    </row>
    <row r="1508" spans="1:15" x14ac:dyDescent="0.25">
      <c r="A1508" s="24">
        <v>800043</v>
      </c>
      <c r="B1508" s="24" t="s">
        <v>2485</v>
      </c>
      <c r="C1508" s="24" t="s">
        <v>816</v>
      </c>
      <c r="D1508" s="24" t="s">
        <v>1569</v>
      </c>
      <c r="F1508" s="24" t="s">
        <v>760</v>
      </c>
      <c r="G1508" s="24" t="s">
        <v>761</v>
      </c>
      <c r="H1508" s="27">
        <v>45228</v>
      </c>
      <c r="I1508" s="27">
        <v>45005</v>
      </c>
      <c r="J1508" s="27">
        <v>45005</v>
      </c>
      <c r="K1508" s="27">
        <v>45228</v>
      </c>
      <c r="L1508" s="24">
        <f>Table3[[#This Row],[EMP ID]]</f>
        <v>800043</v>
      </c>
      <c r="M1508" s="24" t="str">
        <f t="shared" si="46"/>
        <v>Mirna I. Covington</v>
      </c>
      <c r="N1508" s="24" t="str">
        <f t="shared" si="47"/>
        <v>Covington, Mirna I</v>
      </c>
      <c r="O1508" s="24">
        <f>Table3[[#This Row],[EMP ID]]</f>
        <v>800043</v>
      </c>
    </row>
    <row r="1509" spans="1:15" x14ac:dyDescent="0.25">
      <c r="A1509" s="24">
        <v>800044</v>
      </c>
      <c r="B1509" s="24" t="s">
        <v>2486</v>
      </c>
      <c r="D1509" s="24" t="s">
        <v>2487</v>
      </c>
      <c r="F1509" s="24" t="s">
        <v>803</v>
      </c>
      <c r="G1509" s="24" t="s">
        <v>761</v>
      </c>
      <c r="H1509" s="27"/>
      <c r="I1509" s="27">
        <v>45019</v>
      </c>
      <c r="J1509" s="27">
        <v>45019</v>
      </c>
      <c r="K1509" s="27">
        <v>45619</v>
      </c>
      <c r="L1509" s="24">
        <f>Table3[[#This Row],[EMP ID]]</f>
        <v>800044</v>
      </c>
      <c r="M1509" s="24" t="str">
        <f t="shared" si="46"/>
        <v>Ypolito Paz</v>
      </c>
      <c r="N1509" s="24" t="str">
        <f t="shared" si="47"/>
        <v>Paz, Ypolito</v>
      </c>
      <c r="O1509" s="24">
        <f>Table3[[#This Row],[EMP ID]]</f>
        <v>800044</v>
      </c>
    </row>
    <row r="1510" spans="1:15" x14ac:dyDescent="0.25">
      <c r="A1510" s="24">
        <v>800045</v>
      </c>
      <c r="B1510" s="24" t="s">
        <v>2242</v>
      </c>
      <c r="C1510" s="24" t="s">
        <v>848</v>
      </c>
      <c r="D1510" s="24" t="s">
        <v>1258</v>
      </c>
      <c r="F1510" s="24" t="s">
        <v>760</v>
      </c>
      <c r="G1510" s="24" t="s">
        <v>761</v>
      </c>
      <c r="H1510" s="27">
        <v>45142</v>
      </c>
      <c r="I1510" s="27">
        <v>45019</v>
      </c>
      <c r="J1510" s="27">
        <v>45019</v>
      </c>
      <c r="K1510" s="27">
        <v>45142</v>
      </c>
      <c r="L1510" s="24">
        <f>Table3[[#This Row],[EMP ID]]</f>
        <v>800045</v>
      </c>
      <c r="M1510" s="24" t="str">
        <f t="shared" si="46"/>
        <v>Jovani R. Cruz</v>
      </c>
      <c r="N1510" s="24" t="str">
        <f t="shared" si="47"/>
        <v>Cruz, Jovani R</v>
      </c>
      <c r="O1510" s="24">
        <f>Table3[[#This Row],[EMP ID]]</f>
        <v>800045</v>
      </c>
    </row>
    <row r="1511" spans="1:15" x14ac:dyDescent="0.25">
      <c r="A1511" s="24">
        <v>800046</v>
      </c>
      <c r="B1511" s="24" t="s">
        <v>2488</v>
      </c>
      <c r="C1511" s="24" t="s">
        <v>940</v>
      </c>
      <c r="D1511" s="24" t="s">
        <v>2489</v>
      </c>
      <c r="F1511" s="24" t="s">
        <v>803</v>
      </c>
      <c r="G1511" s="24" t="s">
        <v>761</v>
      </c>
      <c r="H1511" s="27">
        <v>45366</v>
      </c>
      <c r="I1511" s="27">
        <v>45019</v>
      </c>
      <c r="J1511" s="27">
        <v>45019</v>
      </c>
      <c r="K1511" s="27">
        <v>45366</v>
      </c>
      <c r="L1511" s="24">
        <f>Table3[[#This Row],[EMP ID]]</f>
        <v>800046</v>
      </c>
      <c r="M1511" s="24" t="str">
        <f t="shared" si="46"/>
        <v>Graciela V. Villa Fraga</v>
      </c>
      <c r="N1511" s="24" t="str">
        <f t="shared" si="47"/>
        <v>Villa Fraga, Graciela V</v>
      </c>
      <c r="O1511" s="24">
        <f>Table3[[#This Row],[EMP ID]]</f>
        <v>800046</v>
      </c>
    </row>
    <row r="1512" spans="1:15" x14ac:dyDescent="0.25">
      <c r="A1512" s="24">
        <v>800047</v>
      </c>
      <c r="B1512" s="24" t="s">
        <v>916</v>
      </c>
      <c r="C1512" s="24" t="s">
        <v>845</v>
      </c>
      <c r="D1512" s="24" t="s">
        <v>2490</v>
      </c>
      <c r="F1512" s="24" t="s">
        <v>803</v>
      </c>
      <c r="H1512" s="27"/>
      <c r="I1512" s="27">
        <v>45033</v>
      </c>
      <c r="J1512" s="27">
        <v>45033</v>
      </c>
      <c r="K1512" s="27">
        <v>45619</v>
      </c>
      <c r="L1512" s="24">
        <f>Table3[[#This Row],[EMP ID]]</f>
        <v>800047</v>
      </c>
      <c r="M1512" s="24" t="str">
        <f t="shared" si="46"/>
        <v>Christopher D. Robertson</v>
      </c>
      <c r="N1512" s="24" t="str">
        <f t="shared" si="47"/>
        <v>Robertson, Christopher D</v>
      </c>
      <c r="O1512" s="24">
        <f>Table3[[#This Row],[EMP ID]]</f>
        <v>800047</v>
      </c>
    </row>
    <row r="1513" spans="1:15" x14ac:dyDescent="0.25">
      <c r="A1513" s="24">
        <v>800048</v>
      </c>
      <c r="B1513" s="24" t="s">
        <v>1995</v>
      </c>
      <c r="D1513" s="24" t="s">
        <v>1012</v>
      </c>
      <c r="F1513" s="24" t="s">
        <v>803</v>
      </c>
      <c r="G1513" s="24" t="s">
        <v>761</v>
      </c>
      <c r="H1513" s="27"/>
      <c r="I1513" s="27">
        <v>45061</v>
      </c>
      <c r="J1513" s="27">
        <v>45061</v>
      </c>
      <c r="K1513" s="27">
        <v>45619</v>
      </c>
      <c r="L1513" s="24">
        <f>Table3[[#This Row],[EMP ID]]</f>
        <v>800048</v>
      </c>
      <c r="M1513" s="24" t="str">
        <f t="shared" si="46"/>
        <v>Diana Torres</v>
      </c>
      <c r="N1513" s="24" t="str">
        <f t="shared" si="47"/>
        <v>Torres, Diana</v>
      </c>
      <c r="O1513" s="24">
        <f>Table3[[#This Row],[EMP ID]]</f>
        <v>800048</v>
      </c>
    </row>
    <row r="1514" spans="1:15" x14ac:dyDescent="0.25">
      <c r="A1514" s="24">
        <v>800049</v>
      </c>
      <c r="B1514" s="24" t="s">
        <v>2491</v>
      </c>
      <c r="C1514" s="24" t="s">
        <v>791</v>
      </c>
      <c r="D1514" s="24" t="s">
        <v>2492</v>
      </c>
      <c r="F1514" s="24" t="s">
        <v>803</v>
      </c>
      <c r="G1514" s="24" t="s">
        <v>761</v>
      </c>
      <c r="H1514" s="27">
        <v>45526</v>
      </c>
      <c r="I1514" s="27">
        <v>45167</v>
      </c>
      <c r="J1514" s="27">
        <v>45167</v>
      </c>
      <c r="K1514" s="27">
        <v>45522</v>
      </c>
      <c r="L1514" s="24">
        <f>Table3[[#This Row],[EMP ID]]</f>
        <v>800049</v>
      </c>
      <c r="M1514" s="24" t="str">
        <f t="shared" ref="M1514:M1530" si="48">IF(C1514&lt;&gt;"", B1514 &amp; " " &amp; C1514 &amp; ". " &amp; D1514, B1514 &amp; " " &amp; D1514)</f>
        <v>Alondra E. Cazarez</v>
      </c>
      <c r="N1514" s="24" t="str">
        <f t="shared" ref="N1514:N1530" si="49">IF(C1514&lt;&gt;"", D1514 &amp; ", " &amp; B1514 &amp; " " &amp; C1514, D1514 &amp; ", " &amp; B1514)</f>
        <v>Cazarez, Alondra E</v>
      </c>
      <c r="O1514" s="24">
        <f>Table3[[#This Row],[EMP ID]]</f>
        <v>800049</v>
      </c>
    </row>
    <row r="1515" spans="1:15" x14ac:dyDescent="0.25">
      <c r="A1515" s="24">
        <v>800050</v>
      </c>
      <c r="B1515" s="24" t="s">
        <v>2493</v>
      </c>
      <c r="D1515" s="24" t="s">
        <v>2494</v>
      </c>
      <c r="F1515" s="24" t="s">
        <v>803</v>
      </c>
      <c r="G1515" s="24" t="s">
        <v>761</v>
      </c>
      <c r="H1515" s="27">
        <v>45180</v>
      </c>
      <c r="I1515" s="27">
        <v>45180</v>
      </c>
      <c r="J1515" s="27">
        <v>45180</v>
      </c>
      <c r="K1515" s="27">
        <v>45180</v>
      </c>
      <c r="L1515" s="24">
        <f>Table3[[#This Row],[EMP ID]]</f>
        <v>800050</v>
      </c>
      <c r="M1515" s="24" t="str">
        <f t="shared" si="48"/>
        <v>Estefania Scarborough</v>
      </c>
      <c r="N1515" s="24" t="str">
        <f t="shared" si="49"/>
        <v>Scarborough, Estefania</v>
      </c>
      <c r="O1515" s="24">
        <f>Table3[[#This Row],[EMP ID]]</f>
        <v>800050</v>
      </c>
    </row>
    <row r="1516" spans="1:15" x14ac:dyDescent="0.25">
      <c r="A1516" s="24">
        <v>800051</v>
      </c>
      <c r="B1516" s="24" t="s">
        <v>1198</v>
      </c>
      <c r="C1516" s="24" t="s">
        <v>778</v>
      </c>
      <c r="D1516" s="24" t="s">
        <v>2495</v>
      </c>
      <c r="F1516" s="24" t="s">
        <v>803</v>
      </c>
      <c r="H1516" s="27">
        <v>45560</v>
      </c>
      <c r="I1516" s="27">
        <v>45187</v>
      </c>
      <c r="J1516" s="27">
        <v>45187</v>
      </c>
      <c r="K1516" s="27">
        <v>45554</v>
      </c>
      <c r="L1516" s="24">
        <f>Table3[[#This Row],[EMP ID]]</f>
        <v>800051</v>
      </c>
      <c r="M1516" s="24" t="str">
        <f t="shared" si="48"/>
        <v>William A. Reppeto</v>
      </c>
      <c r="N1516" s="24" t="str">
        <f t="shared" si="49"/>
        <v>Reppeto, William A</v>
      </c>
      <c r="O1516" s="24">
        <f>Table3[[#This Row],[EMP ID]]</f>
        <v>800051</v>
      </c>
    </row>
    <row r="1517" spans="1:15" x14ac:dyDescent="0.25">
      <c r="A1517" s="24">
        <v>800052</v>
      </c>
      <c r="B1517" s="24" t="s">
        <v>2496</v>
      </c>
      <c r="C1517" s="24" t="s">
        <v>776</v>
      </c>
      <c r="D1517" s="24" t="s">
        <v>2497</v>
      </c>
      <c r="F1517" s="24" t="s">
        <v>803</v>
      </c>
      <c r="G1517" s="24" t="s">
        <v>761</v>
      </c>
      <c r="H1517" s="27">
        <v>45345</v>
      </c>
      <c r="I1517" s="27">
        <v>45189</v>
      </c>
      <c r="J1517" s="27">
        <v>45189</v>
      </c>
      <c r="K1517" s="27">
        <v>45345</v>
      </c>
      <c r="L1517" s="24">
        <f>Table3[[#This Row],[EMP ID]]</f>
        <v>800052</v>
      </c>
      <c r="M1517" s="24" t="str">
        <f t="shared" si="48"/>
        <v>Liza M. Maynez</v>
      </c>
      <c r="N1517" s="24" t="str">
        <f t="shared" si="49"/>
        <v>Maynez, Liza M</v>
      </c>
      <c r="O1517" s="24">
        <f>Table3[[#This Row],[EMP ID]]</f>
        <v>800052</v>
      </c>
    </row>
    <row r="1518" spans="1:15" x14ac:dyDescent="0.25">
      <c r="A1518" s="24">
        <v>800053</v>
      </c>
      <c r="B1518" s="24" t="s">
        <v>861</v>
      </c>
      <c r="D1518" s="24" t="s">
        <v>2498</v>
      </c>
      <c r="F1518" s="24" t="s">
        <v>803</v>
      </c>
      <c r="G1518" s="24" t="s">
        <v>761</v>
      </c>
      <c r="H1518" s="27"/>
      <c r="I1518" s="27">
        <v>45266</v>
      </c>
      <c r="J1518" s="27">
        <v>45271</v>
      </c>
      <c r="K1518" s="27">
        <v>45619</v>
      </c>
      <c r="L1518" s="24">
        <f>Table3[[#This Row],[EMP ID]]</f>
        <v>800053</v>
      </c>
      <c r="M1518" s="24" t="str">
        <f t="shared" si="48"/>
        <v>Edgar Garcia Mancilla</v>
      </c>
      <c r="N1518" s="24" t="str">
        <f t="shared" si="49"/>
        <v>Garcia Mancilla, Edgar</v>
      </c>
      <c r="O1518" s="24">
        <f>Table3[[#This Row],[EMP ID]]</f>
        <v>800053</v>
      </c>
    </row>
    <row r="1519" spans="1:15" x14ac:dyDescent="0.25">
      <c r="A1519" s="24">
        <v>800054</v>
      </c>
      <c r="B1519" s="24" t="s">
        <v>2499</v>
      </c>
      <c r="C1519" s="24" t="s">
        <v>832</v>
      </c>
      <c r="D1519" s="24" t="s">
        <v>1388</v>
      </c>
      <c r="F1519" s="24" t="s">
        <v>803</v>
      </c>
      <c r="H1519" s="27">
        <v>45317</v>
      </c>
      <c r="I1519" s="27">
        <v>45268</v>
      </c>
      <c r="J1519" s="27">
        <v>45293</v>
      </c>
      <c r="K1519" s="27">
        <v>45312</v>
      </c>
      <c r="L1519" s="24">
        <f>Table3[[#This Row],[EMP ID]]</f>
        <v>800054</v>
      </c>
      <c r="M1519" s="24" t="str">
        <f t="shared" si="48"/>
        <v>Shalonda K. Jackson</v>
      </c>
      <c r="N1519" s="24" t="str">
        <f t="shared" si="49"/>
        <v>Jackson, Shalonda K</v>
      </c>
      <c r="O1519" s="24">
        <f>Table3[[#This Row],[EMP ID]]</f>
        <v>800054</v>
      </c>
    </row>
    <row r="1520" spans="1:15" x14ac:dyDescent="0.25">
      <c r="A1520" s="24">
        <v>800055</v>
      </c>
      <c r="B1520" s="24" t="s">
        <v>2446</v>
      </c>
      <c r="C1520" s="24" t="s">
        <v>900</v>
      </c>
      <c r="D1520" s="24" t="s">
        <v>2500</v>
      </c>
      <c r="F1520" s="24" t="s">
        <v>803</v>
      </c>
      <c r="H1520" s="27"/>
      <c r="I1520" s="27">
        <v>45301</v>
      </c>
      <c r="J1520" s="27">
        <v>45320</v>
      </c>
      <c r="K1520" s="27">
        <v>45619</v>
      </c>
      <c r="L1520" s="24">
        <f>Table3[[#This Row],[EMP ID]]</f>
        <v>800055</v>
      </c>
      <c r="M1520" s="24" t="str">
        <f t="shared" si="48"/>
        <v>Maria G. Sifuentes</v>
      </c>
      <c r="N1520" s="24" t="str">
        <f t="shared" si="49"/>
        <v>Sifuentes, Maria G</v>
      </c>
      <c r="O1520" s="24">
        <f>Table3[[#This Row],[EMP ID]]</f>
        <v>800055</v>
      </c>
    </row>
    <row r="1521" spans="1:15" x14ac:dyDescent="0.25">
      <c r="A1521" s="24">
        <v>800056</v>
      </c>
      <c r="B1521" s="24" t="s">
        <v>2501</v>
      </c>
      <c r="C1521" s="24" t="s">
        <v>772</v>
      </c>
      <c r="D1521" s="24" t="s">
        <v>1848</v>
      </c>
      <c r="F1521" s="24" t="s">
        <v>803</v>
      </c>
      <c r="G1521" s="24" t="s">
        <v>761</v>
      </c>
      <c r="H1521" s="27">
        <v>45369</v>
      </c>
      <c r="I1521" s="27">
        <v>45356</v>
      </c>
      <c r="J1521" s="27">
        <v>45362</v>
      </c>
      <c r="K1521" s="27">
        <v>45362</v>
      </c>
      <c r="L1521" s="24">
        <f>Table3[[#This Row],[EMP ID]]</f>
        <v>800056</v>
      </c>
      <c r="M1521" s="24" t="str">
        <f t="shared" si="48"/>
        <v>Candy H. Delgado</v>
      </c>
      <c r="N1521" s="24" t="str">
        <f t="shared" si="49"/>
        <v>Delgado, Candy H</v>
      </c>
      <c r="O1521" s="24">
        <f>Table3[[#This Row],[EMP ID]]</f>
        <v>800056</v>
      </c>
    </row>
    <row r="1522" spans="1:15" x14ac:dyDescent="0.25">
      <c r="A1522" s="24">
        <v>800057</v>
      </c>
      <c r="B1522" s="24" t="s">
        <v>1593</v>
      </c>
      <c r="C1522" s="24" t="s">
        <v>778</v>
      </c>
      <c r="D1522" s="24" t="s">
        <v>1373</v>
      </c>
      <c r="F1522" s="24" t="s">
        <v>803</v>
      </c>
      <c r="H1522" s="27"/>
      <c r="I1522" s="27">
        <v>45358</v>
      </c>
      <c r="J1522" s="27">
        <v>45369</v>
      </c>
      <c r="K1522" s="27">
        <v>45619</v>
      </c>
      <c r="L1522" s="24">
        <f>Table3[[#This Row],[EMP ID]]</f>
        <v>800057</v>
      </c>
      <c r="M1522" s="24" t="str">
        <f t="shared" si="48"/>
        <v>Jesse A. Moore</v>
      </c>
      <c r="N1522" s="24" t="str">
        <f t="shared" si="49"/>
        <v>Moore, Jesse A</v>
      </c>
      <c r="O1522" s="24">
        <f>Table3[[#This Row],[EMP ID]]</f>
        <v>800057</v>
      </c>
    </row>
    <row r="1523" spans="1:15" x14ac:dyDescent="0.25">
      <c r="A1523" s="24">
        <v>800058</v>
      </c>
      <c r="B1523" s="24" t="s">
        <v>2502</v>
      </c>
      <c r="D1523" s="24" t="s">
        <v>2124</v>
      </c>
      <c r="F1523" s="24" t="s">
        <v>803</v>
      </c>
      <c r="G1523" s="24" t="s">
        <v>761</v>
      </c>
      <c r="H1523" s="27"/>
      <c r="I1523" s="27">
        <v>45359</v>
      </c>
      <c r="J1523" s="27">
        <v>45362</v>
      </c>
      <c r="K1523" s="27">
        <v>45619</v>
      </c>
      <c r="L1523" s="24">
        <f>Table3[[#This Row],[EMP ID]]</f>
        <v>800058</v>
      </c>
      <c r="M1523" s="24" t="str">
        <f t="shared" si="48"/>
        <v>Isla Funes</v>
      </c>
      <c r="N1523" s="24" t="str">
        <f t="shared" si="49"/>
        <v>Funes, Isla</v>
      </c>
      <c r="O1523" s="24">
        <f>Table3[[#This Row],[EMP ID]]</f>
        <v>800058</v>
      </c>
    </row>
    <row r="1524" spans="1:15" x14ac:dyDescent="0.25">
      <c r="A1524" s="24">
        <v>800059</v>
      </c>
      <c r="B1524" s="24" t="s">
        <v>2184</v>
      </c>
      <c r="C1524" s="24" t="s">
        <v>845</v>
      </c>
      <c r="D1524" s="24" t="s">
        <v>2503</v>
      </c>
      <c r="F1524" s="24" t="s">
        <v>803</v>
      </c>
      <c r="G1524" s="24" t="s">
        <v>761</v>
      </c>
      <c r="H1524" s="27"/>
      <c r="I1524" s="27">
        <v>45443</v>
      </c>
      <c r="J1524" s="27">
        <v>45446</v>
      </c>
      <c r="K1524" s="27">
        <v>45619</v>
      </c>
      <c r="L1524" s="24">
        <f>Table3[[#This Row],[EMP ID]]</f>
        <v>800059</v>
      </c>
      <c r="M1524" s="24" t="str">
        <f t="shared" si="48"/>
        <v>Sebastian D. De Salas</v>
      </c>
      <c r="N1524" s="24" t="str">
        <f t="shared" si="49"/>
        <v>De Salas, Sebastian D</v>
      </c>
      <c r="O1524" s="24">
        <f>Table3[[#This Row],[EMP ID]]</f>
        <v>800059</v>
      </c>
    </row>
    <row r="1525" spans="1:15" x14ac:dyDescent="0.25">
      <c r="A1525" s="24">
        <v>800060</v>
      </c>
      <c r="B1525" s="24" t="s">
        <v>2504</v>
      </c>
      <c r="C1525" s="24" t="s">
        <v>778</v>
      </c>
      <c r="D1525" s="24" t="s">
        <v>1108</v>
      </c>
      <c r="F1525" s="24" t="s">
        <v>803</v>
      </c>
      <c r="G1525" s="24" t="s">
        <v>761</v>
      </c>
      <c r="H1525" s="27"/>
      <c r="I1525" s="27">
        <v>45516</v>
      </c>
      <c r="J1525" s="27">
        <v>45516</v>
      </c>
      <c r="K1525" s="27">
        <v>45613</v>
      </c>
      <c r="L1525" s="24">
        <f>Table3[[#This Row],[EMP ID]]</f>
        <v>800060</v>
      </c>
      <c r="M1525" s="24" t="str">
        <f t="shared" si="48"/>
        <v>Luke A. Munoz</v>
      </c>
      <c r="N1525" s="24" t="str">
        <f t="shared" si="49"/>
        <v>Munoz, Luke A</v>
      </c>
      <c r="O1525" s="24">
        <f>Table3[[#This Row],[EMP ID]]</f>
        <v>800060</v>
      </c>
    </row>
    <row r="1526" spans="1:15" x14ac:dyDescent="0.25">
      <c r="A1526" s="24">
        <v>800061</v>
      </c>
      <c r="B1526" s="24" t="s">
        <v>2505</v>
      </c>
      <c r="C1526" s="24" t="s">
        <v>769</v>
      </c>
      <c r="D1526" s="24" t="s">
        <v>2506</v>
      </c>
      <c r="F1526" s="24" t="s">
        <v>803</v>
      </c>
      <c r="H1526" s="27">
        <v>45532</v>
      </c>
      <c r="I1526" s="27">
        <v>45523</v>
      </c>
      <c r="J1526" s="27">
        <v>45523</v>
      </c>
      <c r="K1526" s="27">
        <v>45524</v>
      </c>
      <c r="L1526" s="24">
        <f>Table3[[#This Row],[EMP ID]]</f>
        <v>800061</v>
      </c>
      <c r="M1526" s="24" t="str">
        <f t="shared" si="48"/>
        <v>MELANIE L. JOHNS</v>
      </c>
      <c r="N1526" s="24" t="str">
        <f t="shared" si="49"/>
        <v>JOHNS, MELANIE L</v>
      </c>
      <c r="O1526" s="24">
        <f>Table3[[#This Row],[EMP ID]]</f>
        <v>800061</v>
      </c>
    </row>
    <row r="1527" spans="1:15" x14ac:dyDescent="0.25">
      <c r="A1527" s="24">
        <v>800062</v>
      </c>
      <c r="B1527" s="24" t="s">
        <v>2507</v>
      </c>
      <c r="C1527" s="24" t="s">
        <v>772</v>
      </c>
      <c r="D1527" s="24" t="s">
        <v>2508</v>
      </c>
      <c r="F1527" s="24" t="s">
        <v>803</v>
      </c>
      <c r="G1527" s="24" t="s">
        <v>804</v>
      </c>
      <c r="H1527" s="27"/>
      <c r="I1527" s="27">
        <v>45533</v>
      </c>
      <c r="J1527" s="27">
        <v>45537</v>
      </c>
      <c r="K1527" s="27">
        <v>45618</v>
      </c>
      <c r="L1527" s="24">
        <f>Table3[[#This Row],[EMP ID]]</f>
        <v>800062</v>
      </c>
      <c r="M1527" s="24" t="str">
        <f t="shared" si="48"/>
        <v>Cole H. Hyun</v>
      </c>
      <c r="N1527" s="24" t="str">
        <f t="shared" si="49"/>
        <v>Hyun, Cole H</v>
      </c>
      <c r="O1527" s="24">
        <f>Table3[[#This Row],[EMP ID]]</f>
        <v>800062</v>
      </c>
    </row>
    <row r="1528" spans="1:15" x14ac:dyDescent="0.25">
      <c r="A1528" s="24">
        <v>800063</v>
      </c>
      <c r="B1528" s="24" t="s">
        <v>2509</v>
      </c>
      <c r="C1528" s="24" t="s">
        <v>769</v>
      </c>
      <c r="D1528" s="24" t="s">
        <v>2510</v>
      </c>
      <c r="F1528" s="24" t="s">
        <v>760</v>
      </c>
      <c r="H1528" s="27"/>
      <c r="I1528" s="27">
        <v>45548</v>
      </c>
      <c r="J1528" s="27">
        <v>45551</v>
      </c>
      <c r="K1528" s="27">
        <v>45613</v>
      </c>
      <c r="L1528" s="24">
        <f>Table3[[#This Row],[EMP ID]]</f>
        <v>800063</v>
      </c>
      <c r="M1528" s="24" t="str">
        <f t="shared" si="48"/>
        <v>Shanna L. Ellis</v>
      </c>
      <c r="N1528" s="24" t="str">
        <f t="shared" si="49"/>
        <v>Ellis, Shanna L</v>
      </c>
      <c r="O1528" s="24">
        <f>Table3[[#This Row],[EMP ID]]</f>
        <v>800063</v>
      </c>
    </row>
    <row r="1529" spans="1:15" x14ac:dyDescent="0.25">
      <c r="A1529" s="24">
        <v>810000</v>
      </c>
      <c r="B1529" s="24" t="s">
        <v>793</v>
      </c>
      <c r="C1529" s="24" t="s">
        <v>778</v>
      </c>
      <c r="D1529" s="24" t="s">
        <v>1825</v>
      </c>
      <c r="F1529" s="24" t="s">
        <v>803</v>
      </c>
      <c r="H1529" s="27">
        <v>45518</v>
      </c>
      <c r="I1529" s="27">
        <v>44795</v>
      </c>
      <c r="J1529" s="27">
        <v>44795</v>
      </c>
      <c r="K1529" s="27">
        <v>45514</v>
      </c>
      <c r="L1529" s="24">
        <f>Table3[[#This Row],[EMP ID]]</f>
        <v>810000</v>
      </c>
      <c r="M1529" s="24" t="str">
        <f t="shared" si="48"/>
        <v>Rachel A. Hill</v>
      </c>
      <c r="N1529" s="24" t="str">
        <f t="shared" si="49"/>
        <v>Hill, Rachel A</v>
      </c>
      <c r="O1529" s="24">
        <f>Table3[[#This Row],[EMP ID]]</f>
        <v>810000</v>
      </c>
    </row>
    <row r="1530" spans="1:15" x14ac:dyDescent="0.25">
      <c r="A1530" s="24">
        <v>820000</v>
      </c>
      <c r="B1530" s="24" t="s">
        <v>928</v>
      </c>
      <c r="C1530" s="24" t="s">
        <v>778</v>
      </c>
      <c r="D1530" s="24" t="s">
        <v>2511</v>
      </c>
      <c r="F1530" s="24" t="s">
        <v>760</v>
      </c>
      <c r="G1530" s="24" t="s">
        <v>761</v>
      </c>
      <c r="H1530" s="27">
        <v>44582</v>
      </c>
      <c r="I1530" s="27">
        <v>44571</v>
      </c>
      <c r="J1530" s="27">
        <v>44571</v>
      </c>
      <c r="K1530" s="27">
        <v>44582</v>
      </c>
      <c r="L1530" s="24">
        <f>Table3[[#This Row],[EMP ID]]</f>
        <v>820000</v>
      </c>
      <c r="M1530" s="24" t="str">
        <f t="shared" si="48"/>
        <v>Jorge A. Quinones Yanez</v>
      </c>
      <c r="N1530" s="24" t="str">
        <f t="shared" si="49"/>
        <v>Quinones Yanez, Jorge A</v>
      </c>
      <c r="O1530" s="24">
        <f>Table3[[#This Row],[EMP ID]]</f>
        <v>820000</v>
      </c>
    </row>
    <row r="1531" spans="1:15" x14ac:dyDescent="0.25">
      <c r="A1531" s="24">
        <v>820001</v>
      </c>
      <c r="B1531" s="24" t="s">
        <v>841</v>
      </c>
      <c r="C1531" s="24" t="s">
        <v>778</v>
      </c>
      <c r="D1531" s="24" t="s">
        <v>2512</v>
      </c>
      <c r="F1531" s="24" t="s">
        <v>803</v>
      </c>
      <c r="H1531" s="27"/>
      <c r="I1531" s="27">
        <v>44683</v>
      </c>
      <c r="J1531" s="27">
        <v>44683</v>
      </c>
      <c r="K1531" s="27">
        <v>45619</v>
      </c>
    </row>
    <row r="1532" spans="1:15" x14ac:dyDescent="0.25">
      <c r="A1532" s="24">
        <v>820002</v>
      </c>
      <c r="B1532" s="24" t="s">
        <v>1072</v>
      </c>
      <c r="C1532" s="24" t="s">
        <v>791</v>
      </c>
      <c r="D1532" s="24" t="s">
        <v>2513</v>
      </c>
      <c r="F1532" s="24" t="s">
        <v>803</v>
      </c>
      <c r="H1532" s="27">
        <v>45121</v>
      </c>
      <c r="I1532" s="27">
        <v>44718</v>
      </c>
      <c r="J1532" s="27">
        <v>44718</v>
      </c>
      <c r="K1532" s="27">
        <v>45121</v>
      </c>
    </row>
    <row r="1533" spans="1:15" x14ac:dyDescent="0.25">
      <c r="A1533" s="24">
        <v>820003</v>
      </c>
      <c r="B1533" s="24" t="s">
        <v>2514</v>
      </c>
      <c r="C1533" s="24" t="s">
        <v>791</v>
      </c>
      <c r="D1533" s="24" t="s">
        <v>2515</v>
      </c>
      <c r="F1533" s="24" t="s">
        <v>818</v>
      </c>
      <c r="H1533" s="27"/>
      <c r="I1533" s="27">
        <v>44732</v>
      </c>
      <c r="J1533" s="27">
        <v>44732</v>
      </c>
      <c r="K1533" s="27">
        <v>45619</v>
      </c>
    </row>
    <row r="1534" spans="1:15" x14ac:dyDescent="0.25">
      <c r="H1534" s="27"/>
      <c r="I1534" s="27"/>
      <c r="J1534" s="27"/>
      <c r="K1534" s="27"/>
    </row>
    <row r="1535" spans="1:15" x14ac:dyDescent="0.25">
      <c r="I1535" s="27" t="e">
        <v>#N/A</v>
      </c>
      <c r="J1535" s="27" t="e">
        <v>#N/A</v>
      </c>
      <c r="K1535" s="27"/>
    </row>
    <row r="1536" spans="1:15" x14ac:dyDescent="0.25">
      <c r="A1536" s="24" t="s">
        <v>2664</v>
      </c>
      <c r="B1536" s="24" t="s">
        <v>1055</v>
      </c>
      <c r="D1536" s="24" t="s">
        <v>1053</v>
      </c>
      <c r="F1536" s="24" t="s">
        <v>2526</v>
      </c>
      <c r="H1536" s="27">
        <v>44330</v>
      </c>
      <c r="I1536" s="27">
        <v>42788</v>
      </c>
      <c r="J1536" s="27">
        <v>42788</v>
      </c>
      <c r="K1536" s="27"/>
      <c r="L1536" s="24" t="str">
        <f>TRIM(Table3[[#This Row],[EMP ID]])</f>
        <v>AGULIB</v>
      </c>
      <c r="M1536" s="24" t="str">
        <f t="shared" ref="M1536" si="50">IF(C1536&lt;&gt;"", B1536 &amp; " " &amp; C1536 &amp; ". " &amp; D1536, B1536 &amp; " " &amp; D1536)</f>
        <v>Librado Aguillon</v>
      </c>
      <c r="N1536" s="24" t="str">
        <f t="shared" ref="N1536" si="51">IF(C1536&lt;&gt;"", D1536 &amp; ", " &amp; B1536 &amp; " " &amp; C1536, D1536 &amp; ", " &amp; B1536)</f>
        <v>Aguillon, Librado</v>
      </c>
      <c r="O1536" s="24" t="s">
        <v>2664</v>
      </c>
    </row>
    <row r="1537" spans="1:15" x14ac:dyDescent="0.25">
      <c r="A1537" s="24" t="s">
        <v>2665</v>
      </c>
      <c r="B1537" s="24" t="s">
        <v>1061</v>
      </c>
      <c r="C1537" s="24" t="s">
        <v>848</v>
      </c>
      <c r="D1537" s="24" t="s">
        <v>2475</v>
      </c>
      <c r="F1537" s="24" t="s">
        <v>2527</v>
      </c>
      <c r="G1537" s="24" t="s">
        <v>761</v>
      </c>
      <c r="H1537" s="27">
        <v>44485</v>
      </c>
      <c r="I1537" s="27">
        <v>44109</v>
      </c>
      <c r="J1537" s="27">
        <v>44109</v>
      </c>
      <c r="K1537" s="27"/>
      <c r="L1537" s="24" t="str">
        <f>TRIM(Table3[[#This Row],[EMP ID]])</f>
        <v>AGUMIG</v>
      </c>
      <c r="M1537" s="24" t="str">
        <f t="shared" ref="M1537:M1600" si="52">IF(C1537&lt;&gt;"", B1537 &amp; " " &amp; C1537 &amp; ". " &amp; D1537, B1537 &amp; " " &amp; D1537)</f>
        <v>Miguel R. Aguilar</v>
      </c>
      <c r="N1537" s="24" t="str">
        <f t="shared" ref="N1537:N1600" si="53">IF(C1537&lt;&gt;"", D1537 &amp; ", " &amp; B1537 &amp; " " &amp; C1537, D1537 &amp; ", " &amp; B1537)</f>
        <v>Aguilar, Miguel R</v>
      </c>
      <c r="O1537" s="24" t="s">
        <v>2665</v>
      </c>
    </row>
    <row r="1538" spans="1:15" x14ac:dyDescent="0.25">
      <c r="A1538" s="24" t="s">
        <v>2666</v>
      </c>
      <c r="B1538" s="24" t="s">
        <v>1023</v>
      </c>
      <c r="D1538" s="24" t="s">
        <v>1024</v>
      </c>
      <c r="F1538" s="24" t="s">
        <v>2527</v>
      </c>
      <c r="H1538" s="27">
        <v>44226</v>
      </c>
      <c r="I1538" s="27">
        <v>43003</v>
      </c>
      <c r="J1538" s="27">
        <v>43003</v>
      </c>
      <c r="K1538" s="27"/>
      <c r="L1538" s="24" t="str">
        <f>TRIM(Table3[[#This Row],[EMP ID]])</f>
        <v>ALAGUI</v>
      </c>
      <c r="M1538" s="24" t="str">
        <f t="shared" si="52"/>
        <v>Guillermo Alaniz</v>
      </c>
      <c r="N1538" s="24" t="str">
        <f t="shared" si="53"/>
        <v>Alaniz, Guillermo</v>
      </c>
      <c r="O1538" s="24" t="s">
        <v>2666</v>
      </c>
    </row>
    <row r="1539" spans="1:15" x14ac:dyDescent="0.25">
      <c r="A1539" s="24" t="s">
        <v>2667</v>
      </c>
      <c r="B1539" s="24" t="s">
        <v>877</v>
      </c>
      <c r="C1539" s="24" t="s">
        <v>776</v>
      </c>
      <c r="D1539" s="24" t="s">
        <v>1489</v>
      </c>
      <c r="F1539" s="24" t="s">
        <v>2527</v>
      </c>
      <c r="G1539" s="24" t="s">
        <v>761</v>
      </c>
      <c r="H1539" s="27">
        <v>44455</v>
      </c>
      <c r="I1539" s="27">
        <v>44452</v>
      </c>
      <c r="J1539" s="27">
        <v>44452</v>
      </c>
      <c r="K1539" s="27"/>
      <c r="L1539" s="24" t="str">
        <f>TRIM(Table3[[#This Row],[EMP ID]])</f>
        <v>ALBJOS</v>
      </c>
      <c r="M1539" s="24" t="str">
        <f t="shared" si="52"/>
        <v>Jose M. Alba</v>
      </c>
      <c r="N1539" s="24" t="str">
        <f t="shared" si="53"/>
        <v>Alba, Jose M</v>
      </c>
      <c r="O1539" s="24" t="s">
        <v>2667</v>
      </c>
    </row>
    <row r="1540" spans="1:15" x14ac:dyDescent="0.25">
      <c r="A1540" s="24" t="s">
        <v>2668</v>
      </c>
      <c r="B1540" s="24" t="s">
        <v>1102</v>
      </c>
      <c r="D1540" s="24" t="s">
        <v>1281</v>
      </c>
      <c r="F1540" s="24" t="s">
        <v>2528</v>
      </c>
      <c r="G1540" s="24" t="s">
        <v>761</v>
      </c>
      <c r="H1540" s="27">
        <v>43864</v>
      </c>
      <c r="I1540" s="27">
        <v>43864</v>
      </c>
      <c r="J1540" s="27"/>
      <c r="K1540" s="27"/>
      <c r="L1540" s="24" t="str">
        <f>TRIM(Table3[[#This Row],[EMP ID]])</f>
        <v>ALFJES</v>
      </c>
      <c r="M1540" s="24" t="str">
        <f t="shared" si="52"/>
        <v>Jesus Alfaro-Sanchez</v>
      </c>
      <c r="N1540" s="24" t="str">
        <f t="shared" si="53"/>
        <v>Alfaro-Sanchez, Jesus</v>
      </c>
      <c r="O1540" s="24" t="s">
        <v>2668</v>
      </c>
    </row>
    <row r="1541" spans="1:15" x14ac:dyDescent="0.25">
      <c r="A1541" s="24" t="s">
        <v>2669</v>
      </c>
      <c r="B1541" s="24" t="s">
        <v>1311</v>
      </c>
      <c r="D1541" s="24" t="s">
        <v>1326</v>
      </c>
      <c r="F1541" s="24" t="s">
        <v>2528</v>
      </c>
      <c r="G1541" s="24" t="s">
        <v>761</v>
      </c>
      <c r="H1541" s="27">
        <v>44428</v>
      </c>
      <c r="I1541" s="27">
        <v>44428</v>
      </c>
      <c r="J1541" s="27">
        <v>44428</v>
      </c>
      <c r="K1541" s="27"/>
      <c r="L1541" s="24" t="str">
        <f>TRIM(Table3[[#This Row],[EMP ID]])</f>
        <v>ALVBRY</v>
      </c>
      <c r="M1541" s="24" t="str">
        <f t="shared" si="52"/>
        <v>Bryan Alvarez</v>
      </c>
      <c r="N1541" s="24" t="str">
        <f t="shared" si="53"/>
        <v>Alvarez, Bryan</v>
      </c>
      <c r="O1541" s="24" t="s">
        <v>2669</v>
      </c>
    </row>
    <row r="1542" spans="1:15" x14ac:dyDescent="0.25">
      <c r="A1542" s="24" t="s">
        <v>2670</v>
      </c>
      <c r="B1542" s="24" t="s">
        <v>999</v>
      </c>
      <c r="D1542" s="24" t="s">
        <v>1326</v>
      </c>
      <c r="F1542" s="24" t="s">
        <v>2528</v>
      </c>
      <c r="H1542" s="27">
        <v>44236</v>
      </c>
      <c r="I1542" s="27">
        <v>43962</v>
      </c>
      <c r="J1542" s="27">
        <v>43962</v>
      </c>
      <c r="K1542" s="27"/>
      <c r="L1542" s="24" t="str">
        <f>TRIM(Table3[[#This Row],[EMP ID]])</f>
        <v>ALVMIC</v>
      </c>
      <c r="M1542" s="24" t="str">
        <f t="shared" si="52"/>
        <v>Michael Alvarez</v>
      </c>
      <c r="N1542" s="24" t="str">
        <f t="shared" si="53"/>
        <v>Alvarez, Michael</v>
      </c>
      <c r="O1542" s="24" t="s">
        <v>2670</v>
      </c>
    </row>
    <row r="1543" spans="1:15" x14ac:dyDescent="0.25">
      <c r="A1543" s="24" t="s">
        <v>2671</v>
      </c>
      <c r="B1543" s="24" t="s">
        <v>2529</v>
      </c>
      <c r="C1543" s="24" t="s">
        <v>940</v>
      </c>
      <c r="D1543" s="24" t="s">
        <v>2530</v>
      </c>
      <c r="F1543" s="24" t="s">
        <v>2528</v>
      </c>
      <c r="G1543" s="24" t="s">
        <v>761</v>
      </c>
      <c r="H1543" s="27">
        <v>43245</v>
      </c>
      <c r="I1543" s="27">
        <v>43129</v>
      </c>
      <c r="J1543" s="27">
        <v>43129</v>
      </c>
      <c r="K1543" s="27"/>
      <c r="L1543" s="24" t="str">
        <f>TRIM(Table3[[#This Row],[EMP ID]])</f>
        <v>ALVODI</v>
      </c>
      <c r="M1543" s="24" t="str">
        <f t="shared" si="52"/>
        <v>Odilon V. Alvear</v>
      </c>
      <c r="N1543" s="24" t="str">
        <f t="shared" si="53"/>
        <v>Alvear, Odilon V</v>
      </c>
      <c r="O1543" s="24" t="s">
        <v>2671</v>
      </c>
    </row>
    <row r="1544" spans="1:15" x14ac:dyDescent="0.25">
      <c r="A1544" s="24" t="s">
        <v>2672</v>
      </c>
      <c r="B1544" s="24" t="s">
        <v>868</v>
      </c>
      <c r="C1544" s="24" t="s">
        <v>772</v>
      </c>
      <c r="D1544" s="24" t="s">
        <v>1026</v>
      </c>
      <c r="F1544" s="24" t="s">
        <v>2528</v>
      </c>
      <c r="G1544" s="24" t="s">
        <v>761</v>
      </c>
      <c r="H1544" s="27">
        <v>44420</v>
      </c>
      <c r="I1544" s="27">
        <v>43507</v>
      </c>
      <c r="J1544" s="27">
        <v>43507</v>
      </c>
      <c r="K1544" s="27"/>
      <c r="L1544" s="24" t="str">
        <f>TRIM(Table3[[#This Row],[EMP ID]])</f>
        <v>AMBVIC</v>
      </c>
      <c r="M1544" s="24" t="str">
        <f t="shared" si="52"/>
        <v>Victor H. Ambrosio</v>
      </c>
      <c r="N1544" s="24" t="str">
        <f t="shared" si="53"/>
        <v>Ambrosio, Victor H</v>
      </c>
      <c r="O1544" s="24" t="s">
        <v>2672</v>
      </c>
    </row>
    <row r="1545" spans="1:15" x14ac:dyDescent="0.25">
      <c r="A1545" s="24" t="s">
        <v>2673</v>
      </c>
      <c r="B1545" s="24" t="s">
        <v>1182</v>
      </c>
      <c r="C1545" s="24" t="s">
        <v>766</v>
      </c>
      <c r="D1545" s="24" t="s">
        <v>1183</v>
      </c>
      <c r="F1545" s="24" t="s">
        <v>2528</v>
      </c>
      <c r="G1545" s="24" t="s">
        <v>771</v>
      </c>
      <c r="H1545" s="27">
        <v>44467</v>
      </c>
      <c r="I1545" s="27">
        <v>43080</v>
      </c>
      <c r="J1545" s="27">
        <v>43080</v>
      </c>
      <c r="K1545" s="27"/>
      <c r="L1545" s="24" t="str">
        <f>TRIM(Table3[[#This Row],[EMP ID]])</f>
        <v>AMIJER</v>
      </c>
      <c r="M1545" s="24" t="str">
        <f t="shared" si="52"/>
        <v>Jerry J. Amie</v>
      </c>
      <c r="N1545" s="24" t="str">
        <f t="shared" si="53"/>
        <v>Amie, Jerry J</v>
      </c>
      <c r="O1545" s="24" t="s">
        <v>2673</v>
      </c>
    </row>
    <row r="1546" spans="1:15" x14ac:dyDescent="0.25">
      <c r="A1546" s="24" t="s">
        <v>2674</v>
      </c>
      <c r="B1546" s="24" t="s">
        <v>979</v>
      </c>
      <c r="D1546" s="24" t="s">
        <v>1403</v>
      </c>
      <c r="F1546" s="24" t="s">
        <v>2528</v>
      </c>
      <c r="G1546" s="24" t="s">
        <v>761</v>
      </c>
      <c r="H1546" s="27">
        <v>44301</v>
      </c>
      <c r="I1546" s="27">
        <v>44298</v>
      </c>
      <c r="J1546" s="27">
        <v>44298</v>
      </c>
      <c r="K1546" s="27"/>
      <c r="L1546" s="24" t="str">
        <f>TRIM(Table3[[#This Row],[EMP ID]])</f>
        <v>AREROB</v>
      </c>
      <c r="M1546" s="24" t="str">
        <f t="shared" si="52"/>
        <v>Roberto Arellano-Aguilar</v>
      </c>
      <c r="N1546" s="24" t="str">
        <f t="shared" si="53"/>
        <v>Arellano-Aguilar, Roberto</v>
      </c>
      <c r="O1546" s="24" t="s">
        <v>2674</v>
      </c>
    </row>
    <row r="1547" spans="1:15" x14ac:dyDescent="0.25">
      <c r="A1547" s="24" t="s">
        <v>2675</v>
      </c>
      <c r="B1547" s="24" t="s">
        <v>877</v>
      </c>
      <c r="C1547" s="24" t="s">
        <v>759</v>
      </c>
      <c r="D1547" s="24" t="s">
        <v>1147</v>
      </c>
      <c r="F1547" s="24" t="s">
        <v>2531</v>
      </c>
      <c r="G1547" s="24" t="s">
        <v>761</v>
      </c>
      <c r="H1547" s="27">
        <v>44831</v>
      </c>
      <c r="I1547" s="27">
        <v>43493</v>
      </c>
      <c r="J1547" s="27">
        <v>43493</v>
      </c>
      <c r="K1547" s="27"/>
      <c r="L1547" s="24" t="str">
        <f>TRIM(Table3[[#This Row],[EMP ID]])</f>
        <v>ARRJOS</v>
      </c>
      <c r="M1547" s="24" t="str">
        <f t="shared" si="52"/>
        <v>Jose F. Arreola</v>
      </c>
      <c r="N1547" s="24" t="str">
        <f t="shared" si="53"/>
        <v>Arreola, Jose F</v>
      </c>
      <c r="O1547" s="24" t="s">
        <v>2675</v>
      </c>
    </row>
    <row r="1548" spans="1:15" x14ac:dyDescent="0.25">
      <c r="A1548" s="24" t="s">
        <v>2676</v>
      </c>
      <c r="B1548" s="24" t="s">
        <v>979</v>
      </c>
      <c r="C1548" s="24" t="s">
        <v>810</v>
      </c>
      <c r="D1548" s="24" t="s">
        <v>1147</v>
      </c>
      <c r="F1548" s="24" t="s">
        <v>2532</v>
      </c>
      <c r="G1548" s="24" t="s">
        <v>761</v>
      </c>
      <c r="H1548" s="27">
        <v>44368</v>
      </c>
      <c r="I1548" s="27">
        <v>44368</v>
      </c>
      <c r="J1548" s="27">
        <v>44368</v>
      </c>
      <c r="K1548" s="27"/>
      <c r="L1548" s="24" t="str">
        <f>TRIM(Table3[[#This Row],[EMP ID]])</f>
        <v>ARRROB</v>
      </c>
      <c r="M1548" s="24" t="str">
        <f t="shared" si="52"/>
        <v>Roberto C. Arreola</v>
      </c>
      <c r="N1548" s="24" t="str">
        <f t="shared" si="53"/>
        <v>Arreola, Roberto C</v>
      </c>
      <c r="O1548" s="24" t="s">
        <v>2676</v>
      </c>
    </row>
    <row r="1549" spans="1:15" x14ac:dyDescent="0.25">
      <c r="A1549" s="24" t="s">
        <v>2677</v>
      </c>
      <c r="B1549" s="24" t="s">
        <v>1253</v>
      </c>
      <c r="D1549" s="24" t="s">
        <v>1367</v>
      </c>
      <c r="F1549" s="24" t="s">
        <v>2528</v>
      </c>
      <c r="G1549" s="24" t="s">
        <v>761</v>
      </c>
      <c r="H1549" s="27">
        <v>44266</v>
      </c>
      <c r="I1549" s="27">
        <v>44053</v>
      </c>
      <c r="J1549" s="27">
        <v>44053</v>
      </c>
      <c r="K1549" s="27"/>
      <c r="L1549" s="24" t="str">
        <f>TRIM(Table3[[#This Row],[EMP ID]])</f>
        <v>AVIALF</v>
      </c>
      <c r="M1549" s="24" t="str">
        <f t="shared" si="52"/>
        <v>Alfredo Avina-Talavera</v>
      </c>
      <c r="N1549" s="24" t="str">
        <f t="shared" si="53"/>
        <v>Avina-Talavera, Alfredo</v>
      </c>
      <c r="O1549" s="24" t="s">
        <v>2677</v>
      </c>
    </row>
    <row r="1550" spans="1:15" x14ac:dyDescent="0.25">
      <c r="A1550" s="24" t="s">
        <v>2678</v>
      </c>
      <c r="B1550" s="24" t="s">
        <v>1158</v>
      </c>
      <c r="C1550" s="24" t="s">
        <v>766</v>
      </c>
      <c r="D1550" s="24" t="s">
        <v>2288</v>
      </c>
      <c r="F1550" s="24" t="s">
        <v>2528</v>
      </c>
      <c r="G1550" s="24" t="s">
        <v>761</v>
      </c>
      <c r="H1550" s="27">
        <v>45142</v>
      </c>
      <c r="I1550" s="27">
        <v>44271</v>
      </c>
      <c r="J1550" s="27">
        <v>44271</v>
      </c>
      <c r="K1550" s="27"/>
      <c r="L1550" s="24" t="str">
        <f>TRIM(Table3[[#This Row],[EMP ID]])</f>
        <v>BADGER</v>
      </c>
      <c r="M1550" s="24" t="str">
        <f t="shared" si="52"/>
        <v>Gerardo J. Badillo</v>
      </c>
      <c r="N1550" s="24" t="str">
        <f t="shared" si="53"/>
        <v>Badillo, Gerardo J</v>
      </c>
      <c r="O1550" s="24" t="s">
        <v>2678</v>
      </c>
    </row>
    <row r="1551" spans="1:15" x14ac:dyDescent="0.25">
      <c r="A1551" s="24" t="s">
        <v>2679</v>
      </c>
      <c r="B1551" s="24" t="s">
        <v>1546</v>
      </c>
      <c r="D1551" s="24" t="s">
        <v>1547</v>
      </c>
      <c r="F1551" s="24" t="s">
        <v>2527</v>
      </c>
      <c r="G1551" s="24" t="s">
        <v>761</v>
      </c>
      <c r="H1551" s="27">
        <v>45187</v>
      </c>
      <c r="I1551" s="27">
        <v>44927</v>
      </c>
      <c r="J1551" s="27">
        <v>44927</v>
      </c>
      <c r="K1551" s="27"/>
      <c r="L1551" s="24" t="str">
        <f>TRIM(Table3[[#This Row],[EMP ID]])</f>
        <v>BALMAR</v>
      </c>
      <c r="M1551" s="24" t="str">
        <f t="shared" si="52"/>
        <v>Margarito Balleza De Leon</v>
      </c>
      <c r="N1551" s="24" t="str">
        <f t="shared" si="53"/>
        <v>Balleza De Leon, Margarito</v>
      </c>
      <c r="O1551" s="24" t="s">
        <v>2679</v>
      </c>
    </row>
    <row r="1552" spans="1:15" x14ac:dyDescent="0.25">
      <c r="A1552" s="24" t="s">
        <v>2680</v>
      </c>
      <c r="B1552" s="24" t="s">
        <v>1669</v>
      </c>
      <c r="C1552" s="24" t="s">
        <v>762</v>
      </c>
      <c r="D1552" s="24" t="s">
        <v>1670</v>
      </c>
      <c r="F1552" s="24" t="s">
        <v>2527</v>
      </c>
      <c r="G1552" s="24" t="s">
        <v>761</v>
      </c>
      <c r="H1552" s="27"/>
      <c r="I1552" s="27">
        <v>44927</v>
      </c>
      <c r="J1552" s="27">
        <v>44927</v>
      </c>
      <c r="K1552" s="27"/>
      <c r="L1552" s="24" t="str">
        <f>TRIM(Table3[[#This Row],[EMP ID]])</f>
        <v>BARABR</v>
      </c>
      <c r="M1552" s="24" t="str">
        <f t="shared" si="52"/>
        <v>Abraham S. Barrientos</v>
      </c>
      <c r="N1552" s="24" t="str">
        <f t="shared" si="53"/>
        <v>Barrientos, Abraham S</v>
      </c>
      <c r="O1552" s="24" t="s">
        <v>2680</v>
      </c>
    </row>
    <row r="1553" spans="1:15" x14ac:dyDescent="0.25">
      <c r="A1553" s="24" t="s">
        <v>671</v>
      </c>
      <c r="B1553" s="24" t="s">
        <v>857</v>
      </c>
      <c r="D1553" s="24" t="s">
        <v>1683</v>
      </c>
      <c r="F1553" s="24" t="s">
        <v>2531</v>
      </c>
      <c r="H1553" s="27">
        <v>45511</v>
      </c>
      <c r="I1553" s="27">
        <v>42929</v>
      </c>
      <c r="J1553" s="27">
        <v>42929</v>
      </c>
      <c r="K1553" s="27"/>
      <c r="L1553" s="24" t="str">
        <f>TRIM(Table3[[#This Row],[EMP ID]])</f>
        <v>BARDAN</v>
      </c>
      <c r="M1553" s="24" t="str">
        <f t="shared" si="52"/>
        <v>Daniel Barcenas Solis</v>
      </c>
      <c r="N1553" s="24" t="str">
        <f t="shared" si="53"/>
        <v>Barcenas Solis, Daniel</v>
      </c>
      <c r="O1553" s="24" t="s">
        <v>671</v>
      </c>
    </row>
    <row r="1554" spans="1:15" x14ac:dyDescent="0.25">
      <c r="A1554" s="24" t="s">
        <v>2681</v>
      </c>
      <c r="B1554" s="24" t="s">
        <v>1682</v>
      </c>
      <c r="D1554" s="24" t="s">
        <v>1683</v>
      </c>
      <c r="F1554" s="24" t="s">
        <v>2528</v>
      </c>
      <c r="H1554" s="27">
        <v>43465</v>
      </c>
      <c r="I1554" s="27">
        <v>42988</v>
      </c>
      <c r="J1554" s="27">
        <v>42988</v>
      </c>
      <c r="K1554" s="27"/>
      <c r="L1554" s="24" t="str">
        <f>TRIM(Table3[[#This Row],[EMP ID]])</f>
        <v>BARERI</v>
      </c>
      <c r="M1554" s="24" t="str">
        <f t="shared" si="52"/>
        <v>Erick Barcenas Solis</v>
      </c>
      <c r="N1554" s="24" t="str">
        <f t="shared" si="53"/>
        <v>Barcenas Solis, Erick</v>
      </c>
      <c r="O1554" s="24" t="s">
        <v>2681</v>
      </c>
    </row>
    <row r="1555" spans="1:15" x14ac:dyDescent="0.25">
      <c r="A1555" s="24" t="s">
        <v>2682</v>
      </c>
      <c r="B1555" s="24" t="s">
        <v>2533</v>
      </c>
      <c r="D1555" s="24" t="s">
        <v>2534</v>
      </c>
      <c r="F1555" s="24" t="s">
        <v>2528</v>
      </c>
      <c r="G1555" s="24" t="s">
        <v>761</v>
      </c>
      <c r="H1555" s="27">
        <v>44498</v>
      </c>
      <c r="I1555" s="27">
        <v>44385</v>
      </c>
      <c r="J1555" s="27">
        <v>44385</v>
      </c>
      <c r="K1555" s="27"/>
      <c r="L1555" s="24" t="str">
        <f>TRIM(Table3[[#This Row],[EMP ID]])</f>
        <v>BARJOV</v>
      </c>
      <c r="M1555" s="24" t="str">
        <f t="shared" si="52"/>
        <v>Jovanny Barajas</v>
      </c>
      <c r="N1555" s="24" t="str">
        <f t="shared" si="53"/>
        <v>Barajas, Jovanny</v>
      </c>
      <c r="O1555" s="24" t="s">
        <v>2682</v>
      </c>
    </row>
    <row r="1556" spans="1:15" x14ac:dyDescent="0.25">
      <c r="A1556" s="24" t="s">
        <v>2683</v>
      </c>
      <c r="B1556" s="24" t="s">
        <v>974</v>
      </c>
      <c r="C1556" s="24" t="s">
        <v>791</v>
      </c>
      <c r="D1556" s="24" t="s">
        <v>1459</v>
      </c>
      <c r="F1556" s="24" t="s">
        <v>2527</v>
      </c>
      <c r="G1556" s="24" t="s">
        <v>761</v>
      </c>
      <c r="H1556" s="27">
        <v>44519</v>
      </c>
      <c r="I1556" s="27">
        <v>44515</v>
      </c>
      <c r="J1556" s="27">
        <v>44515</v>
      </c>
      <c r="K1556" s="27"/>
      <c r="L1556" s="24" t="str">
        <f>TRIM(Table3[[#This Row],[EMP ID]])</f>
        <v>BARLUI</v>
      </c>
      <c r="M1556" s="24" t="str">
        <f t="shared" si="52"/>
        <v>Luis E. Barco Perez</v>
      </c>
      <c r="N1556" s="24" t="str">
        <f t="shared" si="53"/>
        <v>Barco Perez, Luis E</v>
      </c>
      <c r="O1556" s="24" t="s">
        <v>2683</v>
      </c>
    </row>
    <row r="1557" spans="1:15" x14ac:dyDescent="0.25">
      <c r="A1557" s="24" t="s">
        <v>2684</v>
      </c>
      <c r="B1557" s="24" t="s">
        <v>1374</v>
      </c>
      <c r="C1557" s="24" t="s">
        <v>776</v>
      </c>
      <c r="D1557" s="24" t="s">
        <v>2535</v>
      </c>
      <c r="F1557" s="24" t="s">
        <v>2528</v>
      </c>
      <c r="G1557" s="24" t="s">
        <v>761</v>
      </c>
      <c r="H1557" s="27">
        <v>45230</v>
      </c>
      <c r="I1557" s="27">
        <v>45066</v>
      </c>
      <c r="J1557" s="27">
        <v>45066</v>
      </c>
      <c r="K1557" s="27"/>
      <c r="L1557" s="24" t="str">
        <f>TRIM(Table3[[#This Row],[EMP ID]])</f>
        <v>BATJOH</v>
      </c>
      <c r="M1557" s="24" t="str">
        <f t="shared" si="52"/>
        <v>John M. Batchelor III</v>
      </c>
      <c r="N1557" s="24" t="str">
        <f t="shared" si="53"/>
        <v>Batchelor III, John M</v>
      </c>
      <c r="O1557" s="24" t="s">
        <v>2684</v>
      </c>
    </row>
    <row r="1558" spans="1:15" x14ac:dyDescent="0.25">
      <c r="A1558" s="24" t="s">
        <v>2685</v>
      </c>
      <c r="B1558" s="24" t="s">
        <v>1253</v>
      </c>
      <c r="D1558" s="24" t="s">
        <v>1254</v>
      </c>
      <c r="F1558" s="24" t="s">
        <v>2527</v>
      </c>
      <c r="G1558" s="24" t="s">
        <v>761</v>
      </c>
      <c r="H1558" s="27">
        <v>44260</v>
      </c>
      <c r="I1558" s="27">
        <v>44102</v>
      </c>
      <c r="J1558" s="27">
        <v>44102</v>
      </c>
      <c r="K1558" s="27"/>
      <c r="L1558" s="24" t="str">
        <f>TRIM(Table3[[#This Row],[EMP ID]])</f>
        <v>BECALF</v>
      </c>
      <c r="M1558" s="24" t="str">
        <f t="shared" si="52"/>
        <v>Alfredo Becerra</v>
      </c>
      <c r="N1558" s="24" t="str">
        <f t="shared" si="53"/>
        <v>Becerra, Alfredo</v>
      </c>
      <c r="O1558" s="24" t="s">
        <v>2685</v>
      </c>
    </row>
    <row r="1559" spans="1:15" x14ac:dyDescent="0.25">
      <c r="A1559" s="24" t="s">
        <v>2686</v>
      </c>
      <c r="B1559" s="24" t="s">
        <v>916</v>
      </c>
      <c r="C1559" s="24" t="s">
        <v>776</v>
      </c>
      <c r="D1559" s="24" t="s">
        <v>2536</v>
      </c>
      <c r="F1559" s="24" t="s">
        <v>2528</v>
      </c>
      <c r="G1559" s="24" t="s">
        <v>771</v>
      </c>
      <c r="H1559" s="27">
        <v>43111</v>
      </c>
      <c r="I1559" s="27">
        <v>43080</v>
      </c>
      <c r="J1559" s="27">
        <v>43080</v>
      </c>
      <c r="K1559" s="27"/>
      <c r="L1559" s="24" t="str">
        <f>TRIM(Table3[[#This Row],[EMP ID]])</f>
        <v>BELCHR</v>
      </c>
      <c r="M1559" s="24" t="str">
        <f t="shared" si="52"/>
        <v>Christopher M. Bell</v>
      </c>
      <c r="N1559" s="24" t="str">
        <f t="shared" si="53"/>
        <v>Bell, Christopher M</v>
      </c>
      <c r="O1559" s="24" t="s">
        <v>2686</v>
      </c>
    </row>
    <row r="1560" spans="1:15" x14ac:dyDescent="0.25">
      <c r="A1560" s="24" t="s">
        <v>2687</v>
      </c>
      <c r="B1560" s="24" t="s">
        <v>1061</v>
      </c>
      <c r="C1560" s="24" t="s">
        <v>778</v>
      </c>
      <c r="D1560" s="24" t="s">
        <v>1062</v>
      </c>
      <c r="F1560" s="24" t="s">
        <v>2528</v>
      </c>
      <c r="G1560" s="24" t="s">
        <v>761</v>
      </c>
      <c r="H1560" s="27">
        <v>43843</v>
      </c>
      <c r="I1560" s="27">
        <v>43815</v>
      </c>
      <c r="J1560" s="27">
        <v>43815</v>
      </c>
      <c r="K1560" s="27"/>
      <c r="L1560" s="24" t="str">
        <f>TRIM(Table3[[#This Row],[EMP ID]])</f>
        <v>BENMIG</v>
      </c>
      <c r="M1560" s="24" t="str">
        <f t="shared" si="52"/>
        <v>Miguel A. Mendoza-Benitez</v>
      </c>
      <c r="N1560" s="24" t="str">
        <f t="shared" si="53"/>
        <v>Mendoza-Benitez, Miguel A</v>
      </c>
      <c r="O1560" s="24" t="s">
        <v>2687</v>
      </c>
    </row>
    <row r="1561" spans="1:15" x14ac:dyDescent="0.25">
      <c r="A1561" s="24" t="s">
        <v>18</v>
      </c>
      <c r="B1561" s="24" t="s">
        <v>1945</v>
      </c>
      <c r="C1561" s="24" t="s">
        <v>784</v>
      </c>
      <c r="D1561" s="24" t="s">
        <v>2537</v>
      </c>
      <c r="F1561" s="24" t="s">
        <v>2531</v>
      </c>
      <c r="H1561" s="27"/>
      <c r="I1561" s="27">
        <v>44998</v>
      </c>
      <c r="J1561" s="27">
        <v>44998</v>
      </c>
      <c r="K1561" s="27"/>
      <c r="L1561" s="24" t="str">
        <f>TRIM(Table3[[#This Row],[EMP ID]])</f>
        <v>BERROB</v>
      </c>
      <c r="M1561" s="24" t="str">
        <f t="shared" si="52"/>
        <v>Robert P. Berryhill</v>
      </c>
      <c r="N1561" s="24" t="str">
        <f t="shared" si="53"/>
        <v>Berryhill, Robert P</v>
      </c>
      <c r="O1561" s="24" t="s">
        <v>18</v>
      </c>
    </row>
    <row r="1562" spans="1:15" x14ac:dyDescent="0.25">
      <c r="A1562" s="24" t="s">
        <v>2688</v>
      </c>
      <c r="B1562" s="24" t="s">
        <v>1539</v>
      </c>
      <c r="D1562" s="24" t="s">
        <v>2137</v>
      </c>
      <c r="F1562" s="24" t="s">
        <v>2528</v>
      </c>
      <c r="G1562" s="24" t="s">
        <v>761</v>
      </c>
      <c r="H1562" s="27">
        <v>44271</v>
      </c>
      <c r="I1562" s="27">
        <v>43948</v>
      </c>
      <c r="J1562" s="27">
        <v>43948</v>
      </c>
      <c r="K1562" s="27"/>
      <c r="L1562" s="24" t="str">
        <f>TRIM(Table3[[#This Row],[EMP ID]])</f>
        <v>BOTJOS</v>
      </c>
      <c r="M1562" s="24" t="str">
        <f t="shared" si="52"/>
        <v>Josue Botello</v>
      </c>
      <c r="N1562" s="24" t="str">
        <f t="shared" si="53"/>
        <v>Botello, Josue</v>
      </c>
      <c r="O1562" s="24" t="s">
        <v>2688</v>
      </c>
    </row>
    <row r="1563" spans="1:15" x14ac:dyDescent="0.25">
      <c r="A1563" s="24" t="s">
        <v>2689</v>
      </c>
      <c r="B1563" s="24" t="s">
        <v>2538</v>
      </c>
      <c r="C1563" s="24" t="s">
        <v>784</v>
      </c>
      <c r="D1563" s="24" t="s">
        <v>2539</v>
      </c>
      <c r="F1563" s="24" t="s">
        <v>2528</v>
      </c>
      <c r="H1563" s="27">
        <v>43199</v>
      </c>
      <c r="I1563" s="27">
        <v>43133</v>
      </c>
      <c r="J1563" s="27">
        <v>43133</v>
      </c>
      <c r="K1563" s="27"/>
      <c r="L1563" s="24" t="str">
        <f>TRIM(Table3[[#This Row],[EMP ID]])</f>
        <v>BOYDIL</v>
      </c>
      <c r="M1563" s="24" t="str">
        <f t="shared" si="52"/>
        <v>Dillon P. Boyd</v>
      </c>
      <c r="N1563" s="24" t="str">
        <f t="shared" si="53"/>
        <v>Boyd, Dillon P</v>
      </c>
      <c r="O1563" s="24" t="s">
        <v>2689</v>
      </c>
    </row>
    <row r="1564" spans="1:15" x14ac:dyDescent="0.25">
      <c r="A1564" s="24" t="s">
        <v>2690</v>
      </c>
      <c r="B1564" s="24" t="s">
        <v>1185</v>
      </c>
      <c r="C1564" s="24" t="s">
        <v>763</v>
      </c>
      <c r="D1564" s="24" t="s">
        <v>2540</v>
      </c>
      <c r="F1564" s="24" t="s">
        <v>2528</v>
      </c>
      <c r="H1564" s="27">
        <v>43937</v>
      </c>
      <c r="I1564" s="27">
        <v>43937</v>
      </c>
      <c r="J1564" s="27">
        <v>43937</v>
      </c>
      <c r="K1564" s="27"/>
      <c r="L1564" s="24" t="str">
        <f>TRIM(Table3[[#This Row],[EMP ID]])</f>
        <v>BRIDER</v>
      </c>
      <c r="M1564" s="24" t="str">
        <f t="shared" si="52"/>
        <v>Derek W. Briggs</v>
      </c>
      <c r="N1564" s="24" t="str">
        <f t="shared" si="53"/>
        <v>Briggs, Derek W</v>
      </c>
      <c r="O1564" s="24" t="s">
        <v>2690</v>
      </c>
    </row>
    <row r="1565" spans="1:15" x14ac:dyDescent="0.25">
      <c r="A1565" s="24" t="s">
        <v>2691</v>
      </c>
      <c r="B1565" s="24" t="s">
        <v>1198</v>
      </c>
      <c r="C1565" s="24" t="s">
        <v>845</v>
      </c>
      <c r="D1565" s="24" t="s">
        <v>1199</v>
      </c>
      <c r="F1565" s="24" t="s">
        <v>2531</v>
      </c>
      <c r="H1565" s="27">
        <v>44141</v>
      </c>
      <c r="I1565" s="27">
        <v>44144</v>
      </c>
      <c r="J1565" s="27">
        <v>44144</v>
      </c>
      <c r="K1565" s="27"/>
      <c r="L1565" s="24" t="str">
        <f>TRIM(Table3[[#This Row],[EMP ID]])</f>
        <v>BROWIL</v>
      </c>
      <c r="M1565" s="24" t="str">
        <f t="shared" si="52"/>
        <v>William D. Brookshire</v>
      </c>
      <c r="N1565" s="24" t="str">
        <f t="shared" si="53"/>
        <v>Brookshire, William D</v>
      </c>
      <c r="O1565" s="24" t="s">
        <v>2691</v>
      </c>
    </row>
    <row r="1566" spans="1:15" x14ac:dyDescent="0.25">
      <c r="A1566" s="24" t="s">
        <v>2692</v>
      </c>
      <c r="B1566" s="24" t="s">
        <v>1063</v>
      </c>
      <c r="D1566" s="24" t="s">
        <v>1064</v>
      </c>
      <c r="F1566" s="24" t="s">
        <v>2528</v>
      </c>
      <c r="G1566" s="24" t="s">
        <v>761</v>
      </c>
      <c r="H1566" s="27">
        <v>44320</v>
      </c>
      <c r="I1566" s="27">
        <v>43864</v>
      </c>
      <c r="J1566" s="27">
        <v>43864</v>
      </c>
      <c r="K1566" s="27"/>
      <c r="L1566" s="24" t="str">
        <f>TRIM(Table3[[#This Row],[EMP ID]])</f>
        <v>CABNEM</v>
      </c>
      <c r="M1566" s="24" t="str">
        <f t="shared" si="52"/>
        <v>Nemesio Cabrera</v>
      </c>
      <c r="N1566" s="24" t="str">
        <f t="shared" si="53"/>
        <v>Cabrera, Nemesio</v>
      </c>
      <c r="O1566" s="24" t="s">
        <v>2692</v>
      </c>
    </row>
    <row r="1567" spans="1:15" x14ac:dyDescent="0.25">
      <c r="A1567" s="24" t="s">
        <v>2693</v>
      </c>
      <c r="B1567" s="24" t="s">
        <v>2111</v>
      </c>
      <c r="C1567" s="24" t="s">
        <v>776</v>
      </c>
      <c r="D1567" s="24" t="s">
        <v>2112</v>
      </c>
      <c r="F1567" s="24" t="s">
        <v>2528</v>
      </c>
      <c r="G1567" s="24" t="s">
        <v>761</v>
      </c>
      <c r="H1567" s="27"/>
      <c r="I1567" s="27">
        <v>44271</v>
      </c>
      <c r="J1567" s="27">
        <v>44271</v>
      </c>
      <c r="K1567" s="27"/>
      <c r="L1567" s="24" t="str">
        <f>TRIM(Table3[[#This Row],[EMP ID]])</f>
        <v>CABREY</v>
      </c>
      <c r="M1567" s="24" t="str">
        <f t="shared" si="52"/>
        <v>Reyneri M. Caballero</v>
      </c>
      <c r="N1567" s="24" t="str">
        <f t="shared" si="53"/>
        <v>Caballero, Reyneri M</v>
      </c>
      <c r="O1567" s="24" t="s">
        <v>2693</v>
      </c>
    </row>
    <row r="1568" spans="1:15" x14ac:dyDescent="0.25">
      <c r="A1568" s="24" t="s">
        <v>2694</v>
      </c>
      <c r="B1568" s="24" t="s">
        <v>1518</v>
      </c>
      <c r="D1568" s="24" t="s">
        <v>1541</v>
      </c>
      <c r="F1568" s="24" t="s">
        <v>2527</v>
      </c>
      <c r="G1568" s="24" t="s">
        <v>761</v>
      </c>
      <c r="H1568" s="27">
        <v>44519</v>
      </c>
      <c r="I1568" s="27">
        <v>44515</v>
      </c>
      <c r="J1568" s="27">
        <v>44515</v>
      </c>
      <c r="K1568" s="27"/>
      <c r="L1568" s="24" t="str">
        <f>TRIM(Table3[[#This Row],[EMP ID]])</f>
        <v>CALDOM</v>
      </c>
      <c r="M1568" s="24" t="str">
        <f t="shared" si="52"/>
        <v>Domingo Calixto Flores</v>
      </c>
      <c r="N1568" s="24" t="str">
        <f t="shared" si="53"/>
        <v>Calixto Flores, Domingo</v>
      </c>
      <c r="O1568" s="24" t="s">
        <v>2694</v>
      </c>
    </row>
    <row r="1569" spans="1:15" x14ac:dyDescent="0.25">
      <c r="A1569" s="24" t="s">
        <v>2695</v>
      </c>
      <c r="B1569" s="24" t="s">
        <v>1308</v>
      </c>
      <c r="C1569" s="24" t="s">
        <v>845</v>
      </c>
      <c r="D1569" s="24" t="s">
        <v>1309</v>
      </c>
      <c r="F1569" s="24" t="s">
        <v>2528</v>
      </c>
      <c r="H1569" s="27">
        <v>43922</v>
      </c>
      <c r="I1569" s="27">
        <v>43922</v>
      </c>
      <c r="J1569" s="27">
        <v>43922</v>
      </c>
      <c r="K1569" s="27"/>
      <c r="L1569" s="24" t="str">
        <f>TRIM(Table3[[#This Row],[EMP ID]])</f>
        <v>CALJOS</v>
      </c>
      <c r="M1569" s="24" t="str">
        <f t="shared" si="52"/>
        <v>Joshua D. Callaway</v>
      </c>
      <c r="N1569" s="24" t="str">
        <f t="shared" si="53"/>
        <v>Callaway, Joshua D</v>
      </c>
      <c r="O1569" s="24" t="s">
        <v>2695</v>
      </c>
    </row>
    <row r="1570" spans="1:15" x14ac:dyDescent="0.25">
      <c r="A1570" s="24" t="s">
        <v>2696</v>
      </c>
      <c r="B1570" s="24" t="s">
        <v>859</v>
      </c>
      <c r="C1570" s="24" t="s">
        <v>845</v>
      </c>
      <c r="D1570" s="24" t="s">
        <v>1471</v>
      </c>
      <c r="F1570" s="24" t="s">
        <v>2541</v>
      </c>
      <c r="G1570" s="24" t="s">
        <v>761</v>
      </c>
      <c r="H1570" s="27">
        <v>44510</v>
      </c>
      <c r="I1570" s="27">
        <v>44417</v>
      </c>
      <c r="J1570" s="27">
        <v>44417</v>
      </c>
      <c r="K1570" s="27"/>
      <c r="L1570" s="24" t="str">
        <f>TRIM(Table3[[#This Row],[EMP ID]])</f>
        <v>CALOSC</v>
      </c>
      <c r="M1570" s="24" t="str">
        <f t="shared" si="52"/>
        <v>Oscar D. Calcanas Cisneros</v>
      </c>
      <c r="N1570" s="24" t="str">
        <f t="shared" si="53"/>
        <v>Calcanas Cisneros, Oscar D</v>
      </c>
      <c r="O1570" s="24" t="s">
        <v>2696</v>
      </c>
    </row>
    <row r="1571" spans="1:15" x14ac:dyDescent="0.25">
      <c r="A1571" s="24" t="s">
        <v>2697</v>
      </c>
      <c r="B1571" s="24" t="s">
        <v>891</v>
      </c>
      <c r="D1571" s="24" t="s">
        <v>1543</v>
      </c>
      <c r="F1571" s="24" t="s">
        <v>2527</v>
      </c>
      <c r="G1571" s="24" t="s">
        <v>761</v>
      </c>
      <c r="H1571" s="27"/>
      <c r="I1571" s="27">
        <v>44927</v>
      </c>
      <c r="J1571" s="27">
        <v>44927</v>
      </c>
      <c r="K1571" s="27"/>
      <c r="L1571" s="24" t="str">
        <f>TRIM(Table3[[#This Row],[EMP ID]])</f>
        <v>CALRIC</v>
      </c>
      <c r="M1571" s="24" t="str">
        <f t="shared" si="52"/>
        <v>Ricardo Calzada</v>
      </c>
      <c r="N1571" s="24" t="str">
        <f t="shared" si="53"/>
        <v>Calzada, Ricardo</v>
      </c>
      <c r="O1571" s="24" t="s">
        <v>2697</v>
      </c>
    </row>
    <row r="1572" spans="1:15" x14ac:dyDescent="0.25">
      <c r="A1572" s="24" t="s">
        <v>2698</v>
      </c>
      <c r="B1572" s="24" t="s">
        <v>908</v>
      </c>
      <c r="C1572" s="24" t="s">
        <v>810</v>
      </c>
      <c r="D1572" s="24" t="s">
        <v>1065</v>
      </c>
      <c r="F1572" s="24" t="s">
        <v>2527</v>
      </c>
      <c r="G1572" s="24" t="s">
        <v>761</v>
      </c>
      <c r="H1572" s="27">
        <v>44285</v>
      </c>
      <c r="I1572" s="27">
        <v>44088</v>
      </c>
      <c r="J1572" s="27">
        <v>43396</v>
      </c>
      <c r="K1572" s="27"/>
      <c r="L1572" s="24" t="str">
        <f>TRIM(Table3[[#This Row],[EMP ID]])</f>
        <v>CANJUA</v>
      </c>
      <c r="M1572" s="24" t="str">
        <f t="shared" si="52"/>
        <v>Juan C. Candelaria</v>
      </c>
      <c r="N1572" s="24" t="str">
        <f t="shared" si="53"/>
        <v>Candelaria, Juan C</v>
      </c>
      <c r="O1572" s="24" t="s">
        <v>2698</v>
      </c>
    </row>
    <row r="1573" spans="1:15" x14ac:dyDescent="0.25">
      <c r="A1573" s="24" t="s">
        <v>2699</v>
      </c>
      <c r="B1573" s="24" t="s">
        <v>979</v>
      </c>
      <c r="C1573" s="24" t="s">
        <v>845</v>
      </c>
      <c r="D1573" s="24" t="s">
        <v>1189</v>
      </c>
      <c r="F1573" s="24" t="s">
        <v>2531</v>
      </c>
      <c r="G1573" s="24" t="s">
        <v>761</v>
      </c>
      <c r="H1573" s="27">
        <v>44687</v>
      </c>
      <c r="I1573" s="27">
        <v>44291</v>
      </c>
      <c r="J1573" s="27">
        <v>44291</v>
      </c>
      <c r="K1573" s="27"/>
      <c r="L1573" s="24" t="str">
        <f>TRIM(Table3[[#This Row],[EMP ID]])</f>
        <v>CARROB</v>
      </c>
      <c r="M1573" s="24" t="str">
        <f t="shared" si="52"/>
        <v>Roberto D. Carbajal</v>
      </c>
      <c r="N1573" s="24" t="str">
        <f t="shared" si="53"/>
        <v>Carbajal, Roberto D</v>
      </c>
      <c r="O1573" s="24" t="s">
        <v>2699</v>
      </c>
    </row>
    <row r="1574" spans="1:15" x14ac:dyDescent="0.25">
      <c r="A1574" s="24" t="s">
        <v>2700</v>
      </c>
      <c r="B1574" s="24" t="s">
        <v>2542</v>
      </c>
      <c r="C1574" s="24" t="s">
        <v>776</v>
      </c>
      <c r="D1574" s="24" t="s">
        <v>2543</v>
      </c>
      <c r="F1574" s="24" t="s">
        <v>2528</v>
      </c>
      <c r="H1574" s="27">
        <v>43265</v>
      </c>
      <c r="I1574" s="27">
        <v>43191</v>
      </c>
      <c r="J1574" s="27"/>
      <c r="K1574" s="27"/>
      <c r="L1574" s="24" t="str">
        <f>TRIM(Table3[[#This Row],[EMP ID]])</f>
        <v>CASDUS</v>
      </c>
      <c r="M1574" s="24" t="str">
        <f t="shared" si="52"/>
        <v>DUSTIN M. CASTILLO</v>
      </c>
      <c r="N1574" s="24" t="str">
        <f t="shared" si="53"/>
        <v>CASTILLO, DUSTIN M</v>
      </c>
      <c r="O1574" s="24" t="s">
        <v>2700</v>
      </c>
    </row>
    <row r="1575" spans="1:15" x14ac:dyDescent="0.25">
      <c r="A1575" s="24" t="s">
        <v>2701</v>
      </c>
      <c r="B1575" s="24" t="s">
        <v>1122</v>
      </c>
      <c r="D1575" s="24" t="s">
        <v>2544</v>
      </c>
      <c r="F1575" s="24" t="s">
        <v>2528</v>
      </c>
      <c r="G1575" s="24" t="s">
        <v>761</v>
      </c>
      <c r="H1575" s="27">
        <v>44910</v>
      </c>
      <c r="I1575" s="27">
        <v>44476</v>
      </c>
      <c r="J1575" s="27">
        <v>44476</v>
      </c>
      <c r="K1575" s="27"/>
      <c r="L1575" s="24" t="str">
        <f>TRIM(Table3[[#This Row],[EMP ID]])</f>
        <v>CASFER</v>
      </c>
      <c r="M1575" s="24" t="str">
        <f t="shared" si="52"/>
        <v>Fernando Castaneda Hernandez</v>
      </c>
      <c r="N1575" s="24" t="str">
        <f t="shared" si="53"/>
        <v>Castaneda Hernandez, Fernando</v>
      </c>
      <c r="O1575" s="24" t="s">
        <v>2701</v>
      </c>
    </row>
    <row r="1576" spans="1:15" x14ac:dyDescent="0.25">
      <c r="A1576" s="24" t="s">
        <v>2702</v>
      </c>
      <c r="B1576" s="24" t="s">
        <v>1061</v>
      </c>
      <c r="D1576" s="24" t="s">
        <v>1328</v>
      </c>
      <c r="F1576" s="24" t="s">
        <v>2531</v>
      </c>
      <c r="G1576" s="24" t="s">
        <v>761</v>
      </c>
      <c r="H1576" s="27">
        <v>44673</v>
      </c>
      <c r="I1576" s="27">
        <v>44326</v>
      </c>
      <c r="J1576" s="27">
        <v>44326</v>
      </c>
      <c r="K1576" s="27"/>
      <c r="L1576" s="24" t="str">
        <f>TRIM(Table3[[#This Row],[EMP ID]])</f>
        <v>CASMIG</v>
      </c>
      <c r="M1576" s="24" t="str">
        <f t="shared" si="52"/>
        <v>Miguel Castillo</v>
      </c>
      <c r="N1576" s="24" t="str">
        <f t="shared" si="53"/>
        <v>Castillo, Miguel</v>
      </c>
      <c r="O1576" s="24" t="s">
        <v>2702</v>
      </c>
    </row>
    <row r="1577" spans="1:15" x14ac:dyDescent="0.25">
      <c r="A1577" s="24" t="s">
        <v>2703</v>
      </c>
      <c r="B1577" s="24" t="s">
        <v>1193</v>
      </c>
      <c r="C1577" s="24" t="s">
        <v>762</v>
      </c>
      <c r="D1577" s="24" t="s">
        <v>2545</v>
      </c>
      <c r="F1577" s="24" t="s">
        <v>2528</v>
      </c>
      <c r="G1577" s="24" t="s">
        <v>761</v>
      </c>
      <c r="H1577" s="27">
        <v>44678</v>
      </c>
      <c r="I1577" s="27">
        <v>44333</v>
      </c>
      <c r="J1577" s="27">
        <v>44333</v>
      </c>
      <c r="K1577" s="27"/>
      <c r="L1577" s="24" t="str">
        <f>TRIM(Table3[[#This Row],[EMP ID]])</f>
        <v>CHAADR</v>
      </c>
      <c r="M1577" s="24" t="str">
        <f t="shared" si="52"/>
        <v>Adrian S. Chaves</v>
      </c>
      <c r="N1577" s="24" t="str">
        <f t="shared" si="53"/>
        <v>Chaves, Adrian S</v>
      </c>
      <c r="O1577" s="24" t="s">
        <v>2703</v>
      </c>
    </row>
    <row r="1578" spans="1:15" x14ac:dyDescent="0.25">
      <c r="A1578" s="24" t="s">
        <v>2704</v>
      </c>
      <c r="B1578" s="24" t="s">
        <v>1214</v>
      </c>
      <c r="D1578" s="24" t="s">
        <v>1215</v>
      </c>
      <c r="F1578" s="24" t="s">
        <v>2528</v>
      </c>
      <c r="G1578" s="24" t="s">
        <v>761</v>
      </c>
      <c r="H1578" s="27">
        <v>43656</v>
      </c>
      <c r="I1578" s="27">
        <v>43649</v>
      </c>
      <c r="J1578" s="27"/>
      <c r="K1578" s="27"/>
      <c r="L1578" s="24" t="str">
        <f>TRIM(Table3[[#This Row],[EMP ID]])</f>
        <v>CHAHER</v>
      </c>
      <c r="M1578" s="24" t="str">
        <f t="shared" si="52"/>
        <v>Heriberto Chairez</v>
      </c>
      <c r="N1578" s="24" t="str">
        <f t="shared" si="53"/>
        <v>Chairez, Heriberto</v>
      </c>
      <c r="O1578" s="24" t="s">
        <v>2704</v>
      </c>
    </row>
    <row r="1579" spans="1:15" x14ac:dyDescent="0.25">
      <c r="A1579" s="24" t="s">
        <v>597</v>
      </c>
      <c r="B1579" s="24" t="s">
        <v>2546</v>
      </c>
      <c r="C1579" s="24" t="s">
        <v>762</v>
      </c>
      <c r="D1579" s="24" t="s">
        <v>787</v>
      </c>
      <c r="F1579" s="24" t="s">
        <v>2547</v>
      </c>
      <c r="G1579" s="24" t="s">
        <v>761</v>
      </c>
      <c r="H1579" s="27"/>
      <c r="I1579" s="27">
        <v>44404</v>
      </c>
      <c r="J1579" s="27">
        <v>44404</v>
      </c>
      <c r="K1579" s="27"/>
      <c r="L1579" s="24" t="str">
        <f>TRIM(Table3[[#This Row],[EMP ID]])</f>
        <v>CHAOBA</v>
      </c>
      <c r="M1579" s="24" t="str">
        <f t="shared" si="52"/>
        <v>Obaldo S. Chavez</v>
      </c>
      <c r="N1579" s="24" t="str">
        <f t="shared" si="53"/>
        <v>Chavez, Obaldo S</v>
      </c>
      <c r="O1579" s="24" t="s">
        <v>597</v>
      </c>
    </row>
    <row r="1580" spans="1:15" x14ac:dyDescent="0.25">
      <c r="A1580" s="24" t="s">
        <v>2705</v>
      </c>
      <c r="B1580" s="24" t="s">
        <v>1205</v>
      </c>
      <c r="C1580" s="24" t="s">
        <v>784</v>
      </c>
      <c r="D1580" s="24" t="s">
        <v>1070</v>
      </c>
      <c r="F1580" s="24" t="s">
        <v>2527</v>
      </c>
      <c r="G1580" s="24" t="s">
        <v>761</v>
      </c>
      <c r="H1580" s="27">
        <v>45262</v>
      </c>
      <c r="I1580" s="27">
        <v>44948</v>
      </c>
      <c r="J1580" s="27">
        <v>44948</v>
      </c>
      <c r="K1580" s="27"/>
      <c r="L1580" s="24" t="str">
        <f>TRIM(Table3[[#This Row],[EMP ID]])</f>
        <v>CLAANT</v>
      </c>
      <c r="M1580" s="24" t="str">
        <f t="shared" si="52"/>
        <v>Anthony P. Claudio</v>
      </c>
      <c r="N1580" s="24" t="str">
        <f t="shared" si="53"/>
        <v>Claudio, Anthony P</v>
      </c>
      <c r="O1580" s="24" t="s">
        <v>2705</v>
      </c>
    </row>
    <row r="1581" spans="1:15" x14ac:dyDescent="0.25">
      <c r="A1581" s="24" t="s">
        <v>2706</v>
      </c>
      <c r="B1581" s="24" t="s">
        <v>1035</v>
      </c>
      <c r="D1581" s="24" t="s">
        <v>1530</v>
      </c>
      <c r="F1581" s="24" t="s">
        <v>2528</v>
      </c>
      <c r="G1581" s="24" t="s">
        <v>761</v>
      </c>
      <c r="H1581" s="27">
        <v>44515</v>
      </c>
      <c r="I1581" s="27">
        <v>44474</v>
      </c>
      <c r="J1581" s="27">
        <v>44474</v>
      </c>
      <c r="K1581" s="27"/>
      <c r="L1581" s="24" t="str">
        <f>TRIM(Table3[[#This Row],[EMP ID]])</f>
        <v>CLACAR</v>
      </c>
      <c r="M1581" s="24" t="str">
        <f t="shared" si="52"/>
        <v>Carlos Claudio Martinez</v>
      </c>
      <c r="N1581" s="24" t="str">
        <f t="shared" si="53"/>
        <v>Claudio Martinez, Carlos</v>
      </c>
      <c r="O1581" s="24" t="s">
        <v>2706</v>
      </c>
    </row>
    <row r="1582" spans="1:15" x14ac:dyDescent="0.25">
      <c r="A1582" s="24" t="s">
        <v>2707</v>
      </c>
      <c r="B1582" s="24" t="s">
        <v>813</v>
      </c>
      <c r="C1582" s="24" t="s">
        <v>766</v>
      </c>
      <c r="D1582" s="24" t="s">
        <v>1070</v>
      </c>
      <c r="F1582" s="24" t="s">
        <v>2548</v>
      </c>
      <c r="G1582" s="24" t="s">
        <v>761</v>
      </c>
      <c r="H1582" s="27">
        <v>44515</v>
      </c>
      <c r="I1582" s="27">
        <v>43934</v>
      </c>
      <c r="J1582" s="27">
        <v>43934</v>
      </c>
      <c r="K1582" s="27"/>
      <c r="L1582" s="24" t="str">
        <f>TRIM(Table3[[#This Row],[EMP ID]])</f>
        <v>CLAHEC</v>
      </c>
      <c r="M1582" s="24" t="str">
        <f t="shared" si="52"/>
        <v>Hector J. Claudio</v>
      </c>
      <c r="N1582" s="24" t="str">
        <f t="shared" si="53"/>
        <v>Claudio, Hector J</v>
      </c>
      <c r="O1582" s="24" t="s">
        <v>2707</v>
      </c>
    </row>
    <row r="1583" spans="1:15" x14ac:dyDescent="0.25">
      <c r="A1583" s="24" t="s">
        <v>2708</v>
      </c>
      <c r="B1583" s="24" t="s">
        <v>1265</v>
      </c>
      <c r="C1583" s="24" t="s">
        <v>766</v>
      </c>
      <c r="D1583" s="24" t="s">
        <v>2549</v>
      </c>
      <c r="F1583" s="24" t="s">
        <v>2528</v>
      </c>
      <c r="G1583" s="24" t="s">
        <v>771</v>
      </c>
      <c r="H1583" s="27">
        <v>44475</v>
      </c>
      <c r="I1583" s="27">
        <v>44354</v>
      </c>
      <c r="J1583" s="27">
        <v>44354</v>
      </c>
      <c r="K1583" s="27"/>
      <c r="L1583" s="24" t="str">
        <f>TRIM(Table3[[#This Row],[EMP ID]])</f>
        <v>CLAJER</v>
      </c>
      <c r="M1583" s="24" t="str">
        <f t="shared" si="52"/>
        <v>Jeremiah J. Clark</v>
      </c>
      <c r="N1583" s="24" t="str">
        <f t="shared" si="53"/>
        <v>Clark, Jeremiah J</v>
      </c>
      <c r="O1583" s="24" t="s">
        <v>2708</v>
      </c>
    </row>
    <row r="1584" spans="1:15" x14ac:dyDescent="0.25">
      <c r="A1584" s="24" t="s">
        <v>2709</v>
      </c>
      <c r="B1584" s="24" t="s">
        <v>1071</v>
      </c>
      <c r="D1584" s="24" t="s">
        <v>1070</v>
      </c>
      <c r="F1584" s="24" t="s">
        <v>2532</v>
      </c>
      <c r="G1584" s="24" t="s">
        <v>761</v>
      </c>
      <c r="H1584" s="27">
        <v>44229</v>
      </c>
      <c r="I1584" s="27">
        <v>44053</v>
      </c>
      <c r="J1584" s="27">
        <v>44053</v>
      </c>
      <c r="K1584" s="27"/>
      <c r="L1584" s="24" t="str">
        <f>TRIM(Table3[[#This Row],[EMP ID]])</f>
        <v>CLARAF</v>
      </c>
      <c r="M1584" s="24" t="str">
        <f t="shared" si="52"/>
        <v>Rafael Claudio</v>
      </c>
      <c r="N1584" s="24" t="str">
        <f t="shared" si="53"/>
        <v>Claudio, Rafael</v>
      </c>
      <c r="O1584" s="24" t="s">
        <v>2709</v>
      </c>
    </row>
    <row r="1585" spans="1:15" x14ac:dyDescent="0.25">
      <c r="A1585" s="24" t="s">
        <v>2710</v>
      </c>
      <c r="B1585" s="24" t="s">
        <v>2550</v>
      </c>
      <c r="C1585" s="24" t="s">
        <v>848</v>
      </c>
      <c r="D1585" s="24" t="s">
        <v>2551</v>
      </c>
      <c r="F1585" s="24" t="s">
        <v>2528</v>
      </c>
      <c r="G1585" s="24" t="s">
        <v>771</v>
      </c>
      <c r="H1585" s="27"/>
      <c r="I1585" s="27">
        <v>45377</v>
      </c>
      <c r="J1585" s="27">
        <v>45377</v>
      </c>
      <c r="K1585" s="27"/>
      <c r="L1585" s="24" t="str">
        <f>TRIM(Table3[[#This Row],[EMP ID]])</f>
        <v>CLESAV</v>
      </c>
      <c r="M1585" s="24" t="str">
        <f t="shared" si="52"/>
        <v>Savion R. Cleckley</v>
      </c>
      <c r="N1585" s="24" t="str">
        <f t="shared" si="53"/>
        <v>Cleckley, Savion R</v>
      </c>
      <c r="O1585" s="24" t="s">
        <v>2710</v>
      </c>
    </row>
    <row r="1586" spans="1:15" x14ac:dyDescent="0.25">
      <c r="A1586" s="24" t="s">
        <v>2711</v>
      </c>
      <c r="B1586" s="24" t="s">
        <v>977</v>
      </c>
      <c r="D1586" s="24" t="s">
        <v>1030</v>
      </c>
      <c r="F1586" s="24" t="s">
        <v>2528</v>
      </c>
      <c r="G1586" s="24" t="s">
        <v>761</v>
      </c>
      <c r="H1586" s="27">
        <v>43815</v>
      </c>
      <c r="I1586" s="27">
        <v>43815</v>
      </c>
      <c r="J1586" s="27">
        <v>43815</v>
      </c>
      <c r="K1586" s="27"/>
      <c r="L1586" s="24" t="str">
        <f>TRIM(Table3[[#This Row],[EMP ID]])</f>
        <v>CONAAR</v>
      </c>
      <c r="M1586" s="24" t="str">
        <f t="shared" si="52"/>
        <v>Aaron Concha</v>
      </c>
      <c r="N1586" s="24" t="str">
        <f t="shared" si="53"/>
        <v>Concha, Aaron</v>
      </c>
      <c r="O1586" s="24" t="s">
        <v>2711</v>
      </c>
    </row>
    <row r="1587" spans="1:15" x14ac:dyDescent="0.25">
      <c r="A1587" s="24" t="s">
        <v>2712</v>
      </c>
      <c r="B1587" s="24" t="s">
        <v>2552</v>
      </c>
      <c r="C1587" s="24" t="s">
        <v>845</v>
      </c>
      <c r="D1587" s="24" t="s">
        <v>2553</v>
      </c>
      <c r="F1587" s="24" t="s">
        <v>2528</v>
      </c>
      <c r="H1587" s="27">
        <v>43293</v>
      </c>
      <c r="I1587" s="27">
        <v>43095</v>
      </c>
      <c r="J1587" s="27">
        <v>43095</v>
      </c>
      <c r="K1587" s="27"/>
      <c r="L1587" s="24" t="str">
        <f>TRIM(Table3[[#This Row],[EMP ID]])</f>
        <v>COOCAR</v>
      </c>
      <c r="M1587" s="24" t="str">
        <f t="shared" si="52"/>
        <v>CARLOS D. COOK</v>
      </c>
      <c r="N1587" s="24" t="str">
        <f t="shared" si="53"/>
        <v>COOK, CARLOS D</v>
      </c>
      <c r="O1587" s="24" t="s">
        <v>2712</v>
      </c>
    </row>
    <row r="1588" spans="1:15" x14ac:dyDescent="0.25">
      <c r="A1588" s="24" t="s">
        <v>2713</v>
      </c>
      <c r="B1588" s="24" t="s">
        <v>877</v>
      </c>
      <c r="C1588" s="24" t="s">
        <v>776</v>
      </c>
      <c r="D1588" s="24" t="s">
        <v>1032</v>
      </c>
      <c r="F1588" s="24" t="s">
        <v>2528</v>
      </c>
      <c r="G1588" s="24" t="s">
        <v>761</v>
      </c>
      <c r="H1588" s="27">
        <v>44113</v>
      </c>
      <c r="I1588" s="27">
        <v>44109</v>
      </c>
      <c r="J1588" s="27">
        <v>44109</v>
      </c>
      <c r="K1588" s="27"/>
      <c r="L1588" s="24" t="str">
        <f>TRIM(Table3[[#This Row],[EMP ID]])</f>
        <v>CORJOS</v>
      </c>
      <c r="M1588" s="24" t="str">
        <f t="shared" si="52"/>
        <v>Jose M. Corona</v>
      </c>
      <c r="N1588" s="24" t="str">
        <f t="shared" si="53"/>
        <v>Corona, Jose M</v>
      </c>
      <c r="O1588" s="24" t="s">
        <v>2713</v>
      </c>
    </row>
    <row r="1589" spans="1:15" x14ac:dyDescent="0.25">
      <c r="A1589" s="24" t="s">
        <v>2714</v>
      </c>
      <c r="B1589" s="24" t="s">
        <v>1089</v>
      </c>
      <c r="D1589" s="24" t="s">
        <v>2554</v>
      </c>
      <c r="F1589" s="24" t="s">
        <v>2528</v>
      </c>
      <c r="G1589" s="24" t="s">
        <v>761</v>
      </c>
      <c r="H1589" s="27">
        <v>44949</v>
      </c>
      <c r="I1589" s="27">
        <v>44949</v>
      </c>
      <c r="J1589" s="27">
        <v>44949</v>
      </c>
      <c r="K1589" s="27"/>
      <c r="L1589" s="24" t="str">
        <f>TRIM(Table3[[#This Row],[EMP ID]])</f>
        <v>CORMAN</v>
      </c>
      <c r="M1589" s="24" t="str">
        <f t="shared" si="52"/>
        <v>Manuel Corral Jr</v>
      </c>
      <c r="N1589" s="24" t="str">
        <f t="shared" si="53"/>
        <v>Corral Jr, Manuel</v>
      </c>
      <c r="O1589" s="24" t="s">
        <v>2714</v>
      </c>
    </row>
    <row r="1590" spans="1:15" x14ac:dyDescent="0.25">
      <c r="A1590" s="24" t="s">
        <v>2715</v>
      </c>
      <c r="B1590" s="24" t="s">
        <v>1072</v>
      </c>
      <c r="C1590" s="24" t="s">
        <v>845</v>
      </c>
      <c r="D1590" s="24" t="s">
        <v>1073</v>
      </c>
      <c r="F1590" s="24" t="s">
        <v>2528</v>
      </c>
      <c r="H1590" s="27">
        <v>44392</v>
      </c>
      <c r="I1590" s="27">
        <v>43829</v>
      </c>
      <c r="J1590" s="27">
        <v>43829</v>
      </c>
      <c r="K1590" s="27"/>
      <c r="L1590" s="24" t="str">
        <f>TRIM(Table3[[#This Row],[EMP ID]])</f>
        <v>CRAJAM</v>
      </c>
      <c r="M1590" s="24" t="str">
        <f t="shared" si="52"/>
        <v>James D. Crain</v>
      </c>
      <c r="N1590" s="24" t="str">
        <f t="shared" si="53"/>
        <v>Crain, James D</v>
      </c>
      <c r="O1590" s="24" t="s">
        <v>2715</v>
      </c>
    </row>
    <row r="1591" spans="1:15" x14ac:dyDescent="0.25">
      <c r="A1591" s="24" t="s">
        <v>2716</v>
      </c>
      <c r="B1591" s="24" t="s">
        <v>813</v>
      </c>
      <c r="C1591" s="24" t="s">
        <v>848</v>
      </c>
      <c r="D1591" s="24" t="s">
        <v>1258</v>
      </c>
      <c r="F1591" s="24" t="s">
        <v>2528</v>
      </c>
      <c r="G1591" s="24" t="s">
        <v>761</v>
      </c>
      <c r="H1591" s="27">
        <v>43819</v>
      </c>
      <c r="I1591" s="27">
        <v>43815</v>
      </c>
      <c r="J1591" s="27">
        <v>43815</v>
      </c>
      <c r="K1591" s="27"/>
      <c r="L1591" s="24" t="str">
        <f>TRIM(Table3[[#This Row],[EMP ID]])</f>
        <v>CRUHEC</v>
      </c>
      <c r="M1591" s="24" t="str">
        <f t="shared" si="52"/>
        <v>Hector R. Cruz</v>
      </c>
      <c r="N1591" s="24" t="str">
        <f t="shared" si="53"/>
        <v>Cruz, Hector R</v>
      </c>
      <c r="O1591" s="24" t="s">
        <v>2716</v>
      </c>
    </row>
    <row r="1592" spans="1:15" x14ac:dyDescent="0.25">
      <c r="A1592" s="24" t="s">
        <v>2717</v>
      </c>
      <c r="B1592" s="24" t="s">
        <v>1149</v>
      </c>
      <c r="C1592" s="24" t="s">
        <v>778</v>
      </c>
      <c r="D1592" s="24" t="s">
        <v>1475</v>
      </c>
      <c r="F1592" s="24" t="s">
        <v>2527</v>
      </c>
      <c r="G1592" s="24" t="s">
        <v>761</v>
      </c>
      <c r="H1592" s="27">
        <v>44510</v>
      </c>
      <c r="I1592" s="27">
        <v>44417</v>
      </c>
      <c r="J1592" s="27">
        <v>44417</v>
      </c>
      <c r="K1592" s="27"/>
      <c r="L1592" s="24" t="str">
        <f>TRIM(Table3[[#This Row],[EMP ID]])</f>
        <v>CUEFAB</v>
      </c>
      <c r="M1592" s="24" t="str">
        <f t="shared" si="52"/>
        <v>Fabian A. Cuevas</v>
      </c>
      <c r="N1592" s="24" t="str">
        <f t="shared" si="53"/>
        <v>Cuevas, Fabian A</v>
      </c>
      <c r="O1592" s="24" t="s">
        <v>2717</v>
      </c>
    </row>
    <row r="1593" spans="1:15" x14ac:dyDescent="0.25">
      <c r="A1593" s="24" t="s">
        <v>2718</v>
      </c>
      <c r="B1593" s="24" t="s">
        <v>2555</v>
      </c>
      <c r="C1593" s="24" t="s">
        <v>1039</v>
      </c>
      <c r="D1593" s="24" t="s">
        <v>2556</v>
      </c>
      <c r="F1593" s="24" t="s">
        <v>2528</v>
      </c>
      <c r="G1593" s="24" t="s">
        <v>771</v>
      </c>
      <c r="H1593" s="27">
        <v>45050</v>
      </c>
      <c r="I1593" s="27">
        <v>44872</v>
      </c>
      <c r="J1593" s="27">
        <v>44872</v>
      </c>
      <c r="K1593" s="27"/>
      <c r="L1593" s="24" t="str">
        <f>TRIM(Table3[[#This Row],[EMP ID]])</f>
        <v>DAVJAZ</v>
      </c>
      <c r="M1593" s="24" t="str">
        <f t="shared" si="52"/>
        <v>Jazer T. Davis</v>
      </c>
      <c r="N1593" s="24" t="str">
        <f t="shared" si="53"/>
        <v>Davis, Jazer T</v>
      </c>
      <c r="O1593" s="24" t="s">
        <v>2718</v>
      </c>
    </row>
    <row r="1594" spans="1:15" x14ac:dyDescent="0.25">
      <c r="A1594" s="24" t="s">
        <v>2719</v>
      </c>
      <c r="B1594" s="24" t="s">
        <v>1043</v>
      </c>
      <c r="D1594" s="24" t="s">
        <v>1076</v>
      </c>
      <c r="F1594" s="24" t="s">
        <v>2527</v>
      </c>
      <c r="G1594" s="24" t="s">
        <v>761</v>
      </c>
      <c r="H1594" s="27">
        <v>44499</v>
      </c>
      <c r="I1594" s="27">
        <v>43003</v>
      </c>
      <c r="J1594" s="27">
        <v>43003</v>
      </c>
      <c r="K1594" s="27"/>
      <c r="L1594" s="24" t="str">
        <f>TRIM(Table3[[#This Row],[EMP ID]])</f>
        <v>DEARAM</v>
      </c>
      <c r="M1594" s="24" t="str">
        <f t="shared" si="52"/>
        <v>Ramon Deanda</v>
      </c>
      <c r="N1594" s="24" t="str">
        <f t="shared" si="53"/>
        <v>Deanda, Ramon</v>
      </c>
      <c r="O1594" s="24" t="s">
        <v>2719</v>
      </c>
    </row>
    <row r="1595" spans="1:15" x14ac:dyDescent="0.25">
      <c r="A1595" s="24" t="s">
        <v>2720</v>
      </c>
      <c r="B1595" s="24" t="s">
        <v>876</v>
      </c>
      <c r="D1595" s="24" t="s">
        <v>2287</v>
      </c>
      <c r="F1595" s="24" t="s">
        <v>2528</v>
      </c>
      <c r="G1595" s="24" t="s">
        <v>761</v>
      </c>
      <c r="H1595" s="27">
        <v>44707</v>
      </c>
      <c r="I1595" s="27">
        <v>44271</v>
      </c>
      <c r="J1595" s="27">
        <v>44271</v>
      </c>
      <c r="K1595" s="27"/>
      <c r="L1595" s="24" t="str">
        <f>TRIM(Table3[[#This Row],[EMP ID]])</f>
        <v>DELOMA</v>
      </c>
      <c r="M1595" s="24" t="str">
        <f t="shared" si="52"/>
        <v>Omar Del Villar</v>
      </c>
      <c r="N1595" s="24" t="str">
        <f t="shared" si="53"/>
        <v>Del Villar, Omar</v>
      </c>
      <c r="O1595" s="24" t="s">
        <v>2720</v>
      </c>
    </row>
    <row r="1596" spans="1:15" x14ac:dyDescent="0.25">
      <c r="A1596" s="24" t="s">
        <v>2721</v>
      </c>
      <c r="B1596" s="24" t="s">
        <v>1177</v>
      </c>
      <c r="C1596" s="24" t="s">
        <v>1039</v>
      </c>
      <c r="D1596" s="24" t="s">
        <v>975</v>
      </c>
      <c r="F1596" s="24" t="s">
        <v>2528</v>
      </c>
      <c r="G1596" s="24" t="s">
        <v>771</v>
      </c>
      <c r="H1596" s="27">
        <v>44406</v>
      </c>
      <c r="I1596" s="27">
        <v>43556</v>
      </c>
      <c r="J1596" s="27">
        <v>43556</v>
      </c>
      <c r="K1596" s="27"/>
      <c r="L1596" s="24" t="str">
        <f>TRIM(Table3[[#This Row],[EMP ID]])</f>
        <v>DIEMIC</v>
      </c>
      <c r="M1596" s="24" t="str">
        <f t="shared" si="52"/>
        <v>Micheal T. Diego</v>
      </c>
      <c r="N1596" s="24" t="str">
        <f t="shared" si="53"/>
        <v>Diego, Micheal T</v>
      </c>
      <c r="O1596" s="24" t="s">
        <v>2721</v>
      </c>
    </row>
    <row r="1597" spans="1:15" x14ac:dyDescent="0.25">
      <c r="A1597" s="24" t="s">
        <v>322</v>
      </c>
      <c r="B1597" s="24" t="s">
        <v>1698</v>
      </c>
      <c r="C1597" s="24" t="s">
        <v>763</v>
      </c>
      <c r="D1597" s="24" t="s">
        <v>2557</v>
      </c>
      <c r="F1597" s="24" t="s">
        <v>2558</v>
      </c>
      <c r="G1597" s="24" t="s">
        <v>771</v>
      </c>
      <c r="H1597" s="27"/>
      <c r="I1597" s="27">
        <v>44970</v>
      </c>
      <c r="J1597" s="27">
        <v>44970</v>
      </c>
      <c r="K1597" s="27"/>
      <c r="L1597" s="24" t="str">
        <f>TRIM(Table3[[#This Row],[EMP ID]])</f>
        <v>DODROG</v>
      </c>
      <c r="M1597" s="24" t="str">
        <f t="shared" si="52"/>
        <v>Roger W. Doddy</v>
      </c>
      <c r="N1597" s="24" t="str">
        <f t="shared" si="53"/>
        <v>Doddy, Roger W</v>
      </c>
      <c r="O1597" s="24" t="s">
        <v>322</v>
      </c>
    </row>
    <row r="1598" spans="1:15" x14ac:dyDescent="0.25">
      <c r="A1598" s="24" t="s">
        <v>2722</v>
      </c>
      <c r="B1598" s="24" t="s">
        <v>815</v>
      </c>
      <c r="C1598" s="24" t="s">
        <v>816</v>
      </c>
      <c r="D1598" s="24" t="s">
        <v>817</v>
      </c>
      <c r="F1598" s="24" t="s">
        <v>2559</v>
      </c>
      <c r="G1598" s="24" t="s">
        <v>804</v>
      </c>
      <c r="H1598" s="27"/>
      <c r="I1598" s="27">
        <v>42142</v>
      </c>
      <c r="J1598" s="27">
        <v>42142</v>
      </c>
      <c r="K1598" s="27"/>
      <c r="L1598" s="24" t="str">
        <f>TRIM(Table3[[#This Row],[EMP ID]])</f>
        <v>ELHAMM</v>
      </c>
      <c r="M1598" s="24" t="str">
        <f t="shared" si="52"/>
        <v>Ammar I. Elhamad</v>
      </c>
      <c r="N1598" s="24" t="str">
        <f t="shared" si="53"/>
        <v>Elhamad, Ammar I</v>
      </c>
      <c r="O1598" s="24" t="s">
        <v>2722</v>
      </c>
    </row>
    <row r="1599" spans="1:15" x14ac:dyDescent="0.25">
      <c r="A1599" s="24" t="s">
        <v>2723</v>
      </c>
      <c r="B1599" s="24" t="s">
        <v>2410</v>
      </c>
      <c r="C1599" s="24" t="s">
        <v>769</v>
      </c>
      <c r="D1599" s="24" t="s">
        <v>2411</v>
      </c>
      <c r="F1599" s="24" t="s">
        <v>2528</v>
      </c>
      <c r="G1599" s="24" t="s">
        <v>771</v>
      </c>
      <c r="H1599" s="27">
        <v>45199</v>
      </c>
      <c r="I1599" s="27">
        <v>44795</v>
      </c>
      <c r="J1599" s="27">
        <v>44795</v>
      </c>
      <c r="K1599" s="27"/>
      <c r="L1599" s="24" t="str">
        <f>TRIM(Table3[[#This Row],[EMP ID]])</f>
        <v>ELZJAS</v>
      </c>
      <c r="M1599" s="24" t="str">
        <f t="shared" si="52"/>
        <v>Jasma L. Elzy</v>
      </c>
      <c r="N1599" s="24" t="str">
        <f t="shared" si="53"/>
        <v>Elzy, Jasma L</v>
      </c>
      <c r="O1599" s="24" t="s">
        <v>2723</v>
      </c>
    </row>
    <row r="1600" spans="1:15" x14ac:dyDescent="0.25">
      <c r="A1600" s="24" t="s">
        <v>2724</v>
      </c>
      <c r="B1600" s="24" t="s">
        <v>2560</v>
      </c>
      <c r="C1600" s="24" t="s">
        <v>845</v>
      </c>
      <c r="D1600" s="24" t="s">
        <v>2561</v>
      </c>
      <c r="F1600" s="24" t="s">
        <v>2558</v>
      </c>
      <c r="G1600" s="24" t="s">
        <v>771</v>
      </c>
      <c r="H1600" s="27">
        <v>43678</v>
      </c>
      <c r="I1600" s="27">
        <v>43339</v>
      </c>
      <c r="J1600" s="27">
        <v>43339</v>
      </c>
      <c r="K1600" s="27"/>
      <c r="L1600" s="24" t="str">
        <f>TRIM(Table3[[#This Row],[EMP ID]])</f>
        <v>EMEBRI</v>
      </c>
      <c r="M1600" s="24" t="str">
        <f t="shared" si="52"/>
        <v>Brionna D. Emerson</v>
      </c>
      <c r="N1600" s="24" t="str">
        <f t="shared" si="53"/>
        <v>Emerson, Brionna D</v>
      </c>
      <c r="O1600" s="24" t="s">
        <v>2724</v>
      </c>
    </row>
    <row r="1601" spans="1:15" x14ac:dyDescent="0.25">
      <c r="A1601" s="24" t="s">
        <v>2725</v>
      </c>
      <c r="B1601" s="24" t="s">
        <v>2562</v>
      </c>
      <c r="C1601" s="24" t="s">
        <v>769</v>
      </c>
      <c r="D1601" s="24" t="s">
        <v>2563</v>
      </c>
      <c r="F1601" s="24" t="s">
        <v>2528</v>
      </c>
      <c r="H1601" s="27">
        <v>44379</v>
      </c>
      <c r="I1601" s="27">
        <v>44362</v>
      </c>
      <c r="J1601" s="27">
        <v>44362</v>
      </c>
      <c r="K1601" s="27"/>
      <c r="L1601" s="24" t="str">
        <f>TRIM(Table3[[#This Row],[EMP ID]])</f>
        <v>ENGJAY</v>
      </c>
      <c r="M1601" s="24" t="str">
        <f t="shared" ref="M1601:M1664" si="54">IF(C1601&lt;&gt;"", B1601 &amp; " " &amp; C1601 &amp; ". " &amp; D1601, B1601 &amp; " " &amp; D1601)</f>
        <v>Jayson L. Engles Jr</v>
      </c>
      <c r="N1601" s="24" t="str">
        <f t="shared" ref="N1601:N1664" si="55">IF(C1601&lt;&gt;"", D1601 &amp; ", " &amp; B1601 &amp; " " &amp; C1601, D1601 &amp; ", " &amp; B1601)</f>
        <v>Engles Jr, Jayson L</v>
      </c>
      <c r="O1601" s="24" t="s">
        <v>2725</v>
      </c>
    </row>
    <row r="1602" spans="1:15" x14ac:dyDescent="0.25">
      <c r="A1602" s="24" t="s">
        <v>2726</v>
      </c>
      <c r="B1602" s="24" t="s">
        <v>2564</v>
      </c>
      <c r="C1602" s="24" t="s">
        <v>816</v>
      </c>
      <c r="D1602" s="24" t="s">
        <v>2565</v>
      </c>
      <c r="F1602" s="24" t="s">
        <v>2528</v>
      </c>
      <c r="H1602" s="27">
        <v>43191</v>
      </c>
      <c r="I1602" s="27">
        <v>43108</v>
      </c>
      <c r="J1602" s="27">
        <v>43108</v>
      </c>
      <c r="K1602" s="27"/>
      <c r="L1602" s="24" t="str">
        <f>TRIM(Table3[[#This Row],[EMP ID]])</f>
        <v>ESCELL</v>
      </c>
      <c r="M1602" s="24" t="str">
        <f t="shared" si="54"/>
        <v>Elliut I. Escabar</v>
      </c>
      <c r="N1602" s="24" t="str">
        <f t="shared" si="55"/>
        <v>Escabar, Elliut I</v>
      </c>
      <c r="O1602" s="24" t="s">
        <v>2726</v>
      </c>
    </row>
    <row r="1603" spans="1:15" x14ac:dyDescent="0.25">
      <c r="A1603" s="24" t="s">
        <v>313</v>
      </c>
      <c r="B1603" s="24" t="s">
        <v>2566</v>
      </c>
      <c r="D1603" s="24" t="s">
        <v>2567</v>
      </c>
      <c r="F1603" s="24" t="s">
        <v>2558</v>
      </c>
      <c r="G1603" s="24" t="s">
        <v>761</v>
      </c>
      <c r="H1603" s="27"/>
      <c r="I1603" s="27">
        <v>44704</v>
      </c>
      <c r="J1603" s="27">
        <v>44704</v>
      </c>
      <c r="K1603" s="27"/>
      <c r="L1603" s="24" t="str">
        <f>TRIM(Table3[[#This Row],[EMP ID]])</f>
        <v>ESPJOV</v>
      </c>
      <c r="M1603" s="24" t="str">
        <f t="shared" si="54"/>
        <v>Jovan Espinoza-Casillas</v>
      </c>
      <c r="N1603" s="24" t="str">
        <f t="shared" si="55"/>
        <v>Espinoza-Casillas, Jovan</v>
      </c>
      <c r="O1603" s="24" t="s">
        <v>313</v>
      </c>
    </row>
    <row r="1604" spans="1:15" x14ac:dyDescent="0.25">
      <c r="A1604" s="24" t="s">
        <v>2727</v>
      </c>
      <c r="B1604" s="24" t="s">
        <v>2568</v>
      </c>
      <c r="D1604" s="24" t="s">
        <v>2569</v>
      </c>
      <c r="F1604" s="24" t="s">
        <v>2528</v>
      </c>
      <c r="G1604" s="24" t="s">
        <v>761</v>
      </c>
      <c r="H1604" s="27">
        <v>44533</v>
      </c>
      <c r="I1604" s="27">
        <v>44462</v>
      </c>
      <c r="J1604" s="27">
        <v>44462</v>
      </c>
      <c r="K1604" s="27"/>
      <c r="L1604" s="24" t="str">
        <f>TRIM(Table3[[#This Row],[EMP ID]])</f>
        <v>ESPNIC</v>
      </c>
      <c r="M1604" s="24" t="str">
        <f t="shared" si="54"/>
        <v>Nicolas Espino</v>
      </c>
      <c r="N1604" s="24" t="str">
        <f t="shared" si="55"/>
        <v>Espino, Nicolas</v>
      </c>
      <c r="O1604" s="24" t="s">
        <v>2727</v>
      </c>
    </row>
    <row r="1605" spans="1:15" x14ac:dyDescent="0.25">
      <c r="A1605" s="24" t="s">
        <v>2728</v>
      </c>
      <c r="B1605" s="24" t="s">
        <v>1227</v>
      </c>
      <c r="C1605" s="24" t="s">
        <v>776</v>
      </c>
      <c r="D1605" s="24" t="s">
        <v>2570</v>
      </c>
      <c r="F1605" s="24" t="s">
        <v>2527</v>
      </c>
      <c r="G1605" s="24" t="s">
        <v>771</v>
      </c>
      <c r="H1605" s="27">
        <v>44397</v>
      </c>
      <c r="I1605" s="27">
        <v>44383</v>
      </c>
      <c r="J1605" s="27">
        <v>44383</v>
      </c>
      <c r="K1605" s="27"/>
      <c r="L1605" s="24" t="str">
        <f>TRIM(Table3[[#This Row],[EMP ID]])</f>
        <v>EVABRA</v>
      </c>
      <c r="M1605" s="24" t="str">
        <f t="shared" si="54"/>
        <v>Brandon M. Evans</v>
      </c>
      <c r="N1605" s="24" t="str">
        <f t="shared" si="55"/>
        <v>Evans, Brandon M</v>
      </c>
      <c r="O1605" s="24" t="s">
        <v>2728</v>
      </c>
    </row>
    <row r="1606" spans="1:15" x14ac:dyDescent="0.25">
      <c r="A1606" s="24" t="s">
        <v>2729</v>
      </c>
      <c r="B1606" s="24" t="s">
        <v>2571</v>
      </c>
      <c r="C1606" s="24" t="s">
        <v>845</v>
      </c>
      <c r="D1606" s="24" t="s">
        <v>2570</v>
      </c>
      <c r="F1606" s="24" t="s">
        <v>2527</v>
      </c>
      <c r="G1606" s="24" t="s">
        <v>771</v>
      </c>
      <c r="H1606" s="27">
        <v>44383</v>
      </c>
      <c r="I1606" s="27">
        <v>44383</v>
      </c>
      <c r="J1606" s="27">
        <v>44383</v>
      </c>
      <c r="K1606" s="27"/>
      <c r="L1606" s="24" t="str">
        <f>TRIM(Table3[[#This Row],[EMP ID]])</f>
        <v>EVAREG</v>
      </c>
      <c r="M1606" s="24" t="str">
        <f t="shared" si="54"/>
        <v>Reginald D. Evans</v>
      </c>
      <c r="N1606" s="24" t="str">
        <f t="shared" si="55"/>
        <v>Evans, Reginald D</v>
      </c>
      <c r="O1606" s="24" t="s">
        <v>2729</v>
      </c>
    </row>
    <row r="1607" spans="1:15" x14ac:dyDescent="0.25">
      <c r="A1607" s="24" t="s">
        <v>2730</v>
      </c>
      <c r="B1607" s="24" t="s">
        <v>979</v>
      </c>
      <c r="C1607" s="24" t="s">
        <v>810</v>
      </c>
      <c r="D1607" s="24" t="s">
        <v>1289</v>
      </c>
      <c r="F1607" s="24" t="s">
        <v>2528</v>
      </c>
      <c r="G1607" s="24" t="s">
        <v>761</v>
      </c>
      <c r="H1607" s="27">
        <v>44009</v>
      </c>
      <c r="I1607" s="27">
        <v>43921</v>
      </c>
      <c r="J1607" s="27">
        <v>43921</v>
      </c>
      <c r="K1607" s="27"/>
      <c r="L1607" s="24" t="str">
        <f>TRIM(Table3[[#This Row],[EMP ID]])</f>
        <v>FABROB</v>
      </c>
      <c r="M1607" s="24" t="str">
        <f t="shared" si="54"/>
        <v>Roberto C. Fabela</v>
      </c>
      <c r="N1607" s="24" t="str">
        <f t="shared" si="55"/>
        <v>Fabela, Roberto C</v>
      </c>
      <c r="O1607" s="24" t="s">
        <v>2730</v>
      </c>
    </row>
    <row r="1608" spans="1:15" x14ac:dyDescent="0.25">
      <c r="A1608" s="24" t="s">
        <v>2731</v>
      </c>
      <c r="B1608" s="24" t="s">
        <v>1245</v>
      </c>
      <c r="C1608" s="24" t="s">
        <v>791</v>
      </c>
      <c r="D1608" s="24" t="s">
        <v>2572</v>
      </c>
      <c r="F1608" s="24" t="s">
        <v>2532</v>
      </c>
      <c r="G1608" s="24" t="s">
        <v>761</v>
      </c>
      <c r="H1608" s="27">
        <v>45016</v>
      </c>
      <c r="I1608" s="27">
        <v>44659</v>
      </c>
      <c r="J1608" s="27">
        <v>44659</v>
      </c>
      <c r="K1608" s="27"/>
      <c r="L1608" s="24" t="str">
        <f>TRIM(Table3[[#This Row],[EMP ID]])</f>
        <v>FAVANG</v>
      </c>
      <c r="M1608" s="24" t="str">
        <f t="shared" si="54"/>
        <v>Angel E. Favila Lara</v>
      </c>
      <c r="N1608" s="24" t="str">
        <f t="shared" si="55"/>
        <v>Favila Lara, Angel E</v>
      </c>
      <c r="O1608" s="24" t="s">
        <v>2731</v>
      </c>
    </row>
    <row r="1609" spans="1:15" x14ac:dyDescent="0.25">
      <c r="A1609" s="24" t="s">
        <v>2732</v>
      </c>
      <c r="B1609" s="24" t="s">
        <v>1078</v>
      </c>
      <c r="D1609" s="24" t="s">
        <v>1079</v>
      </c>
      <c r="F1609" s="24" t="s">
        <v>2532</v>
      </c>
      <c r="G1609" s="24" t="s">
        <v>761</v>
      </c>
      <c r="H1609" s="27">
        <v>44355</v>
      </c>
      <c r="I1609" s="27">
        <v>44207</v>
      </c>
      <c r="J1609" s="27">
        <v>44207</v>
      </c>
      <c r="K1609" s="27"/>
      <c r="L1609" s="24" t="str">
        <f>TRIM(Table3[[#This Row],[EMP ID]])</f>
        <v>FELOCT</v>
      </c>
      <c r="M1609" s="24" t="str">
        <f t="shared" si="54"/>
        <v>Octavio Felix</v>
      </c>
      <c r="N1609" s="24" t="str">
        <f t="shared" si="55"/>
        <v>Felix, Octavio</v>
      </c>
      <c r="O1609" s="24" t="s">
        <v>2732</v>
      </c>
    </row>
    <row r="1610" spans="1:15" x14ac:dyDescent="0.25">
      <c r="A1610" s="24" t="s">
        <v>508</v>
      </c>
      <c r="B1610" s="24" t="s">
        <v>1311</v>
      </c>
      <c r="D1610" s="24" t="s">
        <v>2573</v>
      </c>
      <c r="F1610" s="24" t="s">
        <v>2558</v>
      </c>
      <c r="G1610" s="24" t="s">
        <v>761</v>
      </c>
      <c r="H1610" s="27"/>
      <c r="I1610" s="27">
        <v>45426</v>
      </c>
      <c r="J1610" s="27">
        <v>45440</v>
      </c>
      <c r="K1610" s="27"/>
      <c r="L1610" s="24" t="str">
        <f>TRIM(Table3[[#This Row],[EMP ID]])</f>
        <v>FIGBRY</v>
      </c>
      <c r="M1610" s="24" t="str">
        <f t="shared" si="54"/>
        <v>Bryan Figueroa</v>
      </c>
      <c r="N1610" s="24" t="str">
        <f t="shared" si="55"/>
        <v>Figueroa, Bryan</v>
      </c>
      <c r="O1610" s="24" t="s">
        <v>508</v>
      </c>
    </row>
    <row r="1611" spans="1:15" x14ac:dyDescent="0.25">
      <c r="A1611" s="24" t="s">
        <v>2733</v>
      </c>
      <c r="B1611" s="24" t="s">
        <v>1486</v>
      </c>
      <c r="C1611" s="24" t="s">
        <v>776</v>
      </c>
      <c r="D1611" s="24" t="s">
        <v>2574</v>
      </c>
      <c r="F1611" s="24" t="s">
        <v>2547</v>
      </c>
      <c r="H1611" s="27">
        <v>44687</v>
      </c>
      <c r="I1611" s="27">
        <v>44291</v>
      </c>
      <c r="J1611" s="27">
        <v>44291</v>
      </c>
      <c r="K1611" s="27"/>
      <c r="L1611" s="24" t="str">
        <f>TRIM(Table3[[#This Row],[EMP ID]])</f>
        <v>FLESTE</v>
      </c>
      <c r="M1611" s="24" t="str">
        <f t="shared" si="54"/>
        <v>Steven M. Fleming</v>
      </c>
      <c r="N1611" s="24" t="str">
        <f t="shared" si="55"/>
        <v>Fleming, Steven M</v>
      </c>
      <c r="O1611" s="24" t="s">
        <v>2733</v>
      </c>
    </row>
    <row r="1612" spans="1:15" x14ac:dyDescent="0.25">
      <c r="A1612" s="24" t="s">
        <v>2734</v>
      </c>
      <c r="B1612" s="24" t="s">
        <v>1245</v>
      </c>
      <c r="C1612" s="24" t="s">
        <v>766</v>
      </c>
      <c r="D1612" s="24" t="s">
        <v>1085</v>
      </c>
      <c r="F1612" s="24" t="s">
        <v>2527</v>
      </c>
      <c r="G1612" s="24" t="s">
        <v>761</v>
      </c>
      <c r="H1612" s="27">
        <v>44515</v>
      </c>
      <c r="I1612" s="27">
        <v>44312</v>
      </c>
      <c r="J1612" s="27">
        <v>44312</v>
      </c>
      <c r="K1612" s="27"/>
      <c r="L1612" s="24" t="str">
        <f>TRIM(Table3[[#This Row],[EMP ID]])</f>
        <v>FLOANG</v>
      </c>
      <c r="M1612" s="24" t="str">
        <f t="shared" si="54"/>
        <v>Angel J. Flores</v>
      </c>
      <c r="N1612" s="24" t="str">
        <f t="shared" si="55"/>
        <v>Flores, Angel J</v>
      </c>
      <c r="O1612" s="24" t="s">
        <v>2734</v>
      </c>
    </row>
    <row r="1613" spans="1:15" x14ac:dyDescent="0.25">
      <c r="A1613" s="24" t="s">
        <v>2735</v>
      </c>
      <c r="B1613" s="24" t="s">
        <v>1035</v>
      </c>
      <c r="D1613" s="24" t="s">
        <v>1085</v>
      </c>
      <c r="F1613" s="24" t="s">
        <v>2528</v>
      </c>
      <c r="H1613" s="27">
        <v>43724</v>
      </c>
      <c r="I1613" s="27">
        <v>43696</v>
      </c>
      <c r="J1613" s="27"/>
      <c r="K1613" s="27"/>
      <c r="L1613" s="24" t="str">
        <f>TRIM(Table3[[#This Row],[EMP ID]])</f>
        <v>FLOCAR</v>
      </c>
      <c r="M1613" s="24" t="str">
        <f t="shared" si="54"/>
        <v>Carlos Flores</v>
      </c>
      <c r="N1613" s="24" t="str">
        <f t="shared" si="55"/>
        <v>Flores, Carlos</v>
      </c>
      <c r="O1613" s="24" t="s">
        <v>2735</v>
      </c>
    </row>
    <row r="1614" spans="1:15" x14ac:dyDescent="0.25">
      <c r="A1614" s="24" t="s">
        <v>2736</v>
      </c>
      <c r="B1614" s="24" t="s">
        <v>1080</v>
      </c>
      <c r="D1614" s="24" t="s">
        <v>1085</v>
      </c>
      <c r="F1614" s="24" t="s">
        <v>2531</v>
      </c>
      <c r="H1614" s="27">
        <v>44109</v>
      </c>
      <c r="I1614" s="27">
        <v>44109</v>
      </c>
      <c r="J1614" s="27">
        <v>44109</v>
      </c>
      <c r="K1614" s="27"/>
      <c r="L1614" s="24" t="str">
        <f>TRIM(Table3[[#This Row],[EMP ID]])</f>
        <v>FLOCATJ</v>
      </c>
      <c r="M1614" s="24" t="str">
        <f t="shared" si="54"/>
        <v>Catalino Flores</v>
      </c>
      <c r="N1614" s="24" t="str">
        <f t="shared" si="55"/>
        <v>Flores, Catalino</v>
      </c>
      <c r="O1614" s="24" t="s">
        <v>2736</v>
      </c>
    </row>
    <row r="1615" spans="1:15" x14ac:dyDescent="0.25">
      <c r="A1615" s="24" t="s">
        <v>2737</v>
      </c>
      <c r="B1615" s="24" t="s">
        <v>1080</v>
      </c>
      <c r="D1615" s="24" t="s">
        <v>1085</v>
      </c>
      <c r="F1615" s="24" t="s">
        <v>2531</v>
      </c>
      <c r="G1615" s="24" t="s">
        <v>761</v>
      </c>
      <c r="H1615" s="27">
        <v>44109</v>
      </c>
      <c r="I1615" s="27">
        <v>44109</v>
      </c>
      <c r="J1615" s="27">
        <v>44109</v>
      </c>
      <c r="K1615" s="27"/>
      <c r="L1615" s="24" t="str">
        <f>TRIM(Table3[[#This Row],[EMP ID]])</f>
        <v>FLOCATS</v>
      </c>
      <c r="M1615" s="24" t="str">
        <f t="shared" si="54"/>
        <v>Catalino Flores</v>
      </c>
      <c r="N1615" s="24" t="str">
        <f t="shared" si="55"/>
        <v>Flores, Catalino</v>
      </c>
      <c r="O1615" s="24" t="s">
        <v>2737</v>
      </c>
    </row>
    <row r="1616" spans="1:15" x14ac:dyDescent="0.25">
      <c r="A1616" s="24" t="s">
        <v>2738</v>
      </c>
      <c r="B1616" s="24" t="s">
        <v>1269</v>
      </c>
      <c r="D1616" s="24" t="s">
        <v>1085</v>
      </c>
      <c r="F1616" s="24" t="s">
        <v>2531</v>
      </c>
      <c r="G1616" s="24" t="s">
        <v>761</v>
      </c>
      <c r="H1616" s="27">
        <v>44121</v>
      </c>
      <c r="I1616" s="27">
        <v>43921</v>
      </c>
      <c r="J1616" s="27">
        <v>43921</v>
      </c>
      <c r="K1616" s="27"/>
      <c r="L1616" s="24" t="str">
        <f>TRIM(Table3[[#This Row],[EMP ID]])</f>
        <v>FLOFID</v>
      </c>
      <c r="M1616" s="24" t="str">
        <f t="shared" si="54"/>
        <v>Fidel Flores</v>
      </c>
      <c r="N1616" s="24" t="str">
        <f t="shared" si="55"/>
        <v>Flores, Fidel</v>
      </c>
      <c r="O1616" s="24" t="s">
        <v>2738</v>
      </c>
    </row>
    <row r="1617" spans="1:15" x14ac:dyDescent="0.25">
      <c r="A1617" s="24" t="s">
        <v>2739</v>
      </c>
      <c r="B1617" s="24" t="s">
        <v>1324</v>
      </c>
      <c r="D1617" s="24" t="s">
        <v>1085</v>
      </c>
      <c r="F1617" s="24" t="s">
        <v>2532</v>
      </c>
      <c r="G1617" s="24" t="s">
        <v>761</v>
      </c>
      <c r="H1617" s="27">
        <v>44499</v>
      </c>
      <c r="I1617" s="27">
        <v>44102</v>
      </c>
      <c r="J1617" s="27">
        <v>44102</v>
      </c>
      <c r="K1617" s="27"/>
      <c r="L1617" s="24" t="str">
        <f>TRIM(Table3[[#This Row],[EMP ID]])</f>
        <v>FLOJON</v>
      </c>
      <c r="M1617" s="24" t="str">
        <f t="shared" si="54"/>
        <v>Jonathan Flores</v>
      </c>
      <c r="N1617" s="24" t="str">
        <f t="shared" si="55"/>
        <v>Flores, Jonathan</v>
      </c>
      <c r="O1617" s="24" t="s">
        <v>2739</v>
      </c>
    </row>
    <row r="1618" spans="1:15" x14ac:dyDescent="0.25">
      <c r="A1618" s="24" t="s">
        <v>2740</v>
      </c>
      <c r="B1618" s="24" t="s">
        <v>1257</v>
      </c>
      <c r="D1618" s="24" t="s">
        <v>1085</v>
      </c>
      <c r="F1618" s="24" t="s">
        <v>2575</v>
      </c>
      <c r="G1618" s="24" t="s">
        <v>761</v>
      </c>
      <c r="H1618" s="27">
        <v>43956</v>
      </c>
      <c r="I1618" s="27">
        <v>43801</v>
      </c>
      <c r="J1618" s="27">
        <v>43801</v>
      </c>
      <c r="K1618" s="27"/>
      <c r="L1618" s="24" t="str">
        <f>TRIM(Table3[[#This Row],[EMP ID]])</f>
        <v>FLOLOU</v>
      </c>
      <c r="M1618" s="24" t="str">
        <f t="shared" si="54"/>
        <v>Louis Flores</v>
      </c>
      <c r="N1618" s="24" t="str">
        <f t="shared" si="55"/>
        <v>Flores, Louis</v>
      </c>
      <c r="O1618" s="24" t="s">
        <v>2740</v>
      </c>
    </row>
    <row r="1619" spans="1:15" x14ac:dyDescent="0.25">
      <c r="A1619" s="24" t="s">
        <v>2741</v>
      </c>
      <c r="B1619" s="24" t="s">
        <v>1298</v>
      </c>
      <c r="D1619" s="24" t="s">
        <v>1472</v>
      </c>
      <c r="F1619" s="24" t="s">
        <v>2532</v>
      </c>
      <c r="G1619" s="24" t="s">
        <v>761</v>
      </c>
      <c r="H1619" s="27">
        <v>44312</v>
      </c>
      <c r="I1619" s="27">
        <v>44312</v>
      </c>
      <c r="J1619" s="27">
        <v>44312</v>
      </c>
      <c r="K1619" s="27"/>
      <c r="L1619" s="24" t="str">
        <f>TRIM(Table3[[#This Row],[EMP ID]])</f>
        <v>FLORAU</v>
      </c>
      <c r="M1619" s="24" t="str">
        <f t="shared" si="54"/>
        <v>Raul Flores-Oliva</v>
      </c>
      <c r="N1619" s="24" t="str">
        <f t="shared" si="55"/>
        <v>Flores-Oliva, Raul</v>
      </c>
      <c r="O1619" s="24" t="s">
        <v>2741</v>
      </c>
    </row>
    <row r="1620" spans="1:15" x14ac:dyDescent="0.25">
      <c r="A1620" s="24" t="s">
        <v>2742</v>
      </c>
      <c r="B1620" s="24" t="s">
        <v>850</v>
      </c>
      <c r="D1620" s="24" t="s">
        <v>851</v>
      </c>
      <c r="F1620" s="24" t="s">
        <v>2558</v>
      </c>
      <c r="H1620" s="27">
        <v>44687</v>
      </c>
      <c r="I1620" s="27">
        <v>43696</v>
      </c>
      <c r="J1620" s="27"/>
      <c r="K1620" s="27"/>
      <c r="L1620" s="24" t="str">
        <f>TRIM(Table3[[#This Row],[EMP ID]])</f>
        <v>FRAJAY</v>
      </c>
      <c r="M1620" s="24" t="str">
        <f t="shared" si="54"/>
        <v>Jay Franks</v>
      </c>
      <c r="N1620" s="24" t="str">
        <f t="shared" si="55"/>
        <v>Franks, Jay</v>
      </c>
      <c r="O1620" s="24" t="s">
        <v>2742</v>
      </c>
    </row>
    <row r="1621" spans="1:15" x14ac:dyDescent="0.25">
      <c r="A1621" s="24" t="s">
        <v>318</v>
      </c>
      <c r="B1621" s="24" t="s">
        <v>1072</v>
      </c>
      <c r="C1621" s="24" t="s">
        <v>784</v>
      </c>
      <c r="D1621" s="24" t="s">
        <v>2000</v>
      </c>
      <c r="F1621" s="24" t="s">
        <v>2576</v>
      </c>
      <c r="H1621" s="27"/>
      <c r="I1621" s="27">
        <v>41897</v>
      </c>
      <c r="J1621" s="27">
        <v>41897</v>
      </c>
      <c r="K1621" s="27"/>
      <c r="L1621" s="24" t="str">
        <f>TRIM(Table3[[#This Row],[EMP ID]])</f>
        <v>GABJAM</v>
      </c>
      <c r="M1621" s="24" t="str">
        <f t="shared" si="54"/>
        <v>James P. Gabe</v>
      </c>
      <c r="N1621" s="24" t="str">
        <f t="shared" si="55"/>
        <v>Gabe, James P</v>
      </c>
      <c r="O1621" s="24" t="s">
        <v>318</v>
      </c>
    </row>
    <row r="1622" spans="1:15" x14ac:dyDescent="0.25">
      <c r="A1622" s="24" t="s">
        <v>242</v>
      </c>
      <c r="B1622" s="24" t="s">
        <v>1035</v>
      </c>
      <c r="D1622" s="24" t="s">
        <v>1509</v>
      </c>
      <c r="F1622" s="24" t="s">
        <v>2528</v>
      </c>
      <c r="G1622" s="24" t="s">
        <v>761</v>
      </c>
      <c r="H1622" s="27">
        <v>45574</v>
      </c>
      <c r="I1622" s="27">
        <v>44581</v>
      </c>
      <c r="J1622" s="27">
        <v>44581</v>
      </c>
      <c r="K1622" s="27"/>
      <c r="L1622" s="24" t="str">
        <f>TRIM(Table3[[#This Row],[EMP ID]])</f>
        <v>GACARL</v>
      </c>
      <c r="M1622" s="24" t="str">
        <f t="shared" si="54"/>
        <v>Carlos Garcia Jr</v>
      </c>
      <c r="N1622" s="24" t="str">
        <f t="shared" si="55"/>
        <v>Garcia Jr, Carlos</v>
      </c>
      <c r="O1622" s="24" t="s">
        <v>242</v>
      </c>
    </row>
    <row r="1623" spans="1:15" x14ac:dyDescent="0.25">
      <c r="A1623" s="24" t="s">
        <v>2743</v>
      </c>
      <c r="B1623" s="24" t="s">
        <v>1296</v>
      </c>
      <c r="D1623" s="24" t="s">
        <v>2577</v>
      </c>
      <c r="F1623" s="24" t="s">
        <v>2528</v>
      </c>
      <c r="G1623" s="24" t="s">
        <v>761</v>
      </c>
      <c r="H1623" s="27">
        <v>44121</v>
      </c>
      <c r="I1623" s="27">
        <v>43921</v>
      </c>
      <c r="J1623" s="27">
        <v>43921</v>
      </c>
      <c r="K1623" s="27"/>
      <c r="L1623" s="24" t="str">
        <f>TRIM(Table3[[#This Row],[EMP ID]])</f>
        <v>GALROJ</v>
      </c>
      <c r="M1623" s="24" t="str">
        <f t="shared" si="54"/>
        <v>Rojelio Galindo-Carranza</v>
      </c>
      <c r="N1623" s="24" t="str">
        <f t="shared" si="55"/>
        <v>Galindo-Carranza, Rojelio</v>
      </c>
      <c r="O1623" s="24" t="s">
        <v>2743</v>
      </c>
    </row>
    <row r="1624" spans="1:15" x14ac:dyDescent="0.25">
      <c r="A1624" s="24" t="s">
        <v>2744</v>
      </c>
      <c r="B1624" s="24" t="s">
        <v>1148</v>
      </c>
      <c r="D1624" s="24" t="s">
        <v>913</v>
      </c>
      <c r="F1624" s="24" t="s">
        <v>2532</v>
      </c>
      <c r="G1624" s="24" t="s">
        <v>761</v>
      </c>
      <c r="H1624" s="27">
        <v>44629</v>
      </c>
      <c r="I1624" s="27">
        <v>44629</v>
      </c>
      <c r="J1624" s="27">
        <v>44629</v>
      </c>
      <c r="K1624" s="27"/>
      <c r="L1624" s="24" t="str">
        <f>TRIM(Table3[[#This Row],[EMP ID]])</f>
        <v>GARARN</v>
      </c>
      <c r="M1624" s="24" t="str">
        <f t="shared" si="54"/>
        <v>Arnulfo Garcia</v>
      </c>
      <c r="N1624" s="24" t="str">
        <f t="shared" si="55"/>
        <v>Garcia, Arnulfo</v>
      </c>
      <c r="O1624" s="24" t="s">
        <v>2744</v>
      </c>
    </row>
    <row r="1625" spans="1:15" x14ac:dyDescent="0.25">
      <c r="A1625" s="24" t="s">
        <v>2745</v>
      </c>
      <c r="B1625" s="24" t="s">
        <v>1377</v>
      </c>
      <c r="D1625" s="24" t="s">
        <v>913</v>
      </c>
      <c r="F1625" s="24" t="s">
        <v>2528</v>
      </c>
      <c r="H1625" s="27">
        <v>43224</v>
      </c>
      <c r="I1625" s="27">
        <v>43096</v>
      </c>
      <c r="J1625" s="27">
        <v>43096</v>
      </c>
      <c r="K1625" s="27"/>
      <c r="L1625" s="24" t="str">
        <f>TRIM(Table3[[#This Row],[EMP ID]])</f>
        <v>GARART</v>
      </c>
      <c r="M1625" s="24" t="str">
        <f t="shared" si="54"/>
        <v>Arturo Garcia</v>
      </c>
      <c r="N1625" s="24" t="str">
        <f t="shared" si="55"/>
        <v>Garcia, Arturo</v>
      </c>
      <c r="O1625" s="24" t="s">
        <v>2745</v>
      </c>
    </row>
    <row r="1626" spans="1:15" x14ac:dyDescent="0.25">
      <c r="A1626" s="24" t="s">
        <v>2746</v>
      </c>
      <c r="B1626" s="24" t="s">
        <v>1570</v>
      </c>
      <c r="D1626" s="24" t="s">
        <v>1571</v>
      </c>
      <c r="F1626" s="24" t="s">
        <v>2527</v>
      </c>
      <c r="G1626" s="24" t="s">
        <v>761</v>
      </c>
      <c r="H1626" s="27">
        <v>44894</v>
      </c>
      <c r="I1626" s="27">
        <v>44894</v>
      </c>
      <c r="J1626" s="27">
        <v>44894</v>
      </c>
      <c r="K1626" s="27"/>
      <c r="L1626" s="24" t="str">
        <f>TRIM(Table3[[#This Row],[EMP ID]])</f>
        <v>GARBER</v>
      </c>
      <c r="M1626" s="24" t="str">
        <f t="shared" si="54"/>
        <v>Bernardo Garcia Lara</v>
      </c>
      <c r="N1626" s="24" t="str">
        <f t="shared" si="55"/>
        <v>Garcia Lara, Bernardo</v>
      </c>
      <c r="O1626" s="24" t="s">
        <v>2746</v>
      </c>
    </row>
    <row r="1627" spans="1:15" x14ac:dyDescent="0.25">
      <c r="A1627" s="24" t="s">
        <v>2747</v>
      </c>
      <c r="B1627" s="24" t="s">
        <v>1092</v>
      </c>
      <c r="D1627" s="24" t="s">
        <v>913</v>
      </c>
      <c r="F1627" s="24" t="s">
        <v>2528</v>
      </c>
      <c r="H1627" s="27">
        <v>44314</v>
      </c>
      <c r="I1627" s="27">
        <v>44263</v>
      </c>
      <c r="J1627" s="27">
        <v>44263</v>
      </c>
      <c r="K1627" s="27"/>
      <c r="L1627" s="24" t="str">
        <f>TRIM(Table3[[#This Row],[EMP ID]])</f>
        <v>GARCAR</v>
      </c>
      <c r="M1627" s="24" t="str">
        <f t="shared" si="54"/>
        <v>Artemio Garcia</v>
      </c>
      <c r="N1627" s="24" t="str">
        <f t="shared" si="55"/>
        <v>Garcia, Artemio</v>
      </c>
      <c r="O1627" s="24" t="s">
        <v>2747</v>
      </c>
    </row>
    <row r="1628" spans="1:15" x14ac:dyDescent="0.25">
      <c r="A1628" s="24" t="s">
        <v>2748</v>
      </c>
      <c r="B1628" s="24" t="s">
        <v>1184</v>
      </c>
      <c r="D1628" s="24" t="s">
        <v>1357</v>
      </c>
      <c r="F1628" s="24" t="s">
        <v>2528</v>
      </c>
      <c r="G1628" s="24" t="s">
        <v>761</v>
      </c>
      <c r="H1628" s="27">
        <v>44515</v>
      </c>
      <c r="I1628" s="27">
        <v>44109</v>
      </c>
      <c r="J1628" s="27">
        <v>44109</v>
      </c>
      <c r="K1628" s="27"/>
      <c r="L1628" s="24" t="str">
        <f>TRIM(Table3[[#This Row],[EMP ID]])</f>
        <v>GARCES</v>
      </c>
      <c r="M1628" s="24" t="str">
        <f t="shared" si="54"/>
        <v>Cesar Garcia Jr.</v>
      </c>
      <c r="N1628" s="24" t="str">
        <f t="shared" si="55"/>
        <v>Garcia Jr., Cesar</v>
      </c>
      <c r="O1628" s="24" t="s">
        <v>2748</v>
      </c>
    </row>
    <row r="1629" spans="1:15" x14ac:dyDescent="0.25">
      <c r="A1629" s="24" t="s">
        <v>2749</v>
      </c>
      <c r="B1629" s="24" t="s">
        <v>1306</v>
      </c>
      <c r="D1629" s="24" t="s">
        <v>913</v>
      </c>
      <c r="F1629" s="24" t="s">
        <v>2532</v>
      </c>
      <c r="G1629" s="24" t="s">
        <v>761</v>
      </c>
      <c r="H1629" s="27">
        <v>43923</v>
      </c>
      <c r="I1629" s="27">
        <v>43921</v>
      </c>
      <c r="J1629" s="27">
        <v>43921</v>
      </c>
      <c r="K1629" s="27"/>
      <c r="L1629" s="24" t="str">
        <f>TRIM(Table3[[#This Row],[EMP ID]])</f>
        <v>GARDEM</v>
      </c>
      <c r="M1629" s="24" t="str">
        <f t="shared" si="54"/>
        <v>Demetrio Garcia</v>
      </c>
      <c r="N1629" s="24" t="str">
        <f t="shared" si="55"/>
        <v>Garcia, Demetrio</v>
      </c>
      <c r="O1629" s="24" t="s">
        <v>2749</v>
      </c>
    </row>
    <row r="1630" spans="1:15" x14ac:dyDescent="0.25">
      <c r="A1630" s="24" t="s">
        <v>2750</v>
      </c>
      <c r="B1630" s="24" t="s">
        <v>1006</v>
      </c>
      <c r="C1630" s="24" t="s">
        <v>766</v>
      </c>
      <c r="D1630" s="24" t="s">
        <v>913</v>
      </c>
      <c r="F1630" s="24" t="s">
        <v>2528</v>
      </c>
      <c r="G1630" s="24" t="s">
        <v>761</v>
      </c>
      <c r="H1630" s="27">
        <v>44320</v>
      </c>
      <c r="I1630" s="27">
        <v>43934</v>
      </c>
      <c r="J1630" s="27">
        <v>43934</v>
      </c>
      <c r="K1630" s="27"/>
      <c r="L1630" s="24" t="str">
        <f>TRIM(Table3[[#This Row],[EMP ID]])</f>
        <v>GARFRA</v>
      </c>
      <c r="M1630" s="24" t="str">
        <f t="shared" si="54"/>
        <v>Francisco J. Garcia</v>
      </c>
      <c r="N1630" s="24" t="str">
        <f t="shared" si="55"/>
        <v>Garcia, Francisco J</v>
      </c>
      <c r="O1630" s="24" t="s">
        <v>2750</v>
      </c>
    </row>
    <row r="1631" spans="1:15" x14ac:dyDescent="0.25">
      <c r="A1631" s="24" t="s">
        <v>2751</v>
      </c>
      <c r="B1631" s="24" t="s">
        <v>1158</v>
      </c>
      <c r="D1631" s="24" t="s">
        <v>1179</v>
      </c>
      <c r="F1631" s="24" t="s">
        <v>2528</v>
      </c>
      <c r="G1631" s="24" t="s">
        <v>761</v>
      </c>
      <c r="H1631" s="27">
        <v>44320</v>
      </c>
      <c r="I1631" s="27">
        <v>43955</v>
      </c>
      <c r="J1631" s="27">
        <v>43955</v>
      </c>
      <c r="K1631" s="27"/>
      <c r="L1631" s="24" t="str">
        <f>TRIM(Table3[[#This Row],[EMP ID]])</f>
        <v>GARGER</v>
      </c>
      <c r="M1631" s="24" t="str">
        <f t="shared" si="54"/>
        <v>Gerardo Garduno-Noguez</v>
      </c>
      <c r="N1631" s="24" t="str">
        <f t="shared" si="55"/>
        <v>Garduno-Noguez, Gerardo</v>
      </c>
      <c r="O1631" s="24" t="s">
        <v>2751</v>
      </c>
    </row>
    <row r="1632" spans="1:15" x14ac:dyDescent="0.25">
      <c r="A1632" s="24" t="s">
        <v>2752</v>
      </c>
      <c r="B1632" s="24" t="s">
        <v>813</v>
      </c>
      <c r="D1632" s="24" t="s">
        <v>913</v>
      </c>
      <c r="F1632" s="24" t="s">
        <v>2528</v>
      </c>
      <c r="G1632" s="24" t="s">
        <v>761</v>
      </c>
      <c r="H1632" s="27">
        <v>44659</v>
      </c>
      <c r="I1632" s="27">
        <v>44249</v>
      </c>
      <c r="J1632" s="27">
        <v>44249</v>
      </c>
      <c r="K1632" s="27"/>
      <c r="L1632" s="24" t="str">
        <f>TRIM(Table3[[#This Row],[EMP ID]])</f>
        <v>GARHEC</v>
      </c>
      <c r="M1632" s="24" t="str">
        <f t="shared" si="54"/>
        <v>Hector Garcia</v>
      </c>
      <c r="N1632" s="24" t="str">
        <f t="shared" si="55"/>
        <v>Garcia, Hector</v>
      </c>
      <c r="O1632" s="24" t="s">
        <v>2752</v>
      </c>
    </row>
    <row r="1633" spans="1:15" x14ac:dyDescent="0.25">
      <c r="A1633" s="24" t="s">
        <v>2753</v>
      </c>
      <c r="B1633" s="24" t="s">
        <v>1102</v>
      </c>
      <c r="D1633" s="24" t="s">
        <v>913</v>
      </c>
      <c r="F1633" s="24" t="s">
        <v>2575</v>
      </c>
      <c r="G1633" s="24" t="s">
        <v>761</v>
      </c>
      <c r="H1633" s="27">
        <v>44291</v>
      </c>
      <c r="I1633" s="27">
        <v>44102</v>
      </c>
      <c r="J1633" s="27">
        <v>44102</v>
      </c>
      <c r="K1633" s="27"/>
      <c r="L1633" s="24" t="str">
        <f>TRIM(Table3[[#This Row],[EMP ID]])</f>
        <v>GARJES</v>
      </c>
      <c r="M1633" s="24" t="str">
        <f t="shared" si="54"/>
        <v>Jesus Garcia</v>
      </c>
      <c r="N1633" s="24" t="str">
        <f t="shared" si="55"/>
        <v>Garcia, Jesus</v>
      </c>
      <c r="O1633" s="24" t="s">
        <v>2753</v>
      </c>
    </row>
    <row r="1634" spans="1:15" x14ac:dyDescent="0.25">
      <c r="A1634" s="24" t="s">
        <v>2754</v>
      </c>
      <c r="B1634" s="24" t="s">
        <v>1409</v>
      </c>
      <c r="C1634" s="24" t="s">
        <v>764</v>
      </c>
      <c r="D1634" s="24" t="s">
        <v>913</v>
      </c>
      <c r="F1634" s="24" t="s">
        <v>2532</v>
      </c>
      <c r="G1634" s="24" t="s">
        <v>761</v>
      </c>
      <c r="H1634" s="27">
        <v>44791</v>
      </c>
      <c r="I1634" s="27">
        <v>44491</v>
      </c>
      <c r="J1634" s="27">
        <v>44491</v>
      </c>
      <c r="K1634" s="27"/>
      <c r="L1634" s="24" t="str">
        <f>TRIM(Table3[[#This Row],[EMP ID]])</f>
        <v>GARPET</v>
      </c>
      <c r="M1634" s="24" t="str">
        <f t="shared" si="54"/>
        <v>Peter N. Garcia</v>
      </c>
      <c r="N1634" s="24" t="str">
        <f t="shared" si="55"/>
        <v>Garcia, Peter N</v>
      </c>
      <c r="O1634" s="24" t="s">
        <v>2754</v>
      </c>
    </row>
    <row r="1635" spans="1:15" x14ac:dyDescent="0.25">
      <c r="A1635" s="24" t="s">
        <v>2755</v>
      </c>
      <c r="B1635" s="24" t="s">
        <v>1277</v>
      </c>
      <c r="C1635" s="24" t="s">
        <v>764</v>
      </c>
      <c r="D1635" s="24" t="s">
        <v>1278</v>
      </c>
      <c r="F1635" s="24" t="s">
        <v>2528</v>
      </c>
      <c r="G1635" s="24" t="s">
        <v>761</v>
      </c>
      <c r="H1635" s="27">
        <v>44266</v>
      </c>
      <c r="I1635" s="27">
        <v>44053</v>
      </c>
      <c r="J1635" s="27">
        <v>43852</v>
      </c>
      <c r="K1635" s="27"/>
      <c r="L1635" s="24" t="str">
        <f>TRIM(Table3[[#This Row],[EMP ID]])</f>
        <v>GARRIC</v>
      </c>
      <c r="M1635" s="24" t="str">
        <f t="shared" si="54"/>
        <v>Richard N. Garcia-Segovia</v>
      </c>
      <c r="N1635" s="24" t="str">
        <f t="shared" si="55"/>
        <v>Garcia-Segovia, Richard N</v>
      </c>
      <c r="O1635" s="24" t="s">
        <v>2755</v>
      </c>
    </row>
    <row r="1636" spans="1:15" x14ac:dyDescent="0.25">
      <c r="A1636" s="24" t="s">
        <v>2756</v>
      </c>
      <c r="B1636" s="24" t="s">
        <v>916</v>
      </c>
      <c r="C1636" s="24" t="s">
        <v>810</v>
      </c>
      <c r="D1636" s="24" t="s">
        <v>1287</v>
      </c>
      <c r="F1636" s="24" t="s">
        <v>2528</v>
      </c>
      <c r="G1636" s="24" t="s">
        <v>761</v>
      </c>
      <c r="H1636" s="27">
        <v>44119</v>
      </c>
      <c r="I1636" s="27">
        <v>44067</v>
      </c>
      <c r="J1636" s="27">
        <v>44067</v>
      </c>
      <c r="K1636" s="27"/>
      <c r="L1636" s="24" t="str">
        <f>TRIM(Table3[[#This Row],[EMP ID]])</f>
        <v>GOMCHR</v>
      </c>
      <c r="M1636" s="24" t="str">
        <f t="shared" si="54"/>
        <v>Christopher C. Gomez</v>
      </c>
      <c r="N1636" s="24" t="str">
        <f t="shared" si="55"/>
        <v>Gomez, Christopher C</v>
      </c>
      <c r="O1636" s="24" t="s">
        <v>2756</v>
      </c>
    </row>
    <row r="1637" spans="1:15" x14ac:dyDescent="0.25">
      <c r="A1637" s="24" t="s">
        <v>2757</v>
      </c>
      <c r="B1637" s="24" t="s">
        <v>877</v>
      </c>
      <c r="C1637" s="24" t="s">
        <v>776</v>
      </c>
      <c r="D1637" s="24" t="s">
        <v>1287</v>
      </c>
      <c r="F1637" s="24" t="s">
        <v>2527</v>
      </c>
      <c r="G1637" s="24" t="s">
        <v>761</v>
      </c>
      <c r="H1637" s="27">
        <v>45187</v>
      </c>
      <c r="I1637" s="27">
        <v>44927</v>
      </c>
      <c r="J1637" s="27">
        <v>44927</v>
      </c>
      <c r="K1637" s="27"/>
      <c r="L1637" s="24" t="str">
        <f>TRIM(Table3[[#This Row],[EMP ID]])</f>
        <v>GOMJOS</v>
      </c>
      <c r="M1637" s="24" t="str">
        <f t="shared" si="54"/>
        <v>Jose M. Gomez</v>
      </c>
      <c r="N1637" s="24" t="str">
        <f t="shared" si="55"/>
        <v>Gomez, Jose M</v>
      </c>
      <c r="O1637" s="24" t="s">
        <v>2757</v>
      </c>
    </row>
    <row r="1638" spans="1:15" x14ac:dyDescent="0.25">
      <c r="A1638" s="24" t="s">
        <v>2758</v>
      </c>
      <c r="B1638" s="24" t="s">
        <v>908</v>
      </c>
      <c r="C1638" s="24" t="s">
        <v>776</v>
      </c>
      <c r="D1638" s="24" t="s">
        <v>1236</v>
      </c>
      <c r="F1638" s="24" t="s">
        <v>2527</v>
      </c>
      <c r="G1638" s="24" t="s">
        <v>761</v>
      </c>
      <c r="H1638" s="27">
        <v>44385</v>
      </c>
      <c r="I1638" s="27">
        <v>44018</v>
      </c>
      <c r="J1638" s="27">
        <v>44018</v>
      </c>
      <c r="K1638" s="27"/>
      <c r="L1638" s="24" t="str">
        <f>TRIM(Table3[[#This Row],[EMP ID]])</f>
        <v>GOMJUA</v>
      </c>
      <c r="M1638" s="24" t="str">
        <f t="shared" si="54"/>
        <v>Juan M. Gomez Jr</v>
      </c>
      <c r="N1638" s="24" t="str">
        <f t="shared" si="55"/>
        <v>Gomez Jr, Juan M</v>
      </c>
      <c r="O1638" s="24" t="s">
        <v>2758</v>
      </c>
    </row>
    <row r="1639" spans="1:15" x14ac:dyDescent="0.25">
      <c r="A1639" s="24" t="s">
        <v>2759</v>
      </c>
      <c r="B1639" s="24" t="s">
        <v>1212</v>
      </c>
      <c r="C1639" s="24" t="s">
        <v>778</v>
      </c>
      <c r="D1639" s="24" t="s">
        <v>1283</v>
      </c>
      <c r="F1639" s="24" t="s">
        <v>2528</v>
      </c>
      <c r="G1639" s="24" t="s">
        <v>761</v>
      </c>
      <c r="H1639" s="27">
        <v>44378</v>
      </c>
      <c r="I1639" s="27">
        <v>44378</v>
      </c>
      <c r="J1639" s="27">
        <v>44378</v>
      </c>
      <c r="K1639" s="27"/>
      <c r="L1639" s="24" t="str">
        <f>TRIM(Table3[[#This Row],[EMP ID]])</f>
        <v>GONDAV</v>
      </c>
      <c r="M1639" s="24" t="str">
        <f t="shared" si="54"/>
        <v>David A. Gonzales</v>
      </c>
      <c r="N1639" s="24" t="str">
        <f t="shared" si="55"/>
        <v>Gonzales, David A</v>
      </c>
      <c r="O1639" s="24" t="s">
        <v>2759</v>
      </c>
    </row>
    <row r="1640" spans="1:15" x14ac:dyDescent="0.25">
      <c r="A1640" s="24" t="s">
        <v>2760</v>
      </c>
      <c r="B1640" s="24" t="s">
        <v>1102</v>
      </c>
      <c r="C1640" s="24" t="s">
        <v>778</v>
      </c>
      <c r="D1640" s="24" t="s">
        <v>862</v>
      </c>
      <c r="F1640" s="24" t="s">
        <v>2528</v>
      </c>
      <c r="G1640" s="24" t="s">
        <v>761</v>
      </c>
      <c r="H1640" s="27">
        <v>44295</v>
      </c>
      <c r="I1640" s="27">
        <v>43892</v>
      </c>
      <c r="J1640" s="27">
        <v>43892</v>
      </c>
      <c r="K1640" s="27"/>
      <c r="L1640" s="24" t="str">
        <f>TRIM(Table3[[#This Row],[EMP ID]])</f>
        <v>GONJES</v>
      </c>
      <c r="M1640" s="24" t="str">
        <f t="shared" si="54"/>
        <v>Jesus A. Gonzalez</v>
      </c>
      <c r="N1640" s="24" t="str">
        <f t="shared" si="55"/>
        <v>Gonzalez, Jesus A</v>
      </c>
      <c r="O1640" s="24" t="s">
        <v>2760</v>
      </c>
    </row>
    <row r="1641" spans="1:15" x14ac:dyDescent="0.25">
      <c r="A1641" s="24" t="s">
        <v>2761</v>
      </c>
      <c r="B1641" s="24" t="s">
        <v>1093</v>
      </c>
      <c r="D1641" s="24" t="s">
        <v>1094</v>
      </c>
      <c r="F1641" s="24" t="s">
        <v>2532</v>
      </c>
      <c r="G1641" s="24" t="s">
        <v>761</v>
      </c>
      <c r="H1641" s="27">
        <v>44215</v>
      </c>
      <c r="I1641" s="27">
        <v>44207</v>
      </c>
      <c r="J1641" s="27">
        <v>44207</v>
      </c>
      <c r="K1641" s="27"/>
      <c r="L1641" s="24" t="str">
        <f>TRIM(Table3[[#This Row],[EMP ID]])</f>
        <v>GOVFLO</v>
      </c>
      <c r="M1641" s="24" t="str">
        <f t="shared" si="54"/>
        <v>Floriberto Govea</v>
      </c>
      <c r="N1641" s="24" t="str">
        <f t="shared" si="55"/>
        <v>Govea, Floriberto</v>
      </c>
      <c r="O1641" s="24" t="s">
        <v>2761</v>
      </c>
    </row>
    <row r="1642" spans="1:15" x14ac:dyDescent="0.25">
      <c r="A1642" s="24" t="s">
        <v>2762</v>
      </c>
      <c r="B1642" s="24" t="s">
        <v>1308</v>
      </c>
      <c r="C1642" s="24" t="s">
        <v>769</v>
      </c>
      <c r="D1642" s="24" t="s">
        <v>2578</v>
      </c>
      <c r="F1642" s="24" t="s">
        <v>2532</v>
      </c>
      <c r="H1642" s="27">
        <v>44370</v>
      </c>
      <c r="I1642" s="27">
        <v>44370</v>
      </c>
      <c r="J1642" s="27">
        <v>44370</v>
      </c>
      <c r="K1642" s="27"/>
      <c r="L1642" s="24" t="str">
        <f>TRIM(Table3[[#This Row],[EMP ID]])</f>
        <v>GURJOS</v>
      </c>
      <c r="M1642" s="24" t="str">
        <f t="shared" si="54"/>
        <v>Joshua L. Gurley</v>
      </c>
      <c r="N1642" s="24" t="str">
        <f t="shared" si="55"/>
        <v>Gurley, Joshua L</v>
      </c>
      <c r="O1642" s="24" t="s">
        <v>2762</v>
      </c>
    </row>
    <row r="1643" spans="1:15" x14ac:dyDescent="0.25">
      <c r="A1643" s="24" t="s">
        <v>2763</v>
      </c>
      <c r="B1643" s="24" t="s">
        <v>2579</v>
      </c>
      <c r="C1643" s="24" t="s">
        <v>766</v>
      </c>
      <c r="D1643" s="24" t="s">
        <v>2580</v>
      </c>
      <c r="F1643" s="24" t="s">
        <v>2528</v>
      </c>
      <c r="H1643" s="27">
        <v>43140</v>
      </c>
      <c r="I1643" s="27">
        <v>43125</v>
      </c>
      <c r="J1643" s="27">
        <v>43125</v>
      </c>
      <c r="K1643" s="27"/>
      <c r="L1643" s="24" t="str">
        <f>TRIM(Table3[[#This Row],[EMP ID]])</f>
        <v>HALOTI</v>
      </c>
      <c r="M1643" s="24" t="str">
        <f t="shared" si="54"/>
        <v>Otis J. Hall</v>
      </c>
      <c r="N1643" s="24" t="str">
        <f t="shared" si="55"/>
        <v>Hall, Otis J</v>
      </c>
      <c r="O1643" s="24" t="s">
        <v>2763</v>
      </c>
    </row>
    <row r="1644" spans="1:15" x14ac:dyDescent="0.25">
      <c r="A1644" s="24" t="s">
        <v>2764</v>
      </c>
      <c r="B1644" s="24" t="s">
        <v>1096</v>
      </c>
      <c r="D1644" s="24" t="s">
        <v>1097</v>
      </c>
      <c r="F1644" s="24" t="s">
        <v>2531</v>
      </c>
      <c r="H1644" s="27">
        <v>44208</v>
      </c>
      <c r="I1644" s="27">
        <v>43857</v>
      </c>
      <c r="J1644" s="27">
        <v>43815</v>
      </c>
      <c r="K1644" s="27"/>
      <c r="L1644" s="24" t="str">
        <f>TRIM(Table3[[#This Row],[EMP ID]])</f>
        <v>HAMLEI</v>
      </c>
      <c r="M1644" s="24" t="str">
        <f t="shared" si="54"/>
        <v>Leif Hamm</v>
      </c>
      <c r="N1644" s="24" t="str">
        <f t="shared" si="55"/>
        <v>Hamm, Leif</v>
      </c>
      <c r="O1644" s="24" t="s">
        <v>2764</v>
      </c>
    </row>
    <row r="1645" spans="1:15" x14ac:dyDescent="0.25">
      <c r="A1645" s="24" t="s">
        <v>2765</v>
      </c>
      <c r="B1645" s="24" t="s">
        <v>2581</v>
      </c>
      <c r="D1645" s="24" t="s">
        <v>2582</v>
      </c>
      <c r="F1645" s="24" t="s">
        <v>2528</v>
      </c>
      <c r="G1645" s="24" t="s">
        <v>771</v>
      </c>
      <c r="H1645" s="27">
        <v>43264</v>
      </c>
      <c r="I1645" s="27">
        <v>43238</v>
      </c>
      <c r="J1645" s="27">
        <v>43241</v>
      </c>
      <c r="K1645" s="27"/>
      <c r="L1645" s="24" t="str">
        <f>TRIM(Table3[[#This Row],[EMP ID]])</f>
        <v>HARGEN</v>
      </c>
      <c r="M1645" s="24" t="str">
        <f t="shared" si="54"/>
        <v>Gene Hartsfield</v>
      </c>
      <c r="N1645" s="24" t="str">
        <f t="shared" si="55"/>
        <v>Hartsfield, Gene</v>
      </c>
      <c r="O1645" s="24" t="s">
        <v>2765</v>
      </c>
    </row>
    <row r="1646" spans="1:15" x14ac:dyDescent="0.25">
      <c r="A1646" s="24" t="s">
        <v>2766</v>
      </c>
      <c r="B1646" s="24" t="s">
        <v>2583</v>
      </c>
      <c r="D1646" s="24" t="s">
        <v>917</v>
      </c>
      <c r="F1646" s="24" t="s">
        <v>2528</v>
      </c>
      <c r="G1646" s="24" t="s">
        <v>761</v>
      </c>
      <c r="H1646" s="27">
        <v>43027</v>
      </c>
      <c r="I1646" s="27">
        <v>43017</v>
      </c>
      <c r="J1646" s="27">
        <v>43017</v>
      </c>
      <c r="K1646" s="27"/>
      <c r="L1646" s="24" t="str">
        <f>TRIM(Table3[[#This Row],[EMP ID]])</f>
        <v>HERBRU</v>
      </c>
      <c r="M1646" s="24" t="str">
        <f t="shared" si="54"/>
        <v>Bruno Hernandez</v>
      </c>
      <c r="N1646" s="24" t="str">
        <f t="shared" si="55"/>
        <v>Hernandez, Bruno</v>
      </c>
      <c r="O1646" s="24" t="s">
        <v>2766</v>
      </c>
    </row>
    <row r="1647" spans="1:15" x14ac:dyDescent="0.25">
      <c r="A1647" s="24" t="s">
        <v>2767</v>
      </c>
      <c r="B1647" s="24" t="s">
        <v>1034</v>
      </c>
      <c r="D1647" s="24" t="s">
        <v>917</v>
      </c>
      <c r="F1647" s="24" t="s">
        <v>2528</v>
      </c>
      <c r="G1647" s="24" t="s">
        <v>761</v>
      </c>
      <c r="H1647" s="27">
        <v>44414</v>
      </c>
      <c r="I1647" s="27">
        <v>43815</v>
      </c>
      <c r="J1647" s="27">
        <v>43815</v>
      </c>
      <c r="K1647" s="27"/>
      <c r="L1647" s="24" t="str">
        <f>TRIM(Table3[[#This Row],[EMP ID]])</f>
        <v>HERELI</v>
      </c>
      <c r="M1647" s="24" t="str">
        <f t="shared" si="54"/>
        <v>Eliam Hernandez</v>
      </c>
      <c r="N1647" s="24" t="str">
        <f t="shared" si="55"/>
        <v>Hernandez, Eliam</v>
      </c>
      <c r="O1647" s="24" t="s">
        <v>2767</v>
      </c>
    </row>
    <row r="1648" spans="1:15" x14ac:dyDescent="0.25">
      <c r="A1648" s="24" t="s">
        <v>2768</v>
      </c>
      <c r="B1648" s="24" t="s">
        <v>1102</v>
      </c>
      <c r="D1648" s="24" t="s">
        <v>1310</v>
      </c>
      <c r="F1648" s="24" t="s">
        <v>2528</v>
      </c>
      <c r="G1648" s="24" t="s">
        <v>761</v>
      </c>
      <c r="H1648" s="27">
        <v>44455</v>
      </c>
      <c r="I1648" s="27">
        <v>43927</v>
      </c>
      <c r="J1648" s="27">
        <v>43927</v>
      </c>
      <c r="K1648" s="27"/>
      <c r="L1648" s="24" t="str">
        <f>TRIM(Table3[[#This Row],[EMP ID]])</f>
        <v>HERJES</v>
      </c>
      <c r="M1648" s="24" t="str">
        <f t="shared" si="54"/>
        <v>Jesus Herrera-Rosas</v>
      </c>
      <c r="N1648" s="24" t="str">
        <f t="shared" si="55"/>
        <v>Herrera-Rosas, Jesus</v>
      </c>
      <c r="O1648" s="24" t="s">
        <v>2768</v>
      </c>
    </row>
    <row r="1649" spans="1:15" x14ac:dyDescent="0.25">
      <c r="A1649" s="24" t="s">
        <v>2769</v>
      </c>
      <c r="B1649" s="24" t="s">
        <v>877</v>
      </c>
      <c r="C1649" s="24" t="s">
        <v>778</v>
      </c>
      <c r="D1649" s="24" t="s">
        <v>2584</v>
      </c>
      <c r="F1649" s="24" t="s">
        <v>2528</v>
      </c>
      <c r="G1649" s="24" t="s">
        <v>761</v>
      </c>
      <c r="H1649" s="27">
        <v>44393</v>
      </c>
      <c r="I1649" s="27">
        <v>44384</v>
      </c>
      <c r="J1649" s="27">
        <v>44384</v>
      </c>
      <c r="K1649" s="27"/>
      <c r="L1649" s="24" t="str">
        <f>TRIM(Table3[[#This Row],[EMP ID]])</f>
        <v>HERJOS</v>
      </c>
      <c r="M1649" s="24" t="str">
        <f t="shared" si="54"/>
        <v>Jose A. Herrera Cervantes</v>
      </c>
      <c r="N1649" s="24" t="str">
        <f t="shared" si="55"/>
        <v>Herrera Cervantes, Jose A</v>
      </c>
      <c r="O1649" s="24" t="s">
        <v>2769</v>
      </c>
    </row>
    <row r="1650" spans="1:15" x14ac:dyDescent="0.25">
      <c r="A1650" s="24" t="s">
        <v>2770</v>
      </c>
      <c r="B1650" s="24" t="s">
        <v>908</v>
      </c>
      <c r="C1650" s="24" t="s">
        <v>950</v>
      </c>
      <c r="D1650" s="24" t="s">
        <v>917</v>
      </c>
      <c r="F1650" s="24" t="s">
        <v>2575</v>
      </c>
      <c r="G1650" s="24" t="s">
        <v>761</v>
      </c>
      <c r="H1650" s="27"/>
      <c r="I1650" s="27">
        <v>44641</v>
      </c>
      <c r="J1650" s="27">
        <v>44641</v>
      </c>
      <c r="K1650" s="27"/>
      <c r="L1650" s="24" t="str">
        <f>TRIM(Table3[[#This Row],[EMP ID]])</f>
        <v>HERJUA</v>
      </c>
      <c r="M1650" s="24" t="str">
        <f t="shared" si="54"/>
        <v>Juan B. Hernandez</v>
      </c>
      <c r="N1650" s="24" t="str">
        <f t="shared" si="55"/>
        <v>Hernandez, Juan B</v>
      </c>
      <c r="O1650" s="24" t="s">
        <v>2770</v>
      </c>
    </row>
    <row r="1651" spans="1:15" x14ac:dyDescent="0.25">
      <c r="A1651" s="24" t="s">
        <v>2771</v>
      </c>
      <c r="B1651" s="24" t="s">
        <v>1061</v>
      </c>
      <c r="D1651" s="24" t="s">
        <v>917</v>
      </c>
      <c r="F1651" s="24" t="s">
        <v>2528</v>
      </c>
      <c r="G1651" s="24" t="s">
        <v>761</v>
      </c>
      <c r="H1651" s="27">
        <v>43124</v>
      </c>
      <c r="I1651" s="27">
        <v>42947</v>
      </c>
      <c r="J1651" s="27">
        <v>42954</v>
      </c>
      <c r="K1651" s="27"/>
      <c r="L1651" s="24" t="str">
        <f>TRIM(Table3[[#This Row],[EMP ID]])</f>
        <v>HERMIG</v>
      </c>
      <c r="M1651" s="24" t="str">
        <f t="shared" si="54"/>
        <v>Miguel Hernandez</v>
      </c>
      <c r="N1651" s="24" t="str">
        <f t="shared" si="55"/>
        <v>Hernandez, Miguel</v>
      </c>
      <c r="O1651" s="24" t="s">
        <v>2771</v>
      </c>
    </row>
    <row r="1652" spans="1:15" x14ac:dyDescent="0.25">
      <c r="A1652" s="24" t="s">
        <v>2772</v>
      </c>
      <c r="B1652" s="24" t="s">
        <v>868</v>
      </c>
      <c r="C1652" s="24" t="s">
        <v>772</v>
      </c>
      <c r="D1652" s="24" t="s">
        <v>2369</v>
      </c>
      <c r="F1652" s="24" t="s">
        <v>2528</v>
      </c>
      <c r="G1652" s="24" t="s">
        <v>761</v>
      </c>
      <c r="H1652" s="27">
        <v>44676</v>
      </c>
      <c r="I1652" s="27">
        <v>44629</v>
      </c>
      <c r="J1652" s="27">
        <v>44629</v>
      </c>
      <c r="K1652" s="27"/>
      <c r="L1652" s="24" t="str">
        <f>TRIM(Table3[[#This Row],[EMP ID]])</f>
        <v>HERVIC</v>
      </c>
      <c r="M1652" s="24" t="str">
        <f t="shared" si="54"/>
        <v>Victor H. Hernandez Jr</v>
      </c>
      <c r="N1652" s="24" t="str">
        <f t="shared" si="55"/>
        <v>Hernandez Jr, Victor H</v>
      </c>
      <c r="O1652" s="24" t="s">
        <v>2772</v>
      </c>
    </row>
    <row r="1653" spans="1:15" x14ac:dyDescent="0.25">
      <c r="A1653" s="24" t="s">
        <v>2773</v>
      </c>
      <c r="B1653" s="24" t="s">
        <v>793</v>
      </c>
      <c r="C1653" s="24" t="s">
        <v>778</v>
      </c>
      <c r="D1653" s="24" t="s">
        <v>1825</v>
      </c>
      <c r="F1653" s="24" t="s">
        <v>2585</v>
      </c>
      <c r="H1653" s="27"/>
      <c r="I1653" s="27">
        <v>44795</v>
      </c>
      <c r="J1653" s="27">
        <v>44795</v>
      </c>
      <c r="K1653" s="27"/>
      <c r="L1653" s="24" t="str">
        <f>TRIM(Table3[[#This Row],[EMP ID]])</f>
        <v>HILRAC</v>
      </c>
      <c r="M1653" s="24" t="str">
        <f t="shared" si="54"/>
        <v>Rachel A. Hill</v>
      </c>
      <c r="N1653" s="24" t="str">
        <f t="shared" si="55"/>
        <v>Hill, Rachel A</v>
      </c>
      <c r="O1653" s="24" t="s">
        <v>2773</v>
      </c>
    </row>
    <row r="1654" spans="1:15" x14ac:dyDescent="0.25">
      <c r="A1654" s="24" t="s">
        <v>2774</v>
      </c>
      <c r="B1654" s="24" t="s">
        <v>2586</v>
      </c>
      <c r="C1654" s="24" t="s">
        <v>769</v>
      </c>
      <c r="D1654" s="24" t="s">
        <v>2587</v>
      </c>
      <c r="F1654" s="24" t="s">
        <v>2528</v>
      </c>
      <c r="H1654" s="27">
        <v>43161</v>
      </c>
      <c r="I1654" s="27">
        <v>43143</v>
      </c>
      <c r="J1654" s="27">
        <v>43142</v>
      </c>
      <c r="K1654" s="27"/>
      <c r="L1654" s="24" t="str">
        <f>TRIM(Table3[[#This Row],[EMP ID]])</f>
        <v>HOCJUS</v>
      </c>
      <c r="M1654" s="24" t="str">
        <f t="shared" si="54"/>
        <v>JUSTIN L. HOCKING</v>
      </c>
      <c r="N1654" s="24" t="str">
        <f t="shared" si="55"/>
        <v>HOCKING, JUSTIN L</v>
      </c>
      <c r="O1654" s="24" t="s">
        <v>2774</v>
      </c>
    </row>
    <row r="1655" spans="1:15" x14ac:dyDescent="0.25">
      <c r="A1655" s="24" t="s">
        <v>2775</v>
      </c>
      <c r="B1655" s="24" t="s">
        <v>1222</v>
      </c>
      <c r="C1655" s="24" t="s">
        <v>778</v>
      </c>
      <c r="D1655" s="24" t="s">
        <v>1098</v>
      </c>
      <c r="F1655" s="24" t="s">
        <v>2528</v>
      </c>
      <c r="H1655" s="27">
        <v>44154</v>
      </c>
      <c r="I1655" s="27">
        <v>43923</v>
      </c>
      <c r="J1655" s="27">
        <v>43923</v>
      </c>
      <c r="K1655" s="27"/>
      <c r="L1655" s="24" t="str">
        <f>TRIM(Table3[[#This Row],[EMP ID]])</f>
        <v>HUENOE</v>
      </c>
      <c r="M1655" s="24" t="str">
        <f t="shared" si="54"/>
        <v>Noel A. Huerta</v>
      </c>
      <c r="N1655" s="24" t="str">
        <f t="shared" si="55"/>
        <v>Huerta, Noel A</v>
      </c>
      <c r="O1655" s="24" t="s">
        <v>2775</v>
      </c>
    </row>
    <row r="1656" spans="1:15" x14ac:dyDescent="0.25">
      <c r="A1656" s="24" t="s">
        <v>278</v>
      </c>
      <c r="B1656" s="24" t="s">
        <v>2588</v>
      </c>
      <c r="D1656" s="24" t="s">
        <v>1953</v>
      </c>
      <c r="F1656" s="24" t="s">
        <v>2531</v>
      </c>
      <c r="H1656" s="27"/>
      <c r="I1656" s="27">
        <v>45377</v>
      </c>
      <c r="J1656" s="27">
        <v>45377</v>
      </c>
      <c r="K1656" s="27"/>
      <c r="L1656" s="24" t="str">
        <f>TRIM(Table3[[#This Row],[EMP ID]])</f>
        <v>HUNSEY</v>
      </c>
      <c r="M1656" s="24" t="str">
        <f t="shared" si="54"/>
        <v>Seymore Hunt</v>
      </c>
      <c r="N1656" s="24" t="str">
        <f t="shared" si="55"/>
        <v>Hunt, Seymore</v>
      </c>
      <c r="O1656" s="24" t="s">
        <v>278</v>
      </c>
    </row>
    <row r="1657" spans="1:15" x14ac:dyDescent="0.25">
      <c r="A1657" s="24" t="s">
        <v>2776</v>
      </c>
      <c r="B1657" s="24" t="s">
        <v>877</v>
      </c>
      <c r="C1657" s="24" t="s">
        <v>900</v>
      </c>
      <c r="D1657" s="24" t="s">
        <v>1275</v>
      </c>
      <c r="F1657" s="24" t="s">
        <v>2528</v>
      </c>
      <c r="G1657" s="24" t="s">
        <v>761</v>
      </c>
      <c r="H1657" s="27">
        <v>44121</v>
      </c>
      <c r="I1657" s="27">
        <v>44004</v>
      </c>
      <c r="J1657" s="27">
        <v>44004</v>
      </c>
      <c r="K1657" s="27"/>
      <c r="L1657" s="24" t="str">
        <f>TRIM(Table3[[#This Row],[EMP ID]])</f>
        <v>IPIJOS</v>
      </c>
      <c r="M1657" s="24" t="str">
        <f t="shared" si="54"/>
        <v>Jose G. Ipina Jr</v>
      </c>
      <c r="N1657" s="24" t="str">
        <f t="shared" si="55"/>
        <v>Ipina Jr, Jose G</v>
      </c>
      <c r="O1657" s="24" t="s">
        <v>2776</v>
      </c>
    </row>
    <row r="1658" spans="1:15" x14ac:dyDescent="0.25">
      <c r="A1658" s="24" t="s">
        <v>2777</v>
      </c>
      <c r="B1658" s="24" t="s">
        <v>916</v>
      </c>
      <c r="C1658" s="24" t="s">
        <v>766</v>
      </c>
      <c r="D1658" s="24" t="s">
        <v>1388</v>
      </c>
      <c r="F1658" s="24" t="s">
        <v>2575</v>
      </c>
      <c r="H1658" s="27">
        <v>44081</v>
      </c>
      <c r="I1658" s="27">
        <v>44081</v>
      </c>
      <c r="J1658" s="27">
        <v>44081</v>
      </c>
      <c r="K1658" s="27"/>
      <c r="L1658" s="24" t="str">
        <f>TRIM(Table3[[#This Row],[EMP ID]])</f>
        <v>JACCHR</v>
      </c>
      <c r="M1658" s="24" t="str">
        <f t="shared" si="54"/>
        <v>Christopher J. Jackson</v>
      </c>
      <c r="N1658" s="24" t="str">
        <f t="shared" si="55"/>
        <v>Jackson, Christopher J</v>
      </c>
      <c r="O1658" s="24" t="s">
        <v>2777</v>
      </c>
    </row>
    <row r="1659" spans="1:15" x14ac:dyDescent="0.25">
      <c r="A1659" s="24" t="s">
        <v>2778</v>
      </c>
      <c r="B1659" s="24" t="s">
        <v>1354</v>
      </c>
      <c r="C1659" s="24" t="s">
        <v>848</v>
      </c>
      <c r="D1659" s="24" t="s">
        <v>1355</v>
      </c>
      <c r="F1659" s="24" t="s">
        <v>2528</v>
      </c>
      <c r="G1659" s="24" t="s">
        <v>761</v>
      </c>
      <c r="H1659" s="27">
        <v>44266</v>
      </c>
      <c r="I1659" s="27">
        <v>44067</v>
      </c>
      <c r="J1659" s="27">
        <v>44046</v>
      </c>
      <c r="K1659" s="27"/>
      <c r="L1659" s="24" t="str">
        <f>TRIM(Table3[[#This Row],[EMP ID]])</f>
        <v>JIMANT</v>
      </c>
      <c r="M1659" s="24" t="str">
        <f t="shared" si="54"/>
        <v>Antonio R. Jimenez</v>
      </c>
      <c r="N1659" s="24" t="str">
        <f t="shared" si="55"/>
        <v>Jimenez, Antonio R</v>
      </c>
      <c r="O1659" s="24" t="s">
        <v>2778</v>
      </c>
    </row>
    <row r="1660" spans="1:15" x14ac:dyDescent="0.25">
      <c r="A1660" s="24" t="s">
        <v>2779</v>
      </c>
      <c r="B1660" s="24" t="s">
        <v>916</v>
      </c>
      <c r="C1660" s="24" t="s">
        <v>763</v>
      </c>
      <c r="D1660" s="24" t="s">
        <v>1099</v>
      </c>
      <c r="F1660" s="24" t="s">
        <v>2528</v>
      </c>
      <c r="G1660" s="24" t="s">
        <v>771</v>
      </c>
      <c r="H1660" s="27">
        <v>43588</v>
      </c>
      <c r="I1660" s="27">
        <v>43085</v>
      </c>
      <c r="J1660" s="27">
        <v>43085</v>
      </c>
      <c r="K1660" s="27"/>
      <c r="L1660" s="24" t="str">
        <f>TRIM(Table3[[#This Row],[EMP ID]])</f>
        <v>JOHCHR</v>
      </c>
      <c r="M1660" s="24" t="str">
        <f t="shared" si="54"/>
        <v>Christopher W. Johnson</v>
      </c>
      <c r="N1660" s="24" t="str">
        <f t="shared" si="55"/>
        <v>Johnson, Christopher W</v>
      </c>
      <c r="O1660" s="24" t="s">
        <v>2779</v>
      </c>
    </row>
    <row r="1661" spans="1:15" x14ac:dyDescent="0.25">
      <c r="A1661" s="24" t="s">
        <v>2780</v>
      </c>
      <c r="B1661" s="24" t="s">
        <v>1923</v>
      </c>
      <c r="C1661" s="24" t="s">
        <v>778</v>
      </c>
      <c r="D1661" s="24" t="s">
        <v>1790</v>
      </c>
      <c r="F1661" s="24" t="s">
        <v>2528</v>
      </c>
      <c r="H1661" s="27">
        <v>43231</v>
      </c>
      <c r="I1661" s="27">
        <v>43172</v>
      </c>
      <c r="J1661" s="27">
        <v>43172</v>
      </c>
      <c r="K1661" s="27"/>
      <c r="L1661" s="24" t="str">
        <f>TRIM(Table3[[#This Row],[EMP ID]])</f>
        <v>JONCOD</v>
      </c>
      <c r="M1661" s="24" t="str">
        <f t="shared" si="54"/>
        <v>Cody A. Jones</v>
      </c>
      <c r="N1661" s="24" t="str">
        <f t="shared" si="55"/>
        <v>Jones, Cody A</v>
      </c>
      <c r="O1661" s="24" t="s">
        <v>2780</v>
      </c>
    </row>
    <row r="1662" spans="1:15" x14ac:dyDescent="0.25">
      <c r="A1662" s="24" t="s">
        <v>2781</v>
      </c>
      <c r="B1662" s="24" t="s">
        <v>1376</v>
      </c>
      <c r="D1662" s="24" t="s">
        <v>904</v>
      </c>
      <c r="F1662" s="24" t="s">
        <v>2532</v>
      </c>
      <c r="G1662" s="24" t="s">
        <v>771</v>
      </c>
      <c r="H1662" s="27">
        <v>44063</v>
      </c>
      <c r="I1662" s="27">
        <v>44063</v>
      </c>
      <c r="J1662" s="27">
        <v>44063</v>
      </c>
      <c r="K1662" s="27"/>
      <c r="L1662" s="24" t="str">
        <f>TRIM(Table3[[#This Row],[EMP ID]])</f>
        <v>JOSALL</v>
      </c>
      <c r="M1662" s="24" t="str">
        <f t="shared" si="54"/>
        <v>Allan Joseph</v>
      </c>
      <c r="N1662" s="24" t="str">
        <f t="shared" si="55"/>
        <v>Joseph, Allan</v>
      </c>
      <c r="O1662" s="24" t="s">
        <v>2781</v>
      </c>
    </row>
    <row r="1663" spans="1:15" x14ac:dyDescent="0.25">
      <c r="A1663" s="24" t="s">
        <v>2782</v>
      </c>
      <c r="B1663" s="24" t="s">
        <v>1308</v>
      </c>
      <c r="C1663" s="24" t="s">
        <v>845</v>
      </c>
      <c r="D1663" s="24" t="s">
        <v>1385</v>
      </c>
      <c r="F1663" s="24" t="s">
        <v>2575</v>
      </c>
      <c r="H1663" s="27">
        <v>44100</v>
      </c>
      <c r="I1663" s="27">
        <v>44082</v>
      </c>
      <c r="J1663" s="27">
        <v>44082</v>
      </c>
      <c r="K1663" s="27"/>
      <c r="L1663" s="24" t="str">
        <f>TRIM(Table3[[#This Row],[EMP ID]])</f>
        <v>JOWJOS</v>
      </c>
      <c r="M1663" s="24" t="str">
        <f t="shared" si="54"/>
        <v>Joshua D. Jowdy</v>
      </c>
      <c r="N1663" s="24" t="str">
        <f t="shared" si="55"/>
        <v>Jowdy, Joshua D</v>
      </c>
      <c r="O1663" s="24" t="s">
        <v>2782</v>
      </c>
    </row>
    <row r="1664" spans="1:15" x14ac:dyDescent="0.25">
      <c r="A1664" s="24" t="s">
        <v>2783</v>
      </c>
      <c r="B1664" s="24" t="s">
        <v>1006</v>
      </c>
      <c r="C1664" s="24" t="s">
        <v>900</v>
      </c>
      <c r="D1664" s="24" t="s">
        <v>2589</v>
      </c>
      <c r="F1664" s="24" t="s">
        <v>2528</v>
      </c>
      <c r="G1664" s="24" t="s">
        <v>761</v>
      </c>
      <c r="H1664" s="27">
        <v>44348</v>
      </c>
      <c r="I1664" s="27">
        <v>44348</v>
      </c>
      <c r="J1664" s="27">
        <v>44348</v>
      </c>
      <c r="K1664" s="27"/>
      <c r="L1664" s="24" t="str">
        <f>TRIM(Table3[[#This Row],[EMP ID]])</f>
        <v>JUAFRA</v>
      </c>
      <c r="M1664" s="24" t="str">
        <f t="shared" si="54"/>
        <v>Francisco G. Juarez Carrizales</v>
      </c>
      <c r="N1664" s="24" t="str">
        <f t="shared" si="55"/>
        <v>Juarez Carrizales, Francisco G</v>
      </c>
      <c r="O1664" s="24" t="s">
        <v>2783</v>
      </c>
    </row>
    <row r="1665" spans="1:15" x14ac:dyDescent="0.25">
      <c r="A1665" s="24" t="s">
        <v>2784</v>
      </c>
      <c r="B1665" s="24" t="s">
        <v>2590</v>
      </c>
      <c r="C1665" s="24" t="s">
        <v>762</v>
      </c>
      <c r="D1665" s="24" t="s">
        <v>1010</v>
      </c>
      <c r="F1665" s="24" t="s">
        <v>2528</v>
      </c>
      <c r="H1665" s="27">
        <v>43122</v>
      </c>
      <c r="I1665" s="27">
        <v>43103</v>
      </c>
      <c r="J1665" s="27">
        <v>43103</v>
      </c>
      <c r="K1665" s="27"/>
      <c r="L1665" s="24" t="str">
        <f>TRIM(Table3[[#This Row],[EMP ID]])</f>
        <v>KELSET</v>
      </c>
      <c r="M1665" s="24" t="str">
        <f t="shared" ref="M1665:M1728" si="56">IF(C1665&lt;&gt;"", B1665 &amp; " " &amp; C1665 &amp; ". " &amp; D1665, B1665 &amp; " " &amp; D1665)</f>
        <v>Seth S. Keller</v>
      </c>
      <c r="N1665" s="24" t="str">
        <f t="shared" ref="N1665:N1728" si="57">IF(C1665&lt;&gt;"", D1665 &amp; ", " &amp; B1665 &amp; " " &amp; C1665, D1665 &amp; ", " &amp; B1665)</f>
        <v>Keller, Seth S</v>
      </c>
      <c r="O1665" s="24" t="s">
        <v>2784</v>
      </c>
    </row>
    <row r="1666" spans="1:15" x14ac:dyDescent="0.25">
      <c r="A1666" s="24" t="s">
        <v>2785</v>
      </c>
      <c r="B1666" s="24" t="s">
        <v>2591</v>
      </c>
      <c r="D1666" s="24" t="s">
        <v>2592</v>
      </c>
      <c r="F1666" s="24" t="s">
        <v>2528</v>
      </c>
      <c r="G1666" s="24" t="s">
        <v>771</v>
      </c>
      <c r="H1666" s="27">
        <v>43201</v>
      </c>
      <c r="I1666" s="27">
        <v>43145</v>
      </c>
      <c r="J1666" s="27"/>
      <c r="K1666" s="27"/>
      <c r="L1666" s="24" t="str">
        <f>TRIM(Table3[[#This Row],[EMP ID]])</f>
        <v>KINTRE</v>
      </c>
      <c r="M1666" s="24" t="str">
        <f t="shared" si="56"/>
        <v>TRE'KIESE KING</v>
      </c>
      <c r="N1666" s="24" t="str">
        <f t="shared" si="57"/>
        <v>KING, TRE'KIESE</v>
      </c>
      <c r="O1666" s="24" t="s">
        <v>2785</v>
      </c>
    </row>
    <row r="1667" spans="1:15" x14ac:dyDescent="0.25">
      <c r="A1667" s="24" t="s">
        <v>2786</v>
      </c>
      <c r="B1667" s="24" t="s">
        <v>2593</v>
      </c>
      <c r="C1667" s="24" t="s">
        <v>769</v>
      </c>
      <c r="D1667" s="24" t="s">
        <v>2594</v>
      </c>
      <c r="F1667" s="24" t="s">
        <v>2528</v>
      </c>
      <c r="G1667" s="24" t="s">
        <v>771</v>
      </c>
      <c r="H1667" s="27">
        <v>44349</v>
      </c>
      <c r="I1667" s="27">
        <v>44312</v>
      </c>
      <c r="J1667" s="27">
        <v>44312</v>
      </c>
      <c r="K1667" s="27"/>
      <c r="L1667" s="24" t="str">
        <f>TRIM(Table3[[#This Row],[EMP ID]])</f>
        <v>LAMDUN</v>
      </c>
      <c r="M1667" s="24" t="str">
        <f t="shared" si="56"/>
        <v>Devin L. Dunham</v>
      </c>
      <c r="N1667" s="24" t="str">
        <f t="shared" si="57"/>
        <v>Dunham, Devin L</v>
      </c>
      <c r="O1667" s="24" t="s">
        <v>2786</v>
      </c>
    </row>
    <row r="1668" spans="1:15" x14ac:dyDescent="0.25">
      <c r="A1668" s="24" t="s">
        <v>2787</v>
      </c>
      <c r="B1668" s="24" t="s">
        <v>2595</v>
      </c>
      <c r="D1668" s="24" t="s">
        <v>2596</v>
      </c>
      <c r="F1668" s="24" t="s">
        <v>2532</v>
      </c>
      <c r="G1668" s="24" t="s">
        <v>761</v>
      </c>
      <c r="H1668" s="27"/>
      <c r="I1668" s="27">
        <v>45401</v>
      </c>
      <c r="J1668" s="27">
        <v>45404</v>
      </c>
      <c r="K1668" s="27"/>
      <c r="L1668" s="24" t="str">
        <f>TRIM(Table3[[#This Row],[EMP ID]])</f>
        <v>LARAUD</v>
      </c>
      <c r="M1668" s="24" t="str">
        <f t="shared" si="56"/>
        <v>Audon Lara Rodriguez</v>
      </c>
      <c r="N1668" s="24" t="str">
        <f t="shared" si="57"/>
        <v>Lara Rodriguez, Audon</v>
      </c>
      <c r="O1668" s="24" t="s">
        <v>2787</v>
      </c>
    </row>
    <row r="1669" spans="1:15" x14ac:dyDescent="0.25">
      <c r="A1669" s="24" t="s">
        <v>2788</v>
      </c>
      <c r="B1669" s="24" t="s">
        <v>1175</v>
      </c>
      <c r="D1669" s="24" t="s">
        <v>1176</v>
      </c>
      <c r="F1669" s="24" t="s">
        <v>2528</v>
      </c>
      <c r="G1669" s="24" t="s">
        <v>761</v>
      </c>
      <c r="H1669" s="27">
        <v>44413</v>
      </c>
      <c r="I1669" s="27">
        <v>43564</v>
      </c>
      <c r="J1669" s="27">
        <v>43564</v>
      </c>
      <c r="K1669" s="27"/>
      <c r="L1669" s="24" t="str">
        <f>TRIM(Table3[[#This Row],[EMP ID]])</f>
        <v>LARJAS</v>
      </c>
      <c r="M1669" s="24" t="str">
        <f t="shared" si="56"/>
        <v>Jason Lara</v>
      </c>
      <c r="N1669" s="24" t="str">
        <f t="shared" si="57"/>
        <v>Lara, Jason</v>
      </c>
      <c r="O1669" s="24" t="s">
        <v>2788</v>
      </c>
    </row>
    <row r="1670" spans="1:15" x14ac:dyDescent="0.25">
      <c r="A1670" s="24" t="s">
        <v>2789</v>
      </c>
      <c r="B1670" s="24" t="s">
        <v>1259</v>
      </c>
      <c r="C1670" s="24" t="s">
        <v>766</v>
      </c>
      <c r="D1670" s="24" t="s">
        <v>1260</v>
      </c>
      <c r="F1670" s="24" t="s">
        <v>2575</v>
      </c>
      <c r="H1670" s="27">
        <v>43922</v>
      </c>
      <c r="I1670" s="27">
        <v>43804</v>
      </c>
      <c r="J1670" s="27">
        <v>43804</v>
      </c>
      <c r="K1670" s="27"/>
      <c r="L1670" s="24" t="str">
        <f>TRIM(Table3[[#This Row],[EMP ID]])</f>
        <v>LEECAM</v>
      </c>
      <c r="M1670" s="24" t="str">
        <f t="shared" si="56"/>
        <v>Cameron J. Lee</v>
      </c>
      <c r="N1670" s="24" t="str">
        <f t="shared" si="57"/>
        <v>Lee, Cameron J</v>
      </c>
      <c r="O1670" s="24" t="s">
        <v>2789</v>
      </c>
    </row>
    <row r="1671" spans="1:15" x14ac:dyDescent="0.25">
      <c r="A1671" s="24" t="s">
        <v>2790</v>
      </c>
      <c r="B1671" s="24" t="s">
        <v>1341</v>
      </c>
      <c r="C1671" s="24" t="s">
        <v>762</v>
      </c>
      <c r="D1671" s="24" t="s">
        <v>2597</v>
      </c>
      <c r="F1671" s="24" t="s">
        <v>2575</v>
      </c>
      <c r="G1671" s="24" t="s">
        <v>761</v>
      </c>
      <c r="H1671" s="27">
        <v>44828</v>
      </c>
      <c r="I1671" s="27">
        <v>44018</v>
      </c>
      <c r="J1671" s="27">
        <v>44018</v>
      </c>
      <c r="K1671" s="27"/>
      <c r="L1671" s="24" t="str">
        <f>TRIM(Table3[[#This Row],[EMP ID]])</f>
        <v>LEMERN</v>
      </c>
      <c r="M1671" s="24" t="str">
        <f t="shared" si="56"/>
        <v>Ernest S. Lemon Jr.</v>
      </c>
      <c r="N1671" s="24" t="str">
        <f t="shared" si="57"/>
        <v>Lemon Jr., Ernest S</v>
      </c>
      <c r="O1671" s="24" t="s">
        <v>2790</v>
      </c>
    </row>
    <row r="1672" spans="1:15" x14ac:dyDescent="0.25">
      <c r="A1672" s="24" t="s">
        <v>2791</v>
      </c>
      <c r="B1672" s="24" t="s">
        <v>1484</v>
      </c>
      <c r="D1672" s="24" t="s">
        <v>1107</v>
      </c>
      <c r="F1672" s="24" t="s">
        <v>2528</v>
      </c>
      <c r="G1672" s="24" t="s">
        <v>761</v>
      </c>
      <c r="H1672" s="27">
        <v>44414</v>
      </c>
      <c r="I1672" s="27">
        <v>44410</v>
      </c>
      <c r="J1672" s="27">
        <v>44410</v>
      </c>
      <c r="K1672" s="27"/>
      <c r="L1672" s="24" t="str">
        <f>TRIM(Table3[[#This Row],[EMP ID]])</f>
        <v>LEOROM</v>
      </c>
      <c r="M1672" s="24" t="str">
        <f t="shared" si="56"/>
        <v>Roman Leonel</v>
      </c>
      <c r="N1672" s="24" t="str">
        <f t="shared" si="57"/>
        <v>Leonel, Roman</v>
      </c>
      <c r="O1672" s="24" t="s">
        <v>2791</v>
      </c>
    </row>
    <row r="1673" spans="1:15" x14ac:dyDescent="0.25">
      <c r="A1673" s="24" t="s">
        <v>2792</v>
      </c>
      <c r="B1673" s="24" t="s">
        <v>1292</v>
      </c>
      <c r="C1673" s="24" t="s">
        <v>900</v>
      </c>
      <c r="D1673" s="24" t="s">
        <v>1293</v>
      </c>
      <c r="F1673" s="24" t="s">
        <v>2575</v>
      </c>
      <c r="G1673" s="24" t="s">
        <v>771</v>
      </c>
      <c r="H1673" s="27">
        <v>44239</v>
      </c>
      <c r="I1673" s="27">
        <v>43879</v>
      </c>
      <c r="J1673" s="27">
        <v>43879</v>
      </c>
      <c r="K1673" s="27"/>
      <c r="L1673" s="24" t="str">
        <f>TRIM(Table3[[#This Row],[EMP ID]])</f>
        <v>LINPRA</v>
      </c>
      <c r="M1673" s="24" t="str">
        <f t="shared" si="56"/>
        <v>Pralon G. Lincoln</v>
      </c>
      <c r="N1673" s="24" t="str">
        <f t="shared" si="57"/>
        <v>Lincoln, Pralon G</v>
      </c>
      <c r="O1673" s="24" t="s">
        <v>2792</v>
      </c>
    </row>
    <row r="1674" spans="1:15" x14ac:dyDescent="0.25">
      <c r="A1674" s="24" t="s">
        <v>2793</v>
      </c>
      <c r="B1674" s="24" t="s">
        <v>1386</v>
      </c>
      <c r="C1674" s="24" t="s">
        <v>1039</v>
      </c>
      <c r="D1674" s="24" t="s">
        <v>1387</v>
      </c>
      <c r="F1674" s="24" t="s">
        <v>2532</v>
      </c>
      <c r="G1674" s="24" t="s">
        <v>761</v>
      </c>
      <c r="H1674" s="27">
        <v>44229</v>
      </c>
      <c r="I1674" s="27">
        <v>44077</v>
      </c>
      <c r="J1674" s="27">
        <v>44077</v>
      </c>
      <c r="K1674" s="27"/>
      <c r="L1674" s="24" t="str">
        <f>TRIM(Table3[[#This Row],[EMP ID]])</f>
        <v>LIPBRI</v>
      </c>
      <c r="M1674" s="24" t="str">
        <f t="shared" si="56"/>
        <v>Brian T. Lipina</v>
      </c>
      <c r="N1674" s="24" t="str">
        <f t="shared" si="57"/>
        <v>Lipina, Brian T</v>
      </c>
      <c r="O1674" s="24" t="s">
        <v>2793</v>
      </c>
    </row>
    <row r="1675" spans="1:15" x14ac:dyDescent="0.25">
      <c r="A1675" s="24" t="s">
        <v>2794</v>
      </c>
      <c r="B1675" s="24" t="s">
        <v>908</v>
      </c>
      <c r="C1675" s="24" t="s">
        <v>845</v>
      </c>
      <c r="D1675" s="24" t="s">
        <v>2598</v>
      </c>
      <c r="F1675" s="24" t="s">
        <v>2528</v>
      </c>
      <c r="G1675" s="24" t="s">
        <v>761</v>
      </c>
      <c r="H1675" s="27">
        <v>44659</v>
      </c>
      <c r="I1675" s="27">
        <v>44575</v>
      </c>
      <c r="J1675" s="27">
        <v>44575</v>
      </c>
      <c r="K1675" s="27"/>
      <c r="L1675" s="24" t="str">
        <f>TRIM(Table3[[#This Row],[EMP ID]])</f>
        <v>LIRJUA</v>
      </c>
      <c r="M1675" s="24" t="str">
        <f t="shared" si="56"/>
        <v>Juan D. Lira</v>
      </c>
      <c r="N1675" s="24" t="str">
        <f t="shared" si="57"/>
        <v>Lira, Juan D</v>
      </c>
      <c r="O1675" s="24" t="s">
        <v>2794</v>
      </c>
    </row>
    <row r="1676" spans="1:15" x14ac:dyDescent="0.25">
      <c r="A1676" s="24" t="s">
        <v>2795</v>
      </c>
      <c r="B1676" s="24" t="s">
        <v>2599</v>
      </c>
      <c r="C1676" s="24" t="s">
        <v>776</v>
      </c>
      <c r="D1676" s="24" t="s">
        <v>2600</v>
      </c>
      <c r="F1676" s="24" t="s">
        <v>2585</v>
      </c>
      <c r="H1676" s="27">
        <v>43469</v>
      </c>
      <c r="I1676" s="27">
        <v>43199</v>
      </c>
      <c r="J1676" s="27">
        <v>43199</v>
      </c>
      <c r="K1676" s="27"/>
      <c r="L1676" s="24" t="str">
        <f>TRIM(Table3[[#This Row],[EMP ID]])</f>
        <v>LIVERI</v>
      </c>
      <c r="M1676" s="24" t="str">
        <f t="shared" si="56"/>
        <v>ERIN M. LIVINGSTON</v>
      </c>
      <c r="N1676" s="24" t="str">
        <f t="shared" si="57"/>
        <v>LIVINGSTON, ERIN M</v>
      </c>
      <c r="O1676" s="24" t="s">
        <v>2795</v>
      </c>
    </row>
    <row r="1677" spans="1:15" x14ac:dyDescent="0.25">
      <c r="A1677" s="24" t="s">
        <v>2796</v>
      </c>
      <c r="B1677" s="24" t="s">
        <v>2601</v>
      </c>
      <c r="C1677" s="24" t="s">
        <v>845</v>
      </c>
      <c r="D1677" s="24" t="s">
        <v>1959</v>
      </c>
      <c r="F1677" s="24" t="s">
        <v>2528</v>
      </c>
      <c r="H1677" s="27">
        <v>43185</v>
      </c>
      <c r="I1677" s="27">
        <v>43122</v>
      </c>
      <c r="J1677" s="27">
        <v>43122</v>
      </c>
      <c r="K1677" s="27"/>
      <c r="L1677" s="24" t="str">
        <f>TRIM(Table3[[#This Row],[EMP ID]])</f>
        <v>LONJOS</v>
      </c>
      <c r="M1677" s="24" t="str">
        <f t="shared" si="56"/>
        <v>Josh D. Long</v>
      </c>
      <c r="N1677" s="24" t="str">
        <f t="shared" si="57"/>
        <v>Long, Josh D</v>
      </c>
      <c r="O1677" s="24" t="s">
        <v>2796</v>
      </c>
    </row>
    <row r="1678" spans="1:15" x14ac:dyDescent="0.25">
      <c r="A1678" s="24" t="s">
        <v>2797</v>
      </c>
      <c r="B1678" s="24" t="s">
        <v>857</v>
      </c>
      <c r="D1678" s="24" t="s">
        <v>767</v>
      </c>
      <c r="F1678" s="24" t="s">
        <v>2528</v>
      </c>
      <c r="G1678" s="24" t="s">
        <v>761</v>
      </c>
      <c r="H1678" s="27">
        <v>44484</v>
      </c>
      <c r="I1678" s="27">
        <v>44417</v>
      </c>
      <c r="J1678" s="27">
        <v>44417</v>
      </c>
      <c r="K1678" s="27"/>
      <c r="L1678" s="24" t="str">
        <f>TRIM(Table3[[#This Row],[EMP ID]])</f>
        <v>LOPDAN</v>
      </c>
      <c r="M1678" s="24" t="str">
        <f t="shared" si="56"/>
        <v>Daniel Lopez</v>
      </c>
      <c r="N1678" s="24" t="str">
        <f t="shared" si="57"/>
        <v>Lopez, Daniel</v>
      </c>
      <c r="O1678" s="24" t="s">
        <v>2797</v>
      </c>
    </row>
    <row r="1679" spans="1:15" x14ac:dyDescent="0.25">
      <c r="A1679" s="24" t="s">
        <v>2798</v>
      </c>
      <c r="B1679" s="24" t="s">
        <v>1102</v>
      </c>
      <c r="C1679" s="24" t="s">
        <v>848</v>
      </c>
      <c r="D1679" s="24" t="s">
        <v>767</v>
      </c>
      <c r="F1679" s="24" t="s">
        <v>2528</v>
      </c>
      <c r="G1679" s="24" t="s">
        <v>761</v>
      </c>
      <c r="H1679" s="27">
        <v>44755</v>
      </c>
      <c r="I1679" s="27">
        <v>44629</v>
      </c>
      <c r="J1679" s="27">
        <v>44629</v>
      </c>
      <c r="K1679" s="27"/>
      <c r="L1679" s="24" t="str">
        <f>TRIM(Table3[[#This Row],[EMP ID]])</f>
        <v>LOPJES</v>
      </c>
      <c r="M1679" s="24" t="str">
        <f t="shared" si="56"/>
        <v>Jesus R. Lopez</v>
      </c>
      <c r="N1679" s="24" t="str">
        <f t="shared" si="57"/>
        <v>Lopez, Jesus R</v>
      </c>
      <c r="O1679" s="24" t="s">
        <v>2798</v>
      </c>
    </row>
    <row r="1680" spans="1:15" x14ac:dyDescent="0.25">
      <c r="A1680" s="24" t="s">
        <v>2799</v>
      </c>
      <c r="B1680" s="24" t="s">
        <v>1324</v>
      </c>
      <c r="D1680" s="24" t="s">
        <v>767</v>
      </c>
      <c r="F1680" s="24" t="s">
        <v>2528</v>
      </c>
      <c r="G1680" s="24" t="s">
        <v>761</v>
      </c>
      <c r="H1680" s="27"/>
      <c r="I1680" s="27">
        <v>44951</v>
      </c>
      <c r="J1680" s="27">
        <v>44951</v>
      </c>
      <c r="K1680" s="27"/>
      <c r="L1680" s="24" t="str">
        <f>TRIM(Table3[[#This Row],[EMP ID]])</f>
        <v>LOPJON</v>
      </c>
      <c r="M1680" s="24" t="str">
        <f t="shared" si="56"/>
        <v>Jonathan Lopez</v>
      </c>
      <c r="N1680" s="24" t="str">
        <f t="shared" si="57"/>
        <v>Lopez, Jonathan</v>
      </c>
      <c r="O1680" s="24" t="s">
        <v>2799</v>
      </c>
    </row>
    <row r="1681" spans="1:15" x14ac:dyDescent="0.25">
      <c r="A1681" s="24" t="s">
        <v>2800</v>
      </c>
      <c r="B1681" s="24" t="s">
        <v>877</v>
      </c>
      <c r="C1681" s="24" t="s">
        <v>784</v>
      </c>
      <c r="D1681" s="24" t="s">
        <v>1101</v>
      </c>
      <c r="F1681" s="24" t="s">
        <v>2528</v>
      </c>
      <c r="G1681" s="24" t="s">
        <v>761</v>
      </c>
      <c r="H1681" s="27">
        <v>44334</v>
      </c>
      <c r="I1681" s="27">
        <v>44333</v>
      </c>
      <c r="J1681" s="27">
        <v>44333</v>
      </c>
      <c r="K1681" s="27"/>
      <c r="L1681" s="24" t="str">
        <f>TRIM(Table3[[#This Row],[EMP ID]])</f>
        <v>LOPJOS</v>
      </c>
      <c r="M1681" s="24" t="str">
        <f t="shared" si="56"/>
        <v>Jose P. Lopez Lira</v>
      </c>
      <c r="N1681" s="24" t="str">
        <f t="shared" si="57"/>
        <v>Lopez Lira, Jose P</v>
      </c>
      <c r="O1681" s="24" t="s">
        <v>2800</v>
      </c>
    </row>
    <row r="1682" spans="1:15" x14ac:dyDescent="0.25">
      <c r="A1682" s="24" t="s">
        <v>2801</v>
      </c>
      <c r="B1682" s="24" t="s">
        <v>908</v>
      </c>
      <c r="D1682" s="24" t="s">
        <v>767</v>
      </c>
      <c r="F1682" s="24" t="s">
        <v>2528</v>
      </c>
      <c r="G1682" s="24" t="s">
        <v>761</v>
      </c>
      <c r="H1682" s="27">
        <v>44384</v>
      </c>
      <c r="I1682" s="27">
        <v>44018</v>
      </c>
      <c r="J1682" s="27">
        <v>44018</v>
      </c>
      <c r="K1682" s="27"/>
      <c r="L1682" s="24" t="str">
        <f>TRIM(Table3[[#This Row],[EMP ID]])</f>
        <v>LOPJUA</v>
      </c>
      <c r="M1682" s="24" t="str">
        <f t="shared" si="56"/>
        <v>Juan Lopez</v>
      </c>
      <c r="N1682" s="24" t="str">
        <f t="shared" si="57"/>
        <v>Lopez, Juan</v>
      </c>
      <c r="O1682" s="24" t="s">
        <v>2801</v>
      </c>
    </row>
    <row r="1683" spans="1:15" x14ac:dyDescent="0.25">
      <c r="A1683" s="24" t="s">
        <v>2802</v>
      </c>
      <c r="B1683" s="24" t="s">
        <v>1226</v>
      </c>
      <c r="C1683" s="24" t="s">
        <v>769</v>
      </c>
      <c r="D1683" s="24" t="s">
        <v>767</v>
      </c>
      <c r="F1683" s="24" t="s">
        <v>2528</v>
      </c>
      <c r="H1683" s="27">
        <v>44329</v>
      </c>
      <c r="I1683" s="27">
        <v>44144</v>
      </c>
      <c r="J1683" s="27">
        <v>44144</v>
      </c>
      <c r="K1683" s="27"/>
      <c r="L1683" s="24" t="str">
        <f>TRIM(Table3[[#This Row],[EMP ID]])</f>
        <v>LOPKRI</v>
      </c>
      <c r="M1683" s="24" t="str">
        <f t="shared" si="56"/>
        <v>Kristopher L. Lopez</v>
      </c>
      <c r="N1683" s="24" t="str">
        <f t="shared" si="57"/>
        <v>Lopez, Kristopher L</v>
      </c>
      <c r="O1683" s="24" t="s">
        <v>2802</v>
      </c>
    </row>
    <row r="1684" spans="1:15" x14ac:dyDescent="0.25">
      <c r="A1684" s="24" t="s">
        <v>334</v>
      </c>
      <c r="B1684" s="24" t="s">
        <v>1887</v>
      </c>
      <c r="D1684" s="24" t="s">
        <v>2602</v>
      </c>
      <c r="F1684" s="24" t="s">
        <v>2528</v>
      </c>
      <c r="G1684" s="24" t="s">
        <v>761</v>
      </c>
      <c r="H1684" s="27"/>
      <c r="I1684" s="27">
        <v>44392</v>
      </c>
      <c r="J1684" s="27">
        <v>44392</v>
      </c>
      <c r="K1684" s="27"/>
      <c r="L1684" s="24" t="str">
        <f>TRIM(Table3[[#This Row],[EMP ID]])</f>
        <v>LOPROD</v>
      </c>
      <c r="M1684" s="24" t="str">
        <f t="shared" si="56"/>
        <v>Rodrigo Lopez Jr</v>
      </c>
      <c r="N1684" s="24" t="str">
        <f t="shared" si="57"/>
        <v>Lopez Jr, Rodrigo</v>
      </c>
      <c r="O1684" s="24" t="s">
        <v>334</v>
      </c>
    </row>
    <row r="1685" spans="1:15" x14ac:dyDescent="0.25">
      <c r="A1685" s="24" t="s">
        <v>2803</v>
      </c>
      <c r="B1685" s="24" t="s">
        <v>1104</v>
      </c>
      <c r="D1685" s="24" t="s">
        <v>767</v>
      </c>
      <c r="F1685" s="24" t="s">
        <v>2528</v>
      </c>
      <c r="G1685" s="24" t="s">
        <v>761</v>
      </c>
      <c r="H1685" s="27">
        <v>44455</v>
      </c>
      <c r="I1685" s="27">
        <v>43815</v>
      </c>
      <c r="J1685" s="27">
        <v>43815</v>
      </c>
      <c r="K1685" s="27"/>
      <c r="L1685" s="24" t="str">
        <f>TRIM(Table3[[#This Row],[EMP ID]])</f>
        <v>LOPVAL</v>
      </c>
      <c r="M1685" s="24" t="str">
        <f t="shared" si="56"/>
        <v>Valentin Lopez</v>
      </c>
      <c r="N1685" s="24" t="str">
        <f t="shared" si="57"/>
        <v>Lopez, Valentin</v>
      </c>
      <c r="O1685" s="24" t="s">
        <v>2803</v>
      </c>
    </row>
    <row r="1686" spans="1:15" x14ac:dyDescent="0.25">
      <c r="A1686" s="24" t="s">
        <v>2804</v>
      </c>
      <c r="B1686" s="24" t="s">
        <v>938</v>
      </c>
      <c r="D1686" s="24" t="s">
        <v>1542</v>
      </c>
      <c r="F1686" s="24" t="s">
        <v>2531</v>
      </c>
      <c r="G1686" s="24" t="s">
        <v>761</v>
      </c>
      <c r="H1686" s="27"/>
      <c r="I1686" s="27">
        <v>44927</v>
      </c>
      <c r="J1686" s="27">
        <v>44927</v>
      </c>
      <c r="K1686" s="27"/>
      <c r="L1686" s="24" t="str">
        <f>TRIM(Table3[[#This Row],[EMP ID]])</f>
        <v>LOZALE</v>
      </c>
      <c r="M1686" s="24" t="str">
        <f t="shared" si="56"/>
        <v>Alejandro Lozano Acosta</v>
      </c>
      <c r="N1686" s="24" t="str">
        <f t="shared" si="57"/>
        <v>Lozano Acosta, Alejandro</v>
      </c>
      <c r="O1686" s="24" t="s">
        <v>2804</v>
      </c>
    </row>
    <row r="1687" spans="1:15" x14ac:dyDescent="0.25">
      <c r="A1687" s="24" t="s">
        <v>2805</v>
      </c>
      <c r="B1687" s="24" t="s">
        <v>975</v>
      </c>
      <c r="C1687" s="24" t="s">
        <v>776</v>
      </c>
      <c r="D1687" s="24" t="s">
        <v>1602</v>
      </c>
      <c r="F1687" s="24" t="s">
        <v>2527</v>
      </c>
      <c r="G1687" s="24" t="s">
        <v>761</v>
      </c>
      <c r="H1687" s="27"/>
      <c r="I1687" s="27">
        <v>44927</v>
      </c>
      <c r="J1687" s="27">
        <v>44927</v>
      </c>
      <c r="K1687" s="27"/>
      <c r="L1687" s="24" t="str">
        <f>TRIM(Table3[[#This Row],[EMP ID]])</f>
        <v>LOZDIE</v>
      </c>
      <c r="M1687" s="24" t="str">
        <f t="shared" si="56"/>
        <v>Diego M. Lozano De La Torre</v>
      </c>
      <c r="N1687" s="24" t="str">
        <f t="shared" si="57"/>
        <v>Lozano De La Torre, Diego M</v>
      </c>
      <c r="O1687" s="24" t="s">
        <v>2805</v>
      </c>
    </row>
    <row r="1688" spans="1:15" x14ac:dyDescent="0.25">
      <c r="A1688" s="24" t="s">
        <v>2806</v>
      </c>
      <c r="B1688" s="24" t="s">
        <v>908</v>
      </c>
      <c r="C1688" s="24" t="s">
        <v>776</v>
      </c>
      <c r="D1688" s="24" t="s">
        <v>1332</v>
      </c>
      <c r="F1688" s="24" t="s">
        <v>2531</v>
      </c>
      <c r="G1688" s="24" t="s">
        <v>761</v>
      </c>
      <c r="H1688" s="27">
        <v>44724</v>
      </c>
      <c r="I1688" s="27">
        <v>43990</v>
      </c>
      <c r="J1688" s="27">
        <v>43990</v>
      </c>
      <c r="K1688" s="27"/>
      <c r="L1688" s="24" t="str">
        <f>TRIM(Table3[[#This Row],[EMP ID]])</f>
        <v>LUEJUA</v>
      </c>
      <c r="M1688" s="24" t="str">
        <f t="shared" si="56"/>
        <v>Juan M. Luevano</v>
      </c>
      <c r="N1688" s="24" t="str">
        <f t="shared" si="57"/>
        <v>Luevano, Juan M</v>
      </c>
      <c r="O1688" s="24" t="s">
        <v>2806</v>
      </c>
    </row>
    <row r="1689" spans="1:15" x14ac:dyDescent="0.25">
      <c r="A1689" s="24" t="s">
        <v>2807</v>
      </c>
      <c r="B1689" s="24" t="s">
        <v>979</v>
      </c>
      <c r="D1689" s="24" t="s">
        <v>1232</v>
      </c>
      <c r="F1689" s="24" t="s">
        <v>2528</v>
      </c>
      <c r="G1689" s="24" t="s">
        <v>761</v>
      </c>
      <c r="H1689" s="27"/>
      <c r="I1689" s="27">
        <v>43710</v>
      </c>
      <c r="J1689" s="27">
        <v>43710</v>
      </c>
      <c r="K1689" s="27"/>
      <c r="L1689" s="24" t="str">
        <f>TRIM(Table3[[#This Row],[EMP ID]])</f>
        <v>LUMROB</v>
      </c>
      <c r="M1689" s="24" t="str">
        <f t="shared" si="56"/>
        <v>Roberto Lumbreras</v>
      </c>
      <c r="N1689" s="24" t="str">
        <f t="shared" si="57"/>
        <v>Lumbreras, Roberto</v>
      </c>
      <c r="O1689" s="24" t="s">
        <v>2807</v>
      </c>
    </row>
    <row r="1690" spans="1:15" x14ac:dyDescent="0.25">
      <c r="A1690" s="24" t="s">
        <v>329</v>
      </c>
      <c r="B1690" s="24" t="s">
        <v>861</v>
      </c>
      <c r="C1690" s="24" t="s">
        <v>791</v>
      </c>
      <c r="D1690" s="24" t="s">
        <v>2603</v>
      </c>
      <c r="F1690" s="24" t="s">
        <v>2532</v>
      </c>
      <c r="G1690" s="24" t="s">
        <v>761</v>
      </c>
      <c r="H1690" s="27">
        <v>45390</v>
      </c>
      <c r="I1690" s="27">
        <v>44476</v>
      </c>
      <c r="J1690" s="27">
        <v>44476</v>
      </c>
      <c r="K1690" s="27"/>
      <c r="L1690" s="24" t="str">
        <f>TRIM(Table3[[#This Row],[EMP ID]])</f>
        <v>LUNEDG</v>
      </c>
      <c r="M1690" s="24" t="str">
        <f t="shared" si="56"/>
        <v>Edgar E. Luna Lara</v>
      </c>
      <c r="N1690" s="24" t="str">
        <f t="shared" si="57"/>
        <v>Luna Lara, Edgar E</v>
      </c>
      <c r="O1690" s="24" t="s">
        <v>329</v>
      </c>
    </row>
    <row r="1691" spans="1:15" x14ac:dyDescent="0.25">
      <c r="A1691" s="24" t="s">
        <v>268</v>
      </c>
      <c r="B1691" s="24" t="s">
        <v>1132</v>
      </c>
      <c r="D1691" s="24" t="s">
        <v>2604</v>
      </c>
      <c r="F1691" s="24" t="s">
        <v>2558</v>
      </c>
      <c r="G1691" s="24" t="s">
        <v>761</v>
      </c>
      <c r="H1691" s="27"/>
      <c r="I1691" s="27">
        <v>45064</v>
      </c>
      <c r="J1691" s="27">
        <v>45076</v>
      </c>
      <c r="K1691" s="27"/>
      <c r="L1691" s="24" t="str">
        <f>TRIM(Table3[[#This Row],[EMP ID]])</f>
        <v>MAGJAV</v>
      </c>
      <c r="M1691" s="24" t="str">
        <f t="shared" si="56"/>
        <v>Javier Magallanes</v>
      </c>
      <c r="N1691" s="24" t="str">
        <f t="shared" si="57"/>
        <v>Magallanes, Javier</v>
      </c>
      <c r="O1691" s="24" t="s">
        <v>268</v>
      </c>
    </row>
    <row r="1692" spans="1:15" x14ac:dyDescent="0.25">
      <c r="A1692" s="24" t="s">
        <v>2808</v>
      </c>
      <c r="B1692" s="24" t="s">
        <v>2593</v>
      </c>
      <c r="C1692" s="24" t="s">
        <v>769</v>
      </c>
      <c r="D1692" s="24" t="s">
        <v>2605</v>
      </c>
      <c r="F1692" s="24" t="s">
        <v>2528</v>
      </c>
      <c r="H1692" s="27">
        <v>43174</v>
      </c>
      <c r="I1692" s="27">
        <v>43170</v>
      </c>
      <c r="J1692" s="27">
        <v>43170</v>
      </c>
      <c r="K1692" s="27"/>
      <c r="L1692" s="24" t="str">
        <f>TRIM(Table3[[#This Row],[EMP ID]])</f>
        <v>MALDEV</v>
      </c>
      <c r="M1692" s="24" t="str">
        <f t="shared" si="56"/>
        <v>Devin L. Malin</v>
      </c>
      <c r="N1692" s="24" t="str">
        <f t="shared" si="57"/>
        <v>Malin, Devin L</v>
      </c>
      <c r="O1692" s="24" t="s">
        <v>2808</v>
      </c>
    </row>
    <row r="1693" spans="1:15" x14ac:dyDescent="0.25">
      <c r="A1693" s="24" t="s">
        <v>2809</v>
      </c>
      <c r="B1693" s="24" t="s">
        <v>826</v>
      </c>
      <c r="C1693" s="24" t="s">
        <v>762</v>
      </c>
      <c r="D1693" s="24" t="s">
        <v>2095</v>
      </c>
      <c r="F1693" s="24" t="s">
        <v>2528</v>
      </c>
      <c r="G1693" s="24" t="s">
        <v>761</v>
      </c>
      <c r="H1693" s="27">
        <v>44140</v>
      </c>
      <c r="I1693" s="27">
        <v>43668</v>
      </c>
      <c r="J1693" s="27"/>
      <c r="K1693" s="27"/>
      <c r="L1693" s="24" t="str">
        <f>TRIM(Table3[[#This Row],[EMP ID]])</f>
        <v>MALERI</v>
      </c>
      <c r="M1693" s="24" t="str">
        <f t="shared" si="56"/>
        <v>Eric S. Malfavon</v>
      </c>
      <c r="N1693" s="24" t="str">
        <f t="shared" si="57"/>
        <v>Malfavon, Eric S</v>
      </c>
      <c r="O1693" s="24" t="s">
        <v>2809</v>
      </c>
    </row>
    <row r="1694" spans="1:15" x14ac:dyDescent="0.25">
      <c r="A1694" s="24" t="s">
        <v>2810</v>
      </c>
      <c r="B1694" s="24" t="s">
        <v>2606</v>
      </c>
      <c r="C1694" s="24" t="s">
        <v>845</v>
      </c>
      <c r="D1694" s="24" t="s">
        <v>2607</v>
      </c>
      <c r="F1694" s="24" t="s">
        <v>2575</v>
      </c>
      <c r="H1694" s="27">
        <v>43174</v>
      </c>
      <c r="I1694" s="27">
        <v>43160</v>
      </c>
      <c r="J1694" s="27"/>
      <c r="K1694" s="27"/>
      <c r="L1694" s="24" t="str">
        <f>TRIM(Table3[[#This Row],[EMP ID]])</f>
        <v>MALSHE</v>
      </c>
      <c r="M1694" s="24" t="str">
        <f t="shared" si="56"/>
        <v>SHELLY D. MALIN</v>
      </c>
      <c r="N1694" s="24" t="str">
        <f t="shared" si="57"/>
        <v>MALIN, SHELLY D</v>
      </c>
      <c r="O1694" s="24" t="s">
        <v>2810</v>
      </c>
    </row>
    <row r="1695" spans="1:15" x14ac:dyDescent="0.25">
      <c r="A1695" s="24" t="s">
        <v>2811</v>
      </c>
      <c r="B1695" s="24" t="s">
        <v>974</v>
      </c>
      <c r="C1695" s="24" t="s">
        <v>778</v>
      </c>
      <c r="D1695" s="24" t="s">
        <v>2608</v>
      </c>
      <c r="F1695" s="24" t="s">
        <v>2532</v>
      </c>
      <c r="G1695" s="24" t="s">
        <v>761</v>
      </c>
      <c r="H1695" s="27">
        <v>44516</v>
      </c>
      <c r="I1695" s="27">
        <v>44504</v>
      </c>
      <c r="J1695" s="27">
        <v>44504</v>
      </c>
      <c r="K1695" s="27"/>
      <c r="L1695" s="24" t="str">
        <f>TRIM(Table3[[#This Row],[EMP ID]])</f>
        <v>MANLUI</v>
      </c>
      <c r="M1695" s="24" t="str">
        <f t="shared" si="56"/>
        <v>Luis A. Mancilla Quiroz</v>
      </c>
      <c r="N1695" s="24" t="str">
        <f t="shared" si="57"/>
        <v>Mancilla Quiroz, Luis A</v>
      </c>
      <c r="O1695" s="24" t="s">
        <v>2811</v>
      </c>
    </row>
    <row r="1696" spans="1:15" x14ac:dyDescent="0.25">
      <c r="A1696" s="24" t="s">
        <v>2812</v>
      </c>
      <c r="B1696" s="24" t="s">
        <v>1089</v>
      </c>
      <c r="D1696" s="24" t="s">
        <v>1398</v>
      </c>
      <c r="F1696" s="24" t="s">
        <v>2528</v>
      </c>
      <c r="G1696" s="24" t="s">
        <v>761</v>
      </c>
      <c r="H1696" s="27">
        <v>44266</v>
      </c>
      <c r="I1696" s="27">
        <v>44123</v>
      </c>
      <c r="J1696" s="27">
        <v>44123</v>
      </c>
      <c r="K1696" s="27"/>
      <c r="L1696" s="24" t="str">
        <f>TRIM(Table3[[#This Row],[EMP ID]])</f>
        <v>MANMAN</v>
      </c>
      <c r="M1696" s="24" t="str">
        <f t="shared" si="56"/>
        <v>Manuel Manzo-Martinez</v>
      </c>
      <c r="N1696" s="24" t="str">
        <f t="shared" si="57"/>
        <v>Manzo-Martinez, Manuel</v>
      </c>
      <c r="O1696" s="24" t="s">
        <v>2812</v>
      </c>
    </row>
    <row r="1697" spans="1:15" x14ac:dyDescent="0.25">
      <c r="A1697" s="24" t="s">
        <v>2813</v>
      </c>
      <c r="B1697" s="24" t="s">
        <v>1399</v>
      </c>
      <c r="D1697" s="24" t="s">
        <v>2609</v>
      </c>
      <c r="F1697" s="24" t="s">
        <v>2528</v>
      </c>
      <c r="G1697" s="24" t="s">
        <v>761</v>
      </c>
      <c r="H1697" s="27">
        <v>44128</v>
      </c>
      <c r="I1697" s="27">
        <v>44123</v>
      </c>
      <c r="J1697" s="27">
        <v>44123</v>
      </c>
      <c r="K1697" s="27"/>
      <c r="L1697" s="24" t="str">
        <f>TRIM(Table3[[#This Row],[EMP ID]])</f>
        <v>MANZEF</v>
      </c>
      <c r="M1697" s="24" t="str">
        <f t="shared" si="56"/>
        <v>Zeferino Manzo-Torres</v>
      </c>
      <c r="N1697" s="24" t="str">
        <f t="shared" si="57"/>
        <v>Manzo-Torres, Zeferino</v>
      </c>
      <c r="O1697" s="24" t="s">
        <v>2813</v>
      </c>
    </row>
    <row r="1698" spans="1:15" x14ac:dyDescent="0.25">
      <c r="A1698" s="24" t="s">
        <v>2814</v>
      </c>
      <c r="B1698" s="24" t="s">
        <v>1193</v>
      </c>
      <c r="D1698" s="24" t="s">
        <v>1194</v>
      </c>
      <c r="F1698" s="24" t="s">
        <v>2527</v>
      </c>
      <c r="G1698" s="24" t="s">
        <v>761</v>
      </c>
      <c r="H1698" s="27">
        <v>44260</v>
      </c>
      <c r="I1698" s="27">
        <v>44102</v>
      </c>
      <c r="J1698" s="27">
        <v>44102</v>
      </c>
      <c r="K1698" s="27"/>
      <c r="L1698" s="24" t="str">
        <f>TRIM(Table3[[#This Row],[EMP ID]])</f>
        <v>MARADR</v>
      </c>
      <c r="M1698" s="24" t="str">
        <f t="shared" si="56"/>
        <v>Adrian Marron</v>
      </c>
      <c r="N1698" s="24" t="str">
        <f t="shared" si="57"/>
        <v>Marron, Adrian</v>
      </c>
      <c r="O1698" s="24" t="s">
        <v>2814</v>
      </c>
    </row>
    <row r="1699" spans="1:15" x14ac:dyDescent="0.25">
      <c r="A1699" s="24" t="s">
        <v>2815</v>
      </c>
      <c r="B1699" s="24" t="s">
        <v>938</v>
      </c>
      <c r="D1699" s="24" t="s">
        <v>1534</v>
      </c>
      <c r="F1699" s="24" t="s">
        <v>2527</v>
      </c>
      <c r="G1699" s="24" t="s">
        <v>761</v>
      </c>
      <c r="H1699" s="27">
        <v>44499</v>
      </c>
      <c r="I1699" s="27">
        <v>44493</v>
      </c>
      <c r="J1699" s="27">
        <v>44493</v>
      </c>
      <c r="K1699" s="27"/>
      <c r="L1699" s="24" t="str">
        <f>TRIM(Table3[[#This Row],[EMP ID]])</f>
        <v>MARALE</v>
      </c>
      <c r="M1699" s="24" t="str">
        <f t="shared" si="56"/>
        <v>Alejandro Marron Jr</v>
      </c>
      <c r="N1699" s="24" t="str">
        <f t="shared" si="57"/>
        <v>Marron Jr, Alejandro</v>
      </c>
      <c r="O1699" s="24" t="s">
        <v>2815</v>
      </c>
    </row>
    <row r="1700" spans="1:15" x14ac:dyDescent="0.25">
      <c r="A1700" s="24" t="s">
        <v>2816</v>
      </c>
      <c r="B1700" s="24" t="s">
        <v>1368</v>
      </c>
      <c r="D1700" s="24" t="s">
        <v>1369</v>
      </c>
      <c r="F1700" s="24" t="s">
        <v>2610</v>
      </c>
      <c r="G1700" s="24" t="s">
        <v>761</v>
      </c>
      <c r="H1700" s="27">
        <v>44266</v>
      </c>
      <c r="I1700" s="27">
        <v>44128</v>
      </c>
      <c r="J1700" s="27">
        <v>44128</v>
      </c>
      <c r="K1700" s="27"/>
      <c r="L1700" s="24" t="str">
        <f>TRIM(Table3[[#This Row],[EMP ID]])</f>
        <v>MARCEL</v>
      </c>
      <c r="M1700" s="24" t="str">
        <f t="shared" si="56"/>
        <v>Celio Martinez-Ramirez</v>
      </c>
      <c r="N1700" s="24" t="str">
        <f t="shared" si="57"/>
        <v>Martinez-Ramirez, Celio</v>
      </c>
      <c r="O1700" s="24" t="s">
        <v>2816</v>
      </c>
    </row>
    <row r="1701" spans="1:15" x14ac:dyDescent="0.25">
      <c r="A1701" s="24" t="s">
        <v>2817</v>
      </c>
      <c r="B1701" s="24" t="s">
        <v>861</v>
      </c>
      <c r="D1701" s="24" t="s">
        <v>907</v>
      </c>
      <c r="F1701" s="24" t="s">
        <v>2528</v>
      </c>
      <c r="G1701" s="24" t="s">
        <v>761</v>
      </c>
      <c r="H1701" s="27">
        <v>44398</v>
      </c>
      <c r="I1701" s="27">
        <v>44398</v>
      </c>
      <c r="J1701" s="27">
        <v>44398</v>
      </c>
      <c r="K1701" s="27"/>
      <c r="L1701" s="24" t="str">
        <f>TRIM(Table3[[#This Row],[EMP ID]])</f>
        <v>MAREDG</v>
      </c>
      <c r="M1701" s="24" t="str">
        <f t="shared" si="56"/>
        <v>Edgar Martinez</v>
      </c>
      <c r="N1701" s="24" t="str">
        <f t="shared" si="57"/>
        <v>Martinez, Edgar</v>
      </c>
      <c r="O1701" s="24" t="s">
        <v>2817</v>
      </c>
    </row>
    <row r="1702" spans="1:15" x14ac:dyDescent="0.25">
      <c r="A1702" s="24" t="s">
        <v>2818</v>
      </c>
      <c r="B1702" s="24" t="s">
        <v>1102</v>
      </c>
      <c r="D1702" s="24" t="s">
        <v>907</v>
      </c>
      <c r="F1702" s="24" t="s">
        <v>2528</v>
      </c>
      <c r="G1702" s="24" t="s">
        <v>761</v>
      </c>
      <c r="H1702" s="27">
        <v>44868</v>
      </c>
      <c r="I1702" s="27">
        <v>44868</v>
      </c>
      <c r="J1702" s="27">
        <v>44868</v>
      </c>
      <c r="K1702" s="27"/>
      <c r="L1702" s="24" t="str">
        <f>TRIM(Table3[[#This Row],[EMP ID]])</f>
        <v>MARJES</v>
      </c>
      <c r="M1702" s="24" t="str">
        <f t="shared" si="56"/>
        <v>Jesus Martinez</v>
      </c>
      <c r="N1702" s="24" t="str">
        <f t="shared" si="57"/>
        <v>Martinez, Jesus</v>
      </c>
      <c r="O1702" s="24" t="s">
        <v>2818</v>
      </c>
    </row>
    <row r="1703" spans="1:15" x14ac:dyDescent="0.25">
      <c r="A1703" s="24" t="s">
        <v>2819</v>
      </c>
      <c r="B1703" s="24" t="s">
        <v>1465</v>
      </c>
      <c r="C1703" s="24" t="s">
        <v>766</v>
      </c>
      <c r="D1703" s="24" t="s">
        <v>2611</v>
      </c>
      <c r="F1703" s="24" t="s">
        <v>2528</v>
      </c>
      <c r="G1703" s="24" t="s">
        <v>771</v>
      </c>
      <c r="H1703" s="27">
        <v>44951</v>
      </c>
      <c r="I1703" s="27">
        <v>44951</v>
      </c>
      <c r="J1703" s="27">
        <v>44951</v>
      </c>
      <c r="K1703" s="27"/>
      <c r="L1703" s="24" t="str">
        <f>TRIM(Table3[[#This Row],[EMP ID]])</f>
        <v>MASEMA</v>
      </c>
      <c r="M1703" s="24" t="str">
        <f t="shared" si="56"/>
        <v>Emmanuel J. Massaquoi Jr</v>
      </c>
      <c r="N1703" s="24" t="str">
        <f t="shared" si="57"/>
        <v>Massaquoi Jr, Emmanuel J</v>
      </c>
      <c r="O1703" s="24" t="s">
        <v>2819</v>
      </c>
    </row>
    <row r="1704" spans="1:15" x14ac:dyDescent="0.25">
      <c r="A1704" s="24" t="s">
        <v>2820</v>
      </c>
      <c r="B1704" s="24" t="s">
        <v>2285</v>
      </c>
      <c r="C1704" s="24" t="s">
        <v>762</v>
      </c>
      <c r="D1704" s="24" t="s">
        <v>2286</v>
      </c>
      <c r="F1704" s="24" t="s">
        <v>2575</v>
      </c>
      <c r="G1704" s="24" t="s">
        <v>771</v>
      </c>
      <c r="H1704" s="27">
        <v>44397</v>
      </c>
      <c r="I1704" s="27">
        <v>44271</v>
      </c>
      <c r="J1704" s="27">
        <v>44271</v>
      </c>
      <c r="K1704" s="27"/>
      <c r="L1704" s="24" t="str">
        <f>TRIM(Table3[[#This Row],[EMP ID]])</f>
        <v>MATKAL</v>
      </c>
      <c r="M1704" s="24" t="str">
        <f t="shared" si="56"/>
        <v>Kalipe S. Matthews</v>
      </c>
      <c r="N1704" s="24" t="str">
        <f t="shared" si="57"/>
        <v>Matthews, Kalipe S</v>
      </c>
      <c r="O1704" s="24" t="s">
        <v>2820</v>
      </c>
    </row>
    <row r="1705" spans="1:15" x14ac:dyDescent="0.25">
      <c r="A1705" s="24" t="s">
        <v>2821</v>
      </c>
      <c r="B1705" s="24" t="s">
        <v>1072</v>
      </c>
      <c r="C1705" s="24" t="s">
        <v>759</v>
      </c>
      <c r="D1705" s="24" t="s">
        <v>1405</v>
      </c>
      <c r="F1705" s="24" t="s">
        <v>2532</v>
      </c>
      <c r="H1705" s="27">
        <v>44141</v>
      </c>
      <c r="I1705" s="27">
        <v>44144</v>
      </c>
      <c r="J1705" s="27">
        <v>44144</v>
      </c>
      <c r="K1705" s="27"/>
      <c r="L1705" s="24" t="str">
        <f>TRIM(Table3[[#This Row],[EMP ID]])</f>
        <v>MCCJAM</v>
      </c>
      <c r="M1705" s="24" t="str">
        <f t="shared" si="56"/>
        <v>James F. McCarthy</v>
      </c>
      <c r="N1705" s="24" t="str">
        <f t="shared" si="57"/>
        <v>McCarthy, James F</v>
      </c>
      <c r="O1705" s="24" t="s">
        <v>2821</v>
      </c>
    </row>
    <row r="1706" spans="1:15" x14ac:dyDescent="0.25">
      <c r="A1706" s="24" t="s">
        <v>2822</v>
      </c>
      <c r="B1706" s="24" t="s">
        <v>916</v>
      </c>
      <c r="C1706" s="24" t="s">
        <v>776</v>
      </c>
      <c r="D1706" s="24" t="s">
        <v>2612</v>
      </c>
      <c r="F1706" s="24" t="s">
        <v>2528</v>
      </c>
      <c r="H1706" s="27">
        <v>44954</v>
      </c>
      <c r="I1706" s="27">
        <v>44942</v>
      </c>
      <c r="J1706" s="27">
        <v>44942</v>
      </c>
      <c r="K1706" s="27"/>
      <c r="L1706" s="24" t="str">
        <f>TRIM(Table3[[#This Row],[EMP ID]])</f>
        <v>MCDCHR</v>
      </c>
      <c r="M1706" s="24" t="str">
        <f t="shared" si="56"/>
        <v>Christopher M. McDowell</v>
      </c>
      <c r="N1706" s="24" t="str">
        <f t="shared" si="57"/>
        <v>McDowell, Christopher M</v>
      </c>
      <c r="O1706" s="24" t="s">
        <v>2822</v>
      </c>
    </row>
    <row r="1707" spans="1:15" x14ac:dyDescent="0.25">
      <c r="A1707" s="24" t="s">
        <v>2823</v>
      </c>
      <c r="B1707" s="24" t="s">
        <v>857</v>
      </c>
      <c r="C1707" s="24" t="s">
        <v>776</v>
      </c>
      <c r="D1707" s="24" t="s">
        <v>1394</v>
      </c>
      <c r="F1707" s="24" t="s">
        <v>2527</v>
      </c>
      <c r="G1707" s="24" t="s">
        <v>761</v>
      </c>
      <c r="H1707" s="27">
        <v>44156</v>
      </c>
      <c r="I1707" s="27">
        <v>44102</v>
      </c>
      <c r="J1707" s="27">
        <v>44102</v>
      </c>
      <c r="K1707" s="27"/>
      <c r="L1707" s="24" t="str">
        <f>TRIM(Table3[[#This Row],[EMP ID]])</f>
        <v>MEDDAN</v>
      </c>
      <c r="M1707" s="24" t="str">
        <f t="shared" si="56"/>
        <v>Daniel M. Medina</v>
      </c>
      <c r="N1707" s="24" t="str">
        <f t="shared" si="57"/>
        <v>Medina, Daniel M</v>
      </c>
      <c r="O1707" s="24" t="s">
        <v>2823</v>
      </c>
    </row>
    <row r="1708" spans="1:15" x14ac:dyDescent="0.25">
      <c r="A1708" s="24" t="s">
        <v>2824</v>
      </c>
      <c r="B1708" s="24" t="s">
        <v>1220</v>
      </c>
      <c r="D1708" s="24" t="s">
        <v>1221</v>
      </c>
      <c r="F1708" s="24" t="s">
        <v>2528</v>
      </c>
      <c r="G1708" s="24" t="s">
        <v>761</v>
      </c>
      <c r="H1708" s="27">
        <v>44384</v>
      </c>
      <c r="I1708" s="27">
        <v>44109</v>
      </c>
      <c r="J1708" s="27">
        <v>44109</v>
      </c>
      <c r="K1708" s="27"/>
      <c r="L1708" s="24" t="str">
        <f>TRIM(Table3[[#This Row],[EMP ID]])</f>
        <v>MELPER</v>
      </c>
      <c r="M1708" s="24" t="str">
        <f t="shared" si="56"/>
        <v>Melesio Perez Jr</v>
      </c>
      <c r="N1708" s="24" t="str">
        <f t="shared" si="57"/>
        <v>Perez Jr, Melesio</v>
      </c>
      <c r="O1708" s="24" t="s">
        <v>2824</v>
      </c>
    </row>
    <row r="1709" spans="1:15" x14ac:dyDescent="0.25">
      <c r="A1709" s="24" t="s">
        <v>2825</v>
      </c>
      <c r="B1709" s="24" t="s">
        <v>879</v>
      </c>
      <c r="D1709" s="24" t="s">
        <v>1288</v>
      </c>
      <c r="F1709" s="24" t="s">
        <v>2528</v>
      </c>
      <c r="G1709" s="24" t="s">
        <v>761</v>
      </c>
      <c r="H1709" s="27">
        <v>44593</v>
      </c>
      <c r="I1709" s="27">
        <v>44144</v>
      </c>
      <c r="J1709" s="27">
        <v>44144</v>
      </c>
      <c r="K1709" s="27"/>
      <c r="L1709" s="24" t="str">
        <f>TRIM(Table3[[#This Row],[EMP ID]])</f>
        <v>MENALB</v>
      </c>
      <c r="M1709" s="24" t="str">
        <f t="shared" si="56"/>
        <v>Alberto Mendez Jr</v>
      </c>
      <c r="N1709" s="24" t="str">
        <f t="shared" si="57"/>
        <v>Mendez Jr, Alberto</v>
      </c>
      <c r="O1709" s="24" t="s">
        <v>2825</v>
      </c>
    </row>
    <row r="1710" spans="1:15" x14ac:dyDescent="0.25">
      <c r="A1710" s="24" t="s">
        <v>11</v>
      </c>
      <c r="B1710" s="24" t="s">
        <v>1202</v>
      </c>
      <c r="C1710" s="24" t="s">
        <v>778</v>
      </c>
      <c r="D1710" s="24" t="s">
        <v>2059</v>
      </c>
      <c r="F1710" s="24" t="s">
        <v>2548</v>
      </c>
      <c r="G1710" s="24" t="s">
        <v>761</v>
      </c>
      <c r="H1710" s="27"/>
      <c r="I1710" s="27">
        <v>44627</v>
      </c>
      <c r="J1710" s="27">
        <v>44627</v>
      </c>
      <c r="K1710" s="27"/>
      <c r="L1710" s="24" t="str">
        <f>TRIM(Table3[[#This Row],[EMP ID]])</f>
        <v>MENDAL</v>
      </c>
      <c r="M1710" s="24" t="str">
        <f t="shared" si="56"/>
        <v>Albert A. Mendieta</v>
      </c>
      <c r="N1710" s="24" t="str">
        <f t="shared" si="57"/>
        <v>Mendieta, Albert A</v>
      </c>
      <c r="O1710" s="24" t="s">
        <v>11</v>
      </c>
    </row>
    <row r="1711" spans="1:15" x14ac:dyDescent="0.25">
      <c r="A1711" s="24" t="s">
        <v>2826</v>
      </c>
      <c r="B1711" s="24" t="s">
        <v>1163</v>
      </c>
      <c r="C1711" s="24" t="s">
        <v>778</v>
      </c>
      <c r="D1711" s="24" t="s">
        <v>1164</v>
      </c>
      <c r="F1711" s="24" t="s">
        <v>2528</v>
      </c>
      <c r="H1711" s="27">
        <v>44159</v>
      </c>
      <c r="I1711" s="27">
        <v>43514</v>
      </c>
      <c r="J1711" s="27">
        <v>43514</v>
      </c>
      <c r="K1711" s="27"/>
      <c r="L1711" s="24" t="str">
        <f>TRIM(Table3[[#This Row],[EMP ID]])</f>
        <v>MEZALA</v>
      </c>
      <c r="M1711" s="24" t="str">
        <f t="shared" si="56"/>
        <v>Alan A. Meza Torres</v>
      </c>
      <c r="N1711" s="24" t="str">
        <f t="shared" si="57"/>
        <v>Meza Torres, Alan A</v>
      </c>
      <c r="O1711" s="24" t="s">
        <v>2826</v>
      </c>
    </row>
    <row r="1712" spans="1:15" x14ac:dyDescent="0.25">
      <c r="A1712" s="24" t="s">
        <v>2827</v>
      </c>
      <c r="B1712" s="24" t="s">
        <v>1765</v>
      </c>
      <c r="C1712" s="24" t="s">
        <v>769</v>
      </c>
      <c r="D1712" s="24" t="s">
        <v>2613</v>
      </c>
      <c r="F1712" s="24" t="s">
        <v>2528</v>
      </c>
      <c r="G1712" s="24" t="s">
        <v>771</v>
      </c>
      <c r="H1712" s="27">
        <v>43266</v>
      </c>
      <c r="I1712" s="27">
        <v>42972</v>
      </c>
      <c r="J1712" s="27"/>
      <c r="K1712" s="27"/>
      <c r="L1712" s="24" t="str">
        <f>TRIM(Table3[[#This Row],[EMP ID]])</f>
        <v>MILMAR</v>
      </c>
      <c r="M1712" s="24" t="str">
        <f t="shared" si="56"/>
        <v>Marcus L. Mills</v>
      </c>
      <c r="N1712" s="24" t="str">
        <f t="shared" si="57"/>
        <v>Mills, Marcus L</v>
      </c>
      <c r="O1712" s="24" t="s">
        <v>2827</v>
      </c>
    </row>
    <row r="1713" spans="1:15" x14ac:dyDescent="0.25">
      <c r="A1713" s="24" t="s">
        <v>2828</v>
      </c>
      <c r="B1713" s="24" t="s">
        <v>2245</v>
      </c>
      <c r="C1713" s="24" t="s">
        <v>776</v>
      </c>
      <c r="D1713" s="24" t="s">
        <v>1639</v>
      </c>
      <c r="F1713" s="24" t="s">
        <v>2575</v>
      </c>
      <c r="G1713" s="24" t="s">
        <v>771</v>
      </c>
      <c r="H1713" s="27">
        <v>44847</v>
      </c>
      <c r="I1713" s="27">
        <v>44271</v>
      </c>
      <c r="J1713" s="27">
        <v>44670</v>
      </c>
      <c r="K1713" s="27"/>
      <c r="L1713" s="24" t="str">
        <f>TRIM(Table3[[#This Row],[EMP ID]])</f>
        <v>MITJAW</v>
      </c>
      <c r="M1713" s="24" t="str">
        <f t="shared" si="56"/>
        <v>Jawon M. Mitchell</v>
      </c>
      <c r="N1713" s="24" t="str">
        <f t="shared" si="57"/>
        <v>Mitchell, Jawon M</v>
      </c>
      <c r="O1713" s="24" t="s">
        <v>2828</v>
      </c>
    </row>
    <row r="1714" spans="1:15" x14ac:dyDescent="0.25">
      <c r="A1714" s="24" t="s">
        <v>2829</v>
      </c>
      <c r="B1714" s="24" t="s">
        <v>999</v>
      </c>
      <c r="C1714" s="24" t="s">
        <v>778</v>
      </c>
      <c r="D1714" s="24" t="s">
        <v>2614</v>
      </c>
      <c r="F1714" s="24" t="s">
        <v>2528</v>
      </c>
      <c r="G1714" s="24" t="s">
        <v>771</v>
      </c>
      <c r="H1714" s="27">
        <v>45051</v>
      </c>
      <c r="I1714" s="27">
        <v>44951</v>
      </c>
      <c r="J1714" s="27">
        <v>44951</v>
      </c>
      <c r="K1714" s="27"/>
      <c r="L1714" s="24" t="str">
        <f>TRIM(Table3[[#This Row],[EMP ID]])</f>
        <v>MOIMIC</v>
      </c>
      <c r="M1714" s="24" t="str">
        <f t="shared" si="56"/>
        <v>Michael A. Moifolley</v>
      </c>
      <c r="N1714" s="24" t="str">
        <f t="shared" si="57"/>
        <v>Moifolley, Michael A</v>
      </c>
      <c r="O1714" s="24" t="s">
        <v>2829</v>
      </c>
    </row>
    <row r="1715" spans="1:15" x14ac:dyDescent="0.25">
      <c r="A1715" s="24" t="s">
        <v>2830</v>
      </c>
      <c r="B1715" s="24" t="s">
        <v>2178</v>
      </c>
      <c r="C1715" s="24" t="s">
        <v>764</v>
      </c>
      <c r="D1715" s="24" t="s">
        <v>2175</v>
      </c>
      <c r="F1715" s="24" t="s">
        <v>2528</v>
      </c>
      <c r="G1715" s="24" t="s">
        <v>761</v>
      </c>
      <c r="H1715" s="27">
        <v>43970</v>
      </c>
      <c r="I1715" s="27">
        <v>43948</v>
      </c>
      <c r="J1715" s="27">
        <v>43948</v>
      </c>
      <c r="K1715" s="27"/>
      <c r="L1715" s="24" t="str">
        <f>TRIM(Table3[[#This Row],[EMP ID]])</f>
        <v>MOJDOM</v>
      </c>
      <c r="M1715" s="24" t="str">
        <f t="shared" si="56"/>
        <v>Domineek N. Mojica</v>
      </c>
      <c r="N1715" s="24" t="str">
        <f t="shared" si="57"/>
        <v>Mojica, Domineek N</v>
      </c>
      <c r="O1715" s="24" t="s">
        <v>2830</v>
      </c>
    </row>
    <row r="1716" spans="1:15" x14ac:dyDescent="0.25">
      <c r="A1716" s="24" t="s">
        <v>2831</v>
      </c>
      <c r="B1716" s="24" t="s">
        <v>1102</v>
      </c>
      <c r="C1716" s="24" t="s">
        <v>791</v>
      </c>
      <c r="D1716" s="24" t="s">
        <v>1351</v>
      </c>
      <c r="F1716" s="24" t="s">
        <v>2528</v>
      </c>
      <c r="G1716" s="24" t="s">
        <v>761</v>
      </c>
      <c r="H1716" s="27">
        <v>44141</v>
      </c>
      <c r="I1716" s="27">
        <v>44141</v>
      </c>
      <c r="J1716" s="27">
        <v>44141</v>
      </c>
      <c r="K1716" s="27"/>
      <c r="L1716" s="24" t="str">
        <f>TRIM(Table3[[#This Row],[EMP ID]])</f>
        <v>MONJES</v>
      </c>
      <c r="M1716" s="24" t="str">
        <f t="shared" si="56"/>
        <v>Jesus E. Montenegro</v>
      </c>
      <c r="N1716" s="24" t="str">
        <f t="shared" si="57"/>
        <v>Montenegro, Jesus E</v>
      </c>
      <c r="O1716" s="24" t="s">
        <v>2831</v>
      </c>
    </row>
    <row r="1717" spans="1:15" x14ac:dyDescent="0.25">
      <c r="A1717" s="24" t="s">
        <v>2832</v>
      </c>
      <c r="B1717" s="24" t="s">
        <v>1056</v>
      </c>
      <c r="D1717" s="24" t="s">
        <v>2615</v>
      </c>
      <c r="F1717" s="24" t="s">
        <v>2528</v>
      </c>
      <c r="G1717" s="24" t="s">
        <v>761</v>
      </c>
      <c r="H1717" s="27">
        <v>44355</v>
      </c>
      <c r="I1717" s="27">
        <v>44333</v>
      </c>
      <c r="J1717" s="27">
        <v>44333</v>
      </c>
      <c r="K1717" s="27"/>
      <c r="L1717" s="24" t="str">
        <f>TRIM(Table3[[#This Row],[EMP ID]])</f>
        <v>MONSAL</v>
      </c>
      <c r="M1717" s="24" t="str">
        <f t="shared" si="56"/>
        <v>Salvador Moncada</v>
      </c>
      <c r="N1717" s="24" t="str">
        <f t="shared" si="57"/>
        <v>Moncada, Salvador</v>
      </c>
      <c r="O1717" s="24" t="s">
        <v>2832</v>
      </c>
    </row>
    <row r="1718" spans="1:15" x14ac:dyDescent="0.25">
      <c r="A1718" s="24" t="s">
        <v>2833</v>
      </c>
      <c r="B1718" s="24" t="s">
        <v>1102</v>
      </c>
      <c r="C1718" s="24" t="s">
        <v>778</v>
      </c>
      <c r="D1718" s="24" t="s">
        <v>1478</v>
      </c>
      <c r="F1718" s="24" t="s">
        <v>2541</v>
      </c>
      <c r="G1718" s="24" t="s">
        <v>761</v>
      </c>
      <c r="H1718" s="27">
        <v>44434</v>
      </c>
      <c r="I1718" s="27">
        <v>44340</v>
      </c>
      <c r="J1718" s="27">
        <v>44340</v>
      </c>
      <c r="K1718" s="27"/>
      <c r="L1718" s="24" t="str">
        <f>TRIM(Table3[[#This Row],[EMP ID]])</f>
        <v>MONTJE</v>
      </c>
      <c r="M1718" s="24" t="str">
        <f t="shared" si="56"/>
        <v>Jesus A. Montes Torres</v>
      </c>
      <c r="N1718" s="24" t="str">
        <f t="shared" si="57"/>
        <v>Montes Torres, Jesus A</v>
      </c>
      <c r="O1718" s="24" t="s">
        <v>2833</v>
      </c>
    </row>
    <row r="1719" spans="1:15" x14ac:dyDescent="0.25">
      <c r="A1719" s="24" t="s">
        <v>2834</v>
      </c>
      <c r="B1719" s="24" t="s">
        <v>1180</v>
      </c>
      <c r="C1719" s="24" t="s">
        <v>1039</v>
      </c>
      <c r="D1719" s="24" t="s">
        <v>1373</v>
      </c>
      <c r="F1719" s="24" t="s">
        <v>2528</v>
      </c>
      <c r="H1719" s="27">
        <v>44060</v>
      </c>
      <c r="I1719" s="27">
        <v>44060</v>
      </c>
      <c r="J1719" s="27">
        <v>44060</v>
      </c>
      <c r="K1719" s="27"/>
      <c r="L1719" s="24" t="str">
        <f>TRIM(Table3[[#This Row],[EMP ID]])</f>
        <v>MOOALE</v>
      </c>
      <c r="M1719" s="24" t="str">
        <f t="shared" si="56"/>
        <v>Alex T. Moore</v>
      </c>
      <c r="N1719" s="24" t="str">
        <f t="shared" si="57"/>
        <v>Moore, Alex T</v>
      </c>
      <c r="O1719" s="24" t="s">
        <v>2834</v>
      </c>
    </row>
    <row r="1720" spans="1:15" x14ac:dyDescent="0.25">
      <c r="A1720" s="24" t="s">
        <v>2835</v>
      </c>
      <c r="B1720" s="24" t="s">
        <v>1374</v>
      </c>
      <c r="C1720" s="24" t="s">
        <v>810</v>
      </c>
      <c r="D1720" s="24" t="s">
        <v>1375</v>
      </c>
      <c r="F1720" s="24" t="s">
        <v>2528</v>
      </c>
      <c r="H1720" s="27">
        <v>44060</v>
      </c>
      <c r="I1720" s="27">
        <v>44060</v>
      </c>
      <c r="J1720" s="27">
        <v>44060</v>
      </c>
      <c r="K1720" s="27"/>
      <c r="L1720" s="24" t="str">
        <f>TRIM(Table3[[#This Row],[EMP ID]])</f>
        <v>MOOJOH</v>
      </c>
      <c r="M1720" s="24" t="str">
        <f t="shared" si="56"/>
        <v>John C. Moore III</v>
      </c>
      <c r="N1720" s="24" t="str">
        <f t="shared" si="57"/>
        <v>Moore III, John C</v>
      </c>
      <c r="O1720" s="24" t="s">
        <v>2835</v>
      </c>
    </row>
    <row r="1721" spans="1:15" x14ac:dyDescent="0.25">
      <c r="A1721" s="24" t="s">
        <v>2836</v>
      </c>
      <c r="B1721" s="24" t="s">
        <v>2616</v>
      </c>
      <c r="D1721" s="24" t="s">
        <v>1317</v>
      </c>
      <c r="F1721" s="24" t="s">
        <v>2532</v>
      </c>
      <c r="G1721" s="24" t="s">
        <v>761</v>
      </c>
      <c r="H1721" s="27">
        <v>44638</v>
      </c>
      <c r="I1721" s="27">
        <v>44419</v>
      </c>
      <c r="J1721" s="27">
        <v>44419</v>
      </c>
      <c r="K1721" s="27"/>
      <c r="L1721" s="24" t="str">
        <f>TRIM(Table3[[#This Row],[EMP ID]])</f>
        <v>MORBER</v>
      </c>
      <c r="M1721" s="24" t="str">
        <f t="shared" si="56"/>
        <v>Bernabe Moreno</v>
      </c>
      <c r="N1721" s="24" t="str">
        <f t="shared" si="57"/>
        <v>Moreno, Bernabe</v>
      </c>
      <c r="O1721" s="24" t="s">
        <v>2836</v>
      </c>
    </row>
    <row r="1722" spans="1:15" x14ac:dyDescent="0.25">
      <c r="A1722" s="24" t="s">
        <v>2837</v>
      </c>
      <c r="B1722" s="24" t="s">
        <v>1023</v>
      </c>
      <c r="D1722" s="24" t="s">
        <v>2617</v>
      </c>
      <c r="F1722" s="24" t="s">
        <v>2528</v>
      </c>
      <c r="H1722" s="27">
        <v>42970</v>
      </c>
      <c r="I1722" s="27">
        <v>42957</v>
      </c>
      <c r="J1722" s="27"/>
      <c r="K1722" s="27"/>
      <c r="L1722" s="24" t="str">
        <f>TRIM(Table3[[#This Row],[EMP ID]])</f>
        <v>MORGUI</v>
      </c>
      <c r="M1722" s="24" t="str">
        <f t="shared" si="56"/>
        <v>Guillermo Yesca</v>
      </c>
      <c r="N1722" s="24" t="str">
        <f t="shared" si="57"/>
        <v>Yesca, Guillermo</v>
      </c>
      <c r="O1722" s="24" t="s">
        <v>2837</v>
      </c>
    </row>
    <row r="1723" spans="1:15" x14ac:dyDescent="0.25">
      <c r="A1723" s="24" t="s">
        <v>2838</v>
      </c>
      <c r="B1723" s="24" t="s">
        <v>1002</v>
      </c>
      <c r="D1723" s="24" t="s">
        <v>1317</v>
      </c>
      <c r="F1723" s="24" t="s">
        <v>2527</v>
      </c>
      <c r="H1723" s="27">
        <v>44033</v>
      </c>
      <c r="I1723" s="27">
        <v>44018</v>
      </c>
      <c r="J1723" s="27">
        <v>44018</v>
      </c>
      <c r="K1723" s="27"/>
      <c r="L1723" s="24" t="str">
        <f>TRIM(Table3[[#This Row],[EMP ID]])</f>
        <v>MORJAI</v>
      </c>
      <c r="M1723" s="24" t="str">
        <f t="shared" si="56"/>
        <v>Jaime Moreno</v>
      </c>
      <c r="N1723" s="24" t="str">
        <f t="shared" si="57"/>
        <v>Moreno, Jaime</v>
      </c>
      <c r="O1723" s="24" t="s">
        <v>2838</v>
      </c>
    </row>
    <row r="1724" spans="1:15" x14ac:dyDescent="0.25">
      <c r="A1724" s="24" t="s">
        <v>2839</v>
      </c>
      <c r="B1724" s="24" t="s">
        <v>877</v>
      </c>
      <c r="C1724" s="24" t="s">
        <v>769</v>
      </c>
      <c r="D1724" s="24" t="s">
        <v>1413</v>
      </c>
      <c r="F1724" s="24" t="s">
        <v>2527</v>
      </c>
      <c r="G1724" s="24" t="s">
        <v>761</v>
      </c>
      <c r="H1724" s="27">
        <v>44330</v>
      </c>
      <c r="I1724" s="27">
        <v>44144</v>
      </c>
      <c r="J1724" s="27">
        <v>44144</v>
      </c>
      <c r="K1724" s="27"/>
      <c r="L1724" s="24" t="str">
        <f>TRIM(Table3[[#This Row],[EMP ID]])</f>
        <v>MUNJOS</v>
      </c>
      <c r="M1724" s="24" t="str">
        <f t="shared" si="56"/>
        <v>Jose L. Munoz-Ortiz</v>
      </c>
      <c r="N1724" s="24" t="str">
        <f t="shared" si="57"/>
        <v>Munoz-Ortiz, Jose L</v>
      </c>
      <c r="O1724" s="24" t="s">
        <v>2839</v>
      </c>
    </row>
    <row r="1725" spans="1:15" x14ac:dyDescent="0.25">
      <c r="A1725" s="24" t="s">
        <v>2840</v>
      </c>
      <c r="B1725" s="24" t="s">
        <v>999</v>
      </c>
      <c r="C1725" s="24" t="s">
        <v>784</v>
      </c>
      <c r="D1725" s="24" t="s">
        <v>1108</v>
      </c>
      <c r="F1725" s="24" t="s">
        <v>2575</v>
      </c>
      <c r="H1725" s="27">
        <v>43754</v>
      </c>
      <c r="I1725" s="27">
        <v>43070</v>
      </c>
      <c r="J1725" s="27">
        <v>43070</v>
      </c>
      <c r="K1725" s="27"/>
      <c r="L1725" s="24" t="str">
        <f>TRIM(Table3[[#This Row],[EMP ID]])</f>
        <v>MUNMIC</v>
      </c>
      <c r="M1725" s="24" t="str">
        <f t="shared" si="56"/>
        <v>Michael P. Munoz</v>
      </c>
      <c r="N1725" s="24" t="str">
        <f t="shared" si="57"/>
        <v>Munoz, Michael P</v>
      </c>
      <c r="O1725" s="24" t="s">
        <v>2840</v>
      </c>
    </row>
    <row r="1726" spans="1:15" x14ac:dyDescent="0.25">
      <c r="A1726" s="24" t="s">
        <v>2841</v>
      </c>
      <c r="B1726" s="24" t="s">
        <v>974</v>
      </c>
      <c r="C1726" s="24" t="s">
        <v>791</v>
      </c>
      <c r="D1726" s="24" t="s">
        <v>1233</v>
      </c>
      <c r="F1726" s="24" t="s">
        <v>2528</v>
      </c>
      <c r="G1726" s="24" t="s">
        <v>761</v>
      </c>
      <c r="H1726" s="27">
        <v>43879</v>
      </c>
      <c r="I1726" s="27">
        <v>43829</v>
      </c>
      <c r="J1726" s="27">
        <v>43829</v>
      </c>
      <c r="K1726" s="27"/>
      <c r="L1726" s="24" t="str">
        <f>TRIM(Table3[[#This Row],[EMP ID]])</f>
        <v>MURLUI</v>
      </c>
      <c r="M1726" s="24" t="str">
        <f t="shared" si="56"/>
        <v>Luis E. Murcia Orellana</v>
      </c>
      <c r="N1726" s="24" t="str">
        <f t="shared" si="57"/>
        <v>Murcia Orellana, Luis E</v>
      </c>
      <c r="O1726" s="24" t="s">
        <v>2841</v>
      </c>
    </row>
    <row r="1727" spans="1:15" x14ac:dyDescent="0.25">
      <c r="A1727" s="24" t="s">
        <v>284</v>
      </c>
      <c r="B1727" s="24" t="s">
        <v>1071</v>
      </c>
      <c r="D1727" s="24" t="s">
        <v>2618</v>
      </c>
      <c r="F1727" s="24" t="s">
        <v>2547</v>
      </c>
      <c r="G1727" s="24" t="s">
        <v>761</v>
      </c>
      <c r="H1727" s="27"/>
      <c r="I1727" s="27">
        <v>44956</v>
      </c>
      <c r="J1727" s="27">
        <v>44956</v>
      </c>
      <c r="K1727" s="27"/>
      <c r="L1727" s="24" t="str">
        <f>TRIM(Table3[[#This Row],[EMP ID]])</f>
        <v>MURRAF</v>
      </c>
      <c r="M1727" s="24" t="str">
        <f t="shared" si="56"/>
        <v>Rafael Muratalla-Ceja</v>
      </c>
      <c r="N1727" s="24" t="str">
        <f t="shared" si="57"/>
        <v>Muratalla-Ceja, Rafael</v>
      </c>
      <c r="O1727" s="24" t="s">
        <v>284</v>
      </c>
    </row>
    <row r="1728" spans="1:15" x14ac:dyDescent="0.25">
      <c r="A1728" s="24" t="s">
        <v>2842</v>
      </c>
      <c r="B1728" s="24" t="s">
        <v>877</v>
      </c>
      <c r="C1728" s="24" t="s">
        <v>776</v>
      </c>
      <c r="D1728" s="24" t="s">
        <v>1370</v>
      </c>
      <c r="F1728" s="24" t="s">
        <v>2532</v>
      </c>
      <c r="H1728" s="27">
        <v>44266</v>
      </c>
      <c r="I1728" s="27">
        <v>44053</v>
      </c>
      <c r="J1728" s="27">
        <v>44053</v>
      </c>
      <c r="K1728" s="27"/>
      <c r="L1728" s="24" t="str">
        <f>TRIM(Table3[[#This Row],[EMP ID]])</f>
        <v>OCHJOS</v>
      </c>
      <c r="M1728" s="24" t="str">
        <f t="shared" si="56"/>
        <v>Jose M. Ochoa</v>
      </c>
      <c r="N1728" s="24" t="str">
        <f t="shared" si="57"/>
        <v>Ochoa, Jose M</v>
      </c>
      <c r="O1728" s="24" t="s">
        <v>2842</v>
      </c>
    </row>
    <row r="1729" spans="1:15" x14ac:dyDescent="0.25">
      <c r="A1729" s="24" t="s">
        <v>2843</v>
      </c>
      <c r="B1729" s="24" t="s">
        <v>1365</v>
      </c>
      <c r="C1729" s="24" t="s">
        <v>778</v>
      </c>
      <c r="D1729" s="24" t="s">
        <v>1366</v>
      </c>
      <c r="F1729" s="24" t="s">
        <v>2528</v>
      </c>
      <c r="G1729" s="24" t="s">
        <v>761</v>
      </c>
      <c r="H1729" s="27">
        <v>44232</v>
      </c>
      <c r="I1729" s="27">
        <v>44102</v>
      </c>
      <c r="J1729" s="27">
        <v>44102</v>
      </c>
      <c r="K1729" s="27"/>
      <c r="L1729" s="24" t="str">
        <f>TRIM(Table3[[#This Row],[EMP ID]])</f>
        <v>ONOOTO</v>
      </c>
      <c r="M1729" s="24" t="str">
        <f t="shared" ref="M1729:M1792" si="58">IF(C1729&lt;&gt;"", B1729 &amp; " " &amp; C1729 &amp; ". " &amp; D1729, B1729 &amp; " " &amp; D1729)</f>
        <v>Otoniel A. Onofre-Alas</v>
      </c>
      <c r="N1729" s="24" t="str">
        <f t="shared" ref="N1729:N1792" si="59">IF(C1729&lt;&gt;"", D1729 &amp; ", " &amp; B1729 &amp; " " &amp; C1729, D1729 &amp; ", " &amp; B1729)</f>
        <v>Onofre-Alas, Otoniel A</v>
      </c>
      <c r="O1729" s="24" t="s">
        <v>2843</v>
      </c>
    </row>
    <row r="1730" spans="1:15" x14ac:dyDescent="0.25">
      <c r="A1730" s="24" t="s">
        <v>2844</v>
      </c>
      <c r="B1730" s="24" t="s">
        <v>975</v>
      </c>
      <c r="C1730" s="24" t="s">
        <v>950</v>
      </c>
      <c r="D1730" s="24" t="s">
        <v>2619</v>
      </c>
      <c r="F1730" s="24" t="s">
        <v>2558</v>
      </c>
      <c r="G1730" s="24" t="s">
        <v>761</v>
      </c>
      <c r="H1730" s="27">
        <v>43154</v>
      </c>
      <c r="I1730" s="27">
        <v>42765</v>
      </c>
      <c r="J1730" s="27">
        <v>42765</v>
      </c>
      <c r="K1730" s="27"/>
      <c r="L1730" s="24" t="str">
        <f>TRIM(Table3[[#This Row],[EMP ID]])</f>
        <v>ORDDIE</v>
      </c>
      <c r="M1730" s="24" t="str">
        <f t="shared" si="58"/>
        <v>Diego B. Orduna</v>
      </c>
      <c r="N1730" s="24" t="str">
        <f t="shared" si="59"/>
        <v>Orduna, Diego B</v>
      </c>
      <c r="O1730" s="24" t="s">
        <v>2844</v>
      </c>
    </row>
    <row r="1731" spans="1:15" x14ac:dyDescent="0.25">
      <c r="A1731" s="24" t="s">
        <v>2845</v>
      </c>
      <c r="B1731" s="24" t="s">
        <v>1359</v>
      </c>
      <c r="C1731" s="24" t="s">
        <v>950</v>
      </c>
      <c r="D1731" s="24" t="s">
        <v>2439</v>
      </c>
      <c r="F1731" s="24" t="s">
        <v>2585</v>
      </c>
      <c r="G1731" s="24" t="s">
        <v>771</v>
      </c>
      <c r="H1731" s="27">
        <v>41836</v>
      </c>
      <c r="I1731" s="27">
        <v>41836</v>
      </c>
      <c r="J1731" s="27">
        <v>41836</v>
      </c>
      <c r="K1731" s="27"/>
      <c r="L1731" s="24" t="str">
        <f>TRIM(Table3[[#This Row],[EMP ID]])</f>
        <v>OROGEO</v>
      </c>
      <c r="M1731" s="24" t="str">
        <f t="shared" si="58"/>
        <v>George B. Oroni</v>
      </c>
      <c r="N1731" s="24" t="str">
        <f t="shared" si="59"/>
        <v>Oroni, George B</v>
      </c>
      <c r="O1731" s="24" t="s">
        <v>2845</v>
      </c>
    </row>
    <row r="1732" spans="1:15" x14ac:dyDescent="0.25">
      <c r="A1732" s="24" t="s">
        <v>2846</v>
      </c>
      <c r="B1732" s="24" t="s">
        <v>1111</v>
      </c>
      <c r="C1732" s="24" t="s">
        <v>1047</v>
      </c>
      <c r="D1732" s="24" t="s">
        <v>1112</v>
      </c>
      <c r="F1732" s="24" t="s">
        <v>2528</v>
      </c>
      <c r="G1732" s="24" t="s">
        <v>761</v>
      </c>
      <c r="H1732" s="27">
        <v>44355</v>
      </c>
      <c r="I1732" s="27">
        <v>44116</v>
      </c>
      <c r="J1732" s="27">
        <v>44116</v>
      </c>
      <c r="K1732" s="27"/>
      <c r="L1732" s="24" t="str">
        <f>TRIM(Table3[[#This Row],[EMP ID]])</f>
        <v>ORTGAU</v>
      </c>
      <c r="M1732" s="24" t="str">
        <f t="shared" si="58"/>
        <v>Gaudencio O. Ortiz</v>
      </c>
      <c r="N1732" s="24" t="str">
        <f t="shared" si="59"/>
        <v>Ortiz, Gaudencio O</v>
      </c>
      <c r="O1732" s="24" t="s">
        <v>2846</v>
      </c>
    </row>
    <row r="1733" spans="1:15" x14ac:dyDescent="0.25">
      <c r="A1733" s="24" t="s">
        <v>2847</v>
      </c>
      <c r="B1733" s="24" t="s">
        <v>979</v>
      </c>
      <c r="D1733" s="24" t="s">
        <v>1113</v>
      </c>
      <c r="F1733" s="24" t="s">
        <v>2528</v>
      </c>
      <c r="G1733" s="24" t="s">
        <v>761</v>
      </c>
      <c r="H1733" s="27">
        <v>44355</v>
      </c>
      <c r="I1733" s="27">
        <v>44116</v>
      </c>
      <c r="J1733" s="27">
        <v>44116</v>
      </c>
      <c r="K1733" s="27"/>
      <c r="L1733" s="24" t="str">
        <f>TRIM(Table3[[#This Row],[EMP ID]])</f>
        <v>OSOROB</v>
      </c>
      <c r="M1733" s="24" t="str">
        <f t="shared" si="58"/>
        <v>Roberto Osorio-Ortiz</v>
      </c>
      <c r="N1733" s="24" t="str">
        <f t="shared" si="59"/>
        <v>Osorio-Ortiz, Roberto</v>
      </c>
      <c r="O1733" s="24" t="s">
        <v>2847</v>
      </c>
    </row>
    <row r="1734" spans="1:15" x14ac:dyDescent="0.25">
      <c r="A1734" s="24" t="s">
        <v>2848</v>
      </c>
      <c r="B1734" s="24" t="s">
        <v>1006</v>
      </c>
      <c r="C1734" s="24" t="s">
        <v>766</v>
      </c>
      <c r="D1734" s="24" t="s">
        <v>1397</v>
      </c>
      <c r="F1734" s="24" t="s">
        <v>2528</v>
      </c>
      <c r="G1734" s="24" t="s">
        <v>761</v>
      </c>
      <c r="H1734" s="27">
        <v>44266</v>
      </c>
      <c r="I1734" s="27">
        <v>44116</v>
      </c>
      <c r="J1734" s="27">
        <v>44116</v>
      </c>
      <c r="K1734" s="27"/>
      <c r="L1734" s="24" t="str">
        <f>TRIM(Table3[[#This Row],[EMP ID]])</f>
        <v>OVIFRA</v>
      </c>
      <c r="M1734" s="24" t="str">
        <f t="shared" si="58"/>
        <v>Francisco J. Oviedo</v>
      </c>
      <c r="N1734" s="24" t="str">
        <f t="shared" si="59"/>
        <v>Oviedo, Francisco J</v>
      </c>
      <c r="O1734" s="24" t="s">
        <v>2848</v>
      </c>
    </row>
    <row r="1735" spans="1:15" x14ac:dyDescent="0.25">
      <c r="A1735" s="24" t="s">
        <v>2849</v>
      </c>
      <c r="B1735" s="24" t="s">
        <v>2466</v>
      </c>
      <c r="C1735" s="24" t="s">
        <v>776</v>
      </c>
      <c r="D1735" s="24" t="s">
        <v>2467</v>
      </c>
      <c r="F1735" s="24" t="s">
        <v>2585</v>
      </c>
      <c r="G1735" s="24" t="s">
        <v>761</v>
      </c>
      <c r="H1735" s="27"/>
      <c r="I1735" s="27">
        <v>44781</v>
      </c>
      <c r="J1735" s="27">
        <v>44781</v>
      </c>
      <c r="K1735" s="27"/>
      <c r="L1735" s="24" t="str">
        <f>TRIM(Table3[[#This Row],[EMP ID]])</f>
        <v>PANBRI</v>
      </c>
      <c r="M1735" s="24" t="str">
        <f t="shared" si="58"/>
        <v>Britney M. Pan</v>
      </c>
      <c r="N1735" s="24" t="str">
        <f t="shared" si="59"/>
        <v>Pan, Britney M</v>
      </c>
      <c r="O1735" s="24" t="s">
        <v>2849</v>
      </c>
    </row>
    <row r="1736" spans="1:15" x14ac:dyDescent="0.25">
      <c r="A1736" s="24" t="s">
        <v>2850</v>
      </c>
      <c r="B1736" s="24" t="s">
        <v>877</v>
      </c>
      <c r="C1736" s="24" t="s">
        <v>791</v>
      </c>
      <c r="D1736" s="24" t="s">
        <v>2620</v>
      </c>
      <c r="F1736" s="24" t="s">
        <v>2558</v>
      </c>
      <c r="G1736" s="24" t="s">
        <v>761</v>
      </c>
      <c r="H1736" s="27">
        <v>43483</v>
      </c>
      <c r="I1736" s="27">
        <v>43160</v>
      </c>
      <c r="J1736" s="27"/>
      <c r="K1736" s="27"/>
      <c r="L1736" s="24" t="str">
        <f>TRIM(Table3[[#This Row],[EMP ID]])</f>
        <v>PARJOS</v>
      </c>
      <c r="M1736" s="24" t="str">
        <f t="shared" si="58"/>
        <v>Jose E. Pardo</v>
      </c>
      <c r="N1736" s="24" t="str">
        <f t="shared" si="59"/>
        <v>Pardo, Jose E</v>
      </c>
      <c r="O1736" s="24" t="s">
        <v>2850</v>
      </c>
    </row>
    <row r="1737" spans="1:15" x14ac:dyDescent="0.25">
      <c r="A1737" s="24" t="s">
        <v>2851</v>
      </c>
      <c r="B1737" s="24" t="s">
        <v>1038</v>
      </c>
      <c r="C1737" s="24" t="s">
        <v>1039</v>
      </c>
      <c r="D1737" s="24" t="s">
        <v>1040</v>
      </c>
      <c r="F1737" s="24" t="s">
        <v>2532</v>
      </c>
      <c r="G1737" s="24" t="s">
        <v>761</v>
      </c>
      <c r="H1737" s="27">
        <v>44263</v>
      </c>
      <c r="I1737" s="27">
        <v>43857</v>
      </c>
      <c r="J1737" s="27">
        <v>43815</v>
      </c>
      <c r="K1737" s="27"/>
      <c r="L1737" s="24" t="str">
        <f>TRIM(Table3[[#This Row],[EMP ID]])</f>
        <v>PARSAN</v>
      </c>
      <c r="M1737" s="24" t="str">
        <f t="shared" si="58"/>
        <v>Sandro T. Paredes-Trejo</v>
      </c>
      <c r="N1737" s="24" t="str">
        <f t="shared" si="59"/>
        <v>Paredes-Trejo, Sandro T</v>
      </c>
      <c r="O1737" s="24" t="s">
        <v>2851</v>
      </c>
    </row>
    <row r="1738" spans="1:15" x14ac:dyDescent="0.25">
      <c r="A1738" s="24" t="s">
        <v>2852</v>
      </c>
      <c r="B1738" s="24" t="s">
        <v>824</v>
      </c>
      <c r="C1738" s="24" t="s">
        <v>762</v>
      </c>
      <c r="D1738" s="24" t="s">
        <v>825</v>
      </c>
      <c r="F1738" s="24" t="s">
        <v>2558</v>
      </c>
      <c r="G1738" s="24" t="s">
        <v>804</v>
      </c>
      <c r="H1738" s="27">
        <v>43800</v>
      </c>
      <c r="I1738" s="27">
        <v>41363</v>
      </c>
      <c r="J1738" s="27">
        <v>41363</v>
      </c>
      <c r="K1738" s="27"/>
      <c r="L1738" s="24" t="str">
        <f>TRIM(Table3[[#This Row],[EMP ID]])</f>
        <v>PATRAH</v>
      </c>
      <c r="M1738" s="24" t="str">
        <f t="shared" si="58"/>
        <v>Rahul S. Patil</v>
      </c>
      <c r="N1738" s="24" t="str">
        <f t="shared" si="59"/>
        <v>Patil, Rahul S</v>
      </c>
      <c r="O1738" s="24" t="s">
        <v>2852</v>
      </c>
    </row>
    <row r="1739" spans="1:15" x14ac:dyDescent="0.25">
      <c r="A1739" s="24" t="s">
        <v>2853</v>
      </c>
      <c r="B1739" s="24" t="s">
        <v>863</v>
      </c>
      <c r="C1739" s="24" t="s">
        <v>832</v>
      </c>
      <c r="D1739" s="24" t="s">
        <v>825</v>
      </c>
      <c r="F1739" s="24" t="s">
        <v>2558</v>
      </c>
      <c r="G1739" s="24" t="s">
        <v>804</v>
      </c>
      <c r="H1739" s="27">
        <v>44252</v>
      </c>
      <c r="I1739" s="27">
        <v>44252</v>
      </c>
      <c r="J1739" s="27">
        <v>44252</v>
      </c>
      <c r="K1739" s="27"/>
      <c r="L1739" s="24" t="str">
        <f>TRIM(Table3[[#This Row],[EMP ID]])</f>
        <v>PATSAN</v>
      </c>
      <c r="M1739" s="24" t="str">
        <f t="shared" si="58"/>
        <v>Sangramsingh K. Patil</v>
      </c>
      <c r="N1739" s="24" t="str">
        <f t="shared" si="59"/>
        <v>Patil, Sangramsingh K</v>
      </c>
      <c r="O1739" s="24" t="s">
        <v>2853</v>
      </c>
    </row>
    <row r="1740" spans="1:15" x14ac:dyDescent="0.25">
      <c r="A1740" s="24" t="s">
        <v>2854</v>
      </c>
      <c r="B1740" s="24" t="s">
        <v>1102</v>
      </c>
      <c r="C1740" s="24" t="s">
        <v>778</v>
      </c>
      <c r="D1740" s="24" t="s">
        <v>1114</v>
      </c>
      <c r="F1740" s="24" t="s">
        <v>2528</v>
      </c>
      <c r="H1740" s="27">
        <v>43196</v>
      </c>
      <c r="I1740" s="27">
        <v>43108</v>
      </c>
      <c r="J1740" s="27"/>
      <c r="K1740" s="27"/>
      <c r="L1740" s="24" t="str">
        <f>TRIM(Table3[[#This Row],[EMP ID]])</f>
        <v>PERJES</v>
      </c>
      <c r="M1740" s="24" t="str">
        <f t="shared" si="58"/>
        <v>Jesus A. Perez</v>
      </c>
      <c r="N1740" s="24" t="str">
        <f t="shared" si="59"/>
        <v>Perez, Jesus A</v>
      </c>
      <c r="O1740" s="24" t="s">
        <v>2854</v>
      </c>
    </row>
    <row r="1741" spans="1:15" x14ac:dyDescent="0.25">
      <c r="A1741" s="24" t="s">
        <v>2855</v>
      </c>
      <c r="B1741" s="24" t="s">
        <v>877</v>
      </c>
      <c r="C1741" s="24" t="s">
        <v>776</v>
      </c>
      <c r="D1741" s="24" t="s">
        <v>1114</v>
      </c>
      <c r="F1741" s="24" t="s">
        <v>2528</v>
      </c>
      <c r="G1741" s="24" t="s">
        <v>761</v>
      </c>
      <c r="H1741" s="27">
        <v>44226</v>
      </c>
      <c r="I1741" s="27">
        <v>44109</v>
      </c>
      <c r="J1741" s="27">
        <v>44109</v>
      </c>
      <c r="K1741" s="27"/>
      <c r="L1741" s="24" t="str">
        <f>TRIM(Table3[[#This Row],[EMP ID]])</f>
        <v>PERJOS</v>
      </c>
      <c r="M1741" s="24" t="str">
        <f t="shared" si="58"/>
        <v>Jose M. Perez</v>
      </c>
      <c r="N1741" s="24" t="str">
        <f t="shared" si="59"/>
        <v>Perez, Jose M</v>
      </c>
      <c r="O1741" s="24" t="s">
        <v>2855</v>
      </c>
    </row>
    <row r="1742" spans="1:15" x14ac:dyDescent="0.25">
      <c r="A1742" s="24" t="s">
        <v>2856</v>
      </c>
      <c r="B1742" s="24" t="s">
        <v>2621</v>
      </c>
      <c r="D1742" s="24" t="s">
        <v>1114</v>
      </c>
      <c r="F1742" s="24" t="s">
        <v>2528</v>
      </c>
      <c r="G1742" s="24" t="s">
        <v>761</v>
      </c>
      <c r="H1742" s="27">
        <v>45336</v>
      </c>
      <c r="I1742" s="27">
        <v>44942</v>
      </c>
      <c r="J1742" s="27">
        <v>44942</v>
      </c>
      <c r="K1742" s="27"/>
      <c r="L1742" s="24" t="str">
        <f>TRIM(Table3[[#This Row],[EMP ID]])</f>
        <v>PERRON</v>
      </c>
      <c r="M1742" s="24" t="str">
        <f t="shared" si="58"/>
        <v>Ronald Perez</v>
      </c>
      <c r="N1742" s="24" t="str">
        <f t="shared" si="59"/>
        <v>Perez, Ronald</v>
      </c>
      <c r="O1742" s="24" t="s">
        <v>2856</v>
      </c>
    </row>
    <row r="1743" spans="1:15" x14ac:dyDescent="0.25">
      <c r="A1743" s="24" t="s">
        <v>2857</v>
      </c>
      <c r="B1743" s="24" t="s">
        <v>1290</v>
      </c>
      <c r="D1743" s="24" t="s">
        <v>1291</v>
      </c>
      <c r="F1743" s="24" t="s">
        <v>2532</v>
      </c>
      <c r="G1743" s="24" t="s">
        <v>761</v>
      </c>
      <c r="H1743" s="27">
        <v>44455</v>
      </c>
      <c r="I1743" s="27">
        <v>43892</v>
      </c>
      <c r="J1743" s="27">
        <v>43892</v>
      </c>
      <c r="K1743" s="27"/>
      <c r="L1743" s="24" t="str">
        <f>TRIM(Table3[[#This Row],[EMP ID]])</f>
        <v>PERTRI</v>
      </c>
      <c r="M1743" s="24" t="str">
        <f t="shared" si="58"/>
        <v>J Trinidad Peres-Rangel</v>
      </c>
      <c r="N1743" s="24" t="str">
        <f t="shared" si="59"/>
        <v>Peres-Rangel, J Trinidad</v>
      </c>
      <c r="O1743" s="24" t="s">
        <v>2857</v>
      </c>
    </row>
    <row r="1744" spans="1:15" x14ac:dyDescent="0.25">
      <c r="A1744" s="24" t="s">
        <v>2858</v>
      </c>
      <c r="B1744" s="24" t="s">
        <v>1416</v>
      </c>
      <c r="D1744" s="24" t="s">
        <v>1417</v>
      </c>
      <c r="F1744" s="24" t="s">
        <v>2528</v>
      </c>
      <c r="G1744" s="24" t="s">
        <v>761</v>
      </c>
      <c r="H1744" s="27">
        <v>44166</v>
      </c>
      <c r="I1744" s="27">
        <v>44165</v>
      </c>
      <c r="J1744" s="27">
        <v>44165</v>
      </c>
      <c r="K1744" s="27"/>
      <c r="L1744" s="24" t="str">
        <f>TRIM(Table3[[#This Row],[EMP ID]])</f>
        <v>PESMOI</v>
      </c>
      <c r="M1744" s="24" t="str">
        <f t="shared" si="58"/>
        <v>Moises Pesina-Acosta</v>
      </c>
      <c r="N1744" s="24" t="str">
        <f t="shared" si="59"/>
        <v>Pesina-Acosta, Moises</v>
      </c>
      <c r="O1744" s="24" t="s">
        <v>2858</v>
      </c>
    </row>
    <row r="1745" spans="1:15" x14ac:dyDescent="0.25">
      <c r="A1745" s="24" t="s">
        <v>2859</v>
      </c>
      <c r="B1745" s="24" t="s">
        <v>1501</v>
      </c>
      <c r="C1745" s="24" t="s">
        <v>845</v>
      </c>
      <c r="D1745" s="24" t="s">
        <v>2622</v>
      </c>
      <c r="F1745" s="24" t="s">
        <v>2528</v>
      </c>
      <c r="G1745" s="24" t="s">
        <v>771</v>
      </c>
      <c r="H1745" s="27">
        <v>43265</v>
      </c>
      <c r="I1745" s="27">
        <v>43241</v>
      </c>
      <c r="J1745" s="27">
        <v>43241</v>
      </c>
      <c r="K1745" s="27"/>
      <c r="L1745" s="24" t="str">
        <f>TRIM(Table3[[#This Row],[EMP ID]])</f>
        <v>PHIJOH</v>
      </c>
      <c r="M1745" s="24" t="str">
        <f t="shared" si="58"/>
        <v>Johnny D. Phifer</v>
      </c>
      <c r="N1745" s="24" t="str">
        <f t="shared" si="59"/>
        <v>Phifer, Johnny D</v>
      </c>
      <c r="O1745" s="24" t="s">
        <v>2859</v>
      </c>
    </row>
    <row r="1746" spans="1:15" x14ac:dyDescent="0.25">
      <c r="A1746" s="24" t="s">
        <v>2860</v>
      </c>
      <c r="B1746" s="24" t="s">
        <v>859</v>
      </c>
      <c r="D1746" s="24" t="s">
        <v>1408</v>
      </c>
      <c r="F1746" s="24" t="s">
        <v>2527</v>
      </c>
      <c r="G1746" s="24" t="s">
        <v>761</v>
      </c>
      <c r="H1746" s="27">
        <v>44229</v>
      </c>
      <c r="I1746" s="27">
        <v>44123</v>
      </c>
      <c r="J1746" s="27">
        <v>44123</v>
      </c>
      <c r="K1746" s="27"/>
      <c r="L1746" s="24" t="str">
        <f>TRIM(Table3[[#This Row],[EMP ID]])</f>
        <v>PINOSC</v>
      </c>
      <c r="M1746" s="24" t="str">
        <f t="shared" si="58"/>
        <v>Oscar Pintor-Guzman</v>
      </c>
      <c r="N1746" s="24" t="str">
        <f t="shared" si="59"/>
        <v>Pintor-Guzman, Oscar</v>
      </c>
      <c r="O1746" s="24" t="s">
        <v>2860</v>
      </c>
    </row>
    <row r="1747" spans="1:15" x14ac:dyDescent="0.25">
      <c r="A1747" s="24" t="s">
        <v>2861</v>
      </c>
      <c r="B1747" s="24" t="s">
        <v>790</v>
      </c>
      <c r="C1747" s="24" t="s">
        <v>791</v>
      </c>
      <c r="D1747" s="24" t="s">
        <v>792</v>
      </c>
      <c r="F1747" s="24" t="s">
        <v>2585</v>
      </c>
      <c r="G1747" s="24" t="s">
        <v>761</v>
      </c>
      <c r="H1747" s="27">
        <v>44060</v>
      </c>
      <c r="I1747" s="27">
        <v>44060</v>
      </c>
      <c r="J1747" s="27">
        <v>44060</v>
      </c>
      <c r="K1747" s="27"/>
      <c r="L1747" s="24" t="str">
        <f>TRIM(Table3[[#This Row],[EMP ID]])</f>
        <v>PINTRI</v>
      </c>
      <c r="M1747" s="24" t="str">
        <f t="shared" si="58"/>
        <v>Tristan E. Pinzon</v>
      </c>
      <c r="N1747" s="24" t="str">
        <f t="shared" si="59"/>
        <v>Pinzon, Tristan E</v>
      </c>
      <c r="O1747" s="24" t="s">
        <v>2861</v>
      </c>
    </row>
    <row r="1748" spans="1:15" x14ac:dyDescent="0.25">
      <c r="A1748" s="24" t="s">
        <v>2862</v>
      </c>
      <c r="B1748" s="24" t="s">
        <v>1361</v>
      </c>
      <c r="C1748" s="24" t="s">
        <v>778</v>
      </c>
      <c r="D1748" s="24" t="s">
        <v>1362</v>
      </c>
      <c r="F1748" s="24" t="s">
        <v>2528</v>
      </c>
      <c r="H1748" s="27">
        <v>44266</v>
      </c>
      <c r="I1748" s="27">
        <v>44046</v>
      </c>
      <c r="J1748" s="27">
        <v>44046</v>
      </c>
      <c r="K1748" s="27"/>
      <c r="L1748" s="24" t="str">
        <f>TRIM(Table3[[#This Row],[EMP ID]])</f>
        <v>POTJAC</v>
      </c>
      <c r="M1748" s="24" t="str">
        <f t="shared" si="58"/>
        <v>Jacob A. Poteet</v>
      </c>
      <c r="N1748" s="24" t="str">
        <f t="shared" si="59"/>
        <v>Poteet, Jacob A</v>
      </c>
      <c r="O1748" s="24" t="s">
        <v>2862</v>
      </c>
    </row>
    <row r="1749" spans="1:15" x14ac:dyDescent="0.25">
      <c r="A1749" s="24" t="s">
        <v>2863</v>
      </c>
      <c r="B1749" s="24" t="s">
        <v>969</v>
      </c>
      <c r="D1749" s="24" t="s">
        <v>1425</v>
      </c>
      <c r="F1749" s="24" t="s">
        <v>2547</v>
      </c>
      <c r="G1749" s="24" t="s">
        <v>761</v>
      </c>
      <c r="H1749" s="27">
        <v>44266</v>
      </c>
      <c r="I1749" s="27">
        <v>44159</v>
      </c>
      <c r="J1749" s="27">
        <v>44159</v>
      </c>
      <c r="K1749" s="27"/>
      <c r="L1749" s="24" t="str">
        <f>TRIM(Table3[[#This Row],[EMP ID]])</f>
        <v>PRAEDU</v>
      </c>
      <c r="M1749" s="24" t="str">
        <f t="shared" si="58"/>
        <v>Eduardo Prado-Soto</v>
      </c>
      <c r="N1749" s="24" t="str">
        <f t="shared" si="59"/>
        <v>Prado-Soto, Eduardo</v>
      </c>
      <c r="O1749" s="24" t="s">
        <v>2863</v>
      </c>
    </row>
    <row r="1750" spans="1:15" x14ac:dyDescent="0.25">
      <c r="A1750" s="24" t="s">
        <v>2864</v>
      </c>
      <c r="B1750" s="24" t="s">
        <v>1180</v>
      </c>
      <c r="C1750" s="24" t="s">
        <v>845</v>
      </c>
      <c r="D1750" s="24" t="s">
        <v>2623</v>
      </c>
      <c r="F1750" s="24" t="s">
        <v>2532</v>
      </c>
      <c r="G1750" s="24" t="s">
        <v>761</v>
      </c>
      <c r="H1750" s="27">
        <v>44365</v>
      </c>
      <c r="I1750" s="27">
        <v>44336</v>
      </c>
      <c r="J1750" s="27">
        <v>44336</v>
      </c>
      <c r="K1750" s="27"/>
      <c r="L1750" s="24" t="str">
        <f>TRIM(Table3[[#This Row],[EMP ID]])</f>
        <v>QUIALE</v>
      </c>
      <c r="M1750" s="24" t="str">
        <f t="shared" si="58"/>
        <v>Alex D. Quintanilla-Alaniz</v>
      </c>
      <c r="N1750" s="24" t="str">
        <f t="shared" si="59"/>
        <v>Quintanilla-Alaniz, Alex D</v>
      </c>
      <c r="O1750" s="24" t="s">
        <v>2864</v>
      </c>
    </row>
    <row r="1751" spans="1:15" x14ac:dyDescent="0.25">
      <c r="A1751" s="24" t="s">
        <v>2865</v>
      </c>
      <c r="B1751" s="24" t="s">
        <v>1401</v>
      </c>
      <c r="D1751" s="24" t="s">
        <v>1421</v>
      </c>
      <c r="F1751" s="24" t="s">
        <v>2527</v>
      </c>
      <c r="G1751" s="24" t="s">
        <v>761</v>
      </c>
      <c r="H1751" s="27">
        <v>44225</v>
      </c>
      <c r="I1751" s="27">
        <v>44156</v>
      </c>
      <c r="J1751" s="27">
        <v>44156</v>
      </c>
      <c r="K1751" s="27"/>
      <c r="L1751" s="24" t="str">
        <f>TRIM(Table3[[#This Row],[EMP ID]])</f>
        <v>RAMARM</v>
      </c>
      <c r="M1751" s="24" t="str">
        <f t="shared" si="58"/>
        <v>Armando Ramirez Jr.</v>
      </c>
      <c r="N1751" s="24" t="str">
        <f t="shared" si="59"/>
        <v>Ramirez Jr., Armando</v>
      </c>
      <c r="O1751" s="24" t="s">
        <v>2865</v>
      </c>
    </row>
    <row r="1752" spans="1:15" x14ac:dyDescent="0.25">
      <c r="A1752" s="24" t="s">
        <v>2866</v>
      </c>
      <c r="B1752" s="24" t="s">
        <v>2552</v>
      </c>
      <c r="D1752" s="24" t="s">
        <v>2624</v>
      </c>
      <c r="F1752" s="24" t="s">
        <v>2528</v>
      </c>
      <c r="H1752" s="27">
        <v>43097</v>
      </c>
      <c r="I1752" s="27">
        <v>43095</v>
      </c>
      <c r="J1752" s="27">
        <v>43095</v>
      </c>
      <c r="K1752" s="27"/>
      <c r="L1752" s="24" t="str">
        <f>TRIM(Table3[[#This Row],[EMP ID]])</f>
        <v>RAMCAR</v>
      </c>
      <c r="M1752" s="24" t="str">
        <f t="shared" si="58"/>
        <v>CARLOS RAMIREZ</v>
      </c>
      <c r="N1752" s="24" t="str">
        <f t="shared" si="59"/>
        <v>RAMIREZ, CARLOS</v>
      </c>
      <c r="O1752" s="24" t="s">
        <v>2866</v>
      </c>
    </row>
    <row r="1753" spans="1:15" x14ac:dyDescent="0.25">
      <c r="A1753" s="24" t="s">
        <v>2867</v>
      </c>
      <c r="B1753" s="24" t="s">
        <v>1079</v>
      </c>
      <c r="D1753" s="24" t="s">
        <v>1628</v>
      </c>
      <c r="F1753" s="24" t="s">
        <v>2528</v>
      </c>
      <c r="H1753" s="27">
        <v>43201</v>
      </c>
      <c r="I1753" s="27">
        <v>43108</v>
      </c>
      <c r="J1753" s="27">
        <v>43108</v>
      </c>
      <c r="K1753" s="27"/>
      <c r="L1753" s="24" t="str">
        <f>TRIM(Table3[[#This Row],[EMP ID]])</f>
        <v>RAMFEL</v>
      </c>
      <c r="M1753" s="24" t="str">
        <f t="shared" si="58"/>
        <v>Felix Ramos</v>
      </c>
      <c r="N1753" s="24" t="str">
        <f t="shared" si="59"/>
        <v>Ramos, Felix</v>
      </c>
      <c r="O1753" s="24" t="s">
        <v>2867</v>
      </c>
    </row>
    <row r="1754" spans="1:15" x14ac:dyDescent="0.25">
      <c r="A1754" s="24" t="s">
        <v>2868</v>
      </c>
      <c r="B1754" s="24" t="s">
        <v>1301</v>
      </c>
      <c r="D1754" s="24" t="s">
        <v>1302</v>
      </c>
      <c r="F1754" s="24" t="s">
        <v>2528</v>
      </c>
      <c r="G1754" s="24" t="s">
        <v>761</v>
      </c>
      <c r="H1754" s="27">
        <v>43923</v>
      </c>
      <c r="I1754" s="27">
        <v>43921</v>
      </c>
      <c r="J1754" s="27">
        <v>43921</v>
      </c>
      <c r="K1754" s="27"/>
      <c r="L1754" s="24" t="str">
        <f>TRIM(Table3[[#This Row],[EMP ID]])</f>
        <v>RAMJOE</v>
      </c>
      <c r="M1754" s="24" t="str">
        <f t="shared" si="58"/>
        <v>Joel Ramirez-Hernandez</v>
      </c>
      <c r="N1754" s="24" t="str">
        <f t="shared" si="59"/>
        <v>Ramirez-Hernandez, Joel</v>
      </c>
      <c r="O1754" s="24" t="s">
        <v>2868</v>
      </c>
    </row>
    <row r="1755" spans="1:15" x14ac:dyDescent="0.25">
      <c r="A1755" s="24" t="s">
        <v>2869</v>
      </c>
      <c r="B1755" s="24" t="s">
        <v>877</v>
      </c>
      <c r="C1755" s="24" t="s">
        <v>816</v>
      </c>
      <c r="D1755" s="24" t="s">
        <v>889</v>
      </c>
      <c r="F1755" s="24" t="s">
        <v>2528</v>
      </c>
      <c r="G1755" s="24" t="s">
        <v>761</v>
      </c>
      <c r="H1755" s="27"/>
      <c r="I1755" s="27">
        <v>44018</v>
      </c>
      <c r="J1755" s="27">
        <v>44018</v>
      </c>
      <c r="K1755" s="27"/>
      <c r="L1755" s="24" t="str">
        <f>TRIM(Table3[[#This Row],[EMP ID]])</f>
        <v>RAMJOS</v>
      </c>
      <c r="M1755" s="24" t="str">
        <f t="shared" si="58"/>
        <v>Jose I. Ramirez</v>
      </c>
      <c r="N1755" s="24" t="str">
        <f t="shared" si="59"/>
        <v>Ramirez, Jose I</v>
      </c>
      <c r="O1755" s="24" t="s">
        <v>2869</v>
      </c>
    </row>
    <row r="1756" spans="1:15" x14ac:dyDescent="0.25">
      <c r="A1756" s="24" t="s">
        <v>2870</v>
      </c>
      <c r="B1756" s="24" t="s">
        <v>908</v>
      </c>
      <c r="C1756" s="24" t="s">
        <v>810</v>
      </c>
      <c r="D1756" s="24" t="s">
        <v>1628</v>
      </c>
      <c r="F1756" s="24" t="s">
        <v>2528</v>
      </c>
      <c r="H1756" s="27">
        <v>43166</v>
      </c>
      <c r="I1756" s="27">
        <v>43163</v>
      </c>
      <c r="J1756" s="27"/>
      <c r="K1756" s="27"/>
      <c r="L1756" s="24" t="str">
        <f>TRIM(Table3[[#This Row],[EMP ID]])</f>
        <v>RAMJUA</v>
      </c>
      <c r="M1756" s="24" t="str">
        <f t="shared" si="58"/>
        <v>Juan C. Ramos</v>
      </c>
      <c r="N1756" s="24" t="str">
        <f t="shared" si="59"/>
        <v>Ramos, Juan C</v>
      </c>
      <c r="O1756" s="24" t="s">
        <v>2870</v>
      </c>
    </row>
    <row r="1757" spans="1:15" x14ac:dyDescent="0.25">
      <c r="A1757" s="24" t="s">
        <v>2871</v>
      </c>
      <c r="B1757" s="24" t="s">
        <v>876</v>
      </c>
      <c r="D1757" s="24" t="s">
        <v>889</v>
      </c>
      <c r="F1757" s="24" t="s">
        <v>2528</v>
      </c>
      <c r="G1757" s="24" t="s">
        <v>761</v>
      </c>
      <c r="H1757" s="27">
        <v>44955</v>
      </c>
      <c r="I1757" s="27">
        <v>44011</v>
      </c>
      <c r="J1757" s="27">
        <v>44011</v>
      </c>
      <c r="K1757" s="27"/>
      <c r="L1757" s="24" t="str">
        <f>TRIM(Table3[[#This Row],[EMP ID]])</f>
        <v>RAMOMA</v>
      </c>
      <c r="M1757" s="24" t="str">
        <f t="shared" si="58"/>
        <v>Omar Ramirez</v>
      </c>
      <c r="N1757" s="24" t="str">
        <f t="shared" si="59"/>
        <v>Ramirez, Omar</v>
      </c>
      <c r="O1757" s="24" t="s">
        <v>2871</v>
      </c>
    </row>
    <row r="1758" spans="1:15" x14ac:dyDescent="0.25">
      <c r="A1758" s="24" t="s">
        <v>2872</v>
      </c>
      <c r="B1758" s="24" t="s">
        <v>2625</v>
      </c>
      <c r="C1758" s="24" t="s">
        <v>1039</v>
      </c>
      <c r="D1758" s="24" t="s">
        <v>2626</v>
      </c>
      <c r="F1758" s="24" t="s">
        <v>2528</v>
      </c>
      <c r="H1758" s="27">
        <v>43111</v>
      </c>
      <c r="I1758" s="27">
        <v>43103</v>
      </c>
      <c r="J1758" s="27">
        <v>43103</v>
      </c>
      <c r="K1758" s="27"/>
      <c r="L1758" s="24" t="str">
        <f>TRIM(Table3[[#This Row],[EMP ID]])</f>
        <v>RANCAR</v>
      </c>
      <c r="M1758" s="24" t="str">
        <f t="shared" si="58"/>
        <v>Carnell T. Randolph</v>
      </c>
      <c r="N1758" s="24" t="str">
        <f t="shared" si="59"/>
        <v>Randolph, Carnell T</v>
      </c>
      <c r="O1758" s="24" t="s">
        <v>2872</v>
      </c>
    </row>
    <row r="1759" spans="1:15" x14ac:dyDescent="0.25">
      <c r="A1759" s="24" t="s">
        <v>2873</v>
      </c>
      <c r="B1759" s="24" t="s">
        <v>1198</v>
      </c>
      <c r="C1759" s="24" t="s">
        <v>772</v>
      </c>
      <c r="D1759" s="24" t="s">
        <v>2432</v>
      </c>
      <c r="F1759" s="24" t="s">
        <v>2576</v>
      </c>
      <c r="H1759" s="27"/>
      <c r="I1759" s="27">
        <v>43220</v>
      </c>
      <c r="J1759" s="27"/>
      <c r="K1759" s="27"/>
      <c r="L1759" s="24" t="str">
        <f>TRIM(Table3[[#This Row],[EMP ID]])</f>
        <v>RATWIL</v>
      </c>
      <c r="M1759" s="24" t="str">
        <f t="shared" si="58"/>
        <v>William H. Rather</v>
      </c>
      <c r="N1759" s="24" t="str">
        <f t="shared" si="59"/>
        <v>Rather, William H</v>
      </c>
      <c r="O1759" s="24" t="s">
        <v>2873</v>
      </c>
    </row>
    <row r="1760" spans="1:15" x14ac:dyDescent="0.25">
      <c r="A1760" s="24" t="s">
        <v>2874</v>
      </c>
      <c r="B1760" s="24" t="s">
        <v>1245</v>
      </c>
      <c r="C1760" s="24" t="s">
        <v>848</v>
      </c>
      <c r="D1760" s="24" t="s">
        <v>1327</v>
      </c>
      <c r="F1760" s="24" t="s">
        <v>2610</v>
      </c>
      <c r="G1760" s="24" t="s">
        <v>761</v>
      </c>
      <c r="H1760" s="27">
        <v>44210</v>
      </c>
      <c r="I1760" s="27">
        <v>44144</v>
      </c>
      <c r="J1760" s="27">
        <v>44144</v>
      </c>
      <c r="K1760" s="27"/>
      <c r="L1760" s="24" t="str">
        <f>TRIM(Table3[[#This Row],[EMP ID]])</f>
        <v>REBANG</v>
      </c>
      <c r="M1760" s="24" t="str">
        <f t="shared" si="58"/>
        <v>Angel R. Rebolledo</v>
      </c>
      <c r="N1760" s="24" t="str">
        <f t="shared" si="59"/>
        <v>Rebolledo, Angel R</v>
      </c>
      <c r="O1760" s="24" t="s">
        <v>2874</v>
      </c>
    </row>
    <row r="1761" spans="1:15" x14ac:dyDescent="0.25">
      <c r="A1761" s="24" t="s">
        <v>2875</v>
      </c>
      <c r="B1761" s="24" t="s">
        <v>2627</v>
      </c>
      <c r="D1761" s="24" t="s">
        <v>2628</v>
      </c>
      <c r="F1761" s="24" t="s">
        <v>2532</v>
      </c>
      <c r="G1761" s="24" t="s">
        <v>761</v>
      </c>
      <c r="H1761" s="27">
        <v>44765</v>
      </c>
      <c r="I1761" s="27">
        <v>44765</v>
      </c>
      <c r="J1761" s="27">
        <v>44765</v>
      </c>
      <c r="K1761" s="27"/>
      <c r="L1761" s="24" t="str">
        <f>TRIM(Table3[[#This Row],[EMP ID]])</f>
        <v>REYFEL</v>
      </c>
      <c r="M1761" s="24" t="str">
        <f t="shared" si="58"/>
        <v>Felicitos Reyes Mendez</v>
      </c>
      <c r="N1761" s="24" t="str">
        <f t="shared" si="59"/>
        <v>Reyes Mendez, Felicitos</v>
      </c>
      <c r="O1761" s="24" t="s">
        <v>2875</v>
      </c>
    </row>
    <row r="1762" spans="1:15" x14ac:dyDescent="0.25">
      <c r="A1762" s="24" t="s">
        <v>2876</v>
      </c>
      <c r="B1762" s="24" t="s">
        <v>1645</v>
      </c>
      <c r="D1762" s="24" t="s">
        <v>1646</v>
      </c>
      <c r="F1762" s="24" t="s">
        <v>2541</v>
      </c>
      <c r="G1762" s="24" t="s">
        <v>761</v>
      </c>
      <c r="H1762" s="27">
        <v>45426</v>
      </c>
      <c r="I1762" s="27">
        <v>44927</v>
      </c>
      <c r="J1762" s="27">
        <v>44927</v>
      </c>
      <c r="K1762" s="27"/>
      <c r="L1762" s="24" t="str">
        <f>TRIM(Table3[[#This Row],[EMP ID]])</f>
        <v>REYGUA</v>
      </c>
      <c r="M1762" s="24" t="str">
        <f t="shared" si="58"/>
        <v>Guadalupe Reyes Zelaya</v>
      </c>
      <c r="N1762" s="24" t="str">
        <f t="shared" si="59"/>
        <v>Reyes Zelaya, Guadalupe</v>
      </c>
      <c r="O1762" s="24" t="s">
        <v>2876</v>
      </c>
    </row>
    <row r="1763" spans="1:15" x14ac:dyDescent="0.25">
      <c r="A1763" s="24" t="s">
        <v>2877</v>
      </c>
      <c r="B1763" s="24" t="s">
        <v>813</v>
      </c>
      <c r="D1763" s="24" t="s">
        <v>785</v>
      </c>
      <c r="F1763" s="24" t="s">
        <v>2541</v>
      </c>
      <c r="G1763" s="24" t="s">
        <v>761</v>
      </c>
      <c r="H1763" s="27">
        <v>44211</v>
      </c>
      <c r="I1763" s="27">
        <v>44207</v>
      </c>
      <c r="J1763" s="27">
        <v>44207</v>
      </c>
      <c r="K1763" s="27"/>
      <c r="L1763" s="24" t="str">
        <f>TRIM(Table3[[#This Row],[EMP ID]])</f>
        <v>REYHEC</v>
      </c>
      <c r="M1763" s="24" t="str">
        <f t="shared" si="58"/>
        <v>Hector Reyes</v>
      </c>
      <c r="N1763" s="24" t="str">
        <f t="shared" si="59"/>
        <v>Reyes, Hector</v>
      </c>
      <c r="O1763" s="24" t="s">
        <v>2877</v>
      </c>
    </row>
    <row r="1764" spans="1:15" x14ac:dyDescent="0.25">
      <c r="A1764" s="24" t="s">
        <v>2878</v>
      </c>
      <c r="B1764" s="24" t="s">
        <v>908</v>
      </c>
      <c r="C1764" s="24" t="s">
        <v>810</v>
      </c>
      <c r="D1764" s="24" t="s">
        <v>1117</v>
      </c>
      <c r="F1764" s="24" t="s">
        <v>2531</v>
      </c>
      <c r="G1764" s="24" t="s">
        <v>761</v>
      </c>
      <c r="H1764" s="27">
        <v>44499</v>
      </c>
      <c r="I1764" s="27">
        <v>44102</v>
      </c>
      <c r="J1764" s="27">
        <v>44102</v>
      </c>
      <c r="K1764" s="27"/>
      <c r="L1764" s="24" t="str">
        <f>TRIM(Table3[[#This Row],[EMP ID]])</f>
        <v>REYJUA</v>
      </c>
      <c r="M1764" s="24" t="str">
        <f t="shared" si="58"/>
        <v>Juan C. Reyes Diaz</v>
      </c>
      <c r="N1764" s="24" t="str">
        <f t="shared" si="59"/>
        <v>Reyes Diaz, Juan C</v>
      </c>
      <c r="O1764" s="24" t="s">
        <v>2878</v>
      </c>
    </row>
    <row r="1765" spans="1:15" x14ac:dyDescent="0.25">
      <c r="A1765" s="24" t="s">
        <v>2879</v>
      </c>
      <c r="B1765" s="24" t="s">
        <v>1043</v>
      </c>
      <c r="D1765" s="24" t="s">
        <v>785</v>
      </c>
      <c r="F1765" s="24" t="s">
        <v>2527</v>
      </c>
      <c r="G1765" s="24" t="s">
        <v>761</v>
      </c>
      <c r="H1765" s="27">
        <v>44499</v>
      </c>
      <c r="I1765" s="27">
        <v>43080</v>
      </c>
      <c r="J1765" s="27">
        <v>43080</v>
      </c>
      <c r="K1765" s="27"/>
      <c r="L1765" s="24" t="str">
        <f>TRIM(Table3[[#This Row],[EMP ID]])</f>
        <v>REYRAM</v>
      </c>
      <c r="M1765" s="24" t="str">
        <f t="shared" si="58"/>
        <v>Ramon Reyes</v>
      </c>
      <c r="N1765" s="24" t="str">
        <f t="shared" si="59"/>
        <v>Reyes, Ramon</v>
      </c>
      <c r="O1765" s="24" t="s">
        <v>2879</v>
      </c>
    </row>
    <row r="1766" spans="1:15" x14ac:dyDescent="0.25">
      <c r="A1766" s="24" t="s">
        <v>2880</v>
      </c>
      <c r="B1766" s="24" t="s">
        <v>1166</v>
      </c>
      <c r="D1766" s="24" t="s">
        <v>1045</v>
      </c>
      <c r="F1766" s="24" t="s">
        <v>2532</v>
      </c>
      <c r="G1766" s="24" t="s">
        <v>761</v>
      </c>
      <c r="H1766" s="27">
        <v>44358</v>
      </c>
      <c r="I1766" s="27">
        <v>44354</v>
      </c>
      <c r="J1766" s="27">
        <v>44354</v>
      </c>
      <c r="K1766" s="27"/>
      <c r="L1766" s="24" t="str">
        <f>TRIM(Table3[[#This Row],[EMP ID]])</f>
        <v>RIOGRE</v>
      </c>
      <c r="M1766" s="24" t="str">
        <f t="shared" si="58"/>
        <v>Gregorio Rios</v>
      </c>
      <c r="N1766" s="24" t="str">
        <f t="shared" si="59"/>
        <v>Rios, Gregorio</v>
      </c>
      <c r="O1766" s="24" t="s">
        <v>2880</v>
      </c>
    </row>
    <row r="1767" spans="1:15" x14ac:dyDescent="0.25">
      <c r="A1767" s="24" t="s">
        <v>2881</v>
      </c>
      <c r="B1767" s="24" t="s">
        <v>1102</v>
      </c>
      <c r="C1767" s="24" t="s">
        <v>776</v>
      </c>
      <c r="D1767" s="24" t="s">
        <v>1045</v>
      </c>
      <c r="F1767" s="24" t="s">
        <v>2528</v>
      </c>
      <c r="G1767" s="24" t="s">
        <v>761</v>
      </c>
      <c r="H1767" s="27">
        <v>44210</v>
      </c>
      <c r="I1767" s="27">
        <v>44207</v>
      </c>
      <c r="J1767" s="27">
        <v>44207</v>
      </c>
      <c r="K1767" s="27"/>
      <c r="L1767" s="24" t="str">
        <f>TRIM(Table3[[#This Row],[EMP ID]])</f>
        <v>RIOJES</v>
      </c>
      <c r="M1767" s="24" t="str">
        <f t="shared" si="58"/>
        <v>Jesus M. Rios</v>
      </c>
      <c r="N1767" s="24" t="str">
        <f t="shared" si="59"/>
        <v>Rios, Jesus M</v>
      </c>
      <c r="O1767" s="24" t="s">
        <v>2881</v>
      </c>
    </row>
    <row r="1768" spans="1:15" x14ac:dyDescent="0.25">
      <c r="A1768" s="24" t="s">
        <v>2882</v>
      </c>
      <c r="B1768" s="24" t="s">
        <v>908</v>
      </c>
      <c r="C1768" s="24" t="s">
        <v>810</v>
      </c>
      <c r="D1768" s="24" t="s">
        <v>1045</v>
      </c>
      <c r="F1768" s="24" t="s">
        <v>2528</v>
      </c>
      <c r="G1768" s="24" t="s">
        <v>761</v>
      </c>
      <c r="H1768" s="27">
        <v>44210</v>
      </c>
      <c r="I1768" s="27">
        <v>43857</v>
      </c>
      <c r="J1768" s="27">
        <v>43815</v>
      </c>
      <c r="K1768" s="27"/>
      <c r="L1768" s="24" t="str">
        <f>TRIM(Table3[[#This Row],[EMP ID]])</f>
        <v>RIOJUA</v>
      </c>
      <c r="M1768" s="24" t="str">
        <f t="shared" si="58"/>
        <v>Juan C. Rios</v>
      </c>
      <c r="N1768" s="24" t="str">
        <f t="shared" si="59"/>
        <v>Rios, Juan C</v>
      </c>
      <c r="O1768" s="24" t="s">
        <v>2882</v>
      </c>
    </row>
    <row r="1769" spans="1:15" x14ac:dyDescent="0.25">
      <c r="A1769" s="24" t="s">
        <v>2883</v>
      </c>
      <c r="B1769" s="24" t="s">
        <v>1061</v>
      </c>
      <c r="C1769" s="24" t="s">
        <v>810</v>
      </c>
      <c r="D1769" s="24" t="s">
        <v>1118</v>
      </c>
      <c r="F1769" s="24" t="s">
        <v>2531</v>
      </c>
      <c r="G1769" s="24" t="s">
        <v>761</v>
      </c>
      <c r="H1769" s="27"/>
      <c r="I1769" s="27">
        <v>43147</v>
      </c>
      <c r="J1769" s="27">
        <v>44641</v>
      </c>
      <c r="K1769" s="27"/>
      <c r="L1769" s="24" t="str">
        <f>TRIM(Table3[[#This Row],[EMP ID]])</f>
        <v>RIVMIG</v>
      </c>
      <c r="M1769" s="24" t="str">
        <f t="shared" si="58"/>
        <v>Miguel C. Rivera</v>
      </c>
      <c r="N1769" s="24" t="str">
        <f t="shared" si="59"/>
        <v>Rivera, Miguel C</v>
      </c>
      <c r="O1769" s="24" t="s">
        <v>2883</v>
      </c>
    </row>
    <row r="1770" spans="1:15" x14ac:dyDescent="0.25">
      <c r="A1770" s="24" t="s">
        <v>2884</v>
      </c>
      <c r="B1770" s="24" t="s">
        <v>1072</v>
      </c>
      <c r="C1770" s="24" t="s">
        <v>848</v>
      </c>
      <c r="D1770" s="24" t="s">
        <v>1255</v>
      </c>
      <c r="F1770" s="24" t="s">
        <v>2575</v>
      </c>
      <c r="G1770" s="24" t="s">
        <v>771</v>
      </c>
      <c r="H1770" s="27">
        <v>43871</v>
      </c>
      <c r="I1770" s="27">
        <v>43871</v>
      </c>
      <c r="J1770" s="27">
        <v>43871</v>
      </c>
      <c r="K1770" s="27"/>
      <c r="L1770" s="24" t="str">
        <f>TRIM(Table3[[#This Row],[EMP ID]])</f>
        <v>ROBJAM</v>
      </c>
      <c r="M1770" s="24" t="str">
        <f t="shared" si="58"/>
        <v>James R. Robinson</v>
      </c>
      <c r="N1770" s="24" t="str">
        <f t="shared" si="59"/>
        <v>Robinson, James R</v>
      </c>
      <c r="O1770" s="24" t="s">
        <v>2884</v>
      </c>
    </row>
    <row r="1771" spans="1:15" x14ac:dyDescent="0.25">
      <c r="A1771" s="24" t="s">
        <v>2885</v>
      </c>
      <c r="B1771" s="24" t="s">
        <v>1102</v>
      </c>
      <c r="C1771" s="24" t="s">
        <v>1047</v>
      </c>
      <c r="D1771" s="24" t="s">
        <v>1552</v>
      </c>
      <c r="F1771" s="24" t="s">
        <v>2527</v>
      </c>
      <c r="G1771" s="24" t="s">
        <v>761</v>
      </c>
      <c r="H1771" s="27"/>
      <c r="I1771" s="27">
        <v>44927</v>
      </c>
      <c r="J1771" s="27">
        <v>44927</v>
      </c>
      <c r="K1771" s="27"/>
      <c r="L1771" s="24" t="str">
        <f>TRIM(Table3[[#This Row],[EMP ID]])</f>
        <v>RODAJE</v>
      </c>
      <c r="M1771" s="24" t="str">
        <f t="shared" si="58"/>
        <v>Jesus O. Rodarte Serrano</v>
      </c>
      <c r="N1771" s="24" t="str">
        <f t="shared" si="59"/>
        <v>Rodarte Serrano, Jesus O</v>
      </c>
      <c r="O1771" s="24" t="s">
        <v>2885</v>
      </c>
    </row>
    <row r="1772" spans="1:15" x14ac:dyDescent="0.25">
      <c r="A1772" s="24" t="s">
        <v>2886</v>
      </c>
      <c r="B1772" s="24" t="s">
        <v>786</v>
      </c>
      <c r="C1772" s="24" t="s">
        <v>757</v>
      </c>
      <c r="D1772" s="24" t="s">
        <v>2433</v>
      </c>
      <c r="F1772" s="24" t="s">
        <v>2585</v>
      </c>
      <c r="G1772" s="24" t="s">
        <v>761</v>
      </c>
      <c r="H1772" s="27">
        <v>45002</v>
      </c>
      <c r="I1772" s="27">
        <v>43185</v>
      </c>
      <c r="J1772" s="27">
        <v>43185</v>
      </c>
      <c r="K1772" s="27"/>
      <c r="L1772" s="24" t="str">
        <f>TRIM(Table3[[#This Row],[EMP ID]])</f>
        <v>RODCYN</v>
      </c>
      <c r="M1772" s="24" t="str">
        <f t="shared" si="58"/>
        <v>Cynthia Y. Rodriquez</v>
      </c>
      <c r="N1772" s="24" t="str">
        <f t="shared" si="59"/>
        <v>Rodriquez, Cynthia Y</v>
      </c>
      <c r="O1772" s="24" t="s">
        <v>2886</v>
      </c>
    </row>
    <row r="1773" spans="1:15" x14ac:dyDescent="0.25">
      <c r="A1773" s="24" t="s">
        <v>2887</v>
      </c>
      <c r="B1773" s="24" t="s">
        <v>857</v>
      </c>
      <c r="D1773" s="24" t="s">
        <v>1121</v>
      </c>
      <c r="F1773" s="24" t="s">
        <v>2527</v>
      </c>
      <c r="G1773" s="24" t="s">
        <v>761</v>
      </c>
      <c r="H1773" s="27">
        <v>44260</v>
      </c>
      <c r="I1773" s="27">
        <v>44102</v>
      </c>
      <c r="J1773" s="27">
        <v>44102</v>
      </c>
      <c r="K1773" s="27"/>
      <c r="L1773" s="24" t="str">
        <f>TRIM(Table3[[#This Row],[EMP ID]])</f>
        <v>RODDAN</v>
      </c>
      <c r="M1773" s="24" t="str">
        <f t="shared" si="58"/>
        <v>Daniel Rodriguez Flores</v>
      </c>
      <c r="N1773" s="24" t="str">
        <f t="shared" si="59"/>
        <v>Rodriguez Flores, Daniel</v>
      </c>
      <c r="O1773" s="24" t="s">
        <v>2887</v>
      </c>
    </row>
    <row r="1774" spans="1:15" x14ac:dyDescent="0.25">
      <c r="A1774" s="24" t="s">
        <v>2888</v>
      </c>
      <c r="B1774" s="24" t="s">
        <v>1079</v>
      </c>
      <c r="D1774" s="24" t="s">
        <v>794</v>
      </c>
      <c r="F1774" s="24" t="s">
        <v>2527</v>
      </c>
      <c r="G1774" s="24" t="s">
        <v>761</v>
      </c>
      <c r="H1774" s="27">
        <v>43867</v>
      </c>
      <c r="I1774" s="27">
        <v>43811</v>
      </c>
      <c r="J1774" s="27">
        <v>43811</v>
      </c>
      <c r="K1774" s="27"/>
      <c r="L1774" s="24" t="str">
        <f>TRIM(Table3[[#This Row],[EMP ID]])</f>
        <v>RODFEL</v>
      </c>
      <c r="M1774" s="24" t="str">
        <f t="shared" si="58"/>
        <v>Felix Rodriguez</v>
      </c>
      <c r="N1774" s="24" t="str">
        <f t="shared" si="59"/>
        <v>Rodriguez, Felix</v>
      </c>
      <c r="O1774" s="24" t="s">
        <v>2888</v>
      </c>
    </row>
    <row r="1775" spans="1:15" x14ac:dyDescent="0.25">
      <c r="A1775" s="24" t="s">
        <v>2889</v>
      </c>
      <c r="B1775" s="24" t="s">
        <v>1006</v>
      </c>
      <c r="C1775" s="24" t="s">
        <v>766</v>
      </c>
      <c r="D1775" s="24" t="s">
        <v>2629</v>
      </c>
      <c r="F1775" s="24" t="s">
        <v>2528</v>
      </c>
      <c r="G1775" s="24" t="s">
        <v>761</v>
      </c>
      <c r="H1775" s="27">
        <v>44434</v>
      </c>
      <c r="I1775" s="27">
        <v>44434</v>
      </c>
      <c r="J1775" s="27">
        <v>44434</v>
      </c>
      <c r="K1775" s="27"/>
      <c r="L1775" s="24" t="str">
        <f>TRIM(Table3[[#This Row],[EMP ID]])</f>
        <v>RODFRA</v>
      </c>
      <c r="M1775" s="24" t="str">
        <f t="shared" si="58"/>
        <v>Francisco J. Rodriguez Reyes</v>
      </c>
      <c r="N1775" s="24" t="str">
        <f t="shared" si="59"/>
        <v>Rodriguez Reyes, Francisco J</v>
      </c>
      <c r="O1775" s="24" t="s">
        <v>2889</v>
      </c>
    </row>
    <row r="1776" spans="1:15" x14ac:dyDescent="0.25">
      <c r="A1776" s="24" t="s">
        <v>2890</v>
      </c>
      <c r="B1776" s="24" t="s">
        <v>813</v>
      </c>
      <c r="C1776" s="24" t="s">
        <v>1047</v>
      </c>
      <c r="D1776" s="24" t="s">
        <v>794</v>
      </c>
      <c r="F1776" s="24" t="s">
        <v>2528</v>
      </c>
      <c r="G1776" s="24" t="s">
        <v>761</v>
      </c>
      <c r="H1776" s="27">
        <v>44215</v>
      </c>
      <c r="I1776" s="27">
        <v>43843</v>
      </c>
      <c r="J1776" s="27">
        <v>43417</v>
      </c>
      <c r="K1776" s="27"/>
      <c r="L1776" s="24" t="str">
        <f>TRIM(Table3[[#This Row],[EMP ID]])</f>
        <v>RODHEC</v>
      </c>
      <c r="M1776" s="24" t="str">
        <f t="shared" si="58"/>
        <v>Hector O. Rodriguez</v>
      </c>
      <c r="N1776" s="24" t="str">
        <f t="shared" si="59"/>
        <v>Rodriguez, Hector O</v>
      </c>
      <c r="O1776" s="24" t="s">
        <v>2890</v>
      </c>
    </row>
    <row r="1777" spans="1:15" x14ac:dyDescent="0.25">
      <c r="A1777" s="24" t="s">
        <v>2891</v>
      </c>
      <c r="B1777" s="24" t="s">
        <v>1102</v>
      </c>
      <c r="C1777" s="24" t="s">
        <v>762</v>
      </c>
      <c r="D1777" s="24" t="s">
        <v>2304</v>
      </c>
      <c r="F1777" s="24" t="s">
        <v>2528</v>
      </c>
      <c r="G1777" s="24" t="s">
        <v>761</v>
      </c>
      <c r="H1777" s="27">
        <v>44919</v>
      </c>
      <c r="I1777" s="27">
        <v>44271</v>
      </c>
      <c r="J1777" s="27">
        <v>44271</v>
      </c>
      <c r="K1777" s="27"/>
      <c r="L1777" s="24" t="str">
        <f>TRIM(Table3[[#This Row],[EMP ID]])</f>
        <v>RODJES</v>
      </c>
      <c r="M1777" s="24" t="str">
        <f t="shared" si="58"/>
        <v>Jesus S. Rodriguez-Guzman</v>
      </c>
      <c r="N1777" s="24" t="str">
        <f t="shared" si="59"/>
        <v>Rodriguez-Guzman, Jesus S</v>
      </c>
      <c r="O1777" s="24" t="s">
        <v>2891</v>
      </c>
    </row>
    <row r="1778" spans="1:15" x14ac:dyDescent="0.25">
      <c r="A1778" s="24" t="s">
        <v>2892</v>
      </c>
      <c r="B1778" s="24" t="s">
        <v>908</v>
      </c>
      <c r="C1778" s="24" t="s">
        <v>784</v>
      </c>
      <c r="D1778" s="24" t="s">
        <v>794</v>
      </c>
      <c r="F1778" s="24" t="s">
        <v>2532</v>
      </c>
      <c r="G1778" s="24" t="s">
        <v>761</v>
      </c>
      <c r="H1778" s="27">
        <v>44225</v>
      </c>
      <c r="I1778" s="27">
        <v>44116</v>
      </c>
      <c r="J1778" s="27">
        <v>44116</v>
      </c>
      <c r="K1778" s="27"/>
      <c r="L1778" s="24" t="str">
        <f>TRIM(Table3[[#This Row],[EMP ID]])</f>
        <v>RODJUA</v>
      </c>
      <c r="M1778" s="24" t="str">
        <f t="shared" si="58"/>
        <v>Juan P. Rodriguez</v>
      </c>
      <c r="N1778" s="24" t="str">
        <f t="shared" si="59"/>
        <v>Rodriguez, Juan P</v>
      </c>
      <c r="O1778" s="24" t="s">
        <v>2892</v>
      </c>
    </row>
    <row r="1779" spans="1:15" x14ac:dyDescent="0.25">
      <c r="A1779" s="24" t="s">
        <v>2893</v>
      </c>
      <c r="B1779" s="24" t="s">
        <v>1061</v>
      </c>
      <c r="D1779" s="24" t="s">
        <v>794</v>
      </c>
      <c r="F1779" s="24" t="s">
        <v>2532</v>
      </c>
      <c r="G1779" s="24" t="s">
        <v>761</v>
      </c>
      <c r="H1779" s="27">
        <v>44229</v>
      </c>
      <c r="I1779" s="27">
        <v>42794</v>
      </c>
      <c r="J1779" s="27">
        <v>42794</v>
      </c>
      <c r="K1779" s="27"/>
      <c r="L1779" s="24" t="str">
        <f>TRIM(Table3[[#This Row],[EMP ID]])</f>
        <v>RODRMI</v>
      </c>
      <c r="M1779" s="24" t="str">
        <f t="shared" si="58"/>
        <v>Miguel Rodriguez</v>
      </c>
      <c r="N1779" s="24" t="str">
        <f t="shared" si="59"/>
        <v>Rodriguez, Miguel</v>
      </c>
      <c r="O1779" s="24" t="s">
        <v>2893</v>
      </c>
    </row>
    <row r="1780" spans="1:15" x14ac:dyDescent="0.25">
      <c r="A1780" s="24" t="s">
        <v>2894</v>
      </c>
      <c r="B1780" s="24" t="s">
        <v>1056</v>
      </c>
      <c r="D1780" s="24" t="s">
        <v>1331</v>
      </c>
      <c r="F1780" s="24" t="s">
        <v>2575</v>
      </c>
      <c r="G1780" s="24" t="s">
        <v>761</v>
      </c>
      <c r="H1780" s="27"/>
      <c r="I1780" s="27">
        <v>43990</v>
      </c>
      <c r="J1780" s="27">
        <v>43990</v>
      </c>
      <c r="K1780" s="27"/>
      <c r="L1780" s="24" t="str">
        <f>TRIM(Table3[[#This Row],[EMP ID]])</f>
        <v>RODSAL</v>
      </c>
      <c r="M1780" s="24" t="str">
        <f t="shared" si="58"/>
        <v>Salvador Rodriguez Jr</v>
      </c>
      <c r="N1780" s="24" t="str">
        <f t="shared" si="59"/>
        <v>Rodriguez Jr, Salvador</v>
      </c>
      <c r="O1780" s="24" t="s">
        <v>2894</v>
      </c>
    </row>
    <row r="1781" spans="1:15" x14ac:dyDescent="0.25">
      <c r="A1781" s="24" t="s">
        <v>2895</v>
      </c>
      <c r="B1781" s="24" t="s">
        <v>2630</v>
      </c>
      <c r="C1781" s="24" t="s">
        <v>1047</v>
      </c>
      <c r="D1781" s="24" t="s">
        <v>2631</v>
      </c>
      <c r="F1781" s="24" t="s">
        <v>2528</v>
      </c>
      <c r="G1781" s="24" t="s">
        <v>771</v>
      </c>
      <c r="H1781" s="27">
        <v>43085</v>
      </c>
      <c r="I1781" s="27">
        <v>43080</v>
      </c>
      <c r="J1781" s="27">
        <v>43080</v>
      </c>
      <c r="K1781" s="27"/>
      <c r="L1781" s="24" t="str">
        <f>TRIM(Table3[[#This Row],[EMP ID]])</f>
        <v>ROLSHA</v>
      </c>
      <c r="M1781" s="24" t="str">
        <f t="shared" si="58"/>
        <v>Shaquille O. Rollins</v>
      </c>
      <c r="N1781" s="24" t="str">
        <f t="shared" si="59"/>
        <v>Rollins, Shaquille O</v>
      </c>
      <c r="O1781" s="24" t="s">
        <v>2895</v>
      </c>
    </row>
    <row r="1782" spans="1:15" x14ac:dyDescent="0.25">
      <c r="A1782" s="24" t="s">
        <v>2896</v>
      </c>
      <c r="B1782" s="24" t="s">
        <v>826</v>
      </c>
      <c r="D1782" s="24" t="s">
        <v>827</v>
      </c>
      <c r="F1782" s="24" t="s">
        <v>2558</v>
      </c>
      <c r="G1782" s="24" t="s">
        <v>761</v>
      </c>
      <c r="H1782" s="27">
        <v>44994</v>
      </c>
      <c r="I1782" s="27">
        <v>44599</v>
      </c>
      <c r="J1782" s="27">
        <v>44599</v>
      </c>
      <c r="K1782" s="27"/>
      <c r="L1782" s="24" t="str">
        <f>TRIM(Table3[[#This Row],[EMP ID]])</f>
        <v>ROMERI</v>
      </c>
      <c r="M1782" s="24" t="str">
        <f t="shared" si="58"/>
        <v>Eric Romo</v>
      </c>
      <c r="N1782" s="24" t="str">
        <f t="shared" si="59"/>
        <v>Romo, Eric</v>
      </c>
      <c r="O1782" s="24" t="s">
        <v>2896</v>
      </c>
    </row>
    <row r="1783" spans="1:15" x14ac:dyDescent="0.25">
      <c r="A1783" s="24" t="s">
        <v>2897</v>
      </c>
      <c r="B1783" s="24" t="s">
        <v>1122</v>
      </c>
      <c r="D1783" s="24" t="s">
        <v>1123</v>
      </c>
      <c r="F1783" s="24" t="s">
        <v>2528</v>
      </c>
      <c r="G1783" s="24" t="s">
        <v>761</v>
      </c>
      <c r="H1783" s="27">
        <v>44484</v>
      </c>
      <c r="I1783" s="27">
        <v>44333</v>
      </c>
      <c r="J1783" s="27">
        <v>44333</v>
      </c>
      <c r="K1783" s="27"/>
      <c r="L1783" s="24" t="str">
        <f>TRIM(Table3[[#This Row],[EMP ID]])</f>
        <v>ROMFER</v>
      </c>
      <c r="M1783" s="24" t="str">
        <f t="shared" si="58"/>
        <v>Fernando Romo-Mendez</v>
      </c>
      <c r="N1783" s="24" t="str">
        <f t="shared" si="59"/>
        <v>Romo-Mendez, Fernando</v>
      </c>
      <c r="O1783" s="24" t="s">
        <v>2897</v>
      </c>
    </row>
    <row r="1784" spans="1:15" x14ac:dyDescent="0.25">
      <c r="A1784" s="24" t="s">
        <v>226</v>
      </c>
      <c r="B1784" s="24" t="s">
        <v>1239</v>
      </c>
      <c r="C1784" s="24" t="s">
        <v>759</v>
      </c>
      <c r="D1784" s="24" t="s">
        <v>1243</v>
      </c>
      <c r="F1784" s="24" t="s">
        <v>2548</v>
      </c>
      <c r="G1784" s="24" t="s">
        <v>761</v>
      </c>
      <c r="H1784" s="27"/>
      <c r="I1784" s="27">
        <v>42795</v>
      </c>
      <c r="J1784" s="27"/>
      <c r="K1784" s="27"/>
      <c r="L1784" s="24" t="str">
        <f>TRIM(Table3[[#This Row],[EMP ID]])</f>
        <v>ROMISA</v>
      </c>
      <c r="M1784" s="24" t="str">
        <f t="shared" si="58"/>
        <v>Isaac F. Romero</v>
      </c>
      <c r="N1784" s="24" t="str">
        <f t="shared" si="59"/>
        <v>Romero, Isaac F</v>
      </c>
      <c r="O1784" s="24" t="s">
        <v>226</v>
      </c>
    </row>
    <row r="1785" spans="1:15" x14ac:dyDescent="0.25">
      <c r="A1785" s="24" t="s">
        <v>2898</v>
      </c>
      <c r="B1785" s="24" t="s">
        <v>877</v>
      </c>
      <c r="C1785" s="24" t="s">
        <v>778</v>
      </c>
      <c r="D1785" s="24" t="s">
        <v>827</v>
      </c>
      <c r="F1785" s="24" t="s">
        <v>2541</v>
      </c>
      <c r="G1785" s="24" t="s">
        <v>761</v>
      </c>
      <c r="H1785" s="27">
        <v>44773</v>
      </c>
      <c r="I1785" s="27">
        <v>44417</v>
      </c>
      <c r="J1785" s="27">
        <v>44417</v>
      </c>
      <c r="K1785" s="27"/>
      <c r="L1785" s="24" t="str">
        <f>TRIM(Table3[[#This Row],[EMP ID]])</f>
        <v>ROMJOS</v>
      </c>
      <c r="M1785" s="24" t="str">
        <f t="shared" si="58"/>
        <v>Jose A. Romo</v>
      </c>
      <c r="N1785" s="24" t="str">
        <f t="shared" si="59"/>
        <v>Romo, Jose A</v>
      </c>
      <c r="O1785" s="24" t="s">
        <v>2898</v>
      </c>
    </row>
    <row r="1786" spans="1:15" x14ac:dyDescent="0.25">
      <c r="A1786" s="24" t="s">
        <v>2899</v>
      </c>
      <c r="B1786" s="24" t="s">
        <v>1006</v>
      </c>
      <c r="C1786" s="24" t="s">
        <v>766</v>
      </c>
      <c r="D1786" s="24" t="s">
        <v>2632</v>
      </c>
      <c r="F1786" s="24" t="s">
        <v>2531</v>
      </c>
      <c r="G1786" s="24" t="s">
        <v>761</v>
      </c>
      <c r="H1786" s="27">
        <v>44593</v>
      </c>
      <c r="I1786" s="27">
        <v>44266</v>
      </c>
      <c r="J1786" s="27">
        <v>44266</v>
      </c>
      <c r="K1786" s="27"/>
      <c r="L1786" s="24" t="str">
        <f>TRIM(Table3[[#This Row],[EMP ID]])</f>
        <v>ROSFRA</v>
      </c>
      <c r="M1786" s="24" t="str">
        <f t="shared" si="58"/>
        <v>Francisco J. Rosales Padilla</v>
      </c>
      <c r="N1786" s="24" t="str">
        <f t="shared" si="59"/>
        <v>Rosales Padilla, Francisco J</v>
      </c>
      <c r="O1786" s="24" t="s">
        <v>2899</v>
      </c>
    </row>
    <row r="1787" spans="1:15" x14ac:dyDescent="0.25">
      <c r="A1787" s="24" t="s">
        <v>2900</v>
      </c>
      <c r="B1787" s="24" t="s">
        <v>1187</v>
      </c>
      <c r="C1787" s="24" t="s">
        <v>791</v>
      </c>
      <c r="D1787" s="24" t="s">
        <v>2407</v>
      </c>
      <c r="F1787" s="24" t="s">
        <v>2528</v>
      </c>
      <c r="G1787" s="24" t="s">
        <v>771</v>
      </c>
      <c r="H1787" s="27">
        <v>44844</v>
      </c>
      <c r="I1787" s="27">
        <v>44795</v>
      </c>
      <c r="J1787" s="27">
        <v>44795</v>
      </c>
      <c r="K1787" s="27"/>
      <c r="L1787" s="24" t="str">
        <f>TRIM(Table3[[#This Row],[EMP ID]])</f>
        <v>ROUGAB</v>
      </c>
      <c r="M1787" s="24" t="str">
        <f t="shared" si="58"/>
        <v>Gabriel E. Rouse</v>
      </c>
      <c r="N1787" s="24" t="str">
        <f t="shared" si="59"/>
        <v>Rouse, Gabriel E</v>
      </c>
      <c r="O1787" s="24" t="s">
        <v>2900</v>
      </c>
    </row>
    <row r="1788" spans="1:15" x14ac:dyDescent="0.25">
      <c r="A1788" s="24" t="s">
        <v>2901</v>
      </c>
      <c r="B1788" s="24" t="s">
        <v>908</v>
      </c>
      <c r="C1788" s="24" t="s">
        <v>769</v>
      </c>
      <c r="D1788" s="24" t="s">
        <v>1125</v>
      </c>
      <c r="F1788" s="24" t="s">
        <v>2532</v>
      </c>
      <c r="G1788" s="24" t="s">
        <v>761</v>
      </c>
      <c r="H1788" s="27">
        <v>44255</v>
      </c>
      <c r="I1788" s="27">
        <v>44148</v>
      </c>
      <c r="J1788" s="27">
        <v>44148</v>
      </c>
      <c r="K1788" s="27"/>
      <c r="L1788" s="24" t="str">
        <f>TRIM(Table3[[#This Row],[EMP ID]])</f>
        <v>RUIJUA</v>
      </c>
      <c r="M1788" s="24" t="str">
        <f t="shared" si="58"/>
        <v>Juan L. Ruiz</v>
      </c>
      <c r="N1788" s="24" t="str">
        <f t="shared" si="59"/>
        <v>Ruiz, Juan L</v>
      </c>
      <c r="O1788" s="24" t="s">
        <v>2901</v>
      </c>
    </row>
    <row r="1789" spans="1:15" x14ac:dyDescent="0.25">
      <c r="A1789" s="24" t="s">
        <v>2902</v>
      </c>
      <c r="B1789" s="24" t="s">
        <v>1282</v>
      </c>
      <c r="C1789" s="24" t="s">
        <v>778</v>
      </c>
      <c r="D1789" s="24" t="s">
        <v>2065</v>
      </c>
      <c r="F1789" s="24" t="s">
        <v>2528</v>
      </c>
      <c r="G1789" s="24" t="s">
        <v>761</v>
      </c>
      <c r="H1789" s="27">
        <v>44271</v>
      </c>
      <c r="I1789" s="27">
        <v>43948</v>
      </c>
      <c r="J1789" s="27">
        <v>43948</v>
      </c>
      <c r="K1789" s="27"/>
      <c r="L1789" s="24" t="str">
        <f>TRIM(Table3[[#This Row],[EMP ID]])</f>
        <v>SABPHI</v>
      </c>
      <c r="M1789" s="24" t="str">
        <f t="shared" si="58"/>
        <v>Phillip A. Sabaj</v>
      </c>
      <c r="N1789" s="24" t="str">
        <f t="shared" si="59"/>
        <v>Sabaj, Phillip A</v>
      </c>
      <c r="O1789" s="24" t="s">
        <v>2902</v>
      </c>
    </row>
    <row r="1790" spans="1:15" x14ac:dyDescent="0.25">
      <c r="A1790" s="24" t="s">
        <v>2903</v>
      </c>
      <c r="B1790" s="24" t="s">
        <v>1035</v>
      </c>
      <c r="C1790" s="24" t="s">
        <v>757</v>
      </c>
      <c r="D1790" s="24" t="s">
        <v>1389</v>
      </c>
      <c r="F1790" s="24" t="s">
        <v>2575</v>
      </c>
      <c r="G1790" s="24" t="s">
        <v>761</v>
      </c>
      <c r="H1790" s="27">
        <v>44322</v>
      </c>
      <c r="I1790" s="27">
        <v>44081</v>
      </c>
      <c r="J1790" s="27">
        <v>44081</v>
      </c>
      <c r="K1790" s="27"/>
      <c r="L1790" s="24" t="str">
        <f>TRIM(Table3[[#This Row],[EMP ID]])</f>
        <v>SALCAR</v>
      </c>
      <c r="M1790" s="24" t="str">
        <f t="shared" si="58"/>
        <v>Carlos Y. Salazar-Sorto</v>
      </c>
      <c r="N1790" s="24" t="str">
        <f t="shared" si="59"/>
        <v>Salazar-Sorto, Carlos Y</v>
      </c>
      <c r="O1790" s="24" t="s">
        <v>2903</v>
      </c>
    </row>
    <row r="1791" spans="1:15" x14ac:dyDescent="0.25">
      <c r="A1791" s="24" t="s">
        <v>2904</v>
      </c>
      <c r="B1791" s="24" t="s">
        <v>1212</v>
      </c>
      <c r="C1791" s="24" t="s">
        <v>776</v>
      </c>
      <c r="D1791" s="24" t="s">
        <v>1050</v>
      </c>
      <c r="F1791" s="24" t="s">
        <v>2528</v>
      </c>
      <c r="G1791" s="24" t="s">
        <v>761</v>
      </c>
      <c r="H1791" s="27">
        <v>42978</v>
      </c>
      <c r="I1791" s="27">
        <v>42795</v>
      </c>
      <c r="J1791" s="27">
        <v>42795</v>
      </c>
      <c r="K1791" s="27"/>
      <c r="L1791" s="24" t="str">
        <f>TRIM(Table3[[#This Row],[EMP ID]])</f>
        <v>SALDAV</v>
      </c>
      <c r="M1791" s="24" t="str">
        <f t="shared" si="58"/>
        <v>David M. Salinas</v>
      </c>
      <c r="N1791" s="24" t="str">
        <f t="shared" si="59"/>
        <v>Salinas, David M</v>
      </c>
      <c r="O1791" s="24" t="s">
        <v>2904</v>
      </c>
    </row>
    <row r="1792" spans="1:15" x14ac:dyDescent="0.25">
      <c r="A1792" s="24" t="s">
        <v>2905</v>
      </c>
      <c r="B1792" s="24" t="s">
        <v>906</v>
      </c>
      <c r="D1792" s="24" t="s">
        <v>1345</v>
      </c>
      <c r="F1792" s="24" t="s">
        <v>2575</v>
      </c>
      <c r="H1792" s="27">
        <v>44064</v>
      </c>
      <c r="I1792" s="27">
        <v>44019</v>
      </c>
      <c r="J1792" s="27">
        <v>44019</v>
      </c>
      <c r="K1792" s="27"/>
      <c r="L1792" s="24" t="str">
        <f>TRIM(Table3[[#This Row],[EMP ID]])</f>
        <v>SALEDW</v>
      </c>
      <c r="M1792" s="24" t="str">
        <f t="shared" si="58"/>
        <v>Edwin Salazar-Palma</v>
      </c>
      <c r="N1792" s="24" t="str">
        <f t="shared" si="59"/>
        <v>Salazar-Palma, Edwin</v>
      </c>
      <c r="O1792" s="24" t="s">
        <v>2905</v>
      </c>
    </row>
    <row r="1793" spans="1:15" x14ac:dyDescent="0.25">
      <c r="A1793" s="24" t="s">
        <v>2906</v>
      </c>
      <c r="B1793" s="24" t="s">
        <v>1126</v>
      </c>
      <c r="D1793" s="24" t="s">
        <v>781</v>
      </c>
      <c r="F1793" s="24" t="s">
        <v>2528</v>
      </c>
      <c r="G1793" s="24" t="s">
        <v>761</v>
      </c>
      <c r="H1793" s="27">
        <v>43266</v>
      </c>
      <c r="I1793" s="27">
        <v>43172</v>
      </c>
      <c r="J1793" s="27">
        <v>43172</v>
      </c>
      <c r="K1793" s="27"/>
      <c r="L1793" s="24" t="str">
        <f>TRIM(Table3[[#This Row],[EMP ID]])</f>
        <v>SALGAR</v>
      </c>
      <c r="M1793" s="24" t="str">
        <f t="shared" ref="M1793:M1856" si="60">IF(C1793&lt;&gt;"", B1793 &amp; " " &amp; C1793 &amp; ". " &amp; D1793, B1793 &amp; " " &amp; D1793)</f>
        <v>Gardley Salazar</v>
      </c>
      <c r="N1793" s="24" t="str">
        <f t="shared" ref="N1793:N1856" si="61">IF(C1793&lt;&gt;"", D1793 &amp; ", " &amp; B1793 &amp; " " &amp; C1793, D1793 &amp; ", " &amp; B1793)</f>
        <v>Salazar, Gardley</v>
      </c>
      <c r="O1793" s="24" t="s">
        <v>2906</v>
      </c>
    </row>
    <row r="1794" spans="1:15" x14ac:dyDescent="0.25">
      <c r="A1794" s="24" t="s">
        <v>2907</v>
      </c>
      <c r="B1794" s="24" t="s">
        <v>780</v>
      </c>
      <c r="D1794" s="24" t="s">
        <v>781</v>
      </c>
      <c r="F1794" s="24" t="s">
        <v>2585</v>
      </c>
      <c r="G1794" s="24" t="s">
        <v>761</v>
      </c>
      <c r="H1794" s="27">
        <v>43955</v>
      </c>
      <c r="I1794" s="27">
        <v>43955</v>
      </c>
      <c r="J1794" s="27">
        <v>43955</v>
      </c>
      <c r="K1794" s="27"/>
      <c r="L1794" s="24" t="str">
        <f>TRIM(Table3[[#This Row],[EMP ID]])</f>
        <v>SALHIL</v>
      </c>
      <c r="M1794" s="24" t="str">
        <f t="shared" si="60"/>
        <v>Hilda Salazar</v>
      </c>
      <c r="N1794" s="24" t="str">
        <f t="shared" si="61"/>
        <v>Salazar, Hilda</v>
      </c>
      <c r="O1794" s="24" t="s">
        <v>2907</v>
      </c>
    </row>
    <row r="1795" spans="1:15" x14ac:dyDescent="0.25">
      <c r="A1795" s="24" t="s">
        <v>2908</v>
      </c>
      <c r="B1795" s="24" t="s">
        <v>2194</v>
      </c>
      <c r="D1795" s="24" t="s">
        <v>1050</v>
      </c>
      <c r="F1795" s="24" t="s">
        <v>2528</v>
      </c>
      <c r="G1795" s="24" t="s">
        <v>761</v>
      </c>
      <c r="H1795" s="27">
        <v>43948</v>
      </c>
      <c r="I1795" s="27">
        <v>43948</v>
      </c>
      <c r="J1795" s="27">
        <v>43948</v>
      </c>
      <c r="K1795" s="27"/>
      <c r="L1795" s="24" t="str">
        <f>TRIM(Table3[[#This Row],[EMP ID]])</f>
        <v>SALJOH</v>
      </c>
      <c r="M1795" s="24" t="str">
        <f t="shared" si="60"/>
        <v>Johel Salinas</v>
      </c>
      <c r="N1795" s="24" t="str">
        <f t="shared" si="61"/>
        <v>Salinas, Johel</v>
      </c>
      <c r="O1795" s="24" t="s">
        <v>2908</v>
      </c>
    </row>
    <row r="1796" spans="1:15" x14ac:dyDescent="0.25">
      <c r="A1796" s="24" t="s">
        <v>2909</v>
      </c>
      <c r="B1796" s="24" t="s">
        <v>1324</v>
      </c>
      <c r="C1796" s="24" t="s">
        <v>776</v>
      </c>
      <c r="D1796" s="24" t="s">
        <v>1050</v>
      </c>
      <c r="F1796" s="24" t="s">
        <v>2575</v>
      </c>
      <c r="G1796" s="24" t="s">
        <v>761</v>
      </c>
      <c r="H1796" s="27">
        <v>43970</v>
      </c>
      <c r="I1796" s="27">
        <v>43948</v>
      </c>
      <c r="J1796" s="27">
        <v>43948</v>
      </c>
      <c r="K1796" s="27"/>
      <c r="L1796" s="24" t="str">
        <f>TRIM(Table3[[#This Row],[EMP ID]])</f>
        <v>SALJON</v>
      </c>
      <c r="M1796" s="24" t="str">
        <f t="shared" si="60"/>
        <v>Jonathan M. Salinas</v>
      </c>
      <c r="N1796" s="24" t="str">
        <f t="shared" si="61"/>
        <v>Salinas, Jonathan M</v>
      </c>
      <c r="O1796" s="24" t="s">
        <v>2909</v>
      </c>
    </row>
    <row r="1797" spans="1:15" x14ac:dyDescent="0.25">
      <c r="A1797" s="24" t="s">
        <v>2910</v>
      </c>
      <c r="B1797" s="24" t="s">
        <v>1049</v>
      </c>
      <c r="D1797" s="24" t="s">
        <v>1050</v>
      </c>
      <c r="F1797" s="24" t="s">
        <v>2528</v>
      </c>
      <c r="G1797" s="24" t="s">
        <v>761</v>
      </c>
      <c r="H1797" s="27"/>
      <c r="I1797" s="27">
        <v>44102</v>
      </c>
      <c r="J1797" s="27">
        <v>44102</v>
      </c>
      <c r="K1797" s="27"/>
      <c r="L1797" s="24" t="str">
        <f>TRIM(Table3[[#This Row],[EMP ID]])</f>
        <v>SALMAU</v>
      </c>
      <c r="M1797" s="24" t="str">
        <f t="shared" si="60"/>
        <v>Mauro Salinas</v>
      </c>
      <c r="N1797" s="24" t="str">
        <f t="shared" si="61"/>
        <v>Salinas, Mauro</v>
      </c>
      <c r="O1797" s="24" t="s">
        <v>2910</v>
      </c>
    </row>
    <row r="1798" spans="1:15" x14ac:dyDescent="0.25">
      <c r="A1798" s="24" t="s">
        <v>2911</v>
      </c>
      <c r="B1798" s="24" t="s">
        <v>1344</v>
      </c>
      <c r="D1798" s="24" t="s">
        <v>1345</v>
      </c>
      <c r="F1798" s="24" t="s">
        <v>2575</v>
      </c>
      <c r="H1798" s="27">
        <v>44071</v>
      </c>
      <c r="I1798" s="27">
        <v>44018</v>
      </c>
      <c r="J1798" s="27">
        <v>44018</v>
      </c>
      <c r="K1798" s="27"/>
      <c r="L1798" s="24" t="str">
        <f>TRIM(Table3[[#This Row],[EMP ID]])</f>
        <v>SALPAO</v>
      </c>
      <c r="M1798" s="24" t="str">
        <f t="shared" si="60"/>
        <v>Paolo Phillip Derek Salazar-Palma</v>
      </c>
      <c r="N1798" s="24" t="str">
        <f t="shared" si="61"/>
        <v>Salazar-Palma, Paolo Phillip Derek</v>
      </c>
      <c r="O1798" s="24" t="s">
        <v>2911</v>
      </c>
    </row>
    <row r="1799" spans="1:15" x14ac:dyDescent="0.25">
      <c r="A1799" s="24" t="s">
        <v>2912</v>
      </c>
      <c r="B1799" s="24" t="s">
        <v>1071</v>
      </c>
      <c r="D1799" s="24" t="s">
        <v>1143</v>
      </c>
      <c r="F1799" s="24" t="s">
        <v>2528</v>
      </c>
      <c r="G1799" s="24" t="s">
        <v>761</v>
      </c>
      <c r="H1799" s="27">
        <v>43843</v>
      </c>
      <c r="I1799" s="27">
        <v>43836</v>
      </c>
      <c r="J1799" s="27"/>
      <c r="K1799" s="27"/>
      <c r="L1799" s="24" t="str">
        <f>TRIM(Table3[[#This Row],[EMP ID]])</f>
        <v>SALRAF</v>
      </c>
      <c r="M1799" s="24" t="str">
        <f t="shared" si="60"/>
        <v>Rafael Salazar-Garcia</v>
      </c>
      <c r="N1799" s="24" t="str">
        <f t="shared" si="61"/>
        <v>Salazar-Garcia, Rafael</v>
      </c>
      <c r="O1799" s="24" t="s">
        <v>2912</v>
      </c>
    </row>
    <row r="1800" spans="1:15" x14ac:dyDescent="0.25">
      <c r="A1800" s="24" t="s">
        <v>2913</v>
      </c>
      <c r="B1800" s="24" t="s">
        <v>1463</v>
      </c>
      <c r="C1800" s="24" t="s">
        <v>766</v>
      </c>
      <c r="D1800" s="24" t="s">
        <v>2633</v>
      </c>
      <c r="F1800" s="24" t="s">
        <v>2532</v>
      </c>
      <c r="G1800" s="24" t="s">
        <v>761</v>
      </c>
      <c r="H1800" s="27">
        <v>44320</v>
      </c>
      <c r="I1800" s="27">
        <v>44319</v>
      </c>
      <c r="J1800" s="27">
        <v>44319</v>
      </c>
      <c r="K1800" s="27"/>
      <c r="L1800" s="24" t="str">
        <f>TRIM(Table3[[#This Row],[EMP ID]])</f>
        <v>SAMNEL</v>
      </c>
      <c r="M1800" s="24" t="str">
        <f t="shared" si="60"/>
        <v>Nelson J. Samot-Arce</v>
      </c>
      <c r="N1800" s="24" t="str">
        <f t="shared" si="61"/>
        <v>Samot-Arce, Nelson J</v>
      </c>
      <c r="O1800" s="24" t="s">
        <v>2913</v>
      </c>
    </row>
    <row r="1801" spans="1:15" x14ac:dyDescent="0.25">
      <c r="A1801" s="24" t="s">
        <v>2914</v>
      </c>
      <c r="B1801" s="24" t="s">
        <v>938</v>
      </c>
      <c r="D1801" s="24" t="s">
        <v>1127</v>
      </c>
      <c r="F1801" s="24" t="s">
        <v>2531</v>
      </c>
      <c r="G1801" s="24" t="s">
        <v>761</v>
      </c>
      <c r="H1801" s="27">
        <v>44207</v>
      </c>
      <c r="I1801" s="27">
        <v>44109</v>
      </c>
      <c r="J1801" s="27">
        <v>44109</v>
      </c>
      <c r="K1801" s="27"/>
      <c r="L1801" s="24" t="str">
        <f>TRIM(Table3[[#This Row],[EMP ID]])</f>
        <v>SANALE</v>
      </c>
      <c r="M1801" s="24" t="str">
        <f t="shared" si="60"/>
        <v>Alejandro Sanchez</v>
      </c>
      <c r="N1801" s="24" t="str">
        <f t="shared" si="61"/>
        <v>Sanchez, Alejandro</v>
      </c>
      <c r="O1801" s="24" t="s">
        <v>2914</v>
      </c>
    </row>
    <row r="1802" spans="1:15" x14ac:dyDescent="0.25">
      <c r="A1802" s="24" t="s">
        <v>2915</v>
      </c>
      <c r="B1802" s="24" t="s">
        <v>1322</v>
      </c>
      <c r="D1802" s="24" t="s">
        <v>1127</v>
      </c>
      <c r="F1802" s="24" t="s">
        <v>2528</v>
      </c>
      <c r="G1802" s="24" t="s">
        <v>761</v>
      </c>
      <c r="H1802" s="27">
        <v>44877</v>
      </c>
      <c r="I1802" s="27">
        <v>44271</v>
      </c>
      <c r="J1802" s="27">
        <v>44271</v>
      </c>
      <c r="K1802" s="27"/>
      <c r="L1802" s="24" t="str">
        <f>TRIM(Table3[[#This Row],[EMP ID]])</f>
        <v>SANAND</v>
      </c>
      <c r="M1802" s="24" t="str">
        <f t="shared" si="60"/>
        <v>Andrew Sanchez</v>
      </c>
      <c r="N1802" s="24" t="str">
        <f t="shared" si="61"/>
        <v>Sanchez, Andrew</v>
      </c>
      <c r="O1802" s="24" t="s">
        <v>2915</v>
      </c>
    </row>
    <row r="1803" spans="1:15" x14ac:dyDescent="0.25">
      <c r="A1803" s="24" t="s">
        <v>2916</v>
      </c>
      <c r="B1803" s="24" t="s">
        <v>1354</v>
      </c>
      <c r="D1803" s="24" t="s">
        <v>1127</v>
      </c>
      <c r="F1803" s="24" t="s">
        <v>2528</v>
      </c>
      <c r="G1803" s="24" t="s">
        <v>761</v>
      </c>
      <c r="H1803" s="27">
        <v>44877</v>
      </c>
      <c r="I1803" s="27">
        <v>44271</v>
      </c>
      <c r="J1803" s="27">
        <v>44271</v>
      </c>
      <c r="K1803" s="27"/>
      <c r="L1803" s="24" t="str">
        <f>TRIM(Table3[[#This Row],[EMP ID]])</f>
        <v>SANANT</v>
      </c>
      <c r="M1803" s="24" t="str">
        <f t="shared" si="60"/>
        <v>Antonio Sanchez</v>
      </c>
      <c r="N1803" s="24" t="str">
        <f t="shared" si="61"/>
        <v>Sanchez, Antonio</v>
      </c>
      <c r="O1803" s="24" t="s">
        <v>2916</v>
      </c>
    </row>
    <row r="1804" spans="1:15" x14ac:dyDescent="0.25">
      <c r="A1804" s="24" t="s">
        <v>2917</v>
      </c>
      <c r="B1804" s="24" t="s">
        <v>1423</v>
      </c>
      <c r="D1804" s="24" t="s">
        <v>1127</v>
      </c>
      <c r="F1804" s="24" t="s">
        <v>2527</v>
      </c>
      <c r="G1804" s="24" t="s">
        <v>761</v>
      </c>
      <c r="H1804" s="27">
        <v>44225</v>
      </c>
      <c r="I1804" s="27">
        <v>44148</v>
      </c>
      <c r="J1804" s="27">
        <v>44148</v>
      </c>
      <c r="K1804" s="27"/>
      <c r="L1804" s="24" t="str">
        <f>TRIM(Table3[[#This Row],[EMP ID]])</f>
        <v>SANGIO</v>
      </c>
      <c r="M1804" s="24" t="str">
        <f t="shared" si="60"/>
        <v>Giovanni Sanchez</v>
      </c>
      <c r="N1804" s="24" t="str">
        <f t="shared" si="61"/>
        <v>Sanchez, Giovanni</v>
      </c>
      <c r="O1804" s="24" t="s">
        <v>2917</v>
      </c>
    </row>
    <row r="1805" spans="1:15" x14ac:dyDescent="0.25">
      <c r="A1805" s="24" t="s">
        <v>2918</v>
      </c>
      <c r="B1805" s="24" t="s">
        <v>813</v>
      </c>
      <c r="D1805" s="24" t="s">
        <v>1127</v>
      </c>
      <c r="F1805" s="24" t="s">
        <v>2528</v>
      </c>
      <c r="G1805" s="24" t="s">
        <v>761</v>
      </c>
      <c r="H1805" s="27">
        <v>44212</v>
      </c>
      <c r="I1805" s="27">
        <v>43118</v>
      </c>
      <c r="J1805" s="27">
        <v>43118</v>
      </c>
      <c r="K1805" s="27"/>
      <c r="L1805" s="24" t="str">
        <f>TRIM(Table3[[#This Row],[EMP ID]])</f>
        <v>SANHEC</v>
      </c>
      <c r="M1805" s="24" t="str">
        <f t="shared" si="60"/>
        <v>Hector Sanchez</v>
      </c>
      <c r="N1805" s="24" t="str">
        <f t="shared" si="61"/>
        <v>Sanchez, Hector</v>
      </c>
      <c r="O1805" s="24" t="s">
        <v>2918</v>
      </c>
    </row>
    <row r="1806" spans="1:15" x14ac:dyDescent="0.25">
      <c r="A1806" s="24" t="s">
        <v>2919</v>
      </c>
      <c r="B1806" s="24" t="s">
        <v>1285</v>
      </c>
      <c r="D1806" s="24" t="s">
        <v>1127</v>
      </c>
      <c r="F1806" s="24" t="s">
        <v>2528</v>
      </c>
      <c r="G1806" s="24" t="s">
        <v>761</v>
      </c>
      <c r="H1806" s="27">
        <v>44210</v>
      </c>
      <c r="I1806" s="27">
        <v>43871</v>
      </c>
      <c r="J1806" s="27">
        <v>43871</v>
      </c>
      <c r="K1806" s="27"/>
      <c r="L1806" s="24" t="str">
        <f>TRIM(Table3[[#This Row],[EMP ID]])</f>
        <v>SANHOR</v>
      </c>
      <c r="M1806" s="24" t="str">
        <f t="shared" si="60"/>
        <v>Horacio Sanchez</v>
      </c>
      <c r="N1806" s="24" t="str">
        <f t="shared" si="61"/>
        <v>Sanchez, Horacio</v>
      </c>
      <c r="O1806" s="24" t="s">
        <v>2919</v>
      </c>
    </row>
    <row r="1807" spans="1:15" x14ac:dyDescent="0.25">
      <c r="A1807" s="24" t="s">
        <v>2920</v>
      </c>
      <c r="B1807" s="24" t="s">
        <v>1033</v>
      </c>
      <c r="C1807" s="24" t="s">
        <v>778</v>
      </c>
      <c r="D1807" s="24" t="s">
        <v>1127</v>
      </c>
      <c r="F1807" s="24" t="s">
        <v>2527</v>
      </c>
      <c r="H1807" s="27">
        <v>43167</v>
      </c>
      <c r="I1807" s="27">
        <v>43160</v>
      </c>
      <c r="J1807" s="27"/>
      <c r="K1807" s="27"/>
      <c r="L1807" s="24" t="str">
        <f>TRIM(Table3[[#This Row],[EMP ID]])</f>
        <v>SANJUL</v>
      </c>
      <c r="M1807" s="24" t="str">
        <f t="shared" si="60"/>
        <v>Julio A. Sanchez</v>
      </c>
      <c r="N1807" s="24" t="str">
        <f t="shared" si="61"/>
        <v>Sanchez, Julio A</v>
      </c>
      <c r="O1807" s="24" t="s">
        <v>2920</v>
      </c>
    </row>
    <row r="1808" spans="1:15" x14ac:dyDescent="0.25">
      <c r="A1808" s="24" t="s">
        <v>2921</v>
      </c>
      <c r="B1808" s="24" t="s">
        <v>1129</v>
      </c>
      <c r="D1808" s="24" t="s">
        <v>1127</v>
      </c>
      <c r="F1808" s="24" t="s">
        <v>2528</v>
      </c>
      <c r="G1808" s="24" t="s">
        <v>761</v>
      </c>
      <c r="H1808" s="27">
        <v>44320</v>
      </c>
      <c r="I1808" s="27">
        <v>42037</v>
      </c>
      <c r="J1808" s="27">
        <v>42037</v>
      </c>
      <c r="K1808" s="27"/>
      <c r="L1808" s="24" t="str">
        <f>TRIM(Table3[[#This Row],[EMP ID]])</f>
        <v>SANJUV</v>
      </c>
      <c r="M1808" s="24" t="str">
        <f t="shared" si="60"/>
        <v>Juvenal Sanchez</v>
      </c>
      <c r="N1808" s="24" t="str">
        <f t="shared" si="61"/>
        <v>Sanchez, Juvenal</v>
      </c>
      <c r="O1808" s="24" t="s">
        <v>2921</v>
      </c>
    </row>
    <row r="1809" spans="1:15" x14ac:dyDescent="0.25">
      <c r="A1809" s="24" t="s">
        <v>2922</v>
      </c>
      <c r="B1809" s="24" t="s">
        <v>914</v>
      </c>
      <c r="D1809" s="24" t="s">
        <v>1127</v>
      </c>
      <c r="F1809" s="24" t="s">
        <v>2531</v>
      </c>
      <c r="H1809" s="27">
        <v>44228</v>
      </c>
      <c r="I1809" s="27">
        <v>43052</v>
      </c>
      <c r="J1809" s="27">
        <v>43052</v>
      </c>
      <c r="K1809" s="27"/>
      <c r="L1809" s="24" t="str">
        <f>TRIM(Table3[[#This Row],[EMP ID]])</f>
        <v>SANMAR</v>
      </c>
      <c r="M1809" s="24" t="str">
        <f t="shared" si="60"/>
        <v>Martin Sanchez</v>
      </c>
      <c r="N1809" s="24" t="str">
        <f t="shared" si="61"/>
        <v>Sanchez, Martin</v>
      </c>
      <c r="O1809" s="24" t="s">
        <v>2922</v>
      </c>
    </row>
    <row r="1810" spans="1:15" x14ac:dyDescent="0.25">
      <c r="A1810" s="24" t="s">
        <v>2923</v>
      </c>
      <c r="B1810" s="24" t="s">
        <v>877</v>
      </c>
      <c r="C1810" s="24" t="s">
        <v>845</v>
      </c>
      <c r="D1810" s="24" t="s">
        <v>2634</v>
      </c>
      <c r="F1810" s="24" t="s">
        <v>2528</v>
      </c>
      <c r="H1810" s="27">
        <v>43202</v>
      </c>
      <c r="I1810" s="27">
        <v>43119</v>
      </c>
      <c r="J1810" s="27">
        <v>43122</v>
      </c>
      <c r="K1810" s="27"/>
      <c r="L1810" s="24" t="str">
        <f>TRIM(Table3[[#This Row],[EMP ID]])</f>
        <v>SAUJOS</v>
      </c>
      <c r="M1810" s="24" t="str">
        <f t="shared" si="60"/>
        <v>Jose D. Sauceda</v>
      </c>
      <c r="N1810" s="24" t="str">
        <f t="shared" si="61"/>
        <v>Sauceda, Jose D</v>
      </c>
      <c r="O1810" s="24" t="s">
        <v>2923</v>
      </c>
    </row>
    <row r="1811" spans="1:15" x14ac:dyDescent="0.25">
      <c r="A1811" s="24" t="s">
        <v>2924</v>
      </c>
      <c r="B1811" s="24" t="s">
        <v>2635</v>
      </c>
      <c r="C1811" s="24" t="s">
        <v>784</v>
      </c>
      <c r="D1811" s="24" t="s">
        <v>2636</v>
      </c>
      <c r="F1811" s="24" t="s">
        <v>2585</v>
      </c>
      <c r="H1811" s="27">
        <v>44759</v>
      </c>
      <c r="I1811" s="27">
        <v>44235</v>
      </c>
      <c r="J1811" s="27">
        <v>44235</v>
      </c>
      <c r="K1811" s="27"/>
      <c r="L1811" s="24" t="str">
        <f>TRIM(Table3[[#This Row],[EMP ID]])</f>
        <v>SAWRAN</v>
      </c>
      <c r="M1811" s="24" t="str">
        <f t="shared" si="60"/>
        <v>Ranjit P. Sawant</v>
      </c>
      <c r="N1811" s="24" t="str">
        <f t="shared" si="61"/>
        <v>Sawant, Ranjit P</v>
      </c>
      <c r="O1811" s="24" t="s">
        <v>2924</v>
      </c>
    </row>
    <row r="1812" spans="1:15" x14ac:dyDescent="0.25">
      <c r="A1812" s="24" t="s">
        <v>2925</v>
      </c>
      <c r="B1812" s="24" t="s">
        <v>2637</v>
      </c>
      <c r="D1812" s="24" t="s">
        <v>1433</v>
      </c>
      <c r="F1812" s="24" t="s">
        <v>2531</v>
      </c>
      <c r="G1812" s="24" t="s">
        <v>771</v>
      </c>
      <c r="H1812" s="27">
        <v>44484</v>
      </c>
      <c r="I1812" s="27">
        <v>44263</v>
      </c>
      <c r="J1812" s="27">
        <v>44263</v>
      </c>
      <c r="K1812" s="27"/>
      <c r="L1812" s="24" t="str">
        <f>TRIM(Table3[[#This Row],[EMP ID]])</f>
        <v>SCOARE</v>
      </c>
      <c r="M1812" s="24" t="str">
        <f t="shared" si="60"/>
        <v>Aremus Scott</v>
      </c>
      <c r="N1812" s="24" t="str">
        <f t="shared" si="61"/>
        <v>Scott, Aremus</v>
      </c>
      <c r="O1812" s="24" t="s">
        <v>2925</v>
      </c>
    </row>
    <row r="1813" spans="1:15" x14ac:dyDescent="0.25">
      <c r="A1813" s="24" t="s">
        <v>2926</v>
      </c>
      <c r="B1813" s="24" t="s">
        <v>974</v>
      </c>
      <c r="C1813" s="24" t="s">
        <v>766</v>
      </c>
      <c r="D1813" s="24" t="s">
        <v>2376</v>
      </c>
      <c r="F1813" s="24" t="s">
        <v>2575</v>
      </c>
      <c r="G1813" s="24" t="s">
        <v>761</v>
      </c>
      <c r="H1813" s="27">
        <v>44786</v>
      </c>
      <c r="I1813" s="27">
        <v>44621</v>
      </c>
      <c r="J1813" s="27">
        <v>44621</v>
      </c>
      <c r="K1813" s="27"/>
      <c r="L1813" s="24" t="str">
        <f>TRIM(Table3[[#This Row],[EMP ID]])</f>
        <v>SERLUI</v>
      </c>
      <c r="M1813" s="24" t="str">
        <f t="shared" si="60"/>
        <v>Luis J. Serrano Medrano</v>
      </c>
      <c r="N1813" s="24" t="str">
        <f t="shared" si="61"/>
        <v>Serrano Medrano, Luis J</v>
      </c>
      <c r="O1813" s="24" t="s">
        <v>2926</v>
      </c>
    </row>
    <row r="1814" spans="1:15" x14ac:dyDescent="0.25">
      <c r="A1814" s="24" t="s">
        <v>2927</v>
      </c>
      <c r="B1814" s="24" t="s">
        <v>799</v>
      </c>
      <c r="C1814" s="24" t="s">
        <v>776</v>
      </c>
      <c r="D1814" s="24" t="s">
        <v>2638</v>
      </c>
      <c r="F1814" s="24" t="s">
        <v>2528</v>
      </c>
      <c r="H1814" s="27"/>
      <c r="I1814" s="27">
        <v>45141</v>
      </c>
      <c r="J1814" s="27">
        <v>45141</v>
      </c>
      <c r="K1814" s="27"/>
      <c r="L1814" s="24" t="str">
        <f>TRIM(Table3[[#This Row],[EMP ID]])</f>
        <v>SEWAUS</v>
      </c>
      <c r="M1814" s="24" t="str">
        <f t="shared" si="60"/>
        <v>Austin M. Seward</v>
      </c>
      <c r="N1814" s="24" t="str">
        <f t="shared" si="61"/>
        <v>Seward, Austin M</v>
      </c>
      <c r="O1814" s="24" t="s">
        <v>2927</v>
      </c>
    </row>
    <row r="1815" spans="1:15" x14ac:dyDescent="0.25">
      <c r="A1815" s="24" t="s">
        <v>2928</v>
      </c>
      <c r="B1815" s="24" t="s">
        <v>841</v>
      </c>
      <c r="C1815" s="24" t="s">
        <v>810</v>
      </c>
      <c r="D1815" s="24" t="s">
        <v>842</v>
      </c>
      <c r="F1815" s="24" t="s">
        <v>2558</v>
      </c>
      <c r="H1815" s="27">
        <v>44068</v>
      </c>
      <c r="I1815" s="27">
        <v>44060</v>
      </c>
      <c r="J1815" s="27">
        <v>44060</v>
      </c>
      <c r="K1815" s="27"/>
      <c r="L1815" s="24" t="str">
        <f>TRIM(Table3[[#This Row],[EMP ID]])</f>
        <v>SHAMAT</v>
      </c>
      <c r="M1815" s="24" t="str">
        <f t="shared" si="60"/>
        <v>Matthew C. Shaylor</v>
      </c>
      <c r="N1815" s="24" t="str">
        <f t="shared" si="61"/>
        <v>Shaylor, Matthew C</v>
      </c>
      <c r="O1815" s="24" t="s">
        <v>2928</v>
      </c>
    </row>
    <row r="1816" spans="1:15" x14ac:dyDescent="0.25">
      <c r="A1816" s="24" t="s">
        <v>2929</v>
      </c>
      <c r="B1816" s="24" t="s">
        <v>908</v>
      </c>
      <c r="D1816" s="24" t="s">
        <v>1208</v>
      </c>
      <c r="F1816" s="24" t="s">
        <v>2528</v>
      </c>
      <c r="G1816" s="24" t="s">
        <v>761</v>
      </c>
      <c r="H1816" s="27">
        <v>44312</v>
      </c>
      <c r="I1816" s="27">
        <v>43633</v>
      </c>
      <c r="J1816" s="27">
        <v>43633</v>
      </c>
      <c r="K1816" s="27"/>
      <c r="L1816" s="24" t="str">
        <f>TRIM(Table3[[#This Row],[EMP ID]])</f>
        <v>SIAJUA</v>
      </c>
      <c r="M1816" s="24" t="str">
        <f t="shared" si="60"/>
        <v>Juan Sias-Garcia</v>
      </c>
      <c r="N1816" s="24" t="str">
        <f t="shared" si="61"/>
        <v>Sias-Garcia, Juan</v>
      </c>
      <c r="O1816" s="24" t="s">
        <v>2929</v>
      </c>
    </row>
    <row r="1817" spans="1:15" x14ac:dyDescent="0.25">
      <c r="A1817" s="24" t="s">
        <v>2930</v>
      </c>
      <c r="B1817" s="24" t="s">
        <v>2639</v>
      </c>
      <c r="D1817" s="24" t="s">
        <v>2500</v>
      </c>
      <c r="F1817" s="24" t="s">
        <v>2532</v>
      </c>
      <c r="G1817" s="24" t="s">
        <v>761</v>
      </c>
      <c r="H1817" s="27">
        <v>44614</v>
      </c>
      <c r="I1817" s="27">
        <v>44333</v>
      </c>
      <c r="J1817" s="27">
        <v>44333</v>
      </c>
      <c r="K1817" s="27"/>
      <c r="L1817" s="24" t="str">
        <f>TRIM(Table3[[#This Row],[EMP ID]])</f>
        <v>SIFROD</v>
      </c>
      <c r="M1817" s="24" t="str">
        <f t="shared" si="60"/>
        <v>Rodney Sifuentes</v>
      </c>
      <c r="N1817" s="24" t="str">
        <f t="shared" si="61"/>
        <v>Sifuentes, Rodney</v>
      </c>
      <c r="O1817" s="24" t="s">
        <v>2930</v>
      </c>
    </row>
    <row r="1818" spans="1:15" x14ac:dyDescent="0.25">
      <c r="A1818" s="24" t="s">
        <v>2931</v>
      </c>
      <c r="B1818" s="24" t="s">
        <v>1187</v>
      </c>
      <c r="D1818" s="24" t="s">
        <v>1188</v>
      </c>
      <c r="F1818" s="24" t="s">
        <v>2528</v>
      </c>
      <c r="G1818" s="24" t="s">
        <v>761</v>
      </c>
      <c r="H1818" s="27">
        <v>44312</v>
      </c>
      <c r="I1818" s="27">
        <v>44123</v>
      </c>
      <c r="J1818" s="27">
        <v>44123</v>
      </c>
      <c r="K1818" s="27"/>
      <c r="L1818" s="24" t="str">
        <f>TRIM(Table3[[#This Row],[EMP ID]])</f>
        <v>SIGGAB</v>
      </c>
      <c r="M1818" s="24" t="str">
        <f t="shared" si="60"/>
        <v>Gabriel Sigala</v>
      </c>
      <c r="N1818" s="24" t="str">
        <f t="shared" si="61"/>
        <v>Sigala, Gabriel</v>
      </c>
      <c r="O1818" s="24" t="s">
        <v>2931</v>
      </c>
    </row>
    <row r="1819" spans="1:15" x14ac:dyDescent="0.25">
      <c r="A1819" s="24" t="s">
        <v>2932</v>
      </c>
      <c r="B1819" s="24" t="s">
        <v>859</v>
      </c>
      <c r="C1819" s="24" t="s">
        <v>769</v>
      </c>
      <c r="D1819" s="24" t="s">
        <v>1271</v>
      </c>
      <c r="F1819" s="24" t="s">
        <v>2575</v>
      </c>
      <c r="G1819" s="24" t="s">
        <v>761</v>
      </c>
      <c r="H1819" s="27">
        <v>43886</v>
      </c>
      <c r="I1819" s="27">
        <v>43877</v>
      </c>
      <c r="J1819" s="27"/>
      <c r="K1819" s="27"/>
      <c r="L1819" s="24" t="str">
        <f>TRIM(Table3[[#This Row],[EMP ID]])</f>
        <v>SILOSC</v>
      </c>
      <c r="M1819" s="24" t="str">
        <f t="shared" si="60"/>
        <v>Oscar L. Silva-Reyes</v>
      </c>
      <c r="N1819" s="24" t="str">
        <f t="shared" si="61"/>
        <v>Silva-Reyes, Oscar L</v>
      </c>
      <c r="O1819" s="24" t="s">
        <v>2932</v>
      </c>
    </row>
    <row r="1820" spans="1:15" x14ac:dyDescent="0.25">
      <c r="A1820" s="24" t="s">
        <v>2933</v>
      </c>
      <c r="B1820" s="24" t="s">
        <v>1212</v>
      </c>
      <c r="C1820" s="24" t="s">
        <v>763</v>
      </c>
      <c r="D1820" s="24" t="s">
        <v>2640</v>
      </c>
      <c r="F1820" s="24" t="s">
        <v>2528</v>
      </c>
      <c r="H1820" s="27">
        <v>43182</v>
      </c>
      <c r="I1820" s="27">
        <v>43182</v>
      </c>
      <c r="J1820" s="27">
        <v>43185</v>
      </c>
      <c r="K1820" s="27"/>
      <c r="L1820" s="24" t="str">
        <f>TRIM(Table3[[#This Row],[EMP ID]])</f>
        <v>SIMDAV</v>
      </c>
      <c r="M1820" s="24" t="str">
        <f t="shared" si="60"/>
        <v>David W. Simmons</v>
      </c>
      <c r="N1820" s="24" t="str">
        <f t="shared" si="61"/>
        <v>Simmons, David W</v>
      </c>
      <c r="O1820" s="24" t="s">
        <v>2933</v>
      </c>
    </row>
    <row r="1821" spans="1:15" x14ac:dyDescent="0.25">
      <c r="A1821" s="24" t="s">
        <v>2934</v>
      </c>
      <c r="B1821" s="24" t="s">
        <v>1308</v>
      </c>
      <c r="C1821" s="24" t="s">
        <v>845</v>
      </c>
      <c r="D1821" s="24" t="s">
        <v>1295</v>
      </c>
      <c r="F1821" s="24" t="s">
        <v>2531</v>
      </c>
      <c r="H1821" s="27">
        <v>44266</v>
      </c>
      <c r="I1821" s="27">
        <v>43920</v>
      </c>
      <c r="J1821" s="27">
        <v>43920</v>
      </c>
      <c r="K1821" s="27"/>
      <c r="L1821" s="24" t="str">
        <f>TRIM(Table3[[#This Row],[EMP ID]])</f>
        <v>SKEJOS</v>
      </c>
      <c r="M1821" s="24" t="str">
        <f t="shared" si="60"/>
        <v>Joshua D. Skellen</v>
      </c>
      <c r="N1821" s="24" t="str">
        <f t="shared" si="61"/>
        <v>Skellen, Joshua D</v>
      </c>
      <c r="O1821" s="24" t="s">
        <v>2934</v>
      </c>
    </row>
    <row r="1822" spans="1:15" x14ac:dyDescent="0.25">
      <c r="A1822" s="24" t="s">
        <v>2935</v>
      </c>
      <c r="B1822" s="24" t="s">
        <v>1294</v>
      </c>
      <c r="C1822" s="24" t="s">
        <v>845</v>
      </c>
      <c r="D1822" s="24" t="s">
        <v>1295</v>
      </c>
      <c r="F1822" s="24" t="s">
        <v>2531</v>
      </c>
      <c r="H1822" s="27">
        <v>44266</v>
      </c>
      <c r="I1822" s="27">
        <v>43885</v>
      </c>
      <c r="J1822" s="27">
        <v>43885</v>
      </c>
      <c r="K1822" s="27"/>
      <c r="L1822" s="24" t="str">
        <f>TRIM(Table3[[#This Row],[EMP ID]])</f>
        <v>SKEKRI</v>
      </c>
      <c r="M1822" s="24" t="str">
        <f t="shared" si="60"/>
        <v>Kristian D. Skellen</v>
      </c>
      <c r="N1822" s="24" t="str">
        <f t="shared" si="61"/>
        <v>Skellen, Kristian D</v>
      </c>
      <c r="O1822" s="24" t="s">
        <v>2935</v>
      </c>
    </row>
    <row r="1823" spans="1:15" x14ac:dyDescent="0.25">
      <c r="A1823" s="24" t="s">
        <v>2936</v>
      </c>
      <c r="B1823" s="24" t="s">
        <v>1334</v>
      </c>
      <c r="C1823" s="24" t="s">
        <v>845</v>
      </c>
      <c r="D1823" s="24" t="s">
        <v>1273</v>
      </c>
      <c r="F1823" s="24" t="s">
        <v>2575</v>
      </c>
      <c r="G1823" s="24" t="s">
        <v>761</v>
      </c>
      <c r="H1823" s="27">
        <v>44273</v>
      </c>
      <c r="I1823" s="27">
        <v>44018</v>
      </c>
      <c r="J1823" s="27">
        <v>44018</v>
      </c>
      <c r="K1823" s="27"/>
      <c r="L1823" s="24" t="str">
        <f>TRIM(Table3[[#This Row],[EMP ID]])</f>
        <v>SKIVIC</v>
      </c>
      <c r="M1823" s="24" t="str">
        <f t="shared" si="60"/>
        <v>Vic D. Skinner</v>
      </c>
      <c r="N1823" s="24" t="str">
        <f t="shared" si="61"/>
        <v>Skinner, Vic D</v>
      </c>
      <c r="O1823" s="24" t="s">
        <v>2936</v>
      </c>
    </row>
    <row r="1824" spans="1:15" x14ac:dyDescent="0.25">
      <c r="A1824" s="24" t="s">
        <v>2937</v>
      </c>
      <c r="B1824" s="24" t="s">
        <v>1920</v>
      </c>
      <c r="C1824" s="24" t="s">
        <v>778</v>
      </c>
      <c r="D1824" s="24" t="s">
        <v>1364</v>
      </c>
      <c r="F1824" s="24" t="s">
        <v>2531</v>
      </c>
      <c r="H1824" s="27"/>
      <c r="I1824" s="27">
        <v>45551</v>
      </c>
      <c r="J1824" s="27">
        <v>45551</v>
      </c>
      <c r="K1824" s="27"/>
      <c r="L1824" s="24" t="str">
        <f>TRIM(Table3[[#This Row],[EMP ID]])</f>
        <v>SMIKEI</v>
      </c>
      <c r="M1824" s="24" t="str">
        <f t="shared" si="60"/>
        <v>Keith A. Smith</v>
      </c>
      <c r="N1824" s="24" t="str">
        <f t="shared" si="61"/>
        <v>Smith, Keith A</v>
      </c>
      <c r="O1824" s="24" t="s">
        <v>2937</v>
      </c>
    </row>
    <row r="1825" spans="1:15" x14ac:dyDescent="0.25">
      <c r="A1825" s="24" t="s">
        <v>2938</v>
      </c>
      <c r="B1825" s="24" t="s">
        <v>1140</v>
      </c>
      <c r="D1825" s="24" t="s">
        <v>1141</v>
      </c>
      <c r="F1825" s="24" t="s">
        <v>2558</v>
      </c>
      <c r="G1825" s="24" t="s">
        <v>761</v>
      </c>
      <c r="H1825" s="27">
        <v>44629</v>
      </c>
      <c r="I1825" s="27">
        <v>43146</v>
      </c>
      <c r="J1825" s="27">
        <v>43146</v>
      </c>
      <c r="K1825" s="27"/>
      <c r="L1825" s="24" t="str">
        <f>TRIM(Table3[[#This Row],[EMP ID]])</f>
        <v>SOLABE</v>
      </c>
      <c r="M1825" s="24" t="str">
        <f t="shared" si="60"/>
        <v>Abel Solis</v>
      </c>
      <c r="N1825" s="24" t="str">
        <f t="shared" si="61"/>
        <v>Solis, Abel</v>
      </c>
      <c r="O1825" s="24" t="s">
        <v>2938</v>
      </c>
    </row>
    <row r="1826" spans="1:15" x14ac:dyDescent="0.25">
      <c r="A1826" s="24" t="s">
        <v>2939</v>
      </c>
      <c r="B1826" s="24" t="s">
        <v>1395</v>
      </c>
      <c r="C1826" s="24" t="s">
        <v>778</v>
      </c>
      <c r="D1826" s="24" t="s">
        <v>1396</v>
      </c>
      <c r="F1826" s="24" t="s">
        <v>2528</v>
      </c>
      <c r="G1826" s="24" t="s">
        <v>761</v>
      </c>
      <c r="H1826" s="27">
        <v>44128</v>
      </c>
      <c r="I1826" s="27">
        <v>44123</v>
      </c>
      <c r="J1826" s="27">
        <v>44123</v>
      </c>
      <c r="K1826" s="27"/>
      <c r="L1826" s="24" t="str">
        <f>TRIM(Table3[[#This Row],[EMP ID]])</f>
        <v>SORVIC</v>
      </c>
      <c r="M1826" s="24" t="str">
        <f t="shared" si="60"/>
        <v>Vicente A. Sorio-Anguiano</v>
      </c>
      <c r="N1826" s="24" t="str">
        <f t="shared" si="61"/>
        <v>Sorio-Anguiano, Vicente A</v>
      </c>
      <c r="O1826" s="24" t="s">
        <v>2939</v>
      </c>
    </row>
    <row r="1827" spans="1:15" x14ac:dyDescent="0.25">
      <c r="A1827" s="24" t="s">
        <v>2940</v>
      </c>
      <c r="B1827" s="24" t="s">
        <v>1371</v>
      </c>
      <c r="D1827" s="24" t="s">
        <v>1372</v>
      </c>
      <c r="F1827" s="24" t="s">
        <v>2531</v>
      </c>
      <c r="G1827" s="24" t="s">
        <v>761</v>
      </c>
      <c r="H1827" s="27">
        <v>44127</v>
      </c>
      <c r="I1827" s="27">
        <v>44123</v>
      </c>
      <c r="J1827" s="27">
        <v>44123</v>
      </c>
      <c r="K1827" s="27"/>
      <c r="L1827" s="24" t="str">
        <f>TRIM(Table3[[#This Row],[EMP ID]])</f>
        <v>SOSLEO</v>
      </c>
      <c r="M1827" s="24" t="str">
        <f t="shared" si="60"/>
        <v>Leopoldo Sosa</v>
      </c>
      <c r="N1827" s="24" t="str">
        <f t="shared" si="61"/>
        <v>Sosa, Leopoldo</v>
      </c>
      <c r="O1827" s="24" t="s">
        <v>2940</v>
      </c>
    </row>
    <row r="1828" spans="1:15" x14ac:dyDescent="0.25">
      <c r="A1828" s="24" t="s">
        <v>2941</v>
      </c>
      <c r="B1828" s="24" t="s">
        <v>1056</v>
      </c>
      <c r="D1828" s="24" t="s">
        <v>1372</v>
      </c>
      <c r="F1828" s="24" t="s">
        <v>2531</v>
      </c>
      <c r="H1828" s="27">
        <v>44266</v>
      </c>
      <c r="I1828" s="27">
        <v>44053</v>
      </c>
      <c r="J1828" s="27">
        <v>44053</v>
      </c>
      <c r="K1828" s="27"/>
      <c r="L1828" s="24" t="str">
        <f>TRIM(Table3[[#This Row],[EMP ID]])</f>
        <v>SOSSAL</v>
      </c>
      <c r="M1828" s="24" t="str">
        <f t="shared" si="60"/>
        <v>Salvador Sosa</v>
      </c>
      <c r="N1828" s="24" t="str">
        <f t="shared" si="61"/>
        <v>Sosa, Salvador</v>
      </c>
      <c r="O1828" s="24" t="s">
        <v>2941</v>
      </c>
    </row>
    <row r="1829" spans="1:15" x14ac:dyDescent="0.25">
      <c r="A1829" s="24" t="s">
        <v>2942</v>
      </c>
      <c r="B1829" s="24" t="s">
        <v>1102</v>
      </c>
      <c r="D1829" s="24" t="s">
        <v>1103</v>
      </c>
      <c r="F1829" s="24" t="s">
        <v>2531</v>
      </c>
      <c r="G1829" s="24" t="s">
        <v>761</v>
      </c>
      <c r="H1829" s="27">
        <v>44771</v>
      </c>
      <c r="I1829" s="27">
        <v>42494</v>
      </c>
      <c r="J1829" s="27">
        <v>42494</v>
      </c>
      <c r="K1829" s="27"/>
      <c r="L1829" s="24" t="str">
        <f>TRIM(Table3[[#This Row],[EMP ID]])</f>
        <v>SOTJES</v>
      </c>
      <c r="M1829" s="24" t="str">
        <f t="shared" si="60"/>
        <v>Jesus Lopez Soto</v>
      </c>
      <c r="N1829" s="24" t="str">
        <f t="shared" si="61"/>
        <v>Lopez Soto, Jesus</v>
      </c>
      <c r="O1829" s="24" t="s">
        <v>2942</v>
      </c>
    </row>
    <row r="1830" spans="1:15" x14ac:dyDescent="0.25">
      <c r="A1830" s="24" t="s">
        <v>2943</v>
      </c>
      <c r="B1830" s="24" t="s">
        <v>1061</v>
      </c>
      <c r="C1830" s="24" t="s">
        <v>778</v>
      </c>
      <c r="D1830" s="24" t="s">
        <v>1134</v>
      </c>
      <c r="F1830" s="24" t="s">
        <v>2528</v>
      </c>
      <c r="G1830" s="24" t="s">
        <v>761</v>
      </c>
      <c r="H1830" s="27">
        <v>44510</v>
      </c>
      <c r="I1830" s="27">
        <v>43815</v>
      </c>
      <c r="J1830" s="27">
        <v>43815</v>
      </c>
      <c r="K1830" s="27"/>
      <c r="L1830" s="24" t="str">
        <f>TRIM(Table3[[#This Row],[EMP ID]])</f>
        <v>SOTMIG</v>
      </c>
      <c r="M1830" s="24" t="str">
        <f t="shared" si="60"/>
        <v>Miguel A. Sotelo</v>
      </c>
      <c r="N1830" s="24" t="str">
        <f t="shared" si="61"/>
        <v>Sotelo, Miguel A</v>
      </c>
      <c r="O1830" s="24" t="s">
        <v>2943</v>
      </c>
    </row>
    <row r="1831" spans="1:15" x14ac:dyDescent="0.25">
      <c r="A1831" s="24" t="s">
        <v>2944</v>
      </c>
      <c r="B1831" s="24" t="s">
        <v>2641</v>
      </c>
      <c r="C1831" s="24" t="s">
        <v>810</v>
      </c>
      <c r="D1831" s="24" t="s">
        <v>2642</v>
      </c>
      <c r="F1831" s="24" t="s">
        <v>2585</v>
      </c>
      <c r="H1831" s="27">
        <v>44701</v>
      </c>
      <c r="I1831" s="27">
        <v>44291</v>
      </c>
      <c r="J1831" s="27">
        <v>44291</v>
      </c>
      <c r="K1831" s="27"/>
      <c r="L1831" s="24" t="str">
        <f>TRIM(Table3[[#This Row],[EMP ID]])</f>
        <v>SPESER</v>
      </c>
      <c r="M1831" s="24" t="str">
        <f t="shared" si="60"/>
        <v>Serena C. Spencer</v>
      </c>
      <c r="N1831" s="24" t="str">
        <f t="shared" si="61"/>
        <v>Spencer, Serena C</v>
      </c>
      <c r="O1831" s="24" t="s">
        <v>2944</v>
      </c>
    </row>
    <row r="1832" spans="1:15" x14ac:dyDescent="0.25">
      <c r="A1832" s="24" t="s">
        <v>2945</v>
      </c>
      <c r="B1832" s="24" t="s">
        <v>877</v>
      </c>
      <c r="C1832" s="24" t="s">
        <v>900</v>
      </c>
      <c r="D1832" s="24" t="s">
        <v>1339</v>
      </c>
      <c r="F1832" s="24" t="s">
        <v>2575</v>
      </c>
      <c r="G1832" s="24" t="s">
        <v>761</v>
      </c>
      <c r="H1832" s="27">
        <v>44014</v>
      </c>
      <c r="I1832" s="27">
        <v>44011</v>
      </c>
      <c r="J1832" s="27">
        <v>44011</v>
      </c>
      <c r="K1832" s="27"/>
      <c r="L1832" s="24" t="str">
        <f>TRIM(Table3[[#This Row],[EMP ID]])</f>
        <v>TAFJOS</v>
      </c>
      <c r="M1832" s="24" t="str">
        <f t="shared" si="60"/>
        <v>Jose G. Tafolla</v>
      </c>
      <c r="N1832" s="24" t="str">
        <f t="shared" si="61"/>
        <v>Tafolla, Jose G</v>
      </c>
      <c r="O1832" s="24" t="s">
        <v>2945</v>
      </c>
    </row>
    <row r="1833" spans="1:15" x14ac:dyDescent="0.25">
      <c r="A1833" s="24" t="s">
        <v>2946</v>
      </c>
      <c r="B1833" s="24" t="s">
        <v>1136</v>
      </c>
      <c r="C1833" s="24" t="s">
        <v>1047</v>
      </c>
      <c r="D1833" s="24" t="s">
        <v>2643</v>
      </c>
      <c r="F1833" s="24" t="s">
        <v>2531</v>
      </c>
      <c r="G1833" s="24" t="s">
        <v>761</v>
      </c>
      <c r="H1833" s="27">
        <v>45567</v>
      </c>
      <c r="I1833" s="27">
        <v>43102</v>
      </c>
      <c r="J1833" s="27"/>
      <c r="K1833" s="27"/>
      <c r="L1833" s="24" t="str">
        <f>TRIM(Table3[[#This Row],[EMP ID]])</f>
        <v>TALALF</v>
      </c>
      <c r="M1833" s="24" t="str">
        <f t="shared" si="60"/>
        <v>Alfred O. Tullas</v>
      </c>
      <c r="N1833" s="24" t="str">
        <f t="shared" si="61"/>
        <v>Tullas, Alfred O</v>
      </c>
      <c r="O1833" s="24" t="s">
        <v>2946</v>
      </c>
    </row>
    <row r="1834" spans="1:15" x14ac:dyDescent="0.25">
      <c r="A1834" s="24" t="s">
        <v>2947</v>
      </c>
      <c r="B1834" s="24" t="s">
        <v>1205</v>
      </c>
      <c r="C1834" s="24" t="s">
        <v>848</v>
      </c>
      <c r="D1834" s="24" t="s">
        <v>2644</v>
      </c>
      <c r="F1834" s="24" t="s">
        <v>2528</v>
      </c>
      <c r="G1834" s="24" t="s">
        <v>771</v>
      </c>
      <c r="H1834" s="27">
        <v>44795</v>
      </c>
      <c r="I1834" s="27">
        <v>44677</v>
      </c>
      <c r="J1834" s="27">
        <v>44677</v>
      </c>
      <c r="K1834" s="27"/>
      <c r="L1834" s="24" t="str">
        <f>TRIM(Table3[[#This Row],[EMP ID]])</f>
        <v>TARANT</v>
      </c>
      <c r="M1834" s="24" t="str">
        <f t="shared" si="60"/>
        <v>Anthony R. Tarver Jr</v>
      </c>
      <c r="N1834" s="24" t="str">
        <f t="shared" si="61"/>
        <v>Tarver Jr, Anthony R</v>
      </c>
      <c r="O1834" s="24" t="s">
        <v>2947</v>
      </c>
    </row>
    <row r="1835" spans="1:15" x14ac:dyDescent="0.25">
      <c r="A1835" s="24" t="s">
        <v>2948</v>
      </c>
      <c r="B1835" s="24" t="s">
        <v>1175</v>
      </c>
      <c r="C1835" s="24" t="s">
        <v>769</v>
      </c>
      <c r="D1835" s="24" t="s">
        <v>898</v>
      </c>
      <c r="F1835" s="24" t="s">
        <v>2532</v>
      </c>
      <c r="G1835" s="24" t="s">
        <v>771</v>
      </c>
      <c r="H1835" s="27">
        <v>44322</v>
      </c>
      <c r="I1835" s="27">
        <v>44312</v>
      </c>
      <c r="J1835" s="27">
        <v>44312</v>
      </c>
      <c r="K1835" s="27"/>
      <c r="L1835" s="24" t="str">
        <f>TRIM(Table3[[#This Row],[EMP ID]])</f>
        <v>THOJAS</v>
      </c>
      <c r="M1835" s="24" t="str">
        <f t="shared" si="60"/>
        <v>Jason L. Thomas</v>
      </c>
      <c r="N1835" s="24" t="str">
        <f t="shared" si="61"/>
        <v>Thomas, Jason L</v>
      </c>
      <c r="O1835" s="24" t="s">
        <v>2948</v>
      </c>
    </row>
    <row r="1836" spans="1:15" x14ac:dyDescent="0.25">
      <c r="A1836" s="24" t="s">
        <v>2949</v>
      </c>
      <c r="B1836" s="24" t="s">
        <v>2645</v>
      </c>
      <c r="C1836" s="24" t="s">
        <v>832</v>
      </c>
      <c r="D1836" s="24" t="s">
        <v>2646</v>
      </c>
      <c r="F1836" s="24" t="s">
        <v>2528</v>
      </c>
      <c r="G1836" s="24" t="s">
        <v>771</v>
      </c>
      <c r="H1836" s="27">
        <v>44968</v>
      </c>
      <c r="I1836" s="27">
        <v>44942</v>
      </c>
      <c r="J1836" s="27">
        <v>44942</v>
      </c>
      <c r="K1836" s="27"/>
      <c r="L1836" s="24" t="str">
        <f>TRIM(Table3[[#This Row],[EMP ID]])</f>
        <v>THOKAM</v>
      </c>
      <c r="M1836" s="24" t="str">
        <f t="shared" si="60"/>
        <v>Kamaury K. Thorpe</v>
      </c>
      <c r="N1836" s="24" t="str">
        <f t="shared" si="61"/>
        <v>Thorpe, Kamaury K</v>
      </c>
      <c r="O1836" s="24" t="s">
        <v>2949</v>
      </c>
    </row>
    <row r="1837" spans="1:15" x14ac:dyDescent="0.25">
      <c r="A1837" s="24" t="s">
        <v>2950</v>
      </c>
      <c r="B1837" s="24" t="s">
        <v>1033</v>
      </c>
      <c r="C1837" s="24" t="s">
        <v>778</v>
      </c>
      <c r="D1837" s="24" t="s">
        <v>1135</v>
      </c>
      <c r="F1837" s="24" t="s">
        <v>2528</v>
      </c>
      <c r="G1837" s="24" t="s">
        <v>761</v>
      </c>
      <c r="H1837" s="27">
        <v>43890</v>
      </c>
      <c r="I1837" s="27">
        <v>43857</v>
      </c>
      <c r="J1837" s="27">
        <v>43815</v>
      </c>
      <c r="K1837" s="27"/>
      <c r="L1837" s="24" t="str">
        <f>TRIM(Table3[[#This Row],[EMP ID]])</f>
        <v>TINJUL</v>
      </c>
      <c r="M1837" s="24" t="str">
        <f t="shared" si="60"/>
        <v>Julio A. TinaJero</v>
      </c>
      <c r="N1837" s="24" t="str">
        <f t="shared" si="61"/>
        <v>TinaJero, Julio A</v>
      </c>
      <c r="O1837" s="24" t="s">
        <v>2950</v>
      </c>
    </row>
    <row r="1838" spans="1:15" x14ac:dyDescent="0.25">
      <c r="A1838" s="24" t="s">
        <v>2951</v>
      </c>
      <c r="B1838" s="24" t="s">
        <v>877</v>
      </c>
      <c r="C1838" s="24" t="s">
        <v>778</v>
      </c>
      <c r="D1838" s="24" t="s">
        <v>1012</v>
      </c>
      <c r="F1838" s="24" t="s">
        <v>2528</v>
      </c>
      <c r="G1838" s="24" t="s">
        <v>761</v>
      </c>
      <c r="H1838" s="27">
        <v>44049</v>
      </c>
      <c r="I1838" s="27">
        <v>44018</v>
      </c>
      <c r="J1838" s="27">
        <v>44018</v>
      </c>
      <c r="K1838" s="27"/>
      <c r="L1838" s="24" t="str">
        <f>TRIM(Table3[[#This Row],[EMP ID]])</f>
        <v>TORAJOS</v>
      </c>
      <c r="M1838" s="24" t="str">
        <f t="shared" si="60"/>
        <v>Jose A. Torres</v>
      </c>
      <c r="N1838" s="24" t="str">
        <f t="shared" si="61"/>
        <v>Torres, Jose A</v>
      </c>
      <c r="O1838" s="24" t="s">
        <v>2951</v>
      </c>
    </row>
    <row r="1839" spans="1:15" x14ac:dyDescent="0.25">
      <c r="A1839" s="24" t="s">
        <v>2952</v>
      </c>
      <c r="B1839" s="24" t="s">
        <v>1320</v>
      </c>
      <c r="D1839" s="24" t="s">
        <v>1012</v>
      </c>
      <c r="F1839" s="24" t="s">
        <v>2527</v>
      </c>
      <c r="H1839" s="27">
        <v>44035</v>
      </c>
      <c r="I1839" s="27">
        <v>44018</v>
      </c>
      <c r="J1839" s="27">
        <v>44018</v>
      </c>
      <c r="K1839" s="27"/>
      <c r="L1839" s="24" t="str">
        <f>TRIM(Table3[[#This Row],[EMP ID]])</f>
        <v>TOREFR</v>
      </c>
      <c r="M1839" s="24" t="str">
        <f t="shared" si="60"/>
        <v>Efrain Torres</v>
      </c>
      <c r="N1839" s="24" t="str">
        <f t="shared" si="61"/>
        <v>Torres, Efrain</v>
      </c>
      <c r="O1839" s="24" t="s">
        <v>2952</v>
      </c>
    </row>
    <row r="1840" spans="1:15" x14ac:dyDescent="0.25">
      <c r="A1840" s="24" t="s">
        <v>2953</v>
      </c>
      <c r="B1840" s="24" t="s">
        <v>877</v>
      </c>
      <c r="C1840" s="24" t="s">
        <v>766</v>
      </c>
      <c r="D1840" s="24" t="s">
        <v>1012</v>
      </c>
      <c r="F1840" s="24" t="s">
        <v>2528</v>
      </c>
      <c r="G1840" s="24" t="s">
        <v>761</v>
      </c>
      <c r="H1840" s="27">
        <v>43923</v>
      </c>
      <c r="I1840" s="27">
        <v>43906</v>
      </c>
      <c r="J1840" s="27">
        <v>43906</v>
      </c>
      <c r="K1840" s="27"/>
      <c r="L1840" s="24" t="str">
        <f>TRIM(Table3[[#This Row],[EMP ID]])</f>
        <v>TORJOS</v>
      </c>
      <c r="M1840" s="24" t="str">
        <f t="shared" si="60"/>
        <v>Jose J. Torres</v>
      </c>
      <c r="N1840" s="24" t="str">
        <f t="shared" si="61"/>
        <v>Torres, Jose J</v>
      </c>
      <c r="O1840" s="24" t="s">
        <v>2953</v>
      </c>
    </row>
    <row r="1841" spans="1:15" x14ac:dyDescent="0.25">
      <c r="A1841" s="24" t="s">
        <v>2954</v>
      </c>
      <c r="B1841" s="24" t="s">
        <v>997</v>
      </c>
      <c r="C1841" s="24" t="s">
        <v>832</v>
      </c>
      <c r="D1841" s="24" t="s">
        <v>998</v>
      </c>
      <c r="F1841" s="24" t="s">
        <v>2528</v>
      </c>
      <c r="G1841" s="24" t="s">
        <v>771</v>
      </c>
      <c r="H1841" s="27">
        <v>44141</v>
      </c>
      <c r="I1841" s="27">
        <v>44144</v>
      </c>
      <c r="J1841" s="27">
        <v>44144</v>
      </c>
      <c r="K1841" s="27"/>
      <c r="L1841" s="24" t="str">
        <f>TRIM(Table3[[#This Row],[EMP ID]])</f>
        <v>TSHGED</v>
      </c>
      <c r="M1841" s="24" t="str">
        <f t="shared" si="60"/>
        <v>Gedeon K. Tshiendele</v>
      </c>
      <c r="N1841" s="24" t="str">
        <f t="shared" si="61"/>
        <v>Tshiendele, Gedeon K</v>
      </c>
      <c r="O1841" s="24" t="s">
        <v>2954</v>
      </c>
    </row>
    <row r="1842" spans="1:15" x14ac:dyDescent="0.25">
      <c r="A1842" s="24" t="s">
        <v>2955</v>
      </c>
      <c r="B1842" s="24" t="s">
        <v>1938</v>
      </c>
      <c r="C1842" s="24" t="s">
        <v>778</v>
      </c>
      <c r="D1842" s="24" t="s">
        <v>2647</v>
      </c>
      <c r="F1842" s="24" t="s">
        <v>2528</v>
      </c>
      <c r="H1842" s="27"/>
      <c r="I1842" s="27">
        <v>44951</v>
      </c>
      <c r="J1842" s="27">
        <v>44951</v>
      </c>
      <c r="K1842" s="27"/>
      <c r="L1842" s="24" t="str">
        <f>TRIM(Table3[[#This Row],[EMP ID]])</f>
        <v>TURGRE</v>
      </c>
      <c r="M1842" s="24" t="str">
        <f t="shared" si="60"/>
        <v>Gregory A. Turnbow</v>
      </c>
      <c r="N1842" s="24" t="str">
        <f t="shared" si="61"/>
        <v>Turnbow, Gregory A</v>
      </c>
      <c r="O1842" s="24" t="s">
        <v>2955</v>
      </c>
    </row>
    <row r="1843" spans="1:15" x14ac:dyDescent="0.25">
      <c r="A1843" s="24" t="s">
        <v>2956</v>
      </c>
      <c r="B1843" s="24" t="s">
        <v>2648</v>
      </c>
      <c r="C1843" s="24" t="s">
        <v>762</v>
      </c>
      <c r="D1843" s="24" t="s">
        <v>2649</v>
      </c>
      <c r="F1843" s="24" t="s">
        <v>2528</v>
      </c>
      <c r="G1843" s="24" t="s">
        <v>771</v>
      </c>
      <c r="H1843" s="27">
        <v>43260</v>
      </c>
      <c r="I1843" s="27">
        <v>43182</v>
      </c>
      <c r="J1843" s="27">
        <v>43185</v>
      </c>
      <c r="K1843" s="27"/>
      <c r="L1843" s="24" t="str">
        <f>TRIM(Table3[[#This Row],[EMP ID]])</f>
        <v>TURJAH</v>
      </c>
      <c r="M1843" s="24" t="str">
        <f t="shared" si="60"/>
        <v>Jahmal S. Turner</v>
      </c>
      <c r="N1843" s="24" t="str">
        <f t="shared" si="61"/>
        <v>Turner, Jahmal S</v>
      </c>
      <c r="O1843" s="24" t="s">
        <v>2956</v>
      </c>
    </row>
    <row r="1844" spans="1:15" x14ac:dyDescent="0.25">
      <c r="A1844" s="24" t="s">
        <v>2957</v>
      </c>
      <c r="B1844" s="24" t="s">
        <v>877</v>
      </c>
      <c r="C1844" s="24" t="s">
        <v>900</v>
      </c>
      <c r="D1844" s="24" t="s">
        <v>2350</v>
      </c>
      <c r="F1844" s="24" t="s">
        <v>2528</v>
      </c>
      <c r="G1844" s="24" t="s">
        <v>761</v>
      </c>
      <c r="H1844" s="27"/>
      <c r="I1844" s="27">
        <v>44629</v>
      </c>
      <c r="J1844" s="27">
        <v>44629</v>
      </c>
      <c r="K1844" s="27"/>
      <c r="L1844" s="24" t="str">
        <f>TRIM(Table3[[#This Row],[EMP ID]])</f>
        <v>TURJOS</v>
      </c>
      <c r="M1844" s="24" t="str">
        <f t="shared" si="60"/>
        <v>Jose G. Turrubiartes Jr</v>
      </c>
      <c r="N1844" s="24" t="str">
        <f t="shared" si="61"/>
        <v>Turrubiartes Jr, Jose G</v>
      </c>
      <c r="O1844" s="24" t="s">
        <v>2957</v>
      </c>
    </row>
    <row r="1845" spans="1:15" x14ac:dyDescent="0.25">
      <c r="A1845" s="24" t="s">
        <v>2958</v>
      </c>
      <c r="B1845" s="24" t="s">
        <v>2650</v>
      </c>
      <c r="C1845" s="24" t="s">
        <v>791</v>
      </c>
      <c r="D1845" s="24" t="s">
        <v>2651</v>
      </c>
      <c r="F1845" s="24" t="s">
        <v>2528</v>
      </c>
      <c r="G1845" s="24" t="s">
        <v>771</v>
      </c>
      <c r="H1845" s="27">
        <v>44447</v>
      </c>
      <c r="I1845" s="27">
        <v>44445</v>
      </c>
      <c r="J1845" s="27">
        <v>44447</v>
      </c>
      <c r="K1845" s="27"/>
      <c r="L1845" s="24" t="str">
        <f>TRIM(Table3[[#This Row],[EMP ID]])</f>
        <v>TURLAC</v>
      </c>
      <c r="M1845" s="24" t="str">
        <f t="shared" si="60"/>
        <v>Lacoya E. Turner Johnson</v>
      </c>
      <c r="N1845" s="24" t="str">
        <f t="shared" si="61"/>
        <v>Turner Johnson, Lacoya E</v>
      </c>
      <c r="O1845" s="24" t="s">
        <v>2958</v>
      </c>
    </row>
    <row r="1846" spans="1:15" x14ac:dyDescent="0.25">
      <c r="A1846" s="24" t="s">
        <v>2959</v>
      </c>
      <c r="B1846" s="24" t="s">
        <v>2652</v>
      </c>
      <c r="D1846" s="24" t="s">
        <v>2653</v>
      </c>
      <c r="F1846" s="24" t="s">
        <v>2547</v>
      </c>
      <c r="G1846" s="24" t="s">
        <v>761</v>
      </c>
      <c r="H1846" s="27">
        <v>44806</v>
      </c>
      <c r="I1846" s="27">
        <v>44621</v>
      </c>
      <c r="J1846" s="27">
        <v>44621</v>
      </c>
      <c r="K1846" s="27"/>
      <c r="L1846" s="24" t="str">
        <f>TRIM(Table3[[#This Row],[EMP ID]])</f>
        <v>URIFER</v>
      </c>
      <c r="M1846" s="24" t="str">
        <f t="shared" si="60"/>
        <v>Ferman Urista</v>
      </c>
      <c r="N1846" s="24" t="str">
        <f t="shared" si="61"/>
        <v>Urista, Ferman</v>
      </c>
      <c r="O1846" s="24" t="s">
        <v>2959</v>
      </c>
    </row>
    <row r="1847" spans="1:15" x14ac:dyDescent="0.25">
      <c r="A1847" s="24" t="s">
        <v>2960</v>
      </c>
      <c r="B1847" s="24" t="s">
        <v>1089</v>
      </c>
      <c r="D1847" s="24" t="s">
        <v>2654</v>
      </c>
      <c r="F1847" s="24" t="s">
        <v>2528</v>
      </c>
      <c r="G1847" s="24" t="s">
        <v>761</v>
      </c>
      <c r="H1847" s="27">
        <v>43675</v>
      </c>
      <c r="I1847" s="27">
        <v>43640</v>
      </c>
      <c r="J1847" s="27">
        <v>43640</v>
      </c>
      <c r="K1847" s="27"/>
      <c r="L1847" s="24" t="str">
        <f>TRIM(Table3[[#This Row],[EMP ID]])</f>
        <v>VALMAN</v>
      </c>
      <c r="M1847" s="24" t="str">
        <f t="shared" si="60"/>
        <v>Manuel Valencia-Escogido</v>
      </c>
      <c r="N1847" s="24" t="str">
        <f t="shared" si="61"/>
        <v>Valencia-Escogido, Manuel</v>
      </c>
      <c r="O1847" s="24" t="s">
        <v>2960</v>
      </c>
    </row>
    <row r="1848" spans="1:15" x14ac:dyDescent="0.25">
      <c r="A1848" s="24" t="s">
        <v>2961</v>
      </c>
      <c r="B1848" s="24" t="s">
        <v>908</v>
      </c>
      <c r="C1848" s="24" t="s">
        <v>766</v>
      </c>
      <c r="D1848" s="24" t="s">
        <v>1167</v>
      </c>
      <c r="F1848" s="24" t="s">
        <v>2528</v>
      </c>
      <c r="G1848" s="24" t="s">
        <v>761</v>
      </c>
      <c r="H1848" s="27">
        <v>43691</v>
      </c>
      <c r="I1848" s="27">
        <v>43528</v>
      </c>
      <c r="J1848" s="27">
        <v>43528</v>
      </c>
      <c r="K1848" s="27"/>
      <c r="L1848" s="24" t="str">
        <f>TRIM(Table3[[#This Row],[EMP ID]])</f>
        <v>VASJUA</v>
      </c>
      <c r="M1848" s="24" t="str">
        <f t="shared" si="60"/>
        <v>Juan J. Vasquez Chavez</v>
      </c>
      <c r="N1848" s="24" t="str">
        <f t="shared" si="61"/>
        <v>Vasquez Chavez, Juan J</v>
      </c>
      <c r="O1848" s="24" t="s">
        <v>2961</v>
      </c>
    </row>
    <row r="1849" spans="1:15" x14ac:dyDescent="0.25">
      <c r="A1849" s="24" t="s">
        <v>2962</v>
      </c>
      <c r="B1849" s="24" t="s">
        <v>914</v>
      </c>
      <c r="C1849" s="24" t="s">
        <v>784</v>
      </c>
      <c r="D1849" s="24" t="s">
        <v>758</v>
      </c>
      <c r="F1849" s="24" t="s">
        <v>2528</v>
      </c>
      <c r="H1849" s="27">
        <v>43175</v>
      </c>
      <c r="I1849" s="27">
        <v>43129</v>
      </c>
      <c r="J1849" s="27">
        <v>43129</v>
      </c>
      <c r="K1849" s="27"/>
      <c r="L1849" s="24" t="str">
        <f>TRIM(Table3[[#This Row],[EMP ID]])</f>
        <v>VASMAR</v>
      </c>
      <c r="M1849" s="24" t="str">
        <f t="shared" si="60"/>
        <v>Martin P. Vasquez</v>
      </c>
      <c r="N1849" s="24" t="str">
        <f t="shared" si="61"/>
        <v>Vasquez, Martin P</v>
      </c>
      <c r="O1849" s="24" t="s">
        <v>2962</v>
      </c>
    </row>
    <row r="1850" spans="1:15" x14ac:dyDescent="0.25">
      <c r="A1850" s="24" t="s">
        <v>2963</v>
      </c>
      <c r="B1850" s="24" t="s">
        <v>2655</v>
      </c>
      <c r="C1850" s="24" t="s">
        <v>766</v>
      </c>
      <c r="D1850" s="24" t="s">
        <v>758</v>
      </c>
      <c r="F1850" s="24" t="s">
        <v>2528</v>
      </c>
      <c r="H1850" s="27">
        <v>43956</v>
      </c>
      <c r="I1850" s="27">
        <v>43956</v>
      </c>
      <c r="J1850" s="27">
        <v>43956</v>
      </c>
      <c r="K1850" s="27"/>
      <c r="L1850" s="24" t="str">
        <f>TRIM(Table3[[#This Row],[EMP ID]])</f>
        <v>VASRIC</v>
      </c>
      <c r="M1850" s="24" t="str">
        <f t="shared" si="60"/>
        <v>Ricky J. Vasquez</v>
      </c>
      <c r="N1850" s="24" t="str">
        <f t="shared" si="61"/>
        <v>Vasquez, Ricky J</v>
      </c>
      <c r="O1850" s="24" t="s">
        <v>2963</v>
      </c>
    </row>
    <row r="1851" spans="1:15" x14ac:dyDescent="0.25">
      <c r="A1851" s="24" t="s">
        <v>2964</v>
      </c>
      <c r="B1851" s="24" t="s">
        <v>1138</v>
      </c>
      <c r="C1851" s="24" t="s">
        <v>816</v>
      </c>
      <c r="D1851" s="24" t="s">
        <v>1139</v>
      </c>
      <c r="F1851" s="24" t="s">
        <v>2528</v>
      </c>
      <c r="G1851" s="24" t="s">
        <v>761</v>
      </c>
      <c r="H1851" s="27">
        <v>44000</v>
      </c>
      <c r="I1851" s="27">
        <v>43312</v>
      </c>
      <c r="J1851" s="27">
        <v>43312</v>
      </c>
      <c r="K1851" s="27"/>
      <c r="L1851" s="24" t="str">
        <f>TRIM(Table3[[#This Row],[EMP ID]])</f>
        <v>VAZISM</v>
      </c>
      <c r="M1851" s="24" t="str">
        <f t="shared" si="60"/>
        <v>Ismael I. Vazquez</v>
      </c>
      <c r="N1851" s="24" t="str">
        <f t="shared" si="61"/>
        <v>Vazquez, Ismael I</v>
      </c>
      <c r="O1851" s="24" t="s">
        <v>2964</v>
      </c>
    </row>
    <row r="1852" spans="1:15" x14ac:dyDescent="0.25">
      <c r="A1852" s="24" t="s">
        <v>2965</v>
      </c>
      <c r="B1852" s="24" t="s">
        <v>1486</v>
      </c>
      <c r="C1852" s="24" t="s">
        <v>764</v>
      </c>
      <c r="D1852" s="24" t="s">
        <v>2656</v>
      </c>
      <c r="F1852" s="24" t="s">
        <v>2528</v>
      </c>
      <c r="G1852" s="24" t="s">
        <v>761</v>
      </c>
      <c r="H1852" s="27">
        <v>44673</v>
      </c>
      <c r="I1852" s="27">
        <v>44361</v>
      </c>
      <c r="J1852" s="27">
        <v>44361</v>
      </c>
      <c r="K1852" s="27"/>
      <c r="L1852" s="24" t="str">
        <f>TRIM(Table3[[#This Row],[EMP ID]])</f>
        <v>VENSTE</v>
      </c>
      <c r="M1852" s="24" t="str">
        <f t="shared" si="60"/>
        <v>Steven N. Ventura Avila</v>
      </c>
      <c r="N1852" s="24" t="str">
        <f t="shared" si="61"/>
        <v>Ventura Avila, Steven N</v>
      </c>
      <c r="O1852" s="24" t="s">
        <v>2965</v>
      </c>
    </row>
    <row r="1853" spans="1:15" x14ac:dyDescent="0.25">
      <c r="A1853" s="24" t="s">
        <v>2966</v>
      </c>
      <c r="B1853" s="24" t="s">
        <v>898</v>
      </c>
      <c r="C1853" s="24" t="s">
        <v>940</v>
      </c>
      <c r="D1853" s="24" t="s">
        <v>2657</v>
      </c>
      <c r="F1853" s="24" t="s">
        <v>2531</v>
      </c>
      <c r="H1853" s="27">
        <v>44687</v>
      </c>
      <c r="I1853" s="27">
        <v>44333</v>
      </c>
      <c r="J1853" s="27">
        <v>44333</v>
      </c>
      <c r="K1853" s="27"/>
      <c r="L1853" s="24" t="str">
        <f>TRIM(Table3[[#This Row],[EMP ID]])</f>
        <v>WALTHO</v>
      </c>
      <c r="M1853" s="24" t="str">
        <f t="shared" si="60"/>
        <v>Thomas V. Wall</v>
      </c>
      <c r="N1853" s="24" t="str">
        <f t="shared" si="61"/>
        <v>Wall, Thomas V</v>
      </c>
      <c r="O1853" s="24" t="s">
        <v>2966</v>
      </c>
    </row>
    <row r="1854" spans="1:15" x14ac:dyDescent="0.25">
      <c r="A1854" s="24" t="s">
        <v>2967</v>
      </c>
      <c r="B1854" s="24" t="s">
        <v>2658</v>
      </c>
      <c r="C1854" s="24" t="s">
        <v>762</v>
      </c>
      <c r="D1854" s="24" t="s">
        <v>2659</v>
      </c>
      <c r="F1854" s="24" t="s">
        <v>2528</v>
      </c>
      <c r="H1854" s="27">
        <v>43293</v>
      </c>
      <c r="I1854" s="27">
        <v>43133</v>
      </c>
      <c r="J1854" s="27">
        <v>43133</v>
      </c>
      <c r="K1854" s="27"/>
      <c r="L1854" s="24" t="str">
        <f>TRIM(Table3[[#This Row],[EMP ID]])</f>
        <v>WARTHE</v>
      </c>
      <c r="M1854" s="24" t="str">
        <f t="shared" si="60"/>
        <v>Theodis S. Ware</v>
      </c>
      <c r="N1854" s="24" t="str">
        <f t="shared" si="61"/>
        <v>Ware, Theodis S</v>
      </c>
      <c r="O1854" s="24" t="s">
        <v>2967</v>
      </c>
    </row>
    <row r="1855" spans="1:15" x14ac:dyDescent="0.25">
      <c r="A1855" s="24" t="s">
        <v>2968</v>
      </c>
      <c r="B1855" s="24" t="s">
        <v>2455</v>
      </c>
      <c r="D1855" s="24" t="s">
        <v>2456</v>
      </c>
      <c r="F1855" s="24" t="s">
        <v>2585</v>
      </c>
      <c r="H1855" s="27"/>
      <c r="I1855" s="27">
        <v>44214</v>
      </c>
      <c r="J1855" s="27">
        <v>44214</v>
      </c>
      <c r="K1855" s="27"/>
      <c r="L1855" s="24" t="str">
        <f>TRIM(Table3[[#This Row],[EMP ID]])</f>
        <v>WATBRE</v>
      </c>
      <c r="M1855" s="24" t="str">
        <f t="shared" si="60"/>
        <v>Brett Watson</v>
      </c>
      <c r="N1855" s="24" t="str">
        <f t="shared" si="61"/>
        <v>Watson, Brett</v>
      </c>
      <c r="O1855" s="24" t="s">
        <v>2968</v>
      </c>
    </row>
    <row r="1856" spans="1:15" x14ac:dyDescent="0.25">
      <c r="A1856" s="24" t="s">
        <v>2969</v>
      </c>
      <c r="B1856" s="24" t="s">
        <v>829</v>
      </c>
      <c r="C1856" s="24" t="s">
        <v>778</v>
      </c>
      <c r="D1856" s="24" t="s">
        <v>1353</v>
      </c>
      <c r="F1856" s="24" t="s">
        <v>2528</v>
      </c>
      <c r="H1856" s="27">
        <v>44266</v>
      </c>
      <c r="I1856" s="27">
        <v>43962</v>
      </c>
      <c r="J1856" s="27">
        <v>43962</v>
      </c>
      <c r="K1856" s="27"/>
      <c r="L1856" s="24" t="str">
        <f>TRIM(Table3[[#This Row],[EMP ID]])</f>
        <v>WEIJEF</v>
      </c>
      <c r="M1856" s="24" t="str">
        <f t="shared" si="60"/>
        <v>Jeffrey A. Weil</v>
      </c>
      <c r="N1856" s="24" t="str">
        <f t="shared" si="61"/>
        <v>Weil, Jeffrey A</v>
      </c>
      <c r="O1856" s="24" t="s">
        <v>2969</v>
      </c>
    </row>
    <row r="1857" spans="1:15" x14ac:dyDescent="0.25">
      <c r="A1857" s="24" t="s">
        <v>2970</v>
      </c>
      <c r="B1857" s="24" t="s">
        <v>1452</v>
      </c>
      <c r="C1857" s="24" t="s">
        <v>766</v>
      </c>
      <c r="D1857" s="24" t="s">
        <v>1353</v>
      </c>
      <c r="F1857" s="24" t="s">
        <v>2528</v>
      </c>
      <c r="H1857" s="27">
        <v>44266</v>
      </c>
      <c r="I1857" s="27">
        <v>44252</v>
      </c>
      <c r="J1857" s="27">
        <v>44252</v>
      </c>
      <c r="K1857" s="27"/>
      <c r="L1857" s="24" t="str">
        <f>TRIM(Table3[[#This Row],[EMP ID]])</f>
        <v>WEITRE</v>
      </c>
      <c r="M1857" s="24" t="str">
        <f t="shared" ref="M1857:M1864" si="62">IF(C1857&lt;&gt;"", B1857 &amp; " " &amp; C1857 &amp; ". " &amp; D1857, B1857 &amp; " " &amp; D1857)</f>
        <v>Trevor J. Weil</v>
      </c>
      <c r="N1857" s="24" t="str">
        <f t="shared" ref="N1857:N1864" si="63">IF(C1857&lt;&gt;"", D1857 &amp; ", " &amp; B1857 &amp; " " &amp; C1857, D1857 &amp; ", " &amp; B1857)</f>
        <v>Weil, Trevor J</v>
      </c>
      <c r="O1857" s="24" t="s">
        <v>2970</v>
      </c>
    </row>
    <row r="1858" spans="1:15" x14ac:dyDescent="0.25">
      <c r="A1858" s="24" t="s">
        <v>2971</v>
      </c>
      <c r="B1858" s="24" t="s">
        <v>2660</v>
      </c>
      <c r="C1858" s="24" t="s">
        <v>764</v>
      </c>
      <c r="D1858" s="24" t="s">
        <v>1856</v>
      </c>
      <c r="F1858" s="24" t="s">
        <v>2528</v>
      </c>
      <c r="H1858" s="27">
        <v>43201</v>
      </c>
      <c r="I1858" s="27">
        <v>43182</v>
      </c>
      <c r="J1858" s="27">
        <v>43185</v>
      </c>
      <c r="K1858" s="27"/>
      <c r="L1858" s="24" t="str">
        <f>TRIM(Table3[[#This Row],[EMP ID]])</f>
        <v>WILJES</v>
      </c>
      <c r="M1858" s="24" t="str">
        <f t="shared" si="62"/>
        <v>Jessica N. Williams</v>
      </c>
      <c r="N1858" s="24" t="str">
        <f t="shared" si="63"/>
        <v>Williams, Jessica N</v>
      </c>
      <c r="O1858" s="24" t="s">
        <v>2971</v>
      </c>
    </row>
    <row r="1859" spans="1:15" x14ac:dyDescent="0.25">
      <c r="A1859" s="24" t="s">
        <v>2972</v>
      </c>
      <c r="B1859" s="24" t="s">
        <v>2661</v>
      </c>
      <c r="C1859" s="24" t="s">
        <v>766</v>
      </c>
      <c r="D1859" s="24" t="s">
        <v>2662</v>
      </c>
      <c r="F1859" s="24" t="s">
        <v>2528</v>
      </c>
      <c r="G1859" s="24" t="s">
        <v>771</v>
      </c>
      <c r="H1859" s="27">
        <v>44763</v>
      </c>
      <c r="I1859" s="27">
        <v>44726</v>
      </c>
      <c r="J1859" s="27">
        <v>44726</v>
      </c>
      <c r="K1859" s="27"/>
      <c r="L1859" s="24" t="str">
        <f>TRIM(Table3[[#This Row],[EMP ID]])</f>
        <v>WISDAR</v>
      </c>
      <c r="M1859" s="24" t="str">
        <f t="shared" si="62"/>
        <v>Darion J. Wise</v>
      </c>
      <c r="N1859" s="24" t="str">
        <f t="shared" si="63"/>
        <v>Wise, Darion J</v>
      </c>
      <c r="O1859" s="24" t="s">
        <v>2972</v>
      </c>
    </row>
    <row r="1860" spans="1:15" x14ac:dyDescent="0.25">
      <c r="A1860" s="24" t="s">
        <v>2973</v>
      </c>
      <c r="B1860" s="24" t="s">
        <v>898</v>
      </c>
      <c r="C1860" s="24" t="s">
        <v>900</v>
      </c>
      <c r="D1860" s="24" t="s">
        <v>1488</v>
      </c>
      <c r="F1860" s="24" t="s">
        <v>2528</v>
      </c>
      <c r="H1860" s="27">
        <v>44358</v>
      </c>
      <c r="I1860" s="27">
        <v>44354</v>
      </c>
      <c r="J1860" s="27">
        <v>44354</v>
      </c>
      <c r="K1860" s="27"/>
      <c r="L1860" s="24" t="str">
        <f>TRIM(Table3[[#This Row],[EMP ID]])</f>
        <v>WORTHO</v>
      </c>
      <c r="M1860" s="24" t="str">
        <f t="shared" si="62"/>
        <v>Thomas G. Workman</v>
      </c>
      <c r="N1860" s="24" t="str">
        <f t="shared" si="63"/>
        <v>Workman, Thomas G</v>
      </c>
      <c r="O1860" s="24" t="s">
        <v>2973</v>
      </c>
    </row>
    <row r="1861" spans="1:15" x14ac:dyDescent="0.25">
      <c r="A1861" s="24" t="s">
        <v>2974</v>
      </c>
      <c r="B1861" s="24" t="s">
        <v>831</v>
      </c>
      <c r="C1861" s="24" t="s">
        <v>766</v>
      </c>
      <c r="D1861" s="24" t="s">
        <v>2663</v>
      </c>
      <c r="F1861" s="24" t="s">
        <v>2528</v>
      </c>
      <c r="H1861" s="27">
        <v>44678</v>
      </c>
      <c r="I1861" s="27">
        <v>44536</v>
      </c>
      <c r="J1861" s="27">
        <v>44536</v>
      </c>
      <c r="K1861" s="27"/>
      <c r="L1861" s="24" t="str">
        <f>TRIM(Table3[[#This Row],[EMP ID]])</f>
        <v>YORTYL</v>
      </c>
      <c r="M1861" s="24" t="str">
        <f t="shared" si="62"/>
        <v>Tyler J. York</v>
      </c>
      <c r="N1861" s="24" t="str">
        <f t="shared" si="63"/>
        <v>York, Tyler J</v>
      </c>
      <c r="O1861" s="24" t="s">
        <v>2974</v>
      </c>
    </row>
    <row r="1862" spans="1:15" x14ac:dyDescent="0.25">
      <c r="A1862" s="24" t="s">
        <v>2975</v>
      </c>
      <c r="B1862" s="24" t="s">
        <v>2240</v>
      </c>
      <c r="D1862" s="24" t="s">
        <v>2308</v>
      </c>
      <c r="F1862" s="24" t="s">
        <v>2528</v>
      </c>
      <c r="G1862" s="24" t="s">
        <v>761</v>
      </c>
      <c r="H1862" s="27">
        <v>44435</v>
      </c>
      <c r="I1862" s="27">
        <v>44291</v>
      </c>
      <c r="J1862" s="27">
        <v>44291</v>
      </c>
      <c r="K1862" s="27"/>
      <c r="L1862" s="24" t="str">
        <f>TRIM(Table3[[#This Row],[EMP ID]])</f>
        <v>ZAMCHR</v>
      </c>
      <c r="M1862" s="24" t="str">
        <f t="shared" si="62"/>
        <v>Christian Zamudio Rojas</v>
      </c>
      <c r="N1862" s="24" t="str">
        <f t="shared" si="63"/>
        <v>Zamudio Rojas, Christian</v>
      </c>
      <c r="O1862" s="24" t="s">
        <v>2975</v>
      </c>
    </row>
    <row r="1863" spans="1:15" x14ac:dyDescent="0.25">
      <c r="A1863" s="24" t="s">
        <v>2976</v>
      </c>
      <c r="B1863" s="24" t="s">
        <v>877</v>
      </c>
      <c r="C1863" s="24" t="s">
        <v>791</v>
      </c>
      <c r="D1863" s="24" t="s">
        <v>1461</v>
      </c>
      <c r="F1863" s="24" t="s">
        <v>2528</v>
      </c>
      <c r="G1863" s="24" t="s">
        <v>761</v>
      </c>
      <c r="H1863" s="27">
        <v>44343</v>
      </c>
      <c r="I1863" s="27">
        <v>44277</v>
      </c>
      <c r="J1863" s="27">
        <v>44277</v>
      </c>
      <c r="K1863" s="27"/>
      <c r="L1863" s="24" t="str">
        <f>TRIM(Table3[[#This Row],[EMP ID]])</f>
        <v>ZAMJOS</v>
      </c>
      <c r="M1863" s="24" t="str">
        <f t="shared" si="62"/>
        <v>Jose E. Zamora-Espinoza</v>
      </c>
      <c r="N1863" s="24" t="str">
        <f t="shared" si="63"/>
        <v>Zamora-Espinoza, Jose E</v>
      </c>
      <c r="O1863" s="24" t="s">
        <v>2976</v>
      </c>
    </row>
    <row r="1864" spans="1:15" x14ac:dyDescent="0.25">
      <c r="A1864" s="24" t="s">
        <v>2977</v>
      </c>
      <c r="B1864" s="24" t="s">
        <v>1380</v>
      </c>
      <c r="C1864" s="24" t="s">
        <v>769</v>
      </c>
      <c r="D1864" s="24" t="s">
        <v>1381</v>
      </c>
      <c r="F1864" s="24" t="s">
        <v>2527</v>
      </c>
      <c r="G1864" s="24" t="s">
        <v>761</v>
      </c>
      <c r="H1864" s="27">
        <v>44225</v>
      </c>
      <c r="I1864" s="27">
        <v>44207</v>
      </c>
      <c r="J1864" s="27">
        <v>44207</v>
      </c>
      <c r="K1864" s="27"/>
      <c r="L1864" s="24" t="str">
        <f>TRIM(Table3[[#This Row],[EMP ID]])</f>
        <v>ZUBEST</v>
      </c>
      <c r="M1864" s="24" t="str">
        <f t="shared" si="62"/>
        <v>Esteban L. Amador-Zubieta</v>
      </c>
      <c r="N1864" s="24" t="str">
        <f t="shared" si="63"/>
        <v>Amador-Zubieta, Esteban L</v>
      </c>
      <c r="O1864" s="24" t="s">
        <v>2977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A351A-188F-4D27-BC8C-7D20CDEA947F}">
  <sheetPr codeName="Sheet10" filterMode="1"/>
  <dimension ref="A1:S1533"/>
  <sheetViews>
    <sheetView topLeftCell="A1457" workbookViewId="0">
      <selection activeCell="J17" sqref="J17:J1533"/>
    </sheetView>
  </sheetViews>
  <sheetFormatPr defaultRowHeight="12.75" x14ac:dyDescent="0.2"/>
  <cols>
    <col min="1" max="1" width="12" style="110" bestFit="1" customWidth="1"/>
    <col min="2" max="2" width="16.85546875" style="110" bestFit="1" customWidth="1"/>
    <col min="3" max="3" width="11.7109375" style="110" bestFit="1" customWidth="1"/>
    <col min="4" max="4" width="21" style="110" bestFit="1" customWidth="1"/>
    <col min="5" max="5" width="30" style="110" bestFit="1" customWidth="1"/>
    <col min="6" max="6" width="16" style="110" bestFit="1" customWidth="1"/>
    <col min="7" max="7" width="18.5703125" style="110" bestFit="1" customWidth="1"/>
    <col min="8" max="8" width="5.140625" style="110" bestFit="1" customWidth="1"/>
    <col min="9" max="9" width="11.7109375" style="110" bestFit="1" customWidth="1"/>
    <col min="10" max="10" width="59.5703125" style="110" bestFit="1" customWidth="1"/>
    <col min="11" max="11" width="14.42578125" style="111" bestFit="1" customWidth="1"/>
    <col min="12" max="12" width="14.42578125" style="110" bestFit="1" customWidth="1"/>
    <col min="13" max="13" width="15.5703125" style="110" bestFit="1" customWidth="1"/>
    <col min="14" max="15" width="14.42578125" style="110" bestFit="1" customWidth="1"/>
    <col min="16" max="16" width="8.140625" style="110" bestFit="1" customWidth="1"/>
    <col min="17" max="17" width="10.5703125" style="110" bestFit="1" customWidth="1"/>
    <col min="18" max="18" width="34.5703125" style="110" bestFit="1" customWidth="1"/>
    <col min="19" max="19" width="7.5703125" style="110" bestFit="1" customWidth="1"/>
    <col min="20" max="16384" width="9.140625" style="110"/>
  </cols>
  <sheetData>
    <row r="1" spans="1:19" x14ac:dyDescent="0.2">
      <c r="A1" s="110" t="s">
        <v>3885</v>
      </c>
      <c r="B1" s="110" t="s">
        <v>4076</v>
      </c>
      <c r="C1" s="110" t="s">
        <v>4077</v>
      </c>
      <c r="D1" s="110" t="s">
        <v>4078</v>
      </c>
      <c r="E1" s="110" t="s">
        <v>4079</v>
      </c>
      <c r="F1" s="110" t="s">
        <v>4080</v>
      </c>
      <c r="G1" s="110" t="s">
        <v>4081</v>
      </c>
      <c r="H1" s="110" t="s">
        <v>4082</v>
      </c>
      <c r="I1" s="110" t="s">
        <v>4083</v>
      </c>
      <c r="J1" s="110" t="s">
        <v>4084</v>
      </c>
      <c r="K1" s="110" t="s">
        <v>4085</v>
      </c>
      <c r="L1" s="110" t="s">
        <v>4086</v>
      </c>
      <c r="M1" s="110" t="s">
        <v>4087</v>
      </c>
      <c r="N1" s="110" t="s">
        <v>4088</v>
      </c>
      <c r="O1" s="110" t="s">
        <v>4089</v>
      </c>
      <c r="P1" s="110" t="s">
        <v>3883</v>
      </c>
      <c r="Q1" s="110" t="s">
        <v>4090</v>
      </c>
      <c r="R1" s="110" t="s">
        <v>4091</v>
      </c>
      <c r="S1" s="110" t="s">
        <v>3884</v>
      </c>
    </row>
    <row r="2" spans="1:19" hidden="1" x14ac:dyDescent="0.2">
      <c r="A2" s="110">
        <v>200001</v>
      </c>
      <c r="B2" s="110" t="s">
        <v>756</v>
      </c>
      <c r="C2" s="110" t="s">
        <v>757</v>
      </c>
      <c r="D2" s="110" t="s">
        <v>758</v>
      </c>
      <c r="E2" s="110" t="s">
        <v>4092</v>
      </c>
      <c r="G2" s="110" t="s">
        <v>4093</v>
      </c>
      <c r="H2" s="110" t="s">
        <v>4094</v>
      </c>
      <c r="I2" s="110" t="s">
        <v>4095</v>
      </c>
      <c r="J2" s="110" t="str">
        <f>E2 &amp; IF(F2&lt;&gt;"", ", " &amp; F2, "") &amp; ", " &amp; G2 &amp; ", " &amp; H2 &amp; " " &amp; I2</f>
        <v xml:space="preserve">6506 Bandalia Dr, Rowlett, TX 75089       </v>
      </c>
      <c r="K2" s="111">
        <v>43291</v>
      </c>
      <c r="L2" s="111">
        <v>43291</v>
      </c>
      <c r="M2" s="111">
        <v>43982</v>
      </c>
      <c r="N2" s="111">
        <v>43987</v>
      </c>
      <c r="O2" s="111"/>
      <c r="P2" s="110" t="s">
        <v>760</v>
      </c>
      <c r="Q2" s="110" t="s">
        <v>761</v>
      </c>
      <c r="R2" s="110" t="s">
        <v>599</v>
      </c>
      <c r="S2" s="110" t="s">
        <v>3886</v>
      </c>
    </row>
    <row r="3" spans="1:19" hidden="1" x14ac:dyDescent="0.2">
      <c r="A3" s="110">
        <v>200002</v>
      </c>
      <c r="B3" s="110" t="s">
        <v>765</v>
      </c>
      <c r="C3" s="110" t="s">
        <v>766</v>
      </c>
      <c r="D3" s="110" t="s">
        <v>767</v>
      </c>
      <c r="E3" s="110" t="s">
        <v>4096</v>
      </c>
      <c r="G3" s="110" t="s">
        <v>4097</v>
      </c>
      <c r="H3" s="110" t="s">
        <v>4094</v>
      </c>
      <c r="I3" s="110" t="s">
        <v>4098</v>
      </c>
      <c r="J3" s="110" t="str">
        <f t="shared" ref="J3:J66" si="0">E3 &amp; IF(F3&lt;&gt;"", ", " &amp; F3, "") &amp; ", " &amp; G3 &amp; ", " &amp; H3 &amp; " " &amp; I3</f>
        <v xml:space="preserve">944 Simpson Ter Apt 131, Bedford, TX 76021       </v>
      </c>
      <c r="K3" s="111">
        <v>43178</v>
      </c>
      <c r="L3" s="111">
        <v>43175</v>
      </c>
      <c r="M3" s="111">
        <v>43735</v>
      </c>
      <c r="N3" s="111">
        <v>43735</v>
      </c>
      <c r="O3" s="111"/>
      <c r="P3" s="110" t="s">
        <v>760</v>
      </c>
      <c r="Q3" s="110" t="s">
        <v>761</v>
      </c>
      <c r="R3" s="110" t="s">
        <v>599</v>
      </c>
      <c r="S3" s="110" t="s">
        <v>3886</v>
      </c>
    </row>
    <row r="4" spans="1:19" hidden="1" x14ac:dyDescent="0.2">
      <c r="A4" s="110">
        <v>200003</v>
      </c>
      <c r="B4" s="110" t="s">
        <v>768</v>
      </c>
      <c r="C4" s="110" t="s">
        <v>769</v>
      </c>
      <c r="D4" s="110" t="s">
        <v>770</v>
      </c>
      <c r="E4" s="110" t="s">
        <v>4099</v>
      </c>
      <c r="G4" s="110" t="s">
        <v>4100</v>
      </c>
      <c r="H4" s="110" t="s">
        <v>4094</v>
      </c>
      <c r="I4" s="110" t="s">
        <v>4101</v>
      </c>
      <c r="J4" s="110" t="str">
        <f t="shared" si="0"/>
        <v xml:space="preserve">8616 Vanderbilt Dr Apt 1111, Ft Worth, TX 76120       </v>
      </c>
      <c r="L4" s="111">
        <v>43195</v>
      </c>
      <c r="M4" s="111">
        <v>43665</v>
      </c>
      <c r="N4" s="111">
        <v>43665</v>
      </c>
      <c r="O4" s="111"/>
      <c r="P4" s="110" t="s">
        <v>760</v>
      </c>
      <c r="Q4" s="110" t="s">
        <v>771</v>
      </c>
      <c r="R4" s="110" t="s">
        <v>599</v>
      </c>
      <c r="S4" s="110" t="s">
        <v>3886</v>
      </c>
    </row>
    <row r="5" spans="1:19" hidden="1" x14ac:dyDescent="0.2">
      <c r="A5" s="110">
        <v>200004</v>
      </c>
      <c r="B5" s="110" t="s">
        <v>773</v>
      </c>
      <c r="C5" s="110" t="s">
        <v>774</v>
      </c>
      <c r="D5" s="110" t="s">
        <v>775</v>
      </c>
      <c r="E5" s="110" t="s">
        <v>4102</v>
      </c>
      <c r="G5" s="110" t="s">
        <v>4097</v>
      </c>
      <c r="H5" s="110" t="s">
        <v>4094</v>
      </c>
      <c r="I5" s="110" t="s">
        <v>4098</v>
      </c>
      <c r="J5" s="110" t="str">
        <f t="shared" si="0"/>
        <v xml:space="preserve">1416 Woodrale Dr, Bedford, TX 76021       </v>
      </c>
      <c r="L5" s="111">
        <v>43696</v>
      </c>
      <c r="M5" s="111">
        <v>44505</v>
      </c>
      <c r="N5" s="111">
        <v>44498</v>
      </c>
      <c r="O5" s="111"/>
      <c r="P5" s="110" t="s">
        <v>760</v>
      </c>
      <c r="R5" s="110" t="s">
        <v>599</v>
      </c>
      <c r="S5" s="110" t="s">
        <v>3886</v>
      </c>
    </row>
    <row r="6" spans="1:19" hidden="1" x14ac:dyDescent="0.2">
      <c r="A6" s="110">
        <v>200005</v>
      </c>
      <c r="B6" s="110" t="s">
        <v>777</v>
      </c>
      <c r="C6" s="110" t="s">
        <v>778</v>
      </c>
      <c r="D6" s="110" t="s">
        <v>779</v>
      </c>
      <c r="E6" s="110" t="s">
        <v>4103</v>
      </c>
      <c r="G6" s="110" t="s">
        <v>4104</v>
      </c>
      <c r="H6" s="110" t="s">
        <v>4094</v>
      </c>
      <c r="I6" s="110" t="s">
        <v>4105</v>
      </c>
      <c r="J6" s="110" t="str">
        <f t="shared" si="0"/>
        <v xml:space="preserve">3411 Oak Grove Ave Apt 111, Dallas, TX 75204       </v>
      </c>
      <c r="K6" s="111">
        <v>43724</v>
      </c>
      <c r="L6" s="111">
        <v>43724</v>
      </c>
      <c r="M6" s="111">
        <v>44029</v>
      </c>
      <c r="N6" s="111">
        <v>44029</v>
      </c>
      <c r="O6" s="111"/>
      <c r="P6" s="110" t="s">
        <v>760</v>
      </c>
      <c r="R6" s="110" t="s">
        <v>599</v>
      </c>
      <c r="S6" s="110" t="s">
        <v>3886</v>
      </c>
    </row>
    <row r="7" spans="1:19" hidden="1" x14ac:dyDescent="0.2">
      <c r="A7" s="110">
        <v>200006</v>
      </c>
      <c r="B7" s="110" t="s">
        <v>780</v>
      </c>
      <c r="D7" s="110" t="s">
        <v>781</v>
      </c>
      <c r="E7" s="110" t="s">
        <v>4106</v>
      </c>
      <c r="G7" s="110" t="s">
        <v>4107</v>
      </c>
      <c r="H7" s="110" t="s">
        <v>4094</v>
      </c>
      <c r="I7" s="110" t="s">
        <v>4108</v>
      </c>
      <c r="J7" s="110" t="str">
        <f t="shared" si="0"/>
        <v xml:space="preserve">305 Cambridge Dr, Saginaw, TX 76179       </v>
      </c>
      <c r="K7" s="111">
        <v>43731</v>
      </c>
      <c r="L7" s="111">
        <v>43731</v>
      </c>
      <c r="M7" s="111">
        <v>44073</v>
      </c>
      <c r="N7" s="111">
        <v>44073</v>
      </c>
      <c r="O7" s="111"/>
      <c r="P7" s="110" t="s">
        <v>760</v>
      </c>
      <c r="Q7" s="110" t="s">
        <v>761</v>
      </c>
      <c r="R7" s="110" t="s">
        <v>599</v>
      </c>
      <c r="S7" s="110" t="s">
        <v>3886</v>
      </c>
    </row>
    <row r="8" spans="1:19" hidden="1" x14ac:dyDescent="0.2">
      <c r="A8" s="110">
        <v>200007</v>
      </c>
      <c r="B8" s="110" t="s">
        <v>782</v>
      </c>
      <c r="D8" s="110" t="s">
        <v>767</v>
      </c>
      <c r="E8" s="110" t="s">
        <v>4109</v>
      </c>
      <c r="G8" s="110" t="s">
        <v>4110</v>
      </c>
      <c r="H8" s="110" t="s">
        <v>4094</v>
      </c>
      <c r="I8" s="110" t="s">
        <v>4111</v>
      </c>
      <c r="J8" s="110" t="str">
        <f t="shared" si="0"/>
        <v xml:space="preserve">1410 Aransas Dr, Euless, TX 76039       </v>
      </c>
      <c r="K8" s="111">
        <v>43759</v>
      </c>
      <c r="L8" s="111">
        <v>43759</v>
      </c>
      <c r="M8" s="111">
        <v>43761</v>
      </c>
      <c r="N8" s="111">
        <v>43761</v>
      </c>
      <c r="O8" s="111"/>
      <c r="P8" s="110" t="s">
        <v>760</v>
      </c>
      <c r="Q8" s="110" t="s">
        <v>761</v>
      </c>
      <c r="R8" s="110" t="s">
        <v>599</v>
      </c>
      <c r="S8" s="110" t="s">
        <v>3886</v>
      </c>
    </row>
    <row r="9" spans="1:19" hidden="1" x14ac:dyDescent="0.2">
      <c r="A9" s="110">
        <v>200008</v>
      </c>
      <c r="B9" s="110" t="s">
        <v>783</v>
      </c>
      <c r="C9" s="110" t="s">
        <v>784</v>
      </c>
      <c r="D9" s="110" t="s">
        <v>785</v>
      </c>
      <c r="E9" s="110" t="s">
        <v>4112</v>
      </c>
      <c r="G9" s="110" t="s">
        <v>4113</v>
      </c>
      <c r="H9" s="110" t="s">
        <v>4094</v>
      </c>
      <c r="I9" s="110" t="s">
        <v>4114</v>
      </c>
      <c r="J9" s="110" t="str">
        <f t="shared" si="0"/>
        <v xml:space="preserve">1222 Hidden Ridge #2092, Irving , TX 75038       </v>
      </c>
      <c r="K9" s="111">
        <v>43762</v>
      </c>
      <c r="L9" s="111">
        <v>43762</v>
      </c>
      <c r="M9" s="111">
        <v>43769</v>
      </c>
      <c r="N9" s="111">
        <v>43769</v>
      </c>
      <c r="O9" s="111"/>
      <c r="P9" s="110" t="s">
        <v>760</v>
      </c>
      <c r="Q9" s="110" t="s">
        <v>761</v>
      </c>
      <c r="R9" s="110" t="s">
        <v>599</v>
      </c>
      <c r="S9" s="110" t="s">
        <v>3886</v>
      </c>
    </row>
    <row r="10" spans="1:19" hidden="1" x14ac:dyDescent="0.2">
      <c r="A10" s="110">
        <v>200009</v>
      </c>
      <c r="B10" s="110" t="s">
        <v>786</v>
      </c>
      <c r="C10" s="110" t="s">
        <v>757</v>
      </c>
      <c r="D10" s="110" t="s">
        <v>787</v>
      </c>
      <c r="E10" s="110" t="s">
        <v>4115</v>
      </c>
      <c r="G10" s="110" t="s">
        <v>4116</v>
      </c>
      <c r="H10" s="110" t="s">
        <v>4094</v>
      </c>
      <c r="I10" s="110" t="s">
        <v>4117</v>
      </c>
      <c r="J10" s="110" t="str">
        <f t="shared" si="0"/>
        <v xml:space="preserve">4957 Colonial Park Dr, Halton City , TX 76117       </v>
      </c>
      <c r="K10" s="111">
        <v>43780</v>
      </c>
      <c r="L10" s="111">
        <v>43780</v>
      </c>
      <c r="M10" s="111">
        <v>44106</v>
      </c>
      <c r="N10" s="111">
        <v>44106</v>
      </c>
      <c r="O10" s="111"/>
      <c r="P10" s="110" t="s">
        <v>760</v>
      </c>
      <c r="Q10" s="110" t="s">
        <v>761</v>
      </c>
      <c r="R10" s="110" t="s">
        <v>599</v>
      </c>
      <c r="S10" s="110" t="s">
        <v>3886</v>
      </c>
    </row>
    <row r="11" spans="1:19" hidden="1" x14ac:dyDescent="0.2">
      <c r="A11" s="110">
        <v>200010</v>
      </c>
      <c r="B11" s="110" t="s">
        <v>788</v>
      </c>
      <c r="D11" s="110" t="s">
        <v>789</v>
      </c>
      <c r="E11" s="110" t="s">
        <v>4118</v>
      </c>
      <c r="G11" s="110" t="s">
        <v>4119</v>
      </c>
      <c r="H11" s="110" t="s">
        <v>4094</v>
      </c>
      <c r="I11" s="110" t="s">
        <v>4120</v>
      </c>
      <c r="J11" s="110" t="str">
        <f t="shared" si="0"/>
        <v xml:space="preserve">3436 Frazier Ave, Fort Worth, TX 76110       </v>
      </c>
      <c r="K11" s="111">
        <v>44060</v>
      </c>
      <c r="L11" s="111">
        <v>44060</v>
      </c>
      <c r="M11" s="111">
        <v>44155</v>
      </c>
      <c r="N11" s="111">
        <v>44155</v>
      </c>
      <c r="O11" s="111"/>
      <c r="P11" s="110" t="s">
        <v>760</v>
      </c>
      <c r="Q11" s="110" t="s">
        <v>761</v>
      </c>
      <c r="R11" s="110" t="s">
        <v>599</v>
      </c>
      <c r="S11" s="110" t="s">
        <v>3886</v>
      </c>
    </row>
    <row r="12" spans="1:19" hidden="1" x14ac:dyDescent="0.2">
      <c r="A12" s="110">
        <v>200011</v>
      </c>
      <c r="B12" s="110" t="s">
        <v>790</v>
      </c>
      <c r="C12" s="110" t="s">
        <v>791</v>
      </c>
      <c r="D12" s="110" t="s">
        <v>792</v>
      </c>
      <c r="E12" s="110" t="s">
        <v>4121</v>
      </c>
      <c r="G12" s="110" t="s">
        <v>4104</v>
      </c>
      <c r="H12" s="110" t="s">
        <v>4094</v>
      </c>
      <c r="I12" s="110" t="s">
        <v>4122</v>
      </c>
      <c r="J12" s="110" t="str">
        <f t="shared" si="0"/>
        <v xml:space="preserve">2215 Marilla St #4314, Dallas, TX 75201       </v>
      </c>
      <c r="K12" s="111">
        <v>44060</v>
      </c>
      <c r="L12" s="111">
        <v>44060</v>
      </c>
      <c r="M12" s="111">
        <v>44267</v>
      </c>
      <c r="N12" s="111">
        <v>44267</v>
      </c>
      <c r="O12" s="111"/>
      <c r="P12" s="110" t="s">
        <v>760</v>
      </c>
      <c r="Q12" s="110" t="s">
        <v>761</v>
      </c>
      <c r="R12" s="110" t="s">
        <v>599</v>
      </c>
      <c r="S12" s="110" t="s">
        <v>3886</v>
      </c>
    </row>
    <row r="13" spans="1:19" hidden="1" x14ac:dyDescent="0.2">
      <c r="A13" s="110">
        <v>200012</v>
      </c>
      <c r="B13" s="110" t="s">
        <v>793</v>
      </c>
      <c r="D13" s="110" t="s">
        <v>794</v>
      </c>
      <c r="E13" s="110" t="s">
        <v>4123</v>
      </c>
      <c r="G13" s="110" t="s">
        <v>4119</v>
      </c>
      <c r="H13" s="110" t="s">
        <v>4094</v>
      </c>
      <c r="I13" s="110" t="s">
        <v>4124</v>
      </c>
      <c r="J13" s="110" t="str">
        <f t="shared" si="0"/>
        <v xml:space="preserve">8609 Chelan Way, Fort Worth, TX 76244       </v>
      </c>
      <c r="K13" s="111">
        <v>44109</v>
      </c>
      <c r="L13" s="111">
        <v>44109</v>
      </c>
      <c r="M13" s="111">
        <v>44267</v>
      </c>
      <c r="N13" s="111">
        <v>44267</v>
      </c>
      <c r="O13" s="111"/>
      <c r="P13" s="110" t="s">
        <v>760</v>
      </c>
      <c r="Q13" s="110" t="s">
        <v>761</v>
      </c>
      <c r="R13" s="110" t="s">
        <v>599</v>
      </c>
      <c r="S13" s="110" t="s">
        <v>3886</v>
      </c>
    </row>
    <row r="14" spans="1:19" hidden="1" x14ac:dyDescent="0.2">
      <c r="A14" s="110">
        <v>200013</v>
      </c>
      <c r="B14" s="110" t="s">
        <v>795</v>
      </c>
      <c r="D14" s="110" t="s">
        <v>796</v>
      </c>
      <c r="E14" s="110" t="s">
        <v>4125</v>
      </c>
      <c r="G14" s="110" t="s">
        <v>4126</v>
      </c>
      <c r="H14" s="110" t="s">
        <v>4094</v>
      </c>
      <c r="I14" s="110" t="s">
        <v>4127</v>
      </c>
      <c r="J14" s="110" t="str">
        <f t="shared" si="0"/>
        <v xml:space="preserve">3515 Daniel Dr., Arlington, TX 76014       </v>
      </c>
      <c r="K14" s="111">
        <v>44200</v>
      </c>
      <c r="L14" s="111">
        <v>44200</v>
      </c>
      <c r="M14" s="111">
        <v>44511</v>
      </c>
      <c r="N14" s="111">
        <v>44511</v>
      </c>
      <c r="O14" s="111"/>
      <c r="P14" s="110" t="s">
        <v>760</v>
      </c>
      <c r="R14" s="110" t="s">
        <v>599</v>
      </c>
      <c r="S14" s="110" t="s">
        <v>3886</v>
      </c>
    </row>
    <row r="15" spans="1:19" hidden="1" x14ac:dyDescent="0.2">
      <c r="A15" s="110">
        <v>200014</v>
      </c>
      <c r="B15" s="110" t="s">
        <v>797</v>
      </c>
      <c r="C15" s="110" t="s">
        <v>776</v>
      </c>
      <c r="D15" s="110" t="s">
        <v>798</v>
      </c>
      <c r="E15" s="110" t="s">
        <v>4128</v>
      </c>
      <c r="G15" s="110" t="s">
        <v>4129</v>
      </c>
      <c r="H15" s="110" t="s">
        <v>4094</v>
      </c>
      <c r="I15" s="110" t="s">
        <v>4130</v>
      </c>
      <c r="J15" s="110" t="str">
        <f t="shared" si="0"/>
        <v xml:space="preserve">6313 Skylark Ln, Watauga, TX 76148       </v>
      </c>
      <c r="K15" s="111">
        <v>44291</v>
      </c>
      <c r="L15" s="111">
        <v>44291</v>
      </c>
      <c r="M15" s="111">
        <v>44482</v>
      </c>
      <c r="N15" s="111">
        <v>44482</v>
      </c>
      <c r="O15" s="111"/>
      <c r="P15" s="110" t="s">
        <v>760</v>
      </c>
      <c r="Q15" s="110" t="s">
        <v>761</v>
      </c>
      <c r="R15" s="110" t="s">
        <v>599</v>
      </c>
      <c r="S15" s="110" t="s">
        <v>3886</v>
      </c>
    </row>
    <row r="16" spans="1:19" hidden="1" x14ac:dyDescent="0.2">
      <c r="A16" s="110">
        <v>200015</v>
      </c>
      <c r="B16" s="110" t="s">
        <v>799</v>
      </c>
      <c r="C16" s="110" t="s">
        <v>778</v>
      </c>
      <c r="D16" s="110" t="s">
        <v>800</v>
      </c>
      <c r="E16" s="110" t="s">
        <v>4131</v>
      </c>
      <c r="G16" s="110" t="s">
        <v>4132</v>
      </c>
      <c r="H16" s="110" t="s">
        <v>4094</v>
      </c>
      <c r="I16" s="110" t="s">
        <v>4133</v>
      </c>
      <c r="J16" s="110" t="str">
        <f t="shared" si="0"/>
        <v xml:space="preserve">1451 Centre Place Dr, Denton, TX 76205       </v>
      </c>
      <c r="K16" s="111">
        <v>44291</v>
      </c>
      <c r="L16" s="111">
        <v>44291</v>
      </c>
      <c r="M16" s="111">
        <v>44468</v>
      </c>
      <c r="N16" s="111">
        <v>44468</v>
      </c>
      <c r="O16" s="111"/>
      <c r="P16" s="110" t="s">
        <v>760</v>
      </c>
      <c r="Q16" s="110" t="s">
        <v>771</v>
      </c>
      <c r="R16" s="110" t="s">
        <v>599</v>
      </c>
      <c r="S16" s="110" t="s">
        <v>3886</v>
      </c>
    </row>
    <row r="17" spans="1:19" x14ac:dyDescent="0.2">
      <c r="A17" s="110">
        <v>200016</v>
      </c>
      <c r="B17" s="110" t="s">
        <v>801</v>
      </c>
      <c r="D17" s="110" t="s">
        <v>802</v>
      </c>
      <c r="E17" s="110" t="s">
        <v>4134</v>
      </c>
      <c r="G17" s="110" t="s">
        <v>4135</v>
      </c>
      <c r="H17" s="110" t="s">
        <v>4094</v>
      </c>
      <c r="I17" s="110" t="s">
        <v>4136</v>
      </c>
      <c r="J17" s="110" t="str">
        <f t="shared" si="0"/>
        <v xml:space="preserve">3512 Cowslip Dr, Prosper, TX 75078       </v>
      </c>
      <c r="K17" s="111">
        <v>44501</v>
      </c>
      <c r="L17" s="111">
        <v>44501</v>
      </c>
      <c r="M17" s="111">
        <v>45513</v>
      </c>
      <c r="N17" s="111">
        <v>45518</v>
      </c>
      <c r="O17" s="111"/>
      <c r="P17" s="110" t="s">
        <v>803</v>
      </c>
      <c r="Q17" s="110" t="s">
        <v>804</v>
      </c>
      <c r="R17" s="110" t="s">
        <v>599</v>
      </c>
      <c r="S17" s="110" t="s">
        <v>3886</v>
      </c>
    </row>
    <row r="18" spans="1:19" hidden="1" x14ac:dyDescent="0.2">
      <c r="A18" s="110">
        <v>200017</v>
      </c>
      <c r="B18" s="110" t="s">
        <v>805</v>
      </c>
      <c r="C18" s="110" t="s">
        <v>766</v>
      </c>
      <c r="D18" s="110" t="s">
        <v>806</v>
      </c>
      <c r="E18" s="110" t="s">
        <v>4137</v>
      </c>
      <c r="G18" s="110" t="s">
        <v>4097</v>
      </c>
      <c r="H18" s="110" t="s">
        <v>4094</v>
      </c>
      <c r="I18" s="110" t="s">
        <v>4138</v>
      </c>
      <c r="J18" s="110" t="str">
        <f t="shared" si="0"/>
        <v xml:space="preserve">860 Russell Ln, Bedford, TX 76022       </v>
      </c>
      <c r="K18" s="111">
        <v>44530</v>
      </c>
      <c r="L18" s="111">
        <v>44530</v>
      </c>
      <c r="M18" s="111">
        <v>44736</v>
      </c>
      <c r="N18" s="111">
        <v>44736</v>
      </c>
      <c r="O18" s="111"/>
      <c r="P18" s="110" t="s">
        <v>760</v>
      </c>
      <c r="Q18" s="110" t="s">
        <v>761</v>
      </c>
      <c r="R18" s="110" t="s">
        <v>599</v>
      </c>
      <c r="S18" s="110" t="s">
        <v>3886</v>
      </c>
    </row>
    <row r="19" spans="1:19" hidden="1" x14ac:dyDescent="0.2">
      <c r="A19" s="110">
        <v>200018</v>
      </c>
      <c r="B19" s="110" t="s">
        <v>807</v>
      </c>
      <c r="C19" s="110" t="s">
        <v>791</v>
      </c>
      <c r="D19" s="110" t="s">
        <v>808</v>
      </c>
      <c r="E19" s="110" t="s">
        <v>4139</v>
      </c>
      <c r="G19" s="110" t="s">
        <v>4104</v>
      </c>
      <c r="H19" s="110" t="s">
        <v>4094</v>
      </c>
      <c r="I19" s="110" t="s">
        <v>4140</v>
      </c>
      <c r="J19" s="110" t="str">
        <f t="shared" si="0"/>
        <v xml:space="preserve">1621 Phelps Drive, Dallas, TX 75253       </v>
      </c>
      <c r="K19" s="111">
        <v>44641</v>
      </c>
      <c r="L19" s="111">
        <v>44641</v>
      </c>
      <c r="M19" s="111">
        <v>44649</v>
      </c>
      <c r="N19" s="111">
        <v>44649</v>
      </c>
      <c r="O19" s="111"/>
      <c r="P19" s="110" t="s">
        <v>760</v>
      </c>
      <c r="Q19" s="110" t="s">
        <v>761</v>
      </c>
      <c r="R19" s="110" t="s">
        <v>599</v>
      </c>
      <c r="S19" s="110" t="s">
        <v>3886</v>
      </c>
    </row>
    <row r="20" spans="1:19" hidden="1" x14ac:dyDescent="0.2">
      <c r="A20" s="110">
        <v>210001</v>
      </c>
      <c r="B20" s="110" t="s">
        <v>809</v>
      </c>
      <c r="C20" s="110" t="s">
        <v>810</v>
      </c>
      <c r="D20" s="110" t="s">
        <v>811</v>
      </c>
      <c r="E20" s="110" t="s">
        <v>4141</v>
      </c>
      <c r="G20" s="110" t="s">
        <v>4126</v>
      </c>
      <c r="H20" s="110" t="s">
        <v>4094</v>
      </c>
      <c r="I20" s="110" t="s">
        <v>4142</v>
      </c>
      <c r="J20" s="110" t="str">
        <f t="shared" si="0"/>
        <v xml:space="preserve">1312 Willowbrook St, Arlington, TX 76011       </v>
      </c>
      <c r="K20" s="111">
        <v>43066</v>
      </c>
      <c r="L20" s="111">
        <v>43066</v>
      </c>
      <c r="M20" s="111">
        <v>43455</v>
      </c>
      <c r="N20" s="111">
        <v>43455</v>
      </c>
      <c r="O20" s="111"/>
      <c r="P20" s="110" t="s">
        <v>812</v>
      </c>
      <c r="R20" s="110" t="s">
        <v>4143</v>
      </c>
      <c r="S20" s="110" t="s">
        <v>4144</v>
      </c>
    </row>
    <row r="21" spans="1:19" hidden="1" x14ac:dyDescent="0.2">
      <c r="A21" s="110">
        <v>210002</v>
      </c>
      <c r="B21" s="110" t="s">
        <v>813</v>
      </c>
      <c r="C21" s="110" t="s">
        <v>766</v>
      </c>
      <c r="D21" s="110" t="s">
        <v>814</v>
      </c>
      <c r="E21" s="110" t="s">
        <v>4145</v>
      </c>
      <c r="F21" s="110" t="s">
        <v>4146</v>
      </c>
      <c r="G21" s="110" t="s">
        <v>4147</v>
      </c>
      <c r="H21" s="110" t="s">
        <v>4094</v>
      </c>
      <c r="I21" s="110" t="s">
        <v>4148</v>
      </c>
      <c r="J21" s="110" t="str">
        <f t="shared" si="0"/>
        <v xml:space="preserve">8601 Ice House Dr, Apt 3310, North Richland Hills, TX 76180       </v>
      </c>
      <c r="K21" s="111">
        <v>42142</v>
      </c>
      <c r="L21" s="111">
        <v>42142</v>
      </c>
      <c r="M21" s="111">
        <v>43854</v>
      </c>
      <c r="N21" s="111">
        <v>43854</v>
      </c>
      <c r="O21" s="111"/>
      <c r="P21" s="110" t="s">
        <v>812</v>
      </c>
      <c r="Q21" s="110" t="s">
        <v>761</v>
      </c>
      <c r="R21" s="110" t="s">
        <v>4143</v>
      </c>
      <c r="S21" s="110" t="s">
        <v>4144</v>
      </c>
    </row>
    <row r="22" spans="1:19" x14ac:dyDescent="0.2">
      <c r="A22" s="110">
        <v>210003</v>
      </c>
      <c r="B22" s="110" t="s">
        <v>815</v>
      </c>
      <c r="C22" s="110" t="s">
        <v>816</v>
      </c>
      <c r="D22" s="110" t="s">
        <v>817</v>
      </c>
      <c r="E22" s="110" t="s">
        <v>4149</v>
      </c>
      <c r="G22" s="110" t="s">
        <v>4150</v>
      </c>
      <c r="H22" s="110" t="s">
        <v>4094</v>
      </c>
      <c r="I22" s="110" t="s">
        <v>4151</v>
      </c>
      <c r="J22" s="110" t="str">
        <f t="shared" si="0"/>
        <v xml:space="preserve">2209 Sam St, Mansfield, TX 76063       </v>
      </c>
      <c r="K22" s="111">
        <v>42142</v>
      </c>
      <c r="L22" s="111">
        <v>42142</v>
      </c>
      <c r="M22" s="111">
        <v>45626</v>
      </c>
      <c r="N22" s="111"/>
      <c r="O22" s="111">
        <v>42387</v>
      </c>
      <c r="P22" s="110" t="s">
        <v>818</v>
      </c>
      <c r="Q22" s="110" t="s">
        <v>804</v>
      </c>
      <c r="R22" s="110" t="s">
        <v>4152</v>
      </c>
      <c r="S22" s="110" t="s">
        <v>4153</v>
      </c>
    </row>
    <row r="23" spans="1:19" hidden="1" x14ac:dyDescent="0.2">
      <c r="A23" s="110">
        <v>210004</v>
      </c>
      <c r="B23" s="110" t="s">
        <v>819</v>
      </c>
      <c r="D23" s="110" t="s">
        <v>820</v>
      </c>
      <c r="E23" s="110" t="s">
        <v>4154</v>
      </c>
      <c r="G23" s="110" t="s">
        <v>4104</v>
      </c>
      <c r="H23" s="110" t="s">
        <v>4094</v>
      </c>
      <c r="I23" s="110" t="s">
        <v>4155</v>
      </c>
      <c r="J23" s="110" t="str">
        <f t="shared" si="0"/>
        <v xml:space="preserve">13103 Fall Manor Drive, Dallas, TX 75243       </v>
      </c>
      <c r="K23" s="111">
        <v>42247</v>
      </c>
      <c r="L23" s="111">
        <v>42247</v>
      </c>
      <c r="M23" s="111">
        <v>44933</v>
      </c>
      <c r="N23" s="111">
        <v>44933</v>
      </c>
      <c r="O23" s="111"/>
      <c r="P23" s="110" t="s">
        <v>812</v>
      </c>
      <c r="Q23" s="110" t="s">
        <v>804</v>
      </c>
      <c r="R23" s="110" t="s">
        <v>4143</v>
      </c>
      <c r="S23" s="110" t="s">
        <v>4144</v>
      </c>
    </row>
    <row r="24" spans="1:19" hidden="1" x14ac:dyDescent="0.2">
      <c r="A24" s="110">
        <v>210005</v>
      </c>
      <c r="B24" s="110" t="s">
        <v>821</v>
      </c>
      <c r="D24" s="110" t="s">
        <v>822</v>
      </c>
      <c r="E24" s="110" t="s">
        <v>4156</v>
      </c>
      <c r="G24" s="110" t="s">
        <v>823</v>
      </c>
      <c r="H24" s="110" t="s">
        <v>4094</v>
      </c>
      <c r="I24" s="110" t="s">
        <v>4157</v>
      </c>
      <c r="J24" s="110" t="str">
        <f t="shared" si="0"/>
        <v xml:space="preserve">881 Cotswolds Ct, Richardson, TX 75081       </v>
      </c>
      <c r="K24" s="111">
        <v>42808</v>
      </c>
      <c r="L24" s="111">
        <v>42808</v>
      </c>
      <c r="M24" s="111">
        <v>43693</v>
      </c>
      <c r="N24" s="111">
        <v>43693</v>
      </c>
      <c r="O24" s="111"/>
      <c r="P24" s="110" t="s">
        <v>812</v>
      </c>
      <c r="R24" s="110" t="s">
        <v>4143</v>
      </c>
      <c r="S24" s="110" t="s">
        <v>4144</v>
      </c>
    </row>
    <row r="25" spans="1:19" hidden="1" x14ac:dyDescent="0.2">
      <c r="A25" s="110">
        <v>210006</v>
      </c>
      <c r="B25" s="110" t="s">
        <v>824</v>
      </c>
      <c r="C25" s="110" t="s">
        <v>762</v>
      </c>
      <c r="D25" s="110" t="s">
        <v>825</v>
      </c>
      <c r="E25" s="110" t="s">
        <v>4158</v>
      </c>
      <c r="G25" s="110" t="s">
        <v>4119</v>
      </c>
      <c r="H25" s="110" t="s">
        <v>4094</v>
      </c>
      <c r="I25" s="110" t="s">
        <v>4159</v>
      </c>
      <c r="J25" s="110" t="str">
        <f t="shared" si="0"/>
        <v xml:space="preserve">3216 Sadie Trl, Fort Worth, TX 76137       </v>
      </c>
      <c r="K25" s="111">
        <v>41547</v>
      </c>
      <c r="L25" s="111">
        <v>41547</v>
      </c>
      <c r="M25" s="111">
        <v>44584</v>
      </c>
      <c r="N25" s="111">
        <v>44584</v>
      </c>
      <c r="O25" s="111"/>
      <c r="P25" s="110" t="s">
        <v>812</v>
      </c>
      <c r="Q25" s="110" t="s">
        <v>804</v>
      </c>
      <c r="R25" s="110" t="s">
        <v>4143</v>
      </c>
      <c r="S25" s="110" t="s">
        <v>4144</v>
      </c>
    </row>
    <row r="26" spans="1:19" hidden="1" x14ac:dyDescent="0.2">
      <c r="A26" s="110">
        <v>210007</v>
      </c>
      <c r="B26" s="110" t="s">
        <v>826</v>
      </c>
      <c r="D26" s="110" t="s">
        <v>827</v>
      </c>
      <c r="E26" s="110" t="s">
        <v>4160</v>
      </c>
      <c r="G26" s="110" t="s">
        <v>4104</v>
      </c>
      <c r="H26" s="110" t="s">
        <v>4094</v>
      </c>
      <c r="I26" s="110" t="s">
        <v>4161</v>
      </c>
      <c r="J26" s="110" t="str">
        <f t="shared" si="0"/>
        <v xml:space="preserve">10347 Limestone Dr, Dallas, TX 75217       </v>
      </c>
      <c r="K26" s="111">
        <v>43151</v>
      </c>
      <c r="L26" s="111">
        <v>43892</v>
      </c>
      <c r="M26" s="111">
        <v>44858</v>
      </c>
      <c r="N26" s="111">
        <v>44858</v>
      </c>
      <c r="O26" s="111"/>
      <c r="P26" s="110" t="s">
        <v>828</v>
      </c>
      <c r="Q26" s="110" t="s">
        <v>761</v>
      </c>
      <c r="R26" s="110" t="s">
        <v>4162</v>
      </c>
      <c r="S26" s="110" t="s">
        <v>4144</v>
      </c>
    </row>
    <row r="27" spans="1:19" hidden="1" x14ac:dyDescent="0.2">
      <c r="A27" s="110">
        <v>210008</v>
      </c>
      <c r="B27" s="110" t="s">
        <v>829</v>
      </c>
      <c r="C27" s="110" t="s">
        <v>778</v>
      </c>
      <c r="D27" s="110" t="s">
        <v>830</v>
      </c>
      <c r="E27" s="110" t="s">
        <v>4163</v>
      </c>
      <c r="G27" s="110" t="s">
        <v>4164</v>
      </c>
      <c r="H27" s="110" t="s">
        <v>4094</v>
      </c>
      <c r="I27" s="110" t="s">
        <v>4165</v>
      </c>
      <c r="J27" s="110" t="str">
        <f t="shared" si="0"/>
        <v xml:space="preserve">4605 Prescott Cir, Flower Mound, TX 75028-2031  </v>
      </c>
      <c r="L27" s="111">
        <v>43164</v>
      </c>
      <c r="M27" s="111">
        <v>44353</v>
      </c>
      <c r="N27" s="111">
        <v>44360</v>
      </c>
      <c r="O27" s="111"/>
      <c r="P27" s="110" t="s">
        <v>812</v>
      </c>
      <c r="R27" s="110" t="s">
        <v>4143</v>
      </c>
      <c r="S27" s="110" t="s">
        <v>4144</v>
      </c>
    </row>
    <row r="28" spans="1:19" hidden="1" x14ac:dyDescent="0.2">
      <c r="A28" s="110">
        <v>210009</v>
      </c>
      <c r="B28" s="110" t="s">
        <v>831</v>
      </c>
      <c r="C28" s="110" t="s">
        <v>832</v>
      </c>
      <c r="D28" s="110" t="s">
        <v>833</v>
      </c>
      <c r="E28" s="110" t="s">
        <v>4166</v>
      </c>
      <c r="G28" s="110" t="s">
        <v>4167</v>
      </c>
      <c r="H28" s="110" t="s">
        <v>4094</v>
      </c>
      <c r="I28" s="110" t="s">
        <v>4168</v>
      </c>
      <c r="J28" s="110" t="str">
        <f t="shared" si="0"/>
        <v xml:space="preserve">3216 Yeltes, Grand Prairie, TX 75054       </v>
      </c>
      <c r="K28" s="111">
        <v>43115</v>
      </c>
      <c r="L28" s="111">
        <v>43115</v>
      </c>
      <c r="M28" s="111">
        <v>44624</v>
      </c>
      <c r="N28" s="111">
        <v>44624</v>
      </c>
      <c r="O28" s="111"/>
      <c r="P28" s="110" t="s">
        <v>828</v>
      </c>
      <c r="Q28" s="110" t="s">
        <v>804</v>
      </c>
      <c r="R28" s="110" t="s">
        <v>4162</v>
      </c>
      <c r="S28" s="110" t="s">
        <v>4144</v>
      </c>
    </row>
    <row r="29" spans="1:19" x14ac:dyDescent="0.2">
      <c r="A29" s="110">
        <v>210010</v>
      </c>
      <c r="B29" s="110" t="s">
        <v>834</v>
      </c>
      <c r="D29" s="110" t="s">
        <v>835</v>
      </c>
      <c r="E29" s="110" t="s">
        <v>4169</v>
      </c>
      <c r="G29" s="110" t="s">
        <v>4170</v>
      </c>
      <c r="H29" s="110" t="s">
        <v>4094</v>
      </c>
      <c r="I29" s="110" t="s">
        <v>4171</v>
      </c>
      <c r="J29" s="110" t="str">
        <f t="shared" si="0"/>
        <v xml:space="preserve">1201 Prairie Lake Path, Carrollton, TX 75010       </v>
      </c>
      <c r="K29" s="111">
        <v>42971</v>
      </c>
      <c r="L29" s="111">
        <v>42971</v>
      </c>
      <c r="M29" s="111">
        <v>45625</v>
      </c>
      <c r="N29" s="111"/>
      <c r="O29" s="111"/>
      <c r="P29" s="110" t="s">
        <v>818</v>
      </c>
      <c r="Q29" s="110" t="s">
        <v>804</v>
      </c>
      <c r="R29" s="110" t="s">
        <v>4152</v>
      </c>
      <c r="S29" s="110" t="s">
        <v>4144</v>
      </c>
    </row>
    <row r="30" spans="1:19" hidden="1" x14ac:dyDescent="0.2">
      <c r="A30" s="110">
        <v>210011</v>
      </c>
      <c r="B30" s="110" t="s">
        <v>813</v>
      </c>
      <c r="D30" s="110" t="s">
        <v>836</v>
      </c>
      <c r="E30" s="110" t="s">
        <v>4172</v>
      </c>
      <c r="F30" s="110" t="s">
        <v>4173</v>
      </c>
      <c r="G30" s="110" t="s">
        <v>4104</v>
      </c>
      <c r="H30" s="110" t="s">
        <v>4094</v>
      </c>
      <c r="I30" s="110" t="s">
        <v>4105</v>
      </c>
      <c r="J30" s="110" t="str">
        <f t="shared" si="0"/>
        <v xml:space="preserve">1707 N Hall St, Apt 132, Dallas, TX 75204       </v>
      </c>
      <c r="K30" s="111">
        <v>43040</v>
      </c>
      <c r="L30" s="111">
        <v>43040</v>
      </c>
      <c r="M30" s="111">
        <v>43806</v>
      </c>
      <c r="N30" s="111">
        <v>43721</v>
      </c>
      <c r="O30" s="111"/>
      <c r="P30" s="110" t="s">
        <v>837</v>
      </c>
      <c r="R30" s="110" t="s">
        <v>4174</v>
      </c>
      <c r="S30" s="110" t="s">
        <v>4144</v>
      </c>
    </row>
    <row r="31" spans="1:19" x14ac:dyDescent="0.2">
      <c r="A31" s="110">
        <v>210012</v>
      </c>
      <c r="B31" s="110" t="s">
        <v>838</v>
      </c>
      <c r="D31" s="110" t="s">
        <v>839</v>
      </c>
      <c r="E31" s="110" t="s">
        <v>4175</v>
      </c>
      <c r="G31" s="110" t="s">
        <v>4176</v>
      </c>
      <c r="H31" s="110" t="s">
        <v>4094</v>
      </c>
      <c r="I31" s="110" t="s">
        <v>4177</v>
      </c>
      <c r="J31" s="110" t="str">
        <f t="shared" si="0"/>
        <v xml:space="preserve">513 Burbank Lane, Little Elm, TX 75068       </v>
      </c>
      <c r="K31" s="111">
        <v>43402</v>
      </c>
      <c r="L31" s="111">
        <v>43402</v>
      </c>
      <c r="M31" s="111">
        <v>45625</v>
      </c>
      <c r="N31" s="111"/>
      <c r="O31" s="111"/>
      <c r="P31" s="110" t="s">
        <v>840</v>
      </c>
      <c r="Q31" s="110" t="s">
        <v>804</v>
      </c>
      <c r="R31" s="110" t="s">
        <v>4178</v>
      </c>
      <c r="S31" s="110" t="s">
        <v>4144</v>
      </c>
    </row>
    <row r="32" spans="1:19" x14ac:dyDescent="0.2">
      <c r="A32" s="110">
        <v>210013</v>
      </c>
      <c r="B32" s="110" t="s">
        <v>841</v>
      </c>
      <c r="C32" s="110" t="s">
        <v>810</v>
      </c>
      <c r="D32" s="110" t="s">
        <v>842</v>
      </c>
      <c r="E32" s="110" t="s">
        <v>4179</v>
      </c>
      <c r="G32" s="110" t="s">
        <v>4119</v>
      </c>
      <c r="H32" s="110" t="s">
        <v>4094</v>
      </c>
      <c r="I32" s="110" t="s">
        <v>4124</v>
      </c>
      <c r="J32" s="110" t="str">
        <f t="shared" si="0"/>
        <v xml:space="preserve">10024 Voss Ave, Fort Worth, TX 76244       </v>
      </c>
      <c r="K32" s="111">
        <v>42590</v>
      </c>
      <c r="L32" s="111">
        <v>42590</v>
      </c>
      <c r="M32" s="111">
        <v>45626</v>
      </c>
      <c r="N32" s="111"/>
      <c r="O32" s="111"/>
      <c r="P32" s="110" t="s">
        <v>843</v>
      </c>
      <c r="R32" s="110" t="s">
        <v>4180</v>
      </c>
      <c r="S32" s="110" t="s">
        <v>4181</v>
      </c>
    </row>
    <row r="33" spans="1:19" hidden="1" x14ac:dyDescent="0.2">
      <c r="A33" s="110">
        <v>210014</v>
      </c>
      <c r="B33" s="110" t="s">
        <v>844</v>
      </c>
      <c r="C33" s="110" t="s">
        <v>845</v>
      </c>
      <c r="D33" s="110" t="s">
        <v>846</v>
      </c>
      <c r="E33" s="110" t="s">
        <v>4182</v>
      </c>
      <c r="G33" s="110" t="s">
        <v>4183</v>
      </c>
      <c r="H33" s="110" t="s">
        <v>4184</v>
      </c>
      <c r="I33" s="110" t="s">
        <v>4185</v>
      </c>
      <c r="J33" s="110" t="str">
        <f t="shared" si="0"/>
        <v xml:space="preserve">11520 Gainsborough Way, Lehigh Acres, FL 33976       </v>
      </c>
      <c r="K33" s="111">
        <v>43430</v>
      </c>
      <c r="L33" s="111">
        <v>43430</v>
      </c>
      <c r="M33" s="111">
        <v>43574</v>
      </c>
      <c r="N33" s="111">
        <v>43574</v>
      </c>
      <c r="O33" s="111"/>
      <c r="P33" s="110" t="s">
        <v>828</v>
      </c>
      <c r="Q33" s="110" t="s">
        <v>771</v>
      </c>
      <c r="R33" s="110" t="s">
        <v>4162</v>
      </c>
      <c r="S33" s="110" t="s">
        <v>4144</v>
      </c>
    </row>
    <row r="34" spans="1:19" hidden="1" x14ac:dyDescent="0.2">
      <c r="A34" s="110">
        <v>210015</v>
      </c>
      <c r="B34" s="110" t="s">
        <v>847</v>
      </c>
      <c r="C34" s="110" t="s">
        <v>848</v>
      </c>
      <c r="D34" s="110" t="s">
        <v>849</v>
      </c>
      <c r="E34" s="110" t="s">
        <v>4186</v>
      </c>
      <c r="G34" s="110" t="s">
        <v>4187</v>
      </c>
      <c r="H34" s="110" t="s">
        <v>4188</v>
      </c>
      <c r="I34" s="110" t="s">
        <v>4189</v>
      </c>
      <c r="J34" s="110" t="str">
        <f t="shared" si="0"/>
        <v xml:space="preserve">15115 Ashville Ave , Pride, LA 70770       </v>
      </c>
      <c r="K34" s="111">
        <v>43605</v>
      </c>
      <c r="L34" s="111">
        <v>43605</v>
      </c>
      <c r="M34" s="111">
        <v>43806</v>
      </c>
      <c r="N34" s="111">
        <v>43806</v>
      </c>
      <c r="O34" s="111"/>
      <c r="P34" s="110" t="s">
        <v>828</v>
      </c>
      <c r="R34" s="110" t="s">
        <v>4162</v>
      </c>
      <c r="S34" s="110" t="s">
        <v>3886</v>
      </c>
    </row>
    <row r="35" spans="1:19" hidden="1" x14ac:dyDescent="0.2">
      <c r="A35" s="110">
        <v>210016</v>
      </c>
      <c r="B35" s="110" t="s">
        <v>850</v>
      </c>
      <c r="D35" s="110" t="s">
        <v>851</v>
      </c>
      <c r="E35" s="110" t="s">
        <v>4190</v>
      </c>
      <c r="G35" s="110" t="s">
        <v>4191</v>
      </c>
      <c r="H35" s="110" t="s">
        <v>4094</v>
      </c>
      <c r="I35" s="110" t="s">
        <v>4192</v>
      </c>
      <c r="J35" s="110" t="str">
        <f t="shared" si="0"/>
        <v xml:space="preserve">9351 Avery Ranch Way, Justin, TX 76247       </v>
      </c>
      <c r="L35" s="111">
        <v>43696</v>
      </c>
      <c r="M35" s="111">
        <v>44294</v>
      </c>
      <c r="N35" s="111">
        <v>44294</v>
      </c>
      <c r="O35" s="111"/>
      <c r="P35" s="110" t="s">
        <v>812</v>
      </c>
      <c r="R35" s="110" t="s">
        <v>4143</v>
      </c>
      <c r="S35" s="110" t="s">
        <v>4144</v>
      </c>
    </row>
    <row r="36" spans="1:19" x14ac:dyDescent="0.2">
      <c r="A36" s="110">
        <v>210017</v>
      </c>
      <c r="B36" s="110" t="s">
        <v>852</v>
      </c>
      <c r="C36" s="110" t="s">
        <v>853</v>
      </c>
      <c r="D36" s="110" t="s">
        <v>854</v>
      </c>
      <c r="E36" s="110" t="s">
        <v>4193</v>
      </c>
      <c r="G36" s="110" t="s">
        <v>4170</v>
      </c>
      <c r="H36" s="110" t="s">
        <v>4094</v>
      </c>
      <c r="I36" s="110" t="s">
        <v>4194</v>
      </c>
      <c r="J36" s="110" t="str">
        <f t="shared" si="0"/>
        <v xml:space="preserve">3330 County Sq Dr Apt 625, Carrollton, TX 75006       </v>
      </c>
      <c r="K36" s="111">
        <v>43759</v>
      </c>
      <c r="L36" s="111">
        <v>43759</v>
      </c>
      <c r="M36" s="111">
        <v>45310</v>
      </c>
      <c r="N36" s="111">
        <v>45310</v>
      </c>
      <c r="O36" s="111"/>
      <c r="P36" s="110" t="s">
        <v>840</v>
      </c>
      <c r="Q36" s="110" t="s">
        <v>771</v>
      </c>
      <c r="R36" s="110" t="s">
        <v>4178</v>
      </c>
      <c r="S36" s="110" t="s">
        <v>4144</v>
      </c>
    </row>
    <row r="37" spans="1:19" x14ac:dyDescent="0.2">
      <c r="A37" s="110">
        <v>210018</v>
      </c>
      <c r="B37" s="110" t="s">
        <v>855</v>
      </c>
      <c r="C37" s="110" t="s">
        <v>778</v>
      </c>
      <c r="D37" s="110" t="s">
        <v>856</v>
      </c>
      <c r="E37" s="110" t="s">
        <v>4195</v>
      </c>
      <c r="G37" s="110" t="s">
        <v>4196</v>
      </c>
      <c r="H37" s="110" t="s">
        <v>4094</v>
      </c>
      <c r="I37" s="110" t="s">
        <v>4197</v>
      </c>
      <c r="J37" s="110" t="str">
        <f t="shared" si="0"/>
        <v xml:space="preserve">1700 E Hickory Hill Rd, Argyle, TX 76226       </v>
      </c>
      <c r="K37" s="111">
        <v>43843</v>
      </c>
      <c r="L37" s="111">
        <v>43843</v>
      </c>
      <c r="M37" s="111">
        <v>45460</v>
      </c>
      <c r="N37" s="111"/>
      <c r="O37" s="111">
        <v>45460</v>
      </c>
      <c r="P37" s="110" t="s">
        <v>840</v>
      </c>
      <c r="R37" s="110" t="s">
        <v>4178</v>
      </c>
      <c r="S37" s="110" t="s">
        <v>4144</v>
      </c>
    </row>
    <row r="38" spans="1:19" hidden="1" x14ac:dyDescent="0.2">
      <c r="A38" s="110">
        <v>210019</v>
      </c>
      <c r="B38" s="110" t="s">
        <v>857</v>
      </c>
      <c r="C38" s="110" t="s">
        <v>766</v>
      </c>
      <c r="D38" s="110" t="s">
        <v>858</v>
      </c>
      <c r="E38" s="110" t="s">
        <v>4198</v>
      </c>
      <c r="G38" s="110" t="s">
        <v>4199</v>
      </c>
      <c r="H38" s="110" t="s">
        <v>4200</v>
      </c>
      <c r="I38" s="110" t="s">
        <v>4201</v>
      </c>
      <c r="J38" s="110" t="str">
        <f t="shared" si="0"/>
        <v xml:space="preserve">64201 S 35200 Rd, Maramec, OK 74045       </v>
      </c>
      <c r="K38" s="111">
        <v>43969</v>
      </c>
      <c r="L38" s="111">
        <v>43969</v>
      </c>
      <c r="M38" s="111">
        <v>44057</v>
      </c>
      <c r="N38" s="111">
        <v>44057</v>
      </c>
      <c r="O38" s="111"/>
      <c r="P38" s="110" t="s">
        <v>828</v>
      </c>
      <c r="R38" s="110" t="s">
        <v>4162</v>
      </c>
      <c r="S38" s="110" t="s">
        <v>3886</v>
      </c>
    </row>
    <row r="39" spans="1:19" hidden="1" x14ac:dyDescent="0.2">
      <c r="A39" s="110">
        <v>210020</v>
      </c>
      <c r="B39" s="110" t="s">
        <v>859</v>
      </c>
      <c r="D39" s="110" t="s">
        <v>860</v>
      </c>
      <c r="E39" s="110" t="s">
        <v>4202</v>
      </c>
      <c r="G39" s="110" t="s">
        <v>4203</v>
      </c>
      <c r="H39" s="110" t="s">
        <v>4094</v>
      </c>
      <c r="I39" s="110" t="s">
        <v>4204</v>
      </c>
      <c r="J39" s="110" t="str">
        <f t="shared" si="0"/>
        <v xml:space="preserve">323 S 2nd St, Wylie, TX 75098       </v>
      </c>
      <c r="K39" s="111">
        <v>43969</v>
      </c>
      <c r="L39" s="111">
        <v>43969</v>
      </c>
      <c r="M39" s="111">
        <v>44057</v>
      </c>
      <c r="N39" s="111">
        <v>44057</v>
      </c>
      <c r="O39" s="111"/>
      <c r="P39" s="110" t="s">
        <v>828</v>
      </c>
      <c r="Q39" s="110" t="s">
        <v>761</v>
      </c>
      <c r="R39" s="110" t="s">
        <v>4162</v>
      </c>
      <c r="S39" s="110" t="s">
        <v>3886</v>
      </c>
    </row>
    <row r="40" spans="1:19" hidden="1" x14ac:dyDescent="0.2">
      <c r="A40" s="110">
        <v>210021</v>
      </c>
      <c r="B40" s="110" t="s">
        <v>861</v>
      </c>
      <c r="D40" s="110" t="s">
        <v>862</v>
      </c>
      <c r="E40" s="110" t="s">
        <v>4205</v>
      </c>
      <c r="G40" s="110" t="s">
        <v>4104</v>
      </c>
      <c r="H40" s="110" t="s">
        <v>4094</v>
      </c>
      <c r="I40" s="110" t="s">
        <v>4206</v>
      </c>
      <c r="J40" s="110" t="str">
        <f t="shared" si="0"/>
        <v xml:space="preserve">4616 Western Oaks Dr, Dallas, TX 75211       </v>
      </c>
      <c r="K40" s="111">
        <v>43969</v>
      </c>
      <c r="L40" s="111">
        <v>43969</v>
      </c>
      <c r="M40" s="111">
        <v>44670</v>
      </c>
      <c r="N40" s="111">
        <v>44670</v>
      </c>
      <c r="O40" s="111"/>
      <c r="P40" s="110" t="s">
        <v>828</v>
      </c>
      <c r="Q40" s="110" t="s">
        <v>761</v>
      </c>
      <c r="R40" s="110" t="s">
        <v>4162</v>
      </c>
      <c r="S40" s="110" t="s">
        <v>3886</v>
      </c>
    </row>
    <row r="41" spans="1:19" hidden="1" x14ac:dyDescent="0.2">
      <c r="A41" s="110">
        <v>210022</v>
      </c>
      <c r="B41" s="110" t="s">
        <v>863</v>
      </c>
      <c r="C41" s="110" t="s">
        <v>832</v>
      </c>
      <c r="D41" s="110" t="s">
        <v>825</v>
      </c>
      <c r="E41" s="110" t="s">
        <v>4207</v>
      </c>
      <c r="G41" s="110" t="s">
        <v>4119</v>
      </c>
      <c r="H41" s="110" t="s">
        <v>4094</v>
      </c>
      <c r="I41" s="110" t="s">
        <v>4208</v>
      </c>
      <c r="J41" s="110" t="str">
        <f t="shared" si="0"/>
        <v xml:space="preserve">4336 Dulles Dr Apt 10311, Fort Worth, TX 76155       </v>
      </c>
      <c r="K41" s="111">
        <v>43983</v>
      </c>
      <c r="L41" s="111">
        <v>43983</v>
      </c>
      <c r="M41" s="111">
        <v>44895</v>
      </c>
      <c r="N41" s="111">
        <v>44895</v>
      </c>
      <c r="O41" s="111"/>
      <c r="P41" s="110" t="s">
        <v>812</v>
      </c>
      <c r="Q41" s="110" t="s">
        <v>804</v>
      </c>
      <c r="R41" s="110" t="s">
        <v>4143</v>
      </c>
      <c r="S41" s="110" t="s">
        <v>4144</v>
      </c>
    </row>
    <row r="42" spans="1:19" hidden="1" x14ac:dyDescent="0.2">
      <c r="A42" s="110">
        <v>210023</v>
      </c>
      <c r="B42" s="110" t="s">
        <v>864</v>
      </c>
      <c r="C42" s="110" t="s">
        <v>810</v>
      </c>
      <c r="D42" s="110" t="s">
        <v>865</v>
      </c>
      <c r="E42" s="110" t="s">
        <v>4209</v>
      </c>
      <c r="G42" s="110" t="s">
        <v>4210</v>
      </c>
      <c r="H42" s="110" t="s">
        <v>4094</v>
      </c>
      <c r="I42" s="110" t="s">
        <v>4211</v>
      </c>
      <c r="J42" s="110" t="str">
        <f t="shared" si="0"/>
        <v xml:space="preserve">2305 S Custer Rd Apt 706, McKinney, TX 75072       </v>
      </c>
      <c r="K42" s="111">
        <v>44039</v>
      </c>
      <c r="L42" s="111">
        <v>44039</v>
      </c>
      <c r="M42" s="111">
        <v>44170</v>
      </c>
      <c r="N42" s="111">
        <v>44170</v>
      </c>
      <c r="O42" s="111"/>
      <c r="P42" s="110" t="s">
        <v>812</v>
      </c>
      <c r="Q42" s="110" t="s">
        <v>761</v>
      </c>
      <c r="R42" s="110" t="s">
        <v>4143</v>
      </c>
      <c r="S42" s="110" t="s">
        <v>3886</v>
      </c>
    </row>
    <row r="43" spans="1:19" hidden="1" x14ac:dyDescent="0.2">
      <c r="A43" s="110">
        <v>210024</v>
      </c>
      <c r="B43" s="110" t="s">
        <v>866</v>
      </c>
      <c r="D43" s="110" t="s">
        <v>867</v>
      </c>
      <c r="E43" s="110" t="s">
        <v>4212</v>
      </c>
      <c r="G43" s="110" t="s">
        <v>4213</v>
      </c>
      <c r="H43" s="110" t="s">
        <v>4214</v>
      </c>
      <c r="I43" s="110" t="s">
        <v>4215</v>
      </c>
      <c r="J43" s="110" t="str">
        <f t="shared" si="0"/>
        <v xml:space="preserve">23030 Us Hwy 98, Foley, AL 36535       </v>
      </c>
      <c r="K43" s="111">
        <v>44039</v>
      </c>
      <c r="L43" s="111">
        <v>44039</v>
      </c>
      <c r="M43" s="111">
        <v>44141</v>
      </c>
      <c r="N43" s="111">
        <v>44141</v>
      </c>
      <c r="O43" s="111"/>
      <c r="P43" s="110" t="s">
        <v>828</v>
      </c>
      <c r="Q43" s="110" t="s">
        <v>804</v>
      </c>
      <c r="R43" s="110" t="s">
        <v>4162</v>
      </c>
      <c r="S43" s="110" t="s">
        <v>3886</v>
      </c>
    </row>
    <row r="44" spans="1:19" hidden="1" x14ac:dyDescent="0.2">
      <c r="A44" s="110">
        <v>210025</v>
      </c>
      <c r="B44" s="110" t="s">
        <v>868</v>
      </c>
      <c r="C44" s="110" t="s">
        <v>776</v>
      </c>
      <c r="D44" s="110" t="s">
        <v>869</v>
      </c>
      <c r="E44" s="110" t="s">
        <v>4216</v>
      </c>
      <c r="G44" s="110" t="s">
        <v>4104</v>
      </c>
      <c r="H44" s="110" t="s">
        <v>4094</v>
      </c>
      <c r="I44" s="110" t="s">
        <v>4217</v>
      </c>
      <c r="J44" s="110" t="str">
        <f t="shared" si="0"/>
        <v xml:space="preserve">4646 Amesbury Dr Apt 529, Dallas, TX 75206       </v>
      </c>
      <c r="K44" s="111">
        <v>44053</v>
      </c>
      <c r="L44" s="111">
        <v>44053</v>
      </c>
      <c r="M44" s="111">
        <v>44288</v>
      </c>
      <c r="N44" s="111">
        <v>44288</v>
      </c>
      <c r="O44" s="111"/>
      <c r="P44" s="110" t="s">
        <v>828</v>
      </c>
      <c r="Q44" s="110" t="s">
        <v>761</v>
      </c>
      <c r="R44" s="110" t="s">
        <v>4162</v>
      </c>
      <c r="S44" s="110" t="s">
        <v>3886</v>
      </c>
    </row>
    <row r="45" spans="1:19" hidden="1" x14ac:dyDescent="0.2">
      <c r="A45" s="110">
        <v>210026</v>
      </c>
      <c r="B45" s="110" t="s">
        <v>870</v>
      </c>
      <c r="C45" s="110" t="s">
        <v>772</v>
      </c>
      <c r="D45" s="110" t="s">
        <v>871</v>
      </c>
      <c r="E45" s="110" t="s">
        <v>4218</v>
      </c>
      <c r="G45" s="110" t="s">
        <v>4126</v>
      </c>
      <c r="H45" s="110" t="s">
        <v>4094</v>
      </c>
      <c r="I45" s="110" t="s">
        <v>4219</v>
      </c>
      <c r="J45" s="110" t="str">
        <f t="shared" si="0"/>
        <v xml:space="preserve">8000 Ranchvale Ln, Arlington, TX 76002       </v>
      </c>
      <c r="K45" s="111">
        <v>44200</v>
      </c>
      <c r="L45" s="111">
        <v>44200</v>
      </c>
      <c r="M45" s="111">
        <v>44330</v>
      </c>
      <c r="N45" s="111">
        <v>44330</v>
      </c>
      <c r="O45" s="111"/>
      <c r="P45" s="110" t="s">
        <v>828</v>
      </c>
      <c r="R45" s="110" t="s">
        <v>4162</v>
      </c>
      <c r="S45" s="110" t="s">
        <v>3886</v>
      </c>
    </row>
    <row r="46" spans="1:19" hidden="1" x14ac:dyDescent="0.2">
      <c r="A46" s="110">
        <v>210027</v>
      </c>
      <c r="B46" s="110" t="s">
        <v>829</v>
      </c>
      <c r="C46" s="110" t="s">
        <v>778</v>
      </c>
      <c r="D46" s="110" t="s">
        <v>872</v>
      </c>
      <c r="E46" s="110" t="s">
        <v>4220</v>
      </c>
      <c r="G46" s="110" t="s">
        <v>4167</v>
      </c>
      <c r="H46" s="110" t="s">
        <v>4094</v>
      </c>
      <c r="I46" s="110" t="s">
        <v>4168</v>
      </c>
      <c r="J46" s="110" t="str">
        <f t="shared" si="0"/>
        <v xml:space="preserve">2707 La Jolla Blvd, Grand Prairie, TX 75054       </v>
      </c>
      <c r="K46" s="111">
        <v>44214</v>
      </c>
      <c r="L46" s="111">
        <v>44214</v>
      </c>
      <c r="M46" s="111">
        <v>44428</v>
      </c>
      <c r="N46" s="111">
        <v>44428</v>
      </c>
      <c r="O46" s="111"/>
      <c r="P46" s="110" t="s">
        <v>812</v>
      </c>
      <c r="R46" s="110" t="s">
        <v>4143</v>
      </c>
      <c r="S46" s="110" t="s">
        <v>4144</v>
      </c>
    </row>
    <row r="47" spans="1:19" hidden="1" x14ac:dyDescent="0.2">
      <c r="A47" s="110">
        <v>210028</v>
      </c>
      <c r="B47" s="110" t="s">
        <v>873</v>
      </c>
      <c r="D47" s="110" t="s">
        <v>874</v>
      </c>
      <c r="E47" s="110" t="s">
        <v>4221</v>
      </c>
      <c r="G47" s="110" t="s">
        <v>4104</v>
      </c>
      <c r="H47" s="110" t="s">
        <v>4094</v>
      </c>
      <c r="I47" s="110" t="s">
        <v>4222</v>
      </c>
      <c r="J47" s="110" t="str">
        <f t="shared" si="0"/>
        <v xml:space="preserve">111 W Davis St 1406, Dallas, TX 75208       </v>
      </c>
      <c r="K47" s="111">
        <v>44291</v>
      </c>
      <c r="L47" s="111">
        <v>44291</v>
      </c>
      <c r="M47" s="111">
        <v>45262</v>
      </c>
      <c r="N47" s="111">
        <v>45141</v>
      </c>
      <c r="O47" s="111"/>
      <c r="P47" s="110" t="s">
        <v>828</v>
      </c>
      <c r="Q47" s="110" t="s">
        <v>761</v>
      </c>
      <c r="R47" s="110" t="s">
        <v>4162</v>
      </c>
      <c r="S47" s="110" t="s">
        <v>4144</v>
      </c>
    </row>
    <row r="48" spans="1:19" hidden="1" x14ac:dyDescent="0.2">
      <c r="A48" s="110">
        <v>210029</v>
      </c>
      <c r="B48" s="110" t="s">
        <v>875</v>
      </c>
      <c r="C48" s="110" t="s">
        <v>772</v>
      </c>
      <c r="D48" s="110" t="s">
        <v>876</v>
      </c>
      <c r="E48" s="110" t="s">
        <v>4223</v>
      </c>
      <c r="G48" s="110" t="s">
        <v>4126</v>
      </c>
      <c r="H48" s="110" t="s">
        <v>4094</v>
      </c>
      <c r="I48" s="110" t="s">
        <v>4224</v>
      </c>
      <c r="J48" s="110" t="str">
        <f t="shared" si="0"/>
        <v xml:space="preserve">6501 Timbercreek Dr Apt 248, Arlington, TX 76017       </v>
      </c>
      <c r="K48" s="111">
        <v>44319</v>
      </c>
      <c r="L48" s="111">
        <v>44319</v>
      </c>
      <c r="M48" s="111">
        <v>45262</v>
      </c>
      <c r="N48" s="111">
        <v>44998</v>
      </c>
      <c r="O48" s="111"/>
      <c r="P48" s="110" t="s">
        <v>828</v>
      </c>
      <c r="Q48" s="110" t="s">
        <v>804</v>
      </c>
      <c r="R48" s="110" t="s">
        <v>4162</v>
      </c>
      <c r="S48" s="110" t="s">
        <v>4144</v>
      </c>
    </row>
    <row r="49" spans="1:19" x14ac:dyDescent="0.2">
      <c r="A49" s="110">
        <v>210030</v>
      </c>
      <c r="B49" s="110" t="s">
        <v>877</v>
      </c>
      <c r="C49" s="110" t="s">
        <v>759</v>
      </c>
      <c r="D49" s="110" t="s">
        <v>878</v>
      </c>
      <c r="E49" s="110" t="s">
        <v>4225</v>
      </c>
      <c r="G49" s="110" t="s">
        <v>4226</v>
      </c>
      <c r="H49" s="110" t="s">
        <v>4094</v>
      </c>
      <c r="I49" s="110" t="s">
        <v>4227</v>
      </c>
      <c r="J49" s="110" t="str">
        <f t="shared" si="0"/>
        <v xml:space="preserve">2814 Ross Ave, Forth Worth, TX 76106       </v>
      </c>
      <c r="K49" s="111">
        <v>44326</v>
      </c>
      <c r="L49" s="111">
        <v>44326</v>
      </c>
      <c r="M49" s="111">
        <v>45457</v>
      </c>
      <c r="N49" s="111">
        <v>45458</v>
      </c>
      <c r="O49" s="111"/>
      <c r="P49" s="110" t="s">
        <v>840</v>
      </c>
      <c r="Q49" s="110" t="s">
        <v>761</v>
      </c>
      <c r="R49" s="110" t="s">
        <v>4178</v>
      </c>
      <c r="S49" s="110" t="s">
        <v>4144</v>
      </c>
    </row>
    <row r="50" spans="1:19" x14ac:dyDescent="0.2">
      <c r="A50" s="110">
        <v>210031</v>
      </c>
      <c r="B50" s="110" t="s">
        <v>879</v>
      </c>
      <c r="D50" s="110" t="s">
        <v>880</v>
      </c>
      <c r="E50" s="110" t="s">
        <v>4228</v>
      </c>
      <c r="G50" s="110" t="s">
        <v>4229</v>
      </c>
      <c r="H50" s="110" t="s">
        <v>4094</v>
      </c>
      <c r="I50" s="110" t="s">
        <v>4230</v>
      </c>
      <c r="J50" s="110" t="str">
        <f t="shared" si="0"/>
        <v xml:space="preserve">2227 Cedarwood Dr, Lancaster, TX 75134       </v>
      </c>
      <c r="K50" s="111">
        <v>44326</v>
      </c>
      <c r="L50" s="111">
        <v>44326</v>
      </c>
      <c r="M50" s="111">
        <v>45625</v>
      </c>
      <c r="N50" s="111"/>
      <c r="O50" s="111"/>
      <c r="P50" s="110" t="s">
        <v>840</v>
      </c>
      <c r="Q50" s="110" t="s">
        <v>761</v>
      </c>
      <c r="R50" s="110" t="s">
        <v>4178</v>
      </c>
      <c r="S50" s="110" t="s">
        <v>4144</v>
      </c>
    </row>
    <row r="51" spans="1:19" hidden="1" x14ac:dyDescent="0.2">
      <c r="A51" s="110">
        <v>210032</v>
      </c>
      <c r="B51" s="110" t="s">
        <v>881</v>
      </c>
      <c r="D51" s="110" t="s">
        <v>882</v>
      </c>
      <c r="E51" s="110" t="s">
        <v>4231</v>
      </c>
      <c r="G51" s="110" t="s">
        <v>4126</v>
      </c>
      <c r="H51" s="110" t="s">
        <v>4094</v>
      </c>
      <c r="I51" s="110" t="s">
        <v>4232</v>
      </c>
      <c r="J51" s="110" t="str">
        <f t="shared" si="0"/>
        <v xml:space="preserve">603 Causley Ave Apt #23, Arlington, TX 76010       </v>
      </c>
      <c r="K51" s="111">
        <v>44336</v>
      </c>
      <c r="L51" s="111">
        <v>44336</v>
      </c>
      <c r="M51" s="111">
        <v>44421</v>
      </c>
      <c r="N51" s="111">
        <v>44421</v>
      </c>
      <c r="O51" s="111"/>
      <c r="P51" s="110" t="s">
        <v>828</v>
      </c>
      <c r="R51" s="110" t="s">
        <v>4162</v>
      </c>
      <c r="S51" s="110" t="s">
        <v>4144</v>
      </c>
    </row>
    <row r="52" spans="1:19" hidden="1" x14ac:dyDescent="0.2">
      <c r="A52" s="110">
        <v>210033</v>
      </c>
      <c r="B52" s="110" t="s">
        <v>883</v>
      </c>
      <c r="C52" s="110" t="s">
        <v>762</v>
      </c>
      <c r="D52" s="110" t="s">
        <v>884</v>
      </c>
      <c r="E52" s="110" t="s">
        <v>4233</v>
      </c>
      <c r="G52" s="110" t="s">
        <v>4104</v>
      </c>
      <c r="H52" s="110" t="s">
        <v>4094</v>
      </c>
      <c r="I52" s="110" t="s">
        <v>4217</v>
      </c>
      <c r="J52" s="110" t="str">
        <f t="shared" si="0"/>
        <v xml:space="preserve">5033 Mission Ave, Dallas, TX 75206       </v>
      </c>
      <c r="K52" s="111">
        <v>44340</v>
      </c>
      <c r="L52" s="111">
        <v>44340</v>
      </c>
      <c r="M52" s="111">
        <v>44610</v>
      </c>
      <c r="N52" s="111">
        <v>44610</v>
      </c>
      <c r="O52" s="111"/>
      <c r="P52" s="110" t="s">
        <v>828</v>
      </c>
      <c r="R52" s="110" t="s">
        <v>4162</v>
      </c>
      <c r="S52" s="110" t="s">
        <v>4144</v>
      </c>
    </row>
    <row r="53" spans="1:19" hidden="1" x14ac:dyDescent="0.2">
      <c r="A53" s="110">
        <v>210034</v>
      </c>
      <c r="B53" s="110" t="s">
        <v>885</v>
      </c>
      <c r="C53" s="110" t="s">
        <v>778</v>
      </c>
      <c r="D53" s="110" t="s">
        <v>886</v>
      </c>
      <c r="E53" s="110" t="s">
        <v>4234</v>
      </c>
      <c r="G53" s="110" t="s">
        <v>4235</v>
      </c>
      <c r="H53" s="110" t="s">
        <v>4094</v>
      </c>
      <c r="I53" s="110" t="s">
        <v>4236</v>
      </c>
      <c r="J53" s="110" t="str">
        <f t="shared" si="0"/>
        <v xml:space="preserve">1612 Hackamore St, Mesquite, TX 75149       </v>
      </c>
      <c r="K53" s="111">
        <v>44348</v>
      </c>
      <c r="L53" s="111">
        <v>44348</v>
      </c>
      <c r="M53" s="111">
        <v>44421</v>
      </c>
      <c r="N53" s="111">
        <v>44421</v>
      </c>
      <c r="O53" s="111"/>
      <c r="P53" s="110" t="s">
        <v>828</v>
      </c>
      <c r="Q53" s="110" t="s">
        <v>804</v>
      </c>
      <c r="R53" s="110" t="s">
        <v>4162</v>
      </c>
      <c r="S53" s="110" t="s">
        <v>4144</v>
      </c>
    </row>
    <row r="54" spans="1:19" hidden="1" x14ac:dyDescent="0.2">
      <c r="A54" s="110">
        <v>210035</v>
      </c>
      <c r="B54" s="110" t="s">
        <v>887</v>
      </c>
      <c r="C54" s="110" t="s">
        <v>766</v>
      </c>
      <c r="D54" s="110" t="s">
        <v>888</v>
      </c>
      <c r="E54" s="110" t="s">
        <v>4237</v>
      </c>
      <c r="F54" s="110" t="s">
        <v>4238</v>
      </c>
      <c r="G54" s="110" t="s">
        <v>4239</v>
      </c>
      <c r="H54" s="110" t="s">
        <v>4184</v>
      </c>
      <c r="I54" s="110" t="s">
        <v>4240</v>
      </c>
      <c r="J54" s="110" t="str">
        <f t="shared" si="0"/>
        <v xml:space="preserve">10440 Northwest 74th st , Apt 206, Doral, FL 33718       </v>
      </c>
      <c r="K54" s="111">
        <v>44424</v>
      </c>
      <c r="L54" s="111">
        <v>44424</v>
      </c>
      <c r="M54" s="111">
        <v>44667</v>
      </c>
      <c r="N54" s="111">
        <v>44665</v>
      </c>
      <c r="O54" s="111"/>
      <c r="P54" s="110" t="s">
        <v>828</v>
      </c>
      <c r="Q54" s="110" t="s">
        <v>761</v>
      </c>
      <c r="R54" s="110" t="s">
        <v>4162</v>
      </c>
      <c r="S54" s="110" t="s">
        <v>3886</v>
      </c>
    </row>
    <row r="55" spans="1:19" x14ac:dyDescent="0.2">
      <c r="A55" s="110">
        <v>210036</v>
      </c>
      <c r="B55" s="110" t="s">
        <v>877</v>
      </c>
      <c r="C55" s="110" t="s">
        <v>810</v>
      </c>
      <c r="D55" s="110" t="s">
        <v>889</v>
      </c>
      <c r="E55" s="110" t="s">
        <v>4241</v>
      </c>
      <c r="G55" s="110" t="s">
        <v>4242</v>
      </c>
      <c r="H55" s="110" t="s">
        <v>4094</v>
      </c>
      <c r="I55" s="110" t="s">
        <v>4243</v>
      </c>
      <c r="J55" s="110" t="str">
        <f t="shared" si="0"/>
        <v xml:space="preserve">4013 Easton Meadows Dr Apt 206, Garland, TX 75043       </v>
      </c>
      <c r="K55" s="111">
        <v>44438</v>
      </c>
      <c r="L55" s="111">
        <v>44438</v>
      </c>
      <c r="M55" s="111">
        <v>45625</v>
      </c>
      <c r="N55" s="111"/>
      <c r="O55" s="111"/>
      <c r="P55" s="110" t="s">
        <v>843</v>
      </c>
      <c r="Q55" s="110" t="s">
        <v>761</v>
      </c>
      <c r="R55" s="110" t="s">
        <v>4180</v>
      </c>
      <c r="S55" s="110" t="s">
        <v>4181</v>
      </c>
    </row>
    <row r="56" spans="1:19" x14ac:dyDescent="0.2">
      <c r="A56" s="110">
        <v>210037</v>
      </c>
      <c r="B56" s="110" t="s">
        <v>855</v>
      </c>
      <c r="C56" s="110" t="s">
        <v>848</v>
      </c>
      <c r="D56" s="110" t="s">
        <v>890</v>
      </c>
      <c r="E56" s="110" t="s">
        <v>4244</v>
      </c>
      <c r="G56" s="110" t="s">
        <v>4119</v>
      </c>
      <c r="H56" s="110" t="s">
        <v>4094</v>
      </c>
      <c r="I56" s="110" t="s">
        <v>4245</v>
      </c>
      <c r="J56" s="110" t="str">
        <f t="shared" si="0"/>
        <v xml:space="preserve">4304 Stonedale Road, Fort Worth, TX 76116       </v>
      </c>
      <c r="K56" s="111">
        <v>44445</v>
      </c>
      <c r="L56" s="111">
        <v>44445</v>
      </c>
      <c r="M56" s="111">
        <v>45576</v>
      </c>
      <c r="N56" s="111">
        <v>45576</v>
      </c>
      <c r="O56" s="111"/>
      <c r="P56" s="110" t="s">
        <v>818</v>
      </c>
      <c r="R56" s="110" t="s">
        <v>4152</v>
      </c>
      <c r="S56" s="110" t="s">
        <v>4144</v>
      </c>
    </row>
    <row r="57" spans="1:19" hidden="1" x14ac:dyDescent="0.2">
      <c r="A57" s="110">
        <v>210038</v>
      </c>
      <c r="B57" s="110" t="s">
        <v>891</v>
      </c>
      <c r="C57" s="110" t="s">
        <v>791</v>
      </c>
      <c r="D57" s="110" t="s">
        <v>892</v>
      </c>
      <c r="E57" s="110" t="s">
        <v>4246</v>
      </c>
      <c r="G57" s="110" t="s">
        <v>4119</v>
      </c>
      <c r="H57" s="110" t="s">
        <v>4094</v>
      </c>
      <c r="I57" s="110" t="s">
        <v>4159</v>
      </c>
      <c r="J57" s="110" t="str">
        <f t="shared" si="0"/>
        <v xml:space="preserve">4424 Hummingbird Ct, Fort Worth, TX 76137       </v>
      </c>
      <c r="K57" s="111">
        <v>44494</v>
      </c>
      <c r="L57" s="111">
        <v>44494</v>
      </c>
      <c r="M57" s="111">
        <v>45262</v>
      </c>
      <c r="N57" s="111">
        <v>45036</v>
      </c>
      <c r="O57" s="111"/>
      <c r="P57" s="110" t="s">
        <v>828</v>
      </c>
      <c r="Q57" s="110" t="s">
        <v>761</v>
      </c>
      <c r="R57" s="110" t="s">
        <v>4162</v>
      </c>
      <c r="S57" s="110" t="s">
        <v>4144</v>
      </c>
    </row>
    <row r="58" spans="1:19" hidden="1" x14ac:dyDescent="0.2">
      <c r="A58" s="110">
        <v>210039</v>
      </c>
      <c r="B58" s="110" t="s">
        <v>893</v>
      </c>
      <c r="C58" s="110" t="s">
        <v>759</v>
      </c>
      <c r="D58" s="110" t="s">
        <v>894</v>
      </c>
      <c r="E58" s="110" t="s">
        <v>4247</v>
      </c>
      <c r="G58" s="110" t="s">
        <v>4126</v>
      </c>
      <c r="H58" s="110" t="s">
        <v>4094</v>
      </c>
      <c r="I58" s="110" t="s">
        <v>4224</v>
      </c>
      <c r="J58" s="110" t="str">
        <f t="shared" si="0"/>
        <v xml:space="preserve">6615 Sprucewood Ln Apt 1409, Arlington, TX 76017       </v>
      </c>
      <c r="K58" s="111">
        <v>44641</v>
      </c>
      <c r="L58" s="111">
        <v>44641</v>
      </c>
      <c r="M58" s="111">
        <v>44688</v>
      </c>
      <c r="N58" s="111">
        <v>44688</v>
      </c>
      <c r="O58" s="111"/>
      <c r="P58" s="110" t="s">
        <v>828</v>
      </c>
      <c r="Q58" s="110" t="s">
        <v>771</v>
      </c>
      <c r="R58" s="110" t="s">
        <v>4162</v>
      </c>
      <c r="S58" s="110" t="s">
        <v>4144</v>
      </c>
    </row>
    <row r="59" spans="1:19" x14ac:dyDescent="0.2">
      <c r="A59" s="110">
        <v>210040</v>
      </c>
      <c r="B59" s="110" t="s">
        <v>895</v>
      </c>
      <c r="C59" s="110" t="s">
        <v>766</v>
      </c>
      <c r="D59" s="110" t="s">
        <v>896</v>
      </c>
      <c r="E59" s="110" t="s">
        <v>4248</v>
      </c>
      <c r="G59" s="110" t="s">
        <v>4249</v>
      </c>
      <c r="H59" s="110" t="s">
        <v>4094</v>
      </c>
      <c r="I59" s="110" t="s">
        <v>4250</v>
      </c>
      <c r="J59" s="110" t="str">
        <f t="shared" si="0"/>
        <v xml:space="preserve">2040 E State Highway 121 2034, Lewisville, TX 75056       </v>
      </c>
      <c r="K59" s="111">
        <v>44648</v>
      </c>
      <c r="L59" s="111">
        <v>44648</v>
      </c>
      <c r="M59" s="111">
        <v>45541</v>
      </c>
      <c r="N59" s="111">
        <v>45548</v>
      </c>
      <c r="O59" s="111"/>
      <c r="P59" s="110" t="s">
        <v>818</v>
      </c>
      <c r="R59" s="110" t="s">
        <v>4152</v>
      </c>
      <c r="S59" s="110" t="s">
        <v>4144</v>
      </c>
    </row>
    <row r="60" spans="1:19" x14ac:dyDescent="0.2">
      <c r="A60" s="110">
        <v>210041</v>
      </c>
      <c r="B60" s="110" t="s">
        <v>897</v>
      </c>
      <c r="C60" s="110" t="s">
        <v>769</v>
      </c>
      <c r="D60" s="110" t="s">
        <v>1390</v>
      </c>
      <c r="E60" s="110" t="s">
        <v>4251</v>
      </c>
      <c r="G60" s="110" t="s">
        <v>4104</v>
      </c>
      <c r="H60" s="110" t="s">
        <v>4094</v>
      </c>
      <c r="I60" s="110" t="s">
        <v>4222</v>
      </c>
      <c r="J60" s="110" t="str">
        <f t="shared" si="0"/>
        <v xml:space="preserve">1915 Tarrant Place D, Dallas, TX 75208       </v>
      </c>
      <c r="K60" s="111">
        <v>44693</v>
      </c>
      <c r="L60" s="111">
        <v>44693</v>
      </c>
      <c r="M60" s="111">
        <v>45625</v>
      </c>
      <c r="N60" s="111"/>
      <c r="O60" s="111"/>
      <c r="P60" s="110" t="s">
        <v>840</v>
      </c>
      <c r="Q60" s="110" t="s">
        <v>761</v>
      </c>
      <c r="R60" s="110" t="s">
        <v>4178</v>
      </c>
      <c r="S60" s="110" t="s">
        <v>4144</v>
      </c>
    </row>
    <row r="61" spans="1:19" hidden="1" x14ac:dyDescent="0.2">
      <c r="A61" s="110">
        <v>210042</v>
      </c>
      <c r="B61" s="110" t="s">
        <v>899</v>
      </c>
      <c r="C61" s="110" t="s">
        <v>900</v>
      </c>
      <c r="D61" s="110" t="s">
        <v>901</v>
      </c>
      <c r="E61" s="110" t="s">
        <v>4252</v>
      </c>
      <c r="G61" s="110" t="s">
        <v>4253</v>
      </c>
      <c r="H61" s="110" t="s">
        <v>4094</v>
      </c>
      <c r="I61" s="110" t="s">
        <v>4254</v>
      </c>
      <c r="J61" s="110" t="str">
        <f t="shared" si="0"/>
        <v xml:space="preserve">11165 Tenaha Ave, El Paso, TX 79936       </v>
      </c>
      <c r="K61" s="111">
        <v>44697</v>
      </c>
      <c r="L61" s="111">
        <v>44697</v>
      </c>
      <c r="M61" s="111">
        <v>44701</v>
      </c>
      <c r="N61" s="111">
        <v>44701</v>
      </c>
      <c r="O61" s="111"/>
      <c r="P61" s="110" t="s">
        <v>828</v>
      </c>
      <c r="Q61" s="110" t="s">
        <v>761</v>
      </c>
      <c r="R61" s="110" t="s">
        <v>4162</v>
      </c>
      <c r="S61" s="110" t="s">
        <v>4144</v>
      </c>
    </row>
    <row r="62" spans="1:19" hidden="1" x14ac:dyDescent="0.2">
      <c r="A62" s="110">
        <v>210044</v>
      </c>
      <c r="B62" s="110" t="s">
        <v>902</v>
      </c>
      <c r="D62" s="110" t="s">
        <v>903</v>
      </c>
      <c r="E62" s="110" t="s">
        <v>4255</v>
      </c>
      <c r="G62" s="110" t="s">
        <v>4104</v>
      </c>
      <c r="H62" s="110" t="s">
        <v>4094</v>
      </c>
      <c r="I62" s="110" t="s">
        <v>4161</v>
      </c>
      <c r="J62" s="110" t="str">
        <f t="shared" si="0"/>
        <v xml:space="preserve">10451 New Bedford Rd, Dallas, TX 75217       </v>
      </c>
      <c r="K62" s="111">
        <v>44697</v>
      </c>
      <c r="L62" s="111">
        <v>44697</v>
      </c>
      <c r="M62" s="111">
        <v>44785</v>
      </c>
      <c r="N62" s="111">
        <v>44785</v>
      </c>
      <c r="O62" s="111"/>
      <c r="P62" s="110" t="s">
        <v>828</v>
      </c>
      <c r="Q62" s="110" t="s">
        <v>761</v>
      </c>
      <c r="R62" s="110" t="s">
        <v>4162</v>
      </c>
      <c r="S62" s="110" t="s">
        <v>4144</v>
      </c>
    </row>
    <row r="63" spans="1:19" hidden="1" x14ac:dyDescent="0.2">
      <c r="A63" s="110">
        <v>210046</v>
      </c>
      <c r="B63" s="110" t="s">
        <v>904</v>
      </c>
      <c r="C63" s="110" t="s">
        <v>763</v>
      </c>
      <c r="D63" s="110" t="s">
        <v>905</v>
      </c>
      <c r="E63" s="110" t="s">
        <v>4256</v>
      </c>
      <c r="G63" s="110" t="s">
        <v>4257</v>
      </c>
      <c r="H63" s="110" t="s">
        <v>4094</v>
      </c>
      <c r="I63" s="110" t="s">
        <v>4258</v>
      </c>
      <c r="J63" s="110" t="str">
        <f t="shared" si="0"/>
        <v xml:space="preserve">2 Commons Lobby PM 13 1351, College Station, TX 77840       </v>
      </c>
      <c r="K63" s="111">
        <v>44697</v>
      </c>
      <c r="L63" s="111">
        <v>44697</v>
      </c>
      <c r="M63" s="111">
        <v>44771</v>
      </c>
      <c r="N63" s="111">
        <v>44771</v>
      </c>
      <c r="O63" s="111"/>
      <c r="P63" s="110" t="s">
        <v>828</v>
      </c>
      <c r="R63" s="110" t="s">
        <v>4162</v>
      </c>
      <c r="S63" s="110" t="s">
        <v>4144</v>
      </c>
    </row>
    <row r="64" spans="1:19" hidden="1" x14ac:dyDescent="0.2">
      <c r="A64" s="110">
        <v>210047</v>
      </c>
      <c r="B64" s="110" t="s">
        <v>906</v>
      </c>
      <c r="C64" s="110" t="s">
        <v>845</v>
      </c>
      <c r="D64" s="110" t="s">
        <v>907</v>
      </c>
      <c r="E64" s="110" t="s">
        <v>4259</v>
      </c>
      <c r="G64" s="110" t="s">
        <v>4126</v>
      </c>
      <c r="H64" s="110" t="s">
        <v>4094</v>
      </c>
      <c r="I64" s="110" t="s">
        <v>4260</v>
      </c>
      <c r="J64" s="110" t="str">
        <f t="shared" si="0"/>
        <v xml:space="preserve">408 Kerby St Apt 327, Arlington, TX 76013       </v>
      </c>
      <c r="K64" s="111">
        <v>44697</v>
      </c>
      <c r="L64" s="111">
        <v>44697</v>
      </c>
      <c r="M64" s="111">
        <v>44964</v>
      </c>
      <c r="N64" s="111">
        <v>44964</v>
      </c>
      <c r="O64" s="111"/>
      <c r="P64" s="110" t="s">
        <v>828</v>
      </c>
      <c r="Q64" s="110" t="s">
        <v>761</v>
      </c>
      <c r="R64" s="110" t="s">
        <v>4162</v>
      </c>
      <c r="S64" s="110" t="s">
        <v>4144</v>
      </c>
    </row>
    <row r="65" spans="1:19" x14ac:dyDescent="0.2">
      <c r="A65" s="110">
        <v>210048</v>
      </c>
      <c r="B65" s="110" t="s">
        <v>908</v>
      </c>
      <c r="C65" s="110" t="s">
        <v>810</v>
      </c>
      <c r="D65" s="110" t="s">
        <v>909</v>
      </c>
      <c r="E65" s="110" t="s">
        <v>4261</v>
      </c>
      <c r="G65" s="110" t="s">
        <v>4104</v>
      </c>
      <c r="H65" s="110" t="s">
        <v>4094</v>
      </c>
      <c r="I65" s="110" t="s">
        <v>4262</v>
      </c>
      <c r="J65" s="110" t="str">
        <f t="shared" si="0"/>
        <v xml:space="preserve">13001 Cornell Dr Apt 302, Dallas, TX 75240       </v>
      </c>
      <c r="K65" s="111">
        <v>44697</v>
      </c>
      <c r="L65" s="111">
        <v>44697</v>
      </c>
      <c r="M65" s="111">
        <v>45625</v>
      </c>
      <c r="N65" s="111"/>
      <c r="O65" s="111"/>
      <c r="P65" s="110" t="s">
        <v>840</v>
      </c>
      <c r="Q65" s="110" t="s">
        <v>761</v>
      </c>
      <c r="R65" s="110" t="s">
        <v>4178</v>
      </c>
      <c r="S65" s="110" t="s">
        <v>4144</v>
      </c>
    </row>
    <row r="66" spans="1:19" hidden="1" x14ac:dyDescent="0.2">
      <c r="A66" s="110">
        <v>210049</v>
      </c>
      <c r="B66" s="110" t="s">
        <v>910</v>
      </c>
      <c r="C66" s="110" t="s">
        <v>778</v>
      </c>
      <c r="D66" s="110" t="s">
        <v>911</v>
      </c>
      <c r="E66" s="110" t="s">
        <v>4263</v>
      </c>
      <c r="G66" s="110" t="s">
        <v>4104</v>
      </c>
      <c r="H66" s="110" t="s">
        <v>4094</v>
      </c>
      <c r="I66" s="110" t="s">
        <v>4264</v>
      </c>
      <c r="J66" s="110" t="str">
        <f t="shared" si="0"/>
        <v xml:space="preserve">7434 Greenville Ave Apt 225, Dallas, TX 75231       </v>
      </c>
      <c r="K66" s="111">
        <v>44707</v>
      </c>
      <c r="L66" s="111">
        <v>44707</v>
      </c>
      <c r="M66" s="111">
        <v>44800</v>
      </c>
      <c r="N66" s="111">
        <v>44800</v>
      </c>
      <c r="O66" s="111"/>
      <c r="P66" s="110" t="s">
        <v>828</v>
      </c>
      <c r="Q66" s="110" t="s">
        <v>771</v>
      </c>
      <c r="R66" s="110" t="s">
        <v>4162</v>
      </c>
      <c r="S66" s="110" t="s">
        <v>4144</v>
      </c>
    </row>
    <row r="67" spans="1:19" x14ac:dyDescent="0.2">
      <c r="A67" s="110">
        <v>210050</v>
      </c>
      <c r="B67" s="110" t="s">
        <v>912</v>
      </c>
      <c r="C67" s="110" t="s">
        <v>791</v>
      </c>
      <c r="D67" s="110" t="s">
        <v>913</v>
      </c>
      <c r="E67" s="110" t="s">
        <v>4265</v>
      </c>
      <c r="G67" s="110" t="s">
        <v>4203</v>
      </c>
      <c r="H67" s="110" t="s">
        <v>4094</v>
      </c>
      <c r="I67" s="110" t="s">
        <v>4204</v>
      </c>
      <c r="J67" s="110" t="str">
        <f t="shared" ref="J67:J130" si="1">E67 &amp; IF(F67&lt;&gt;"", ", " &amp; F67, "") &amp; ", " &amp; G67 &amp; ", " &amp; H67 &amp; " " &amp; I67</f>
        <v xml:space="preserve">1808 Brookridge Dr, Wylie, TX 75098       </v>
      </c>
      <c r="K67" s="111">
        <v>44734</v>
      </c>
      <c r="L67" s="111">
        <v>44734</v>
      </c>
      <c r="M67" s="111">
        <v>45625</v>
      </c>
      <c r="N67" s="111"/>
      <c r="O67" s="111"/>
      <c r="P67" s="110" t="s">
        <v>840</v>
      </c>
      <c r="Q67" s="110" t="s">
        <v>761</v>
      </c>
      <c r="R67" s="110" t="s">
        <v>4178</v>
      </c>
      <c r="S67" s="110" t="s">
        <v>4144</v>
      </c>
    </row>
    <row r="68" spans="1:19" x14ac:dyDescent="0.2">
      <c r="A68" s="110">
        <v>210051</v>
      </c>
      <c r="B68" s="110" t="s">
        <v>914</v>
      </c>
      <c r="D68" s="110" t="s">
        <v>915</v>
      </c>
      <c r="E68" s="110" t="s">
        <v>4266</v>
      </c>
      <c r="G68" s="110" t="s">
        <v>4267</v>
      </c>
      <c r="H68" s="110" t="s">
        <v>4094</v>
      </c>
      <c r="I68" s="110" t="s">
        <v>4194</v>
      </c>
      <c r="J68" s="110" t="str">
        <f t="shared" si="1"/>
        <v xml:space="preserve">1832 Burning Tree Ln, Carollton, TX 75006       </v>
      </c>
      <c r="K68" s="111">
        <v>44754</v>
      </c>
      <c r="L68" s="111">
        <v>44754</v>
      </c>
      <c r="M68" s="111">
        <v>45625</v>
      </c>
      <c r="N68" s="111"/>
      <c r="O68" s="111"/>
      <c r="P68" s="110" t="s">
        <v>840</v>
      </c>
      <c r="Q68" s="110" t="s">
        <v>761</v>
      </c>
      <c r="R68" s="110" t="s">
        <v>4178</v>
      </c>
      <c r="S68" s="110" t="s">
        <v>4144</v>
      </c>
    </row>
    <row r="69" spans="1:19" hidden="1" x14ac:dyDescent="0.2">
      <c r="A69" s="110">
        <v>210052</v>
      </c>
      <c r="B69" s="110" t="s">
        <v>916</v>
      </c>
      <c r="C69" s="110" t="s">
        <v>766</v>
      </c>
      <c r="D69" s="110" t="s">
        <v>917</v>
      </c>
      <c r="E69" s="110" t="s">
        <v>4268</v>
      </c>
      <c r="G69" s="110" t="s">
        <v>4242</v>
      </c>
      <c r="H69" s="110" t="s">
        <v>4094</v>
      </c>
      <c r="I69" s="110" t="s">
        <v>4243</v>
      </c>
      <c r="J69" s="110" t="str">
        <f t="shared" si="1"/>
        <v xml:space="preserve">4913 Clamdigger Way, Garland, TX 75043       </v>
      </c>
      <c r="K69" s="111">
        <v>44767</v>
      </c>
      <c r="L69" s="111">
        <v>44763</v>
      </c>
      <c r="M69" s="111">
        <v>45262</v>
      </c>
      <c r="N69" s="111">
        <v>45262</v>
      </c>
      <c r="O69" s="111"/>
      <c r="P69" s="110" t="s">
        <v>828</v>
      </c>
      <c r="Q69" s="110" t="s">
        <v>761</v>
      </c>
      <c r="R69" s="110" t="s">
        <v>4162</v>
      </c>
      <c r="S69" s="110" t="s">
        <v>4144</v>
      </c>
    </row>
    <row r="70" spans="1:19" x14ac:dyDescent="0.2">
      <c r="A70" s="110">
        <v>210053</v>
      </c>
      <c r="B70" s="110" t="s">
        <v>918</v>
      </c>
      <c r="C70" s="110" t="s">
        <v>832</v>
      </c>
      <c r="D70" s="110" t="s">
        <v>919</v>
      </c>
      <c r="E70" s="110" t="s">
        <v>4269</v>
      </c>
      <c r="G70" s="110" t="s">
        <v>4270</v>
      </c>
      <c r="H70" s="110" t="s">
        <v>4094</v>
      </c>
      <c r="I70" s="110" t="s">
        <v>4271</v>
      </c>
      <c r="J70" s="110" t="str">
        <f t="shared" si="1"/>
        <v xml:space="preserve">124 Red Sky Ct, Aledo, TX 76008       </v>
      </c>
      <c r="K70" s="111">
        <v>44774</v>
      </c>
      <c r="L70" s="111">
        <v>44769</v>
      </c>
      <c r="M70" s="111">
        <v>45625</v>
      </c>
      <c r="N70" s="111"/>
      <c r="O70" s="111"/>
      <c r="P70" s="110" t="s">
        <v>840</v>
      </c>
      <c r="R70" s="110" t="s">
        <v>4178</v>
      </c>
      <c r="S70" s="110" t="s">
        <v>4144</v>
      </c>
    </row>
    <row r="71" spans="1:19" hidden="1" x14ac:dyDescent="0.2">
      <c r="A71" s="110">
        <v>210054</v>
      </c>
      <c r="B71" s="110" t="s">
        <v>920</v>
      </c>
      <c r="C71" s="110" t="s">
        <v>784</v>
      </c>
      <c r="D71" s="110" t="s">
        <v>789</v>
      </c>
      <c r="E71" s="110" t="s">
        <v>4272</v>
      </c>
      <c r="G71" s="110" t="s">
        <v>4203</v>
      </c>
      <c r="H71" s="110" t="s">
        <v>4094</v>
      </c>
      <c r="I71" s="110" t="s">
        <v>4204</v>
      </c>
      <c r="J71" s="110" t="str">
        <f t="shared" si="1"/>
        <v xml:space="preserve">1729 Wildwood Ln, Wylie, TX 75098       </v>
      </c>
      <c r="K71" s="111">
        <v>44788</v>
      </c>
      <c r="L71" s="111">
        <v>44788</v>
      </c>
      <c r="M71" s="111">
        <v>45262</v>
      </c>
      <c r="N71" s="111">
        <v>45212</v>
      </c>
      <c r="O71" s="111"/>
      <c r="P71" s="110" t="s">
        <v>828</v>
      </c>
      <c r="Q71" s="110" t="s">
        <v>761</v>
      </c>
      <c r="R71" s="110" t="s">
        <v>4162</v>
      </c>
      <c r="S71" s="110" t="s">
        <v>4144</v>
      </c>
    </row>
    <row r="72" spans="1:19" x14ac:dyDescent="0.2">
      <c r="A72" s="110">
        <v>210055</v>
      </c>
      <c r="B72" s="110" t="s">
        <v>921</v>
      </c>
      <c r="C72" s="110" t="s">
        <v>772</v>
      </c>
      <c r="D72" s="110" t="s">
        <v>922</v>
      </c>
      <c r="E72" s="110" t="s">
        <v>4273</v>
      </c>
      <c r="G72" s="110" t="s">
        <v>4274</v>
      </c>
      <c r="H72" s="110" t="s">
        <v>4094</v>
      </c>
      <c r="I72" s="110" t="s">
        <v>4275</v>
      </c>
      <c r="J72" s="110" t="str">
        <f t="shared" si="1"/>
        <v xml:space="preserve">230 Turpin Dr, Highland Village, TX 75077       </v>
      </c>
      <c r="K72" s="111">
        <v>44809</v>
      </c>
      <c r="L72" s="111">
        <v>44809</v>
      </c>
      <c r="M72" s="111">
        <v>45626</v>
      </c>
      <c r="N72" s="111"/>
      <c r="O72" s="111"/>
      <c r="P72" s="110" t="s">
        <v>818</v>
      </c>
      <c r="R72" s="110" t="s">
        <v>4152</v>
      </c>
      <c r="S72" s="110" t="s">
        <v>4144</v>
      </c>
    </row>
    <row r="73" spans="1:19" x14ac:dyDescent="0.2">
      <c r="A73" s="110">
        <v>210056</v>
      </c>
      <c r="B73" s="110" t="s">
        <v>923</v>
      </c>
      <c r="C73" s="110" t="s">
        <v>769</v>
      </c>
      <c r="D73" s="110" t="s">
        <v>924</v>
      </c>
      <c r="E73" s="110" t="s">
        <v>4276</v>
      </c>
      <c r="G73" s="110" t="s">
        <v>831</v>
      </c>
      <c r="H73" s="110" t="s">
        <v>4094</v>
      </c>
      <c r="I73" s="110" t="s">
        <v>4277</v>
      </c>
      <c r="J73" s="110" t="str">
        <f t="shared" si="1"/>
        <v xml:space="preserve">2313 Danley Ave 100, Tyler, TX 75701       </v>
      </c>
      <c r="K73" s="111">
        <v>44907</v>
      </c>
      <c r="L73" s="111">
        <v>44907</v>
      </c>
      <c r="M73" s="111">
        <v>45461</v>
      </c>
      <c r="N73" s="111">
        <v>45463</v>
      </c>
      <c r="O73" s="111"/>
      <c r="P73" s="110" t="s">
        <v>818</v>
      </c>
      <c r="Q73" s="110" t="s">
        <v>771</v>
      </c>
      <c r="R73" s="110" t="s">
        <v>4152</v>
      </c>
      <c r="S73" s="110" t="s">
        <v>4144</v>
      </c>
    </row>
    <row r="74" spans="1:19" hidden="1" x14ac:dyDescent="0.2">
      <c r="A74" s="110">
        <v>210057</v>
      </c>
      <c r="B74" s="110" t="s">
        <v>813</v>
      </c>
      <c r="C74" s="110" t="s">
        <v>845</v>
      </c>
      <c r="D74" s="110" t="s">
        <v>925</v>
      </c>
      <c r="E74" s="110" t="s">
        <v>4278</v>
      </c>
      <c r="G74" s="110" t="s">
        <v>4135</v>
      </c>
      <c r="H74" s="110" t="s">
        <v>4094</v>
      </c>
      <c r="I74" s="110" t="s">
        <v>4136</v>
      </c>
      <c r="J74" s="110" t="str">
        <f t="shared" si="1"/>
        <v xml:space="preserve">811 Red Fox Dr, Prosper, TX 75078       </v>
      </c>
      <c r="K74" s="111">
        <v>44929</v>
      </c>
      <c r="L74" s="111">
        <v>44929</v>
      </c>
      <c r="M74" s="111">
        <v>45262</v>
      </c>
      <c r="N74" s="111">
        <v>45156</v>
      </c>
      <c r="O74" s="111"/>
      <c r="P74" s="110" t="s">
        <v>812</v>
      </c>
      <c r="Q74" s="110" t="s">
        <v>761</v>
      </c>
      <c r="R74" s="110" t="s">
        <v>4143</v>
      </c>
      <c r="S74" s="110" t="s">
        <v>4144</v>
      </c>
    </row>
    <row r="75" spans="1:19" x14ac:dyDescent="0.2">
      <c r="A75" s="110">
        <v>210058</v>
      </c>
      <c r="B75" s="110" t="s">
        <v>926</v>
      </c>
      <c r="C75" s="110" t="s">
        <v>769</v>
      </c>
      <c r="D75" s="110" t="s">
        <v>927</v>
      </c>
      <c r="E75" s="110" t="s">
        <v>4279</v>
      </c>
      <c r="G75" s="110" t="s">
        <v>4119</v>
      </c>
      <c r="H75" s="110" t="s">
        <v>4094</v>
      </c>
      <c r="I75" s="110" t="s">
        <v>4108</v>
      </c>
      <c r="J75" s="110" t="str">
        <f t="shared" si="1"/>
        <v xml:space="preserve">713 Fox Hunt Trail, Fort Worth, TX 76179       </v>
      </c>
      <c r="K75" s="111">
        <v>44929</v>
      </c>
      <c r="L75" s="111">
        <v>44929</v>
      </c>
      <c r="M75" s="111">
        <v>45381</v>
      </c>
      <c r="N75" s="111">
        <v>45381</v>
      </c>
      <c r="O75" s="111"/>
      <c r="P75" s="110" t="s">
        <v>818</v>
      </c>
      <c r="R75" s="110" t="s">
        <v>4152</v>
      </c>
      <c r="S75" s="110" t="s">
        <v>4144</v>
      </c>
    </row>
    <row r="76" spans="1:19" hidden="1" x14ac:dyDescent="0.2">
      <c r="A76" s="110">
        <v>210059</v>
      </c>
      <c r="B76" s="110" t="s">
        <v>928</v>
      </c>
      <c r="C76" s="110" t="s">
        <v>778</v>
      </c>
      <c r="D76" s="110" t="s">
        <v>929</v>
      </c>
      <c r="E76" s="110" t="s">
        <v>4280</v>
      </c>
      <c r="G76" s="110" t="s">
        <v>4281</v>
      </c>
      <c r="H76" s="110" t="s">
        <v>4094</v>
      </c>
      <c r="I76" s="110" t="s">
        <v>4159</v>
      </c>
      <c r="J76" s="110" t="str">
        <f t="shared" si="1"/>
        <v xml:space="preserve">5864 Echo Bluff Dr., Haltom City, TX 76137       </v>
      </c>
      <c r="K76" s="111">
        <v>44929</v>
      </c>
      <c r="L76" s="111">
        <v>44929</v>
      </c>
      <c r="M76" s="111">
        <v>45040</v>
      </c>
      <c r="N76" s="111">
        <v>45040</v>
      </c>
      <c r="O76" s="111"/>
      <c r="P76" s="110" t="s">
        <v>828</v>
      </c>
      <c r="Q76" s="110" t="s">
        <v>761</v>
      </c>
      <c r="R76" s="110" t="s">
        <v>4162</v>
      </c>
      <c r="S76" s="110" t="s">
        <v>4144</v>
      </c>
    </row>
    <row r="77" spans="1:19" hidden="1" x14ac:dyDescent="0.2">
      <c r="A77" s="110">
        <v>210060</v>
      </c>
      <c r="B77" s="110" t="s">
        <v>930</v>
      </c>
      <c r="D77" s="110" t="s">
        <v>931</v>
      </c>
      <c r="E77" s="110" t="s">
        <v>4282</v>
      </c>
      <c r="G77" s="110" t="s">
        <v>4150</v>
      </c>
      <c r="H77" s="110" t="s">
        <v>4094</v>
      </c>
      <c r="I77" s="110" t="s">
        <v>4151</v>
      </c>
      <c r="J77" s="110" t="str">
        <f t="shared" si="1"/>
        <v xml:space="preserve">1210 Star Grass Dr, Mansfield, TX 76063       </v>
      </c>
      <c r="K77" s="111">
        <v>44956</v>
      </c>
      <c r="L77" s="111">
        <v>44956</v>
      </c>
      <c r="M77" s="111">
        <v>45262</v>
      </c>
      <c r="N77" s="111">
        <v>45009</v>
      </c>
      <c r="O77" s="111"/>
      <c r="P77" s="110" t="s">
        <v>812</v>
      </c>
      <c r="Q77" s="110" t="s">
        <v>761</v>
      </c>
      <c r="R77" s="110" t="s">
        <v>4143</v>
      </c>
      <c r="S77" s="110" t="s">
        <v>4144</v>
      </c>
    </row>
    <row r="78" spans="1:19" hidden="1" x14ac:dyDescent="0.2">
      <c r="A78" s="110">
        <v>210061</v>
      </c>
      <c r="B78" s="110" t="s">
        <v>932</v>
      </c>
      <c r="C78" s="110" t="s">
        <v>778</v>
      </c>
      <c r="D78" s="110" t="s">
        <v>933</v>
      </c>
      <c r="E78" s="110" t="s">
        <v>4283</v>
      </c>
      <c r="G78" s="110" t="s">
        <v>4284</v>
      </c>
      <c r="H78" s="110" t="s">
        <v>4094</v>
      </c>
      <c r="I78" s="110" t="s">
        <v>4285</v>
      </c>
      <c r="J78" s="110" t="str">
        <f t="shared" si="1"/>
        <v xml:space="preserve">611 Grand Oaks Ct, Alvord, TX 76225       </v>
      </c>
      <c r="K78" s="111">
        <v>44984</v>
      </c>
      <c r="L78" s="111">
        <v>44984</v>
      </c>
      <c r="M78" s="111">
        <v>45262</v>
      </c>
      <c r="N78" s="111">
        <v>45219</v>
      </c>
      <c r="O78" s="111"/>
      <c r="P78" s="110" t="s">
        <v>812</v>
      </c>
      <c r="R78" s="110" t="s">
        <v>4143</v>
      </c>
      <c r="S78" s="110" t="s">
        <v>4144</v>
      </c>
    </row>
    <row r="79" spans="1:19" hidden="1" x14ac:dyDescent="0.2">
      <c r="A79" s="110">
        <v>210062</v>
      </c>
      <c r="B79" s="110" t="s">
        <v>934</v>
      </c>
      <c r="C79" s="110" t="s">
        <v>766</v>
      </c>
      <c r="D79" s="110" t="s">
        <v>935</v>
      </c>
      <c r="E79" s="110" t="s">
        <v>4286</v>
      </c>
      <c r="G79" s="110" t="s">
        <v>4287</v>
      </c>
      <c r="H79" s="110" t="s">
        <v>4094</v>
      </c>
      <c r="I79" s="110" t="s">
        <v>4288</v>
      </c>
      <c r="J79" s="110" t="str">
        <f t="shared" si="1"/>
        <v xml:space="preserve">871 Lake Carolyn Pkwy #412, Irving, TX 75039       </v>
      </c>
      <c r="K79" s="111">
        <v>44993</v>
      </c>
      <c r="L79" s="111">
        <v>44993</v>
      </c>
      <c r="M79" s="111">
        <v>45014</v>
      </c>
      <c r="N79" s="111">
        <v>45014</v>
      </c>
      <c r="O79" s="111"/>
      <c r="P79" s="110" t="s">
        <v>812</v>
      </c>
      <c r="Q79" s="110" t="s">
        <v>771</v>
      </c>
      <c r="R79" s="110" t="s">
        <v>4143</v>
      </c>
      <c r="S79" s="110" t="s">
        <v>4144</v>
      </c>
    </row>
    <row r="80" spans="1:19" hidden="1" x14ac:dyDescent="0.2">
      <c r="A80" s="110">
        <v>210063</v>
      </c>
      <c r="B80" s="110" t="s">
        <v>936</v>
      </c>
      <c r="C80" s="110" t="s">
        <v>845</v>
      </c>
      <c r="D80" s="110" t="s">
        <v>937</v>
      </c>
      <c r="E80" s="110" t="s">
        <v>4289</v>
      </c>
      <c r="G80" s="110" t="s">
        <v>4104</v>
      </c>
      <c r="H80" s="110" t="s">
        <v>4094</v>
      </c>
      <c r="I80" s="110" t="s">
        <v>4290</v>
      </c>
      <c r="J80" s="110" t="str">
        <f t="shared" si="1"/>
        <v xml:space="preserve">619 Coolair Dr, Dallas, TX 75218       </v>
      </c>
      <c r="K80" s="111">
        <v>44999</v>
      </c>
      <c r="L80" s="111">
        <v>44999</v>
      </c>
      <c r="M80" s="111">
        <v>45262</v>
      </c>
      <c r="N80" s="111">
        <v>45037</v>
      </c>
      <c r="O80" s="111"/>
      <c r="P80" s="110" t="s">
        <v>812</v>
      </c>
      <c r="R80" s="110" t="s">
        <v>4143</v>
      </c>
      <c r="S80" s="110" t="s">
        <v>4144</v>
      </c>
    </row>
    <row r="81" spans="1:19" x14ac:dyDescent="0.2">
      <c r="A81" s="110">
        <v>210064</v>
      </c>
      <c r="B81" s="110" t="s">
        <v>938</v>
      </c>
      <c r="C81" s="110" t="s">
        <v>766</v>
      </c>
      <c r="D81" s="110" t="s">
        <v>939</v>
      </c>
      <c r="E81" s="110" t="s">
        <v>4291</v>
      </c>
      <c r="G81" s="110" t="s">
        <v>4104</v>
      </c>
      <c r="H81" s="110" t="s">
        <v>4094</v>
      </c>
      <c r="I81" s="110" t="s">
        <v>4292</v>
      </c>
      <c r="J81" s="110" t="str">
        <f t="shared" si="1"/>
        <v xml:space="preserve">15480 Dallas Pkwy 1045, Dallas, TX 75248       </v>
      </c>
      <c r="K81" s="111">
        <v>45019</v>
      </c>
      <c r="L81" s="111">
        <v>45019</v>
      </c>
      <c r="M81" s="111">
        <v>45626</v>
      </c>
      <c r="N81" s="111"/>
      <c r="O81" s="111"/>
      <c r="P81" s="110" t="s">
        <v>840</v>
      </c>
      <c r="Q81" s="110" t="s">
        <v>761</v>
      </c>
      <c r="R81" s="110" t="s">
        <v>4178</v>
      </c>
      <c r="S81" s="110" t="s">
        <v>4144</v>
      </c>
    </row>
    <row r="82" spans="1:19" x14ac:dyDescent="0.2">
      <c r="A82" s="110">
        <v>210065</v>
      </c>
      <c r="B82" s="110" t="s">
        <v>805</v>
      </c>
      <c r="C82" s="110" t="s">
        <v>940</v>
      </c>
      <c r="D82" s="110" t="s">
        <v>941</v>
      </c>
      <c r="E82" s="110" t="s">
        <v>4293</v>
      </c>
      <c r="G82" s="110" t="s">
        <v>4294</v>
      </c>
      <c r="H82" s="110" t="s">
        <v>4094</v>
      </c>
      <c r="I82" s="110" t="s">
        <v>4295</v>
      </c>
      <c r="J82" s="110" t="str">
        <f t="shared" si="1"/>
        <v xml:space="preserve">1041 Calcutta St, Hurst, TX 76053       </v>
      </c>
      <c r="K82" s="111">
        <v>45041</v>
      </c>
      <c r="L82" s="111">
        <v>45041</v>
      </c>
      <c r="M82" s="111">
        <v>45317</v>
      </c>
      <c r="N82" s="111">
        <v>45317</v>
      </c>
      <c r="O82" s="111"/>
      <c r="P82" s="110" t="s">
        <v>840</v>
      </c>
      <c r="Q82" s="110" t="s">
        <v>761</v>
      </c>
      <c r="R82" s="110" t="s">
        <v>4178</v>
      </c>
      <c r="S82" s="110" t="s">
        <v>4144</v>
      </c>
    </row>
    <row r="83" spans="1:19" hidden="1" x14ac:dyDescent="0.2">
      <c r="A83" s="110">
        <v>210066</v>
      </c>
      <c r="B83" s="110" t="s">
        <v>942</v>
      </c>
      <c r="D83" s="110" t="s">
        <v>943</v>
      </c>
      <c r="E83" s="110" t="s">
        <v>4296</v>
      </c>
      <c r="G83" s="110" t="s">
        <v>4104</v>
      </c>
      <c r="H83" s="110" t="s">
        <v>4094</v>
      </c>
      <c r="I83" s="110" t="s">
        <v>4297</v>
      </c>
      <c r="J83" s="110" t="str">
        <f t="shared" si="1"/>
        <v xml:space="preserve">9906 San Lea Dr, Dallas, TX 75228       </v>
      </c>
      <c r="K83" s="111">
        <v>45061</v>
      </c>
      <c r="L83" s="111">
        <v>45044</v>
      </c>
      <c r="M83" s="111">
        <v>45219</v>
      </c>
      <c r="N83" s="111">
        <v>45219</v>
      </c>
      <c r="O83" s="111"/>
      <c r="P83" s="110" t="s">
        <v>828</v>
      </c>
      <c r="Q83" s="110" t="s">
        <v>761</v>
      </c>
      <c r="R83" s="110" t="s">
        <v>4162</v>
      </c>
      <c r="S83" s="110" t="s">
        <v>4144</v>
      </c>
    </row>
    <row r="84" spans="1:19" x14ac:dyDescent="0.2">
      <c r="A84" s="110">
        <v>210068</v>
      </c>
      <c r="B84" s="110" t="s">
        <v>928</v>
      </c>
      <c r="C84" s="110" t="s">
        <v>769</v>
      </c>
      <c r="D84" s="110" t="s">
        <v>907</v>
      </c>
      <c r="E84" s="110" t="s">
        <v>4298</v>
      </c>
      <c r="G84" s="110" t="s">
        <v>4119</v>
      </c>
      <c r="H84" s="110" t="s">
        <v>4094</v>
      </c>
      <c r="I84" s="110" t="s">
        <v>4120</v>
      </c>
      <c r="J84" s="110" t="str">
        <f t="shared" si="1"/>
        <v xml:space="preserve">3709 Townsend Dr, Fort Worth, TX 76110       </v>
      </c>
      <c r="K84" s="111">
        <v>45061</v>
      </c>
      <c r="L84" s="111">
        <v>45044</v>
      </c>
      <c r="M84" s="111">
        <v>45625</v>
      </c>
      <c r="N84" s="111"/>
      <c r="O84" s="111"/>
      <c r="P84" s="110" t="s">
        <v>840</v>
      </c>
      <c r="Q84" s="110" t="s">
        <v>761</v>
      </c>
      <c r="R84" s="110" t="s">
        <v>4178</v>
      </c>
      <c r="S84" s="110" t="s">
        <v>4144</v>
      </c>
    </row>
    <row r="85" spans="1:19" x14ac:dyDescent="0.2">
      <c r="A85" s="110">
        <v>210069</v>
      </c>
      <c r="B85" s="110" t="s">
        <v>877</v>
      </c>
      <c r="C85" s="110" t="s">
        <v>848</v>
      </c>
      <c r="D85" s="110" t="s">
        <v>944</v>
      </c>
      <c r="E85" s="110" t="s">
        <v>4299</v>
      </c>
      <c r="G85" s="110" t="s">
        <v>4300</v>
      </c>
      <c r="H85" s="110" t="s">
        <v>4094</v>
      </c>
      <c r="I85" s="110" t="s">
        <v>4301</v>
      </c>
      <c r="J85" s="110" t="str">
        <f t="shared" si="1"/>
        <v xml:space="preserve">2421 Karnack Dr, Forney, TX 75126       </v>
      </c>
      <c r="K85" s="111">
        <v>45055</v>
      </c>
      <c r="L85" s="111">
        <v>45055</v>
      </c>
      <c r="M85" s="111">
        <v>45625</v>
      </c>
      <c r="N85" s="111"/>
      <c r="O85" s="111"/>
      <c r="P85" s="110" t="s">
        <v>818</v>
      </c>
      <c r="Q85" s="110" t="s">
        <v>761</v>
      </c>
      <c r="R85" s="110" t="s">
        <v>4152</v>
      </c>
      <c r="S85" s="110" t="s">
        <v>4144</v>
      </c>
    </row>
    <row r="86" spans="1:19" hidden="1" x14ac:dyDescent="0.2">
      <c r="A86" s="110">
        <v>210070</v>
      </c>
      <c r="B86" s="110" t="s">
        <v>945</v>
      </c>
      <c r="D86" s="110" t="s">
        <v>946</v>
      </c>
      <c r="E86" s="110" t="s">
        <v>4302</v>
      </c>
      <c r="G86" s="110" t="s">
        <v>4303</v>
      </c>
      <c r="H86" s="110" t="s">
        <v>4094</v>
      </c>
      <c r="I86" s="110" t="s">
        <v>4304</v>
      </c>
      <c r="J86" s="110" t="str">
        <f t="shared" si="1"/>
        <v xml:space="preserve">1027 Red River St, League City, TX 77573       </v>
      </c>
      <c r="K86" s="111">
        <v>45061</v>
      </c>
      <c r="L86" s="111">
        <v>45028</v>
      </c>
      <c r="M86" s="111">
        <v>45156</v>
      </c>
      <c r="N86" s="111">
        <v>45156</v>
      </c>
      <c r="O86" s="111"/>
      <c r="P86" s="110" t="s">
        <v>828</v>
      </c>
      <c r="Q86" s="110" t="s">
        <v>761</v>
      </c>
      <c r="R86" s="110" t="s">
        <v>4162</v>
      </c>
      <c r="S86" s="110" t="s">
        <v>4144</v>
      </c>
    </row>
    <row r="87" spans="1:19" x14ac:dyDescent="0.2">
      <c r="A87" s="110">
        <v>210071</v>
      </c>
      <c r="B87" s="110" t="s">
        <v>947</v>
      </c>
      <c r="C87" s="110" t="s">
        <v>778</v>
      </c>
      <c r="D87" s="110" t="s">
        <v>948</v>
      </c>
      <c r="E87" s="110" t="s">
        <v>4305</v>
      </c>
      <c r="G87" s="110" t="s">
        <v>4104</v>
      </c>
      <c r="H87" s="110" t="s">
        <v>4094</v>
      </c>
      <c r="I87" s="110" t="s">
        <v>4306</v>
      </c>
      <c r="J87" s="110" t="str">
        <f t="shared" si="1"/>
        <v xml:space="preserve">2924 Lucas Dr Apt 3056, Dallas, TX 75219       </v>
      </c>
      <c r="K87" s="111">
        <v>45096</v>
      </c>
      <c r="L87" s="111">
        <v>45070</v>
      </c>
      <c r="M87" s="111">
        <v>45625</v>
      </c>
      <c r="N87" s="111"/>
      <c r="O87" s="111"/>
      <c r="P87" s="110" t="s">
        <v>840</v>
      </c>
      <c r="Q87" s="110" t="s">
        <v>771</v>
      </c>
      <c r="R87" s="110" t="s">
        <v>4178</v>
      </c>
      <c r="S87" s="110" t="s">
        <v>4144</v>
      </c>
    </row>
    <row r="88" spans="1:19" hidden="1" x14ac:dyDescent="0.2">
      <c r="A88" s="110">
        <v>210072</v>
      </c>
      <c r="B88" s="110" t="s">
        <v>949</v>
      </c>
      <c r="C88" s="110" t="s">
        <v>950</v>
      </c>
      <c r="D88" s="110" t="s">
        <v>951</v>
      </c>
      <c r="E88" s="110" t="s">
        <v>4307</v>
      </c>
      <c r="G88" s="110" t="s">
        <v>4308</v>
      </c>
      <c r="H88" s="110" t="s">
        <v>4094</v>
      </c>
      <c r="I88" s="110" t="s">
        <v>4309</v>
      </c>
      <c r="J88" s="110" t="str">
        <f t="shared" si="1"/>
        <v xml:space="preserve">4406 Oak Hollow Dr, Midlothian, TX 76065       </v>
      </c>
      <c r="K88" s="111">
        <v>45076</v>
      </c>
      <c r="L88" s="111">
        <v>45072</v>
      </c>
      <c r="M88" s="111">
        <v>45262</v>
      </c>
      <c r="N88" s="111">
        <v>45198</v>
      </c>
      <c r="O88" s="111"/>
      <c r="P88" s="110" t="s">
        <v>812</v>
      </c>
      <c r="R88" s="110" t="s">
        <v>4143</v>
      </c>
      <c r="S88" s="110" t="s">
        <v>4144</v>
      </c>
    </row>
    <row r="89" spans="1:19" x14ac:dyDescent="0.2">
      <c r="A89" s="110">
        <v>210073</v>
      </c>
      <c r="B89" s="110" t="s">
        <v>952</v>
      </c>
      <c r="D89" s="110" t="s">
        <v>953</v>
      </c>
      <c r="E89" s="110" t="s">
        <v>4310</v>
      </c>
      <c r="G89" s="110" t="s">
        <v>4311</v>
      </c>
      <c r="H89" s="110" t="s">
        <v>4094</v>
      </c>
      <c r="I89" s="110" t="s">
        <v>4148</v>
      </c>
      <c r="J89" s="110" t="str">
        <f t="shared" si="1"/>
        <v xml:space="preserve">8849 Redding St, North Richland HIlls, TX 76180       </v>
      </c>
      <c r="K89" s="111">
        <v>45089</v>
      </c>
      <c r="L89" s="111">
        <v>45089</v>
      </c>
      <c r="M89" s="111">
        <v>45626</v>
      </c>
      <c r="N89" s="111"/>
      <c r="O89" s="111"/>
      <c r="P89" s="110" t="s">
        <v>818</v>
      </c>
      <c r="Q89" s="110" t="s">
        <v>804</v>
      </c>
      <c r="R89" s="110" t="s">
        <v>4152</v>
      </c>
      <c r="S89" s="110" t="s">
        <v>4144</v>
      </c>
    </row>
    <row r="90" spans="1:19" x14ac:dyDescent="0.2">
      <c r="A90" s="110">
        <v>210074</v>
      </c>
      <c r="B90" s="110" t="s">
        <v>954</v>
      </c>
      <c r="D90" s="110" t="s">
        <v>955</v>
      </c>
      <c r="E90" s="110" t="s">
        <v>4312</v>
      </c>
      <c r="G90" s="110" t="s">
        <v>4119</v>
      </c>
      <c r="H90" s="110" t="s">
        <v>4094</v>
      </c>
      <c r="I90" s="110" t="s">
        <v>4313</v>
      </c>
      <c r="J90" s="110" t="str">
        <f t="shared" si="1"/>
        <v xml:space="preserve">4009 Knox St, Fort Worth, TX 76119       </v>
      </c>
      <c r="K90" s="111">
        <v>45085</v>
      </c>
      <c r="L90" s="111">
        <v>45085</v>
      </c>
      <c r="M90" s="111">
        <v>45625</v>
      </c>
      <c r="N90" s="111"/>
      <c r="O90" s="111"/>
      <c r="P90" s="110" t="s">
        <v>840</v>
      </c>
      <c r="Q90" s="110" t="s">
        <v>761</v>
      </c>
      <c r="R90" s="110" t="s">
        <v>4178</v>
      </c>
      <c r="S90" s="110" t="s">
        <v>4144</v>
      </c>
    </row>
    <row r="91" spans="1:19" x14ac:dyDescent="0.2">
      <c r="A91" s="110">
        <v>210075</v>
      </c>
      <c r="B91" s="110" t="s">
        <v>956</v>
      </c>
      <c r="D91" s="110" t="s">
        <v>957</v>
      </c>
      <c r="E91" s="110" t="s">
        <v>4314</v>
      </c>
      <c r="G91" s="110" t="s">
        <v>4104</v>
      </c>
      <c r="H91" s="110" t="s">
        <v>4094</v>
      </c>
      <c r="I91" s="110" t="s">
        <v>4306</v>
      </c>
      <c r="J91" s="110" t="str">
        <f t="shared" si="1"/>
        <v xml:space="preserve">2500 North Houston St 1912, Dallas, TX 75219       </v>
      </c>
      <c r="K91" s="111">
        <v>44934</v>
      </c>
      <c r="L91" s="111">
        <v>45265</v>
      </c>
      <c r="M91" s="111">
        <v>45421</v>
      </c>
      <c r="N91" s="111">
        <v>45421</v>
      </c>
      <c r="O91" s="111"/>
      <c r="P91" s="110" t="s">
        <v>818</v>
      </c>
      <c r="Q91" s="110" t="s">
        <v>761</v>
      </c>
      <c r="R91" s="110" t="s">
        <v>4152</v>
      </c>
      <c r="S91" s="110" t="s">
        <v>4144</v>
      </c>
    </row>
    <row r="92" spans="1:19" x14ac:dyDescent="0.2">
      <c r="A92" s="110">
        <v>210076</v>
      </c>
      <c r="B92" s="110" t="s">
        <v>958</v>
      </c>
      <c r="C92" s="110" t="s">
        <v>762</v>
      </c>
      <c r="D92" s="110" t="s">
        <v>959</v>
      </c>
      <c r="E92" s="110" t="s">
        <v>4315</v>
      </c>
      <c r="G92" s="110" t="s">
        <v>4119</v>
      </c>
      <c r="H92" s="110" t="s">
        <v>4094</v>
      </c>
      <c r="I92" s="110" t="s">
        <v>4316</v>
      </c>
      <c r="J92" s="110" t="str">
        <f t="shared" si="1"/>
        <v xml:space="preserve">9721 Olanta Trl, Fort Worth, TX 76108       </v>
      </c>
      <c r="K92" s="111">
        <v>45299</v>
      </c>
      <c r="L92" s="111">
        <v>45275</v>
      </c>
      <c r="M92" s="111">
        <v>45626</v>
      </c>
      <c r="N92" s="111"/>
      <c r="O92" s="111"/>
      <c r="P92" s="110" t="s">
        <v>840</v>
      </c>
      <c r="R92" s="110" t="s">
        <v>4178</v>
      </c>
      <c r="S92" s="110" t="s">
        <v>4144</v>
      </c>
    </row>
    <row r="93" spans="1:19" x14ac:dyDescent="0.2">
      <c r="A93" s="110">
        <v>210077</v>
      </c>
      <c r="B93" s="110" t="s">
        <v>960</v>
      </c>
      <c r="C93" s="110" t="s">
        <v>778</v>
      </c>
      <c r="D93" s="110" t="s">
        <v>961</v>
      </c>
      <c r="E93" s="110" t="s">
        <v>4317</v>
      </c>
      <c r="G93" s="110" t="s">
        <v>4318</v>
      </c>
      <c r="H93" s="110" t="s">
        <v>4094</v>
      </c>
      <c r="I93" s="110" t="s">
        <v>4197</v>
      </c>
      <c r="J93" s="110" t="str">
        <f t="shared" si="1"/>
        <v xml:space="preserve">8891 CHERRY LEE LN, LANTANA, TX 76226       </v>
      </c>
      <c r="K93" s="111">
        <v>45383</v>
      </c>
      <c r="L93" s="111">
        <v>45383</v>
      </c>
      <c r="M93" s="111">
        <v>45625</v>
      </c>
      <c r="N93" s="111"/>
      <c r="O93" s="111"/>
      <c r="P93" s="110" t="s">
        <v>818</v>
      </c>
      <c r="R93" s="110" t="s">
        <v>4152</v>
      </c>
      <c r="S93" s="110" t="s">
        <v>4181</v>
      </c>
    </row>
    <row r="94" spans="1:19" x14ac:dyDescent="0.2">
      <c r="A94" s="110">
        <v>210078</v>
      </c>
      <c r="B94" s="110" t="s">
        <v>958</v>
      </c>
      <c r="C94" s="110" t="s">
        <v>769</v>
      </c>
      <c r="D94" s="110" t="s">
        <v>962</v>
      </c>
      <c r="E94" s="110" t="s">
        <v>4319</v>
      </c>
      <c r="G94" s="110" t="s">
        <v>4119</v>
      </c>
      <c r="H94" s="110" t="s">
        <v>4094</v>
      </c>
      <c r="I94" s="110" t="s">
        <v>4120</v>
      </c>
      <c r="J94" s="110" t="str">
        <f t="shared" si="1"/>
        <v xml:space="preserve">1824 6th Ave, Fort Worth, TX 76110       </v>
      </c>
      <c r="K94" s="111">
        <v>45390</v>
      </c>
      <c r="L94" s="111">
        <v>45385</v>
      </c>
      <c r="M94" s="111">
        <v>45625</v>
      </c>
      <c r="N94" s="111"/>
      <c r="O94" s="111"/>
      <c r="P94" s="110" t="s">
        <v>818</v>
      </c>
      <c r="R94" s="110" t="s">
        <v>4152</v>
      </c>
      <c r="S94" s="110" t="s">
        <v>4144</v>
      </c>
    </row>
    <row r="95" spans="1:19" x14ac:dyDescent="0.2">
      <c r="A95" s="110">
        <v>210079</v>
      </c>
      <c r="B95" s="110" t="s">
        <v>963</v>
      </c>
      <c r="C95" s="110" t="s">
        <v>772</v>
      </c>
      <c r="D95" s="110" t="s">
        <v>964</v>
      </c>
      <c r="E95" s="110" t="s">
        <v>4320</v>
      </c>
      <c r="G95" s="110" t="s">
        <v>4321</v>
      </c>
      <c r="H95" s="110" t="s">
        <v>4094</v>
      </c>
      <c r="I95" s="110" t="s">
        <v>4322</v>
      </c>
      <c r="J95" s="110" t="str">
        <f t="shared" si="1"/>
        <v xml:space="preserve">817 N Miller St, Frankston, TX 75763       </v>
      </c>
      <c r="K95" s="111">
        <v>45440</v>
      </c>
      <c r="L95" s="111">
        <v>45422</v>
      </c>
      <c r="M95" s="111">
        <v>45622</v>
      </c>
      <c r="N95" s="111"/>
      <c r="O95" s="111"/>
      <c r="P95" s="110" t="s">
        <v>840</v>
      </c>
      <c r="Q95" s="110" t="s">
        <v>771</v>
      </c>
      <c r="R95" s="110" t="s">
        <v>4178</v>
      </c>
      <c r="S95" s="110" t="s">
        <v>4144</v>
      </c>
    </row>
    <row r="96" spans="1:19" x14ac:dyDescent="0.2">
      <c r="A96" s="110">
        <v>210080</v>
      </c>
      <c r="B96" s="110" t="s">
        <v>965</v>
      </c>
      <c r="C96" s="110" t="s">
        <v>766</v>
      </c>
      <c r="D96" s="110" t="s">
        <v>966</v>
      </c>
      <c r="E96" s="110" t="s">
        <v>4323</v>
      </c>
      <c r="G96" s="110" t="s">
        <v>4324</v>
      </c>
      <c r="H96" s="110" t="s">
        <v>4094</v>
      </c>
      <c r="I96" s="110" t="s">
        <v>4325</v>
      </c>
      <c r="J96" s="110" t="str">
        <f t="shared" si="1"/>
        <v xml:space="preserve">17650 Seven Pines Dr, Spring, TX 77379       </v>
      </c>
      <c r="K96" s="111">
        <v>45440</v>
      </c>
      <c r="L96" s="111">
        <v>45422</v>
      </c>
      <c r="M96" s="111">
        <v>45508</v>
      </c>
      <c r="N96" s="111">
        <v>45519</v>
      </c>
      <c r="O96" s="111"/>
      <c r="P96" s="110" t="s">
        <v>840</v>
      </c>
      <c r="R96" s="110" t="s">
        <v>4178</v>
      </c>
      <c r="S96" s="110" t="s">
        <v>4144</v>
      </c>
    </row>
    <row r="97" spans="1:19" x14ac:dyDescent="0.2">
      <c r="A97" s="110">
        <v>210081</v>
      </c>
      <c r="B97" s="110" t="s">
        <v>967</v>
      </c>
      <c r="C97" s="110" t="s">
        <v>769</v>
      </c>
      <c r="D97" s="110" t="s">
        <v>968</v>
      </c>
      <c r="E97" s="110" t="s">
        <v>4326</v>
      </c>
      <c r="G97" s="110" t="s">
        <v>4327</v>
      </c>
      <c r="H97" s="110" t="s">
        <v>4200</v>
      </c>
      <c r="I97" s="110" t="s">
        <v>4328</v>
      </c>
      <c r="J97" s="110" t="str">
        <f t="shared" si="1"/>
        <v xml:space="preserve">2516 SW 102nd St, Oklahoma City, OK 73159       </v>
      </c>
      <c r="K97" s="111">
        <v>45440</v>
      </c>
      <c r="L97" s="111">
        <v>45422</v>
      </c>
      <c r="M97" s="111">
        <v>45618</v>
      </c>
      <c r="N97" s="111"/>
      <c r="O97" s="111"/>
      <c r="P97" s="110" t="s">
        <v>840</v>
      </c>
      <c r="Q97" s="110" t="s">
        <v>761</v>
      </c>
      <c r="R97" s="110" t="s">
        <v>4178</v>
      </c>
      <c r="S97" s="110" t="s">
        <v>4144</v>
      </c>
    </row>
    <row r="98" spans="1:19" x14ac:dyDescent="0.2">
      <c r="A98" s="110">
        <v>210082</v>
      </c>
      <c r="B98" s="110" t="s">
        <v>969</v>
      </c>
      <c r="D98" s="110" t="s">
        <v>917</v>
      </c>
      <c r="E98" s="110" t="s">
        <v>4329</v>
      </c>
      <c r="G98" s="110" t="s">
        <v>4330</v>
      </c>
      <c r="H98" s="110" t="s">
        <v>4094</v>
      </c>
      <c r="I98" s="110" t="s">
        <v>4331</v>
      </c>
      <c r="J98" s="110" t="str">
        <f t="shared" si="1"/>
        <v xml:space="preserve">5815 Ridgedale Dr, Houston, TX 77039       </v>
      </c>
      <c r="K98" s="111">
        <v>45440</v>
      </c>
      <c r="L98" s="111">
        <v>45422</v>
      </c>
      <c r="M98" s="111">
        <v>45508</v>
      </c>
      <c r="N98" s="111">
        <v>45519</v>
      </c>
      <c r="O98" s="111"/>
      <c r="P98" s="110" t="s">
        <v>840</v>
      </c>
      <c r="Q98" s="110" t="s">
        <v>761</v>
      </c>
      <c r="R98" s="110" t="s">
        <v>4178</v>
      </c>
      <c r="S98" s="110" t="s">
        <v>4181</v>
      </c>
    </row>
    <row r="99" spans="1:19" x14ac:dyDescent="0.2">
      <c r="A99" s="110">
        <v>210083</v>
      </c>
      <c r="B99" s="110" t="s">
        <v>970</v>
      </c>
      <c r="C99" s="110" t="s">
        <v>763</v>
      </c>
      <c r="D99" s="110" t="s">
        <v>971</v>
      </c>
      <c r="E99" s="110" t="s">
        <v>4332</v>
      </c>
      <c r="G99" s="110" t="s">
        <v>4333</v>
      </c>
      <c r="H99" s="110" t="s">
        <v>4094</v>
      </c>
      <c r="I99" s="110" t="s">
        <v>4334</v>
      </c>
      <c r="J99" s="110" t="str">
        <f t="shared" si="1"/>
        <v xml:space="preserve">106 Wade St, Silsbee, TX 77656       </v>
      </c>
      <c r="K99" s="111">
        <v>45440</v>
      </c>
      <c r="L99" s="111">
        <v>45422</v>
      </c>
      <c r="M99" s="111">
        <v>45508</v>
      </c>
      <c r="N99" s="111">
        <v>45519</v>
      </c>
      <c r="O99" s="111"/>
      <c r="P99" s="110" t="s">
        <v>840</v>
      </c>
      <c r="R99" s="110" t="s">
        <v>4178</v>
      </c>
      <c r="S99" s="110" t="s">
        <v>4144</v>
      </c>
    </row>
    <row r="100" spans="1:19" x14ac:dyDescent="0.2">
      <c r="A100" s="110">
        <v>210084</v>
      </c>
      <c r="B100" s="110" t="s">
        <v>972</v>
      </c>
      <c r="C100" s="110" t="s">
        <v>764</v>
      </c>
      <c r="D100" s="110" t="s">
        <v>973</v>
      </c>
      <c r="E100" s="110" t="s">
        <v>4335</v>
      </c>
      <c r="G100" s="110" t="s">
        <v>4336</v>
      </c>
      <c r="H100" s="110" t="s">
        <v>4094</v>
      </c>
      <c r="I100" s="110" t="s">
        <v>4337</v>
      </c>
      <c r="J100" s="110" t="str">
        <f t="shared" si="1"/>
        <v xml:space="preserve">653 Highberry Dr, Anna, TX 75409       </v>
      </c>
      <c r="K100" s="111">
        <v>45439</v>
      </c>
      <c r="L100" s="111">
        <v>45425</v>
      </c>
      <c r="M100" s="111">
        <v>45625</v>
      </c>
      <c r="N100" s="111"/>
      <c r="O100" s="111"/>
      <c r="P100" s="110" t="s">
        <v>840</v>
      </c>
      <c r="R100" s="110" t="s">
        <v>4178</v>
      </c>
      <c r="S100" s="110" t="s">
        <v>4144</v>
      </c>
    </row>
    <row r="101" spans="1:19" x14ac:dyDescent="0.2">
      <c r="A101" s="110">
        <v>210085</v>
      </c>
      <c r="B101" s="110" t="s">
        <v>974</v>
      </c>
      <c r="C101" s="110" t="s">
        <v>759</v>
      </c>
      <c r="D101" s="110" t="s">
        <v>889</v>
      </c>
      <c r="E101" s="110" t="s">
        <v>4338</v>
      </c>
      <c r="G101" s="110" t="s">
        <v>4119</v>
      </c>
      <c r="H101" s="110" t="s">
        <v>4094</v>
      </c>
      <c r="I101" s="110" t="s">
        <v>4339</v>
      </c>
      <c r="J101" s="110" t="str">
        <f t="shared" si="1"/>
        <v xml:space="preserve">2005 York Dr, Fort Worth, TX 76134       </v>
      </c>
      <c r="K101" s="111">
        <v>45432</v>
      </c>
      <c r="L101" s="111">
        <v>45425</v>
      </c>
      <c r="M101" s="111">
        <v>45625</v>
      </c>
      <c r="N101" s="111"/>
      <c r="O101" s="111"/>
      <c r="P101" s="110" t="s">
        <v>840</v>
      </c>
      <c r="Q101" s="110" t="s">
        <v>761</v>
      </c>
      <c r="R101" s="110" t="s">
        <v>4178</v>
      </c>
      <c r="S101" s="110" t="s">
        <v>4144</v>
      </c>
    </row>
    <row r="102" spans="1:19" x14ac:dyDescent="0.2">
      <c r="A102" s="110">
        <v>210086</v>
      </c>
      <c r="B102" s="110" t="s">
        <v>975</v>
      </c>
      <c r="C102" s="110" t="s">
        <v>848</v>
      </c>
      <c r="D102" s="110" t="s">
        <v>976</v>
      </c>
      <c r="E102" s="110" t="s">
        <v>4340</v>
      </c>
      <c r="G102" s="110" t="s">
        <v>4210</v>
      </c>
      <c r="H102" s="110" t="s">
        <v>4094</v>
      </c>
      <c r="I102" s="110" t="s">
        <v>4341</v>
      </c>
      <c r="J102" s="110" t="str">
        <f t="shared" si="1"/>
        <v xml:space="preserve">8713 Desert Dunes Trl, McKinney, TX 75070       </v>
      </c>
      <c r="K102" s="111">
        <v>45446</v>
      </c>
      <c r="L102" s="111">
        <v>45429</v>
      </c>
      <c r="M102" s="111">
        <v>45508</v>
      </c>
      <c r="N102" s="111">
        <v>45519</v>
      </c>
      <c r="O102" s="111"/>
      <c r="P102" s="110" t="s">
        <v>840</v>
      </c>
      <c r="Q102" s="110" t="s">
        <v>761</v>
      </c>
      <c r="R102" s="110" t="s">
        <v>4178</v>
      </c>
      <c r="S102" s="110" t="s">
        <v>4144</v>
      </c>
    </row>
    <row r="103" spans="1:19" x14ac:dyDescent="0.2">
      <c r="A103" s="110">
        <v>210087</v>
      </c>
      <c r="B103" s="110" t="s">
        <v>977</v>
      </c>
      <c r="D103" s="110" t="s">
        <v>799</v>
      </c>
      <c r="E103" s="110" t="s">
        <v>4342</v>
      </c>
      <c r="G103" s="110" t="s">
        <v>4343</v>
      </c>
      <c r="H103" s="110" t="s">
        <v>4094</v>
      </c>
      <c r="I103" s="110" t="s">
        <v>4344</v>
      </c>
      <c r="J103" s="110" t="str">
        <f t="shared" si="1"/>
        <v xml:space="preserve">18211 Lodgepole Pine St, Cypress, TX 77429       </v>
      </c>
      <c r="K103" s="111">
        <v>45440</v>
      </c>
      <c r="L103" s="111">
        <v>45435</v>
      </c>
      <c r="M103" s="111">
        <v>45582</v>
      </c>
      <c r="N103" s="111">
        <v>45590</v>
      </c>
      <c r="O103" s="111"/>
      <c r="P103" s="110" t="s">
        <v>840</v>
      </c>
      <c r="Q103" s="110" t="s">
        <v>771</v>
      </c>
      <c r="R103" s="110" t="s">
        <v>4178</v>
      </c>
      <c r="S103" s="110" t="s">
        <v>4144</v>
      </c>
    </row>
    <row r="104" spans="1:19" x14ac:dyDescent="0.2">
      <c r="A104" s="110">
        <v>210088</v>
      </c>
      <c r="B104" s="110" t="s">
        <v>826</v>
      </c>
      <c r="D104" s="110" t="s">
        <v>978</v>
      </c>
      <c r="E104" s="110" t="s">
        <v>4345</v>
      </c>
      <c r="G104" s="110" t="s">
        <v>4346</v>
      </c>
      <c r="H104" s="110" t="s">
        <v>4094</v>
      </c>
      <c r="I104" s="110" t="s">
        <v>4347</v>
      </c>
      <c r="J104" s="110" t="str">
        <f t="shared" si="1"/>
        <v xml:space="preserve">15051 Farmcote Dr, Frisco, TX 75035       </v>
      </c>
      <c r="K104" s="111">
        <v>45453</v>
      </c>
      <c r="L104" s="111">
        <v>45447</v>
      </c>
      <c r="M104" s="111">
        <v>45625</v>
      </c>
      <c r="N104" s="111"/>
      <c r="O104" s="111"/>
      <c r="P104" s="110" t="s">
        <v>818</v>
      </c>
      <c r="R104" s="110" t="s">
        <v>4152</v>
      </c>
      <c r="S104" s="110" t="s">
        <v>4144</v>
      </c>
    </row>
    <row r="105" spans="1:19" x14ac:dyDescent="0.2">
      <c r="A105" s="110">
        <v>210089</v>
      </c>
      <c r="B105" s="110" t="s">
        <v>979</v>
      </c>
      <c r="D105" s="110" t="s">
        <v>980</v>
      </c>
      <c r="E105" s="110" t="s">
        <v>4348</v>
      </c>
      <c r="G105" s="110" t="s">
        <v>4119</v>
      </c>
      <c r="H105" s="110" t="s">
        <v>4094</v>
      </c>
      <c r="I105" s="110" t="s">
        <v>4349</v>
      </c>
      <c r="J105" s="110" t="str">
        <f t="shared" si="1"/>
        <v xml:space="preserve">7008 Greenlee St, Fort Worth, TX 76112       </v>
      </c>
      <c r="K105" s="111">
        <v>45481</v>
      </c>
      <c r="L105" s="111">
        <v>45471</v>
      </c>
      <c r="M105" s="111">
        <v>45625</v>
      </c>
      <c r="N105" s="111"/>
      <c r="O105" s="111"/>
      <c r="P105" s="110" t="s">
        <v>840</v>
      </c>
      <c r="Q105" s="110" t="s">
        <v>761</v>
      </c>
      <c r="R105" s="110" t="s">
        <v>4178</v>
      </c>
      <c r="S105" s="110" t="s">
        <v>4144</v>
      </c>
    </row>
    <row r="106" spans="1:19" x14ac:dyDescent="0.2">
      <c r="A106" s="110">
        <v>210090</v>
      </c>
      <c r="B106" s="110" t="s">
        <v>981</v>
      </c>
      <c r="C106" s="110" t="s">
        <v>810</v>
      </c>
      <c r="D106" s="110" t="s">
        <v>982</v>
      </c>
      <c r="E106" s="110" t="s">
        <v>4350</v>
      </c>
      <c r="G106" s="110" t="s">
        <v>4119</v>
      </c>
      <c r="H106" s="110" t="s">
        <v>4094</v>
      </c>
      <c r="I106" s="110" t="s">
        <v>4351</v>
      </c>
      <c r="J106" s="110" t="str">
        <f t="shared" si="1"/>
        <v xml:space="preserve">10633 Enchanted Rock Way, Fort Worth, TX 76126       </v>
      </c>
      <c r="K106" s="111">
        <v>45495</v>
      </c>
      <c r="L106" s="111">
        <v>45492</v>
      </c>
      <c r="M106" s="111">
        <v>45625</v>
      </c>
      <c r="N106" s="111"/>
      <c r="O106" s="111"/>
      <c r="P106" s="110" t="s">
        <v>840</v>
      </c>
      <c r="R106" s="110" t="s">
        <v>4178</v>
      </c>
      <c r="S106" s="110" t="s">
        <v>4144</v>
      </c>
    </row>
    <row r="107" spans="1:19" x14ac:dyDescent="0.2">
      <c r="A107" s="110">
        <v>210091</v>
      </c>
      <c r="B107" s="110" t="s">
        <v>983</v>
      </c>
      <c r="C107" s="110" t="s">
        <v>766</v>
      </c>
      <c r="D107" s="110" t="s">
        <v>984</v>
      </c>
      <c r="E107" s="110" t="s">
        <v>4352</v>
      </c>
      <c r="G107" s="110" t="s">
        <v>4353</v>
      </c>
      <c r="H107" s="110" t="s">
        <v>4094</v>
      </c>
      <c r="I107" s="110" t="s">
        <v>4354</v>
      </c>
      <c r="J107" s="110" t="str">
        <f t="shared" si="1"/>
        <v xml:space="preserve">19525 W Bellfort Dr Apt 131, Richmond, TX 77407       </v>
      </c>
      <c r="K107" s="111">
        <v>45523</v>
      </c>
      <c r="L107" s="111">
        <v>45518</v>
      </c>
      <c r="M107" s="111">
        <v>45625</v>
      </c>
      <c r="N107" s="111"/>
      <c r="O107" s="111"/>
      <c r="P107" s="110" t="s">
        <v>840</v>
      </c>
      <c r="Q107" s="110" t="s">
        <v>771</v>
      </c>
      <c r="R107" s="110" t="s">
        <v>4178</v>
      </c>
      <c r="S107" s="110" t="s">
        <v>4144</v>
      </c>
    </row>
    <row r="108" spans="1:19" hidden="1" x14ac:dyDescent="0.2">
      <c r="A108" s="110">
        <v>230001</v>
      </c>
      <c r="B108" s="110" t="s">
        <v>857</v>
      </c>
      <c r="C108" s="110" t="s">
        <v>763</v>
      </c>
      <c r="D108" s="110" t="s">
        <v>985</v>
      </c>
      <c r="E108" s="110" t="s">
        <v>4355</v>
      </c>
      <c r="G108" s="110" t="s">
        <v>4107</v>
      </c>
      <c r="H108" s="110" t="s">
        <v>4094</v>
      </c>
      <c r="I108" s="110" t="s">
        <v>4356</v>
      </c>
      <c r="J108" s="110" t="str">
        <f t="shared" si="1"/>
        <v xml:space="preserve">256 Creekside, Saginaw, TX 76131       </v>
      </c>
      <c r="K108" s="111">
        <v>43304</v>
      </c>
      <c r="L108" s="111">
        <v>43304</v>
      </c>
      <c r="M108" s="111">
        <v>44561</v>
      </c>
      <c r="N108" s="111">
        <v>44561</v>
      </c>
      <c r="O108" s="111"/>
      <c r="P108" s="110" t="s">
        <v>986</v>
      </c>
      <c r="R108" s="110" t="s">
        <v>4357</v>
      </c>
      <c r="S108" s="110" t="s">
        <v>4358</v>
      </c>
    </row>
    <row r="109" spans="1:19" hidden="1" x14ac:dyDescent="0.2">
      <c r="A109" s="110">
        <v>230002</v>
      </c>
      <c r="B109" s="110" t="s">
        <v>987</v>
      </c>
      <c r="D109" s="110" t="s">
        <v>988</v>
      </c>
      <c r="E109" s="110" t="s">
        <v>4359</v>
      </c>
      <c r="G109" s="110" t="s">
        <v>4119</v>
      </c>
      <c r="H109" s="110" t="s">
        <v>4094</v>
      </c>
      <c r="I109" s="110" t="s">
        <v>4360</v>
      </c>
      <c r="J109" s="110" t="str">
        <f t="shared" si="1"/>
        <v xml:space="preserve">1815 Gould Ave, Fort Worth, TX 76164       </v>
      </c>
      <c r="K109" s="111">
        <v>43332</v>
      </c>
      <c r="L109" s="111">
        <v>43332</v>
      </c>
      <c r="M109" s="111">
        <v>44463</v>
      </c>
      <c r="N109" s="111">
        <v>44463</v>
      </c>
      <c r="O109" s="111"/>
      <c r="P109" s="110" t="s">
        <v>989</v>
      </c>
      <c r="Q109" s="110" t="s">
        <v>761</v>
      </c>
      <c r="R109" s="110" t="s">
        <v>4361</v>
      </c>
      <c r="S109" s="110" t="s">
        <v>4358</v>
      </c>
    </row>
    <row r="110" spans="1:19" hidden="1" x14ac:dyDescent="0.2">
      <c r="A110" s="110">
        <v>230003</v>
      </c>
      <c r="B110" s="110" t="s">
        <v>855</v>
      </c>
      <c r="D110" s="110" t="s">
        <v>862</v>
      </c>
      <c r="E110" s="110" t="s">
        <v>4362</v>
      </c>
      <c r="G110" s="110" t="s">
        <v>4119</v>
      </c>
      <c r="H110" s="110" t="s">
        <v>4094</v>
      </c>
      <c r="I110" s="110" t="s">
        <v>4227</v>
      </c>
      <c r="J110" s="110" t="str">
        <f t="shared" si="1"/>
        <v xml:space="preserve">2959 Roosevelt, Fort Worth, TX 76106       </v>
      </c>
      <c r="K110" s="111">
        <v>43059</v>
      </c>
      <c r="L110" s="111">
        <v>43059</v>
      </c>
      <c r="M110" s="111">
        <v>44477</v>
      </c>
      <c r="N110" s="111">
        <v>44477</v>
      </c>
      <c r="O110" s="111"/>
      <c r="P110" s="110" t="s">
        <v>760</v>
      </c>
      <c r="Q110" s="110" t="s">
        <v>761</v>
      </c>
      <c r="R110" s="110" t="s">
        <v>599</v>
      </c>
      <c r="S110" s="110" t="s">
        <v>4358</v>
      </c>
    </row>
    <row r="111" spans="1:19" hidden="1" x14ac:dyDescent="0.2">
      <c r="A111" s="110">
        <v>230004</v>
      </c>
      <c r="B111" s="110" t="s">
        <v>990</v>
      </c>
      <c r="C111" s="110" t="s">
        <v>810</v>
      </c>
      <c r="D111" s="110" t="s">
        <v>991</v>
      </c>
      <c r="E111" s="110" t="s">
        <v>4363</v>
      </c>
      <c r="G111" s="110" t="s">
        <v>4364</v>
      </c>
      <c r="H111" s="110" t="s">
        <v>4094</v>
      </c>
      <c r="I111" s="110" t="s">
        <v>4339</v>
      </c>
      <c r="J111" s="110" t="str">
        <f t="shared" si="1"/>
        <v xml:space="preserve">1820 Willow Vale Dr., Fortworth, TX 76134       </v>
      </c>
      <c r="K111" s="111">
        <v>43052</v>
      </c>
      <c r="L111" s="111">
        <v>43052</v>
      </c>
      <c r="M111" s="111">
        <v>43647</v>
      </c>
      <c r="N111" s="111">
        <v>43647</v>
      </c>
      <c r="O111" s="111"/>
      <c r="P111" s="110" t="s">
        <v>837</v>
      </c>
      <c r="R111" s="110" t="s">
        <v>4174</v>
      </c>
      <c r="S111" s="110" t="s">
        <v>4358</v>
      </c>
    </row>
    <row r="112" spans="1:19" x14ac:dyDescent="0.2">
      <c r="A112" s="110">
        <v>230005</v>
      </c>
      <c r="B112" s="110" t="s">
        <v>992</v>
      </c>
      <c r="D112" s="110" t="s">
        <v>993</v>
      </c>
      <c r="E112" s="110" t="s">
        <v>4365</v>
      </c>
      <c r="G112" s="110" t="s">
        <v>4366</v>
      </c>
      <c r="H112" s="110" t="s">
        <v>4094</v>
      </c>
      <c r="I112" s="110" t="s">
        <v>4367</v>
      </c>
      <c r="J112" s="110" t="str">
        <f t="shared" si="1"/>
        <v xml:space="preserve">7817 County Rd 1005, Godley, TX 76044       </v>
      </c>
      <c r="K112" s="111">
        <v>43658</v>
      </c>
      <c r="L112" s="111">
        <v>43658</v>
      </c>
      <c r="M112" s="111">
        <v>45625</v>
      </c>
      <c r="N112" s="111"/>
      <c r="O112" s="111"/>
      <c r="P112" s="110" t="s">
        <v>994</v>
      </c>
      <c r="R112" s="110" t="s">
        <v>4368</v>
      </c>
      <c r="S112" s="110" t="s">
        <v>4358</v>
      </c>
    </row>
    <row r="113" spans="1:19" hidden="1" x14ac:dyDescent="0.2">
      <c r="A113" s="110">
        <v>230006</v>
      </c>
      <c r="B113" s="110" t="s">
        <v>877</v>
      </c>
      <c r="C113" s="110" t="s">
        <v>791</v>
      </c>
      <c r="D113" s="110" t="s">
        <v>995</v>
      </c>
      <c r="E113" s="110" t="s">
        <v>4369</v>
      </c>
      <c r="G113" s="110" t="s">
        <v>4126</v>
      </c>
      <c r="H113" s="110" t="s">
        <v>4094</v>
      </c>
      <c r="I113" s="110" t="s">
        <v>4219</v>
      </c>
      <c r="J113" s="110" t="str">
        <f t="shared" si="1"/>
        <v xml:space="preserve">6515 Planview Ct, Arlington, TX 76002       </v>
      </c>
      <c r="K113" s="111">
        <v>44018</v>
      </c>
      <c r="L113" s="111">
        <v>44018</v>
      </c>
      <c r="M113" s="111">
        <v>44022</v>
      </c>
      <c r="N113" s="111">
        <v>44022</v>
      </c>
      <c r="O113" s="111"/>
      <c r="P113" s="110" t="s">
        <v>996</v>
      </c>
      <c r="Q113" s="110" t="s">
        <v>761</v>
      </c>
      <c r="R113" s="110" t="s">
        <v>4370</v>
      </c>
      <c r="S113" s="110" t="s">
        <v>4358</v>
      </c>
    </row>
    <row r="114" spans="1:19" hidden="1" x14ac:dyDescent="0.2">
      <c r="A114" s="110">
        <v>230007</v>
      </c>
      <c r="B114" s="110" t="s">
        <v>997</v>
      </c>
      <c r="C114" s="110" t="s">
        <v>832</v>
      </c>
      <c r="D114" s="110" t="s">
        <v>998</v>
      </c>
      <c r="E114" s="110" t="s">
        <v>4371</v>
      </c>
      <c r="G114" s="110" t="s">
        <v>4110</v>
      </c>
      <c r="H114" s="110" t="s">
        <v>4094</v>
      </c>
      <c r="I114" s="110" t="s">
        <v>4372</v>
      </c>
      <c r="J114" s="110" t="str">
        <f t="shared" si="1"/>
        <v xml:space="preserve">880 W Euless Blvd, Euless, TX 76040       </v>
      </c>
      <c r="K114" s="111">
        <v>44070</v>
      </c>
      <c r="L114" s="111">
        <v>44070</v>
      </c>
      <c r="M114" s="111">
        <v>44140</v>
      </c>
      <c r="N114" s="111">
        <v>44140</v>
      </c>
      <c r="O114" s="111"/>
      <c r="P114" s="110" t="s">
        <v>996</v>
      </c>
      <c r="Q114" s="110" t="s">
        <v>771</v>
      </c>
      <c r="R114" s="110" t="s">
        <v>4370</v>
      </c>
      <c r="S114" s="110" t="s">
        <v>4181</v>
      </c>
    </row>
    <row r="115" spans="1:19" x14ac:dyDescent="0.2">
      <c r="A115" s="110">
        <v>230008</v>
      </c>
      <c r="B115" s="110" t="s">
        <v>999</v>
      </c>
      <c r="C115" s="110" t="s">
        <v>832</v>
      </c>
      <c r="D115" s="110" t="s">
        <v>1000</v>
      </c>
      <c r="E115" s="110" t="s">
        <v>4373</v>
      </c>
      <c r="G115" s="110" t="s">
        <v>4374</v>
      </c>
      <c r="H115" s="110" t="s">
        <v>4094</v>
      </c>
      <c r="I115" s="110" t="s">
        <v>4375</v>
      </c>
      <c r="J115" s="110" t="str">
        <f t="shared" si="1"/>
        <v xml:space="preserve">509 Judith St, Burleson, TX 76028       </v>
      </c>
      <c r="K115" s="111">
        <v>44077</v>
      </c>
      <c r="L115" s="111">
        <v>44077</v>
      </c>
      <c r="M115" s="111">
        <v>45345</v>
      </c>
      <c r="N115" s="111">
        <v>45345</v>
      </c>
      <c r="O115" s="111">
        <v>45082</v>
      </c>
      <c r="P115" s="110" t="s">
        <v>996</v>
      </c>
      <c r="R115" s="110" t="s">
        <v>4370</v>
      </c>
      <c r="S115" s="110" t="s">
        <v>4358</v>
      </c>
    </row>
    <row r="116" spans="1:19" hidden="1" x14ac:dyDescent="0.2">
      <c r="A116" s="110">
        <v>230009</v>
      </c>
      <c r="B116" s="110" t="s">
        <v>932</v>
      </c>
      <c r="C116" s="110" t="s">
        <v>762</v>
      </c>
      <c r="D116" s="110" t="s">
        <v>1001</v>
      </c>
      <c r="E116" s="110" t="s">
        <v>4376</v>
      </c>
      <c r="G116" s="110" t="s">
        <v>4107</v>
      </c>
      <c r="H116" s="110" t="s">
        <v>4094</v>
      </c>
      <c r="I116" s="110" t="s">
        <v>4108</v>
      </c>
      <c r="J116" s="110" t="str">
        <f t="shared" si="1"/>
        <v xml:space="preserve">1109 Park Center Ct, Saginaw, TX 76179       </v>
      </c>
      <c r="K116" s="111">
        <v>44607</v>
      </c>
      <c r="L116" s="111">
        <v>44607</v>
      </c>
      <c r="M116" s="111">
        <v>44659</v>
      </c>
      <c r="N116" s="111">
        <v>44659</v>
      </c>
      <c r="O116" s="111"/>
      <c r="P116" s="110" t="s">
        <v>996</v>
      </c>
      <c r="R116" s="110" t="s">
        <v>4370</v>
      </c>
      <c r="S116" s="110" t="s">
        <v>4181</v>
      </c>
    </row>
    <row r="117" spans="1:19" x14ac:dyDescent="0.2">
      <c r="A117" s="110">
        <v>230010</v>
      </c>
      <c r="B117" s="110" t="s">
        <v>1002</v>
      </c>
      <c r="C117" s="110" t="s">
        <v>776</v>
      </c>
      <c r="D117" s="110" t="s">
        <v>1003</v>
      </c>
      <c r="E117" s="110" t="s">
        <v>4377</v>
      </c>
      <c r="G117" s="110" t="s">
        <v>4107</v>
      </c>
      <c r="H117" s="110" t="s">
        <v>4094</v>
      </c>
      <c r="I117" s="110" t="s">
        <v>4108</v>
      </c>
      <c r="J117" s="110" t="str">
        <f t="shared" si="1"/>
        <v xml:space="preserve">300 Willowstone Trail, Saginaw, TX 76179       </v>
      </c>
      <c r="K117" s="111">
        <v>44648</v>
      </c>
      <c r="L117" s="111">
        <v>44648</v>
      </c>
      <c r="M117" s="111">
        <v>45373</v>
      </c>
      <c r="N117" s="111">
        <v>45373</v>
      </c>
      <c r="O117" s="111"/>
      <c r="P117" s="110" t="s">
        <v>986</v>
      </c>
      <c r="R117" s="110" t="s">
        <v>4357</v>
      </c>
      <c r="S117" s="110" t="s">
        <v>4358</v>
      </c>
    </row>
    <row r="118" spans="1:19" hidden="1" x14ac:dyDescent="0.2">
      <c r="A118" s="110">
        <v>230011</v>
      </c>
      <c r="B118" s="110" t="s">
        <v>908</v>
      </c>
      <c r="C118" s="110" t="s">
        <v>776</v>
      </c>
      <c r="D118" s="110" t="s">
        <v>913</v>
      </c>
      <c r="E118" s="110" t="s">
        <v>4378</v>
      </c>
      <c r="G118" s="110" t="s">
        <v>4379</v>
      </c>
      <c r="H118" s="110" t="s">
        <v>4094</v>
      </c>
      <c r="I118" s="110" t="s">
        <v>4380</v>
      </c>
      <c r="J118" s="110" t="str">
        <f t="shared" si="1"/>
        <v xml:space="preserve">6620 Lakeside Dr, Lakeworth, TX 76135       </v>
      </c>
      <c r="K118" s="111">
        <v>44651</v>
      </c>
      <c r="L118" s="111">
        <v>44651</v>
      </c>
      <c r="M118" s="111">
        <v>44651</v>
      </c>
      <c r="N118" s="111">
        <v>44651</v>
      </c>
      <c r="O118" s="111"/>
      <c r="P118" s="110" t="s">
        <v>996</v>
      </c>
      <c r="Q118" s="110" t="s">
        <v>761</v>
      </c>
      <c r="R118" s="110" t="s">
        <v>4370</v>
      </c>
      <c r="S118" s="110" t="s">
        <v>4358</v>
      </c>
    </row>
    <row r="119" spans="1:19" hidden="1" x14ac:dyDescent="0.2">
      <c r="A119" s="110">
        <v>230012</v>
      </c>
      <c r="B119" s="110" t="s">
        <v>1004</v>
      </c>
      <c r="D119" s="110" t="s">
        <v>1005</v>
      </c>
      <c r="E119" s="110" t="s">
        <v>4381</v>
      </c>
      <c r="G119" s="110" t="s">
        <v>4382</v>
      </c>
      <c r="H119" s="110" t="s">
        <v>4094</v>
      </c>
      <c r="I119" s="110" t="s">
        <v>4383</v>
      </c>
      <c r="J119" s="110" t="str">
        <f t="shared" si="1"/>
        <v xml:space="preserve">5024 Hartford Dr, River Oaks, TX 76114       </v>
      </c>
      <c r="K119" s="111">
        <v>44683</v>
      </c>
      <c r="L119" s="111">
        <v>44683</v>
      </c>
      <c r="M119" s="111">
        <v>44715</v>
      </c>
      <c r="N119" s="111">
        <v>44715</v>
      </c>
      <c r="O119" s="111"/>
      <c r="P119" s="110" t="s">
        <v>996</v>
      </c>
      <c r="Q119" s="110" t="s">
        <v>761</v>
      </c>
      <c r="R119" s="110" t="s">
        <v>4370</v>
      </c>
      <c r="S119" s="110" t="s">
        <v>4358</v>
      </c>
    </row>
    <row r="120" spans="1:19" x14ac:dyDescent="0.2">
      <c r="A120" s="110">
        <v>230013</v>
      </c>
      <c r="B120" s="110" t="s">
        <v>1006</v>
      </c>
      <c r="C120" s="110" t="s">
        <v>776</v>
      </c>
      <c r="D120" s="110" t="s">
        <v>1007</v>
      </c>
      <c r="E120" s="110" t="s">
        <v>4384</v>
      </c>
      <c r="G120" s="110" t="s">
        <v>4385</v>
      </c>
      <c r="H120" s="110" t="s">
        <v>4094</v>
      </c>
      <c r="I120" s="110" t="s">
        <v>4386</v>
      </c>
      <c r="J120" s="110" t="str">
        <f t="shared" si="1"/>
        <v xml:space="preserve">2229 Prospect Ln, Aubrey, TX 76227       </v>
      </c>
      <c r="K120" s="111">
        <v>44767</v>
      </c>
      <c r="L120" s="111">
        <v>44763</v>
      </c>
      <c r="M120" s="111">
        <v>45415</v>
      </c>
      <c r="N120" s="111">
        <v>45415</v>
      </c>
      <c r="O120" s="111"/>
      <c r="P120" s="110" t="s">
        <v>1008</v>
      </c>
      <c r="Q120" s="110" t="s">
        <v>761</v>
      </c>
      <c r="R120" s="110" t="s">
        <v>4387</v>
      </c>
      <c r="S120" s="110" t="s">
        <v>4358</v>
      </c>
    </row>
    <row r="121" spans="1:19" hidden="1" x14ac:dyDescent="0.2">
      <c r="A121" s="110">
        <v>230014</v>
      </c>
      <c r="B121" s="110" t="s">
        <v>1009</v>
      </c>
      <c r="C121" s="110" t="s">
        <v>772</v>
      </c>
      <c r="D121" s="110" t="s">
        <v>1010</v>
      </c>
      <c r="E121" s="110" t="s">
        <v>4388</v>
      </c>
      <c r="G121" s="110" t="s">
        <v>4132</v>
      </c>
      <c r="H121" s="110" t="s">
        <v>4094</v>
      </c>
      <c r="I121" s="110" t="s">
        <v>4389</v>
      </c>
      <c r="J121" s="110" t="str">
        <f t="shared" si="1"/>
        <v xml:space="preserve">5749 Walnut Creek, Denton, TX 76049       </v>
      </c>
      <c r="K121" s="111">
        <v>44942</v>
      </c>
      <c r="L121" s="111">
        <v>44942</v>
      </c>
      <c r="M121" s="111">
        <v>45133</v>
      </c>
      <c r="N121" s="111">
        <v>45133</v>
      </c>
      <c r="O121" s="111"/>
      <c r="P121" s="110" t="s">
        <v>996</v>
      </c>
      <c r="R121" s="110" t="s">
        <v>4370</v>
      </c>
      <c r="S121" s="110" t="s">
        <v>4358</v>
      </c>
    </row>
    <row r="122" spans="1:19" x14ac:dyDescent="0.2">
      <c r="A122" s="110">
        <v>230015</v>
      </c>
      <c r="B122" s="110" t="s">
        <v>1011</v>
      </c>
      <c r="D122" s="110" t="s">
        <v>1012</v>
      </c>
      <c r="E122" s="110" t="s">
        <v>4390</v>
      </c>
      <c r="G122" s="110" t="s">
        <v>4119</v>
      </c>
      <c r="H122" s="110" t="s">
        <v>4094</v>
      </c>
      <c r="I122" s="110" t="s">
        <v>4391</v>
      </c>
      <c r="J122" s="110" t="str">
        <f t="shared" si="1"/>
        <v xml:space="preserve">7854 Hollyberry Ct, Fort Worth, TX 76133       </v>
      </c>
      <c r="K122" s="111">
        <v>45119</v>
      </c>
      <c r="L122" s="111">
        <v>45119</v>
      </c>
      <c r="M122" s="111">
        <v>45625</v>
      </c>
      <c r="N122" s="111"/>
      <c r="O122" s="111"/>
      <c r="P122" s="110" t="s">
        <v>1013</v>
      </c>
      <c r="Q122" s="110" t="s">
        <v>761</v>
      </c>
      <c r="R122" s="110" t="s">
        <v>4392</v>
      </c>
      <c r="S122" s="110" t="s">
        <v>4358</v>
      </c>
    </row>
    <row r="123" spans="1:19" x14ac:dyDescent="0.2">
      <c r="A123" s="110">
        <v>230016</v>
      </c>
      <c r="B123" s="110" t="s">
        <v>1014</v>
      </c>
      <c r="C123" s="110" t="s">
        <v>778</v>
      </c>
      <c r="D123" s="110" t="s">
        <v>1015</v>
      </c>
      <c r="E123" s="110" t="s">
        <v>4393</v>
      </c>
      <c r="G123" s="110" t="s">
        <v>4394</v>
      </c>
      <c r="H123" s="110" t="s">
        <v>4094</v>
      </c>
      <c r="I123" s="110" t="s">
        <v>4395</v>
      </c>
      <c r="J123" s="110" t="str">
        <f t="shared" si="1"/>
        <v xml:space="preserve">107 Monroe Rd, Princeton, TX 75407       </v>
      </c>
      <c r="K123" s="111">
        <v>45369</v>
      </c>
      <c r="L123" s="111">
        <v>45358</v>
      </c>
      <c r="M123" s="111">
        <v>45581</v>
      </c>
      <c r="N123" s="111">
        <v>45586</v>
      </c>
      <c r="O123" s="111"/>
      <c r="P123" s="110" t="s">
        <v>1013</v>
      </c>
      <c r="R123" s="110" t="s">
        <v>4392</v>
      </c>
      <c r="S123" s="110" t="s">
        <v>4358</v>
      </c>
    </row>
    <row r="124" spans="1:19" x14ac:dyDescent="0.2">
      <c r="A124" s="110">
        <v>230017</v>
      </c>
      <c r="B124" s="110" t="s">
        <v>1016</v>
      </c>
      <c r="D124" s="110" t="s">
        <v>1017</v>
      </c>
      <c r="E124" s="110" t="s">
        <v>4396</v>
      </c>
      <c r="G124" s="110" t="s">
        <v>4119</v>
      </c>
      <c r="H124" s="110" t="s">
        <v>4094</v>
      </c>
      <c r="I124" s="110" t="s">
        <v>4120</v>
      </c>
      <c r="J124" s="110" t="str">
        <f t="shared" si="1"/>
        <v xml:space="preserve">3428 8th Ave, Fort Worth, TX 76110       </v>
      </c>
      <c r="K124" s="111">
        <v>45383</v>
      </c>
      <c r="L124" s="111">
        <v>45376</v>
      </c>
      <c r="M124" s="111">
        <v>45625</v>
      </c>
      <c r="N124" s="111"/>
      <c r="O124" s="111"/>
      <c r="P124" s="110" t="s">
        <v>1013</v>
      </c>
      <c r="Q124" s="110" t="s">
        <v>761</v>
      </c>
      <c r="R124" s="110" t="s">
        <v>4392</v>
      </c>
      <c r="S124" s="110" t="s">
        <v>4358</v>
      </c>
    </row>
    <row r="125" spans="1:19" x14ac:dyDescent="0.2">
      <c r="A125" s="110">
        <v>230018</v>
      </c>
      <c r="B125" s="110" t="s">
        <v>999</v>
      </c>
      <c r="C125" s="110" t="s">
        <v>778</v>
      </c>
      <c r="D125" s="110" t="s">
        <v>1018</v>
      </c>
      <c r="E125" s="110" t="s">
        <v>4397</v>
      </c>
      <c r="G125" s="110" t="s">
        <v>4374</v>
      </c>
      <c r="H125" s="110" t="s">
        <v>4094</v>
      </c>
      <c r="I125" s="110" t="s">
        <v>4375</v>
      </c>
      <c r="J125" s="110" t="str">
        <f t="shared" si="1"/>
        <v xml:space="preserve">1153 Nelson Pl, Burleson, TX 76028       </v>
      </c>
      <c r="K125" s="111">
        <v>45433</v>
      </c>
      <c r="L125" s="111">
        <v>45433</v>
      </c>
      <c r="M125" s="111">
        <v>45625</v>
      </c>
      <c r="N125" s="111"/>
      <c r="O125" s="111"/>
      <c r="P125" s="110" t="s">
        <v>994</v>
      </c>
      <c r="R125" s="110" t="s">
        <v>4368</v>
      </c>
      <c r="S125" s="110" t="s">
        <v>4358</v>
      </c>
    </row>
    <row r="126" spans="1:19" x14ac:dyDescent="0.2">
      <c r="A126" s="110">
        <v>230019</v>
      </c>
      <c r="B126" s="110" t="s">
        <v>1019</v>
      </c>
      <c r="C126" s="110" t="s">
        <v>791</v>
      </c>
      <c r="D126" s="110" t="s">
        <v>1020</v>
      </c>
      <c r="E126" s="110" t="s">
        <v>4398</v>
      </c>
      <c r="G126" s="110" t="s">
        <v>4399</v>
      </c>
      <c r="H126" s="110" t="s">
        <v>4094</v>
      </c>
      <c r="I126" s="110" t="s">
        <v>4389</v>
      </c>
      <c r="J126" s="110" t="str">
        <f t="shared" si="1"/>
        <v xml:space="preserve">4412 Fall Creek Hwy, Granbury, TX 76049       </v>
      </c>
      <c r="K126" s="111">
        <v>45446</v>
      </c>
      <c r="L126" s="111">
        <v>45441</v>
      </c>
      <c r="M126" s="111">
        <v>45625</v>
      </c>
      <c r="N126" s="111"/>
      <c r="O126" s="111"/>
      <c r="P126" s="110" t="s">
        <v>1013</v>
      </c>
      <c r="R126" s="110" t="s">
        <v>4392</v>
      </c>
      <c r="S126" s="110" t="s">
        <v>4358</v>
      </c>
    </row>
    <row r="127" spans="1:19" x14ac:dyDescent="0.2">
      <c r="A127" s="110">
        <v>230020</v>
      </c>
      <c r="B127" s="110" t="s">
        <v>3723</v>
      </c>
      <c r="D127" s="110" t="s">
        <v>3724</v>
      </c>
      <c r="E127" s="110" t="s">
        <v>4400</v>
      </c>
      <c r="G127" s="110" t="s">
        <v>4401</v>
      </c>
      <c r="H127" s="110" t="s">
        <v>4094</v>
      </c>
      <c r="I127" s="110" t="s">
        <v>4389</v>
      </c>
      <c r="J127" s="110" t="str">
        <f t="shared" si="1"/>
        <v xml:space="preserve">5418 FRANK LN, GRANBURY, TX 76049       </v>
      </c>
      <c r="K127" s="111">
        <v>45582</v>
      </c>
      <c r="L127" s="111">
        <v>45582</v>
      </c>
      <c r="M127" s="111">
        <v>45625</v>
      </c>
      <c r="N127" s="111"/>
      <c r="O127" s="111"/>
      <c r="P127" s="110" t="s">
        <v>1013</v>
      </c>
      <c r="R127" s="110" t="s">
        <v>4392</v>
      </c>
      <c r="S127" s="110" t="s">
        <v>4358</v>
      </c>
    </row>
    <row r="128" spans="1:19" x14ac:dyDescent="0.2">
      <c r="A128" s="110">
        <v>240001</v>
      </c>
      <c r="B128" s="110" t="s">
        <v>908</v>
      </c>
      <c r="C128" s="110" t="s">
        <v>784</v>
      </c>
      <c r="D128" s="110" t="s">
        <v>1021</v>
      </c>
      <c r="E128" s="110" t="s">
        <v>4402</v>
      </c>
      <c r="G128" s="110" t="s">
        <v>4287</v>
      </c>
      <c r="H128" s="110" t="s">
        <v>4094</v>
      </c>
      <c r="I128" s="110" t="s">
        <v>4403</v>
      </c>
      <c r="J128" s="110" t="str">
        <f t="shared" si="1"/>
        <v xml:space="preserve">1711 Franklin St, Irving, TX 75060       </v>
      </c>
      <c r="K128" s="111">
        <v>43767</v>
      </c>
      <c r="L128" s="111">
        <v>43767</v>
      </c>
      <c r="M128" s="111">
        <v>45339</v>
      </c>
      <c r="N128" s="111">
        <v>45339</v>
      </c>
      <c r="O128" s="111"/>
      <c r="P128" s="110" t="s">
        <v>1022</v>
      </c>
      <c r="Q128" s="110" t="s">
        <v>761</v>
      </c>
      <c r="R128" s="110" t="s">
        <v>4404</v>
      </c>
      <c r="S128" s="110" t="s">
        <v>4181</v>
      </c>
    </row>
    <row r="129" spans="1:19" hidden="1" x14ac:dyDescent="0.2">
      <c r="A129" s="110">
        <v>240002</v>
      </c>
      <c r="B129" s="110" t="s">
        <v>1023</v>
      </c>
      <c r="D129" s="110" t="s">
        <v>1024</v>
      </c>
      <c r="E129" s="110" t="s">
        <v>4405</v>
      </c>
      <c r="G129" s="110" t="s">
        <v>4104</v>
      </c>
      <c r="H129" s="110" t="s">
        <v>4094</v>
      </c>
      <c r="I129" s="110" t="s">
        <v>4406</v>
      </c>
      <c r="J129" s="110" t="str">
        <f t="shared" si="1"/>
        <v xml:space="preserve">1701 Michigan, Dallas, TX 75716       </v>
      </c>
      <c r="K129" s="111">
        <v>43003</v>
      </c>
      <c r="L129" s="111">
        <v>43003</v>
      </c>
      <c r="M129" s="111">
        <v>44561</v>
      </c>
      <c r="N129" s="111">
        <v>44561</v>
      </c>
      <c r="O129" s="111"/>
      <c r="P129" s="110" t="s">
        <v>1025</v>
      </c>
      <c r="Q129" s="110" t="s">
        <v>761</v>
      </c>
      <c r="R129" s="110" t="s">
        <v>4407</v>
      </c>
      <c r="S129" s="110" t="s">
        <v>4181</v>
      </c>
    </row>
    <row r="130" spans="1:19" hidden="1" x14ac:dyDescent="0.2">
      <c r="A130" s="110">
        <v>240003</v>
      </c>
      <c r="B130" s="110" t="s">
        <v>868</v>
      </c>
      <c r="C130" s="110" t="s">
        <v>772</v>
      </c>
      <c r="D130" s="110" t="s">
        <v>1026</v>
      </c>
      <c r="E130" s="110" t="s">
        <v>4408</v>
      </c>
      <c r="G130" s="110" t="s">
        <v>4409</v>
      </c>
      <c r="H130" s="110" t="s">
        <v>4094</v>
      </c>
      <c r="I130" s="110" t="s">
        <v>4410</v>
      </c>
      <c r="J130" s="110" t="str">
        <f t="shared" si="1"/>
        <v xml:space="preserve">1909 Dorothy Dr, Grand Paririe, TX 75051       </v>
      </c>
      <c r="K130" s="111">
        <v>43271</v>
      </c>
      <c r="L130" s="111">
        <v>43271</v>
      </c>
      <c r="M130" s="111">
        <v>44561</v>
      </c>
      <c r="N130" s="111">
        <v>44561</v>
      </c>
      <c r="O130" s="111"/>
      <c r="P130" s="110" t="s">
        <v>1027</v>
      </c>
      <c r="Q130" s="110" t="s">
        <v>761</v>
      </c>
      <c r="R130" s="110" t="s">
        <v>4411</v>
      </c>
      <c r="S130" s="110" t="s">
        <v>4181</v>
      </c>
    </row>
    <row r="131" spans="1:19" hidden="1" x14ac:dyDescent="0.2">
      <c r="A131" s="110">
        <v>240004</v>
      </c>
      <c r="B131" s="110" t="s">
        <v>1028</v>
      </c>
      <c r="D131" s="110" t="s">
        <v>1029</v>
      </c>
      <c r="E131" s="110" t="s">
        <v>4412</v>
      </c>
      <c r="G131" s="110" t="s">
        <v>4104</v>
      </c>
      <c r="H131" s="110" t="s">
        <v>4094</v>
      </c>
      <c r="I131" s="110" t="s">
        <v>4264</v>
      </c>
      <c r="J131" s="110" t="str">
        <f t="shared" ref="J131:J194" si="2">E131 &amp; IF(F131&lt;&gt;"", ", " &amp; F131, "") &amp; ", " &amp; G131 &amp; ", " &amp; H131 &amp; " " &amp; I131</f>
        <v xml:space="preserve">6417 Ridgecrest Rd Apt 342, Dallas, TX 75231       </v>
      </c>
      <c r="K131" s="111">
        <v>43381</v>
      </c>
      <c r="L131" s="111">
        <v>43381</v>
      </c>
      <c r="M131" s="111">
        <v>43906</v>
      </c>
      <c r="N131" s="111">
        <v>43906</v>
      </c>
      <c r="O131" s="111"/>
      <c r="P131" s="110" t="s">
        <v>989</v>
      </c>
      <c r="Q131" s="110" t="s">
        <v>761</v>
      </c>
      <c r="R131" s="110" t="s">
        <v>4361</v>
      </c>
      <c r="S131" s="110" t="s">
        <v>4181</v>
      </c>
    </row>
    <row r="132" spans="1:19" x14ac:dyDescent="0.2">
      <c r="A132" s="110">
        <v>240005</v>
      </c>
      <c r="B132" s="110" t="s">
        <v>977</v>
      </c>
      <c r="D132" s="110" t="s">
        <v>1030</v>
      </c>
      <c r="E132" s="110" t="s">
        <v>4413</v>
      </c>
      <c r="G132" s="110" t="s">
        <v>4242</v>
      </c>
      <c r="H132" s="110" t="s">
        <v>4094</v>
      </c>
      <c r="I132" s="110" t="s">
        <v>4414</v>
      </c>
      <c r="J132" s="110" t="str">
        <f t="shared" si="2"/>
        <v xml:space="preserve">1601 Axe Dr, Garland, TX 75041       </v>
      </c>
      <c r="K132" s="111">
        <v>43382</v>
      </c>
      <c r="L132" s="111">
        <v>43382</v>
      </c>
      <c r="M132" s="111">
        <v>45625</v>
      </c>
      <c r="N132" s="111"/>
      <c r="O132" s="111"/>
      <c r="P132" s="110" t="s">
        <v>1031</v>
      </c>
      <c r="Q132" s="110" t="s">
        <v>761</v>
      </c>
      <c r="R132" s="110" t="s">
        <v>4415</v>
      </c>
      <c r="S132" s="110" t="s">
        <v>4181</v>
      </c>
    </row>
    <row r="133" spans="1:19" x14ac:dyDescent="0.2">
      <c r="A133" s="110">
        <v>240006</v>
      </c>
      <c r="B133" s="110" t="s">
        <v>877</v>
      </c>
      <c r="C133" s="110" t="s">
        <v>776</v>
      </c>
      <c r="D133" s="110" t="s">
        <v>1032</v>
      </c>
      <c r="E133" s="110" t="s">
        <v>4416</v>
      </c>
      <c r="G133" s="110" t="s">
        <v>4417</v>
      </c>
      <c r="H133" s="110" t="s">
        <v>4094</v>
      </c>
      <c r="I133" s="110" t="s">
        <v>4313</v>
      </c>
      <c r="J133" s="110" t="str">
        <f t="shared" si="2"/>
        <v xml:space="preserve">4625 EMERSON ST, FORT WORTH, TX 76119       </v>
      </c>
      <c r="K133" s="111">
        <v>42835</v>
      </c>
      <c r="L133" s="111">
        <v>42835</v>
      </c>
      <c r="M133" s="111">
        <v>45548</v>
      </c>
      <c r="N133" s="111"/>
      <c r="O133" s="111"/>
      <c r="P133" s="110" t="s">
        <v>989</v>
      </c>
      <c r="Q133" s="110" t="s">
        <v>761</v>
      </c>
      <c r="R133" s="110" t="s">
        <v>4361</v>
      </c>
      <c r="S133" s="110" t="s">
        <v>4181</v>
      </c>
    </row>
    <row r="134" spans="1:19" hidden="1" x14ac:dyDescent="0.2">
      <c r="A134" s="110">
        <v>240007</v>
      </c>
      <c r="B134" s="110" t="s">
        <v>1033</v>
      </c>
      <c r="D134" s="110" t="s">
        <v>862</v>
      </c>
      <c r="E134" s="110" t="s">
        <v>4418</v>
      </c>
      <c r="G134" s="110" t="s">
        <v>4104</v>
      </c>
      <c r="H134" s="110" t="s">
        <v>4094</v>
      </c>
      <c r="I134" s="110" t="s">
        <v>4161</v>
      </c>
      <c r="J134" s="110" t="str">
        <f t="shared" si="2"/>
        <v xml:space="preserve">9410 Davamont, Dallas, TX 75217       </v>
      </c>
      <c r="K134" s="111">
        <v>42951</v>
      </c>
      <c r="L134" s="111">
        <v>42951</v>
      </c>
      <c r="M134" s="111">
        <v>43517</v>
      </c>
      <c r="N134" s="111">
        <v>43517</v>
      </c>
      <c r="O134" s="111">
        <v>43293</v>
      </c>
      <c r="P134" s="110" t="s">
        <v>837</v>
      </c>
      <c r="R134" s="110" t="s">
        <v>4174</v>
      </c>
      <c r="S134" s="110" t="s">
        <v>4181</v>
      </c>
    </row>
    <row r="135" spans="1:19" x14ac:dyDescent="0.2">
      <c r="A135" s="110">
        <v>240008</v>
      </c>
      <c r="B135" s="110" t="s">
        <v>1034</v>
      </c>
      <c r="D135" s="110" t="s">
        <v>917</v>
      </c>
      <c r="E135" s="110" t="s">
        <v>4419</v>
      </c>
      <c r="G135" s="110" t="s">
        <v>4242</v>
      </c>
      <c r="H135" s="110" t="s">
        <v>4094</v>
      </c>
      <c r="I135" s="110" t="s">
        <v>4414</v>
      </c>
      <c r="J135" s="110" t="str">
        <f t="shared" si="2"/>
        <v xml:space="preserve">1544 Axe Dr, Garland, TX 75041       </v>
      </c>
      <c r="K135" s="111">
        <v>42901</v>
      </c>
      <c r="L135" s="111">
        <v>42901</v>
      </c>
      <c r="M135" s="111">
        <v>45626</v>
      </c>
      <c r="N135" s="111"/>
      <c r="O135" s="111"/>
      <c r="P135" s="110" t="s">
        <v>989</v>
      </c>
      <c r="Q135" s="110" t="s">
        <v>761</v>
      </c>
      <c r="R135" s="110" t="s">
        <v>4361</v>
      </c>
      <c r="S135" s="110" t="s">
        <v>4181</v>
      </c>
    </row>
    <row r="136" spans="1:19" hidden="1" x14ac:dyDescent="0.2">
      <c r="A136" s="110">
        <v>240009</v>
      </c>
      <c r="B136" s="110" t="s">
        <v>1035</v>
      </c>
      <c r="C136" s="110" t="s">
        <v>791</v>
      </c>
      <c r="D136" s="110" t="s">
        <v>1036</v>
      </c>
      <c r="E136" s="110" t="s">
        <v>4420</v>
      </c>
      <c r="G136" s="110" t="s">
        <v>4421</v>
      </c>
      <c r="H136" s="110" t="s">
        <v>4094</v>
      </c>
      <c r="I136" s="110" t="s">
        <v>4232</v>
      </c>
      <c r="J136" s="110" t="str">
        <f t="shared" si="2"/>
        <v xml:space="preserve">807 S Center St, Arlignton, TX 76010       </v>
      </c>
      <c r="K136" s="111">
        <v>43430</v>
      </c>
      <c r="L136" s="111">
        <v>43430</v>
      </c>
      <c r="M136" s="111">
        <v>43733</v>
      </c>
      <c r="N136" s="111">
        <v>43733</v>
      </c>
      <c r="O136" s="111"/>
      <c r="P136" s="110" t="s">
        <v>1037</v>
      </c>
      <c r="Q136" s="110" t="s">
        <v>761</v>
      </c>
      <c r="R136" s="110" t="s">
        <v>4180</v>
      </c>
      <c r="S136" s="110" t="s">
        <v>4181</v>
      </c>
    </row>
    <row r="137" spans="1:19" hidden="1" x14ac:dyDescent="0.2">
      <c r="A137" s="110">
        <v>240010</v>
      </c>
      <c r="B137" s="110" t="s">
        <v>1038</v>
      </c>
      <c r="C137" s="110" t="s">
        <v>1039</v>
      </c>
      <c r="D137" s="110" t="s">
        <v>1040</v>
      </c>
      <c r="E137" s="110" t="s">
        <v>4422</v>
      </c>
      <c r="G137" s="110" t="s">
        <v>4423</v>
      </c>
      <c r="H137" s="110" t="s">
        <v>4094</v>
      </c>
      <c r="I137" s="110" t="s">
        <v>4424</v>
      </c>
      <c r="J137" s="110" t="str">
        <f t="shared" si="2"/>
        <v xml:space="preserve">2528 Collingwood Dr, Farmers Branch, TX 75234       </v>
      </c>
      <c r="K137" s="111">
        <v>43308</v>
      </c>
      <c r="L137" s="111">
        <v>43892</v>
      </c>
      <c r="M137" s="111">
        <v>44324</v>
      </c>
      <c r="N137" s="111">
        <v>44324</v>
      </c>
      <c r="O137" s="111">
        <v>44263</v>
      </c>
      <c r="P137" s="110" t="s">
        <v>1041</v>
      </c>
      <c r="Q137" s="110" t="s">
        <v>761</v>
      </c>
      <c r="R137" s="110" t="s">
        <v>4425</v>
      </c>
      <c r="S137" s="110" t="s">
        <v>4181</v>
      </c>
    </row>
    <row r="138" spans="1:19" hidden="1" x14ac:dyDescent="0.2">
      <c r="A138" s="110">
        <v>240011</v>
      </c>
      <c r="B138" s="110" t="s">
        <v>861</v>
      </c>
      <c r="C138" s="110" t="s">
        <v>810</v>
      </c>
      <c r="D138" s="110" t="s">
        <v>1042</v>
      </c>
      <c r="E138" s="110" t="s">
        <v>4426</v>
      </c>
      <c r="G138" s="110" t="s">
        <v>4427</v>
      </c>
      <c r="H138" s="110" t="s">
        <v>4094</v>
      </c>
      <c r="I138" s="110" t="s">
        <v>4428</v>
      </c>
      <c r="J138" s="110" t="str">
        <f t="shared" si="2"/>
        <v xml:space="preserve">1813 Japonica Lane, Plano, TX 75074       </v>
      </c>
      <c r="K138" s="111">
        <v>43347</v>
      </c>
      <c r="L138" s="111">
        <v>43347</v>
      </c>
      <c r="M138" s="111">
        <v>43630</v>
      </c>
      <c r="N138" s="111">
        <v>43630</v>
      </c>
      <c r="O138" s="111">
        <v>43563</v>
      </c>
      <c r="P138" s="110" t="s">
        <v>989</v>
      </c>
      <c r="Q138" s="110" t="s">
        <v>761</v>
      </c>
      <c r="R138" s="110" t="s">
        <v>4361</v>
      </c>
      <c r="S138" s="110" t="s">
        <v>4181</v>
      </c>
    </row>
    <row r="139" spans="1:19" hidden="1" x14ac:dyDescent="0.2">
      <c r="A139" s="110">
        <v>240012</v>
      </c>
      <c r="B139" s="110" t="s">
        <v>1043</v>
      </c>
      <c r="D139" s="110" t="s">
        <v>1044</v>
      </c>
      <c r="E139" s="110" t="s">
        <v>4429</v>
      </c>
      <c r="G139" s="110" t="s">
        <v>4104</v>
      </c>
      <c r="H139" s="110" t="s">
        <v>4094</v>
      </c>
      <c r="I139" s="110" t="s">
        <v>4430</v>
      </c>
      <c r="J139" s="110" t="str">
        <f t="shared" si="2"/>
        <v xml:space="preserve">1318 Whitley Dr, Dallas, TX 75197       </v>
      </c>
      <c r="K139" s="111">
        <v>42524</v>
      </c>
      <c r="L139" s="111">
        <v>42524</v>
      </c>
      <c r="M139" s="111">
        <v>44575</v>
      </c>
      <c r="N139" s="111">
        <v>44575</v>
      </c>
      <c r="O139" s="111"/>
      <c r="P139" s="110" t="s">
        <v>989</v>
      </c>
      <c r="Q139" s="110" t="s">
        <v>761</v>
      </c>
      <c r="R139" s="110" t="s">
        <v>4361</v>
      </c>
      <c r="S139" s="110" t="s">
        <v>4181</v>
      </c>
    </row>
    <row r="140" spans="1:19" hidden="1" x14ac:dyDescent="0.2">
      <c r="A140" s="110">
        <v>240013</v>
      </c>
      <c r="B140" s="110" t="s">
        <v>908</v>
      </c>
      <c r="C140" s="110" t="s">
        <v>810</v>
      </c>
      <c r="D140" s="110" t="s">
        <v>1045</v>
      </c>
      <c r="E140" s="110" t="s">
        <v>4431</v>
      </c>
      <c r="G140" s="110" t="s">
        <v>4226</v>
      </c>
      <c r="H140" s="110" t="s">
        <v>4094</v>
      </c>
      <c r="I140" s="110" t="s">
        <v>4360</v>
      </c>
      <c r="J140" s="110" t="str">
        <f t="shared" si="2"/>
        <v xml:space="preserve">2307 Market Ave, Forth Worth, TX 76164       </v>
      </c>
      <c r="K140" s="111">
        <v>43363</v>
      </c>
      <c r="L140" s="111">
        <v>43363</v>
      </c>
      <c r="M140" s="111">
        <v>44313</v>
      </c>
      <c r="N140" s="111">
        <v>44313</v>
      </c>
      <c r="O140" s="111"/>
      <c r="P140" s="110" t="s">
        <v>1046</v>
      </c>
      <c r="Q140" s="110" t="s">
        <v>761</v>
      </c>
      <c r="R140" s="110" t="s">
        <v>4432</v>
      </c>
      <c r="S140" s="110" t="s">
        <v>4181</v>
      </c>
    </row>
    <row r="141" spans="1:19" x14ac:dyDescent="0.2">
      <c r="A141" s="110">
        <v>240014</v>
      </c>
      <c r="B141" s="110" t="s">
        <v>813</v>
      </c>
      <c r="C141" s="110" t="s">
        <v>1047</v>
      </c>
      <c r="D141" s="110" t="s">
        <v>794</v>
      </c>
      <c r="E141" s="110" t="s">
        <v>4433</v>
      </c>
      <c r="G141" s="110" t="s">
        <v>4119</v>
      </c>
      <c r="H141" s="110" t="s">
        <v>4094</v>
      </c>
      <c r="I141" s="110" t="s">
        <v>4434</v>
      </c>
      <c r="J141" s="110" t="str">
        <f t="shared" si="2"/>
        <v xml:space="preserve">1920 Oakland Blvd, Fort Worth, TX 76103       </v>
      </c>
      <c r="K141" s="111">
        <v>43843</v>
      </c>
      <c r="L141" s="111">
        <v>43417</v>
      </c>
      <c r="M141" s="111">
        <v>45622</v>
      </c>
      <c r="N141" s="111"/>
      <c r="O141" s="111">
        <v>43843</v>
      </c>
      <c r="P141" s="110" t="s">
        <v>1048</v>
      </c>
      <c r="Q141" s="110" t="s">
        <v>761</v>
      </c>
      <c r="R141" s="110" t="s">
        <v>4435</v>
      </c>
      <c r="S141" s="110" t="s">
        <v>4181</v>
      </c>
    </row>
    <row r="142" spans="1:19" x14ac:dyDescent="0.2">
      <c r="A142" s="110">
        <v>240015</v>
      </c>
      <c r="B142" s="110" t="s">
        <v>1049</v>
      </c>
      <c r="D142" s="110" t="s">
        <v>1050</v>
      </c>
      <c r="E142" s="110" t="s">
        <v>4436</v>
      </c>
      <c r="G142" s="110" t="s">
        <v>4104</v>
      </c>
      <c r="H142" s="110" t="s">
        <v>4094</v>
      </c>
      <c r="I142" s="110" t="s">
        <v>4262</v>
      </c>
      <c r="J142" s="110" t="str">
        <f t="shared" si="2"/>
        <v xml:space="preserve">8542 Spring Valley Rd, Dallas, TX 75240       </v>
      </c>
      <c r="K142" s="111">
        <v>42933</v>
      </c>
      <c r="L142" s="111">
        <v>42933</v>
      </c>
      <c r="M142" s="111">
        <v>45623</v>
      </c>
      <c r="N142" s="111"/>
      <c r="O142" s="111"/>
      <c r="P142" s="110" t="s">
        <v>989</v>
      </c>
      <c r="Q142" s="110" t="s">
        <v>761</v>
      </c>
      <c r="R142" s="110" t="s">
        <v>4361</v>
      </c>
      <c r="S142" s="110" t="s">
        <v>4181</v>
      </c>
    </row>
    <row r="143" spans="1:19" hidden="1" x14ac:dyDescent="0.2">
      <c r="A143" s="110">
        <v>240016</v>
      </c>
      <c r="B143" s="110" t="s">
        <v>1051</v>
      </c>
      <c r="D143" s="110" t="s">
        <v>1012</v>
      </c>
      <c r="E143" s="110" t="s">
        <v>4437</v>
      </c>
      <c r="G143" s="110" t="s">
        <v>4104</v>
      </c>
      <c r="H143" s="110" t="s">
        <v>4094</v>
      </c>
      <c r="I143" s="110" t="s">
        <v>4206</v>
      </c>
      <c r="J143" s="110" t="str">
        <f t="shared" si="2"/>
        <v xml:space="preserve">2858 Grafton Ave, Dallas, TX 75211       </v>
      </c>
      <c r="L143" s="111">
        <v>43158</v>
      </c>
      <c r="M143" s="111">
        <v>43840</v>
      </c>
      <c r="N143" s="111">
        <v>43840</v>
      </c>
      <c r="O143" s="111"/>
      <c r="P143" s="110" t="s">
        <v>1041</v>
      </c>
      <c r="Q143" s="110" t="s">
        <v>761</v>
      </c>
      <c r="R143" s="110" t="s">
        <v>4425</v>
      </c>
      <c r="S143" s="110" t="s">
        <v>4181</v>
      </c>
    </row>
    <row r="144" spans="1:19" hidden="1" x14ac:dyDescent="0.2">
      <c r="A144" s="110">
        <v>240017</v>
      </c>
      <c r="B144" s="110" t="s">
        <v>1052</v>
      </c>
      <c r="D144" s="110" t="s">
        <v>1053</v>
      </c>
      <c r="E144" s="110" t="s">
        <v>4438</v>
      </c>
      <c r="G144" s="110" t="s">
        <v>4100</v>
      </c>
      <c r="H144" s="110" t="s">
        <v>4094</v>
      </c>
      <c r="I144" s="110" t="s">
        <v>4439</v>
      </c>
      <c r="J144" s="110" t="str">
        <f t="shared" si="2"/>
        <v xml:space="preserve">2129 Burnside, Ft Worth, TX 76177       </v>
      </c>
      <c r="K144" s="111">
        <v>42787</v>
      </c>
      <c r="L144" s="111">
        <v>42787</v>
      </c>
      <c r="M144" s="111">
        <v>44267</v>
      </c>
      <c r="N144" s="111">
        <v>44281</v>
      </c>
      <c r="O144" s="111"/>
      <c r="P144" s="110" t="s">
        <v>1054</v>
      </c>
      <c r="Q144" s="110" t="s">
        <v>761</v>
      </c>
      <c r="R144" s="110" t="s">
        <v>4440</v>
      </c>
      <c r="S144" s="110" t="s">
        <v>4181</v>
      </c>
    </row>
    <row r="145" spans="1:19" x14ac:dyDescent="0.2">
      <c r="A145" s="110">
        <v>240018</v>
      </c>
      <c r="B145" s="110" t="s">
        <v>1055</v>
      </c>
      <c r="D145" s="110" t="s">
        <v>1053</v>
      </c>
      <c r="E145" s="110" t="s">
        <v>4441</v>
      </c>
      <c r="G145" s="110" t="s">
        <v>4442</v>
      </c>
      <c r="H145" s="110" t="s">
        <v>4094</v>
      </c>
      <c r="I145" s="110" t="s">
        <v>4443</v>
      </c>
      <c r="J145" s="110" t="str">
        <f t="shared" si="2"/>
        <v xml:space="preserve">112 Sunny Dale Ct, Springtown, TX 76082       </v>
      </c>
      <c r="K145" s="111">
        <v>42788</v>
      </c>
      <c r="L145" s="111">
        <v>42788</v>
      </c>
      <c r="M145" s="111">
        <v>45622</v>
      </c>
      <c r="N145" s="111"/>
      <c r="O145" s="111"/>
      <c r="P145" s="110" t="s">
        <v>1054</v>
      </c>
      <c r="Q145" s="110" t="s">
        <v>761</v>
      </c>
      <c r="R145" s="110" t="s">
        <v>4440</v>
      </c>
      <c r="S145" s="110" t="s">
        <v>4181</v>
      </c>
    </row>
    <row r="146" spans="1:19" x14ac:dyDescent="0.2">
      <c r="A146" s="110">
        <v>240019</v>
      </c>
      <c r="B146" s="110" t="s">
        <v>1056</v>
      </c>
      <c r="D146" s="110" t="s">
        <v>1053</v>
      </c>
      <c r="E146" s="110" t="s">
        <v>4444</v>
      </c>
      <c r="G146" s="110" t="s">
        <v>4107</v>
      </c>
      <c r="H146" s="110" t="s">
        <v>4094</v>
      </c>
      <c r="I146" s="110" t="s">
        <v>4108</v>
      </c>
      <c r="J146" s="110" t="str">
        <f t="shared" si="2"/>
        <v xml:space="preserve">252 Pimlico Way, Saginaw, TX 76179       </v>
      </c>
      <c r="K146" s="111">
        <v>42902</v>
      </c>
      <c r="L146" s="111">
        <v>42902</v>
      </c>
      <c r="M146" s="111">
        <v>45625</v>
      </c>
      <c r="N146" s="111"/>
      <c r="O146" s="111">
        <v>44599</v>
      </c>
      <c r="P146" s="110" t="s">
        <v>1057</v>
      </c>
      <c r="Q146" s="110" t="s">
        <v>761</v>
      </c>
      <c r="R146" s="110" t="s">
        <v>4445</v>
      </c>
      <c r="S146" s="110" t="s">
        <v>4181</v>
      </c>
    </row>
    <row r="147" spans="1:19" hidden="1" x14ac:dyDescent="0.2">
      <c r="A147" s="110">
        <v>240020</v>
      </c>
      <c r="B147" s="110" t="s">
        <v>857</v>
      </c>
      <c r="D147" s="110" t="s">
        <v>1058</v>
      </c>
      <c r="E147" s="110" t="s">
        <v>4446</v>
      </c>
      <c r="G147" s="110" t="s">
        <v>4294</v>
      </c>
      <c r="H147" s="110" t="s">
        <v>4094</v>
      </c>
      <c r="I147" s="110" t="s">
        <v>4295</v>
      </c>
      <c r="J147" s="110" t="str">
        <f t="shared" si="2"/>
        <v xml:space="preserve">1209 Valentine St, Hurst, TX 76053       </v>
      </c>
      <c r="K147" s="111">
        <v>42929</v>
      </c>
      <c r="L147" s="111">
        <v>42929</v>
      </c>
      <c r="M147" s="111">
        <v>43489</v>
      </c>
      <c r="N147" s="111">
        <v>43489</v>
      </c>
      <c r="O147" s="111"/>
      <c r="P147" s="110" t="s">
        <v>1059</v>
      </c>
      <c r="R147" s="110" t="s">
        <v>4447</v>
      </c>
      <c r="S147" s="110" t="s">
        <v>4181</v>
      </c>
    </row>
    <row r="148" spans="1:19" hidden="1" x14ac:dyDescent="0.2">
      <c r="A148" s="110">
        <v>240021</v>
      </c>
      <c r="B148" s="110" t="s">
        <v>930</v>
      </c>
      <c r="C148" s="110" t="s">
        <v>762</v>
      </c>
      <c r="D148" s="110" t="s">
        <v>1060</v>
      </c>
      <c r="E148" s="110" t="s">
        <v>4448</v>
      </c>
      <c r="G148" s="110" t="s">
        <v>4449</v>
      </c>
      <c r="H148" s="110" t="s">
        <v>4094</v>
      </c>
      <c r="I148" s="110" t="s">
        <v>4450</v>
      </c>
      <c r="J148" s="110" t="str">
        <f t="shared" si="2"/>
        <v xml:space="preserve">1330 S Walnut, Sherman, TX 75090       </v>
      </c>
      <c r="K148" s="111">
        <v>41705</v>
      </c>
      <c r="L148" s="111">
        <v>41715</v>
      </c>
      <c r="M148" s="111">
        <v>43483</v>
      </c>
      <c r="N148" s="111">
        <v>43483</v>
      </c>
      <c r="O148" s="111">
        <v>43195</v>
      </c>
      <c r="P148" s="110" t="s">
        <v>837</v>
      </c>
      <c r="Q148" s="110" t="s">
        <v>761</v>
      </c>
      <c r="R148" s="110" t="s">
        <v>4174</v>
      </c>
      <c r="S148" s="110" t="s">
        <v>4181</v>
      </c>
    </row>
    <row r="149" spans="1:19" hidden="1" x14ac:dyDescent="0.2">
      <c r="A149" s="110">
        <v>240022</v>
      </c>
      <c r="B149" s="110" t="s">
        <v>1061</v>
      </c>
      <c r="C149" s="110" t="s">
        <v>778</v>
      </c>
      <c r="D149" s="110" t="s">
        <v>1062</v>
      </c>
      <c r="E149" s="110" t="s">
        <v>4451</v>
      </c>
      <c r="G149" s="110" t="s">
        <v>4104</v>
      </c>
      <c r="H149" s="110" t="s">
        <v>4094</v>
      </c>
      <c r="I149" s="110" t="s">
        <v>4140</v>
      </c>
      <c r="J149" s="110" t="str">
        <f t="shared" si="2"/>
        <v xml:space="preserve">13223 Fish Rd #168, Dallas, TX 75253       </v>
      </c>
      <c r="L149" s="111">
        <v>42689</v>
      </c>
      <c r="M149" s="111">
        <v>44834</v>
      </c>
      <c r="N149" s="111">
        <v>44834</v>
      </c>
      <c r="O149" s="111"/>
      <c r="P149" s="110" t="s">
        <v>989</v>
      </c>
      <c r="Q149" s="110" t="s">
        <v>761</v>
      </c>
      <c r="R149" s="110" t="s">
        <v>4361</v>
      </c>
      <c r="S149" s="110" t="s">
        <v>4181</v>
      </c>
    </row>
    <row r="150" spans="1:19" x14ac:dyDescent="0.2">
      <c r="A150" s="110">
        <v>240024</v>
      </c>
      <c r="B150" s="110" t="s">
        <v>1063</v>
      </c>
      <c r="D150" s="110" t="s">
        <v>1064</v>
      </c>
      <c r="E150" s="110" t="s">
        <v>4452</v>
      </c>
      <c r="G150" s="110" t="s">
        <v>4104</v>
      </c>
      <c r="H150" s="110" t="s">
        <v>4094</v>
      </c>
      <c r="I150" s="110" t="s">
        <v>4161</v>
      </c>
      <c r="J150" s="110" t="str">
        <f t="shared" si="2"/>
        <v xml:space="preserve">1434 Gardenside Drive, Dallas, TX 75217       </v>
      </c>
      <c r="K150" s="111">
        <v>42894</v>
      </c>
      <c r="L150" s="111">
        <v>42894</v>
      </c>
      <c r="M150" s="111">
        <v>45401</v>
      </c>
      <c r="N150" s="111">
        <v>45401</v>
      </c>
      <c r="O150" s="111"/>
      <c r="P150" s="110" t="s">
        <v>1022</v>
      </c>
      <c r="Q150" s="110" t="s">
        <v>761</v>
      </c>
      <c r="R150" s="110" t="s">
        <v>4404</v>
      </c>
      <c r="S150" s="110" t="s">
        <v>4181</v>
      </c>
    </row>
    <row r="151" spans="1:19" hidden="1" x14ac:dyDescent="0.2">
      <c r="A151" s="110">
        <v>240025</v>
      </c>
      <c r="B151" s="110" t="s">
        <v>908</v>
      </c>
      <c r="C151" s="110" t="s">
        <v>810</v>
      </c>
      <c r="D151" s="110" t="s">
        <v>1065</v>
      </c>
      <c r="E151" s="110" t="s">
        <v>4453</v>
      </c>
      <c r="G151" s="110" t="s">
        <v>4104</v>
      </c>
      <c r="H151" s="110" t="s">
        <v>4094</v>
      </c>
      <c r="I151" s="110" t="s">
        <v>4454</v>
      </c>
      <c r="J151" s="110" t="str">
        <f t="shared" si="2"/>
        <v xml:space="preserve">5580 Harvest Hill Rd apt 1055, Dallas, TX 75230       </v>
      </c>
      <c r="K151" s="111">
        <v>43396</v>
      </c>
      <c r="L151" s="111">
        <v>44088</v>
      </c>
      <c r="M151" s="111">
        <v>44287</v>
      </c>
      <c r="N151" s="111">
        <v>44287</v>
      </c>
      <c r="O151" s="111">
        <v>44088</v>
      </c>
      <c r="P151" s="110" t="s">
        <v>1025</v>
      </c>
      <c r="Q151" s="110" t="s">
        <v>761</v>
      </c>
      <c r="R151" s="110" t="s">
        <v>4407</v>
      </c>
      <c r="S151" s="110" t="s">
        <v>4181</v>
      </c>
    </row>
    <row r="152" spans="1:19" x14ac:dyDescent="0.2">
      <c r="A152" s="110">
        <v>240026</v>
      </c>
      <c r="B152" s="110" t="s">
        <v>877</v>
      </c>
      <c r="C152" s="110" t="s">
        <v>776</v>
      </c>
      <c r="D152" s="110" t="s">
        <v>1066</v>
      </c>
      <c r="E152" s="110" t="s">
        <v>4455</v>
      </c>
      <c r="G152" s="110" t="s">
        <v>4235</v>
      </c>
      <c r="H152" s="110" t="s">
        <v>4094</v>
      </c>
      <c r="I152" s="110" t="s">
        <v>4236</v>
      </c>
      <c r="J152" s="110" t="str">
        <f t="shared" si="2"/>
        <v xml:space="preserve">923 Calle Real, Mesquite, TX 75149       </v>
      </c>
      <c r="K152" s="111">
        <v>42506</v>
      </c>
      <c r="L152" s="111">
        <v>42506</v>
      </c>
      <c r="M152" s="111">
        <v>45623</v>
      </c>
      <c r="N152" s="111"/>
      <c r="O152" s="111"/>
      <c r="P152" s="110" t="s">
        <v>1067</v>
      </c>
      <c r="Q152" s="110" t="s">
        <v>761</v>
      </c>
      <c r="R152" s="110" t="s">
        <v>4456</v>
      </c>
      <c r="S152" s="110" t="s">
        <v>4181</v>
      </c>
    </row>
    <row r="153" spans="1:19" hidden="1" x14ac:dyDescent="0.2">
      <c r="A153" s="110">
        <v>240027</v>
      </c>
      <c r="B153" s="110" t="s">
        <v>1068</v>
      </c>
      <c r="C153" s="110" t="s">
        <v>832</v>
      </c>
      <c r="D153" s="110" t="s">
        <v>1069</v>
      </c>
      <c r="E153" s="110" t="s">
        <v>4457</v>
      </c>
      <c r="G153" s="110" t="s">
        <v>4119</v>
      </c>
      <c r="H153" s="110" t="s">
        <v>4094</v>
      </c>
      <c r="I153" s="110" t="s">
        <v>4349</v>
      </c>
      <c r="J153" s="110" t="str">
        <f t="shared" si="2"/>
        <v xml:space="preserve">5016 Marble Falls, Fort Worth, TX 76112       </v>
      </c>
      <c r="K153" s="111">
        <v>42928</v>
      </c>
      <c r="L153" s="111">
        <v>42928</v>
      </c>
      <c r="M153" s="111">
        <v>43537</v>
      </c>
      <c r="N153" s="111">
        <v>43537</v>
      </c>
      <c r="O153" s="111"/>
      <c r="P153" s="110" t="s">
        <v>996</v>
      </c>
      <c r="R153" s="110" t="s">
        <v>4370</v>
      </c>
      <c r="S153" s="110" t="s">
        <v>4181</v>
      </c>
    </row>
    <row r="154" spans="1:19" x14ac:dyDescent="0.2">
      <c r="A154" s="110">
        <v>240028</v>
      </c>
      <c r="B154" s="110" t="s">
        <v>813</v>
      </c>
      <c r="C154" s="110" t="s">
        <v>766</v>
      </c>
      <c r="D154" s="110" t="s">
        <v>1070</v>
      </c>
      <c r="E154" s="110" t="s">
        <v>4458</v>
      </c>
      <c r="G154" s="110" t="s">
        <v>4104</v>
      </c>
      <c r="H154" s="110" t="s">
        <v>4094</v>
      </c>
      <c r="I154" s="110" t="s">
        <v>4459</v>
      </c>
      <c r="J154" s="110" t="str">
        <f t="shared" si="2"/>
        <v xml:space="preserve">1034 E 8th St, Dallas, TX 75203       </v>
      </c>
      <c r="K154" s="111">
        <v>42030</v>
      </c>
      <c r="L154" s="111">
        <v>42030</v>
      </c>
      <c r="M154" s="111">
        <v>45625</v>
      </c>
      <c r="N154" s="111"/>
      <c r="O154" s="111"/>
      <c r="P154" s="110" t="s">
        <v>1057</v>
      </c>
      <c r="Q154" s="110" t="s">
        <v>761</v>
      </c>
      <c r="R154" s="110" t="s">
        <v>4445</v>
      </c>
      <c r="S154" s="110" t="s">
        <v>4181</v>
      </c>
    </row>
    <row r="155" spans="1:19" x14ac:dyDescent="0.2">
      <c r="A155" s="110">
        <v>240029</v>
      </c>
      <c r="B155" s="110" t="s">
        <v>1071</v>
      </c>
      <c r="D155" s="110" t="s">
        <v>1070</v>
      </c>
      <c r="E155" s="110" t="s">
        <v>4458</v>
      </c>
      <c r="G155" s="110" t="s">
        <v>4104</v>
      </c>
      <c r="H155" s="110" t="s">
        <v>4094</v>
      </c>
      <c r="I155" s="110" t="s">
        <v>4459</v>
      </c>
      <c r="J155" s="110" t="str">
        <f t="shared" si="2"/>
        <v xml:space="preserve">1034 E 8th St, Dallas, TX 75203       </v>
      </c>
      <c r="K155" s="111">
        <v>44683</v>
      </c>
      <c r="L155" s="111">
        <v>44053</v>
      </c>
      <c r="M155" s="111">
        <v>45339</v>
      </c>
      <c r="N155" s="111">
        <v>45339</v>
      </c>
      <c r="O155" s="111">
        <v>44680</v>
      </c>
      <c r="P155" s="110" t="s">
        <v>1057</v>
      </c>
      <c r="Q155" s="110" t="s">
        <v>761</v>
      </c>
      <c r="R155" s="110" t="s">
        <v>4445</v>
      </c>
      <c r="S155" s="110" t="s">
        <v>4181</v>
      </c>
    </row>
    <row r="156" spans="1:19" hidden="1" x14ac:dyDescent="0.2">
      <c r="A156" s="110">
        <v>240030</v>
      </c>
      <c r="B156" s="110" t="s">
        <v>1072</v>
      </c>
      <c r="C156" s="110" t="s">
        <v>845</v>
      </c>
      <c r="D156" s="110" t="s">
        <v>1073</v>
      </c>
      <c r="E156" s="110" t="s">
        <v>4460</v>
      </c>
      <c r="G156" s="110" t="s">
        <v>4442</v>
      </c>
      <c r="H156" s="110" t="s">
        <v>4094</v>
      </c>
      <c r="I156" s="110" t="s">
        <v>4443</v>
      </c>
      <c r="J156" s="110" t="str">
        <f t="shared" si="2"/>
        <v xml:space="preserve">801 Monticello Dr #16, Springtown, TX 76082       </v>
      </c>
      <c r="K156" s="111">
        <v>42212</v>
      </c>
      <c r="L156" s="111">
        <v>42212</v>
      </c>
      <c r="M156" s="111">
        <v>44393</v>
      </c>
      <c r="N156" s="111">
        <v>44393</v>
      </c>
      <c r="O156" s="111"/>
      <c r="P156" s="110" t="s">
        <v>837</v>
      </c>
      <c r="R156" s="110" t="s">
        <v>4174</v>
      </c>
      <c r="S156" s="110" t="s">
        <v>4181</v>
      </c>
    </row>
    <row r="157" spans="1:19" x14ac:dyDescent="0.2">
      <c r="A157" s="110">
        <v>240031</v>
      </c>
      <c r="B157" s="110" t="s">
        <v>1006</v>
      </c>
      <c r="C157" s="110" t="s">
        <v>766</v>
      </c>
      <c r="D157" s="110" t="s">
        <v>1074</v>
      </c>
      <c r="E157" s="110" t="s">
        <v>4426</v>
      </c>
      <c r="G157" s="110" t="s">
        <v>4427</v>
      </c>
      <c r="H157" s="110" t="s">
        <v>4094</v>
      </c>
      <c r="I157" s="110" t="s">
        <v>4428</v>
      </c>
      <c r="J157" s="110" t="str">
        <f t="shared" si="2"/>
        <v xml:space="preserve">1813 Japonica Lane, Plano, TX 75074       </v>
      </c>
      <c r="K157" s="111">
        <v>43195</v>
      </c>
      <c r="L157" s="111">
        <v>43194</v>
      </c>
      <c r="M157" s="111">
        <v>45622</v>
      </c>
      <c r="N157" s="111"/>
      <c r="O157" s="111">
        <v>45369</v>
      </c>
      <c r="P157" s="110" t="s">
        <v>1054</v>
      </c>
      <c r="Q157" s="110" t="s">
        <v>761</v>
      </c>
      <c r="R157" s="110" t="s">
        <v>4440</v>
      </c>
      <c r="S157" s="110" t="s">
        <v>4181</v>
      </c>
    </row>
    <row r="158" spans="1:19" hidden="1" x14ac:dyDescent="0.2">
      <c r="A158" s="110">
        <v>240032</v>
      </c>
      <c r="B158" s="110" t="s">
        <v>938</v>
      </c>
      <c r="D158" s="110" t="s">
        <v>1075</v>
      </c>
      <c r="E158" s="110" t="s">
        <v>4461</v>
      </c>
      <c r="G158" s="110" t="s">
        <v>4235</v>
      </c>
      <c r="H158" s="110" t="s">
        <v>4094</v>
      </c>
      <c r="I158" s="110" t="s">
        <v>4462</v>
      </c>
      <c r="J158" s="110" t="str">
        <f t="shared" si="2"/>
        <v xml:space="preserve">3503 Longcourt Circle, Mesquite, TX 75150       </v>
      </c>
      <c r="K158" s="111">
        <v>41449</v>
      </c>
      <c r="L158" s="111">
        <v>41449</v>
      </c>
      <c r="M158" s="111">
        <v>43696</v>
      </c>
      <c r="N158" s="111">
        <v>43696</v>
      </c>
      <c r="O158" s="111"/>
      <c r="P158" s="110" t="s">
        <v>837</v>
      </c>
      <c r="Q158" s="110" t="s">
        <v>761</v>
      </c>
      <c r="R158" s="110" t="s">
        <v>4174</v>
      </c>
      <c r="S158" s="110" t="s">
        <v>4181</v>
      </c>
    </row>
    <row r="159" spans="1:19" x14ac:dyDescent="0.2">
      <c r="A159" s="110">
        <v>240033</v>
      </c>
      <c r="B159" s="110" t="s">
        <v>1043</v>
      </c>
      <c r="D159" s="110" t="s">
        <v>1076</v>
      </c>
      <c r="E159" s="110" t="s">
        <v>4463</v>
      </c>
      <c r="G159" s="110" t="s">
        <v>4464</v>
      </c>
      <c r="H159" s="110" t="s">
        <v>4094</v>
      </c>
      <c r="I159" s="110" t="s">
        <v>4465</v>
      </c>
      <c r="J159" s="110" t="str">
        <f t="shared" si="2"/>
        <v xml:space="preserve">82 Straight Dr, Hutchins, TX 75141       </v>
      </c>
      <c r="K159" s="111">
        <v>43003</v>
      </c>
      <c r="L159" s="111">
        <v>43003</v>
      </c>
      <c r="M159" s="111">
        <v>45626</v>
      </c>
      <c r="N159" s="111"/>
      <c r="O159" s="111"/>
      <c r="P159" s="110" t="s">
        <v>1054</v>
      </c>
      <c r="Q159" s="110" t="s">
        <v>761</v>
      </c>
      <c r="R159" s="110" t="s">
        <v>4440</v>
      </c>
      <c r="S159" s="110" t="s">
        <v>4181</v>
      </c>
    </row>
    <row r="160" spans="1:19" hidden="1" x14ac:dyDescent="0.2">
      <c r="A160" s="110">
        <v>240034</v>
      </c>
      <c r="B160" s="110" t="s">
        <v>914</v>
      </c>
      <c r="C160" s="110" t="s">
        <v>778</v>
      </c>
      <c r="D160" s="110" t="s">
        <v>1077</v>
      </c>
      <c r="E160" s="110" t="s">
        <v>4466</v>
      </c>
      <c r="G160" s="110" t="s">
        <v>4126</v>
      </c>
      <c r="H160" s="110" t="s">
        <v>4094</v>
      </c>
      <c r="I160" s="110" t="s">
        <v>4127</v>
      </c>
      <c r="J160" s="110" t="str">
        <f t="shared" si="2"/>
        <v xml:space="preserve">419 E Timberview Ln, Arlington, TX 76014       </v>
      </c>
      <c r="K160" s="111">
        <v>43318</v>
      </c>
      <c r="L160" s="111">
        <v>43318</v>
      </c>
      <c r="M160" s="111">
        <v>43550</v>
      </c>
      <c r="N160" s="111">
        <v>43554</v>
      </c>
      <c r="O160" s="111"/>
      <c r="P160" s="110" t="s">
        <v>989</v>
      </c>
      <c r="Q160" s="110" t="s">
        <v>761</v>
      </c>
      <c r="R160" s="110" t="s">
        <v>4361</v>
      </c>
      <c r="S160" s="110" t="s">
        <v>4181</v>
      </c>
    </row>
    <row r="161" spans="1:19" hidden="1" x14ac:dyDescent="0.2">
      <c r="A161" s="110">
        <v>240035</v>
      </c>
      <c r="B161" s="110" t="s">
        <v>1078</v>
      </c>
      <c r="D161" s="110" t="s">
        <v>1079</v>
      </c>
      <c r="E161" s="110" t="s">
        <v>4467</v>
      </c>
      <c r="G161" s="110" t="s">
        <v>4104</v>
      </c>
      <c r="H161" s="110" t="s">
        <v>4094</v>
      </c>
      <c r="I161" s="110" t="s">
        <v>4468</v>
      </c>
      <c r="J161" s="110" t="str">
        <f t="shared" si="2"/>
        <v xml:space="preserve">10212 Woodleaf Dr, Dallas, TX 75227       </v>
      </c>
      <c r="K161" s="111">
        <v>42499</v>
      </c>
      <c r="L161" s="111">
        <v>42499</v>
      </c>
      <c r="M161" s="111">
        <v>44800</v>
      </c>
      <c r="N161" s="111">
        <v>44800</v>
      </c>
      <c r="O161" s="111"/>
      <c r="P161" s="110" t="s">
        <v>1067</v>
      </c>
      <c r="Q161" s="110" t="s">
        <v>761</v>
      </c>
      <c r="R161" s="110" t="s">
        <v>4456</v>
      </c>
      <c r="S161" s="110" t="s">
        <v>4181</v>
      </c>
    </row>
    <row r="162" spans="1:19" x14ac:dyDescent="0.2">
      <c r="A162" s="110">
        <v>240036</v>
      </c>
      <c r="B162" s="110" t="s">
        <v>1080</v>
      </c>
      <c r="D162" s="110" t="s">
        <v>1081</v>
      </c>
      <c r="E162" s="110" t="s">
        <v>4469</v>
      </c>
      <c r="G162" s="110" t="s">
        <v>4470</v>
      </c>
      <c r="H162" s="110" t="s">
        <v>4094</v>
      </c>
      <c r="I162" s="110" t="s">
        <v>4471</v>
      </c>
      <c r="J162" s="110" t="str">
        <f t="shared" si="2"/>
        <v xml:space="preserve">8310 Cottonwood Ln, Terrell, TX 75160       </v>
      </c>
      <c r="K162" s="111">
        <v>41478</v>
      </c>
      <c r="L162" s="111">
        <v>41473</v>
      </c>
      <c r="M162" s="111">
        <v>45625</v>
      </c>
      <c r="N162" s="111"/>
      <c r="O162" s="111"/>
      <c r="P162" s="110" t="s">
        <v>1082</v>
      </c>
      <c r="Q162" s="110" t="s">
        <v>761</v>
      </c>
      <c r="R162" s="110" t="s">
        <v>4472</v>
      </c>
      <c r="S162" s="110" t="s">
        <v>4181</v>
      </c>
    </row>
    <row r="163" spans="1:19" x14ac:dyDescent="0.2">
      <c r="A163" s="110">
        <v>240037</v>
      </c>
      <c r="B163" s="110" t="s">
        <v>1080</v>
      </c>
      <c r="D163" s="110" t="s">
        <v>1083</v>
      </c>
      <c r="E163" s="110" t="s">
        <v>4473</v>
      </c>
      <c r="G163" s="110" t="s">
        <v>4104</v>
      </c>
      <c r="H163" s="110" t="s">
        <v>4094</v>
      </c>
      <c r="I163" s="110" t="s">
        <v>4468</v>
      </c>
      <c r="J163" s="110" t="str">
        <f t="shared" si="2"/>
        <v xml:space="preserve">9148 Fairhaven Lane, Dallas, TX 75227       </v>
      </c>
      <c r="K163" s="111">
        <v>41540</v>
      </c>
      <c r="L163" s="111">
        <v>41540</v>
      </c>
      <c r="M163" s="111">
        <v>45626</v>
      </c>
      <c r="N163" s="111"/>
      <c r="O163" s="111"/>
      <c r="P163" s="110" t="s">
        <v>1082</v>
      </c>
      <c r="Q163" s="110" t="s">
        <v>761</v>
      </c>
      <c r="R163" s="110" t="s">
        <v>4472</v>
      </c>
      <c r="S163" s="110" t="s">
        <v>4181</v>
      </c>
    </row>
    <row r="164" spans="1:19" hidden="1" x14ac:dyDescent="0.2">
      <c r="A164" s="110">
        <v>240038</v>
      </c>
      <c r="B164" s="110" t="s">
        <v>1084</v>
      </c>
      <c r="C164" s="110" t="s">
        <v>766</v>
      </c>
      <c r="D164" s="110" t="s">
        <v>1085</v>
      </c>
      <c r="E164" s="110" t="s">
        <v>4474</v>
      </c>
      <c r="G164" s="110" t="s">
        <v>4126</v>
      </c>
      <c r="H164" s="110" t="s">
        <v>4094</v>
      </c>
      <c r="I164" s="110" t="s">
        <v>4475</v>
      </c>
      <c r="J164" s="110" t="str">
        <f t="shared" si="2"/>
        <v xml:space="preserve">810 Ericville, Arlington, TX 76001       </v>
      </c>
      <c r="K164" s="111">
        <v>43347</v>
      </c>
      <c r="L164" s="111">
        <v>43347</v>
      </c>
      <c r="M164" s="111">
        <v>43473</v>
      </c>
      <c r="N164" s="111">
        <v>43473</v>
      </c>
      <c r="O164" s="111"/>
      <c r="P164" s="110" t="s">
        <v>1086</v>
      </c>
      <c r="Q164" s="110" t="s">
        <v>761</v>
      </c>
      <c r="R164" s="110" t="s">
        <v>4476</v>
      </c>
      <c r="S164" s="110" t="s">
        <v>4181</v>
      </c>
    </row>
    <row r="165" spans="1:19" x14ac:dyDescent="0.2">
      <c r="A165" s="110">
        <v>240039</v>
      </c>
      <c r="B165" s="110" t="s">
        <v>1087</v>
      </c>
      <c r="D165" s="110" t="s">
        <v>1088</v>
      </c>
      <c r="E165" s="110" t="s">
        <v>4477</v>
      </c>
      <c r="G165" s="110" t="s">
        <v>4104</v>
      </c>
      <c r="H165" s="110" t="s">
        <v>4094</v>
      </c>
      <c r="I165" s="110" t="s">
        <v>4468</v>
      </c>
      <c r="J165" s="110" t="str">
        <f t="shared" si="2"/>
        <v xml:space="preserve">9425 Bluffcreek Dr, Dallas, TX 75227       </v>
      </c>
      <c r="K165" s="111">
        <v>41618</v>
      </c>
      <c r="L165" s="111">
        <v>41618</v>
      </c>
      <c r="M165" s="111">
        <v>45407</v>
      </c>
      <c r="N165" s="111">
        <v>45407</v>
      </c>
      <c r="O165" s="111">
        <v>45406</v>
      </c>
      <c r="P165" s="110" t="s">
        <v>1022</v>
      </c>
      <c r="Q165" s="110" t="s">
        <v>761</v>
      </c>
      <c r="R165" s="110" t="s">
        <v>4404</v>
      </c>
      <c r="S165" s="110" t="s">
        <v>4181</v>
      </c>
    </row>
    <row r="166" spans="1:19" hidden="1" x14ac:dyDescent="0.2">
      <c r="A166" s="110">
        <v>240040</v>
      </c>
      <c r="B166" s="110" t="s">
        <v>1089</v>
      </c>
      <c r="D166" s="110" t="s">
        <v>1090</v>
      </c>
      <c r="E166" s="110" t="s">
        <v>4477</v>
      </c>
      <c r="G166" s="110" t="s">
        <v>4104</v>
      </c>
      <c r="H166" s="110" t="s">
        <v>4094</v>
      </c>
      <c r="I166" s="110" t="s">
        <v>4468</v>
      </c>
      <c r="J166" s="110" t="str">
        <f t="shared" si="2"/>
        <v xml:space="preserve">9425 Bluffcreek Dr, Dallas, TX 75227       </v>
      </c>
      <c r="K166" s="111">
        <v>43300</v>
      </c>
      <c r="L166" s="111">
        <v>43300</v>
      </c>
      <c r="M166" s="111">
        <v>44643</v>
      </c>
      <c r="N166" s="111">
        <v>44643</v>
      </c>
      <c r="O166" s="111">
        <v>44424</v>
      </c>
      <c r="P166" s="110" t="s">
        <v>1091</v>
      </c>
      <c r="Q166" s="110" t="s">
        <v>761</v>
      </c>
      <c r="R166" s="110" t="s">
        <v>4478</v>
      </c>
      <c r="S166" s="110" t="s">
        <v>4181</v>
      </c>
    </row>
    <row r="167" spans="1:19" x14ac:dyDescent="0.2">
      <c r="A167" s="110">
        <v>240042</v>
      </c>
      <c r="B167" s="110" t="s">
        <v>1092</v>
      </c>
      <c r="D167" s="110" t="s">
        <v>913</v>
      </c>
      <c r="E167" s="110" t="s">
        <v>4479</v>
      </c>
      <c r="G167" s="110" t="s">
        <v>4104</v>
      </c>
      <c r="H167" s="110" t="s">
        <v>4094</v>
      </c>
      <c r="I167" s="110" t="s">
        <v>4480</v>
      </c>
      <c r="J167" s="110" t="str">
        <f t="shared" si="2"/>
        <v xml:space="preserve">3418 Ladd St, Dallas, TX 75212       </v>
      </c>
      <c r="K167" s="111">
        <v>41655</v>
      </c>
      <c r="L167" s="111">
        <v>41655</v>
      </c>
      <c r="M167" s="111">
        <v>45622</v>
      </c>
      <c r="N167" s="111"/>
      <c r="O167" s="111"/>
      <c r="P167" s="110" t="s">
        <v>989</v>
      </c>
      <c r="Q167" s="110" t="s">
        <v>761</v>
      </c>
      <c r="R167" s="110" t="s">
        <v>4361</v>
      </c>
      <c r="S167" s="110" t="s">
        <v>4181</v>
      </c>
    </row>
    <row r="168" spans="1:19" x14ac:dyDescent="0.2">
      <c r="A168" s="110">
        <v>240044</v>
      </c>
      <c r="B168" s="110" t="s">
        <v>1093</v>
      </c>
      <c r="D168" s="110" t="s">
        <v>1094</v>
      </c>
      <c r="E168" s="110" t="s">
        <v>4481</v>
      </c>
      <c r="G168" s="110" t="s">
        <v>4100</v>
      </c>
      <c r="H168" s="110" t="s">
        <v>4094</v>
      </c>
      <c r="I168" s="110" t="s">
        <v>4439</v>
      </c>
      <c r="J168" s="110" t="str">
        <f t="shared" si="2"/>
        <v xml:space="preserve">2129 Burnside Dr, Ft Worth, TX 76177       </v>
      </c>
      <c r="K168" s="111">
        <v>43836</v>
      </c>
      <c r="L168" s="111">
        <v>42786</v>
      </c>
      <c r="M168" s="111">
        <v>45622</v>
      </c>
      <c r="N168" s="111"/>
      <c r="O168" s="111">
        <v>43836</v>
      </c>
      <c r="P168" s="110" t="s">
        <v>1095</v>
      </c>
      <c r="Q168" s="110" t="s">
        <v>761</v>
      </c>
      <c r="R168" s="110" t="s">
        <v>4482</v>
      </c>
      <c r="S168" s="110" t="s">
        <v>4181</v>
      </c>
    </row>
    <row r="169" spans="1:19" hidden="1" x14ac:dyDescent="0.2">
      <c r="A169" s="110">
        <v>240045</v>
      </c>
      <c r="B169" s="110" t="s">
        <v>1096</v>
      </c>
      <c r="C169" s="110" t="s">
        <v>1039</v>
      </c>
      <c r="D169" s="110" t="s">
        <v>1097</v>
      </c>
      <c r="E169" s="110" t="s">
        <v>4483</v>
      </c>
      <c r="G169" s="110" t="s">
        <v>4132</v>
      </c>
      <c r="H169" s="110" t="s">
        <v>4094</v>
      </c>
      <c r="I169" s="110" t="s">
        <v>4484</v>
      </c>
      <c r="J169" s="110" t="str">
        <f t="shared" si="2"/>
        <v xml:space="preserve">7113 Brisas Court, Denton, TX 76210       </v>
      </c>
      <c r="K169" s="111">
        <v>42905</v>
      </c>
      <c r="L169" s="111">
        <v>42905</v>
      </c>
      <c r="M169" s="111">
        <v>44330</v>
      </c>
      <c r="N169" s="111">
        <v>44330</v>
      </c>
      <c r="O169" s="111"/>
      <c r="P169" s="110" t="s">
        <v>837</v>
      </c>
      <c r="R169" s="110" t="s">
        <v>4174</v>
      </c>
      <c r="S169" s="110" t="s">
        <v>4181</v>
      </c>
    </row>
    <row r="170" spans="1:19" hidden="1" x14ac:dyDescent="0.2">
      <c r="A170" s="110">
        <v>240046</v>
      </c>
      <c r="B170" s="110" t="s">
        <v>1056</v>
      </c>
      <c r="C170" s="110" t="s">
        <v>778</v>
      </c>
      <c r="D170" s="110" t="s">
        <v>1098</v>
      </c>
      <c r="E170" s="110" t="s">
        <v>4485</v>
      </c>
      <c r="G170" s="110" t="s">
        <v>4107</v>
      </c>
      <c r="H170" s="110" t="s">
        <v>4094</v>
      </c>
      <c r="I170" s="110" t="s">
        <v>4108</v>
      </c>
      <c r="J170" s="110" t="str">
        <f t="shared" si="2"/>
        <v xml:space="preserve">252 Pimlicoway, Saginaw, TX 76179       </v>
      </c>
      <c r="K170" s="111">
        <v>43004</v>
      </c>
      <c r="L170" s="111">
        <v>43004</v>
      </c>
      <c r="M170" s="111">
        <v>44281</v>
      </c>
      <c r="N170" s="111">
        <v>44281</v>
      </c>
      <c r="O170" s="111"/>
      <c r="P170" s="110" t="s">
        <v>837</v>
      </c>
      <c r="Q170" s="110" t="s">
        <v>761</v>
      </c>
      <c r="R170" s="110" t="s">
        <v>4174</v>
      </c>
      <c r="S170" s="110" t="s">
        <v>4181</v>
      </c>
    </row>
    <row r="171" spans="1:19" hidden="1" x14ac:dyDescent="0.2">
      <c r="A171" s="110">
        <v>240047</v>
      </c>
      <c r="B171" s="110" t="s">
        <v>916</v>
      </c>
      <c r="C171" s="110" t="s">
        <v>763</v>
      </c>
      <c r="D171" s="110" t="s">
        <v>1099</v>
      </c>
      <c r="E171" s="110" t="s">
        <v>4486</v>
      </c>
      <c r="G171" s="110" t="s">
        <v>4487</v>
      </c>
      <c r="H171" s="110" t="s">
        <v>4094</v>
      </c>
      <c r="I171" s="110" t="s">
        <v>4488</v>
      </c>
      <c r="J171" s="110" t="str">
        <f t="shared" si="2"/>
        <v xml:space="preserve">732 N. Merrill #132, Duncanville, TX 75116       </v>
      </c>
      <c r="K171" s="111">
        <v>43084</v>
      </c>
      <c r="L171" s="111">
        <v>43084</v>
      </c>
      <c r="M171" s="111">
        <v>43641</v>
      </c>
      <c r="N171" s="111">
        <v>43641</v>
      </c>
      <c r="O171" s="111"/>
      <c r="P171" s="110" t="s">
        <v>1100</v>
      </c>
      <c r="Q171" s="110" t="s">
        <v>771</v>
      </c>
      <c r="R171" s="110" t="s">
        <v>4489</v>
      </c>
      <c r="S171" s="110" t="s">
        <v>4181</v>
      </c>
    </row>
    <row r="172" spans="1:19" x14ac:dyDescent="0.2">
      <c r="A172" s="110">
        <v>240049</v>
      </c>
      <c r="B172" s="110" t="s">
        <v>877</v>
      </c>
      <c r="C172" s="110" t="s">
        <v>784</v>
      </c>
      <c r="D172" s="110" t="s">
        <v>1101</v>
      </c>
      <c r="E172" s="110" t="s">
        <v>4490</v>
      </c>
      <c r="G172" s="110" t="s">
        <v>4423</v>
      </c>
      <c r="H172" s="110" t="s">
        <v>4094</v>
      </c>
      <c r="I172" s="110" t="s">
        <v>4424</v>
      </c>
      <c r="J172" s="110" t="str">
        <f t="shared" si="2"/>
        <v xml:space="preserve">3155 Damascus Way, Farmers Branch, TX 75234       </v>
      </c>
      <c r="K172" s="111">
        <v>43006</v>
      </c>
      <c r="L172" s="111">
        <v>43006</v>
      </c>
      <c r="M172" s="111">
        <v>45625</v>
      </c>
      <c r="N172" s="111"/>
      <c r="O172" s="111"/>
      <c r="P172" s="110" t="s">
        <v>1031</v>
      </c>
      <c r="Q172" s="110" t="s">
        <v>761</v>
      </c>
      <c r="R172" s="110" t="s">
        <v>4415</v>
      </c>
      <c r="S172" s="110" t="s">
        <v>4181</v>
      </c>
    </row>
    <row r="173" spans="1:19" x14ac:dyDescent="0.2">
      <c r="A173" s="110">
        <v>240050</v>
      </c>
      <c r="B173" s="110" t="s">
        <v>1102</v>
      </c>
      <c r="D173" s="110" t="s">
        <v>1103</v>
      </c>
      <c r="E173" s="110" t="s">
        <v>4491</v>
      </c>
      <c r="G173" s="110" t="s">
        <v>4427</v>
      </c>
      <c r="H173" s="110" t="s">
        <v>4094</v>
      </c>
      <c r="I173" s="110" t="s">
        <v>4428</v>
      </c>
      <c r="J173" s="110" t="str">
        <f t="shared" si="2"/>
        <v xml:space="preserve">3004 Chancellor Dr, Plano, TX 75074       </v>
      </c>
      <c r="K173" s="111">
        <v>42494</v>
      </c>
      <c r="L173" s="111">
        <v>42494</v>
      </c>
      <c r="M173" s="111">
        <v>45625</v>
      </c>
      <c r="N173" s="111"/>
      <c r="O173" s="111"/>
      <c r="P173" s="110" t="s">
        <v>1031</v>
      </c>
      <c r="Q173" s="110" t="s">
        <v>761</v>
      </c>
      <c r="R173" s="110" t="s">
        <v>4415</v>
      </c>
      <c r="S173" s="110" t="s">
        <v>4181</v>
      </c>
    </row>
    <row r="174" spans="1:19" x14ac:dyDescent="0.2">
      <c r="A174" s="110">
        <v>240051</v>
      </c>
      <c r="B174" s="110" t="s">
        <v>857</v>
      </c>
      <c r="D174" s="110" t="s">
        <v>767</v>
      </c>
      <c r="E174" s="110" t="s">
        <v>4492</v>
      </c>
      <c r="G174" s="110" t="s">
        <v>4242</v>
      </c>
      <c r="H174" s="110" t="s">
        <v>4094</v>
      </c>
      <c r="I174" s="110" t="s">
        <v>4414</v>
      </c>
      <c r="J174" s="110" t="str">
        <f t="shared" si="2"/>
        <v xml:space="preserve">1821 Hemlock Dr, Garland, TX 75041       </v>
      </c>
      <c r="K174" s="111">
        <v>42816</v>
      </c>
      <c r="L174" s="111">
        <v>42816</v>
      </c>
      <c r="M174" s="111">
        <v>45625</v>
      </c>
      <c r="N174" s="111"/>
      <c r="O174" s="111"/>
      <c r="P174" s="110" t="s">
        <v>1031</v>
      </c>
      <c r="Q174" s="110" t="s">
        <v>761</v>
      </c>
      <c r="R174" s="110" t="s">
        <v>4415</v>
      </c>
      <c r="S174" s="110" t="s">
        <v>4181</v>
      </c>
    </row>
    <row r="175" spans="1:19" hidden="1" x14ac:dyDescent="0.2">
      <c r="A175" s="110">
        <v>240052</v>
      </c>
      <c r="B175" s="110" t="s">
        <v>1006</v>
      </c>
      <c r="D175" s="110" t="s">
        <v>767</v>
      </c>
      <c r="E175" s="110" t="s">
        <v>4493</v>
      </c>
      <c r="G175" s="110" t="s">
        <v>4494</v>
      </c>
      <c r="H175" s="110" t="s">
        <v>4094</v>
      </c>
      <c r="I175" s="110" t="s">
        <v>4219</v>
      </c>
      <c r="J175" s="110" t="str">
        <f t="shared" si="2"/>
        <v xml:space="preserve">8106 Wasson, Arlintona, TX 76002       </v>
      </c>
      <c r="L175" s="111">
        <v>43045</v>
      </c>
      <c r="M175" s="111">
        <v>43497</v>
      </c>
      <c r="N175" s="111">
        <v>43497</v>
      </c>
      <c r="O175" s="111"/>
      <c r="P175" s="110" t="s">
        <v>1025</v>
      </c>
      <c r="R175" s="110" t="s">
        <v>4407</v>
      </c>
      <c r="S175" s="110" t="s">
        <v>4181</v>
      </c>
    </row>
    <row r="176" spans="1:19" hidden="1" x14ac:dyDescent="0.2">
      <c r="A176" s="110">
        <v>240053</v>
      </c>
      <c r="B176" s="110" t="s">
        <v>877</v>
      </c>
      <c r="C176" s="110" t="s">
        <v>900</v>
      </c>
      <c r="D176" s="110" t="s">
        <v>767</v>
      </c>
      <c r="E176" s="110" t="s">
        <v>4495</v>
      </c>
      <c r="G176" s="110" t="s">
        <v>4104</v>
      </c>
      <c r="H176" s="110" t="s">
        <v>4094</v>
      </c>
      <c r="I176" s="110" t="s">
        <v>4496</v>
      </c>
      <c r="J176" s="110" t="str">
        <f t="shared" si="2"/>
        <v xml:space="preserve">2643 Michigan Ave, Dallas, TX 75216       </v>
      </c>
      <c r="K176" s="111">
        <v>42788</v>
      </c>
      <c r="L176" s="111">
        <v>42788</v>
      </c>
      <c r="M176" s="111">
        <v>43430</v>
      </c>
      <c r="N176" s="111">
        <v>43430</v>
      </c>
      <c r="O176" s="111"/>
      <c r="P176" s="110" t="s">
        <v>1054</v>
      </c>
      <c r="Q176" s="110" t="s">
        <v>761</v>
      </c>
      <c r="R176" s="110" t="s">
        <v>4440</v>
      </c>
      <c r="S176" s="110" t="s">
        <v>4181</v>
      </c>
    </row>
    <row r="177" spans="1:19" x14ac:dyDescent="0.2">
      <c r="A177" s="110">
        <v>240054</v>
      </c>
      <c r="B177" s="110" t="s">
        <v>1104</v>
      </c>
      <c r="D177" s="110" t="s">
        <v>767</v>
      </c>
      <c r="E177" s="110" t="s">
        <v>4419</v>
      </c>
      <c r="G177" s="110" t="s">
        <v>4242</v>
      </c>
      <c r="H177" s="110" t="s">
        <v>4094</v>
      </c>
      <c r="I177" s="110" t="s">
        <v>4414</v>
      </c>
      <c r="J177" s="110" t="str">
        <f t="shared" si="2"/>
        <v xml:space="preserve">1544 Axe Dr, Garland, TX 75041       </v>
      </c>
      <c r="K177" s="111">
        <v>42816</v>
      </c>
      <c r="L177" s="111">
        <v>42816</v>
      </c>
      <c r="M177" s="111">
        <v>45625</v>
      </c>
      <c r="N177" s="111"/>
      <c r="O177" s="111"/>
      <c r="P177" s="110" t="s">
        <v>1031</v>
      </c>
      <c r="Q177" s="110" t="s">
        <v>761</v>
      </c>
      <c r="R177" s="110" t="s">
        <v>4415</v>
      </c>
      <c r="S177" s="110" t="s">
        <v>4181</v>
      </c>
    </row>
    <row r="178" spans="1:19" x14ac:dyDescent="0.2">
      <c r="A178" s="110">
        <v>240056</v>
      </c>
      <c r="B178" s="110" t="s">
        <v>1105</v>
      </c>
      <c r="D178" s="110" t="s">
        <v>1106</v>
      </c>
      <c r="E178" s="110" t="s">
        <v>4497</v>
      </c>
      <c r="G178" s="110" t="s">
        <v>4498</v>
      </c>
      <c r="H178" s="110" t="s">
        <v>4094</v>
      </c>
      <c r="I178" s="110" t="s">
        <v>4161</v>
      </c>
      <c r="J178" s="110" t="str">
        <f t="shared" si="2"/>
        <v xml:space="preserve">2030 GAYLORD DR, DALLAS, TX 75217       </v>
      </c>
      <c r="K178" s="111">
        <v>43353</v>
      </c>
      <c r="L178" s="111">
        <v>43353</v>
      </c>
      <c r="M178" s="111">
        <v>45622</v>
      </c>
      <c r="N178" s="111"/>
      <c r="O178" s="111">
        <v>45582</v>
      </c>
      <c r="P178" s="110" t="s">
        <v>1022</v>
      </c>
      <c r="Q178" s="110" t="s">
        <v>761</v>
      </c>
      <c r="R178" s="110" t="s">
        <v>4404</v>
      </c>
      <c r="S178" s="110" t="s">
        <v>4181</v>
      </c>
    </row>
    <row r="179" spans="1:19" x14ac:dyDescent="0.2">
      <c r="A179" s="110">
        <v>240057</v>
      </c>
      <c r="B179" s="110" t="s">
        <v>1107</v>
      </c>
      <c r="D179" s="110" t="s">
        <v>1108</v>
      </c>
      <c r="E179" s="110" t="s">
        <v>4499</v>
      </c>
      <c r="G179" s="110" t="s">
        <v>4119</v>
      </c>
      <c r="H179" s="110" t="s">
        <v>4094</v>
      </c>
      <c r="I179" s="110" t="s">
        <v>4500</v>
      </c>
      <c r="J179" s="110" t="str">
        <f t="shared" si="2"/>
        <v xml:space="preserve">4504 Stepping Stone Dr, Fort Worth, TX 76123       </v>
      </c>
      <c r="K179" s="111">
        <v>45532</v>
      </c>
      <c r="L179" s="111">
        <v>43836</v>
      </c>
      <c r="M179" s="111">
        <v>45626</v>
      </c>
      <c r="N179" s="111"/>
      <c r="O179" s="111">
        <v>45531</v>
      </c>
      <c r="P179" s="110" t="s">
        <v>1057</v>
      </c>
      <c r="Q179" s="110" t="s">
        <v>761</v>
      </c>
      <c r="R179" s="110" t="s">
        <v>4445</v>
      </c>
      <c r="S179" s="110" t="s">
        <v>4181</v>
      </c>
    </row>
    <row r="180" spans="1:19" hidden="1" x14ac:dyDescent="0.2">
      <c r="A180" s="110">
        <v>240058</v>
      </c>
      <c r="B180" s="110" t="s">
        <v>999</v>
      </c>
      <c r="C180" s="110" t="s">
        <v>784</v>
      </c>
      <c r="D180" s="110" t="s">
        <v>1108</v>
      </c>
      <c r="E180" s="110" t="s">
        <v>4501</v>
      </c>
      <c r="G180" s="110" t="s">
        <v>4110</v>
      </c>
      <c r="H180" s="110" t="s">
        <v>4094</v>
      </c>
      <c r="I180" s="110" t="s">
        <v>4111</v>
      </c>
      <c r="J180" s="110" t="str">
        <f t="shared" si="2"/>
        <v xml:space="preserve">1200 Fuller-Wiser Road #1737, Euless, TX 76039       </v>
      </c>
      <c r="K180" s="111">
        <v>42737</v>
      </c>
      <c r="L180" s="111">
        <v>42724</v>
      </c>
      <c r="M180" s="111">
        <v>43763</v>
      </c>
      <c r="N180" s="111">
        <v>43763</v>
      </c>
      <c r="O180" s="111"/>
      <c r="P180" s="110" t="s">
        <v>989</v>
      </c>
      <c r="Q180" s="110" t="s">
        <v>761</v>
      </c>
      <c r="R180" s="110" t="s">
        <v>4361</v>
      </c>
      <c r="S180" s="110" t="s">
        <v>4181</v>
      </c>
    </row>
    <row r="181" spans="1:19" hidden="1" x14ac:dyDescent="0.2">
      <c r="A181" s="110">
        <v>240059</v>
      </c>
      <c r="B181" s="110" t="s">
        <v>877</v>
      </c>
      <c r="C181" s="110" t="s">
        <v>778</v>
      </c>
      <c r="D181" s="110" t="s">
        <v>1109</v>
      </c>
      <c r="E181" s="110" t="s">
        <v>4502</v>
      </c>
      <c r="F181" s="110" t="s">
        <v>4503</v>
      </c>
      <c r="G181" s="110" t="s">
        <v>4097</v>
      </c>
      <c r="H181" s="110" t="s">
        <v>4094</v>
      </c>
      <c r="I181" s="110" t="s">
        <v>4098</v>
      </c>
      <c r="J181" s="110" t="str">
        <f t="shared" si="2"/>
        <v xml:space="preserve">2914 Harwood Rd, APT F13, Bedford, TX 76021       </v>
      </c>
      <c r="K181" s="111">
        <v>43374</v>
      </c>
      <c r="L181" s="111">
        <v>43368</v>
      </c>
      <c r="M181" s="111">
        <v>43493</v>
      </c>
      <c r="N181" s="111">
        <v>43493</v>
      </c>
      <c r="O181" s="111"/>
      <c r="P181" s="110" t="s">
        <v>812</v>
      </c>
      <c r="Q181" s="110" t="s">
        <v>761</v>
      </c>
      <c r="R181" s="110" t="s">
        <v>4143</v>
      </c>
      <c r="S181" s="110" t="s">
        <v>4181</v>
      </c>
    </row>
    <row r="182" spans="1:19" hidden="1" x14ac:dyDescent="0.2">
      <c r="A182" s="110">
        <v>240060</v>
      </c>
      <c r="B182" s="110" t="s">
        <v>873</v>
      </c>
      <c r="D182" s="110" t="s">
        <v>1110</v>
      </c>
      <c r="E182" s="110" t="s">
        <v>4504</v>
      </c>
      <c r="G182" s="110" t="s">
        <v>4235</v>
      </c>
      <c r="H182" s="110" t="s">
        <v>4094</v>
      </c>
      <c r="I182" s="110" t="s">
        <v>4505</v>
      </c>
      <c r="J182" s="110" t="str">
        <f t="shared" si="2"/>
        <v xml:space="preserve">125 Stanfield Drive, Mesquite, TX 75181       </v>
      </c>
      <c r="K182" s="111">
        <v>42622</v>
      </c>
      <c r="L182" s="111">
        <v>42622</v>
      </c>
      <c r="M182" s="111">
        <v>43483</v>
      </c>
      <c r="N182" s="111">
        <v>43483</v>
      </c>
      <c r="O182" s="111"/>
      <c r="P182" s="110" t="s">
        <v>1067</v>
      </c>
      <c r="Q182" s="110" t="s">
        <v>761</v>
      </c>
      <c r="R182" s="110" t="s">
        <v>4456</v>
      </c>
      <c r="S182" s="110" t="s">
        <v>4181</v>
      </c>
    </row>
    <row r="183" spans="1:19" x14ac:dyDescent="0.2">
      <c r="A183" s="110">
        <v>240061</v>
      </c>
      <c r="B183" s="110" t="s">
        <v>1111</v>
      </c>
      <c r="C183" s="110" t="s">
        <v>1047</v>
      </c>
      <c r="D183" s="110" t="s">
        <v>1112</v>
      </c>
      <c r="E183" s="110" t="s">
        <v>4506</v>
      </c>
      <c r="G183" s="110" t="s">
        <v>4104</v>
      </c>
      <c r="H183" s="110" t="s">
        <v>4094</v>
      </c>
      <c r="I183" s="110" t="s">
        <v>4262</v>
      </c>
      <c r="J183" s="110" t="str">
        <f t="shared" si="2"/>
        <v xml:space="preserve">13354 Emely Rd Apt 105, Dallas, TX 75240       </v>
      </c>
      <c r="K183" s="111">
        <v>42675</v>
      </c>
      <c r="L183" s="111">
        <v>42675</v>
      </c>
      <c r="M183" s="111">
        <v>45622</v>
      </c>
      <c r="N183" s="111"/>
      <c r="O183" s="111"/>
      <c r="P183" s="110" t="s">
        <v>989</v>
      </c>
      <c r="Q183" s="110" t="s">
        <v>761</v>
      </c>
      <c r="R183" s="110" t="s">
        <v>4361</v>
      </c>
      <c r="S183" s="110" t="s">
        <v>4181</v>
      </c>
    </row>
    <row r="184" spans="1:19" x14ac:dyDescent="0.2">
      <c r="A184" s="110">
        <v>240062</v>
      </c>
      <c r="B184" s="110" t="s">
        <v>979</v>
      </c>
      <c r="D184" s="110" t="s">
        <v>1113</v>
      </c>
      <c r="E184" s="110" t="s">
        <v>4507</v>
      </c>
      <c r="G184" s="110" t="s">
        <v>4104</v>
      </c>
      <c r="H184" s="110" t="s">
        <v>4094</v>
      </c>
      <c r="I184" s="110" t="s">
        <v>4262</v>
      </c>
      <c r="J184" s="110" t="str">
        <f t="shared" si="2"/>
        <v xml:space="preserve">13354 Emely Road Apt 105, Dallas, TX 75240       </v>
      </c>
      <c r="K184" s="111">
        <v>42675</v>
      </c>
      <c r="L184" s="111">
        <v>42675</v>
      </c>
      <c r="M184" s="111">
        <v>45622</v>
      </c>
      <c r="N184" s="111"/>
      <c r="O184" s="111"/>
      <c r="P184" s="110" t="s">
        <v>1067</v>
      </c>
      <c r="Q184" s="110" t="s">
        <v>761</v>
      </c>
      <c r="R184" s="110" t="s">
        <v>4456</v>
      </c>
      <c r="S184" s="110" t="s">
        <v>4181</v>
      </c>
    </row>
    <row r="185" spans="1:19" hidden="1" x14ac:dyDescent="0.2">
      <c r="A185" s="110">
        <v>240063</v>
      </c>
      <c r="B185" s="110" t="s">
        <v>1043</v>
      </c>
      <c r="D185" s="110" t="s">
        <v>1114</v>
      </c>
      <c r="E185" s="110" t="s">
        <v>4508</v>
      </c>
      <c r="G185" s="110" t="s">
        <v>4104</v>
      </c>
      <c r="H185" s="110" t="s">
        <v>4094</v>
      </c>
      <c r="I185" s="110" t="s">
        <v>4161</v>
      </c>
      <c r="J185" s="110" t="str">
        <f t="shared" si="2"/>
        <v xml:space="preserve">2008 Joan Dr, Dallas, TX 75217       </v>
      </c>
      <c r="K185" s="111">
        <v>42576</v>
      </c>
      <c r="L185" s="111">
        <v>42576</v>
      </c>
      <c r="M185" s="111">
        <v>44579</v>
      </c>
      <c r="N185" s="111">
        <v>44579</v>
      </c>
      <c r="O185" s="111"/>
      <c r="P185" s="110" t="s">
        <v>1115</v>
      </c>
      <c r="Q185" s="110" t="s">
        <v>761</v>
      </c>
      <c r="R185" s="110" t="s">
        <v>4509</v>
      </c>
      <c r="S185" s="110" t="s">
        <v>4181</v>
      </c>
    </row>
    <row r="186" spans="1:19" x14ac:dyDescent="0.2">
      <c r="A186" s="110">
        <v>240064</v>
      </c>
      <c r="B186" s="110" t="s">
        <v>877</v>
      </c>
      <c r="C186" s="110" t="s">
        <v>776</v>
      </c>
      <c r="D186" s="110" t="s">
        <v>1114</v>
      </c>
      <c r="E186" s="110" t="s">
        <v>4510</v>
      </c>
      <c r="G186" s="110" t="s">
        <v>4100</v>
      </c>
      <c r="H186" s="110" t="s">
        <v>4094</v>
      </c>
      <c r="I186" s="110" t="s">
        <v>4313</v>
      </c>
      <c r="J186" s="110" t="str">
        <f t="shared" si="2"/>
        <v xml:space="preserve">4521 Comanche St, Ft Worth, TX 76119       </v>
      </c>
      <c r="K186" s="111">
        <v>42570</v>
      </c>
      <c r="L186" s="111">
        <v>44102</v>
      </c>
      <c r="M186" s="111">
        <v>45626</v>
      </c>
      <c r="N186" s="111"/>
      <c r="O186" s="111"/>
      <c r="P186" s="110" t="s">
        <v>989</v>
      </c>
      <c r="Q186" s="110" t="s">
        <v>761</v>
      </c>
      <c r="R186" s="110" t="s">
        <v>4361</v>
      </c>
      <c r="S186" s="110" t="s">
        <v>4181</v>
      </c>
    </row>
    <row r="187" spans="1:19" hidden="1" x14ac:dyDescent="0.2">
      <c r="A187" s="110">
        <v>240065</v>
      </c>
      <c r="B187" s="110" t="s">
        <v>974</v>
      </c>
      <c r="C187" s="110" t="s">
        <v>759</v>
      </c>
      <c r="D187" s="110" t="s">
        <v>1114</v>
      </c>
      <c r="E187" s="110" t="s">
        <v>4511</v>
      </c>
      <c r="G187" s="110" t="s">
        <v>4242</v>
      </c>
      <c r="H187" s="110" t="s">
        <v>4094</v>
      </c>
      <c r="I187" s="110" t="s">
        <v>4243</v>
      </c>
      <c r="J187" s="110" t="str">
        <f t="shared" si="2"/>
        <v xml:space="preserve">722 Malibu Dr, Garland, TX 75043       </v>
      </c>
      <c r="K187" s="111">
        <v>42524</v>
      </c>
      <c r="L187" s="111">
        <v>42524</v>
      </c>
      <c r="M187" s="111">
        <v>43563</v>
      </c>
      <c r="N187" s="111">
        <v>43563</v>
      </c>
      <c r="O187" s="111">
        <v>43563</v>
      </c>
      <c r="P187" s="110" t="s">
        <v>989</v>
      </c>
      <c r="Q187" s="110" t="s">
        <v>761</v>
      </c>
      <c r="R187" s="110" t="s">
        <v>4361</v>
      </c>
      <c r="S187" s="110" t="s">
        <v>4181</v>
      </c>
    </row>
    <row r="188" spans="1:19" x14ac:dyDescent="0.2">
      <c r="A188" s="110">
        <v>240066</v>
      </c>
      <c r="B188" s="110" t="s">
        <v>877</v>
      </c>
      <c r="C188" s="110" t="s">
        <v>816</v>
      </c>
      <c r="D188" s="110" t="s">
        <v>889</v>
      </c>
      <c r="E188" s="110" t="s">
        <v>4512</v>
      </c>
      <c r="G188" s="110" t="s">
        <v>4235</v>
      </c>
      <c r="H188" s="110" t="s">
        <v>4094</v>
      </c>
      <c r="I188" s="110" t="s">
        <v>4513</v>
      </c>
      <c r="J188" s="110" t="str">
        <f t="shared" si="2"/>
        <v xml:space="preserve">2617 Larchmont Dr, Mesquite, TX 75650       </v>
      </c>
      <c r="K188" s="111">
        <v>44018</v>
      </c>
      <c r="L188" s="111">
        <v>44018</v>
      </c>
      <c r="M188" s="111">
        <v>45623</v>
      </c>
      <c r="N188" s="111"/>
      <c r="O188" s="111"/>
      <c r="P188" s="110" t="s">
        <v>1100</v>
      </c>
      <c r="Q188" s="110" t="s">
        <v>761</v>
      </c>
      <c r="R188" s="110" t="s">
        <v>4489</v>
      </c>
      <c r="S188" s="110" t="s">
        <v>4181</v>
      </c>
    </row>
    <row r="189" spans="1:19" x14ac:dyDescent="0.2">
      <c r="A189" s="110">
        <v>240067</v>
      </c>
      <c r="B189" s="110" t="s">
        <v>877</v>
      </c>
      <c r="C189" s="110" t="s">
        <v>776</v>
      </c>
      <c r="D189" s="110" t="s">
        <v>1116</v>
      </c>
      <c r="E189" s="110" t="s">
        <v>4514</v>
      </c>
      <c r="G189" s="110" t="s">
        <v>4515</v>
      </c>
      <c r="H189" s="110" t="s">
        <v>4094</v>
      </c>
      <c r="I189" s="110" t="s">
        <v>4516</v>
      </c>
      <c r="J189" s="110" t="str">
        <f t="shared" si="2"/>
        <v xml:space="preserve">4923 Cheryl ln, Kaufman, TX 75142       </v>
      </c>
      <c r="K189" s="111">
        <v>41946</v>
      </c>
      <c r="L189" s="111">
        <v>41946</v>
      </c>
      <c r="M189" s="111">
        <v>45625</v>
      </c>
      <c r="N189" s="111"/>
      <c r="O189" s="111"/>
      <c r="P189" s="110" t="s">
        <v>1031</v>
      </c>
      <c r="Q189" s="110" t="s">
        <v>761</v>
      </c>
      <c r="R189" s="110" t="s">
        <v>4415</v>
      </c>
      <c r="S189" s="110" t="s">
        <v>4181</v>
      </c>
    </row>
    <row r="190" spans="1:19" x14ac:dyDescent="0.2">
      <c r="A190" s="110">
        <v>240068</v>
      </c>
      <c r="B190" s="110" t="s">
        <v>908</v>
      </c>
      <c r="C190" s="110" t="s">
        <v>810</v>
      </c>
      <c r="D190" s="110" t="s">
        <v>1117</v>
      </c>
      <c r="E190" s="110" t="s">
        <v>4517</v>
      </c>
      <c r="G190" s="110" t="s">
        <v>4464</v>
      </c>
      <c r="H190" s="110" t="s">
        <v>4094</v>
      </c>
      <c r="I190" s="110" t="s">
        <v>4465</v>
      </c>
      <c r="J190" s="110" t="str">
        <f t="shared" si="2"/>
        <v xml:space="preserve">1419 Dawdy Ferry Rd, Hutchins, TX 75141       </v>
      </c>
      <c r="K190" s="111">
        <v>43007</v>
      </c>
      <c r="L190" s="111">
        <v>43007</v>
      </c>
      <c r="M190" s="111">
        <v>45626</v>
      </c>
      <c r="N190" s="111"/>
      <c r="O190" s="111"/>
      <c r="P190" s="110" t="s">
        <v>1057</v>
      </c>
      <c r="Q190" s="110" t="s">
        <v>761</v>
      </c>
      <c r="R190" s="110" t="s">
        <v>4445</v>
      </c>
      <c r="S190" s="110" t="s">
        <v>4181</v>
      </c>
    </row>
    <row r="191" spans="1:19" hidden="1" x14ac:dyDescent="0.2">
      <c r="A191" s="110">
        <v>240069</v>
      </c>
      <c r="B191" s="110" t="s">
        <v>813</v>
      </c>
      <c r="D191" s="110" t="s">
        <v>785</v>
      </c>
      <c r="E191" s="110" t="s">
        <v>4518</v>
      </c>
      <c r="F191" s="110" t="s">
        <v>4519</v>
      </c>
      <c r="G191" s="110" t="s">
        <v>4126</v>
      </c>
      <c r="H191" s="110" t="s">
        <v>4094</v>
      </c>
      <c r="I191" s="110" t="s">
        <v>4232</v>
      </c>
      <c r="J191" s="110" t="str">
        <f t="shared" si="2"/>
        <v xml:space="preserve">3031 E Park Row, #106, Arlington, TX 76010       </v>
      </c>
      <c r="K191" s="111">
        <v>42103</v>
      </c>
      <c r="L191" s="111">
        <v>42103</v>
      </c>
      <c r="M191" s="111">
        <v>44274</v>
      </c>
      <c r="N191" s="111">
        <v>44274</v>
      </c>
      <c r="O191" s="111"/>
      <c r="P191" s="110" t="s">
        <v>1022</v>
      </c>
      <c r="Q191" s="110" t="s">
        <v>761</v>
      </c>
      <c r="R191" s="110" t="s">
        <v>4404</v>
      </c>
      <c r="S191" s="110" t="s">
        <v>4181</v>
      </c>
    </row>
    <row r="192" spans="1:19" x14ac:dyDescent="0.2">
      <c r="A192" s="110">
        <v>240070</v>
      </c>
      <c r="B192" s="110" t="s">
        <v>1043</v>
      </c>
      <c r="D192" s="110" t="s">
        <v>785</v>
      </c>
      <c r="E192" s="110" t="s">
        <v>4520</v>
      </c>
      <c r="G192" s="110" t="s">
        <v>4521</v>
      </c>
      <c r="H192" s="110" t="s">
        <v>4094</v>
      </c>
      <c r="I192" s="110" t="s">
        <v>4465</v>
      </c>
      <c r="J192" s="110" t="str">
        <f t="shared" si="2"/>
        <v xml:space="preserve">90 Starlight Dr, Huchins, TX 75141       </v>
      </c>
      <c r="K192" s="111">
        <v>43080</v>
      </c>
      <c r="L192" s="111">
        <v>43080</v>
      </c>
      <c r="M192" s="111">
        <v>45626</v>
      </c>
      <c r="N192" s="111"/>
      <c r="O192" s="111"/>
      <c r="P192" s="110" t="s">
        <v>1054</v>
      </c>
      <c r="Q192" s="110" t="s">
        <v>761</v>
      </c>
      <c r="R192" s="110" t="s">
        <v>4440</v>
      </c>
      <c r="S192" s="110" t="s">
        <v>4181</v>
      </c>
    </row>
    <row r="193" spans="1:19" hidden="1" x14ac:dyDescent="0.2">
      <c r="A193" s="110">
        <v>240071</v>
      </c>
      <c r="B193" s="110" t="s">
        <v>1089</v>
      </c>
      <c r="C193" s="110" t="s">
        <v>1047</v>
      </c>
      <c r="D193" s="110" t="s">
        <v>1045</v>
      </c>
      <c r="E193" s="110" t="s">
        <v>4522</v>
      </c>
      <c r="G193" s="110" t="s">
        <v>4104</v>
      </c>
      <c r="H193" s="110" t="s">
        <v>4094</v>
      </c>
      <c r="I193" s="110" t="s">
        <v>4523</v>
      </c>
      <c r="J193" s="110" t="str">
        <f t="shared" si="2"/>
        <v xml:space="preserve">7909 Cliffbrook Dr Apt 134, Dallas, TX 75254       </v>
      </c>
      <c r="K193" s="111">
        <v>42915</v>
      </c>
      <c r="L193" s="111">
        <v>42915</v>
      </c>
      <c r="M193" s="111">
        <v>44643</v>
      </c>
      <c r="N193" s="111">
        <v>44643</v>
      </c>
      <c r="O193" s="111"/>
      <c r="P193" s="110" t="s">
        <v>989</v>
      </c>
      <c r="Q193" s="110" t="s">
        <v>761</v>
      </c>
      <c r="R193" s="110" t="s">
        <v>4361</v>
      </c>
      <c r="S193" s="110" t="s">
        <v>4181</v>
      </c>
    </row>
    <row r="194" spans="1:19" x14ac:dyDescent="0.2">
      <c r="A194" s="110">
        <v>240072</v>
      </c>
      <c r="B194" s="110" t="s">
        <v>877</v>
      </c>
      <c r="C194" s="110" t="s">
        <v>766</v>
      </c>
      <c r="D194" s="110" t="s">
        <v>1118</v>
      </c>
      <c r="E194" s="110" t="s">
        <v>4524</v>
      </c>
      <c r="G194" s="110" t="s">
        <v>4449</v>
      </c>
      <c r="H194" s="110" t="s">
        <v>4094</v>
      </c>
      <c r="I194" s="110" t="s">
        <v>4450</v>
      </c>
      <c r="J194" s="110" t="str">
        <f t="shared" si="2"/>
        <v xml:space="preserve">1112 S Walnut St, Sherman, TX 75090       </v>
      </c>
      <c r="K194" s="111">
        <v>41715</v>
      </c>
      <c r="L194" s="111">
        <v>41715</v>
      </c>
      <c r="M194" s="111">
        <v>45625</v>
      </c>
      <c r="N194" s="111"/>
      <c r="O194" s="111"/>
      <c r="P194" s="110" t="s">
        <v>1031</v>
      </c>
      <c r="Q194" s="110" t="s">
        <v>761</v>
      </c>
      <c r="R194" s="110" t="s">
        <v>4415</v>
      </c>
      <c r="S194" s="110" t="s">
        <v>4181</v>
      </c>
    </row>
    <row r="195" spans="1:19" x14ac:dyDescent="0.2">
      <c r="A195" s="110">
        <v>240073</v>
      </c>
      <c r="B195" s="110" t="s">
        <v>1061</v>
      </c>
      <c r="C195" s="110" t="s">
        <v>778</v>
      </c>
      <c r="D195" s="110" t="s">
        <v>1119</v>
      </c>
      <c r="E195" s="110" t="s">
        <v>4525</v>
      </c>
      <c r="G195" s="110" t="s">
        <v>4119</v>
      </c>
      <c r="H195" s="110" t="s">
        <v>4094</v>
      </c>
      <c r="I195" s="110" t="s">
        <v>4356</v>
      </c>
      <c r="J195" s="110" t="str">
        <f t="shared" ref="J195:J258" si="3">E195 &amp; IF(F195&lt;&gt;"", ", " &amp; F195, "") &amp; ", " &amp; G195 &amp; ", " &amp; H195 &amp; " " &amp; I195</f>
        <v xml:space="preserve">6020 Ash Flat Dr, Fort Worth, TX 76131       </v>
      </c>
      <c r="K195" s="111">
        <v>43138</v>
      </c>
      <c r="L195" s="111">
        <v>43138</v>
      </c>
      <c r="M195" s="111">
        <v>45625</v>
      </c>
      <c r="N195" s="111"/>
      <c r="O195" s="111"/>
      <c r="P195" s="110" t="s">
        <v>1120</v>
      </c>
      <c r="Q195" s="110" t="s">
        <v>761</v>
      </c>
      <c r="R195" s="110" t="s">
        <v>4526</v>
      </c>
      <c r="S195" s="110" t="s">
        <v>4181</v>
      </c>
    </row>
    <row r="196" spans="1:19" x14ac:dyDescent="0.2">
      <c r="A196" s="110">
        <v>240074</v>
      </c>
      <c r="B196" s="110" t="s">
        <v>857</v>
      </c>
      <c r="D196" s="110" t="s">
        <v>1121</v>
      </c>
      <c r="E196" s="110" t="s">
        <v>4527</v>
      </c>
      <c r="G196" s="110" t="s">
        <v>4464</v>
      </c>
      <c r="H196" s="110" t="s">
        <v>4094</v>
      </c>
      <c r="I196" s="110" t="s">
        <v>4465</v>
      </c>
      <c r="J196" s="110" t="str">
        <f t="shared" si="3"/>
        <v xml:space="preserve">22 Twilight Dr, Hutchins, TX 75141       </v>
      </c>
      <c r="K196" s="111">
        <v>43108</v>
      </c>
      <c r="L196" s="111">
        <v>43108</v>
      </c>
      <c r="M196" s="111">
        <v>45623</v>
      </c>
      <c r="N196" s="111"/>
      <c r="O196" s="111"/>
      <c r="P196" s="110" t="s">
        <v>1022</v>
      </c>
      <c r="Q196" s="110" t="s">
        <v>761</v>
      </c>
      <c r="R196" s="110" t="s">
        <v>4404</v>
      </c>
      <c r="S196" s="110" t="s">
        <v>4181</v>
      </c>
    </row>
    <row r="197" spans="1:19" x14ac:dyDescent="0.2">
      <c r="A197" s="110">
        <v>240075</v>
      </c>
      <c r="B197" s="110" t="s">
        <v>908</v>
      </c>
      <c r="C197" s="110" t="s">
        <v>784</v>
      </c>
      <c r="D197" s="110" t="s">
        <v>794</v>
      </c>
      <c r="E197" s="110" t="s">
        <v>4433</v>
      </c>
      <c r="G197" s="110" t="s">
        <v>4100</v>
      </c>
      <c r="H197" s="110" t="s">
        <v>4094</v>
      </c>
      <c r="I197" s="110" t="s">
        <v>4434</v>
      </c>
      <c r="J197" s="110" t="str">
        <f t="shared" si="3"/>
        <v xml:space="preserve">1920 Oakland Blvd, Ft Worth, TX 76103       </v>
      </c>
      <c r="K197" s="111">
        <v>42590</v>
      </c>
      <c r="L197" s="111">
        <v>42590</v>
      </c>
      <c r="M197" s="111">
        <v>45626</v>
      </c>
      <c r="N197" s="111"/>
      <c r="O197" s="111"/>
      <c r="P197" s="110" t="s">
        <v>1057</v>
      </c>
      <c r="Q197" s="110" t="s">
        <v>761</v>
      </c>
      <c r="R197" s="110" t="s">
        <v>4445</v>
      </c>
      <c r="S197" s="110" t="s">
        <v>4181</v>
      </c>
    </row>
    <row r="198" spans="1:19" x14ac:dyDescent="0.2">
      <c r="A198" s="110">
        <v>240076</v>
      </c>
      <c r="B198" s="110" t="s">
        <v>1061</v>
      </c>
      <c r="D198" s="110" t="s">
        <v>794</v>
      </c>
      <c r="E198" s="110" t="s">
        <v>4528</v>
      </c>
      <c r="G198" s="110" t="s">
        <v>4100</v>
      </c>
      <c r="H198" s="110" t="s">
        <v>4094</v>
      </c>
      <c r="I198" s="110" t="s">
        <v>4227</v>
      </c>
      <c r="J198" s="110" t="str">
        <f t="shared" si="3"/>
        <v xml:space="preserve">3012 NW 20th St, Ft Worth, TX 76106       </v>
      </c>
      <c r="K198" s="111">
        <v>42794</v>
      </c>
      <c r="L198" s="111">
        <v>42794</v>
      </c>
      <c r="M198" s="111">
        <v>45622</v>
      </c>
      <c r="N198" s="111"/>
      <c r="O198" s="111"/>
      <c r="P198" s="110" t="s">
        <v>1067</v>
      </c>
      <c r="Q198" s="110" t="s">
        <v>761</v>
      </c>
      <c r="R198" s="110" t="s">
        <v>4456</v>
      </c>
      <c r="S198" s="110" t="s">
        <v>4181</v>
      </c>
    </row>
    <row r="199" spans="1:19" x14ac:dyDescent="0.2">
      <c r="A199" s="110">
        <v>240077</v>
      </c>
      <c r="B199" s="110" t="s">
        <v>1122</v>
      </c>
      <c r="D199" s="110" t="s">
        <v>1123</v>
      </c>
      <c r="E199" s="110" t="s">
        <v>4529</v>
      </c>
      <c r="G199" s="110" t="s">
        <v>4104</v>
      </c>
      <c r="H199" s="110" t="s">
        <v>4094</v>
      </c>
      <c r="I199" s="110" t="s">
        <v>4161</v>
      </c>
      <c r="J199" s="110" t="str">
        <f t="shared" si="3"/>
        <v xml:space="preserve">733 Cliffview Apt 123, Dallas, TX 75217       </v>
      </c>
      <c r="K199" s="111">
        <v>42765</v>
      </c>
      <c r="L199" s="111">
        <v>42765</v>
      </c>
      <c r="M199" s="111">
        <v>45622</v>
      </c>
      <c r="N199" s="111"/>
      <c r="O199" s="111">
        <v>43842</v>
      </c>
      <c r="P199" s="110" t="s">
        <v>989</v>
      </c>
      <c r="Q199" s="110" t="s">
        <v>761</v>
      </c>
      <c r="R199" s="110" t="s">
        <v>4361</v>
      </c>
      <c r="S199" s="110" t="s">
        <v>4181</v>
      </c>
    </row>
    <row r="200" spans="1:19" x14ac:dyDescent="0.2">
      <c r="A200" s="110">
        <v>240078</v>
      </c>
      <c r="B200" s="110" t="s">
        <v>877</v>
      </c>
      <c r="C200" s="110" t="s">
        <v>778</v>
      </c>
      <c r="D200" s="110" t="s">
        <v>827</v>
      </c>
      <c r="E200" s="110" t="s">
        <v>4530</v>
      </c>
      <c r="G200" s="110" t="s">
        <v>4104</v>
      </c>
      <c r="H200" s="110" t="s">
        <v>4094</v>
      </c>
      <c r="I200" s="110" t="s">
        <v>4161</v>
      </c>
      <c r="J200" s="110" t="str">
        <f t="shared" si="3"/>
        <v xml:space="preserve">10008 Elf St, Dallas, TX 75217       </v>
      </c>
      <c r="K200" s="111">
        <v>42605</v>
      </c>
      <c r="L200" s="111">
        <v>42605</v>
      </c>
      <c r="M200" s="111">
        <v>45622</v>
      </c>
      <c r="N200" s="111"/>
      <c r="O200" s="111">
        <v>43842</v>
      </c>
      <c r="P200" s="110" t="s">
        <v>1022</v>
      </c>
      <c r="Q200" s="110" t="s">
        <v>761</v>
      </c>
      <c r="R200" s="110" t="s">
        <v>4404</v>
      </c>
      <c r="S200" s="110" t="s">
        <v>4181</v>
      </c>
    </row>
    <row r="201" spans="1:19" hidden="1" x14ac:dyDescent="0.2">
      <c r="A201" s="110">
        <v>240079</v>
      </c>
      <c r="B201" s="110" t="s">
        <v>1124</v>
      </c>
      <c r="C201" s="110" t="s">
        <v>778</v>
      </c>
      <c r="D201" s="110" t="s">
        <v>827</v>
      </c>
      <c r="E201" s="110" t="s">
        <v>4531</v>
      </c>
      <c r="G201" s="110" t="s">
        <v>4104</v>
      </c>
      <c r="H201" s="110" t="s">
        <v>4094</v>
      </c>
      <c r="I201" s="110" t="s">
        <v>4161</v>
      </c>
      <c r="J201" s="110" t="str">
        <f t="shared" si="3"/>
        <v xml:space="preserve">733 Cliff View Dr apt 146, Dallas, TX 75217       </v>
      </c>
      <c r="K201" s="111">
        <v>43321</v>
      </c>
      <c r="L201" s="111">
        <v>43835</v>
      </c>
      <c r="M201" s="111">
        <v>44030</v>
      </c>
      <c r="N201" s="111">
        <v>44030</v>
      </c>
      <c r="O201" s="111"/>
      <c r="P201" s="110" t="s">
        <v>989</v>
      </c>
      <c r="Q201" s="110" t="s">
        <v>761</v>
      </c>
      <c r="R201" s="110" t="s">
        <v>4361</v>
      </c>
      <c r="S201" s="110" t="s">
        <v>4181</v>
      </c>
    </row>
    <row r="202" spans="1:19" x14ac:dyDescent="0.2">
      <c r="A202" s="110">
        <v>240080</v>
      </c>
      <c r="B202" s="110" t="s">
        <v>908</v>
      </c>
      <c r="C202" s="110" t="s">
        <v>769</v>
      </c>
      <c r="D202" s="110" t="s">
        <v>1125</v>
      </c>
      <c r="E202" s="110" t="s">
        <v>4532</v>
      </c>
      <c r="G202" s="110" t="s">
        <v>4281</v>
      </c>
      <c r="H202" s="110" t="s">
        <v>4094</v>
      </c>
      <c r="I202" s="110" t="s">
        <v>4117</v>
      </c>
      <c r="J202" s="110" t="str">
        <f t="shared" si="3"/>
        <v xml:space="preserve">4040 Denton Hwy 201, Haltom City, TX 76117       </v>
      </c>
      <c r="K202" s="111">
        <v>43003</v>
      </c>
      <c r="L202" s="111">
        <v>43003</v>
      </c>
      <c r="M202" s="111">
        <v>45625</v>
      </c>
      <c r="N202" s="111"/>
      <c r="O202" s="111"/>
      <c r="P202" s="110" t="s">
        <v>1057</v>
      </c>
      <c r="Q202" s="110" t="s">
        <v>761</v>
      </c>
      <c r="R202" s="110" t="s">
        <v>4445</v>
      </c>
      <c r="S202" s="110" t="s">
        <v>4181</v>
      </c>
    </row>
    <row r="203" spans="1:19" hidden="1" x14ac:dyDescent="0.2">
      <c r="A203" s="110">
        <v>240081</v>
      </c>
      <c r="B203" s="110" t="s">
        <v>1126</v>
      </c>
      <c r="D203" s="110" t="s">
        <v>781</v>
      </c>
      <c r="E203" s="110" t="s">
        <v>4533</v>
      </c>
      <c r="G203" s="110" t="s">
        <v>4487</v>
      </c>
      <c r="H203" s="110" t="s">
        <v>4094</v>
      </c>
      <c r="I203" s="110" t="s">
        <v>4488</v>
      </c>
      <c r="J203" s="110" t="str">
        <f t="shared" si="3"/>
        <v xml:space="preserve">715 Fairwood PL, Duncanville, TX 75116       </v>
      </c>
      <c r="L203" s="111">
        <v>43161</v>
      </c>
      <c r="M203" s="111">
        <v>43470</v>
      </c>
      <c r="N203" s="111">
        <v>43470</v>
      </c>
      <c r="O203" s="111"/>
      <c r="P203" s="110" t="s">
        <v>837</v>
      </c>
      <c r="Q203" s="110" t="s">
        <v>761</v>
      </c>
      <c r="R203" s="110" t="s">
        <v>4174</v>
      </c>
      <c r="S203" s="110" t="s">
        <v>4181</v>
      </c>
    </row>
    <row r="204" spans="1:19" hidden="1" x14ac:dyDescent="0.2">
      <c r="A204" s="110">
        <v>240082</v>
      </c>
      <c r="B204" s="110" t="s">
        <v>938</v>
      </c>
      <c r="D204" s="110" t="s">
        <v>1127</v>
      </c>
      <c r="E204" s="110" t="s">
        <v>4534</v>
      </c>
      <c r="G204" s="110" t="s">
        <v>4242</v>
      </c>
      <c r="H204" s="110" t="s">
        <v>4094</v>
      </c>
      <c r="I204" s="110" t="s">
        <v>4535</v>
      </c>
      <c r="J204" s="110" t="str">
        <f t="shared" si="3"/>
        <v xml:space="preserve">4510 Huntington Drive, Garland, TX 75042       </v>
      </c>
      <c r="K204" s="111">
        <v>42030</v>
      </c>
      <c r="L204" s="111">
        <v>42030</v>
      </c>
      <c r="M204" s="111">
        <v>44946</v>
      </c>
      <c r="N204" s="111">
        <v>44946</v>
      </c>
      <c r="O204" s="111"/>
      <c r="P204" s="110" t="s">
        <v>1128</v>
      </c>
      <c r="Q204" s="110" t="s">
        <v>761</v>
      </c>
      <c r="R204" s="110" t="s">
        <v>4536</v>
      </c>
      <c r="S204" s="110" t="s">
        <v>4181</v>
      </c>
    </row>
    <row r="205" spans="1:19" x14ac:dyDescent="0.2">
      <c r="A205" s="110">
        <v>240083</v>
      </c>
      <c r="B205" s="110" t="s">
        <v>813</v>
      </c>
      <c r="D205" s="110" t="s">
        <v>1127</v>
      </c>
      <c r="E205" s="110" t="s">
        <v>4537</v>
      </c>
      <c r="G205" s="110" t="s">
        <v>4119</v>
      </c>
      <c r="H205" s="110" t="s">
        <v>4094</v>
      </c>
      <c r="I205" s="110" t="s">
        <v>4227</v>
      </c>
      <c r="J205" s="110" t="str">
        <f t="shared" si="3"/>
        <v xml:space="preserve">3313 Prairie Ave, Fort Worth, TX 76106       </v>
      </c>
      <c r="K205" s="111">
        <v>43118</v>
      </c>
      <c r="L205" s="111">
        <v>43118</v>
      </c>
      <c r="M205" s="111">
        <v>45625</v>
      </c>
      <c r="N205" s="111"/>
      <c r="O205" s="111"/>
      <c r="P205" s="110" t="s">
        <v>1057</v>
      </c>
      <c r="Q205" s="110" t="s">
        <v>761</v>
      </c>
      <c r="R205" s="110" t="s">
        <v>4445</v>
      </c>
      <c r="S205" s="110" t="s">
        <v>4181</v>
      </c>
    </row>
    <row r="206" spans="1:19" x14ac:dyDescent="0.2">
      <c r="A206" s="110">
        <v>240084</v>
      </c>
      <c r="B206" s="110" t="s">
        <v>1129</v>
      </c>
      <c r="D206" s="110" t="s">
        <v>1127</v>
      </c>
      <c r="E206" s="110" t="s">
        <v>4538</v>
      </c>
      <c r="G206" s="110" t="s">
        <v>4242</v>
      </c>
      <c r="H206" s="110" t="s">
        <v>4094</v>
      </c>
      <c r="I206" s="110" t="s">
        <v>4535</v>
      </c>
      <c r="J206" s="110" t="str">
        <f t="shared" si="3"/>
        <v xml:space="preserve">4510 Huntington Dr, Garland, TX 75042       </v>
      </c>
      <c r="K206" s="111">
        <v>42037</v>
      </c>
      <c r="L206" s="111">
        <v>42037</v>
      </c>
      <c r="M206" s="111">
        <v>45622</v>
      </c>
      <c r="N206" s="111"/>
      <c r="O206" s="111">
        <v>45117</v>
      </c>
      <c r="P206" s="110" t="s">
        <v>1054</v>
      </c>
      <c r="Q206" s="110" t="s">
        <v>761</v>
      </c>
      <c r="R206" s="110" t="s">
        <v>4440</v>
      </c>
      <c r="S206" s="110" t="s">
        <v>4181</v>
      </c>
    </row>
    <row r="207" spans="1:19" x14ac:dyDescent="0.2">
      <c r="A207" s="110">
        <v>240085</v>
      </c>
      <c r="B207" s="110" t="s">
        <v>914</v>
      </c>
      <c r="D207" s="110" t="s">
        <v>1127</v>
      </c>
      <c r="E207" s="110" t="s">
        <v>4539</v>
      </c>
      <c r="G207" s="110" t="s">
        <v>4242</v>
      </c>
      <c r="H207" s="110" t="s">
        <v>4094</v>
      </c>
      <c r="I207" s="110" t="s">
        <v>4540</v>
      </c>
      <c r="J207" s="110" t="str">
        <f t="shared" si="3"/>
        <v xml:space="preserve">1806 Pine Knot Dr, Garland, TX 75044       </v>
      </c>
      <c r="K207" s="111">
        <v>43052</v>
      </c>
      <c r="L207" s="111">
        <v>43052</v>
      </c>
      <c r="M207" s="111">
        <v>45626</v>
      </c>
      <c r="N207" s="111"/>
      <c r="O207" s="111"/>
      <c r="P207" s="110" t="s">
        <v>1130</v>
      </c>
      <c r="Q207" s="110" t="s">
        <v>761</v>
      </c>
      <c r="R207" s="110" t="s">
        <v>4541</v>
      </c>
      <c r="S207" s="110" t="s">
        <v>4181</v>
      </c>
    </row>
    <row r="208" spans="1:19" hidden="1" x14ac:dyDescent="0.2">
      <c r="A208" s="110">
        <v>240086</v>
      </c>
      <c r="B208" s="110" t="s">
        <v>914</v>
      </c>
      <c r="D208" s="110" t="s">
        <v>1131</v>
      </c>
      <c r="E208" s="110" t="s">
        <v>4542</v>
      </c>
      <c r="G208" s="110" t="s">
        <v>4119</v>
      </c>
      <c r="H208" s="110" t="s">
        <v>4094</v>
      </c>
      <c r="I208" s="110" t="s">
        <v>4543</v>
      </c>
      <c r="J208" s="110" t="str">
        <f t="shared" si="3"/>
        <v xml:space="preserve">815 E Baltimore Ave, Fort Worth, TX 76104       </v>
      </c>
      <c r="K208" s="111">
        <v>43273</v>
      </c>
      <c r="L208" s="111">
        <v>43843</v>
      </c>
      <c r="M208" s="111">
        <v>45121</v>
      </c>
      <c r="N208" s="111">
        <v>45121</v>
      </c>
      <c r="O208" s="111">
        <v>44851</v>
      </c>
      <c r="P208" s="110" t="s">
        <v>1054</v>
      </c>
      <c r="Q208" s="110" t="s">
        <v>761</v>
      </c>
      <c r="R208" s="110" t="s">
        <v>4440</v>
      </c>
      <c r="S208" s="110" t="s">
        <v>4181</v>
      </c>
    </row>
    <row r="209" spans="1:19" hidden="1" x14ac:dyDescent="0.2">
      <c r="A209" s="110">
        <v>240088</v>
      </c>
      <c r="B209" s="110" t="s">
        <v>1132</v>
      </c>
      <c r="D209" s="110" t="s">
        <v>1133</v>
      </c>
      <c r="E209" s="110" t="s">
        <v>4544</v>
      </c>
      <c r="G209" s="110" t="s">
        <v>4167</v>
      </c>
      <c r="H209" s="110" t="s">
        <v>4094</v>
      </c>
      <c r="I209" s="110" t="s">
        <v>4410</v>
      </c>
      <c r="J209" s="110" t="str">
        <f t="shared" si="3"/>
        <v xml:space="preserve">2121 Sheriff, Grand Prairie, TX 75051       </v>
      </c>
      <c r="K209" s="111">
        <v>43731</v>
      </c>
      <c r="L209" s="111">
        <v>43342</v>
      </c>
      <c r="M209" s="111">
        <v>43900</v>
      </c>
      <c r="N209" s="111">
        <v>43900</v>
      </c>
      <c r="O209" s="111"/>
      <c r="P209" s="110" t="s">
        <v>989</v>
      </c>
      <c r="Q209" s="110" t="s">
        <v>761</v>
      </c>
      <c r="R209" s="110" t="s">
        <v>4361</v>
      </c>
      <c r="S209" s="110" t="s">
        <v>4181</v>
      </c>
    </row>
    <row r="210" spans="1:19" x14ac:dyDescent="0.2">
      <c r="A210" s="110">
        <v>240089</v>
      </c>
      <c r="B210" s="110" t="s">
        <v>1061</v>
      </c>
      <c r="C210" s="110" t="s">
        <v>778</v>
      </c>
      <c r="D210" s="110" t="s">
        <v>1134</v>
      </c>
      <c r="E210" s="110" t="s">
        <v>4545</v>
      </c>
      <c r="G210" s="110" t="s">
        <v>4104</v>
      </c>
      <c r="H210" s="110" t="s">
        <v>4094</v>
      </c>
      <c r="I210" s="110" t="s">
        <v>4546</v>
      </c>
      <c r="J210" s="110" t="str">
        <f t="shared" si="3"/>
        <v xml:space="preserve">2410 Hondo Ave, Dallas, TX 75235       </v>
      </c>
      <c r="K210" s="111">
        <v>42605</v>
      </c>
      <c r="L210" s="111">
        <v>43835</v>
      </c>
      <c r="M210" s="111">
        <v>45622</v>
      </c>
      <c r="N210" s="111"/>
      <c r="O210" s="111"/>
      <c r="P210" s="110" t="s">
        <v>1022</v>
      </c>
      <c r="Q210" s="110" t="s">
        <v>761</v>
      </c>
      <c r="R210" s="110" t="s">
        <v>4404</v>
      </c>
      <c r="S210" s="110" t="s">
        <v>4181</v>
      </c>
    </row>
    <row r="211" spans="1:19" hidden="1" x14ac:dyDescent="0.2">
      <c r="A211" s="110">
        <v>240090</v>
      </c>
      <c r="B211" s="110" t="s">
        <v>1033</v>
      </c>
      <c r="C211" s="110" t="s">
        <v>778</v>
      </c>
      <c r="D211" s="110" t="s">
        <v>1135</v>
      </c>
      <c r="E211" s="110" t="s">
        <v>4547</v>
      </c>
      <c r="G211" s="110" t="s">
        <v>4104</v>
      </c>
      <c r="H211" s="110" t="s">
        <v>4094</v>
      </c>
      <c r="I211" s="110" t="s">
        <v>4548</v>
      </c>
      <c r="J211" s="110" t="str">
        <f t="shared" si="3"/>
        <v xml:space="preserve">11457 Dennis Rd Apt 2110, Dallas, TX 75229       </v>
      </c>
      <c r="K211" s="111">
        <v>42874</v>
      </c>
      <c r="L211" s="111">
        <v>42874</v>
      </c>
      <c r="M211" s="111">
        <v>44425</v>
      </c>
      <c r="N211" s="111">
        <v>44425</v>
      </c>
      <c r="O211" s="111"/>
      <c r="P211" s="110" t="s">
        <v>1067</v>
      </c>
      <c r="Q211" s="110" t="s">
        <v>761</v>
      </c>
      <c r="R211" s="110" t="s">
        <v>4456</v>
      </c>
      <c r="S211" s="110" t="s">
        <v>4181</v>
      </c>
    </row>
    <row r="212" spans="1:19" x14ac:dyDescent="0.2">
      <c r="A212" s="110">
        <v>240091</v>
      </c>
      <c r="B212" s="110" t="s">
        <v>1136</v>
      </c>
      <c r="C212" s="110" t="s">
        <v>1047</v>
      </c>
      <c r="D212" s="110" t="s">
        <v>1137</v>
      </c>
      <c r="E212" s="110" t="s">
        <v>4549</v>
      </c>
      <c r="G212" s="110" t="s">
        <v>4242</v>
      </c>
      <c r="H212" s="110" t="s">
        <v>4094</v>
      </c>
      <c r="I212" s="110" t="s">
        <v>4243</v>
      </c>
      <c r="J212" s="110" t="str">
        <f t="shared" si="3"/>
        <v xml:space="preserve">614 James Town, Garland, TX 75043       </v>
      </c>
      <c r="K212" s="111">
        <v>43102</v>
      </c>
      <c r="L212" s="111">
        <v>43102</v>
      </c>
      <c r="M212" s="111">
        <v>45562</v>
      </c>
      <c r="N212" s="111">
        <v>45567</v>
      </c>
      <c r="O212" s="111"/>
      <c r="P212" s="110" t="s">
        <v>1120</v>
      </c>
      <c r="Q212" s="110" t="s">
        <v>761</v>
      </c>
      <c r="R212" s="110" t="s">
        <v>4526</v>
      </c>
      <c r="S212" s="110" t="s">
        <v>4181</v>
      </c>
    </row>
    <row r="213" spans="1:19" hidden="1" x14ac:dyDescent="0.2">
      <c r="A213" s="110">
        <v>240092</v>
      </c>
      <c r="B213" s="110" t="s">
        <v>1138</v>
      </c>
      <c r="C213" s="110" t="s">
        <v>816</v>
      </c>
      <c r="D213" s="110" t="s">
        <v>1139</v>
      </c>
      <c r="E213" s="110" t="s">
        <v>4550</v>
      </c>
      <c r="G213" s="110" t="s">
        <v>4119</v>
      </c>
      <c r="H213" s="110" t="s">
        <v>4094</v>
      </c>
      <c r="I213" s="110" t="s">
        <v>4551</v>
      </c>
      <c r="J213" s="110" t="str">
        <f t="shared" si="3"/>
        <v xml:space="preserve">7925 Forest Hill Dr, Fort Worth, TX 76140       </v>
      </c>
      <c r="K213" s="111">
        <v>43312</v>
      </c>
      <c r="L213" s="111">
        <v>43312</v>
      </c>
      <c r="M213" s="111">
        <v>44004</v>
      </c>
      <c r="N213" s="111">
        <v>44004</v>
      </c>
      <c r="O213" s="111"/>
      <c r="P213" s="110" t="s">
        <v>989</v>
      </c>
      <c r="Q213" s="110" t="s">
        <v>761</v>
      </c>
      <c r="R213" s="110" t="s">
        <v>4361</v>
      </c>
      <c r="S213" s="110" t="s">
        <v>4181</v>
      </c>
    </row>
    <row r="214" spans="1:19" hidden="1" x14ac:dyDescent="0.2">
      <c r="A214" s="110">
        <v>240094</v>
      </c>
      <c r="B214" s="110" t="s">
        <v>1006</v>
      </c>
      <c r="C214" s="110" t="s">
        <v>848</v>
      </c>
      <c r="D214" s="110" t="s">
        <v>988</v>
      </c>
      <c r="E214" s="110" t="s">
        <v>4552</v>
      </c>
      <c r="F214" s="110" t="s">
        <v>4553</v>
      </c>
      <c r="G214" s="110" t="s">
        <v>4104</v>
      </c>
      <c r="H214" s="110" t="s">
        <v>4094</v>
      </c>
      <c r="I214" s="110" t="s">
        <v>4264</v>
      </c>
      <c r="J214" s="110" t="str">
        <f t="shared" si="3"/>
        <v xml:space="preserve">5827 Blackwell St, #228, Dallas, TX 75231       </v>
      </c>
      <c r="K214" s="111">
        <v>42898</v>
      </c>
      <c r="L214" s="111">
        <v>42898</v>
      </c>
      <c r="M214" s="111">
        <v>44166</v>
      </c>
      <c r="N214" s="111">
        <v>44166</v>
      </c>
      <c r="O214" s="111"/>
      <c r="P214" s="110" t="s">
        <v>837</v>
      </c>
      <c r="Q214" s="110" t="s">
        <v>761</v>
      </c>
      <c r="R214" s="110" t="s">
        <v>4174</v>
      </c>
      <c r="S214" s="110" t="s">
        <v>4181</v>
      </c>
    </row>
    <row r="215" spans="1:19" hidden="1" x14ac:dyDescent="0.2">
      <c r="A215" s="110">
        <v>240095</v>
      </c>
      <c r="B215" s="110" t="s">
        <v>1140</v>
      </c>
      <c r="D215" s="110" t="s">
        <v>1141</v>
      </c>
      <c r="E215" s="110" t="s">
        <v>4554</v>
      </c>
      <c r="G215" s="110" t="s">
        <v>4287</v>
      </c>
      <c r="H215" s="110" t="s">
        <v>4094</v>
      </c>
      <c r="I215" s="110" t="s">
        <v>4555</v>
      </c>
      <c r="J215" s="110" t="str">
        <f t="shared" si="3"/>
        <v xml:space="preserve">924 McCoy Drive, Irving, TX 75062       </v>
      </c>
      <c r="K215" s="111">
        <v>42310</v>
      </c>
      <c r="L215" s="111">
        <v>42310</v>
      </c>
      <c r="M215" s="111">
        <v>45262</v>
      </c>
      <c r="N215" s="111">
        <v>44984</v>
      </c>
      <c r="O215" s="111"/>
      <c r="P215" s="110" t="s">
        <v>1100</v>
      </c>
      <c r="Q215" s="110" t="s">
        <v>761</v>
      </c>
      <c r="R215" s="110" t="s">
        <v>4489</v>
      </c>
      <c r="S215" s="110" t="s">
        <v>4181</v>
      </c>
    </row>
    <row r="216" spans="1:19" hidden="1" x14ac:dyDescent="0.2">
      <c r="A216" s="110">
        <v>240096</v>
      </c>
      <c r="B216" s="110" t="s">
        <v>1122</v>
      </c>
      <c r="D216" s="110" t="s">
        <v>1142</v>
      </c>
      <c r="E216" s="110" t="s">
        <v>4556</v>
      </c>
      <c r="G216" s="110" t="s">
        <v>4104</v>
      </c>
      <c r="H216" s="110" t="s">
        <v>4094</v>
      </c>
      <c r="I216" s="110" t="s">
        <v>4140</v>
      </c>
      <c r="J216" s="110" t="str">
        <f t="shared" si="3"/>
        <v xml:space="preserve">710 Fern Creek Drive, Dallas, TX 75253       </v>
      </c>
      <c r="K216" s="111">
        <v>42709</v>
      </c>
      <c r="L216" s="111">
        <v>42709</v>
      </c>
      <c r="M216" s="111">
        <v>44204</v>
      </c>
      <c r="N216" s="111">
        <v>44204</v>
      </c>
      <c r="O216" s="111"/>
      <c r="P216" s="110" t="s">
        <v>1022</v>
      </c>
      <c r="Q216" s="110" t="s">
        <v>761</v>
      </c>
      <c r="R216" s="110" t="s">
        <v>4404</v>
      </c>
      <c r="S216" s="110" t="s">
        <v>4181</v>
      </c>
    </row>
    <row r="217" spans="1:19" hidden="1" x14ac:dyDescent="0.2">
      <c r="A217" s="110">
        <v>240097</v>
      </c>
      <c r="B217" s="110" t="s">
        <v>1071</v>
      </c>
      <c r="D217" s="110" t="s">
        <v>1143</v>
      </c>
      <c r="E217" s="110" t="s">
        <v>4557</v>
      </c>
      <c r="G217" s="110" t="s">
        <v>4104</v>
      </c>
      <c r="H217" s="110" t="s">
        <v>4094</v>
      </c>
      <c r="I217" s="110" t="s">
        <v>4468</v>
      </c>
      <c r="J217" s="110" t="str">
        <f t="shared" si="3"/>
        <v xml:space="preserve">7628 Dancy Lane, Dallas, TX 75227       </v>
      </c>
      <c r="K217" s="111">
        <v>43472</v>
      </c>
      <c r="L217" s="111">
        <v>43836</v>
      </c>
      <c r="M217" s="111">
        <v>43867</v>
      </c>
      <c r="N217" s="111">
        <v>43867</v>
      </c>
      <c r="O217" s="111"/>
      <c r="P217" s="110" t="s">
        <v>989</v>
      </c>
      <c r="Q217" s="110" t="s">
        <v>761</v>
      </c>
      <c r="R217" s="110" t="s">
        <v>4361</v>
      </c>
      <c r="S217" s="110" t="s">
        <v>4181</v>
      </c>
    </row>
    <row r="218" spans="1:19" hidden="1" x14ac:dyDescent="0.2">
      <c r="A218" s="110">
        <v>240098</v>
      </c>
      <c r="B218" s="110" t="s">
        <v>1144</v>
      </c>
      <c r="C218" s="110" t="s">
        <v>766</v>
      </c>
      <c r="D218" s="110" t="s">
        <v>1145</v>
      </c>
      <c r="E218" s="110" t="s">
        <v>4558</v>
      </c>
      <c r="G218" s="110" t="s">
        <v>4559</v>
      </c>
      <c r="H218" s="110" t="s">
        <v>4094</v>
      </c>
      <c r="I218" s="110" t="s">
        <v>4410</v>
      </c>
      <c r="J218" s="110" t="str">
        <f t="shared" si="3"/>
        <v xml:space="preserve">2325 Monteleon St, Grand Pairie, TX 75051       </v>
      </c>
      <c r="K218" s="111">
        <v>43483</v>
      </c>
      <c r="L218" s="111">
        <v>43483</v>
      </c>
      <c r="M218" s="111">
        <v>43497</v>
      </c>
      <c r="N218" s="111">
        <v>43497</v>
      </c>
      <c r="O218" s="111"/>
      <c r="P218" s="110" t="s">
        <v>1146</v>
      </c>
      <c r="Q218" s="110" t="s">
        <v>761</v>
      </c>
      <c r="R218" s="110" t="s">
        <v>4560</v>
      </c>
      <c r="S218" s="110" t="s">
        <v>4181</v>
      </c>
    </row>
    <row r="219" spans="1:19" hidden="1" x14ac:dyDescent="0.2">
      <c r="A219" s="110">
        <v>240099</v>
      </c>
      <c r="B219" s="110" t="s">
        <v>877</v>
      </c>
      <c r="C219" s="110" t="s">
        <v>759</v>
      </c>
      <c r="D219" s="110" t="s">
        <v>1147</v>
      </c>
      <c r="E219" s="110" t="s">
        <v>4561</v>
      </c>
      <c r="G219" s="110" t="s">
        <v>4562</v>
      </c>
      <c r="H219" s="110" t="s">
        <v>4094</v>
      </c>
      <c r="I219" s="110" t="s">
        <v>4563</v>
      </c>
      <c r="J219" s="110" t="str">
        <f t="shared" si="3"/>
        <v xml:space="preserve">1334 Sunrise Dr, Desoto, TX 75115       </v>
      </c>
      <c r="K219" s="111">
        <v>43493</v>
      </c>
      <c r="L219" s="111">
        <v>43493</v>
      </c>
      <c r="M219" s="111">
        <v>44819</v>
      </c>
      <c r="N219" s="111">
        <v>44831</v>
      </c>
      <c r="O219" s="111"/>
      <c r="P219" s="110" t="s">
        <v>1100</v>
      </c>
      <c r="Q219" s="110" t="s">
        <v>761</v>
      </c>
      <c r="R219" s="110" t="s">
        <v>4489</v>
      </c>
      <c r="S219" s="110" t="s">
        <v>4181</v>
      </c>
    </row>
    <row r="220" spans="1:19" hidden="1" x14ac:dyDescent="0.2">
      <c r="A220" s="110">
        <v>240100</v>
      </c>
      <c r="B220" s="110" t="s">
        <v>1148</v>
      </c>
      <c r="D220" s="110" t="s">
        <v>913</v>
      </c>
      <c r="E220" s="110" t="s">
        <v>4564</v>
      </c>
      <c r="G220" s="110" t="s">
        <v>4104</v>
      </c>
      <c r="H220" s="110" t="s">
        <v>4094</v>
      </c>
      <c r="I220" s="110" t="s">
        <v>4565</v>
      </c>
      <c r="J220" s="110" t="str">
        <f t="shared" si="3"/>
        <v xml:space="preserve">9820 Sophora Ct, Dallas, TX 75249       </v>
      </c>
      <c r="K220" s="111">
        <v>43493</v>
      </c>
      <c r="L220" s="111">
        <v>43493</v>
      </c>
      <c r="M220" s="111">
        <v>43867</v>
      </c>
      <c r="N220" s="111">
        <v>43867</v>
      </c>
      <c r="O220" s="111"/>
      <c r="P220" s="110" t="s">
        <v>989</v>
      </c>
      <c r="Q220" s="110" t="s">
        <v>761</v>
      </c>
      <c r="R220" s="110" t="s">
        <v>4361</v>
      </c>
      <c r="S220" s="110" t="s">
        <v>4181</v>
      </c>
    </row>
    <row r="221" spans="1:19" hidden="1" x14ac:dyDescent="0.2">
      <c r="A221" s="110">
        <v>240101</v>
      </c>
      <c r="B221" s="110" t="s">
        <v>1149</v>
      </c>
      <c r="D221" s="110" t="s">
        <v>1150</v>
      </c>
      <c r="E221" s="110" t="s">
        <v>4566</v>
      </c>
      <c r="G221" s="110" t="s">
        <v>4567</v>
      </c>
      <c r="H221" s="110" t="s">
        <v>4094</v>
      </c>
      <c r="I221" s="110" t="s">
        <v>4568</v>
      </c>
      <c r="J221" s="110" t="str">
        <f t="shared" si="3"/>
        <v xml:space="preserve">3645 Cherokee Dr, Mercedes, TX 78570       </v>
      </c>
      <c r="K221" s="111">
        <v>43486</v>
      </c>
      <c r="L221" s="111">
        <v>43486</v>
      </c>
      <c r="M221" s="111">
        <v>43531</v>
      </c>
      <c r="N221" s="111">
        <v>43531</v>
      </c>
      <c r="O221" s="111"/>
      <c r="P221" s="110" t="s">
        <v>989</v>
      </c>
      <c r="Q221" s="110" t="s">
        <v>761</v>
      </c>
      <c r="R221" s="110" t="s">
        <v>4361</v>
      </c>
      <c r="S221" s="110" t="s">
        <v>4181</v>
      </c>
    </row>
    <row r="222" spans="1:19" hidden="1" x14ac:dyDescent="0.2">
      <c r="A222" s="110">
        <v>240102</v>
      </c>
      <c r="B222" s="110" t="s">
        <v>1151</v>
      </c>
      <c r="C222" s="110" t="s">
        <v>950</v>
      </c>
      <c r="D222" s="110" t="s">
        <v>1152</v>
      </c>
      <c r="E222" s="110" t="s">
        <v>4569</v>
      </c>
      <c r="G222" s="110" t="s">
        <v>4119</v>
      </c>
      <c r="H222" s="110" t="s">
        <v>4094</v>
      </c>
      <c r="I222" s="110" t="s">
        <v>4570</v>
      </c>
      <c r="J222" s="110" t="str">
        <f t="shared" si="3"/>
        <v xml:space="preserve">6361 Hulen Bend Ct Apt 701, Fort Worth, TX 76132       </v>
      </c>
      <c r="K222" s="111">
        <v>43500</v>
      </c>
      <c r="L222" s="111">
        <v>43500</v>
      </c>
      <c r="M222" s="111">
        <v>43513</v>
      </c>
      <c r="N222" s="111">
        <v>43513</v>
      </c>
      <c r="O222" s="111"/>
      <c r="P222" s="110" t="s">
        <v>989</v>
      </c>
      <c r="R222" s="110" t="s">
        <v>4361</v>
      </c>
      <c r="S222" s="110" t="s">
        <v>4181</v>
      </c>
    </row>
    <row r="223" spans="1:19" hidden="1" x14ac:dyDescent="0.2">
      <c r="A223" s="110">
        <v>240103</v>
      </c>
      <c r="B223" s="110" t="s">
        <v>938</v>
      </c>
      <c r="D223" s="110" t="s">
        <v>1153</v>
      </c>
      <c r="E223" s="110" t="s">
        <v>4571</v>
      </c>
      <c r="G223" s="110" t="s">
        <v>4572</v>
      </c>
      <c r="H223" s="110" t="s">
        <v>4094</v>
      </c>
      <c r="I223" s="110" t="s">
        <v>4573</v>
      </c>
      <c r="J223" s="110" t="str">
        <f t="shared" si="3"/>
        <v xml:space="preserve">355 Hcr 1303, Whiteny, TX 76692       </v>
      </c>
      <c r="K223" s="111">
        <v>43493</v>
      </c>
      <c r="L223" s="111">
        <v>43493</v>
      </c>
      <c r="M223" s="111">
        <v>44079</v>
      </c>
      <c r="N223" s="111">
        <v>44079</v>
      </c>
      <c r="O223" s="111"/>
      <c r="P223" s="110" t="s">
        <v>1154</v>
      </c>
      <c r="Q223" s="110" t="s">
        <v>761</v>
      </c>
      <c r="R223" s="110" t="s">
        <v>736</v>
      </c>
      <c r="S223" s="110" t="s">
        <v>4358</v>
      </c>
    </row>
    <row r="224" spans="1:19" hidden="1" x14ac:dyDescent="0.2">
      <c r="A224" s="110">
        <v>240104</v>
      </c>
      <c r="B224" s="110" t="s">
        <v>1035</v>
      </c>
      <c r="C224" s="110" t="s">
        <v>766</v>
      </c>
      <c r="D224" s="110" t="s">
        <v>1155</v>
      </c>
      <c r="E224" s="110" t="s">
        <v>4574</v>
      </c>
      <c r="G224" s="110" t="s">
        <v>4575</v>
      </c>
      <c r="H224" s="110" t="s">
        <v>4094</v>
      </c>
      <c r="I224" s="110" t="s">
        <v>4576</v>
      </c>
      <c r="J224" s="110" t="str">
        <f t="shared" si="3"/>
        <v xml:space="preserve">3808 Elroy St, Houston , TX 77009       </v>
      </c>
      <c r="K224" s="111">
        <v>43500</v>
      </c>
      <c r="L224" s="111">
        <v>43500</v>
      </c>
      <c r="M224" s="111">
        <v>43509</v>
      </c>
      <c r="N224" s="111">
        <v>43509</v>
      </c>
      <c r="O224" s="111"/>
      <c r="P224" s="110" t="s">
        <v>989</v>
      </c>
      <c r="Q224" s="110" t="s">
        <v>761</v>
      </c>
      <c r="R224" s="110" t="s">
        <v>4361</v>
      </c>
      <c r="S224" s="110" t="s">
        <v>4181</v>
      </c>
    </row>
    <row r="225" spans="1:19" hidden="1" x14ac:dyDescent="0.2">
      <c r="A225" s="110">
        <v>240105</v>
      </c>
      <c r="B225" s="110" t="s">
        <v>1156</v>
      </c>
      <c r="C225" s="110" t="s">
        <v>845</v>
      </c>
      <c r="D225" s="110" t="s">
        <v>1157</v>
      </c>
      <c r="E225" s="110" t="s">
        <v>4577</v>
      </c>
      <c r="G225" s="110" t="s">
        <v>4104</v>
      </c>
      <c r="H225" s="110" t="s">
        <v>4094</v>
      </c>
      <c r="I225" s="110" t="s">
        <v>4578</v>
      </c>
      <c r="J225" s="110" t="str">
        <f t="shared" si="3"/>
        <v xml:space="preserve">4722 Meadow St, Dallas, TX 75215       </v>
      </c>
      <c r="K225" s="111">
        <v>43500</v>
      </c>
      <c r="L225" s="111">
        <v>43500</v>
      </c>
      <c r="M225" s="111">
        <v>43509</v>
      </c>
      <c r="N225" s="111">
        <v>43509</v>
      </c>
      <c r="O225" s="111"/>
      <c r="P225" s="110" t="s">
        <v>989</v>
      </c>
      <c r="R225" s="110" t="s">
        <v>4361</v>
      </c>
      <c r="S225" s="110" t="s">
        <v>4181</v>
      </c>
    </row>
    <row r="226" spans="1:19" hidden="1" x14ac:dyDescent="0.2">
      <c r="A226" s="110">
        <v>240106</v>
      </c>
      <c r="B226" s="110" t="s">
        <v>1158</v>
      </c>
      <c r="D226" s="110" t="s">
        <v>1159</v>
      </c>
      <c r="E226" s="110" t="s">
        <v>4579</v>
      </c>
      <c r="G226" s="110" t="s">
        <v>4119</v>
      </c>
      <c r="H226" s="110" t="s">
        <v>4094</v>
      </c>
      <c r="I226" s="110" t="s">
        <v>4551</v>
      </c>
      <c r="J226" s="110" t="str">
        <f t="shared" si="3"/>
        <v xml:space="preserve">3211 Bonaventure blvd N, Fort Worth, TX 76140       </v>
      </c>
      <c r="K226" s="111">
        <v>43500</v>
      </c>
      <c r="L226" s="111">
        <v>43500</v>
      </c>
      <c r="M226" s="111">
        <v>43501</v>
      </c>
      <c r="N226" s="111">
        <v>43501</v>
      </c>
      <c r="O226" s="111"/>
      <c r="P226" s="110" t="s">
        <v>989</v>
      </c>
      <c r="Q226" s="110" t="s">
        <v>761</v>
      </c>
      <c r="R226" s="110" t="s">
        <v>4361</v>
      </c>
      <c r="S226" s="110" t="s">
        <v>4181</v>
      </c>
    </row>
    <row r="227" spans="1:19" hidden="1" x14ac:dyDescent="0.2">
      <c r="A227" s="110">
        <v>240107</v>
      </c>
      <c r="B227" s="110" t="s">
        <v>938</v>
      </c>
      <c r="D227" s="110" t="s">
        <v>1160</v>
      </c>
      <c r="E227" s="110" t="s">
        <v>4580</v>
      </c>
      <c r="G227" s="110" t="s">
        <v>4119</v>
      </c>
      <c r="H227" s="110" t="s">
        <v>4094</v>
      </c>
      <c r="I227" s="110" t="s">
        <v>4543</v>
      </c>
      <c r="J227" s="110" t="str">
        <f t="shared" si="3"/>
        <v xml:space="preserve">1733 East Harvey Ave, Fort Worth, TX 76104       </v>
      </c>
      <c r="K227" s="111">
        <v>43501</v>
      </c>
      <c r="L227" s="111">
        <v>43501</v>
      </c>
      <c r="M227" s="111">
        <v>44042</v>
      </c>
      <c r="N227" s="111">
        <v>44042</v>
      </c>
      <c r="O227" s="111"/>
      <c r="P227" s="110" t="s">
        <v>989</v>
      </c>
      <c r="Q227" s="110" t="s">
        <v>761</v>
      </c>
      <c r="R227" s="110" t="s">
        <v>4361</v>
      </c>
      <c r="S227" s="110" t="s">
        <v>4181</v>
      </c>
    </row>
    <row r="228" spans="1:19" hidden="1" x14ac:dyDescent="0.2">
      <c r="A228" s="110">
        <v>240108</v>
      </c>
      <c r="B228" s="110" t="s">
        <v>1161</v>
      </c>
      <c r="C228" s="110" t="s">
        <v>778</v>
      </c>
      <c r="D228" s="110" t="s">
        <v>1162</v>
      </c>
      <c r="E228" s="110" t="s">
        <v>4581</v>
      </c>
      <c r="G228" s="110" t="s">
        <v>4582</v>
      </c>
      <c r="H228" s="110" t="s">
        <v>4094</v>
      </c>
      <c r="I228" s="110" t="s">
        <v>4313</v>
      </c>
      <c r="J228" s="110" t="str">
        <f t="shared" si="3"/>
        <v xml:space="preserve">4125 Reed St, Fort Worth , TX 76119       </v>
      </c>
      <c r="K228" s="111">
        <v>43500</v>
      </c>
      <c r="L228" s="111">
        <v>43500</v>
      </c>
      <c r="M228" s="111">
        <v>43501</v>
      </c>
      <c r="N228" s="111">
        <v>43501</v>
      </c>
      <c r="O228" s="111"/>
      <c r="P228" s="110" t="s">
        <v>989</v>
      </c>
      <c r="Q228" s="110" t="s">
        <v>771</v>
      </c>
      <c r="R228" s="110" t="s">
        <v>4361</v>
      </c>
      <c r="S228" s="110" t="s">
        <v>4181</v>
      </c>
    </row>
    <row r="229" spans="1:19" x14ac:dyDescent="0.2">
      <c r="A229" s="110">
        <v>240109</v>
      </c>
      <c r="B229" s="110" t="s">
        <v>1163</v>
      </c>
      <c r="C229" s="110" t="s">
        <v>778</v>
      </c>
      <c r="D229" s="110" t="s">
        <v>1164</v>
      </c>
      <c r="E229" s="110" t="s">
        <v>4583</v>
      </c>
      <c r="G229" s="110" t="s">
        <v>4104</v>
      </c>
      <c r="H229" s="110" t="s">
        <v>4094</v>
      </c>
      <c r="I229" s="110" t="s">
        <v>4206</v>
      </c>
      <c r="J229" s="110" t="str">
        <f t="shared" si="3"/>
        <v xml:space="preserve">3902 Rolinda Dr, Dallas, TX 75211       </v>
      </c>
      <c r="K229" s="111">
        <v>43514</v>
      </c>
      <c r="L229" s="111">
        <v>43514</v>
      </c>
      <c r="M229" s="111">
        <v>45622</v>
      </c>
      <c r="N229" s="111"/>
      <c r="O229" s="111">
        <v>45265</v>
      </c>
      <c r="P229" s="110" t="s">
        <v>1165</v>
      </c>
      <c r="Q229" s="110" t="s">
        <v>761</v>
      </c>
      <c r="R229" s="110" t="s">
        <v>4584</v>
      </c>
      <c r="S229" s="110" t="s">
        <v>4181</v>
      </c>
    </row>
    <row r="230" spans="1:19" hidden="1" x14ac:dyDescent="0.2">
      <c r="A230" s="110">
        <v>240110</v>
      </c>
      <c r="B230" s="110" t="s">
        <v>1166</v>
      </c>
      <c r="C230" s="110" t="s">
        <v>950</v>
      </c>
      <c r="D230" s="110" t="s">
        <v>917</v>
      </c>
      <c r="E230" s="110" t="s">
        <v>4585</v>
      </c>
      <c r="G230" s="110" t="s">
        <v>4242</v>
      </c>
      <c r="H230" s="110" t="s">
        <v>4094</v>
      </c>
      <c r="I230" s="110" t="s">
        <v>4540</v>
      </c>
      <c r="J230" s="110" t="str">
        <f t="shared" si="3"/>
        <v xml:space="preserve">33044 Jamwood Ln, Garland, TX 75044       </v>
      </c>
      <c r="K230" s="111">
        <v>43521</v>
      </c>
      <c r="L230" s="111">
        <v>43521</v>
      </c>
      <c r="M230" s="111">
        <v>43521</v>
      </c>
      <c r="N230" s="111">
        <v>43521</v>
      </c>
      <c r="O230" s="111"/>
      <c r="P230" s="110" t="s">
        <v>989</v>
      </c>
      <c r="Q230" s="110" t="s">
        <v>761</v>
      </c>
      <c r="R230" s="110" t="s">
        <v>4361</v>
      </c>
      <c r="S230" s="110" t="s">
        <v>4181</v>
      </c>
    </row>
    <row r="231" spans="1:19" hidden="1" x14ac:dyDescent="0.2">
      <c r="A231" s="110">
        <v>240111</v>
      </c>
      <c r="B231" s="110" t="s">
        <v>908</v>
      </c>
      <c r="C231" s="110" t="s">
        <v>766</v>
      </c>
      <c r="D231" s="110" t="s">
        <v>1167</v>
      </c>
      <c r="E231" s="110" t="s">
        <v>4586</v>
      </c>
      <c r="G231" s="110" t="s">
        <v>4119</v>
      </c>
      <c r="H231" s="110" t="s">
        <v>4094</v>
      </c>
      <c r="I231" s="110" t="s">
        <v>4313</v>
      </c>
      <c r="J231" s="110" t="str">
        <f t="shared" si="3"/>
        <v xml:space="preserve">3604 Griggs Ave, Fort Worth, TX 76119       </v>
      </c>
      <c r="K231" s="111">
        <v>43528</v>
      </c>
      <c r="L231" s="111">
        <v>43528</v>
      </c>
      <c r="M231" s="111">
        <v>43694</v>
      </c>
      <c r="N231" s="111">
        <v>43694</v>
      </c>
      <c r="O231" s="111"/>
      <c r="P231" s="110" t="s">
        <v>989</v>
      </c>
      <c r="Q231" s="110" t="s">
        <v>761</v>
      </c>
      <c r="R231" s="110" t="s">
        <v>4361</v>
      </c>
      <c r="S231" s="110" t="s">
        <v>4181</v>
      </c>
    </row>
    <row r="232" spans="1:19" hidden="1" x14ac:dyDescent="0.2">
      <c r="A232" s="110">
        <v>240112</v>
      </c>
      <c r="B232" s="110" t="s">
        <v>1168</v>
      </c>
      <c r="D232" s="110" t="s">
        <v>1169</v>
      </c>
      <c r="E232" s="110" t="s">
        <v>4587</v>
      </c>
      <c r="G232" s="110" t="s">
        <v>4588</v>
      </c>
      <c r="H232" s="110" t="s">
        <v>4094</v>
      </c>
      <c r="I232" s="110" t="s">
        <v>4589</v>
      </c>
      <c r="J232" s="110" t="str">
        <f t="shared" si="3"/>
        <v xml:space="preserve">9222 Ridge Grove St, San Antonio, TX 78250       </v>
      </c>
      <c r="K232" s="111">
        <v>43539</v>
      </c>
      <c r="L232" s="111">
        <v>43539</v>
      </c>
      <c r="M232" s="111">
        <v>43867</v>
      </c>
      <c r="N232" s="111">
        <v>43867</v>
      </c>
      <c r="O232" s="111">
        <v>43794</v>
      </c>
      <c r="P232" s="110" t="s">
        <v>1146</v>
      </c>
      <c r="Q232" s="110" t="s">
        <v>761</v>
      </c>
      <c r="R232" s="110" t="s">
        <v>4560</v>
      </c>
      <c r="S232" s="110" t="s">
        <v>4181</v>
      </c>
    </row>
    <row r="233" spans="1:19" hidden="1" x14ac:dyDescent="0.2">
      <c r="A233" s="110">
        <v>240113</v>
      </c>
      <c r="B233" s="110" t="s">
        <v>908</v>
      </c>
      <c r="C233" s="110" t="s">
        <v>810</v>
      </c>
      <c r="D233" s="110" t="s">
        <v>913</v>
      </c>
      <c r="E233" s="110" t="s">
        <v>4590</v>
      </c>
      <c r="G233" s="110" t="s">
        <v>4104</v>
      </c>
      <c r="H233" s="110" t="s">
        <v>4094</v>
      </c>
      <c r="I233" s="110" t="s">
        <v>4468</v>
      </c>
      <c r="J233" s="110" t="str">
        <f t="shared" si="3"/>
        <v xml:space="preserve">8223 Norvell Dr, Dallas, TX 75227       </v>
      </c>
      <c r="K233" s="111">
        <v>43539</v>
      </c>
      <c r="L233" s="111">
        <v>43539</v>
      </c>
      <c r="M233" s="111">
        <v>43540</v>
      </c>
      <c r="N233" s="111">
        <v>43540</v>
      </c>
      <c r="O233" s="111"/>
      <c r="P233" s="110" t="s">
        <v>989</v>
      </c>
      <c r="Q233" s="110" t="s">
        <v>761</v>
      </c>
      <c r="R233" s="110" t="s">
        <v>4361</v>
      </c>
      <c r="S233" s="110" t="s">
        <v>4181</v>
      </c>
    </row>
    <row r="234" spans="1:19" hidden="1" x14ac:dyDescent="0.2">
      <c r="A234" s="110">
        <v>240114</v>
      </c>
      <c r="B234" s="110" t="s">
        <v>1170</v>
      </c>
      <c r="D234" s="110" t="s">
        <v>913</v>
      </c>
      <c r="E234" s="110" t="s">
        <v>4590</v>
      </c>
      <c r="G234" s="110" t="s">
        <v>4104</v>
      </c>
      <c r="H234" s="110" t="s">
        <v>4094</v>
      </c>
      <c r="I234" s="110" t="s">
        <v>4468</v>
      </c>
      <c r="J234" s="110" t="str">
        <f t="shared" si="3"/>
        <v xml:space="preserve">8223 Norvell Dr, Dallas, TX 75227       </v>
      </c>
      <c r="K234" s="111">
        <v>43538</v>
      </c>
      <c r="L234" s="111">
        <v>43538</v>
      </c>
      <c r="M234" s="111">
        <v>43543</v>
      </c>
      <c r="N234" s="111">
        <v>43543</v>
      </c>
      <c r="O234" s="111"/>
      <c r="P234" s="110" t="s">
        <v>989</v>
      </c>
      <c r="Q234" s="110" t="s">
        <v>761</v>
      </c>
      <c r="R234" s="110" t="s">
        <v>4361</v>
      </c>
      <c r="S234" s="110" t="s">
        <v>4181</v>
      </c>
    </row>
    <row r="235" spans="1:19" hidden="1" x14ac:dyDescent="0.2">
      <c r="A235" s="110">
        <v>240115</v>
      </c>
      <c r="B235" s="110" t="s">
        <v>1171</v>
      </c>
      <c r="C235" s="110" t="s">
        <v>845</v>
      </c>
      <c r="D235" s="110" t="s">
        <v>1172</v>
      </c>
      <c r="E235" s="110" t="s">
        <v>4591</v>
      </c>
      <c r="G235" s="110" t="s">
        <v>4119</v>
      </c>
      <c r="H235" s="110" t="s">
        <v>4094</v>
      </c>
      <c r="I235" s="110" t="s">
        <v>4159</v>
      </c>
      <c r="J235" s="110" t="str">
        <f t="shared" si="3"/>
        <v xml:space="preserve">5800 Sandshell Dr #39202, Fort Worth, TX 76137       </v>
      </c>
      <c r="K235" s="111">
        <v>43542</v>
      </c>
      <c r="L235" s="111">
        <v>43542</v>
      </c>
      <c r="M235" s="111">
        <v>43544</v>
      </c>
      <c r="N235" s="111">
        <v>43544</v>
      </c>
      <c r="O235" s="111"/>
      <c r="P235" s="110" t="s">
        <v>989</v>
      </c>
      <c r="Q235" s="110" t="s">
        <v>771</v>
      </c>
      <c r="R235" s="110" t="s">
        <v>4361</v>
      </c>
      <c r="S235" s="110" t="s">
        <v>4181</v>
      </c>
    </row>
    <row r="236" spans="1:19" hidden="1" x14ac:dyDescent="0.2">
      <c r="A236" s="110">
        <v>240116</v>
      </c>
      <c r="B236" s="110" t="s">
        <v>1138</v>
      </c>
      <c r="C236" s="110" t="s">
        <v>776</v>
      </c>
      <c r="D236" s="110" t="s">
        <v>862</v>
      </c>
      <c r="E236" s="110" t="s">
        <v>4592</v>
      </c>
      <c r="G236" s="110" t="s">
        <v>4593</v>
      </c>
      <c r="H236" s="110" t="s">
        <v>4094</v>
      </c>
      <c r="I236" s="110" t="s">
        <v>4535</v>
      </c>
      <c r="J236" s="110" t="str">
        <f t="shared" si="3"/>
        <v xml:space="preserve">2626 W. Walnut St Apt 105, Garland , TX 75042       </v>
      </c>
      <c r="K236" s="111">
        <v>43556</v>
      </c>
      <c r="L236" s="111">
        <v>43556</v>
      </c>
      <c r="M236" s="111">
        <v>43644</v>
      </c>
      <c r="N236" s="111">
        <v>43644</v>
      </c>
      <c r="O236" s="111"/>
      <c r="P236" s="110" t="s">
        <v>989</v>
      </c>
      <c r="Q236" s="110" t="s">
        <v>761</v>
      </c>
      <c r="R236" s="110" t="s">
        <v>4361</v>
      </c>
      <c r="S236" s="110" t="s">
        <v>4181</v>
      </c>
    </row>
    <row r="237" spans="1:19" hidden="1" x14ac:dyDescent="0.2">
      <c r="A237" s="110">
        <v>240117</v>
      </c>
      <c r="B237" s="110" t="s">
        <v>1173</v>
      </c>
      <c r="C237" s="110" t="s">
        <v>778</v>
      </c>
      <c r="D237" s="110" t="s">
        <v>1174</v>
      </c>
      <c r="E237" s="110" t="s">
        <v>4467</v>
      </c>
      <c r="G237" s="110" t="s">
        <v>4104</v>
      </c>
      <c r="H237" s="110" t="s">
        <v>4094</v>
      </c>
      <c r="I237" s="110" t="s">
        <v>4468</v>
      </c>
      <c r="J237" s="110" t="str">
        <f t="shared" si="3"/>
        <v xml:space="preserve">10212 Woodleaf Dr, Dallas, TX 75227       </v>
      </c>
      <c r="L237" s="111">
        <v>43558</v>
      </c>
      <c r="M237" s="111">
        <v>43584</v>
      </c>
      <c r="N237" s="111">
        <v>43584</v>
      </c>
      <c r="O237" s="111"/>
      <c r="P237" s="110" t="s">
        <v>989</v>
      </c>
      <c r="Q237" s="110" t="s">
        <v>761</v>
      </c>
      <c r="R237" s="110" t="s">
        <v>4361</v>
      </c>
      <c r="S237" s="110" t="s">
        <v>4181</v>
      </c>
    </row>
    <row r="238" spans="1:19" hidden="1" x14ac:dyDescent="0.2">
      <c r="A238" s="110">
        <v>240118</v>
      </c>
      <c r="B238" s="110" t="s">
        <v>1175</v>
      </c>
      <c r="D238" s="110" t="s">
        <v>1176</v>
      </c>
      <c r="E238" s="110" t="s">
        <v>4594</v>
      </c>
      <c r="G238" s="110" t="s">
        <v>4126</v>
      </c>
      <c r="H238" s="110" t="s">
        <v>4094</v>
      </c>
      <c r="I238" s="110" t="s">
        <v>4232</v>
      </c>
      <c r="J238" s="110" t="str">
        <f t="shared" si="3"/>
        <v xml:space="preserve">811 Carswell Terrace, Arlington, TX 76010       </v>
      </c>
      <c r="K238" s="111">
        <v>43564</v>
      </c>
      <c r="L238" s="111">
        <v>43564</v>
      </c>
      <c r="M238" s="111">
        <v>44431</v>
      </c>
      <c r="N238" s="111">
        <v>44431</v>
      </c>
      <c r="O238" s="111"/>
      <c r="P238" s="110" t="s">
        <v>989</v>
      </c>
      <c r="Q238" s="110" t="s">
        <v>761</v>
      </c>
      <c r="R238" s="110" t="s">
        <v>4361</v>
      </c>
      <c r="S238" s="110" t="s">
        <v>4181</v>
      </c>
    </row>
    <row r="239" spans="1:19" hidden="1" x14ac:dyDescent="0.2">
      <c r="A239" s="110">
        <v>240119</v>
      </c>
      <c r="B239" s="110" t="s">
        <v>1177</v>
      </c>
      <c r="C239" s="110" t="s">
        <v>1039</v>
      </c>
      <c r="D239" s="110" t="s">
        <v>975</v>
      </c>
      <c r="E239" s="110" t="s">
        <v>4595</v>
      </c>
      <c r="G239" s="110" t="s">
        <v>4126</v>
      </c>
      <c r="H239" s="110" t="s">
        <v>4094</v>
      </c>
      <c r="I239" s="110" t="s">
        <v>4224</v>
      </c>
      <c r="J239" s="110" t="str">
        <f t="shared" si="3"/>
        <v xml:space="preserve">5900 Berwick Court, Arlington, TX 76017       </v>
      </c>
      <c r="K239" s="111">
        <v>43542</v>
      </c>
      <c r="L239" s="111">
        <v>43542</v>
      </c>
      <c r="M239" s="111">
        <v>44414</v>
      </c>
      <c r="N239" s="111">
        <v>44414</v>
      </c>
      <c r="O239" s="111"/>
      <c r="P239" s="110" t="s">
        <v>989</v>
      </c>
      <c r="Q239" s="110" t="s">
        <v>771</v>
      </c>
      <c r="R239" s="110" t="s">
        <v>4361</v>
      </c>
      <c r="S239" s="110" t="s">
        <v>4181</v>
      </c>
    </row>
    <row r="240" spans="1:19" hidden="1" x14ac:dyDescent="0.2">
      <c r="A240" s="110">
        <v>240120</v>
      </c>
      <c r="B240" s="110" t="s">
        <v>1011</v>
      </c>
      <c r="C240" s="110" t="s">
        <v>759</v>
      </c>
      <c r="D240" s="110" t="s">
        <v>1178</v>
      </c>
      <c r="E240" s="110" t="s">
        <v>4596</v>
      </c>
      <c r="G240" s="110" t="s">
        <v>4235</v>
      </c>
      <c r="H240" s="110" t="s">
        <v>4094</v>
      </c>
      <c r="I240" s="110" t="s">
        <v>4236</v>
      </c>
      <c r="J240" s="110" t="str">
        <f t="shared" si="3"/>
        <v xml:space="preserve">116 Borchardt St, Mesquite, TX 75149       </v>
      </c>
      <c r="K240" s="111">
        <v>43570</v>
      </c>
      <c r="L240" s="111">
        <v>43570</v>
      </c>
      <c r="M240" s="111">
        <v>44414</v>
      </c>
      <c r="N240" s="111">
        <v>44414</v>
      </c>
      <c r="O240" s="111"/>
      <c r="P240" s="110" t="s">
        <v>1025</v>
      </c>
      <c r="Q240" s="110" t="s">
        <v>761</v>
      </c>
      <c r="R240" s="110" t="s">
        <v>4407</v>
      </c>
      <c r="S240" s="110" t="s">
        <v>4181</v>
      </c>
    </row>
    <row r="241" spans="1:19" hidden="1" x14ac:dyDescent="0.2">
      <c r="A241" s="110">
        <v>240121</v>
      </c>
      <c r="B241" s="110" t="s">
        <v>1158</v>
      </c>
      <c r="D241" s="110" t="s">
        <v>1179</v>
      </c>
      <c r="E241" s="110" t="s">
        <v>4597</v>
      </c>
      <c r="G241" s="110" t="s">
        <v>4598</v>
      </c>
      <c r="H241" s="110" t="s">
        <v>4094</v>
      </c>
      <c r="I241" s="110" t="s">
        <v>4428</v>
      </c>
      <c r="J241" s="110" t="str">
        <f t="shared" si="3"/>
        <v xml:space="preserve">641 E 16th ST APT 126, Plano , TX 75074       </v>
      </c>
      <c r="K241" s="111">
        <v>44636</v>
      </c>
      <c r="L241" s="111">
        <v>44636</v>
      </c>
      <c r="M241" s="111">
        <v>44643</v>
      </c>
      <c r="N241" s="111">
        <v>44643</v>
      </c>
      <c r="O241" s="111">
        <v>44636</v>
      </c>
      <c r="P241" s="110" t="s">
        <v>989</v>
      </c>
      <c r="Q241" s="110" t="s">
        <v>761</v>
      </c>
      <c r="R241" s="110" t="s">
        <v>4361</v>
      </c>
      <c r="S241" s="110" t="s">
        <v>4181</v>
      </c>
    </row>
    <row r="242" spans="1:19" x14ac:dyDescent="0.2">
      <c r="A242" s="110">
        <v>240122</v>
      </c>
      <c r="B242" s="110" t="s">
        <v>908</v>
      </c>
      <c r="D242" s="110" t="s">
        <v>767</v>
      </c>
      <c r="E242" s="110" t="s">
        <v>4599</v>
      </c>
      <c r="G242" s="110" t="s">
        <v>4281</v>
      </c>
      <c r="H242" s="110" t="s">
        <v>4094</v>
      </c>
      <c r="I242" s="110" t="s">
        <v>4117</v>
      </c>
      <c r="J242" s="110" t="str">
        <f t="shared" si="3"/>
        <v xml:space="preserve">5100 ROXIE ST, Haltom City, TX 76117       </v>
      </c>
      <c r="K242" s="111">
        <v>45265</v>
      </c>
      <c r="L242" s="111">
        <v>44046</v>
      </c>
      <c r="M242" s="111">
        <v>45625</v>
      </c>
      <c r="N242" s="111"/>
      <c r="O242" s="111">
        <v>45265</v>
      </c>
      <c r="P242" s="110" t="s">
        <v>1057</v>
      </c>
      <c r="Q242" s="110" t="s">
        <v>761</v>
      </c>
      <c r="R242" s="110" t="s">
        <v>4445</v>
      </c>
      <c r="S242" s="110" t="s">
        <v>4181</v>
      </c>
    </row>
    <row r="243" spans="1:19" hidden="1" x14ac:dyDescent="0.2">
      <c r="A243" s="110">
        <v>240123</v>
      </c>
      <c r="B243" s="110" t="s">
        <v>1180</v>
      </c>
      <c r="D243" s="110" t="s">
        <v>758</v>
      </c>
      <c r="E243" s="110" t="s">
        <v>4600</v>
      </c>
      <c r="G243" s="110" t="s">
        <v>4119</v>
      </c>
      <c r="H243" s="110" t="s">
        <v>4094</v>
      </c>
      <c r="I243" s="110" t="s">
        <v>4543</v>
      </c>
      <c r="J243" s="110" t="str">
        <f t="shared" si="3"/>
        <v xml:space="preserve">517 E Morningside, Fort Worth, TX 76104       </v>
      </c>
      <c r="K243" s="111">
        <v>43780</v>
      </c>
      <c r="L243" s="111">
        <v>44782</v>
      </c>
      <c r="M243" s="111">
        <v>44828</v>
      </c>
      <c r="N243" s="111">
        <v>44828</v>
      </c>
      <c r="O243" s="111">
        <v>44782</v>
      </c>
      <c r="P243" s="110" t="s">
        <v>1025</v>
      </c>
      <c r="Q243" s="110" t="s">
        <v>761</v>
      </c>
      <c r="R243" s="110" t="s">
        <v>4407</v>
      </c>
      <c r="S243" s="110" t="s">
        <v>4181</v>
      </c>
    </row>
    <row r="244" spans="1:19" hidden="1" x14ac:dyDescent="0.2">
      <c r="A244" s="110">
        <v>240124</v>
      </c>
      <c r="B244" s="110" t="s">
        <v>1140</v>
      </c>
      <c r="C244" s="110" t="s">
        <v>769</v>
      </c>
      <c r="D244" s="110" t="s">
        <v>1181</v>
      </c>
      <c r="E244" s="110" t="s">
        <v>4601</v>
      </c>
      <c r="G244" s="110" t="s">
        <v>4602</v>
      </c>
      <c r="H244" s="110" t="s">
        <v>4094</v>
      </c>
      <c r="I244" s="110" t="s">
        <v>4603</v>
      </c>
      <c r="J244" s="110" t="str">
        <f t="shared" si="3"/>
        <v xml:space="preserve">941 S Beltline Rd, Grand Praire, TX 71050       </v>
      </c>
      <c r="K244" s="111">
        <v>43573</v>
      </c>
      <c r="L244" s="111">
        <v>43573</v>
      </c>
      <c r="M244" s="111">
        <v>43669</v>
      </c>
      <c r="N244" s="111">
        <v>43669</v>
      </c>
      <c r="O244" s="111"/>
      <c r="P244" s="110" t="s">
        <v>989</v>
      </c>
      <c r="Q244" s="110" t="s">
        <v>761</v>
      </c>
      <c r="R244" s="110" t="s">
        <v>4361</v>
      </c>
      <c r="S244" s="110" t="s">
        <v>4181</v>
      </c>
    </row>
    <row r="245" spans="1:19" hidden="1" x14ac:dyDescent="0.2">
      <c r="A245" s="110">
        <v>240125</v>
      </c>
      <c r="B245" s="110" t="s">
        <v>1182</v>
      </c>
      <c r="C245" s="110" t="s">
        <v>766</v>
      </c>
      <c r="D245" s="110" t="s">
        <v>1183</v>
      </c>
      <c r="E245" s="110" t="s">
        <v>4604</v>
      </c>
      <c r="G245" s="110" t="s">
        <v>4104</v>
      </c>
      <c r="H245" s="110" t="s">
        <v>4094</v>
      </c>
      <c r="I245" s="110" t="s">
        <v>4459</v>
      </c>
      <c r="J245" s="110" t="str">
        <f t="shared" si="3"/>
        <v xml:space="preserve">206 Monaghan ct apt 91, Dallas, TX 75203       </v>
      </c>
      <c r="K245" s="111">
        <v>43569</v>
      </c>
      <c r="L245" s="111">
        <v>44053</v>
      </c>
      <c r="M245" s="111">
        <v>44168</v>
      </c>
      <c r="N245" s="111">
        <v>44168</v>
      </c>
      <c r="O245" s="111"/>
      <c r="P245" s="110" t="s">
        <v>989</v>
      </c>
      <c r="Q245" s="110" t="s">
        <v>771</v>
      </c>
      <c r="R245" s="110" t="s">
        <v>4361</v>
      </c>
      <c r="S245" s="110" t="s">
        <v>4181</v>
      </c>
    </row>
    <row r="246" spans="1:19" hidden="1" x14ac:dyDescent="0.2">
      <c r="A246" s="110">
        <v>240126</v>
      </c>
      <c r="B246" s="110" t="s">
        <v>1184</v>
      </c>
      <c r="C246" s="110" t="s">
        <v>845</v>
      </c>
      <c r="D246" s="110" t="s">
        <v>794</v>
      </c>
      <c r="E246" s="110" t="s">
        <v>4605</v>
      </c>
      <c r="G246" s="110" t="s">
        <v>4606</v>
      </c>
      <c r="H246" s="110" t="s">
        <v>4094</v>
      </c>
      <c r="I246" s="110" t="s">
        <v>4117</v>
      </c>
      <c r="J246" s="110" t="str">
        <f t="shared" si="3"/>
        <v xml:space="preserve">4325 Voncille St, Halton City, TX 76117       </v>
      </c>
      <c r="K246" s="111">
        <v>43566</v>
      </c>
      <c r="L246" s="111">
        <v>43566</v>
      </c>
      <c r="M246" s="111">
        <v>43570</v>
      </c>
      <c r="N246" s="111">
        <v>43570</v>
      </c>
      <c r="O246" s="111"/>
      <c r="P246" s="110" t="s">
        <v>989</v>
      </c>
      <c r="Q246" s="110" t="s">
        <v>761</v>
      </c>
      <c r="R246" s="110" t="s">
        <v>4361</v>
      </c>
      <c r="S246" s="110" t="s">
        <v>4181</v>
      </c>
    </row>
    <row r="247" spans="1:19" hidden="1" x14ac:dyDescent="0.2">
      <c r="A247" s="110">
        <v>240127</v>
      </c>
      <c r="B247" s="110" t="s">
        <v>1185</v>
      </c>
      <c r="C247" s="110" t="s">
        <v>810</v>
      </c>
      <c r="D247" s="110" t="s">
        <v>1186</v>
      </c>
      <c r="E247" s="110" t="s">
        <v>4607</v>
      </c>
      <c r="G247" s="110" t="s">
        <v>4608</v>
      </c>
      <c r="H247" s="110" t="s">
        <v>4094</v>
      </c>
      <c r="I247" s="110" t="s">
        <v>4609</v>
      </c>
      <c r="J247" s="110" t="str">
        <f t="shared" si="3"/>
        <v xml:space="preserve">1408 Smooth Stone Dr, Cleburne, TX 76033       </v>
      </c>
      <c r="K247" s="111">
        <v>43585</v>
      </c>
      <c r="L247" s="111">
        <v>43585</v>
      </c>
      <c r="M247" s="111">
        <v>43663</v>
      </c>
      <c r="N247" s="111">
        <v>43663</v>
      </c>
      <c r="O247" s="111"/>
      <c r="P247" s="110" t="s">
        <v>989</v>
      </c>
      <c r="R247" s="110" t="s">
        <v>4361</v>
      </c>
      <c r="S247" s="110" t="s">
        <v>4181</v>
      </c>
    </row>
    <row r="248" spans="1:19" x14ac:dyDescent="0.2">
      <c r="A248" s="110">
        <v>240128</v>
      </c>
      <c r="B248" s="110" t="s">
        <v>1187</v>
      </c>
      <c r="D248" s="110" t="s">
        <v>1188</v>
      </c>
      <c r="E248" s="110" t="s">
        <v>4610</v>
      </c>
      <c r="G248" s="110" t="s">
        <v>4126</v>
      </c>
      <c r="H248" s="110" t="s">
        <v>4094</v>
      </c>
      <c r="I248" s="110" t="s">
        <v>4232</v>
      </c>
      <c r="J248" s="110" t="str">
        <f t="shared" si="3"/>
        <v xml:space="preserve">1604 Arbor Ln, Arlington, TX 76010       </v>
      </c>
      <c r="K248" s="111">
        <v>45265</v>
      </c>
      <c r="L248" s="111">
        <v>43586</v>
      </c>
      <c r="M248" s="111">
        <v>45623</v>
      </c>
      <c r="N248" s="111"/>
      <c r="O248" s="111">
        <v>45265</v>
      </c>
      <c r="P248" s="110" t="s">
        <v>1022</v>
      </c>
      <c r="Q248" s="110" t="s">
        <v>761</v>
      </c>
      <c r="R248" s="110" t="s">
        <v>4404</v>
      </c>
      <c r="S248" s="110" t="s">
        <v>4181</v>
      </c>
    </row>
    <row r="249" spans="1:19" x14ac:dyDescent="0.2">
      <c r="A249" s="110">
        <v>240129</v>
      </c>
      <c r="B249" s="110" t="s">
        <v>1061</v>
      </c>
      <c r="C249" s="110" t="s">
        <v>778</v>
      </c>
      <c r="D249" s="110" t="s">
        <v>1189</v>
      </c>
      <c r="E249" s="110" t="s">
        <v>4611</v>
      </c>
      <c r="G249" s="110" t="s">
        <v>4104</v>
      </c>
      <c r="H249" s="110" t="s">
        <v>4094</v>
      </c>
      <c r="I249" s="110" t="s">
        <v>4161</v>
      </c>
      <c r="J249" s="110" t="str">
        <f t="shared" si="3"/>
        <v xml:space="preserve">7620 Antoinette St Apt1003, Dallas, TX 75217       </v>
      </c>
      <c r="K249" s="111">
        <v>44684</v>
      </c>
      <c r="L249" s="111">
        <v>43592</v>
      </c>
      <c r="M249" s="111">
        <v>45622</v>
      </c>
      <c r="N249" s="111"/>
      <c r="O249" s="111">
        <v>45583</v>
      </c>
      <c r="P249" s="110" t="s">
        <v>1054</v>
      </c>
      <c r="Q249" s="110" t="s">
        <v>761</v>
      </c>
      <c r="R249" s="110" t="s">
        <v>4440</v>
      </c>
      <c r="S249" s="110" t="s">
        <v>4181</v>
      </c>
    </row>
    <row r="250" spans="1:19" hidden="1" x14ac:dyDescent="0.2">
      <c r="A250" s="110">
        <v>240130</v>
      </c>
      <c r="B250" s="110" t="s">
        <v>1175</v>
      </c>
      <c r="C250" s="110" t="s">
        <v>784</v>
      </c>
      <c r="D250" s="110" t="s">
        <v>1190</v>
      </c>
      <c r="E250" s="110" t="s">
        <v>4612</v>
      </c>
      <c r="G250" s="110" t="s">
        <v>4126</v>
      </c>
      <c r="H250" s="110" t="s">
        <v>4094</v>
      </c>
      <c r="I250" s="110" t="s">
        <v>4613</v>
      </c>
      <c r="J250" s="110" t="str">
        <f t="shared" si="3"/>
        <v xml:space="preserve">3412 Largo Ln, Arlington, TX 76015       </v>
      </c>
      <c r="K250" s="111">
        <v>43598</v>
      </c>
      <c r="L250" s="111">
        <v>43850</v>
      </c>
      <c r="M250" s="111">
        <v>44064</v>
      </c>
      <c r="N250" s="111">
        <v>44064</v>
      </c>
      <c r="O250" s="111"/>
      <c r="P250" s="110" t="s">
        <v>760</v>
      </c>
      <c r="R250" s="110" t="s">
        <v>599</v>
      </c>
      <c r="S250" s="110" t="s">
        <v>3886</v>
      </c>
    </row>
    <row r="251" spans="1:19" x14ac:dyDescent="0.2">
      <c r="A251" s="110">
        <v>240131</v>
      </c>
      <c r="B251" s="110" t="s">
        <v>877</v>
      </c>
      <c r="C251" s="110" t="s">
        <v>778</v>
      </c>
      <c r="D251" s="110" t="s">
        <v>1060</v>
      </c>
      <c r="E251" s="110" t="s">
        <v>4614</v>
      </c>
      <c r="G251" s="110" t="s">
        <v>4126</v>
      </c>
      <c r="H251" s="110" t="s">
        <v>4094</v>
      </c>
      <c r="I251" s="110" t="s">
        <v>4219</v>
      </c>
      <c r="J251" s="110" t="str">
        <f t="shared" si="3"/>
        <v xml:space="preserve">6515 Plainview Ct, Arlington, TX 76002       </v>
      </c>
      <c r="K251" s="111">
        <v>43598</v>
      </c>
      <c r="L251" s="111">
        <v>43598</v>
      </c>
      <c r="M251" s="111">
        <v>45625</v>
      </c>
      <c r="N251" s="111"/>
      <c r="O251" s="111">
        <v>45068</v>
      </c>
      <c r="P251" s="110" t="s">
        <v>818</v>
      </c>
      <c r="Q251" s="110" t="s">
        <v>761</v>
      </c>
      <c r="R251" s="110" t="s">
        <v>4152</v>
      </c>
      <c r="S251" s="110" t="s">
        <v>4144</v>
      </c>
    </row>
    <row r="252" spans="1:19" hidden="1" x14ac:dyDescent="0.2">
      <c r="A252" s="110">
        <v>240132</v>
      </c>
      <c r="B252" s="110" t="s">
        <v>1191</v>
      </c>
      <c r="D252" s="110" t="s">
        <v>1192</v>
      </c>
      <c r="E252" s="110" t="s">
        <v>4615</v>
      </c>
      <c r="G252" s="110" t="s">
        <v>4104</v>
      </c>
      <c r="H252" s="110" t="s">
        <v>4094</v>
      </c>
      <c r="I252" s="110" t="s">
        <v>4616</v>
      </c>
      <c r="J252" s="110" t="str">
        <f t="shared" si="3"/>
        <v xml:space="preserve">7272 Marvin P Love Apt 1513, Dallas, TX 75237       </v>
      </c>
      <c r="K252" s="111">
        <v>43591</v>
      </c>
      <c r="L252" s="111">
        <v>43591</v>
      </c>
      <c r="M252" s="111">
        <v>44491</v>
      </c>
      <c r="N252" s="111">
        <v>44477</v>
      </c>
      <c r="O252" s="111"/>
      <c r="P252" s="110" t="s">
        <v>989</v>
      </c>
      <c r="Q252" s="110" t="s">
        <v>761</v>
      </c>
      <c r="R252" s="110" t="s">
        <v>4361</v>
      </c>
      <c r="S252" s="110" t="s">
        <v>4181</v>
      </c>
    </row>
    <row r="253" spans="1:19" hidden="1" x14ac:dyDescent="0.2">
      <c r="A253" s="110">
        <v>240133</v>
      </c>
      <c r="B253" s="110" t="s">
        <v>1193</v>
      </c>
      <c r="D253" s="110" t="s">
        <v>1194</v>
      </c>
      <c r="E253" s="110" t="s">
        <v>4617</v>
      </c>
      <c r="G253" s="110" t="s">
        <v>4104</v>
      </c>
      <c r="H253" s="110" t="s">
        <v>4094</v>
      </c>
      <c r="I253" s="110" t="s">
        <v>4297</v>
      </c>
      <c r="J253" s="110" t="str">
        <f t="shared" si="3"/>
        <v xml:space="preserve">10918 Park Oak Cir, Dallas, TX 75228       </v>
      </c>
      <c r="K253" s="111">
        <v>43598</v>
      </c>
      <c r="L253" s="111">
        <v>44095</v>
      </c>
      <c r="M253" s="111">
        <v>45262</v>
      </c>
      <c r="N253" s="111">
        <v>45013</v>
      </c>
      <c r="O253" s="111">
        <v>44095</v>
      </c>
      <c r="P253" s="110" t="s">
        <v>828</v>
      </c>
      <c r="Q253" s="110" t="s">
        <v>761</v>
      </c>
      <c r="R253" s="110" t="s">
        <v>4162</v>
      </c>
      <c r="S253" s="110" t="s">
        <v>4144</v>
      </c>
    </row>
    <row r="254" spans="1:19" hidden="1" x14ac:dyDescent="0.2">
      <c r="A254" s="110">
        <v>240134</v>
      </c>
      <c r="B254" s="110" t="s">
        <v>1195</v>
      </c>
      <c r="D254" s="110" t="s">
        <v>1085</v>
      </c>
      <c r="E254" s="110" t="s">
        <v>4618</v>
      </c>
      <c r="G254" s="110" t="s">
        <v>4294</v>
      </c>
      <c r="H254" s="110" t="s">
        <v>4094</v>
      </c>
      <c r="I254" s="110" t="s">
        <v>4295</v>
      </c>
      <c r="J254" s="110" t="str">
        <f t="shared" si="3"/>
        <v xml:space="preserve">141 E Plaza Blvd #1019, Hurst, TX 76053       </v>
      </c>
      <c r="K254" s="111">
        <v>43601</v>
      </c>
      <c r="L254" s="111">
        <v>43601</v>
      </c>
      <c r="M254" s="111">
        <v>43725</v>
      </c>
      <c r="N254" s="111">
        <v>43725</v>
      </c>
      <c r="O254" s="111"/>
      <c r="P254" s="110" t="s">
        <v>989</v>
      </c>
      <c r="Q254" s="110" t="s">
        <v>761</v>
      </c>
      <c r="R254" s="110" t="s">
        <v>4361</v>
      </c>
      <c r="S254" s="110" t="s">
        <v>4181</v>
      </c>
    </row>
    <row r="255" spans="1:19" hidden="1" x14ac:dyDescent="0.2">
      <c r="A255" s="110">
        <v>240135</v>
      </c>
      <c r="B255" s="110" t="s">
        <v>979</v>
      </c>
      <c r="D255" s="110" t="s">
        <v>1196</v>
      </c>
      <c r="E255" s="110" t="s">
        <v>4619</v>
      </c>
      <c r="G255" s="110" t="s">
        <v>4104</v>
      </c>
      <c r="H255" s="110" t="s">
        <v>4094</v>
      </c>
      <c r="I255" s="110" t="s">
        <v>4222</v>
      </c>
      <c r="J255" s="110" t="str">
        <f t="shared" si="3"/>
        <v xml:space="preserve">609 Neches St, Dallas, TX 75208       </v>
      </c>
      <c r="K255" s="111">
        <v>43601</v>
      </c>
      <c r="L255" s="111">
        <v>43601</v>
      </c>
      <c r="M255" s="111">
        <v>43980</v>
      </c>
      <c r="N255" s="111">
        <v>43980</v>
      </c>
      <c r="O255" s="111"/>
      <c r="P255" s="110" t="s">
        <v>989</v>
      </c>
      <c r="Q255" s="110" t="s">
        <v>761</v>
      </c>
      <c r="R255" s="110" t="s">
        <v>4361</v>
      </c>
      <c r="S255" s="110" t="s">
        <v>4181</v>
      </c>
    </row>
    <row r="256" spans="1:19" hidden="1" x14ac:dyDescent="0.2">
      <c r="A256" s="110">
        <v>240136</v>
      </c>
      <c r="B256" s="110" t="s">
        <v>914</v>
      </c>
      <c r="D256" s="110" t="s">
        <v>1197</v>
      </c>
      <c r="E256" s="110" t="s">
        <v>4620</v>
      </c>
      <c r="G256" s="110" t="s">
        <v>4104</v>
      </c>
      <c r="H256" s="110" t="s">
        <v>4094</v>
      </c>
      <c r="I256" s="110" t="s">
        <v>4496</v>
      </c>
      <c r="J256" s="110" t="str">
        <f t="shared" si="3"/>
        <v xml:space="preserve">2720 Arizona, Dallas, TX 75216       </v>
      </c>
      <c r="K256" s="111">
        <v>43599</v>
      </c>
      <c r="L256" s="111">
        <v>43599</v>
      </c>
      <c r="M256" s="111">
        <v>43782</v>
      </c>
      <c r="N256" s="111">
        <v>43782</v>
      </c>
      <c r="O256" s="111"/>
      <c r="P256" s="110" t="s">
        <v>989</v>
      </c>
      <c r="Q256" s="110" t="s">
        <v>761</v>
      </c>
      <c r="R256" s="110" t="s">
        <v>4361</v>
      </c>
      <c r="S256" s="110" t="s">
        <v>4181</v>
      </c>
    </row>
    <row r="257" spans="1:19" hidden="1" x14ac:dyDescent="0.2">
      <c r="A257" s="110">
        <v>240137</v>
      </c>
      <c r="B257" s="110" t="s">
        <v>1198</v>
      </c>
      <c r="C257" s="110" t="s">
        <v>845</v>
      </c>
      <c r="D257" s="110" t="s">
        <v>1199</v>
      </c>
      <c r="E257" s="110" t="s">
        <v>4621</v>
      </c>
      <c r="G257" s="110" t="s">
        <v>4622</v>
      </c>
      <c r="H257" s="110" t="s">
        <v>4094</v>
      </c>
      <c r="I257" s="110" t="s">
        <v>4623</v>
      </c>
      <c r="J257" s="110" t="str">
        <f t="shared" si="3"/>
        <v xml:space="preserve">1570 CR 5005, BLUERIDGE, TX 75424       </v>
      </c>
      <c r="K257" s="111">
        <v>43599</v>
      </c>
      <c r="L257" s="111">
        <v>43599</v>
      </c>
      <c r="M257" s="111">
        <v>44148</v>
      </c>
      <c r="N257" s="111">
        <v>44151</v>
      </c>
      <c r="O257" s="111"/>
      <c r="P257" s="110" t="s">
        <v>1041</v>
      </c>
      <c r="R257" s="110" t="s">
        <v>4425</v>
      </c>
      <c r="S257" s="110" t="s">
        <v>4181</v>
      </c>
    </row>
    <row r="258" spans="1:19" hidden="1" x14ac:dyDescent="0.2">
      <c r="A258" s="110">
        <v>240138</v>
      </c>
      <c r="B258" s="110" t="s">
        <v>1102</v>
      </c>
      <c r="D258" s="110" t="s">
        <v>1200</v>
      </c>
      <c r="E258" s="110" t="s">
        <v>4624</v>
      </c>
      <c r="G258" s="110" t="s">
        <v>4104</v>
      </c>
      <c r="H258" s="110" t="s">
        <v>4094</v>
      </c>
      <c r="I258" s="110" t="s">
        <v>4262</v>
      </c>
      <c r="J258" s="110" t="str">
        <f t="shared" si="3"/>
        <v xml:space="preserve">13450 Esperanza Rd Apt 1125, Dallas, TX 75240       </v>
      </c>
      <c r="K258" s="111">
        <v>43605</v>
      </c>
      <c r="L258" s="111">
        <v>43605</v>
      </c>
      <c r="M258" s="111">
        <v>43906</v>
      </c>
      <c r="N258" s="111">
        <v>43906</v>
      </c>
      <c r="O258" s="111"/>
      <c r="P258" s="110" t="s">
        <v>989</v>
      </c>
      <c r="Q258" s="110" t="s">
        <v>761</v>
      </c>
      <c r="R258" s="110" t="s">
        <v>4361</v>
      </c>
      <c r="S258" s="110" t="s">
        <v>4181</v>
      </c>
    </row>
    <row r="259" spans="1:19" hidden="1" x14ac:dyDescent="0.2">
      <c r="A259" s="110">
        <v>240139</v>
      </c>
      <c r="B259" s="110" t="s">
        <v>1156</v>
      </c>
      <c r="C259" s="110" t="s">
        <v>762</v>
      </c>
      <c r="D259" s="110" t="s">
        <v>1201</v>
      </c>
      <c r="E259" s="110" t="s">
        <v>4625</v>
      </c>
      <c r="G259" s="110" t="s">
        <v>4104</v>
      </c>
      <c r="H259" s="110" t="s">
        <v>4094</v>
      </c>
      <c r="I259" s="110" t="s">
        <v>4262</v>
      </c>
      <c r="J259" s="110" t="str">
        <f t="shared" ref="J259:J322" si="4">E259 &amp; IF(F259&lt;&gt;"", ", " &amp; F259, "") &amp; ", " &amp; G259 &amp; ", " &amp; H259 &amp; " " &amp; I259</f>
        <v xml:space="preserve">13353 Emily Rd #155, Dallas, TX 75240       </v>
      </c>
      <c r="K259" s="111">
        <v>43614</v>
      </c>
      <c r="L259" s="111">
        <v>43614</v>
      </c>
      <c r="M259" s="111">
        <v>44391</v>
      </c>
      <c r="N259" s="111">
        <v>44391</v>
      </c>
      <c r="O259" s="111"/>
      <c r="P259" s="110" t="s">
        <v>989</v>
      </c>
      <c r="Q259" s="110" t="s">
        <v>761</v>
      </c>
      <c r="R259" s="110" t="s">
        <v>4361</v>
      </c>
      <c r="S259" s="110" t="s">
        <v>4181</v>
      </c>
    </row>
    <row r="260" spans="1:19" hidden="1" x14ac:dyDescent="0.2">
      <c r="A260" s="110">
        <v>240140</v>
      </c>
      <c r="B260" s="110" t="s">
        <v>1202</v>
      </c>
      <c r="C260" s="110" t="s">
        <v>776</v>
      </c>
      <c r="D260" s="110" t="s">
        <v>1203</v>
      </c>
      <c r="E260" s="110" t="s">
        <v>4626</v>
      </c>
      <c r="G260" s="110" t="s">
        <v>4119</v>
      </c>
      <c r="H260" s="110" t="s">
        <v>4094</v>
      </c>
      <c r="I260" s="110" t="s">
        <v>4349</v>
      </c>
      <c r="J260" s="110" t="str">
        <f t="shared" si="4"/>
        <v xml:space="preserve">2406 Yeager St, Fort Worth, TX 76112       </v>
      </c>
      <c r="K260" s="111">
        <v>43609</v>
      </c>
      <c r="L260" s="111">
        <v>43609</v>
      </c>
      <c r="M260" s="111">
        <v>44613</v>
      </c>
      <c r="N260" s="111">
        <v>44613</v>
      </c>
      <c r="O260" s="111">
        <v>44536</v>
      </c>
      <c r="P260" s="110" t="s">
        <v>1022</v>
      </c>
      <c r="Q260" s="110" t="s">
        <v>761</v>
      </c>
      <c r="R260" s="110" t="s">
        <v>4404</v>
      </c>
      <c r="S260" s="110" t="s">
        <v>4181</v>
      </c>
    </row>
    <row r="261" spans="1:19" hidden="1" x14ac:dyDescent="0.2">
      <c r="A261" s="110">
        <v>240141</v>
      </c>
      <c r="B261" s="110" t="s">
        <v>1072</v>
      </c>
      <c r="C261" s="110" t="s">
        <v>772</v>
      </c>
      <c r="D261" s="110" t="s">
        <v>1204</v>
      </c>
      <c r="E261" s="110" t="s">
        <v>4627</v>
      </c>
      <c r="F261" s="110" t="s">
        <v>4628</v>
      </c>
      <c r="G261" s="110" t="s">
        <v>4629</v>
      </c>
      <c r="H261" s="110" t="s">
        <v>4094</v>
      </c>
      <c r="I261" s="110" t="s">
        <v>4095</v>
      </c>
      <c r="J261" s="110" t="str">
        <f t="shared" si="4"/>
        <v xml:space="preserve">7401, 7401 Aberdeen Dr, Rowllett, TX 75089       </v>
      </c>
      <c r="K261" s="111">
        <v>43609</v>
      </c>
      <c r="L261" s="111">
        <v>43609</v>
      </c>
      <c r="M261" s="111">
        <v>43668</v>
      </c>
      <c r="N261" s="111">
        <v>43668</v>
      </c>
      <c r="O261" s="111"/>
      <c r="P261" s="110" t="s">
        <v>1041</v>
      </c>
      <c r="R261" s="110" t="s">
        <v>4425</v>
      </c>
      <c r="S261" s="110" t="s">
        <v>4181</v>
      </c>
    </row>
    <row r="262" spans="1:19" hidden="1" x14ac:dyDescent="0.2">
      <c r="A262" s="110">
        <v>240142</v>
      </c>
      <c r="B262" s="110" t="s">
        <v>1205</v>
      </c>
      <c r="C262" s="110" t="s">
        <v>784</v>
      </c>
      <c r="D262" s="110" t="s">
        <v>1070</v>
      </c>
      <c r="E262" s="110" t="s">
        <v>4630</v>
      </c>
      <c r="G262" s="110" t="s">
        <v>4562</v>
      </c>
      <c r="H262" s="110" t="s">
        <v>4094</v>
      </c>
      <c r="I262" s="110" t="s">
        <v>4563</v>
      </c>
      <c r="J262" s="110" t="str">
        <f t="shared" si="4"/>
        <v xml:space="preserve">1414 Shady Brook Dr, Desoto, TX 75115       </v>
      </c>
      <c r="K262" s="111">
        <v>43619</v>
      </c>
      <c r="L262" s="111">
        <v>43613</v>
      </c>
      <c r="M262" s="111">
        <v>45262</v>
      </c>
      <c r="N262" s="111">
        <v>45262</v>
      </c>
      <c r="O262" s="111">
        <v>44763</v>
      </c>
      <c r="P262" s="110" t="s">
        <v>1054</v>
      </c>
      <c r="Q262" s="110" t="s">
        <v>761</v>
      </c>
      <c r="R262" s="110" t="s">
        <v>4440</v>
      </c>
      <c r="S262" s="110" t="s">
        <v>4181</v>
      </c>
    </row>
    <row r="263" spans="1:19" hidden="1" x14ac:dyDescent="0.2">
      <c r="A263" s="110">
        <v>240143</v>
      </c>
      <c r="B263" s="110" t="s">
        <v>1206</v>
      </c>
      <c r="C263" s="110" t="s">
        <v>776</v>
      </c>
      <c r="D263" s="110" t="s">
        <v>1207</v>
      </c>
      <c r="E263" s="110" t="s">
        <v>4631</v>
      </c>
      <c r="G263" s="110" t="s">
        <v>4226</v>
      </c>
      <c r="H263" s="110" t="s">
        <v>4094</v>
      </c>
      <c r="I263" s="110" t="s">
        <v>4159</v>
      </c>
      <c r="J263" s="110" t="str">
        <f t="shared" si="4"/>
        <v xml:space="preserve">6711 Old Stone Dr, Forth Worth, TX 76137       </v>
      </c>
      <c r="K263" s="111">
        <v>43614</v>
      </c>
      <c r="L263" s="111">
        <v>43614</v>
      </c>
      <c r="M263" s="111">
        <v>44568</v>
      </c>
      <c r="N263" s="111">
        <v>44568</v>
      </c>
      <c r="O263" s="111"/>
      <c r="P263" s="110" t="s">
        <v>760</v>
      </c>
      <c r="R263" s="110" t="s">
        <v>599</v>
      </c>
      <c r="S263" s="110" t="s">
        <v>3886</v>
      </c>
    </row>
    <row r="264" spans="1:19" hidden="1" x14ac:dyDescent="0.2">
      <c r="A264" s="110">
        <v>240144</v>
      </c>
      <c r="B264" s="110" t="s">
        <v>908</v>
      </c>
      <c r="D264" s="110" t="s">
        <v>1208</v>
      </c>
      <c r="E264" s="110" t="s">
        <v>4632</v>
      </c>
      <c r="G264" s="110" t="s">
        <v>4167</v>
      </c>
      <c r="H264" s="110" t="s">
        <v>4094</v>
      </c>
      <c r="I264" s="110" t="s">
        <v>4633</v>
      </c>
      <c r="J264" s="110" t="str">
        <f t="shared" si="4"/>
        <v xml:space="preserve">721 E strong Pkwy, Grand Prairie, TX 75050       </v>
      </c>
      <c r="K264" s="111">
        <v>43633</v>
      </c>
      <c r="L264" s="111">
        <v>43633</v>
      </c>
      <c r="M264" s="111">
        <v>44333</v>
      </c>
      <c r="N264" s="111">
        <v>44333</v>
      </c>
      <c r="O264" s="111"/>
      <c r="P264" s="110" t="s">
        <v>989</v>
      </c>
      <c r="Q264" s="110" t="s">
        <v>761</v>
      </c>
      <c r="R264" s="110" t="s">
        <v>4361</v>
      </c>
      <c r="S264" s="110" t="s">
        <v>4181</v>
      </c>
    </row>
    <row r="265" spans="1:19" hidden="1" x14ac:dyDescent="0.2">
      <c r="A265" s="110">
        <v>240145</v>
      </c>
      <c r="B265" s="110" t="s">
        <v>1209</v>
      </c>
      <c r="C265" s="110" t="s">
        <v>778</v>
      </c>
      <c r="D265" s="110" t="s">
        <v>1210</v>
      </c>
      <c r="E265" s="110" t="s">
        <v>4634</v>
      </c>
      <c r="G265" s="110" t="s">
        <v>4104</v>
      </c>
      <c r="H265" s="110" t="s">
        <v>4094</v>
      </c>
      <c r="I265" s="110" t="s">
        <v>4161</v>
      </c>
      <c r="J265" s="110" t="str">
        <f t="shared" si="4"/>
        <v xml:space="preserve">1321 Whitley Dr, Dallas, TX 75217       </v>
      </c>
      <c r="K265" s="111">
        <v>43633</v>
      </c>
      <c r="L265" s="111">
        <v>43633</v>
      </c>
      <c r="M265" s="111">
        <v>44435</v>
      </c>
      <c r="N265" s="111">
        <v>44435</v>
      </c>
      <c r="O265" s="111">
        <v>44391</v>
      </c>
      <c r="P265" s="110" t="s">
        <v>837</v>
      </c>
      <c r="Q265" s="110" t="s">
        <v>761</v>
      </c>
      <c r="R265" s="110" t="s">
        <v>4174</v>
      </c>
      <c r="S265" s="110" t="s">
        <v>4181</v>
      </c>
    </row>
    <row r="266" spans="1:19" hidden="1" x14ac:dyDescent="0.2">
      <c r="A266" s="110">
        <v>240146</v>
      </c>
      <c r="B266" s="110" t="s">
        <v>1089</v>
      </c>
      <c r="D266" s="110" t="s">
        <v>1211</v>
      </c>
      <c r="E266" s="110" t="s">
        <v>4635</v>
      </c>
      <c r="G266" s="110" t="s">
        <v>4129</v>
      </c>
      <c r="H266" s="110" t="s">
        <v>4094</v>
      </c>
      <c r="I266" s="110" t="s">
        <v>4159</v>
      </c>
      <c r="J266" s="110" t="str">
        <f t="shared" si="4"/>
        <v xml:space="preserve">6813 Bluff View Dr, Watauga, TX 76137       </v>
      </c>
      <c r="K266" s="111">
        <v>43640</v>
      </c>
      <c r="L266" s="111">
        <v>43640</v>
      </c>
      <c r="M266" s="111">
        <v>43677</v>
      </c>
      <c r="N266" s="111">
        <v>43677</v>
      </c>
      <c r="O266" s="111"/>
      <c r="P266" s="110" t="s">
        <v>989</v>
      </c>
      <c r="Q266" s="110" t="s">
        <v>761</v>
      </c>
      <c r="R266" s="110" t="s">
        <v>4361</v>
      </c>
      <c r="S266" s="110" t="s">
        <v>4181</v>
      </c>
    </row>
    <row r="267" spans="1:19" x14ac:dyDescent="0.2">
      <c r="A267" s="110">
        <v>240147</v>
      </c>
      <c r="B267" s="110" t="s">
        <v>868</v>
      </c>
      <c r="C267" s="110" t="s">
        <v>810</v>
      </c>
      <c r="D267" s="110" t="s">
        <v>1145</v>
      </c>
      <c r="E267" s="110" t="s">
        <v>4636</v>
      </c>
      <c r="G267" s="110" t="s">
        <v>4119</v>
      </c>
      <c r="H267" s="110" t="s">
        <v>4094</v>
      </c>
      <c r="I267" s="110" t="s">
        <v>4227</v>
      </c>
      <c r="J267" s="110" t="str">
        <f t="shared" si="4"/>
        <v xml:space="preserve">3212 NW 30th St, Fort Worth, TX 76106       </v>
      </c>
      <c r="K267" s="111">
        <v>43647</v>
      </c>
      <c r="L267" s="111">
        <v>43647</v>
      </c>
      <c r="M267" s="111">
        <v>45378</v>
      </c>
      <c r="N267" s="111">
        <v>45378</v>
      </c>
      <c r="O267" s="111">
        <v>45279</v>
      </c>
      <c r="P267" s="110" t="s">
        <v>989</v>
      </c>
      <c r="Q267" s="110" t="s">
        <v>761</v>
      </c>
      <c r="R267" s="110" t="s">
        <v>4361</v>
      </c>
      <c r="S267" s="110" t="s">
        <v>4181</v>
      </c>
    </row>
    <row r="268" spans="1:19" hidden="1" x14ac:dyDescent="0.2">
      <c r="A268" s="110">
        <v>240148</v>
      </c>
      <c r="B268" s="110" t="s">
        <v>1212</v>
      </c>
      <c r="C268" s="110" t="s">
        <v>848</v>
      </c>
      <c r="D268" s="110" t="s">
        <v>1213</v>
      </c>
      <c r="E268" s="110" t="s">
        <v>4636</v>
      </c>
      <c r="G268" s="110" t="s">
        <v>4119</v>
      </c>
      <c r="H268" s="110" t="s">
        <v>4094</v>
      </c>
      <c r="I268" s="110" t="s">
        <v>4227</v>
      </c>
      <c r="J268" s="110" t="str">
        <f t="shared" si="4"/>
        <v xml:space="preserve">3212 NW 30th St, Fort Worth, TX 76106       </v>
      </c>
      <c r="K268" s="111">
        <v>43647</v>
      </c>
      <c r="L268" s="111">
        <v>43647</v>
      </c>
      <c r="M268" s="111">
        <v>43654</v>
      </c>
      <c r="N268" s="111">
        <v>43654</v>
      </c>
      <c r="O268" s="111"/>
      <c r="P268" s="110" t="s">
        <v>1022</v>
      </c>
      <c r="Q268" s="110" t="s">
        <v>761</v>
      </c>
      <c r="R268" s="110" t="s">
        <v>4404</v>
      </c>
      <c r="S268" s="110" t="s">
        <v>4181</v>
      </c>
    </row>
    <row r="269" spans="1:19" hidden="1" x14ac:dyDescent="0.2">
      <c r="A269" s="110">
        <v>240149</v>
      </c>
      <c r="B269" s="110" t="s">
        <v>877</v>
      </c>
      <c r="C269" s="110" t="s">
        <v>778</v>
      </c>
      <c r="D269" s="110" t="s">
        <v>1169</v>
      </c>
      <c r="E269" s="110" t="s">
        <v>4637</v>
      </c>
      <c r="G269" s="110" t="s">
        <v>4170</v>
      </c>
      <c r="H269" s="110" t="s">
        <v>4094</v>
      </c>
      <c r="I269" s="110" t="s">
        <v>4194</v>
      </c>
      <c r="J269" s="110" t="str">
        <f t="shared" si="4"/>
        <v xml:space="preserve">2121 Marsh Ln 1311, Carrollton, TX 75006       </v>
      </c>
      <c r="K269" s="111">
        <v>43647</v>
      </c>
      <c r="L269" s="111">
        <v>43647</v>
      </c>
      <c r="M269" s="111">
        <v>43647</v>
      </c>
      <c r="N269" s="111">
        <v>43647</v>
      </c>
      <c r="O269" s="111"/>
      <c r="P269" s="110" t="s">
        <v>989</v>
      </c>
      <c r="Q269" s="110" t="s">
        <v>761</v>
      </c>
      <c r="R269" s="110" t="s">
        <v>4361</v>
      </c>
      <c r="S269" s="110" t="s">
        <v>4181</v>
      </c>
    </row>
    <row r="270" spans="1:19" hidden="1" x14ac:dyDescent="0.2">
      <c r="A270" s="110">
        <v>240150</v>
      </c>
      <c r="B270" s="110" t="s">
        <v>1214</v>
      </c>
      <c r="D270" s="110" t="s">
        <v>1215</v>
      </c>
      <c r="E270" s="110" t="s">
        <v>4638</v>
      </c>
      <c r="G270" s="110" t="s">
        <v>4119</v>
      </c>
      <c r="H270" s="110" t="s">
        <v>4094</v>
      </c>
      <c r="I270" s="110" t="s">
        <v>4227</v>
      </c>
      <c r="J270" s="110" t="str">
        <f t="shared" si="4"/>
        <v xml:space="preserve">3220 N Hording St, Fort Worth, TX 76106       </v>
      </c>
      <c r="K270" s="111">
        <v>43661</v>
      </c>
      <c r="L270" s="111">
        <v>43649</v>
      </c>
      <c r="M270" s="111">
        <v>43658</v>
      </c>
      <c r="N270" s="111">
        <v>43658</v>
      </c>
      <c r="O270" s="111"/>
      <c r="P270" s="110" t="s">
        <v>989</v>
      </c>
      <c r="Q270" s="110" t="s">
        <v>761</v>
      </c>
      <c r="R270" s="110" t="s">
        <v>4361</v>
      </c>
      <c r="S270" s="110" t="s">
        <v>4181</v>
      </c>
    </row>
    <row r="271" spans="1:19" hidden="1" x14ac:dyDescent="0.2">
      <c r="A271" s="110">
        <v>240151</v>
      </c>
      <c r="B271" s="110" t="s">
        <v>1035</v>
      </c>
      <c r="C271" s="110" t="s">
        <v>778</v>
      </c>
      <c r="D271" s="110" t="s">
        <v>1216</v>
      </c>
      <c r="E271" s="110" t="s">
        <v>4639</v>
      </c>
      <c r="G271" s="110" t="s">
        <v>4104</v>
      </c>
      <c r="H271" s="110" t="s">
        <v>4094</v>
      </c>
      <c r="I271" s="110" t="s">
        <v>4161</v>
      </c>
      <c r="J271" s="110" t="str">
        <f t="shared" si="4"/>
        <v xml:space="preserve">943 Spiceberry, Dallas, TX 75217       </v>
      </c>
      <c r="K271" s="111">
        <v>43655</v>
      </c>
      <c r="L271" s="111">
        <v>43842</v>
      </c>
      <c r="M271" s="111">
        <v>44106</v>
      </c>
      <c r="N271" s="111">
        <v>44106</v>
      </c>
      <c r="O271" s="111"/>
      <c r="P271" s="110" t="s">
        <v>989</v>
      </c>
      <c r="Q271" s="110" t="s">
        <v>761</v>
      </c>
      <c r="R271" s="110" t="s">
        <v>4361</v>
      </c>
      <c r="S271" s="110" t="s">
        <v>4181</v>
      </c>
    </row>
    <row r="272" spans="1:19" hidden="1" x14ac:dyDescent="0.2">
      <c r="A272" s="110">
        <v>240152</v>
      </c>
      <c r="B272" s="110" t="s">
        <v>1217</v>
      </c>
      <c r="D272" s="110" t="s">
        <v>1218</v>
      </c>
      <c r="E272" s="110" t="s">
        <v>4640</v>
      </c>
      <c r="G272" s="110" t="s">
        <v>4104</v>
      </c>
      <c r="H272" s="110" t="s">
        <v>4094</v>
      </c>
      <c r="I272" s="110" t="s">
        <v>4140</v>
      </c>
      <c r="J272" s="110" t="str">
        <f t="shared" si="4"/>
        <v xml:space="preserve">13223 Fish Rd lot 58, Dallas, TX 75253       </v>
      </c>
      <c r="L272" s="111">
        <v>43655</v>
      </c>
      <c r="M272" s="111">
        <v>43781</v>
      </c>
      <c r="N272" s="111">
        <v>43781</v>
      </c>
      <c r="O272" s="111"/>
      <c r="P272" s="110" t="s">
        <v>989</v>
      </c>
      <c r="Q272" s="110" t="s">
        <v>761</v>
      </c>
      <c r="R272" s="110" t="s">
        <v>4361</v>
      </c>
      <c r="S272" s="110" t="s">
        <v>4181</v>
      </c>
    </row>
    <row r="273" spans="1:19" hidden="1" x14ac:dyDescent="0.2">
      <c r="A273" s="110">
        <v>240153</v>
      </c>
      <c r="B273" s="110" t="s">
        <v>912</v>
      </c>
      <c r="C273" s="110" t="s">
        <v>762</v>
      </c>
      <c r="D273" s="110" t="s">
        <v>1219</v>
      </c>
      <c r="E273" s="110" t="s">
        <v>4641</v>
      </c>
      <c r="G273" s="110" t="s">
        <v>4642</v>
      </c>
      <c r="H273" s="110" t="s">
        <v>4094</v>
      </c>
      <c r="I273" s="110" t="s">
        <v>4643</v>
      </c>
      <c r="J273" s="110" t="str">
        <f t="shared" si="4"/>
        <v xml:space="preserve">6921 Highland Crest Ln, Sachse, TX 75048       </v>
      </c>
      <c r="L273" s="111">
        <v>43656</v>
      </c>
      <c r="M273" s="111">
        <v>43700</v>
      </c>
      <c r="N273" s="111">
        <v>43700</v>
      </c>
      <c r="O273" s="111"/>
      <c r="P273" s="110" t="s">
        <v>989</v>
      </c>
      <c r="Q273" s="110" t="s">
        <v>761</v>
      </c>
      <c r="R273" s="110" t="s">
        <v>4361</v>
      </c>
      <c r="S273" s="110" t="s">
        <v>4181</v>
      </c>
    </row>
    <row r="274" spans="1:19" hidden="1" x14ac:dyDescent="0.2">
      <c r="A274" s="110">
        <v>240154</v>
      </c>
      <c r="B274" s="110" t="s">
        <v>1220</v>
      </c>
      <c r="D274" s="110" t="s">
        <v>1221</v>
      </c>
      <c r="E274" s="110" t="s">
        <v>4644</v>
      </c>
      <c r="G274" s="110" t="s">
        <v>4645</v>
      </c>
      <c r="H274" s="110" t="s">
        <v>4094</v>
      </c>
      <c r="I274" s="110" t="s">
        <v>4646</v>
      </c>
      <c r="J274" s="110" t="str">
        <f t="shared" si="4"/>
        <v xml:space="preserve">2326 E Ann Arbor Ave, Dalllas, TX 73216       </v>
      </c>
      <c r="L274" s="111">
        <v>43656</v>
      </c>
      <c r="M274" s="111">
        <v>44431</v>
      </c>
      <c r="N274" s="111">
        <v>44431</v>
      </c>
      <c r="O274" s="111"/>
      <c r="P274" s="110" t="s">
        <v>989</v>
      </c>
      <c r="Q274" s="110" t="s">
        <v>761</v>
      </c>
      <c r="R274" s="110" t="s">
        <v>4361</v>
      </c>
      <c r="S274" s="110" t="s">
        <v>4181</v>
      </c>
    </row>
    <row r="275" spans="1:19" hidden="1" x14ac:dyDescent="0.2">
      <c r="A275" s="110">
        <v>240155</v>
      </c>
      <c r="B275" s="110" t="s">
        <v>969</v>
      </c>
      <c r="D275" s="110" t="s">
        <v>1114</v>
      </c>
      <c r="E275" s="110" t="s">
        <v>4647</v>
      </c>
      <c r="G275" s="110" t="s">
        <v>4287</v>
      </c>
      <c r="H275" s="110" t="s">
        <v>4094</v>
      </c>
      <c r="I275" s="110" t="s">
        <v>4648</v>
      </c>
      <c r="J275" s="110" t="str">
        <f t="shared" si="4"/>
        <v xml:space="preserve">3205 Griffith, Irving, TX 75061       </v>
      </c>
      <c r="L275" s="111">
        <v>43655</v>
      </c>
      <c r="M275" s="111">
        <v>43781</v>
      </c>
      <c r="N275" s="111">
        <v>43781</v>
      </c>
      <c r="O275" s="111"/>
      <c r="P275" s="110" t="s">
        <v>989</v>
      </c>
      <c r="Q275" s="110" t="s">
        <v>761</v>
      </c>
      <c r="R275" s="110" t="s">
        <v>4361</v>
      </c>
      <c r="S275" s="110" t="s">
        <v>4181</v>
      </c>
    </row>
    <row r="276" spans="1:19" hidden="1" x14ac:dyDescent="0.2">
      <c r="A276" s="110">
        <v>240156</v>
      </c>
      <c r="B276" s="110" t="s">
        <v>1222</v>
      </c>
      <c r="D276" s="110" t="s">
        <v>1223</v>
      </c>
      <c r="E276" s="110" t="s">
        <v>4649</v>
      </c>
      <c r="G276" s="110" t="s">
        <v>4650</v>
      </c>
      <c r="H276" s="110" t="s">
        <v>4094</v>
      </c>
      <c r="I276" s="110" t="s">
        <v>4651</v>
      </c>
      <c r="J276" s="110" t="str">
        <f t="shared" si="4"/>
        <v xml:space="preserve">309 Robin St, Crowley, TX 76036       </v>
      </c>
      <c r="L276" s="111">
        <v>43668</v>
      </c>
      <c r="M276" s="111">
        <v>43806</v>
      </c>
      <c r="N276" s="111">
        <v>43806</v>
      </c>
      <c r="O276" s="111"/>
      <c r="P276" s="110" t="s">
        <v>989</v>
      </c>
      <c r="Q276" s="110" t="s">
        <v>761</v>
      </c>
      <c r="R276" s="110" t="s">
        <v>4361</v>
      </c>
      <c r="S276" s="110" t="s">
        <v>4181</v>
      </c>
    </row>
    <row r="277" spans="1:19" hidden="1" x14ac:dyDescent="0.2">
      <c r="A277" s="110">
        <v>240157</v>
      </c>
      <c r="B277" s="110" t="s">
        <v>1224</v>
      </c>
      <c r="C277" s="110" t="s">
        <v>776</v>
      </c>
      <c r="D277" s="110" t="s">
        <v>1225</v>
      </c>
      <c r="E277" s="110" t="s">
        <v>4652</v>
      </c>
      <c r="G277" s="110" t="s">
        <v>4653</v>
      </c>
      <c r="H277" s="110" t="s">
        <v>4094</v>
      </c>
      <c r="I277" s="110" t="s">
        <v>4654</v>
      </c>
      <c r="J277" s="110" t="str">
        <f t="shared" si="4"/>
        <v xml:space="preserve">2249 Red Maple Rd, Flower , TX 75022       </v>
      </c>
      <c r="L277" s="111">
        <v>43675</v>
      </c>
      <c r="M277" s="111">
        <v>43862</v>
      </c>
      <c r="N277" s="111">
        <v>43862</v>
      </c>
      <c r="O277" s="111"/>
      <c r="P277" s="110" t="s">
        <v>989</v>
      </c>
      <c r="Q277" s="110" t="s">
        <v>771</v>
      </c>
      <c r="R277" s="110" t="s">
        <v>4361</v>
      </c>
      <c r="S277" s="110" t="s">
        <v>4181</v>
      </c>
    </row>
    <row r="278" spans="1:19" hidden="1" x14ac:dyDescent="0.2">
      <c r="A278" s="110">
        <v>240158</v>
      </c>
      <c r="B278" s="110" t="s">
        <v>1226</v>
      </c>
      <c r="C278" s="110" t="s">
        <v>769</v>
      </c>
      <c r="D278" s="110" t="s">
        <v>767</v>
      </c>
      <c r="E278" s="110" t="s">
        <v>4655</v>
      </c>
      <c r="G278" s="110" t="s">
        <v>4656</v>
      </c>
      <c r="H278" s="110" t="s">
        <v>4094</v>
      </c>
      <c r="I278" s="110" t="s">
        <v>4657</v>
      </c>
      <c r="J278" s="110" t="str">
        <f t="shared" si="4"/>
        <v xml:space="preserve">2288 CR 3701, Bridgeport, TX 76426       </v>
      </c>
      <c r="L278" s="111">
        <v>44008</v>
      </c>
      <c r="M278" s="111">
        <v>44323</v>
      </c>
      <c r="N278" s="111">
        <v>44323</v>
      </c>
      <c r="O278" s="111"/>
      <c r="P278" s="110" t="s">
        <v>989</v>
      </c>
      <c r="Q278" s="110" t="s">
        <v>761</v>
      </c>
      <c r="R278" s="110" t="s">
        <v>4361</v>
      </c>
      <c r="S278" s="110" t="s">
        <v>4181</v>
      </c>
    </row>
    <row r="279" spans="1:19" hidden="1" x14ac:dyDescent="0.2">
      <c r="A279" s="110">
        <v>240159</v>
      </c>
      <c r="B279" s="110" t="s">
        <v>1227</v>
      </c>
      <c r="C279" s="110" t="s">
        <v>766</v>
      </c>
      <c r="D279" s="110" t="s">
        <v>1228</v>
      </c>
      <c r="E279" s="110" t="s">
        <v>4658</v>
      </c>
      <c r="G279" s="110" t="s">
        <v>4119</v>
      </c>
      <c r="H279" s="110" t="s">
        <v>4094</v>
      </c>
      <c r="I279" s="110" t="s">
        <v>4339</v>
      </c>
      <c r="J279" s="110" t="str">
        <f t="shared" si="4"/>
        <v xml:space="preserve">9121 Blakely Dr, Fort Worth, TX 76134       </v>
      </c>
      <c r="L279" s="111">
        <v>43682</v>
      </c>
      <c r="M279" s="111">
        <v>43690</v>
      </c>
      <c r="N279" s="111">
        <v>43690</v>
      </c>
      <c r="O279" s="111"/>
      <c r="P279" s="110" t="s">
        <v>989</v>
      </c>
      <c r="Q279" s="110" t="s">
        <v>771</v>
      </c>
      <c r="R279" s="110" t="s">
        <v>4361</v>
      </c>
      <c r="S279" s="110" t="s">
        <v>4181</v>
      </c>
    </row>
    <row r="280" spans="1:19" x14ac:dyDescent="0.2">
      <c r="A280" s="110">
        <v>240160</v>
      </c>
      <c r="B280" s="110" t="s">
        <v>1061</v>
      </c>
      <c r="D280" s="110" t="s">
        <v>1229</v>
      </c>
      <c r="E280" s="110" t="s">
        <v>4659</v>
      </c>
      <c r="G280" s="110" t="s">
        <v>4104</v>
      </c>
      <c r="H280" s="110" t="s">
        <v>4094</v>
      </c>
      <c r="I280" s="110" t="s">
        <v>4660</v>
      </c>
      <c r="J280" s="110" t="str">
        <f t="shared" si="4"/>
        <v xml:space="preserve">17617 Midway Rd 350, Dallas, TX 75287       </v>
      </c>
      <c r="K280" s="111">
        <v>43696</v>
      </c>
      <c r="L280" s="111">
        <v>43696</v>
      </c>
      <c r="M280" s="111">
        <v>45626</v>
      </c>
      <c r="N280" s="111"/>
      <c r="O280" s="111">
        <v>45271</v>
      </c>
      <c r="P280" s="110" t="s">
        <v>1054</v>
      </c>
      <c r="Q280" s="110" t="s">
        <v>761</v>
      </c>
      <c r="R280" s="110" t="s">
        <v>4440</v>
      </c>
      <c r="S280" s="110" t="s">
        <v>4181</v>
      </c>
    </row>
    <row r="281" spans="1:19" x14ac:dyDescent="0.2">
      <c r="A281" s="110">
        <v>240161</v>
      </c>
      <c r="B281" s="110" t="s">
        <v>1230</v>
      </c>
      <c r="C281" s="110" t="s">
        <v>776</v>
      </c>
      <c r="D281" s="110" t="s">
        <v>1231</v>
      </c>
      <c r="E281" s="110" t="s">
        <v>4661</v>
      </c>
      <c r="G281" s="110" t="s">
        <v>4167</v>
      </c>
      <c r="H281" s="110" t="s">
        <v>4094</v>
      </c>
      <c r="I281" s="110" t="s">
        <v>4410</v>
      </c>
      <c r="J281" s="110" t="str">
        <f t="shared" si="4"/>
        <v xml:space="preserve">1526 Ave E, Grand Prairie, TX 75051       </v>
      </c>
      <c r="K281" s="111">
        <v>45495</v>
      </c>
      <c r="L281" s="111">
        <v>43696</v>
      </c>
      <c r="M281" s="111">
        <v>45623</v>
      </c>
      <c r="N281" s="111"/>
      <c r="O281" s="111">
        <v>45492</v>
      </c>
      <c r="P281" s="110" t="s">
        <v>1054</v>
      </c>
      <c r="Q281" s="110" t="s">
        <v>761</v>
      </c>
      <c r="R281" s="110" t="s">
        <v>4440</v>
      </c>
      <c r="S281" s="110" t="s">
        <v>4181</v>
      </c>
    </row>
    <row r="282" spans="1:19" x14ac:dyDescent="0.2">
      <c r="A282" s="110">
        <v>240162</v>
      </c>
      <c r="B282" s="110" t="s">
        <v>1006</v>
      </c>
      <c r="C282" s="110" t="s">
        <v>766</v>
      </c>
      <c r="D282" s="110" t="s">
        <v>913</v>
      </c>
      <c r="E282" s="110" t="s">
        <v>4662</v>
      </c>
      <c r="G282" s="110" t="s">
        <v>799</v>
      </c>
      <c r="H282" s="110" t="s">
        <v>4094</v>
      </c>
      <c r="I282" s="110" t="s">
        <v>4663</v>
      </c>
      <c r="J282" s="110" t="str">
        <f t="shared" si="4"/>
        <v xml:space="preserve">6206 Haney Dr, Austin, TX 78723       </v>
      </c>
      <c r="K282" s="111">
        <v>43700</v>
      </c>
      <c r="L282" s="111">
        <v>43700</v>
      </c>
      <c r="M282" s="111">
        <v>45317</v>
      </c>
      <c r="N282" s="111">
        <v>45317</v>
      </c>
      <c r="O282" s="111"/>
      <c r="P282" s="110" t="s">
        <v>989</v>
      </c>
      <c r="Q282" s="110" t="s">
        <v>761</v>
      </c>
      <c r="R282" s="110" t="s">
        <v>4361</v>
      </c>
      <c r="S282" s="110" t="s">
        <v>4181</v>
      </c>
    </row>
    <row r="283" spans="1:19" hidden="1" x14ac:dyDescent="0.2">
      <c r="A283" s="110">
        <v>240163</v>
      </c>
      <c r="B283" s="110" t="s">
        <v>1035</v>
      </c>
      <c r="D283" s="110" t="s">
        <v>1085</v>
      </c>
      <c r="E283" s="110" t="s">
        <v>4664</v>
      </c>
      <c r="G283" s="110" t="s">
        <v>4665</v>
      </c>
      <c r="H283" s="110" t="s">
        <v>4094</v>
      </c>
      <c r="I283" s="110" t="s">
        <v>4666</v>
      </c>
      <c r="J283" s="110" t="str">
        <f t="shared" si="4"/>
        <v xml:space="preserve">652 Willow Ridge Circle, Rockwell, TX 75032       </v>
      </c>
      <c r="L283" s="111">
        <v>43696</v>
      </c>
      <c r="M283" s="111">
        <v>43743</v>
      </c>
      <c r="N283" s="111">
        <v>43743</v>
      </c>
      <c r="O283" s="111"/>
      <c r="P283" s="110" t="s">
        <v>989</v>
      </c>
      <c r="Q283" s="110" t="s">
        <v>761</v>
      </c>
      <c r="R283" s="110" t="s">
        <v>4361</v>
      </c>
      <c r="S283" s="110" t="s">
        <v>4181</v>
      </c>
    </row>
    <row r="284" spans="1:19" x14ac:dyDescent="0.2">
      <c r="A284" s="110">
        <v>240164</v>
      </c>
      <c r="B284" s="110" t="s">
        <v>979</v>
      </c>
      <c r="D284" s="110" t="s">
        <v>1232</v>
      </c>
      <c r="E284" s="110" t="s">
        <v>4667</v>
      </c>
      <c r="G284" s="110" t="s">
        <v>4235</v>
      </c>
      <c r="H284" s="110" t="s">
        <v>4094</v>
      </c>
      <c r="I284" s="110" t="s">
        <v>4462</v>
      </c>
      <c r="J284" s="110" t="str">
        <f t="shared" si="4"/>
        <v xml:space="preserve">2306 N Belt Line Rd Apt 815, Mesquite, TX 75150       </v>
      </c>
      <c r="K284" s="111">
        <v>43710</v>
      </c>
      <c r="L284" s="111">
        <v>43710</v>
      </c>
      <c r="M284" s="111">
        <v>45623</v>
      </c>
      <c r="N284" s="111"/>
      <c r="O284" s="111"/>
      <c r="P284" s="110" t="s">
        <v>1100</v>
      </c>
      <c r="Q284" s="110" t="s">
        <v>761</v>
      </c>
      <c r="R284" s="110" t="s">
        <v>4489</v>
      </c>
      <c r="S284" s="110" t="s">
        <v>4181</v>
      </c>
    </row>
    <row r="285" spans="1:19" x14ac:dyDescent="0.2">
      <c r="A285" s="110">
        <v>240165</v>
      </c>
      <c r="B285" s="110" t="s">
        <v>974</v>
      </c>
      <c r="C285" s="110" t="s">
        <v>791</v>
      </c>
      <c r="D285" s="110" t="s">
        <v>1233</v>
      </c>
      <c r="E285" s="110" t="s">
        <v>4668</v>
      </c>
      <c r="G285" s="110" t="s">
        <v>4330</v>
      </c>
      <c r="H285" s="110" t="s">
        <v>4094</v>
      </c>
      <c r="I285" s="110" t="s">
        <v>4669</v>
      </c>
      <c r="J285" s="110" t="str">
        <f t="shared" si="4"/>
        <v xml:space="preserve">2823 Davenridge ln, Houston, TX 77047       </v>
      </c>
      <c r="K285" s="111">
        <v>43717</v>
      </c>
      <c r="L285" s="111">
        <v>43717</v>
      </c>
      <c r="M285" s="111">
        <v>45625</v>
      </c>
      <c r="N285" s="111"/>
      <c r="O285" s="111"/>
      <c r="P285" s="110" t="s">
        <v>843</v>
      </c>
      <c r="Q285" s="110" t="s">
        <v>761</v>
      </c>
      <c r="R285" s="110" t="s">
        <v>4180</v>
      </c>
      <c r="S285" s="110" t="s">
        <v>4181</v>
      </c>
    </row>
    <row r="286" spans="1:19" x14ac:dyDescent="0.2">
      <c r="A286" s="110">
        <v>240166</v>
      </c>
      <c r="B286" s="110" t="s">
        <v>1234</v>
      </c>
      <c r="D286" s="110" t="s">
        <v>1235</v>
      </c>
      <c r="E286" s="110" t="s">
        <v>4670</v>
      </c>
      <c r="G286" s="110" t="s">
        <v>4671</v>
      </c>
      <c r="H286" s="110" t="s">
        <v>4094</v>
      </c>
      <c r="I286" s="110" t="s">
        <v>4672</v>
      </c>
      <c r="J286" s="110" t="str">
        <f t="shared" si="4"/>
        <v xml:space="preserve">221 W Hull st, Denison, TX 75020       </v>
      </c>
      <c r="K286" s="111">
        <v>45324</v>
      </c>
      <c r="L286" s="111">
        <v>43717</v>
      </c>
      <c r="M286" s="111">
        <v>45569</v>
      </c>
      <c r="N286" s="111"/>
      <c r="O286" s="111">
        <v>45322</v>
      </c>
      <c r="P286" s="110" t="s">
        <v>1022</v>
      </c>
      <c r="Q286" s="110" t="s">
        <v>761</v>
      </c>
      <c r="R286" s="110" t="s">
        <v>4404</v>
      </c>
      <c r="S286" s="110" t="s">
        <v>4181</v>
      </c>
    </row>
    <row r="287" spans="1:19" hidden="1" x14ac:dyDescent="0.2">
      <c r="A287" s="110">
        <v>240167</v>
      </c>
      <c r="B287" s="110" t="s">
        <v>908</v>
      </c>
      <c r="C287" s="110" t="s">
        <v>776</v>
      </c>
      <c r="D287" s="110" t="s">
        <v>1236</v>
      </c>
      <c r="E287" s="110" t="s">
        <v>4673</v>
      </c>
      <c r="G287" s="110" t="s">
        <v>4104</v>
      </c>
      <c r="H287" s="110" t="s">
        <v>4094</v>
      </c>
      <c r="I287" s="110" t="s">
        <v>4496</v>
      </c>
      <c r="J287" s="110" t="str">
        <f t="shared" si="4"/>
        <v xml:space="preserve">3115 Alaska Ave, Dallas, TX 75216       </v>
      </c>
      <c r="K287" s="111">
        <v>44609</v>
      </c>
      <c r="L287" s="111">
        <v>44609</v>
      </c>
      <c r="M287" s="111">
        <v>44757</v>
      </c>
      <c r="N287" s="111">
        <v>44757</v>
      </c>
      <c r="O287" s="111">
        <v>44609</v>
      </c>
      <c r="P287" s="110" t="s">
        <v>1022</v>
      </c>
      <c r="Q287" s="110" t="s">
        <v>761</v>
      </c>
      <c r="R287" s="110" t="s">
        <v>4404</v>
      </c>
      <c r="S287" s="110" t="s">
        <v>4181</v>
      </c>
    </row>
    <row r="288" spans="1:19" hidden="1" x14ac:dyDescent="0.2">
      <c r="A288" s="110">
        <v>240169</v>
      </c>
      <c r="B288" s="110" t="s">
        <v>1102</v>
      </c>
      <c r="C288" s="110" t="s">
        <v>766</v>
      </c>
      <c r="D288" s="110" t="s">
        <v>1221</v>
      </c>
      <c r="E288" s="110" t="s">
        <v>4674</v>
      </c>
      <c r="G288" s="110" t="s">
        <v>4675</v>
      </c>
      <c r="H288" s="110" t="s">
        <v>4184</v>
      </c>
      <c r="I288" s="110" t="s">
        <v>4676</v>
      </c>
      <c r="J288" s="110" t="str">
        <f t="shared" si="4"/>
        <v xml:space="preserve">1901 SW 3rd Ave, Fort Lauderadale, FL 33315       </v>
      </c>
      <c r="K288" s="111">
        <v>43727</v>
      </c>
      <c r="L288" s="111">
        <v>43727</v>
      </c>
      <c r="M288" s="111">
        <v>43748</v>
      </c>
      <c r="N288" s="111">
        <v>43748</v>
      </c>
      <c r="O288" s="111"/>
      <c r="P288" s="110" t="s">
        <v>989</v>
      </c>
      <c r="Q288" s="110" t="s">
        <v>761</v>
      </c>
      <c r="R288" s="110" t="s">
        <v>4361</v>
      </c>
      <c r="S288" s="110" t="s">
        <v>4181</v>
      </c>
    </row>
    <row r="289" spans="1:19" hidden="1" x14ac:dyDescent="0.2">
      <c r="A289" s="110">
        <v>240170</v>
      </c>
      <c r="B289" s="110" t="s">
        <v>975</v>
      </c>
      <c r="C289" s="110" t="s">
        <v>762</v>
      </c>
      <c r="D289" s="110" t="s">
        <v>1237</v>
      </c>
      <c r="E289" s="110" t="s">
        <v>4677</v>
      </c>
      <c r="G289" s="110" t="s">
        <v>4167</v>
      </c>
      <c r="H289" s="110" t="s">
        <v>4094</v>
      </c>
      <c r="I289" s="110" t="s">
        <v>4410</v>
      </c>
      <c r="J289" s="110" t="str">
        <f t="shared" si="4"/>
        <v xml:space="preserve">2445 Harrison St, Grand Prairie, TX 75051       </v>
      </c>
      <c r="K289" s="111">
        <v>43731</v>
      </c>
      <c r="L289" s="111">
        <v>43731</v>
      </c>
      <c r="M289" s="111">
        <v>43738</v>
      </c>
      <c r="N289" s="111">
        <v>43738</v>
      </c>
      <c r="O289" s="111"/>
      <c r="P289" s="110" t="s">
        <v>1022</v>
      </c>
      <c r="Q289" s="110" t="s">
        <v>761</v>
      </c>
      <c r="R289" s="110" t="s">
        <v>4404</v>
      </c>
      <c r="S289" s="110" t="s">
        <v>4181</v>
      </c>
    </row>
    <row r="290" spans="1:19" hidden="1" x14ac:dyDescent="0.2">
      <c r="A290" s="110">
        <v>240171</v>
      </c>
      <c r="B290" s="110" t="s">
        <v>877</v>
      </c>
      <c r="C290" s="110" t="s">
        <v>766</v>
      </c>
      <c r="D290" s="110" t="s">
        <v>1238</v>
      </c>
      <c r="E290" s="110" t="s">
        <v>4678</v>
      </c>
      <c r="G290" s="110" t="s">
        <v>4104</v>
      </c>
      <c r="H290" s="110" t="s">
        <v>4094</v>
      </c>
      <c r="I290" s="110" t="s">
        <v>4206</v>
      </c>
      <c r="J290" s="110" t="str">
        <f t="shared" si="4"/>
        <v xml:space="preserve">2706 W Brookyln Ave, Dallas, TX 75211       </v>
      </c>
      <c r="K290" s="111">
        <v>43731</v>
      </c>
      <c r="L290" s="111">
        <v>43731</v>
      </c>
      <c r="M290" s="111">
        <v>43738</v>
      </c>
      <c r="N290" s="111">
        <v>43738</v>
      </c>
      <c r="O290" s="111"/>
      <c r="P290" s="110" t="s">
        <v>989</v>
      </c>
      <c r="Q290" s="110" t="s">
        <v>761</v>
      </c>
      <c r="R290" s="110" t="s">
        <v>4361</v>
      </c>
      <c r="S290" s="110" t="s">
        <v>4181</v>
      </c>
    </row>
    <row r="291" spans="1:19" hidden="1" x14ac:dyDescent="0.2">
      <c r="A291" s="110">
        <v>240172</v>
      </c>
      <c r="B291" s="110" t="s">
        <v>1239</v>
      </c>
      <c r="D291" s="110" t="s">
        <v>1240</v>
      </c>
      <c r="E291" s="110" t="s">
        <v>4679</v>
      </c>
      <c r="G291" s="110" t="s">
        <v>4104</v>
      </c>
      <c r="H291" s="110" t="s">
        <v>4094</v>
      </c>
      <c r="I291" s="110" t="s">
        <v>4297</v>
      </c>
      <c r="J291" s="110" t="str">
        <f t="shared" si="4"/>
        <v xml:space="preserve">2716 Gross Rd, Dallas, TX 75228       </v>
      </c>
      <c r="K291" s="111">
        <v>43732</v>
      </c>
      <c r="L291" s="111">
        <v>43864</v>
      </c>
      <c r="M291" s="111">
        <v>43887</v>
      </c>
      <c r="N291" s="111">
        <v>43887</v>
      </c>
      <c r="O291" s="111"/>
      <c r="P291" s="110" t="s">
        <v>989</v>
      </c>
      <c r="Q291" s="110" t="s">
        <v>761</v>
      </c>
      <c r="R291" s="110" t="s">
        <v>4361</v>
      </c>
      <c r="S291" s="110" t="s">
        <v>4181</v>
      </c>
    </row>
    <row r="292" spans="1:19" hidden="1" x14ac:dyDescent="0.2">
      <c r="A292" s="110">
        <v>240173</v>
      </c>
      <c r="B292" s="110" t="s">
        <v>1241</v>
      </c>
      <c r="D292" s="110" t="s">
        <v>1242</v>
      </c>
      <c r="E292" s="110" t="s">
        <v>4680</v>
      </c>
      <c r="G292" s="110" t="s">
        <v>4449</v>
      </c>
      <c r="H292" s="110" t="s">
        <v>4094</v>
      </c>
      <c r="I292" s="110" t="s">
        <v>4681</v>
      </c>
      <c r="J292" s="110" t="str">
        <f t="shared" si="4"/>
        <v xml:space="preserve">2613 S Montgomery St, Sherman, TX 76090       </v>
      </c>
      <c r="K292" s="111">
        <v>43739</v>
      </c>
      <c r="L292" s="111">
        <v>43739</v>
      </c>
      <c r="M292" s="111">
        <v>43893</v>
      </c>
      <c r="N292" s="111">
        <v>43893</v>
      </c>
      <c r="O292" s="111"/>
      <c r="P292" s="110" t="s">
        <v>989</v>
      </c>
      <c r="Q292" s="110" t="s">
        <v>761</v>
      </c>
      <c r="R292" s="110" t="s">
        <v>4361</v>
      </c>
      <c r="S292" s="110" t="s">
        <v>4181</v>
      </c>
    </row>
    <row r="293" spans="1:19" hidden="1" x14ac:dyDescent="0.2">
      <c r="A293" s="110">
        <v>240174</v>
      </c>
      <c r="B293" s="110" t="s">
        <v>1239</v>
      </c>
      <c r="C293" s="110" t="s">
        <v>759</v>
      </c>
      <c r="D293" s="110" t="s">
        <v>1243</v>
      </c>
      <c r="E293" s="110" t="s">
        <v>4682</v>
      </c>
      <c r="G293" s="110" t="s">
        <v>4683</v>
      </c>
      <c r="H293" s="110" t="s">
        <v>4094</v>
      </c>
      <c r="I293" s="110" t="s">
        <v>4684</v>
      </c>
      <c r="J293" s="110" t="str">
        <f t="shared" si="4"/>
        <v xml:space="preserve">3301 Spring Meadow ln , Grand Prairie , TX 75052       </v>
      </c>
      <c r="K293" s="111">
        <v>43822</v>
      </c>
      <c r="L293" s="111">
        <v>43822</v>
      </c>
      <c r="M293" s="111">
        <v>44151</v>
      </c>
      <c r="N293" s="111">
        <v>44151</v>
      </c>
      <c r="O293" s="111"/>
      <c r="P293" s="110" t="s">
        <v>1244</v>
      </c>
      <c r="Q293" s="110" t="s">
        <v>761</v>
      </c>
      <c r="R293" s="110" t="s">
        <v>4685</v>
      </c>
      <c r="S293" s="110" t="s">
        <v>4181</v>
      </c>
    </row>
    <row r="294" spans="1:19" hidden="1" x14ac:dyDescent="0.2">
      <c r="A294" s="110">
        <v>240175</v>
      </c>
      <c r="B294" s="110" t="s">
        <v>1245</v>
      </c>
      <c r="D294" s="110" t="s">
        <v>1246</v>
      </c>
      <c r="E294" s="110" t="s">
        <v>4686</v>
      </c>
      <c r="G294" s="110" t="s">
        <v>4104</v>
      </c>
      <c r="H294" s="110" t="s">
        <v>4094</v>
      </c>
      <c r="I294" s="110" t="s">
        <v>4687</v>
      </c>
      <c r="J294" s="110" t="str">
        <f t="shared" si="4"/>
        <v xml:space="preserve">3132 Norwalk Ave, Dallas, TX 75220       </v>
      </c>
      <c r="K294" s="111">
        <v>43762</v>
      </c>
      <c r="L294" s="111">
        <v>43762</v>
      </c>
      <c r="M294" s="111">
        <v>43766</v>
      </c>
      <c r="N294" s="111">
        <v>43766</v>
      </c>
      <c r="O294" s="111"/>
      <c r="P294" s="110" t="s">
        <v>989</v>
      </c>
      <c r="Q294" s="110" t="s">
        <v>761</v>
      </c>
      <c r="R294" s="110" t="s">
        <v>4361</v>
      </c>
      <c r="S294" s="110" t="s">
        <v>3886</v>
      </c>
    </row>
    <row r="295" spans="1:19" hidden="1" x14ac:dyDescent="0.2">
      <c r="A295" s="110">
        <v>240176</v>
      </c>
      <c r="B295" s="110" t="s">
        <v>1247</v>
      </c>
      <c r="D295" s="110" t="s">
        <v>767</v>
      </c>
      <c r="E295" s="110" t="s">
        <v>4688</v>
      </c>
      <c r="G295" s="110" t="s">
        <v>4689</v>
      </c>
      <c r="H295" s="110" t="s">
        <v>4094</v>
      </c>
      <c r="I295" s="110" t="s">
        <v>4194</v>
      </c>
      <c r="J295" s="110" t="str">
        <f t="shared" si="4"/>
        <v xml:space="preserve">2200 E Trinity , Carroltton, TX 75006       </v>
      </c>
      <c r="K295" s="111">
        <v>43766</v>
      </c>
      <c r="L295" s="111">
        <v>43766</v>
      </c>
      <c r="M295" s="111">
        <v>43805</v>
      </c>
      <c r="N295" s="111">
        <v>43805</v>
      </c>
      <c r="O295" s="111"/>
      <c r="P295" s="110" t="s">
        <v>989</v>
      </c>
      <c r="Q295" s="110" t="s">
        <v>761</v>
      </c>
      <c r="R295" s="110" t="s">
        <v>4361</v>
      </c>
      <c r="S295" s="110" t="s">
        <v>4181</v>
      </c>
    </row>
    <row r="296" spans="1:19" hidden="1" x14ac:dyDescent="0.2">
      <c r="A296" s="110">
        <v>240177</v>
      </c>
      <c r="B296" s="110" t="s">
        <v>1132</v>
      </c>
      <c r="D296" s="110" t="s">
        <v>1248</v>
      </c>
      <c r="E296" s="110" t="s">
        <v>4690</v>
      </c>
      <c r="G296" s="110" t="s">
        <v>823</v>
      </c>
      <c r="H296" s="110" t="s">
        <v>4094</v>
      </c>
      <c r="I296" s="110" t="s">
        <v>4157</v>
      </c>
      <c r="J296" s="110" t="str">
        <f t="shared" si="4"/>
        <v xml:space="preserve">108 S Bowser Rd Apt 414, Richardson, TX 75081       </v>
      </c>
      <c r="K296" s="111">
        <v>43768</v>
      </c>
      <c r="L296" s="111">
        <v>43768</v>
      </c>
      <c r="M296" s="111">
        <v>43777</v>
      </c>
      <c r="N296" s="111">
        <v>43777</v>
      </c>
      <c r="O296" s="111"/>
      <c r="P296" s="110" t="s">
        <v>1041</v>
      </c>
      <c r="Q296" s="110" t="s">
        <v>761</v>
      </c>
      <c r="R296" s="110" t="s">
        <v>4425</v>
      </c>
      <c r="S296" s="110" t="s">
        <v>4181</v>
      </c>
    </row>
    <row r="297" spans="1:19" hidden="1" x14ac:dyDescent="0.2">
      <c r="A297" s="110">
        <v>240178</v>
      </c>
      <c r="B297" s="110" t="s">
        <v>914</v>
      </c>
      <c r="D297" s="110" t="s">
        <v>1249</v>
      </c>
      <c r="E297" s="110" t="s">
        <v>4691</v>
      </c>
      <c r="G297" s="110" t="s">
        <v>4104</v>
      </c>
      <c r="H297" s="110" t="s">
        <v>4094</v>
      </c>
      <c r="I297" s="110" t="s">
        <v>4161</v>
      </c>
      <c r="J297" s="110" t="str">
        <f t="shared" si="4"/>
        <v xml:space="preserve">9751 Fair Cloud Dr, Dallas, TX 75217       </v>
      </c>
      <c r="K297" s="111">
        <v>43775</v>
      </c>
      <c r="L297" s="111">
        <v>43775</v>
      </c>
      <c r="M297" s="111">
        <v>43782</v>
      </c>
      <c r="N297" s="111">
        <v>43782</v>
      </c>
      <c r="O297" s="111"/>
      <c r="P297" s="110" t="s">
        <v>989</v>
      </c>
      <c r="Q297" s="110" t="s">
        <v>761</v>
      </c>
      <c r="R297" s="110" t="s">
        <v>4361</v>
      </c>
      <c r="S297" s="110" t="s">
        <v>4181</v>
      </c>
    </row>
    <row r="298" spans="1:19" hidden="1" x14ac:dyDescent="0.2">
      <c r="A298" s="110">
        <v>240179</v>
      </c>
      <c r="B298" s="110" t="s">
        <v>877</v>
      </c>
      <c r="C298" s="110" t="s">
        <v>848</v>
      </c>
      <c r="D298" s="110" t="s">
        <v>1250</v>
      </c>
      <c r="E298" s="110" t="s">
        <v>4692</v>
      </c>
      <c r="G298" s="110" t="s">
        <v>4287</v>
      </c>
      <c r="H298" s="110" t="s">
        <v>4094</v>
      </c>
      <c r="I298" s="110" t="s">
        <v>4555</v>
      </c>
      <c r="J298" s="110" t="str">
        <f t="shared" si="4"/>
        <v xml:space="preserve">3203 Coker St Apt 3203, Irving, TX 75062       </v>
      </c>
      <c r="K298" s="111">
        <v>43776</v>
      </c>
      <c r="L298" s="111">
        <v>43776</v>
      </c>
      <c r="M298" s="111">
        <v>43776</v>
      </c>
      <c r="N298" s="111">
        <v>43776</v>
      </c>
      <c r="O298" s="111"/>
      <c r="P298" s="110" t="s">
        <v>989</v>
      </c>
      <c r="Q298" s="110" t="s">
        <v>761</v>
      </c>
      <c r="R298" s="110" t="s">
        <v>4361</v>
      </c>
      <c r="S298" s="110" t="s">
        <v>4181</v>
      </c>
    </row>
    <row r="299" spans="1:19" hidden="1" x14ac:dyDescent="0.2">
      <c r="A299" s="110">
        <v>240180</v>
      </c>
      <c r="B299" s="110" t="s">
        <v>1245</v>
      </c>
      <c r="C299" s="110" t="s">
        <v>845</v>
      </c>
      <c r="D299" s="110" t="s">
        <v>1251</v>
      </c>
      <c r="E299" s="110" t="s">
        <v>4693</v>
      </c>
      <c r="G299" s="110" t="s">
        <v>4119</v>
      </c>
      <c r="H299" s="110" t="s">
        <v>4094</v>
      </c>
      <c r="I299" s="110" t="s">
        <v>4349</v>
      </c>
      <c r="J299" s="110" t="str">
        <f t="shared" si="4"/>
        <v xml:space="preserve">7321 Yolanda Dr, Fort Worth, TX 76112       </v>
      </c>
      <c r="K299" s="111">
        <v>43780</v>
      </c>
      <c r="L299" s="111">
        <v>43780</v>
      </c>
      <c r="M299" s="111">
        <v>43795</v>
      </c>
      <c r="N299" s="111">
        <v>43795</v>
      </c>
      <c r="O299" s="111"/>
      <c r="P299" s="110" t="s">
        <v>989</v>
      </c>
      <c r="Q299" s="110" t="s">
        <v>761</v>
      </c>
      <c r="R299" s="110" t="s">
        <v>4361</v>
      </c>
      <c r="S299" s="110" t="s">
        <v>4181</v>
      </c>
    </row>
    <row r="300" spans="1:19" hidden="1" x14ac:dyDescent="0.2">
      <c r="A300" s="110">
        <v>240181</v>
      </c>
      <c r="B300" s="110" t="s">
        <v>1158</v>
      </c>
      <c r="D300" s="110" t="s">
        <v>1252</v>
      </c>
      <c r="E300" s="110" t="s">
        <v>4694</v>
      </c>
      <c r="G300" s="110" t="s">
        <v>4119</v>
      </c>
      <c r="H300" s="110" t="s">
        <v>4094</v>
      </c>
      <c r="I300" s="110" t="s">
        <v>4695</v>
      </c>
      <c r="J300" s="110" t="str">
        <f t="shared" si="4"/>
        <v xml:space="preserve">4105 Fair Park, Fort Worth, TX 76115       </v>
      </c>
      <c r="K300" s="111">
        <v>43780</v>
      </c>
      <c r="L300" s="111">
        <v>43780</v>
      </c>
      <c r="M300" s="111">
        <v>43788</v>
      </c>
      <c r="N300" s="111">
        <v>43788</v>
      </c>
      <c r="O300" s="111"/>
      <c r="P300" s="110" t="s">
        <v>989</v>
      </c>
      <c r="Q300" s="110" t="s">
        <v>761</v>
      </c>
      <c r="R300" s="110" t="s">
        <v>4361</v>
      </c>
      <c r="S300" s="110" t="s">
        <v>4181</v>
      </c>
    </row>
    <row r="301" spans="1:19" x14ac:dyDescent="0.2">
      <c r="A301" s="110">
        <v>240182</v>
      </c>
      <c r="B301" s="110" t="s">
        <v>1253</v>
      </c>
      <c r="D301" s="110" t="s">
        <v>1254</v>
      </c>
      <c r="E301" s="110" t="s">
        <v>4696</v>
      </c>
      <c r="G301" s="110" t="s">
        <v>4697</v>
      </c>
      <c r="H301" s="110" t="s">
        <v>4094</v>
      </c>
      <c r="I301" s="110" t="s">
        <v>4698</v>
      </c>
      <c r="J301" s="110" t="str">
        <f t="shared" si="4"/>
        <v xml:space="preserve">141 Craddock Circle, Glenn Heights, TX 75154       </v>
      </c>
      <c r="K301" s="111">
        <v>43789</v>
      </c>
      <c r="L301" s="111">
        <v>43789</v>
      </c>
      <c r="M301" s="111">
        <v>45626</v>
      </c>
      <c r="N301" s="111"/>
      <c r="O301" s="111">
        <v>45582</v>
      </c>
      <c r="P301" s="110" t="s">
        <v>1022</v>
      </c>
      <c r="Q301" s="110" t="s">
        <v>761</v>
      </c>
      <c r="R301" s="110" t="s">
        <v>4404</v>
      </c>
      <c r="S301" s="110" t="s">
        <v>4181</v>
      </c>
    </row>
    <row r="302" spans="1:19" hidden="1" x14ac:dyDescent="0.2">
      <c r="A302" s="110">
        <v>240183</v>
      </c>
      <c r="B302" s="110" t="s">
        <v>1072</v>
      </c>
      <c r="C302" s="110" t="s">
        <v>848</v>
      </c>
      <c r="D302" s="110" t="s">
        <v>1255</v>
      </c>
      <c r="E302" s="110" t="s">
        <v>4699</v>
      </c>
      <c r="G302" s="110" t="s">
        <v>4700</v>
      </c>
      <c r="H302" s="110" t="s">
        <v>4094</v>
      </c>
      <c r="I302" s="110" t="s">
        <v>4701</v>
      </c>
      <c r="J302" s="110" t="str">
        <f t="shared" si="4"/>
        <v xml:space="preserve">139 Mariah Dr, Weatherfort, TX 76087       </v>
      </c>
      <c r="K302" s="111">
        <v>43794</v>
      </c>
      <c r="L302" s="111">
        <v>43871</v>
      </c>
      <c r="M302" s="111">
        <v>43889</v>
      </c>
      <c r="N302" s="111">
        <v>43889</v>
      </c>
      <c r="O302" s="111"/>
      <c r="P302" s="110" t="s">
        <v>1100</v>
      </c>
      <c r="R302" s="110" t="s">
        <v>4489</v>
      </c>
      <c r="S302" s="110" t="s">
        <v>4181</v>
      </c>
    </row>
    <row r="303" spans="1:19" hidden="1" x14ac:dyDescent="0.2">
      <c r="A303" s="110">
        <v>240184</v>
      </c>
      <c r="B303" s="110" t="s">
        <v>912</v>
      </c>
      <c r="C303" s="110" t="s">
        <v>778</v>
      </c>
      <c r="D303" s="110" t="s">
        <v>1256</v>
      </c>
      <c r="E303" s="110" t="s">
        <v>4702</v>
      </c>
      <c r="G303" s="110" t="s">
        <v>4703</v>
      </c>
      <c r="H303" s="110" t="s">
        <v>4094</v>
      </c>
      <c r="I303" s="110" t="s">
        <v>4704</v>
      </c>
      <c r="J303" s="110" t="str">
        <f t="shared" si="4"/>
        <v xml:space="preserve">4507 Dallas St, Donna, TX 78537       </v>
      </c>
      <c r="K303" s="111">
        <v>43794</v>
      </c>
      <c r="L303" s="111">
        <v>43794</v>
      </c>
      <c r="M303" s="111">
        <v>43867</v>
      </c>
      <c r="N303" s="111">
        <v>43867</v>
      </c>
      <c r="O303" s="111"/>
      <c r="P303" s="110" t="s">
        <v>989</v>
      </c>
      <c r="R303" s="110" t="s">
        <v>4361</v>
      </c>
      <c r="S303" s="110" t="s">
        <v>4181</v>
      </c>
    </row>
    <row r="304" spans="1:19" hidden="1" x14ac:dyDescent="0.2">
      <c r="A304" s="110">
        <v>240185</v>
      </c>
      <c r="B304" s="110" t="s">
        <v>1257</v>
      </c>
      <c r="D304" s="110" t="s">
        <v>1085</v>
      </c>
      <c r="E304" s="110" t="s">
        <v>4705</v>
      </c>
      <c r="G304" s="110" t="s">
        <v>4110</v>
      </c>
      <c r="H304" s="110" t="s">
        <v>4094</v>
      </c>
      <c r="I304" s="110" t="s">
        <v>4111</v>
      </c>
      <c r="J304" s="110" t="str">
        <f t="shared" si="4"/>
        <v xml:space="preserve">517 Aransa Dr, Euless, TX 76039       </v>
      </c>
      <c r="K304" s="111">
        <v>43801</v>
      </c>
      <c r="L304" s="111">
        <v>43801</v>
      </c>
      <c r="M304" s="111">
        <v>43997</v>
      </c>
      <c r="N304" s="111">
        <v>43997</v>
      </c>
      <c r="O304" s="111"/>
      <c r="P304" s="110" t="s">
        <v>989</v>
      </c>
      <c r="Q304" s="110" t="s">
        <v>761</v>
      </c>
      <c r="R304" s="110" t="s">
        <v>4361</v>
      </c>
      <c r="S304" s="110" t="s">
        <v>4181</v>
      </c>
    </row>
    <row r="305" spans="1:19" hidden="1" x14ac:dyDescent="0.2">
      <c r="A305" s="110">
        <v>240186</v>
      </c>
      <c r="B305" s="110" t="s">
        <v>813</v>
      </c>
      <c r="C305" s="110" t="s">
        <v>848</v>
      </c>
      <c r="D305" s="110" t="s">
        <v>1258</v>
      </c>
      <c r="E305" s="110" t="s">
        <v>4706</v>
      </c>
      <c r="G305" s="110" t="s">
        <v>4104</v>
      </c>
      <c r="H305" s="110" t="s">
        <v>4094</v>
      </c>
      <c r="I305" s="110" t="s">
        <v>4687</v>
      </c>
      <c r="J305" s="110" t="str">
        <f t="shared" si="4"/>
        <v xml:space="preserve">3031 Chapel Creek Dr apt 1032, Dallas, TX 75220       </v>
      </c>
      <c r="K305" s="111">
        <v>43804</v>
      </c>
      <c r="L305" s="111">
        <v>43804</v>
      </c>
      <c r="M305" s="111">
        <v>43812</v>
      </c>
      <c r="N305" s="111">
        <v>43812</v>
      </c>
      <c r="O305" s="111"/>
      <c r="P305" s="110" t="s">
        <v>1025</v>
      </c>
      <c r="Q305" s="110" t="s">
        <v>761</v>
      </c>
      <c r="R305" s="110" t="s">
        <v>4407</v>
      </c>
      <c r="S305" s="110" t="s">
        <v>4181</v>
      </c>
    </row>
    <row r="306" spans="1:19" hidden="1" x14ac:dyDescent="0.2">
      <c r="A306" s="110">
        <v>240187</v>
      </c>
      <c r="B306" s="110" t="s">
        <v>1158</v>
      </c>
      <c r="D306" s="110" t="s">
        <v>907</v>
      </c>
      <c r="E306" s="110" t="s">
        <v>4707</v>
      </c>
      <c r="G306" s="110" t="s">
        <v>4119</v>
      </c>
      <c r="H306" s="110" t="s">
        <v>4094</v>
      </c>
      <c r="I306" s="110" t="s">
        <v>4708</v>
      </c>
      <c r="J306" s="110" t="str">
        <f t="shared" si="4"/>
        <v xml:space="preserve">4604 Burton St, Fort Worth, TX 76105       </v>
      </c>
      <c r="K306" s="111">
        <v>43804</v>
      </c>
      <c r="L306" s="111">
        <v>43804</v>
      </c>
      <c r="M306" s="111">
        <v>43902</v>
      </c>
      <c r="N306" s="111">
        <v>43902</v>
      </c>
      <c r="O306" s="111"/>
      <c r="P306" s="110" t="s">
        <v>1022</v>
      </c>
      <c r="Q306" s="110" t="s">
        <v>761</v>
      </c>
      <c r="R306" s="110" t="s">
        <v>4404</v>
      </c>
      <c r="S306" s="110" t="s">
        <v>4181</v>
      </c>
    </row>
    <row r="307" spans="1:19" hidden="1" x14ac:dyDescent="0.2">
      <c r="A307" s="110">
        <v>240188</v>
      </c>
      <c r="B307" s="110" t="s">
        <v>1259</v>
      </c>
      <c r="C307" s="110" t="s">
        <v>766</v>
      </c>
      <c r="D307" s="110" t="s">
        <v>1260</v>
      </c>
      <c r="E307" s="110" t="s">
        <v>4709</v>
      </c>
      <c r="G307" s="110" t="s">
        <v>4126</v>
      </c>
      <c r="H307" s="110" t="s">
        <v>4094</v>
      </c>
      <c r="I307" s="110" t="s">
        <v>4710</v>
      </c>
      <c r="J307" s="110" t="str">
        <f t="shared" si="4"/>
        <v xml:space="preserve">110 Kalaia Ct, Arlington, TX 76018       </v>
      </c>
      <c r="K307" s="111">
        <v>43804</v>
      </c>
      <c r="L307" s="111">
        <v>43804</v>
      </c>
      <c r="M307" s="111">
        <v>43920</v>
      </c>
      <c r="N307" s="111">
        <v>43920</v>
      </c>
      <c r="O307" s="111"/>
      <c r="P307" s="110" t="s">
        <v>989</v>
      </c>
      <c r="R307" s="110" t="s">
        <v>4361</v>
      </c>
      <c r="S307" s="110" t="s">
        <v>4181</v>
      </c>
    </row>
    <row r="308" spans="1:19" hidden="1" x14ac:dyDescent="0.2">
      <c r="A308" s="110">
        <v>240189</v>
      </c>
      <c r="B308" s="110" t="s">
        <v>1261</v>
      </c>
      <c r="C308" s="110" t="s">
        <v>778</v>
      </c>
      <c r="D308" s="110" t="s">
        <v>1262</v>
      </c>
      <c r="E308" s="110" t="s">
        <v>4711</v>
      </c>
      <c r="G308" s="110" t="s">
        <v>4235</v>
      </c>
      <c r="H308" s="110" t="s">
        <v>4094</v>
      </c>
      <c r="I308" s="110" t="s">
        <v>4505</v>
      </c>
      <c r="J308" s="110" t="str">
        <f t="shared" si="4"/>
        <v xml:space="preserve">2104 Acorn Ct, Mesquite, TX 75181       </v>
      </c>
      <c r="K308" s="111">
        <v>43804</v>
      </c>
      <c r="L308" s="111">
        <v>43804</v>
      </c>
      <c r="M308" s="111">
        <v>43804</v>
      </c>
      <c r="N308" s="111">
        <v>43804</v>
      </c>
      <c r="O308" s="111"/>
      <c r="P308" s="110" t="s">
        <v>989</v>
      </c>
      <c r="Q308" s="110" t="s">
        <v>771</v>
      </c>
      <c r="R308" s="110" t="s">
        <v>4361</v>
      </c>
      <c r="S308" s="110" t="s">
        <v>4181</v>
      </c>
    </row>
    <row r="309" spans="1:19" hidden="1" x14ac:dyDescent="0.2">
      <c r="A309" s="110">
        <v>240190</v>
      </c>
      <c r="B309" s="110" t="s">
        <v>1079</v>
      </c>
      <c r="D309" s="110" t="s">
        <v>794</v>
      </c>
      <c r="E309" s="110" t="s">
        <v>4712</v>
      </c>
      <c r="G309" s="110" t="s">
        <v>4104</v>
      </c>
      <c r="H309" s="110" t="s">
        <v>4094</v>
      </c>
      <c r="I309" s="110" t="s">
        <v>4297</v>
      </c>
      <c r="J309" s="110" t="str">
        <f t="shared" si="4"/>
        <v xml:space="preserve">9929 Sahva Tarza, Dallas, TX 75228       </v>
      </c>
      <c r="K309" s="111">
        <v>43811</v>
      </c>
      <c r="L309" s="111">
        <v>43849</v>
      </c>
      <c r="M309" s="111">
        <v>43875</v>
      </c>
      <c r="N309" s="111">
        <v>43875</v>
      </c>
      <c r="O309" s="111"/>
      <c r="P309" s="110" t="s">
        <v>1146</v>
      </c>
      <c r="Q309" s="110" t="s">
        <v>761</v>
      </c>
      <c r="R309" s="110" t="s">
        <v>4560</v>
      </c>
      <c r="S309" s="110" t="s">
        <v>4181</v>
      </c>
    </row>
    <row r="310" spans="1:19" hidden="1" x14ac:dyDescent="0.2">
      <c r="A310" s="110">
        <v>240191</v>
      </c>
      <c r="B310" s="110" t="s">
        <v>1263</v>
      </c>
      <c r="C310" s="110" t="s">
        <v>776</v>
      </c>
      <c r="D310" s="110" t="s">
        <v>1264</v>
      </c>
      <c r="E310" s="110" t="s">
        <v>4713</v>
      </c>
      <c r="G310" s="110" t="s">
        <v>4714</v>
      </c>
      <c r="H310" s="110" t="s">
        <v>4094</v>
      </c>
      <c r="I310" s="110" t="s">
        <v>4715</v>
      </c>
      <c r="J310" s="110" t="str">
        <f t="shared" si="4"/>
        <v xml:space="preserve">2756 Wynchase Ln, Crandall, TX 75114       </v>
      </c>
      <c r="K310" s="111">
        <v>43812</v>
      </c>
      <c r="L310" s="111">
        <v>43812</v>
      </c>
      <c r="M310" s="111">
        <v>43812</v>
      </c>
      <c r="N310" s="111">
        <v>43812</v>
      </c>
      <c r="O310" s="111"/>
      <c r="P310" s="110" t="s">
        <v>989</v>
      </c>
      <c r="Q310" s="110" t="s">
        <v>761</v>
      </c>
      <c r="R310" s="110" t="s">
        <v>4361</v>
      </c>
      <c r="S310" s="110" t="s">
        <v>4181</v>
      </c>
    </row>
    <row r="311" spans="1:19" hidden="1" x14ac:dyDescent="0.2">
      <c r="A311" s="110">
        <v>240192</v>
      </c>
      <c r="B311" s="110" t="s">
        <v>1265</v>
      </c>
      <c r="D311" s="110" t="s">
        <v>1266</v>
      </c>
      <c r="E311" s="110" t="s">
        <v>4716</v>
      </c>
      <c r="G311" s="110" t="s">
        <v>4717</v>
      </c>
      <c r="H311" s="110" t="s">
        <v>4094</v>
      </c>
      <c r="I311" s="110" t="s">
        <v>4718</v>
      </c>
      <c r="J311" s="110" t="str">
        <f t="shared" si="4"/>
        <v xml:space="preserve">221 County Rd apt 557, Farmerville, TX 75442       </v>
      </c>
      <c r="K311" s="111">
        <v>43817</v>
      </c>
      <c r="L311" s="111">
        <v>43817</v>
      </c>
      <c r="M311" s="111">
        <v>44804</v>
      </c>
      <c r="N311" s="111">
        <v>44804</v>
      </c>
      <c r="O311" s="111"/>
      <c r="P311" s="110" t="s">
        <v>1244</v>
      </c>
      <c r="Q311" s="110" t="s">
        <v>761</v>
      </c>
      <c r="R311" s="110" t="s">
        <v>4685</v>
      </c>
      <c r="S311" s="110" t="s">
        <v>4181</v>
      </c>
    </row>
    <row r="312" spans="1:19" hidden="1" x14ac:dyDescent="0.2">
      <c r="A312" s="110">
        <v>240193</v>
      </c>
      <c r="B312" s="110" t="s">
        <v>1009</v>
      </c>
      <c r="C312" s="110" t="s">
        <v>778</v>
      </c>
      <c r="D312" s="110" t="s">
        <v>1267</v>
      </c>
      <c r="E312" s="110" t="s">
        <v>4719</v>
      </c>
      <c r="G312" s="110" t="s">
        <v>4487</v>
      </c>
      <c r="H312" s="110" t="s">
        <v>4094</v>
      </c>
      <c r="I312" s="110" t="s">
        <v>4488</v>
      </c>
      <c r="J312" s="110" t="str">
        <f t="shared" si="4"/>
        <v xml:space="preserve">214 Oriole Blvd, Duncanville, TX 75116       </v>
      </c>
      <c r="K312" s="111">
        <v>43837</v>
      </c>
      <c r="L312" s="111">
        <v>43837</v>
      </c>
      <c r="M312" s="111">
        <v>43837</v>
      </c>
      <c r="N312" s="111">
        <v>43837</v>
      </c>
      <c r="O312" s="111"/>
      <c r="P312" s="110" t="s">
        <v>1146</v>
      </c>
      <c r="Q312" s="110" t="s">
        <v>761</v>
      </c>
      <c r="R312" s="110" t="s">
        <v>4560</v>
      </c>
      <c r="S312" s="110" t="s">
        <v>4181</v>
      </c>
    </row>
    <row r="313" spans="1:19" hidden="1" x14ac:dyDescent="0.2">
      <c r="A313" s="110">
        <v>240194</v>
      </c>
      <c r="B313" s="110" t="s">
        <v>974</v>
      </c>
      <c r="C313" s="110" t="s">
        <v>778</v>
      </c>
      <c r="D313" s="110" t="s">
        <v>1268</v>
      </c>
      <c r="E313" s="110" t="s">
        <v>4720</v>
      </c>
      <c r="G313" s="110" t="s">
        <v>4104</v>
      </c>
      <c r="H313" s="110" t="s">
        <v>4094</v>
      </c>
      <c r="I313" s="110" t="s">
        <v>4459</v>
      </c>
      <c r="J313" s="110" t="str">
        <f t="shared" si="4"/>
        <v xml:space="preserve">142 Manning Dr, Dallas, TX 75203       </v>
      </c>
      <c r="K313" s="111">
        <v>43837</v>
      </c>
      <c r="L313" s="111">
        <v>43837</v>
      </c>
      <c r="M313" s="111">
        <v>43837</v>
      </c>
      <c r="N313" s="111">
        <v>43837</v>
      </c>
      <c r="O313" s="111"/>
      <c r="P313" s="110" t="s">
        <v>989</v>
      </c>
      <c r="Q313" s="110" t="s">
        <v>761</v>
      </c>
      <c r="R313" s="110" t="s">
        <v>4361</v>
      </c>
      <c r="S313" s="110" t="s">
        <v>4181</v>
      </c>
    </row>
    <row r="314" spans="1:19" hidden="1" x14ac:dyDescent="0.2">
      <c r="A314" s="110">
        <v>240195</v>
      </c>
      <c r="B314" s="110" t="s">
        <v>1269</v>
      </c>
      <c r="D314" s="110" t="s">
        <v>1085</v>
      </c>
      <c r="E314" s="110" t="s">
        <v>4721</v>
      </c>
      <c r="G314" s="110" t="s">
        <v>4104</v>
      </c>
      <c r="H314" s="110" t="s">
        <v>4094</v>
      </c>
      <c r="I314" s="110" t="s">
        <v>4140</v>
      </c>
      <c r="J314" s="110" t="str">
        <f t="shared" si="4"/>
        <v xml:space="preserve">13038 Fish Rd, Dallas, TX 75253       </v>
      </c>
      <c r="K314" s="111">
        <v>43836</v>
      </c>
      <c r="L314" s="111">
        <v>43836</v>
      </c>
      <c r="M314" s="111">
        <v>44224</v>
      </c>
      <c r="N314" s="111">
        <v>44224</v>
      </c>
      <c r="O314" s="111"/>
      <c r="P314" s="110" t="s">
        <v>1270</v>
      </c>
      <c r="Q314" s="110" t="s">
        <v>761</v>
      </c>
      <c r="R314" s="110" t="s">
        <v>4722</v>
      </c>
      <c r="S314" s="110" t="s">
        <v>4181</v>
      </c>
    </row>
    <row r="315" spans="1:19" hidden="1" x14ac:dyDescent="0.2">
      <c r="A315" s="110">
        <v>240196</v>
      </c>
      <c r="B315" s="110" t="s">
        <v>877</v>
      </c>
      <c r="C315" s="110" t="s">
        <v>778</v>
      </c>
      <c r="D315" s="110" t="s">
        <v>1012</v>
      </c>
      <c r="E315" s="110" t="s">
        <v>4723</v>
      </c>
      <c r="G315" s="110" t="s">
        <v>4104</v>
      </c>
      <c r="H315" s="110" t="s">
        <v>4094</v>
      </c>
      <c r="I315" s="110" t="s">
        <v>4161</v>
      </c>
      <c r="J315" s="110" t="str">
        <f t="shared" si="4"/>
        <v xml:space="preserve">6328 Alcorn , Dallas, TX 75217       </v>
      </c>
      <c r="K315" s="111">
        <v>44046</v>
      </c>
      <c r="L315" s="111">
        <v>44046</v>
      </c>
      <c r="M315" s="111">
        <v>44043</v>
      </c>
      <c r="N315" s="111">
        <v>44043</v>
      </c>
      <c r="O315" s="111"/>
      <c r="P315" s="110" t="s">
        <v>837</v>
      </c>
      <c r="Q315" s="110" t="s">
        <v>761</v>
      </c>
      <c r="R315" s="110" t="s">
        <v>4174</v>
      </c>
      <c r="S315" s="110" t="s">
        <v>4181</v>
      </c>
    </row>
    <row r="316" spans="1:19" hidden="1" x14ac:dyDescent="0.2">
      <c r="A316" s="110">
        <v>240197</v>
      </c>
      <c r="B316" s="110" t="s">
        <v>859</v>
      </c>
      <c r="C316" s="110" t="s">
        <v>769</v>
      </c>
      <c r="D316" s="110" t="s">
        <v>1271</v>
      </c>
      <c r="E316" s="110" t="s">
        <v>4724</v>
      </c>
      <c r="G316" s="110" t="s">
        <v>4104</v>
      </c>
      <c r="H316" s="110" t="s">
        <v>4094</v>
      </c>
      <c r="I316" s="110" t="s">
        <v>4206</v>
      </c>
      <c r="J316" s="110" t="str">
        <f t="shared" si="4"/>
        <v xml:space="preserve">3618 Falls Dr, Dallas, TX 75211       </v>
      </c>
      <c r="K316" s="111">
        <v>43842</v>
      </c>
      <c r="L316" s="111">
        <v>43877</v>
      </c>
      <c r="M316" s="111">
        <v>43889</v>
      </c>
      <c r="N316" s="111">
        <v>43889</v>
      </c>
      <c r="O316" s="111"/>
      <c r="P316" s="110" t="s">
        <v>1041</v>
      </c>
      <c r="Q316" s="110" t="s">
        <v>761</v>
      </c>
      <c r="R316" s="110" t="s">
        <v>4425</v>
      </c>
      <c r="S316" s="110" t="s">
        <v>4181</v>
      </c>
    </row>
    <row r="317" spans="1:19" hidden="1" x14ac:dyDescent="0.2">
      <c r="A317" s="110">
        <v>240198</v>
      </c>
      <c r="B317" s="110" t="s">
        <v>1272</v>
      </c>
      <c r="C317" s="110" t="s">
        <v>762</v>
      </c>
      <c r="D317" s="110" t="s">
        <v>1273</v>
      </c>
      <c r="E317" s="110" t="s">
        <v>4725</v>
      </c>
      <c r="G317" s="110" t="s">
        <v>4104</v>
      </c>
      <c r="H317" s="110" t="s">
        <v>4094</v>
      </c>
      <c r="I317" s="110" t="s">
        <v>4496</v>
      </c>
      <c r="J317" s="110" t="str">
        <f t="shared" si="4"/>
        <v xml:space="preserve">3410 Fordham Rd #218, Dallas, TX 75216       </v>
      </c>
      <c r="K317" s="111">
        <v>43839</v>
      </c>
      <c r="L317" s="111">
        <v>43839</v>
      </c>
      <c r="M317" s="111">
        <v>43839</v>
      </c>
      <c r="N317" s="111">
        <v>43839</v>
      </c>
      <c r="O317" s="111"/>
      <c r="P317" s="110" t="s">
        <v>1100</v>
      </c>
      <c r="Q317" s="110" t="s">
        <v>771</v>
      </c>
      <c r="R317" s="110" t="s">
        <v>4489</v>
      </c>
      <c r="S317" s="110" t="s">
        <v>4181</v>
      </c>
    </row>
    <row r="318" spans="1:19" hidden="1" x14ac:dyDescent="0.2">
      <c r="A318" s="110">
        <v>240199</v>
      </c>
      <c r="B318" s="110" t="s">
        <v>877</v>
      </c>
      <c r="C318" s="110" t="s">
        <v>766</v>
      </c>
      <c r="D318" s="110" t="s">
        <v>1012</v>
      </c>
      <c r="E318" s="110" t="s">
        <v>4726</v>
      </c>
      <c r="G318" s="110" t="s">
        <v>4104</v>
      </c>
      <c r="H318" s="110" t="s">
        <v>4094</v>
      </c>
      <c r="I318" s="110" t="s">
        <v>4496</v>
      </c>
      <c r="J318" s="110" t="str">
        <f t="shared" si="4"/>
        <v xml:space="preserve">2823 Wilhurt Ave, Dallas, TX 75216       </v>
      </c>
      <c r="K318" s="111">
        <v>43838</v>
      </c>
      <c r="L318" s="111">
        <v>43838</v>
      </c>
      <c r="M318" s="111">
        <v>44225</v>
      </c>
      <c r="N318" s="111">
        <v>44225</v>
      </c>
      <c r="O318" s="111"/>
      <c r="P318" s="110" t="s">
        <v>989</v>
      </c>
      <c r="Q318" s="110" t="s">
        <v>761</v>
      </c>
      <c r="R318" s="110" t="s">
        <v>4361</v>
      </c>
      <c r="S318" s="110" t="s">
        <v>4181</v>
      </c>
    </row>
    <row r="319" spans="1:19" hidden="1" x14ac:dyDescent="0.2">
      <c r="A319" s="110">
        <v>240200</v>
      </c>
      <c r="B319" s="110" t="s">
        <v>1006</v>
      </c>
      <c r="C319" s="110" t="s">
        <v>816</v>
      </c>
      <c r="D319" s="110" t="s">
        <v>1268</v>
      </c>
      <c r="E319" s="110" t="s">
        <v>4727</v>
      </c>
      <c r="G319" s="110" t="s">
        <v>4104</v>
      </c>
      <c r="H319" s="110" t="s">
        <v>4094</v>
      </c>
      <c r="I319" s="110" t="s">
        <v>4728</v>
      </c>
      <c r="J319" s="110" t="str">
        <f t="shared" si="4"/>
        <v xml:space="preserve">142 Mannington Dr, Dallas, TX 75232       </v>
      </c>
      <c r="K319" s="111">
        <v>43837</v>
      </c>
      <c r="L319" s="111">
        <v>43837</v>
      </c>
      <c r="M319" s="111">
        <v>43837</v>
      </c>
      <c r="N319" s="111">
        <v>43837</v>
      </c>
      <c r="O319" s="111"/>
      <c r="P319" s="110" t="s">
        <v>989</v>
      </c>
      <c r="Q319" s="110" t="s">
        <v>761</v>
      </c>
      <c r="R319" s="110" t="s">
        <v>4361</v>
      </c>
      <c r="S319" s="110" t="s">
        <v>4181</v>
      </c>
    </row>
    <row r="320" spans="1:19" hidden="1" x14ac:dyDescent="0.2">
      <c r="A320" s="110">
        <v>240201</v>
      </c>
      <c r="B320" s="110" t="s">
        <v>1035</v>
      </c>
      <c r="D320" s="110" t="s">
        <v>1012</v>
      </c>
      <c r="E320" s="110" t="s">
        <v>4729</v>
      </c>
      <c r="G320" s="110" t="s">
        <v>1274</v>
      </c>
      <c r="H320" s="110" t="s">
        <v>4094</v>
      </c>
      <c r="I320" s="110" t="s">
        <v>4730</v>
      </c>
      <c r="J320" s="110" t="str">
        <f t="shared" si="4"/>
        <v xml:space="preserve">145 West Way, Allen, TX 75002       </v>
      </c>
      <c r="K320" s="111">
        <v>44032</v>
      </c>
      <c r="L320" s="111">
        <v>44032</v>
      </c>
      <c r="M320" s="111">
        <v>44408</v>
      </c>
      <c r="N320" s="111">
        <v>44408</v>
      </c>
      <c r="O320" s="111"/>
      <c r="P320" s="110" t="s">
        <v>989</v>
      </c>
      <c r="Q320" s="110" t="s">
        <v>761</v>
      </c>
      <c r="R320" s="110" t="s">
        <v>4361</v>
      </c>
      <c r="S320" s="110" t="s">
        <v>4181</v>
      </c>
    </row>
    <row r="321" spans="1:19" hidden="1" x14ac:dyDescent="0.2">
      <c r="A321" s="110">
        <v>240202</v>
      </c>
      <c r="B321" s="110" t="s">
        <v>877</v>
      </c>
      <c r="C321" s="110" t="s">
        <v>900</v>
      </c>
      <c r="D321" s="110" t="s">
        <v>1275</v>
      </c>
      <c r="E321" s="110" t="s">
        <v>4721</v>
      </c>
      <c r="G321" s="110" t="s">
        <v>4104</v>
      </c>
      <c r="H321" s="110" t="s">
        <v>4094</v>
      </c>
      <c r="I321" s="110" t="s">
        <v>4140</v>
      </c>
      <c r="J321" s="110" t="str">
        <f t="shared" si="4"/>
        <v xml:space="preserve">13038 Fish Rd, Dallas, TX 75253       </v>
      </c>
      <c r="K321" s="111">
        <v>43843</v>
      </c>
      <c r="L321" s="111">
        <v>43843</v>
      </c>
      <c r="M321" s="111">
        <v>44225</v>
      </c>
      <c r="N321" s="111">
        <v>44225</v>
      </c>
      <c r="O321" s="111"/>
      <c r="P321" s="110" t="s">
        <v>989</v>
      </c>
      <c r="Q321" s="110" t="s">
        <v>761</v>
      </c>
      <c r="R321" s="110" t="s">
        <v>4361</v>
      </c>
      <c r="S321" s="110" t="s">
        <v>4181</v>
      </c>
    </row>
    <row r="322" spans="1:19" hidden="1" x14ac:dyDescent="0.2">
      <c r="A322" s="110">
        <v>240203</v>
      </c>
      <c r="B322" s="110" t="s">
        <v>1035</v>
      </c>
      <c r="C322" s="110" t="s">
        <v>845</v>
      </c>
      <c r="D322" s="110" t="s">
        <v>1276</v>
      </c>
      <c r="E322" s="110" t="s">
        <v>4731</v>
      </c>
      <c r="G322" s="110" t="s">
        <v>4235</v>
      </c>
      <c r="H322" s="110" t="s">
        <v>4094</v>
      </c>
      <c r="I322" s="110" t="s">
        <v>4236</v>
      </c>
      <c r="J322" s="110" t="str">
        <f t="shared" si="4"/>
        <v xml:space="preserve">1005 Grande Dr, Mesquite, TX 75149       </v>
      </c>
      <c r="K322" s="111">
        <v>43843</v>
      </c>
      <c r="L322" s="111">
        <v>43843</v>
      </c>
      <c r="M322" s="111">
        <v>43861</v>
      </c>
      <c r="N322" s="111">
        <v>43861</v>
      </c>
      <c r="O322" s="111"/>
      <c r="P322" s="110" t="s">
        <v>989</v>
      </c>
      <c r="Q322" s="110" t="s">
        <v>761</v>
      </c>
      <c r="R322" s="110" t="s">
        <v>4361</v>
      </c>
      <c r="S322" s="110" t="s">
        <v>4181</v>
      </c>
    </row>
    <row r="323" spans="1:19" hidden="1" x14ac:dyDescent="0.2">
      <c r="A323" s="110">
        <v>240205</v>
      </c>
      <c r="B323" s="110" t="s">
        <v>859</v>
      </c>
      <c r="C323" s="110" t="s">
        <v>766</v>
      </c>
      <c r="D323" s="110" t="s">
        <v>767</v>
      </c>
      <c r="E323" s="110" t="s">
        <v>4732</v>
      </c>
      <c r="G323" s="110" t="s">
        <v>4733</v>
      </c>
      <c r="H323" s="110" t="s">
        <v>4094</v>
      </c>
      <c r="I323" s="110" t="s">
        <v>4734</v>
      </c>
      <c r="J323" s="110" t="str">
        <f t="shared" ref="J323:J386" si="5">E323 &amp; IF(F323&lt;&gt;"", ", " &amp; F323, "") &amp; ", " &amp; G323 &amp; ", " &amp; H323 &amp; " " &amp; I323</f>
        <v xml:space="preserve">496 Sunrise Cirle, Seagoville, TX 75159       </v>
      </c>
      <c r="K323" s="111">
        <v>44084</v>
      </c>
      <c r="L323" s="111">
        <v>44084</v>
      </c>
      <c r="M323" s="111">
        <v>44088</v>
      </c>
      <c r="N323" s="111">
        <v>44088</v>
      </c>
      <c r="O323" s="111"/>
      <c r="P323" s="110" t="s">
        <v>1041</v>
      </c>
      <c r="Q323" s="110" t="s">
        <v>761</v>
      </c>
      <c r="R323" s="110" t="s">
        <v>4425</v>
      </c>
      <c r="S323" s="110" t="s">
        <v>4181</v>
      </c>
    </row>
    <row r="324" spans="1:19" hidden="1" x14ac:dyDescent="0.2">
      <c r="A324" s="110">
        <v>240206</v>
      </c>
      <c r="B324" s="110" t="s">
        <v>1277</v>
      </c>
      <c r="C324" s="110" t="s">
        <v>764</v>
      </c>
      <c r="D324" s="110" t="s">
        <v>1278</v>
      </c>
      <c r="E324" s="110" t="s">
        <v>4735</v>
      </c>
      <c r="G324" s="110" t="s">
        <v>4110</v>
      </c>
      <c r="H324" s="110" t="s">
        <v>4094</v>
      </c>
      <c r="I324" s="110" t="s">
        <v>4111</v>
      </c>
      <c r="J324" s="110" t="str">
        <f t="shared" si="5"/>
        <v xml:space="preserve">518 Himes Dr, Euless, TX 76039       </v>
      </c>
      <c r="K324" s="111">
        <v>44704</v>
      </c>
      <c r="L324" s="111">
        <v>44053</v>
      </c>
      <c r="M324" s="111">
        <v>44805</v>
      </c>
      <c r="N324" s="111">
        <v>44805</v>
      </c>
      <c r="O324" s="111">
        <v>44704</v>
      </c>
      <c r="P324" s="110" t="s">
        <v>1041</v>
      </c>
      <c r="Q324" s="110" t="s">
        <v>761</v>
      </c>
      <c r="R324" s="110" t="s">
        <v>4425</v>
      </c>
      <c r="S324" s="110" t="s">
        <v>4181</v>
      </c>
    </row>
    <row r="325" spans="1:19" hidden="1" x14ac:dyDescent="0.2">
      <c r="A325" s="110">
        <v>240207</v>
      </c>
      <c r="B325" s="110" t="s">
        <v>1279</v>
      </c>
      <c r="C325" s="110" t="s">
        <v>778</v>
      </c>
      <c r="D325" s="110" t="s">
        <v>1280</v>
      </c>
      <c r="E325" s="110" t="s">
        <v>4736</v>
      </c>
      <c r="G325" s="110" t="s">
        <v>4104</v>
      </c>
      <c r="H325" s="110" t="s">
        <v>4094</v>
      </c>
      <c r="I325" s="110" t="s">
        <v>4297</v>
      </c>
      <c r="J325" s="110" t="str">
        <f t="shared" si="5"/>
        <v xml:space="preserve">3711 Dildo Rd Apt 145, Dallas, TX 75228       </v>
      </c>
      <c r="K325" s="111">
        <v>43860</v>
      </c>
      <c r="L325" s="111">
        <v>43860</v>
      </c>
      <c r="M325" s="111">
        <v>43907</v>
      </c>
      <c r="N325" s="111">
        <v>43907</v>
      </c>
      <c r="O325" s="111"/>
      <c r="P325" s="110" t="s">
        <v>989</v>
      </c>
      <c r="Q325" s="110" t="s">
        <v>761</v>
      </c>
      <c r="R325" s="110" t="s">
        <v>4361</v>
      </c>
      <c r="S325" s="110" t="s">
        <v>4181</v>
      </c>
    </row>
    <row r="326" spans="1:19" hidden="1" x14ac:dyDescent="0.2">
      <c r="A326" s="110">
        <v>240208</v>
      </c>
      <c r="B326" s="110" t="s">
        <v>1102</v>
      </c>
      <c r="D326" s="110" t="s">
        <v>1281</v>
      </c>
      <c r="E326" s="110" t="s">
        <v>4737</v>
      </c>
      <c r="G326" s="110" t="s">
        <v>4281</v>
      </c>
      <c r="H326" s="110" t="s">
        <v>4094</v>
      </c>
      <c r="I326" s="110" t="s">
        <v>4117</v>
      </c>
      <c r="J326" s="110" t="str">
        <f t="shared" si="5"/>
        <v xml:space="preserve">5317 Vicki St, Haltom City, TX 76117       </v>
      </c>
      <c r="L326" s="111">
        <v>43864</v>
      </c>
      <c r="M326" s="111">
        <v>43868</v>
      </c>
      <c r="N326" s="111">
        <v>43868</v>
      </c>
      <c r="O326" s="111"/>
      <c r="P326" s="110" t="s">
        <v>989</v>
      </c>
      <c r="Q326" s="110" t="s">
        <v>761</v>
      </c>
      <c r="R326" s="110" t="s">
        <v>4361</v>
      </c>
      <c r="S326" s="110" t="s">
        <v>4181</v>
      </c>
    </row>
    <row r="327" spans="1:19" hidden="1" x14ac:dyDescent="0.2">
      <c r="A327" s="110">
        <v>240209</v>
      </c>
      <c r="B327" s="110" t="s">
        <v>1282</v>
      </c>
      <c r="C327" s="110" t="s">
        <v>776</v>
      </c>
      <c r="D327" s="110" t="s">
        <v>985</v>
      </c>
      <c r="E327" s="110" t="s">
        <v>4738</v>
      </c>
      <c r="G327" s="110" t="s">
        <v>4739</v>
      </c>
      <c r="H327" s="110" t="s">
        <v>4094</v>
      </c>
      <c r="I327" s="110" t="s">
        <v>4391</v>
      </c>
      <c r="J327" s="110" t="str">
        <f t="shared" si="5"/>
        <v xml:space="preserve">4765 Staples Ave, Ft. Worth, TX 76133       </v>
      </c>
      <c r="K327" s="111">
        <v>43858</v>
      </c>
      <c r="L327" s="111">
        <v>43858</v>
      </c>
      <c r="M327" s="111">
        <v>43885</v>
      </c>
      <c r="N327" s="111">
        <v>43885</v>
      </c>
      <c r="O327" s="111"/>
      <c r="P327" s="110" t="s">
        <v>989</v>
      </c>
      <c r="R327" s="110" t="s">
        <v>4361</v>
      </c>
      <c r="S327" s="110" t="s">
        <v>4181</v>
      </c>
    </row>
    <row r="328" spans="1:19" hidden="1" x14ac:dyDescent="0.2">
      <c r="A328" s="110">
        <v>240210</v>
      </c>
      <c r="B328" s="110" t="s">
        <v>1253</v>
      </c>
      <c r="D328" s="110" t="s">
        <v>1283</v>
      </c>
      <c r="E328" s="110" t="s">
        <v>4740</v>
      </c>
      <c r="G328" s="110" t="s">
        <v>4104</v>
      </c>
      <c r="H328" s="110" t="s">
        <v>4094</v>
      </c>
      <c r="I328" s="110" t="s">
        <v>4741</v>
      </c>
      <c r="J328" s="110" t="str">
        <f t="shared" si="5"/>
        <v xml:space="preserve">5226 W Labetha Dr, Dallas, TX 75236       </v>
      </c>
      <c r="K328" s="111">
        <v>43858</v>
      </c>
      <c r="L328" s="111">
        <v>43858</v>
      </c>
      <c r="M328" s="111">
        <v>43896</v>
      </c>
      <c r="N328" s="111">
        <v>43896</v>
      </c>
      <c r="O328" s="111"/>
      <c r="P328" s="110" t="s">
        <v>989</v>
      </c>
      <c r="Q328" s="110" t="s">
        <v>761</v>
      </c>
      <c r="R328" s="110" t="s">
        <v>4361</v>
      </c>
      <c r="S328" s="110" t="s">
        <v>4181</v>
      </c>
    </row>
    <row r="329" spans="1:19" hidden="1" x14ac:dyDescent="0.2">
      <c r="A329" s="110">
        <v>240211</v>
      </c>
      <c r="B329" s="110" t="s">
        <v>974</v>
      </c>
      <c r="C329" s="110" t="s">
        <v>778</v>
      </c>
      <c r="D329" s="110" t="s">
        <v>814</v>
      </c>
      <c r="E329" s="110" t="s">
        <v>4742</v>
      </c>
      <c r="G329" s="110" t="s">
        <v>4743</v>
      </c>
      <c r="H329" s="110" t="s">
        <v>4094</v>
      </c>
      <c r="I329" s="110" t="s">
        <v>4744</v>
      </c>
      <c r="J329" s="110" t="str">
        <f t="shared" si="5"/>
        <v xml:space="preserve">1747 Sportsman, Vanalstyne, TX 75495       </v>
      </c>
      <c r="K329" s="111">
        <v>43865</v>
      </c>
      <c r="L329" s="111">
        <v>43865</v>
      </c>
      <c r="M329" s="111">
        <v>44014</v>
      </c>
      <c r="N329" s="111">
        <v>44014</v>
      </c>
      <c r="O329" s="111"/>
      <c r="P329" s="110" t="s">
        <v>1067</v>
      </c>
      <c r="Q329" s="110" t="s">
        <v>761</v>
      </c>
      <c r="R329" s="110" t="s">
        <v>4456</v>
      </c>
      <c r="S329" s="110" t="s">
        <v>4181</v>
      </c>
    </row>
    <row r="330" spans="1:19" hidden="1" x14ac:dyDescent="0.2">
      <c r="A330" s="110">
        <v>240212</v>
      </c>
      <c r="B330" s="110" t="s">
        <v>1102</v>
      </c>
      <c r="C330" s="110" t="s">
        <v>778</v>
      </c>
      <c r="D330" s="110" t="s">
        <v>862</v>
      </c>
      <c r="E330" s="110" t="s">
        <v>4745</v>
      </c>
      <c r="G330" s="110" t="s">
        <v>4104</v>
      </c>
      <c r="H330" s="110" t="s">
        <v>4094</v>
      </c>
      <c r="I330" s="110" t="s">
        <v>4297</v>
      </c>
      <c r="J330" s="110" t="str">
        <f t="shared" si="5"/>
        <v xml:space="preserve">2314 Blaydon Dr, Dallas, TX 75228       </v>
      </c>
      <c r="K330" s="111">
        <v>43874</v>
      </c>
      <c r="L330" s="111">
        <v>44095</v>
      </c>
      <c r="M330" s="111">
        <v>44188</v>
      </c>
      <c r="N330" s="111">
        <v>44188</v>
      </c>
      <c r="O330" s="111">
        <v>44039</v>
      </c>
      <c r="P330" s="110" t="s">
        <v>989</v>
      </c>
      <c r="Q330" s="110" t="s">
        <v>761</v>
      </c>
      <c r="R330" s="110" t="s">
        <v>4361</v>
      </c>
      <c r="S330" s="110" t="s">
        <v>4181</v>
      </c>
    </row>
    <row r="331" spans="1:19" hidden="1" x14ac:dyDescent="0.2">
      <c r="A331" s="110">
        <v>240213</v>
      </c>
      <c r="B331" s="110" t="s">
        <v>969</v>
      </c>
      <c r="D331" s="110" t="s">
        <v>1284</v>
      </c>
      <c r="E331" s="110" t="s">
        <v>4746</v>
      </c>
      <c r="G331" s="110" t="s">
        <v>4210</v>
      </c>
      <c r="H331" s="110" t="s">
        <v>4094</v>
      </c>
      <c r="I331" s="110" t="s">
        <v>4747</v>
      </c>
      <c r="J331" s="110" t="str">
        <f t="shared" si="5"/>
        <v xml:space="preserve">2000 Skyline Dr Apt #735, McKinney, TX 75071       </v>
      </c>
      <c r="K331" s="111">
        <v>43872</v>
      </c>
      <c r="L331" s="111">
        <v>43872</v>
      </c>
      <c r="M331" s="111">
        <v>44274</v>
      </c>
      <c r="N331" s="111">
        <v>44274</v>
      </c>
      <c r="O331" s="111"/>
      <c r="P331" s="110" t="s">
        <v>989</v>
      </c>
      <c r="Q331" s="110" t="s">
        <v>761</v>
      </c>
      <c r="R331" s="110" t="s">
        <v>4361</v>
      </c>
      <c r="S331" s="110" t="s">
        <v>4181</v>
      </c>
    </row>
    <row r="332" spans="1:19" hidden="1" x14ac:dyDescent="0.2">
      <c r="A332" s="110">
        <v>240214</v>
      </c>
      <c r="B332" s="110" t="s">
        <v>1285</v>
      </c>
      <c r="D332" s="110" t="s">
        <v>1127</v>
      </c>
      <c r="E332" s="110" t="s">
        <v>4748</v>
      </c>
      <c r="G332" s="110" t="s">
        <v>4104</v>
      </c>
      <c r="H332" s="110" t="s">
        <v>4094</v>
      </c>
      <c r="I332" s="110" t="s">
        <v>4161</v>
      </c>
      <c r="J332" s="110" t="str">
        <f t="shared" si="5"/>
        <v xml:space="preserve">630 S Master Dr, Dallas, TX 75217       </v>
      </c>
      <c r="K332" s="111">
        <v>43871</v>
      </c>
      <c r="L332" s="111">
        <v>43871</v>
      </c>
      <c r="M332" s="111">
        <v>44309</v>
      </c>
      <c r="N332" s="111">
        <v>44309</v>
      </c>
      <c r="O332" s="111"/>
      <c r="P332" s="110" t="s">
        <v>1041</v>
      </c>
      <c r="Q332" s="110" t="s">
        <v>761</v>
      </c>
      <c r="R332" s="110" t="s">
        <v>4425</v>
      </c>
      <c r="S332" s="110" t="s">
        <v>4181</v>
      </c>
    </row>
    <row r="333" spans="1:19" hidden="1" x14ac:dyDescent="0.2">
      <c r="A333" s="110">
        <v>240215</v>
      </c>
      <c r="B333" s="110" t="s">
        <v>877</v>
      </c>
      <c r="C333" s="110" t="s">
        <v>778</v>
      </c>
      <c r="D333" s="110" t="s">
        <v>1286</v>
      </c>
      <c r="E333" s="110" t="s">
        <v>4749</v>
      </c>
      <c r="G333" s="110" t="s">
        <v>4602</v>
      </c>
      <c r="H333" s="110" t="s">
        <v>4094</v>
      </c>
      <c r="I333" s="110" t="s">
        <v>4410</v>
      </c>
      <c r="J333" s="110" t="str">
        <f t="shared" si="5"/>
        <v xml:space="preserve">1610 Proctor Dr, Grand Praire, TX 75051       </v>
      </c>
      <c r="K333" s="111">
        <v>43871</v>
      </c>
      <c r="L333" s="111">
        <v>43871</v>
      </c>
      <c r="M333" s="111">
        <v>43902</v>
      </c>
      <c r="N333" s="111">
        <v>43902</v>
      </c>
      <c r="O333" s="111"/>
      <c r="P333" s="110" t="s">
        <v>1041</v>
      </c>
      <c r="Q333" s="110" t="s">
        <v>761</v>
      </c>
      <c r="R333" s="110" t="s">
        <v>4425</v>
      </c>
      <c r="S333" s="110" t="s">
        <v>4181</v>
      </c>
    </row>
    <row r="334" spans="1:19" hidden="1" x14ac:dyDescent="0.2">
      <c r="A334" s="110">
        <v>240216</v>
      </c>
      <c r="B334" s="110" t="s">
        <v>859</v>
      </c>
      <c r="C334" s="110" t="s">
        <v>778</v>
      </c>
      <c r="D334" s="110" t="s">
        <v>1287</v>
      </c>
      <c r="E334" s="110" t="s">
        <v>4750</v>
      </c>
      <c r="G334" s="110" t="s">
        <v>4287</v>
      </c>
      <c r="H334" s="110" t="s">
        <v>4094</v>
      </c>
      <c r="I334" s="110" t="s">
        <v>4648</v>
      </c>
      <c r="J334" s="110" t="str">
        <f t="shared" si="5"/>
        <v xml:space="preserve">2808 W Pioneer Dr #144, Irving, TX 75061       </v>
      </c>
      <c r="K334" s="111">
        <v>44869</v>
      </c>
      <c r="L334" s="111">
        <v>43871</v>
      </c>
      <c r="M334" s="111">
        <v>44954</v>
      </c>
      <c r="N334" s="111">
        <v>44954</v>
      </c>
      <c r="O334" s="111">
        <v>44869</v>
      </c>
      <c r="P334" s="110" t="s">
        <v>1054</v>
      </c>
      <c r="Q334" s="110" t="s">
        <v>761</v>
      </c>
      <c r="R334" s="110" t="s">
        <v>4440</v>
      </c>
      <c r="S334" s="110" t="s">
        <v>4181</v>
      </c>
    </row>
    <row r="335" spans="1:19" hidden="1" x14ac:dyDescent="0.2">
      <c r="A335" s="110">
        <v>240217</v>
      </c>
      <c r="B335" s="110" t="s">
        <v>879</v>
      </c>
      <c r="D335" s="110" t="s">
        <v>1288</v>
      </c>
      <c r="E335" s="110" t="s">
        <v>4751</v>
      </c>
      <c r="G335" s="110" t="s">
        <v>4104</v>
      </c>
      <c r="H335" s="110" t="s">
        <v>4094</v>
      </c>
      <c r="I335" s="110" t="s">
        <v>4459</v>
      </c>
      <c r="J335" s="110" t="str">
        <f t="shared" si="5"/>
        <v xml:space="preserve">225 S Lancaster Apt 207, Dallas, TX 75203       </v>
      </c>
      <c r="K335" s="111">
        <v>43881</v>
      </c>
      <c r="L335" s="111">
        <v>43881</v>
      </c>
      <c r="M335" s="111">
        <v>44236</v>
      </c>
      <c r="N335" s="111">
        <v>44236</v>
      </c>
      <c r="O335" s="111"/>
      <c r="P335" s="110" t="s">
        <v>989</v>
      </c>
      <c r="Q335" s="110" t="s">
        <v>761</v>
      </c>
      <c r="R335" s="110" t="s">
        <v>4361</v>
      </c>
      <c r="S335" s="110" t="s">
        <v>4181</v>
      </c>
    </row>
    <row r="336" spans="1:19" hidden="1" x14ac:dyDescent="0.2">
      <c r="A336" s="110">
        <v>240218</v>
      </c>
      <c r="B336" s="110" t="s">
        <v>979</v>
      </c>
      <c r="C336" s="110" t="s">
        <v>810</v>
      </c>
      <c r="D336" s="110" t="s">
        <v>1289</v>
      </c>
      <c r="E336" s="110" t="s">
        <v>4752</v>
      </c>
      <c r="G336" s="110" t="s">
        <v>4602</v>
      </c>
      <c r="H336" s="110" t="s">
        <v>4094</v>
      </c>
      <c r="I336" s="110" t="s">
        <v>4684</v>
      </c>
      <c r="J336" s="110" t="str">
        <f t="shared" si="5"/>
        <v xml:space="preserve">842 Frances Dr, Grand Praire, TX 75052       </v>
      </c>
      <c r="K336" s="111">
        <v>43881</v>
      </c>
      <c r="L336" s="111">
        <v>43881</v>
      </c>
      <c r="M336" s="111">
        <v>44092</v>
      </c>
      <c r="N336" s="111">
        <v>44092</v>
      </c>
      <c r="O336" s="111"/>
      <c r="P336" s="110" t="s">
        <v>989</v>
      </c>
      <c r="Q336" s="110" t="s">
        <v>761</v>
      </c>
      <c r="R336" s="110" t="s">
        <v>4361</v>
      </c>
      <c r="S336" s="110" t="s">
        <v>4181</v>
      </c>
    </row>
    <row r="337" spans="1:19" x14ac:dyDescent="0.2">
      <c r="A337" s="110">
        <v>240219</v>
      </c>
      <c r="B337" s="110" t="s">
        <v>1290</v>
      </c>
      <c r="D337" s="110" t="s">
        <v>1291</v>
      </c>
      <c r="E337" s="110" t="s">
        <v>4753</v>
      </c>
      <c r="G337" s="110" t="s">
        <v>4235</v>
      </c>
      <c r="H337" s="110" t="s">
        <v>4094</v>
      </c>
      <c r="I337" s="110" t="s">
        <v>4462</v>
      </c>
      <c r="J337" s="110" t="str">
        <f t="shared" si="5"/>
        <v xml:space="preserve">3401 Gray Dr, Mesquite, TX 75150       </v>
      </c>
      <c r="K337" s="111">
        <v>43879</v>
      </c>
      <c r="L337" s="111">
        <v>43879</v>
      </c>
      <c r="M337" s="111">
        <v>45623</v>
      </c>
      <c r="N337" s="111"/>
      <c r="O337" s="111"/>
      <c r="P337" s="110" t="s">
        <v>1067</v>
      </c>
      <c r="Q337" s="110" t="s">
        <v>761</v>
      </c>
      <c r="R337" s="110" t="s">
        <v>4456</v>
      </c>
      <c r="S337" s="110" t="s">
        <v>4181</v>
      </c>
    </row>
    <row r="338" spans="1:19" hidden="1" x14ac:dyDescent="0.2">
      <c r="A338" s="110">
        <v>240220</v>
      </c>
      <c r="B338" s="110" t="s">
        <v>1102</v>
      </c>
      <c r="C338" s="110" t="s">
        <v>778</v>
      </c>
      <c r="D338" s="110" t="s">
        <v>1192</v>
      </c>
      <c r="E338" s="110" t="s">
        <v>4754</v>
      </c>
      <c r="G338" s="110" t="s">
        <v>4104</v>
      </c>
      <c r="H338" s="110" t="s">
        <v>4094</v>
      </c>
      <c r="I338" s="110" t="s">
        <v>4496</v>
      </c>
      <c r="J338" s="110" t="str">
        <f t="shared" si="5"/>
        <v xml:space="preserve">2818 Alabama Ave, Dallas, TX 75216       </v>
      </c>
      <c r="K338" s="111">
        <v>43879</v>
      </c>
      <c r="L338" s="111">
        <v>43879</v>
      </c>
      <c r="M338" s="111">
        <v>43879</v>
      </c>
      <c r="N338" s="111">
        <v>43879</v>
      </c>
      <c r="O338" s="111"/>
      <c r="P338" s="110" t="s">
        <v>989</v>
      </c>
      <c r="Q338" s="110" t="s">
        <v>761</v>
      </c>
      <c r="R338" s="110" t="s">
        <v>4361</v>
      </c>
      <c r="S338" s="110" t="s">
        <v>4181</v>
      </c>
    </row>
    <row r="339" spans="1:19" hidden="1" x14ac:dyDescent="0.2">
      <c r="A339" s="110">
        <v>240221</v>
      </c>
      <c r="B339" s="110" t="s">
        <v>1292</v>
      </c>
      <c r="C339" s="110" t="s">
        <v>900</v>
      </c>
      <c r="D339" s="110" t="s">
        <v>1293</v>
      </c>
      <c r="E339" s="110" t="s">
        <v>4755</v>
      </c>
      <c r="G339" s="110" t="s">
        <v>4427</v>
      </c>
      <c r="H339" s="110" t="s">
        <v>4094</v>
      </c>
      <c r="I339" s="110" t="s">
        <v>4756</v>
      </c>
      <c r="J339" s="110" t="str">
        <f t="shared" si="5"/>
        <v xml:space="preserve">67 Beachwood Pl, Plano, TX 75075       </v>
      </c>
      <c r="K339" s="111">
        <v>43879</v>
      </c>
      <c r="L339" s="111">
        <v>43941</v>
      </c>
      <c r="M339" s="111">
        <v>44238</v>
      </c>
      <c r="N339" s="111">
        <v>44238</v>
      </c>
      <c r="O339" s="111"/>
      <c r="P339" s="110" t="s">
        <v>1100</v>
      </c>
      <c r="Q339" s="110" t="s">
        <v>771</v>
      </c>
      <c r="R339" s="110" t="s">
        <v>4489</v>
      </c>
      <c r="S339" s="110" t="s">
        <v>4181</v>
      </c>
    </row>
    <row r="340" spans="1:19" hidden="1" x14ac:dyDescent="0.2">
      <c r="A340" s="110">
        <v>240222</v>
      </c>
      <c r="B340" s="110" t="s">
        <v>1294</v>
      </c>
      <c r="C340" s="110" t="s">
        <v>845</v>
      </c>
      <c r="D340" s="110" t="s">
        <v>1295</v>
      </c>
      <c r="E340" s="110" t="s">
        <v>4757</v>
      </c>
      <c r="G340" s="110" t="s">
        <v>4427</v>
      </c>
      <c r="H340" s="110" t="s">
        <v>4094</v>
      </c>
      <c r="I340" s="110" t="s">
        <v>4758</v>
      </c>
      <c r="J340" s="110" t="str">
        <f t="shared" si="5"/>
        <v xml:space="preserve">4108 San Mateo Dr, Plano, TX 75093       </v>
      </c>
      <c r="K340" s="111">
        <v>44032</v>
      </c>
      <c r="L340" s="111">
        <v>44076</v>
      </c>
      <c r="M340" s="111">
        <v>44237</v>
      </c>
      <c r="N340" s="111">
        <v>44237</v>
      </c>
      <c r="O340" s="111"/>
      <c r="P340" s="110" t="s">
        <v>1244</v>
      </c>
      <c r="R340" s="110" t="s">
        <v>4685</v>
      </c>
      <c r="S340" s="110" t="s">
        <v>4181</v>
      </c>
    </row>
    <row r="341" spans="1:19" hidden="1" x14ac:dyDescent="0.2">
      <c r="A341" s="110">
        <v>240223</v>
      </c>
      <c r="B341" s="110" t="s">
        <v>1296</v>
      </c>
      <c r="D341" s="110" t="s">
        <v>1297</v>
      </c>
      <c r="E341" s="110" t="s">
        <v>4749</v>
      </c>
      <c r="G341" s="110" t="s">
        <v>4167</v>
      </c>
      <c r="H341" s="110" t="s">
        <v>4094</v>
      </c>
      <c r="I341" s="110" t="s">
        <v>4759</v>
      </c>
      <c r="J341" s="110" t="str">
        <f t="shared" si="5"/>
        <v xml:space="preserve">1610 Proctor Dr, Grand Prairie, TX 76051       </v>
      </c>
      <c r="K341" s="111">
        <v>43892</v>
      </c>
      <c r="L341" s="111">
        <v>43892</v>
      </c>
      <c r="M341" s="111">
        <v>44224</v>
      </c>
      <c r="N341" s="111">
        <v>44224</v>
      </c>
      <c r="O341" s="111"/>
      <c r="P341" s="110" t="s">
        <v>989</v>
      </c>
      <c r="Q341" s="110" t="s">
        <v>761</v>
      </c>
      <c r="R341" s="110" t="s">
        <v>4361</v>
      </c>
      <c r="S341" s="110" t="s">
        <v>4181</v>
      </c>
    </row>
    <row r="342" spans="1:19" hidden="1" x14ac:dyDescent="0.2">
      <c r="A342" s="110">
        <v>240224</v>
      </c>
      <c r="B342" s="110" t="s">
        <v>1298</v>
      </c>
      <c r="C342" s="110" t="s">
        <v>776</v>
      </c>
      <c r="D342" s="110" t="s">
        <v>862</v>
      </c>
      <c r="E342" s="110" t="s">
        <v>4760</v>
      </c>
      <c r="G342" s="110" t="s">
        <v>4107</v>
      </c>
      <c r="H342" s="110" t="s">
        <v>4094</v>
      </c>
      <c r="I342" s="110" t="s">
        <v>4108</v>
      </c>
      <c r="J342" s="110" t="str">
        <f t="shared" si="5"/>
        <v xml:space="preserve">252 Pimlico way, Saginaw, TX 76179       </v>
      </c>
      <c r="K342" s="111">
        <v>43900</v>
      </c>
      <c r="L342" s="111">
        <v>43900</v>
      </c>
      <c r="M342" s="111">
        <v>44063</v>
      </c>
      <c r="N342" s="111">
        <v>44063</v>
      </c>
      <c r="O342" s="111"/>
      <c r="P342" s="110" t="s">
        <v>1025</v>
      </c>
      <c r="Q342" s="110" t="s">
        <v>761</v>
      </c>
      <c r="R342" s="110" t="s">
        <v>4407</v>
      </c>
      <c r="S342" s="110" t="s">
        <v>4181</v>
      </c>
    </row>
    <row r="343" spans="1:19" hidden="1" x14ac:dyDescent="0.2">
      <c r="A343" s="110">
        <v>240225</v>
      </c>
      <c r="B343" s="110" t="s">
        <v>1299</v>
      </c>
      <c r="C343" s="110" t="s">
        <v>759</v>
      </c>
      <c r="D343" s="110" t="s">
        <v>1300</v>
      </c>
      <c r="E343" s="110" t="s">
        <v>4761</v>
      </c>
      <c r="G343" s="110" t="s">
        <v>4104</v>
      </c>
      <c r="H343" s="110" t="s">
        <v>4094</v>
      </c>
      <c r="I343" s="110" t="s">
        <v>4762</v>
      </c>
      <c r="J343" s="110" t="str">
        <f t="shared" si="5"/>
        <v xml:space="preserve">2407 Kahn St, Dallas, TX 75241       </v>
      </c>
      <c r="K343" s="111">
        <v>43913</v>
      </c>
      <c r="L343" s="111">
        <v>43913</v>
      </c>
      <c r="M343" s="111">
        <v>44148</v>
      </c>
      <c r="N343" s="111">
        <v>44148</v>
      </c>
      <c r="O343" s="111"/>
      <c r="P343" s="110" t="s">
        <v>989</v>
      </c>
      <c r="Q343" s="110" t="s">
        <v>761</v>
      </c>
      <c r="R343" s="110" t="s">
        <v>4361</v>
      </c>
      <c r="S343" s="110" t="s">
        <v>4181</v>
      </c>
    </row>
    <row r="344" spans="1:19" hidden="1" x14ac:dyDescent="0.2">
      <c r="A344" s="110">
        <v>240226</v>
      </c>
      <c r="B344" s="110" t="s">
        <v>1301</v>
      </c>
      <c r="D344" s="110" t="s">
        <v>1302</v>
      </c>
      <c r="E344" s="110" t="s">
        <v>4763</v>
      </c>
      <c r="G344" s="110" t="s">
        <v>4104</v>
      </c>
      <c r="H344" s="110" t="s">
        <v>4094</v>
      </c>
      <c r="I344" s="110" t="s">
        <v>4161</v>
      </c>
      <c r="J344" s="110" t="str">
        <f t="shared" si="5"/>
        <v xml:space="preserve">640 W Pleasant Wood Dr, Dallas, TX 75217       </v>
      </c>
      <c r="K344" s="111">
        <v>43913</v>
      </c>
      <c r="L344" s="111">
        <v>43913</v>
      </c>
      <c r="M344" s="111">
        <v>43924</v>
      </c>
      <c r="N344" s="111">
        <v>43924</v>
      </c>
      <c r="O344" s="111"/>
      <c r="P344" s="110" t="s">
        <v>1041</v>
      </c>
      <c r="Q344" s="110" t="s">
        <v>761</v>
      </c>
      <c r="R344" s="110" t="s">
        <v>4425</v>
      </c>
      <c r="S344" s="110" t="s">
        <v>4181</v>
      </c>
    </row>
    <row r="345" spans="1:19" hidden="1" x14ac:dyDescent="0.2">
      <c r="A345" s="110">
        <v>240227</v>
      </c>
      <c r="B345" s="110" t="s">
        <v>877</v>
      </c>
      <c r="C345" s="110" t="s">
        <v>816</v>
      </c>
      <c r="D345" s="110" t="s">
        <v>1303</v>
      </c>
      <c r="E345" s="110" t="s">
        <v>4764</v>
      </c>
      <c r="G345" s="110" t="s">
        <v>4104</v>
      </c>
      <c r="H345" s="110" t="s">
        <v>4094</v>
      </c>
      <c r="I345" s="110" t="s">
        <v>4548</v>
      </c>
      <c r="J345" s="110" t="str">
        <f t="shared" si="5"/>
        <v xml:space="preserve">11457 Dennis Rd Apt 1233, Dallas, TX 75229       </v>
      </c>
      <c r="K345" s="111">
        <v>43916</v>
      </c>
      <c r="L345" s="111">
        <v>43916</v>
      </c>
      <c r="M345" s="111">
        <v>44422</v>
      </c>
      <c r="N345" s="111">
        <v>44422</v>
      </c>
      <c r="O345" s="111"/>
      <c r="P345" s="110" t="s">
        <v>1022</v>
      </c>
      <c r="Q345" s="110" t="s">
        <v>761</v>
      </c>
      <c r="R345" s="110" t="s">
        <v>4404</v>
      </c>
      <c r="S345" s="110" t="s">
        <v>4181</v>
      </c>
    </row>
    <row r="346" spans="1:19" hidden="1" x14ac:dyDescent="0.2">
      <c r="A346" s="110">
        <v>240228</v>
      </c>
      <c r="B346" s="110" t="s">
        <v>1304</v>
      </c>
      <c r="C346" s="110" t="s">
        <v>778</v>
      </c>
      <c r="D346" s="110" t="s">
        <v>1305</v>
      </c>
      <c r="E346" s="110" t="s">
        <v>4764</v>
      </c>
      <c r="G346" s="110" t="s">
        <v>4104</v>
      </c>
      <c r="H346" s="110" t="s">
        <v>4094</v>
      </c>
      <c r="I346" s="110" t="s">
        <v>4548</v>
      </c>
      <c r="J346" s="110" t="str">
        <f t="shared" si="5"/>
        <v xml:space="preserve">11457 Dennis Rd Apt 1233, Dallas, TX 75229       </v>
      </c>
      <c r="K346" s="111">
        <v>43916</v>
      </c>
      <c r="L346" s="111">
        <v>43916</v>
      </c>
      <c r="M346" s="111">
        <v>44436</v>
      </c>
      <c r="N346" s="111">
        <v>44436</v>
      </c>
      <c r="O346" s="111"/>
      <c r="P346" s="110" t="s">
        <v>1091</v>
      </c>
      <c r="Q346" s="110" t="s">
        <v>761</v>
      </c>
      <c r="R346" s="110" t="s">
        <v>4478</v>
      </c>
      <c r="S346" s="110" t="s">
        <v>4181</v>
      </c>
    </row>
    <row r="347" spans="1:19" hidden="1" x14ac:dyDescent="0.2">
      <c r="A347" s="110">
        <v>240229</v>
      </c>
      <c r="B347" s="110" t="s">
        <v>1306</v>
      </c>
      <c r="D347" s="110" t="s">
        <v>913</v>
      </c>
      <c r="E347" s="110" t="s">
        <v>4765</v>
      </c>
      <c r="G347" s="110" t="s">
        <v>4104</v>
      </c>
      <c r="H347" s="110" t="s">
        <v>4094</v>
      </c>
      <c r="I347" s="110" t="s">
        <v>4468</v>
      </c>
      <c r="J347" s="110" t="str">
        <f t="shared" si="5"/>
        <v xml:space="preserve">9416 Culberton St, Dallas, TX 75227       </v>
      </c>
      <c r="K347" s="111">
        <v>43920</v>
      </c>
      <c r="L347" s="111">
        <v>43920</v>
      </c>
      <c r="M347" s="111">
        <v>44102</v>
      </c>
      <c r="N347" s="111">
        <v>44102</v>
      </c>
      <c r="O347" s="111"/>
      <c r="P347" s="110" t="s">
        <v>1041</v>
      </c>
      <c r="Q347" s="110" t="s">
        <v>761</v>
      </c>
      <c r="R347" s="110" t="s">
        <v>4425</v>
      </c>
      <c r="S347" s="110" t="s">
        <v>4181</v>
      </c>
    </row>
    <row r="348" spans="1:19" hidden="1" x14ac:dyDescent="0.2">
      <c r="A348" s="110">
        <v>240230</v>
      </c>
      <c r="B348" s="110" t="s">
        <v>1299</v>
      </c>
      <c r="D348" s="110" t="s">
        <v>1307</v>
      </c>
      <c r="E348" s="110" t="s">
        <v>4766</v>
      </c>
      <c r="G348" s="110" t="s">
        <v>4470</v>
      </c>
      <c r="H348" s="110" t="s">
        <v>4094</v>
      </c>
      <c r="I348" s="110" t="s">
        <v>4471</v>
      </c>
      <c r="J348" s="110" t="str">
        <f t="shared" si="5"/>
        <v xml:space="preserve">8600 Cottonwood Ln, Terrell, TX 75160       </v>
      </c>
      <c r="K348" s="111">
        <v>43920</v>
      </c>
      <c r="L348" s="111">
        <v>43920</v>
      </c>
      <c r="M348" s="111">
        <v>44834</v>
      </c>
      <c r="N348" s="111">
        <v>44834</v>
      </c>
      <c r="O348" s="111">
        <v>44342</v>
      </c>
      <c r="P348" s="110" t="s">
        <v>1091</v>
      </c>
      <c r="Q348" s="110" t="s">
        <v>761</v>
      </c>
      <c r="R348" s="110" t="s">
        <v>4478</v>
      </c>
      <c r="S348" s="110" t="s">
        <v>4181</v>
      </c>
    </row>
    <row r="349" spans="1:19" hidden="1" x14ac:dyDescent="0.2">
      <c r="A349" s="110">
        <v>240231</v>
      </c>
      <c r="B349" s="110" t="s">
        <v>1308</v>
      </c>
      <c r="C349" s="110" t="s">
        <v>845</v>
      </c>
      <c r="D349" s="110" t="s">
        <v>1309</v>
      </c>
      <c r="E349" s="110" t="s">
        <v>4767</v>
      </c>
      <c r="G349" s="110" t="s">
        <v>4287</v>
      </c>
      <c r="H349" s="110" t="s">
        <v>4094</v>
      </c>
      <c r="I349" s="110" t="s">
        <v>4648</v>
      </c>
      <c r="J349" s="110" t="str">
        <f t="shared" si="5"/>
        <v xml:space="preserve">1910 Rose St, Irving, TX 75061       </v>
      </c>
      <c r="K349" s="111">
        <v>43922</v>
      </c>
      <c r="L349" s="111">
        <v>43922</v>
      </c>
      <c r="M349" s="111">
        <v>43950</v>
      </c>
      <c r="N349" s="111">
        <v>43950</v>
      </c>
      <c r="O349" s="111"/>
      <c r="P349" s="110" t="s">
        <v>989</v>
      </c>
      <c r="R349" s="110" t="s">
        <v>4361</v>
      </c>
      <c r="S349" s="110" t="s">
        <v>4181</v>
      </c>
    </row>
    <row r="350" spans="1:19" hidden="1" x14ac:dyDescent="0.2">
      <c r="A350" s="110">
        <v>240232</v>
      </c>
      <c r="B350" s="110" t="s">
        <v>1222</v>
      </c>
      <c r="C350" s="110" t="s">
        <v>778</v>
      </c>
      <c r="D350" s="110" t="s">
        <v>1098</v>
      </c>
      <c r="E350" s="110" t="s">
        <v>4768</v>
      </c>
      <c r="G350" s="110" t="s">
        <v>823</v>
      </c>
      <c r="H350" s="110" t="s">
        <v>4094</v>
      </c>
      <c r="I350" s="110" t="s">
        <v>4157</v>
      </c>
      <c r="J350" s="110" t="str">
        <f t="shared" si="5"/>
        <v xml:space="preserve">1408 Meadow Glen St, Richardson, TX 75081       </v>
      </c>
      <c r="K350" s="111">
        <v>43985</v>
      </c>
      <c r="L350" s="111">
        <v>43985</v>
      </c>
      <c r="M350" s="111">
        <v>44278</v>
      </c>
      <c r="N350" s="111">
        <v>44281</v>
      </c>
      <c r="O350" s="111"/>
      <c r="P350" s="110" t="s">
        <v>989</v>
      </c>
      <c r="Q350" s="110" t="s">
        <v>761</v>
      </c>
      <c r="R350" s="110" t="s">
        <v>4361</v>
      </c>
      <c r="S350" s="110" t="s">
        <v>4181</v>
      </c>
    </row>
    <row r="351" spans="1:19" x14ac:dyDescent="0.2">
      <c r="A351" s="110">
        <v>240233</v>
      </c>
      <c r="B351" s="110" t="s">
        <v>1102</v>
      </c>
      <c r="D351" s="110" t="s">
        <v>1310</v>
      </c>
      <c r="E351" s="110" t="s">
        <v>4769</v>
      </c>
      <c r="G351" s="110" t="s">
        <v>4235</v>
      </c>
      <c r="H351" s="110" t="s">
        <v>4094</v>
      </c>
      <c r="I351" s="110" t="s">
        <v>4236</v>
      </c>
      <c r="J351" s="110" t="str">
        <f t="shared" si="5"/>
        <v xml:space="preserve">923 Calle Real Dr, Mesquite, TX 75149       </v>
      </c>
      <c r="K351" s="111">
        <v>43927</v>
      </c>
      <c r="L351" s="111">
        <v>43927</v>
      </c>
      <c r="M351" s="111">
        <v>45623</v>
      </c>
      <c r="N351" s="111"/>
      <c r="O351" s="111"/>
      <c r="P351" s="110" t="s">
        <v>989</v>
      </c>
      <c r="Q351" s="110" t="s">
        <v>761</v>
      </c>
      <c r="R351" s="110" t="s">
        <v>4361</v>
      </c>
      <c r="S351" s="110" t="s">
        <v>4181</v>
      </c>
    </row>
    <row r="352" spans="1:19" hidden="1" x14ac:dyDescent="0.2">
      <c r="A352" s="110">
        <v>240234</v>
      </c>
      <c r="B352" s="110" t="s">
        <v>1311</v>
      </c>
      <c r="C352" s="110" t="s">
        <v>778</v>
      </c>
      <c r="D352" s="110" t="s">
        <v>917</v>
      </c>
      <c r="E352" s="110" t="s">
        <v>4770</v>
      </c>
      <c r="G352" s="110" t="s">
        <v>4104</v>
      </c>
      <c r="H352" s="110" t="s">
        <v>4094</v>
      </c>
      <c r="I352" s="110" t="s">
        <v>4161</v>
      </c>
      <c r="J352" s="110" t="str">
        <f t="shared" si="5"/>
        <v xml:space="preserve">10528 Cymbal Dr, Dallas, TX 75217       </v>
      </c>
      <c r="K352" s="111">
        <v>43931</v>
      </c>
      <c r="L352" s="111">
        <v>43931</v>
      </c>
      <c r="M352" s="111">
        <v>43948</v>
      </c>
      <c r="N352" s="111">
        <v>43948</v>
      </c>
      <c r="O352" s="111"/>
      <c r="P352" s="110" t="s">
        <v>989</v>
      </c>
      <c r="Q352" s="110" t="s">
        <v>761</v>
      </c>
      <c r="R352" s="110" t="s">
        <v>4361</v>
      </c>
      <c r="S352" s="110" t="s">
        <v>4181</v>
      </c>
    </row>
    <row r="353" spans="1:19" hidden="1" x14ac:dyDescent="0.2">
      <c r="A353" s="110">
        <v>240235</v>
      </c>
      <c r="B353" s="110" t="s">
        <v>877</v>
      </c>
      <c r="C353" s="110" t="s">
        <v>776</v>
      </c>
      <c r="D353" s="110" t="s">
        <v>917</v>
      </c>
      <c r="E353" s="110" t="s">
        <v>4771</v>
      </c>
      <c r="G353" s="110" t="s">
        <v>4104</v>
      </c>
      <c r="H353" s="110" t="s">
        <v>4094</v>
      </c>
      <c r="I353" s="110" t="s">
        <v>4468</v>
      </c>
      <c r="J353" s="110" t="str">
        <f t="shared" si="5"/>
        <v xml:space="preserve">3617 Pruitt Ave, Dallas, TX 75227       </v>
      </c>
      <c r="K353" s="111">
        <v>43935</v>
      </c>
      <c r="L353" s="111">
        <v>43935</v>
      </c>
      <c r="M353" s="111">
        <v>43941</v>
      </c>
      <c r="N353" s="111">
        <v>43941</v>
      </c>
      <c r="O353" s="111"/>
      <c r="P353" s="110" t="s">
        <v>1091</v>
      </c>
      <c r="Q353" s="110" t="s">
        <v>761</v>
      </c>
      <c r="R353" s="110" t="s">
        <v>4478</v>
      </c>
      <c r="S353" s="110" t="s">
        <v>4181</v>
      </c>
    </row>
    <row r="354" spans="1:19" hidden="1" x14ac:dyDescent="0.2">
      <c r="A354" s="110">
        <v>240236</v>
      </c>
      <c r="B354" s="110" t="s">
        <v>1068</v>
      </c>
      <c r="D354" s="110" t="s">
        <v>913</v>
      </c>
      <c r="E354" s="110" t="s">
        <v>4772</v>
      </c>
      <c r="G354" s="110" t="s">
        <v>4104</v>
      </c>
      <c r="H354" s="110" t="s">
        <v>4094</v>
      </c>
      <c r="I354" s="110" t="s">
        <v>4140</v>
      </c>
      <c r="J354" s="110" t="str">
        <f t="shared" si="5"/>
        <v xml:space="preserve">3211 Middle Field Rd, Dallas, TX 75253       </v>
      </c>
      <c r="K354" s="111">
        <v>44942</v>
      </c>
      <c r="L354" s="111">
        <v>43936</v>
      </c>
      <c r="M354" s="111">
        <v>44942</v>
      </c>
      <c r="N354" s="111">
        <v>44942</v>
      </c>
      <c r="O354" s="111"/>
      <c r="P354" s="110" t="s">
        <v>1041</v>
      </c>
      <c r="Q354" s="110" t="s">
        <v>761</v>
      </c>
      <c r="R354" s="110" t="s">
        <v>4425</v>
      </c>
      <c r="S354" s="110" t="s">
        <v>4181</v>
      </c>
    </row>
    <row r="355" spans="1:19" hidden="1" x14ac:dyDescent="0.2">
      <c r="A355" s="110">
        <v>240237</v>
      </c>
      <c r="B355" s="110" t="s">
        <v>1312</v>
      </c>
      <c r="C355" s="110" t="s">
        <v>778</v>
      </c>
      <c r="D355" s="110" t="s">
        <v>1313</v>
      </c>
      <c r="E355" s="110" t="s">
        <v>4773</v>
      </c>
      <c r="G355" s="110" t="s">
        <v>4104</v>
      </c>
      <c r="H355" s="110" t="s">
        <v>4094</v>
      </c>
      <c r="I355" s="110" t="s">
        <v>4140</v>
      </c>
      <c r="J355" s="110" t="str">
        <f t="shared" si="5"/>
        <v xml:space="preserve">1515 Phelps Dr, Dallas, TX 75253       </v>
      </c>
      <c r="K355" s="111">
        <v>43936</v>
      </c>
      <c r="L355" s="111">
        <v>43936</v>
      </c>
      <c r="M355" s="111">
        <v>43945</v>
      </c>
      <c r="N355" s="111">
        <v>43945</v>
      </c>
      <c r="O355" s="111"/>
      <c r="P355" s="110" t="s">
        <v>1022</v>
      </c>
      <c r="Q355" s="110" t="s">
        <v>761</v>
      </c>
      <c r="R355" s="110" t="s">
        <v>4404</v>
      </c>
      <c r="S355" s="110" t="s">
        <v>4181</v>
      </c>
    </row>
    <row r="356" spans="1:19" hidden="1" x14ac:dyDescent="0.2">
      <c r="A356" s="110">
        <v>240238</v>
      </c>
      <c r="B356" s="110" t="s">
        <v>1314</v>
      </c>
      <c r="C356" s="110" t="s">
        <v>791</v>
      </c>
      <c r="D356" s="110" t="s">
        <v>1315</v>
      </c>
      <c r="E356" s="110" t="s">
        <v>4773</v>
      </c>
      <c r="G356" s="110" t="s">
        <v>4104</v>
      </c>
      <c r="H356" s="110" t="s">
        <v>4094</v>
      </c>
      <c r="I356" s="110" t="s">
        <v>4140</v>
      </c>
      <c r="J356" s="110" t="str">
        <f t="shared" si="5"/>
        <v xml:space="preserve">1515 Phelps Dr, Dallas, TX 75253       </v>
      </c>
      <c r="K356" s="111">
        <v>43936</v>
      </c>
      <c r="L356" s="111">
        <v>43936</v>
      </c>
      <c r="M356" s="111">
        <v>43952</v>
      </c>
      <c r="N356" s="111">
        <v>43952</v>
      </c>
      <c r="O356" s="111"/>
      <c r="P356" s="110" t="s">
        <v>1022</v>
      </c>
      <c r="Q356" s="110" t="s">
        <v>761</v>
      </c>
      <c r="R356" s="110" t="s">
        <v>4404</v>
      </c>
      <c r="S356" s="110" t="s">
        <v>4181</v>
      </c>
    </row>
    <row r="357" spans="1:19" hidden="1" x14ac:dyDescent="0.2">
      <c r="A357" s="110">
        <v>240239</v>
      </c>
      <c r="B357" s="110" t="s">
        <v>1102</v>
      </c>
      <c r="C357" s="110" t="s">
        <v>816</v>
      </c>
      <c r="D357" s="110" t="s">
        <v>1316</v>
      </c>
      <c r="E357" s="110" t="s">
        <v>4774</v>
      </c>
      <c r="G357" s="110" t="s">
        <v>4119</v>
      </c>
      <c r="H357" s="110" t="s">
        <v>4094</v>
      </c>
      <c r="I357" s="110" t="s">
        <v>4245</v>
      </c>
      <c r="J357" s="110" t="str">
        <f t="shared" si="5"/>
        <v xml:space="preserve">3128 Chrisholm Trail, Fort Worth, TX 76116       </v>
      </c>
      <c r="K357" s="111">
        <v>43936</v>
      </c>
      <c r="L357" s="111">
        <v>43936</v>
      </c>
      <c r="M357" s="111">
        <v>43936</v>
      </c>
      <c r="N357" s="111">
        <v>43936</v>
      </c>
      <c r="O357" s="111"/>
      <c r="P357" s="110" t="s">
        <v>1100</v>
      </c>
      <c r="Q357" s="110" t="s">
        <v>761</v>
      </c>
      <c r="R357" s="110" t="s">
        <v>4489</v>
      </c>
      <c r="S357" s="110" t="s">
        <v>4181</v>
      </c>
    </row>
    <row r="358" spans="1:19" hidden="1" x14ac:dyDescent="0.2">
      <c r="A358" s="110">
        <v>240240</v>
      </c>
      <c r="B358" s="110" t="s">
        <v>1002</v>
      </c>
      <c r="D358" s="110" t="s">
        <v>1317</v>
      </c>
      <c r="E358" s="110" t="s">
        <v>4775</v>
      </c>
      <c r="G358" s="110" t="s">
        <v>4226</v>
      </c>
      <c r="H358" s="110" t="s">
        <v>4094</v>
      </c>
      <c r="I358" s="110" t="s">
        <v>4380</v>
      </c>
      <c r="J358" s="110" t="str">
        <f t="shared" si="5"/>
        <v xml:space="preserve">6000 Reef point lane, Forth Worth, TX 76135       </v>
      </c>
      <c r="K358" s="111">
        <v>43942</v>
      </c>
      <c r="L358" s="111">
        <v>43942</v>
      </c>
      <c r="M358" s="111">
        <v>44004</v>
      </c>
      <c r="N358" s="111">
        <v>44004</v>
      </c>
      <c r="O358" s="111"/>
      <c r="P358" s="110" t="s">
        <v>1025</v>
      </c>
      <c r="Q358" s="110" t="s">
        <v>761</v>
      </c>
      <c r="R358" s="110" t="s">
        <v>4407</v>
      </c>
      <c r="S358" s="110" t="s">
        <v>4181</v>
      </c>
    </row>
    <row r="359" spans="1:19" hidden="1" x14ac:dyDescent="0.2">
      <c r="A359" s="110">
        <v>240241</v>
      </c>
      <c r="B359" s="110" t="s">
        <v>1318</v>
      </c>
      <c r="C359" s="110" t="s">
        <v>816</v>
      </c>
      <c r="D359" s="110" t="s">
        <v>1319</v>
      </c>
      <c r="E359" s="110" t="s">
        <v>4776</v>
      </c>
      <c r="G359" s="110" t="s">
        <v>4777</v>
      </c>
      <c r="H359" s="110" t="s">
        <v>4094</v>
      </c>
      <c r="I359" s="110" t="s">
        <v>4778</v>
      </c>
      <c r="J359" s="110" t="str">
        <f t="shared" si="5"/>
        <v xml:space="preserve">406 Caymus St, Kennedale, TX 76060       </v>
      </c>
      <c r="K359" s="111">
        <v>43941</v>
      </c>
      <c r="L359" s="111">
        <v>43941</v>
      </c>
      <c r="M359" s="111">
        <v>44020</v>
      </c>
      <c r="N359" s="111">
        <v>44020</v>
      </c>
      <c r="O359" s="111"/>
      <c r="P359" s="110" t="s">
        <v>989</v>
      </c>
      <c r="Q359" s="110" t="s">
        <v>804</v>
      </c>
      <c r="R359" s="110" t="s">
        <v>4361</v>
      </c>
      <c r="S359" s="110" t="s">
        <v>4181</v>
      </c>
    </row>
    <row r="360" spans="1:19" hidden="1" x14ac:dyDescent="0.2">
      <c r="A360" s="110">
        <v>240242</v>
      </c>
      <c r="B360" s="110" t="s">
        <v>1320</v>
      </c>
      <c r="D360" s="110" t="s">
        <v>1012</v>
      </c>
      <c r="E360" s="110" t="s">
        <v>4779</v>
      </c>
      <c r="G360" s="110" t="s">
        <v>4104</v>
      </c>
      <c r="H360" s="110" t="s">
        <v>4094</v>
      </c>
      <c r="I360" s="110" t="s">
        <v>4140</v>
      </c>
      <c r="J360" s="110" t="str">
        <f t="shared" si="5"/>
        <v xml:space="preserve">1304 Leafwood Dr #4, Dallas, TX 75253       </v>
      </c>
      <c r="K360" s="111">
        <v>43943</v>
      </c>
      <c r="L360" s="111">
        <v>43943</v>
      </c>
      <c r="M360" s="111">
        <v>44004</v>
      </c>
      <c r="N360" s="111">
        <v>44004</v>
      </c>
      <c r="O360" s="111"/>
      <c r="P360" s="110" t="s">
        <v>1025</v>
      </c>
      <c r="Q360" s="110" t="s">
        <v>761</v>
      </c>
      <c r="R360" s="110" t="s">
        <v>4407</v>
      </c>
      <c r="S360" s="110" t="s">
        <v>4181</v>
      </c>
    </row>
    <row r="361" spans="1:19" hidden="1" x14ac:dyDescent="0.2">
      <c r="A361" s="110">
        <v>240243</v>
      </c>
      <c r="B361" s="110" t="s">
        <v>928</v>
      </c>
      <c r="C361" s="110" t="s">
        <v>776</v>
      </c>
      <c r="D361" s="110" t="s">
        <v>1321</v>
      </c>
      <c r="E361" s="110" t="s">
        <v>4780</v>
      </c>
      <c r="G361" s="110" t="s">
        <v>4104</v>
      </c>
      <c r="H361" s="110" t="s">
        <v>4094</v>
      </c>
      <c r="I361" s="110" t="s">
        <v>4468</v>
      </c>
      <c r="J361" s="110" t="str">
        <f t="shared" si="5"/>
        <v xml:space="preserve">9760 Scyene Rd, Dallas, TX 75227       </v>
      </c>
      <c r="K361" s="111">
        <v>43950</v>
      </c>
      <c r="L361" s="111">
        <v>43950</v>
      </c>
      <c r="M361" s="111">
        <v>44195</v>
      </c>
      <c r="N361" s="111">
        <v>44195</v>
      </c>
      <c r="O361" s="111"/>
      <c r="P361" s="110" t="s">
        <v>989</v>
      </c>
      <c r="Q361" s="110" t="s">
        <v>761</v>
      </c>
      <c r="R361" s="110" t="s">
        <v>4361</v>
      </c>
      <c r="S361" s="110" t="s">
        <v>4181</v>
      </c>
    </row>
    <row r="362" spans="1:19" hidden="1" x14ac:dyDescent="0.2">
      <c r="A362" s="110">
        <v>240244</v>
      </c>
      <c r="B362" s="110" t="s">
        <v>1006</v>
      </c>
      <c r="D362" s="110" t="s">
        <v>1317</v>
      </c>
      <c r="E362" s="110" t="s">
        <v>4781</v>
      </c>
      <c r="G362" s="110" t="s">
        <v>4126</v>
      </c>
      <c r="H362" s="110" t="s">
        <v>4094</v>
      </c>
      <c r="I362" s="110" t="s">
        <v>4232</v>
      </c>
      <c r="J362" s="110" t="str">
        <f t="shared" si="5"/>
        <v xml:space="preserve">1616 Carter Dr Apt C, Arlington, TX 76010       </v>
      </c>
      <c r="K362" s="111">
        <v>43957</v>
      </c>
      <c r="L362" s="111">
        <v>43957</v>
      </c>
      <c r="M362" s="111">
        <v>43957</v>
      </c>
      <c r="N362" s="111">
        <v>43957</v>
      </c>
      <c r="O362" s="111"/>
      <c r="P362" s="110" t="s">
        <v>989</v>
      </c>
      <c r="Q362" s="110" t="s">
        <v>761</v>
      </c>
      <c r="R362" s="110" t="s">
        <v>4361</v>
      </c>
      <c r="S362" s="110" t="s">
        <v>4181</v>
      </c>
    </row>
    <row r="363" spans="1:19" hidden="1" x14ac:dyDescent="0.2">
      <c r="A363" s="110">
        <v>240245</v>
      </c>
      <c r="B363" s="110" t="s">
        <v>1322</v>
      </c>
      <c r="C363" s="110" t="s">
        <v>766</v>
      </c>
      <c r="D363" s="110" t="s">
        <v>1323</v>
      </c>
      <c r="E363" s="110" t="s">
        <v>4782</v>
      </c>
      <c r="G363" s="110" t="s">
        <v>4104</v>
      </c>
      <c r="H363" s="110" t="s">
        <v>4094</v>
      </c>
      <c r="I363" s="110" t="s">
        <v>4222</v>
      </c>
      <c r="J363" s="110" t="str">
        <f t="shared" si="5"/>
        <v xml:space="preserve">227 W. Suffolk, Dallas, TX 75208       </v>
      </c>
      <c r="K363" s="111">
        <v>43957</v>
      </c>
      <c r="L363" s="111">
        <v>43957</v>
      </c>
      <c r="M363" s="111">
        <v>43965</v>
      </c>
      <c r="N363" s="111">
        <v>43965</v>
      </c>
      <c r="O363" s="111"/>
      <c r="P363" s="110" t="s">
        <v>989</v>
      </c>
      <c r="Q363" s="110" t="s">
        <v>761</v>
      </c>
      <c r="R363" s="110" t="s">
        <v>4361</v>
      </c>
      <c r="S363" s="110" t="s">
        <v>4181</v>
      </c>
    </row>
    <row r="364" spans="1:19" hidden="1" x14ac:dyDescent="0.2">
      <c r="A364" s="110">
        <v>240246</v>
      </c>
      <c r="B364" s="110" t="s">
        <v>1324</v>
      </c>
      <c r="D364" s="110" t="s">
        <v>1085</v>
      </c>
      <c r="E364" s="110" t="s">
        <v>4783</v>
      </c>
      <c r="G364" s="110" t="s">
        <v>4515</v>
      </c>
      <c r="H364" s="110" t="s">
        <v>4094</v>
      </c>
      <c r="I364" s="110" t="s">
        <v>4516</v>
      </c>
      <c r="J364" s="110" t="str">
        <f t="shared" si="5"/>
        <v xml:space="preserve">5036 County Rd 410C, Kaufman, TX 75142       </v>
      </c>
      <c r="K364" s="111">
        <v>43962</v>
      </c>
      <c r="L364" s="111">
        <v>43962</v>
      </c>
      <c r="M364" s="111">
        <v>45164</v>
      </c>
      <c r="N364" s="111">
        <v>45164</v>
      </c>
      <c r="O364" s="111">
        <v>45119</v>
      </c>
      <c r="P364" s="110" t="s">
        <v>1325</v>
      </c>
      <c r="Q364" s="110" t="s">
        <v>761</v>
      </c>
      <c r="R364" s="110" t="s">
        <v>4784</v>
      </c>
      <c r="S364" s="110" t="s">
        <v>4181</v>
      </c>
    </row>
    <row r="365" spans="1:19" hidden="1" x14ac:dyDescent="0.2">
      <c r="A365" s="110">
        <v>240247</v>
      </c>
      <c r="B365" s="110" t="s">
        <v>1102</v>
      </c>
      <c r="C365" s="110" t="s">
        <v>776</v>
      </c>
      <c r="D365" s="110" t="s">
        <v>1045</v>
      </c>
      <c r="E365" s="110" t="s">
        <v>4431</v>
      </c>
      <c r="G365" s="110" t="s">
        <v>4119</v>
      </c>
      <c r="H365" s="110" t="s">
        <v>4094</v>
      </c>
      <c r="I365" s="110" t="s">
        <v>4360</v>
      </c>
      <c r="J365" s="110" t="str">
        <f t="shared" si="5"/>
        <v xml:space="preserve">2307 Market Ave, Fort Worth, TX 76164       </v>
      </c>
      <c r="K365" s="111">
        <v>43962</v>
      </c>
      <c r="L365" s="111">
        <v>43962</v>
      </c>
      <c r="M365" s="111">
        <v>44286</v>
      </c>
      <c r="N365" s="111">
        <v>44286</v>
      </c>
      <c r="O365" s="111"/>
      <c r="P365" s="110" t="s">
        <v>989</v>
      </c>
      <c r="Q365" s="110" t="s">
        <v>761</v>
      </c>
      <c r="R365" s="110" t="s">
        <v>4361</v>
      </c>
      <c r="S365" s="110" t="s">
        <v>4181</v>
      </c>
    </row>
    <row r="366" spans="1:19" x14ac:dyDescent="0.2">
      <c r="A366" s="110">
        <v>240248</v>
      </c>
      <c r="B366" s="110" t="s">
        <v>999</v>
      </c>
      <c r="D366" s="110" t="s">
        <v>1326</v>
      </c>
      <c r="E366" s="110" t="s">
        <v>4785</v>
      </c>
      <c r="G366" s="110" t="s">
        <v>4170</v>
      </c>
      <c r="H366" s="110" t="s">
        <v>4094</v>
      </c>
      <c r="I366" s="110" t="s">
        <v>4171</v>
      </c>
      <c r="J366" s="110" t="str">
        <f t="shared" si="5"/>
        <v xml:space="preserve">4333 Mesa Dr, Carrollton, TX 75010       </v>
      </c>
      <c r="K366" s="111">
        <v>43962</v>
      </c>
      <c r="L366" s="111">
        <v>43962</v>
      </c>
      <c r="M366" s="111">
        <v>45415</v>
      </c>
      <c r="N366" s="111">
        <v>45415</v>
      </c>
      <c r="O366" s="111">
        <v>44383</v>
      </c>
      <c r="P366" s="110" t="s">
        <v>1054</v>
      </c>
      <c r="Q366" s="110" t="s">
        <v>761</v>
      </c>
      <c r="R366" s="110" t="s">
        <v>4440</v>
      </c>
      <c r="S366" s="110" t="s">
        <v>4181</v>
      </c>
    </row>
    <row r="367" spans="1:19" hidden="1" x14ac:dyDescent="0.2">
      <c r="A367" s="110">
        <v>240249</v>
      </c>
      <c r="B367" s="110" t="s">
        <v>954</v>
      </c>
      <c r="D367" s="110" t="s">
        <v>1109</v>
      </c>
      <c r="E367" s="110" t="s">
        <v>4786</v>
      </c>
      <c r="G367" s="110" t="s">
        <v>4515</v>
      </c>
      <c r="H367" s="110" t="s">
        <v>4094</v>
      </c>
      <c r="I367" s="110" t="s">
        <v>4516</v>
      </c>
      <c r="J367" s="110" t="str">
        <f t="shared" si="5"/>
        <v xml:space="preserve">8152 Country Rd 147, Kaufman, TX 75142       </v>
      </c>
      <c r="K367" s="111">
        <v>43970</v>
      </c>
      <c r="L367" s="111">
        <v>43970</v>
      </c>
      <c r="M367" s="111">
        <v>43970</v>
      </c>
      <c r="N367" s="111">
        <v>43970</v>
      </c>
      <c r="O367" s="111"/>
      <c r="P367" s="110" t="s">
        <v>1059</v>
      </c>
      <c r="Q367" s="110" t="s">
        <v>761</v>
      </c>
      <c r="R367" s="110" t="s">
        <v>4447</v>
      </c>
      <c r="S367" s="110" t="s">
        <v>4181</v>
      </c>
    </row>
    <row r="368" spans="1:19" hidden="1" x14ac:dyDescent="0.2">
      <c r="A368" s="110">
        <v>240250</v>
      </c>
      <c r="B368" s="110" t="s">
        <v>1245</v>
      </c>
      <c r="C368" s="110" t="s">
        <v>848</v>
      </c>
      <c r="D368" s="110" t="s">
        <v>1327</v>
      </c>
      <c r="E368" s="110" t="s">
        <v>4787</v>
      </c>
      <c r="G368" s="110" t="s">
        <v>4119</v>
      </c>
      <c r="H368" s="110" t="s">
        <v>4094</v>
      </c>
      <c r="I368" s="110" t="s">
        <v>4339</v>
      </c>
      <c r="J368" s="110" t="str">
        <f t="shared" si="5"/>
        <v xml:space="preserve">1317 Country Manor Rd, Fort Worth, TX 76134       </v>
      </c>
      <c r="K368" s="111">
        <v>43976</v>
      </c>
      <c r="L368" s="111">
        <v>43976</v>
      </c>
      <c r="M368" s="111">
        <v>44284</v>
      </c>
      <c r="N368" s="111">
        <v>44284</v>
      </c>
      <c r="O368" s="111"/>
      <c r="P368" s="110" t="s">
        <v>1046</v>
      </c>
      <c r="Q368" s="110" t="s">
        <v>761</v>
      </c>
      <c r="R368" s="110" t="s">
        <v>4432</v>
      </c>
      <c r="S368" s="110" t="s">
        <v>4181</v>
      </c>
    </row>
    <row r="369" spans="1:19" hidden="1" x14ac:dyDescent="0.2">
      <c r="A369" s="110">
        <v>240251</v>
      </c>
      <c r="B369" s="110" t="s">
        <v>857</v>
      </c>
      <c r="D369" s="110" t="s">
        <v>1328</v>
      </c>
      <c r="E369" s="110" t="s">
        <v>4788</v>
      </c>
      <c r="G369" s="110" t="s">
        <v>4789</v>
      </c>
      <c r="H369" s="110" t="s">
        <v>4094</v>
      </c>
      <c r="I369" s="110" t="s">
        <v>4790</v>
      </c>
      <c r="J369" s="110" t="str">
        <f t="shared" si="5"/>
        <v xml:space="preserve">511 Justice St, Cedar Hill, TX 75104       </v>
      </c>
      <c r="K369" s="111">
        <v>43979</v>
      </c>
      <c r="L369" s="111">
        <v>43979</v>
      </c>
      <c r="M369" s="111">
        <v>44029</v>
      </c>
      <c r="N369" s="111">
        <v>44029</v>
      </c>
      <c r="O369" s="111"/>
      <c r="P369" s="110" t="s">
        <v>989</v>
      </c>
      <c r="Q369" s="110" t="s">
        <v>761</v>
      </c>
      <c r="R369" s="110" t="s">
        <v>4361</v>
      </c>
      <c r="S369" s="110" t="s">
        <v>4181</v>
      </c>
    </row>
    <row r="370" spans="1:19" hidden="1" x14ac:dyDescent="0.2">
      <c r="A370" s="110">
        <v>240252</v>
      </c>
      <c r="B370" s="110" t="s">
        <v>877</v>
      </c>
      <c r="C370" s="110" t="s">
        <v>816</v>
      </c>
      <c r="D370" s="110" t="s">
        <v>1329</v>
      </c>
      <c r="E370" s="110" t="s">
        <v>4791</v>
      </c>
      <c r="G370" s="110" t="s">
        <v>4104</v>
      </c>
      <c r="H370" s="110" t="s">
        <v>4094</v>
      </c>
      <c r="I370" s="110" t="s">
        <v>4161</v>
      </c>
      <c r="J370" s="110" t="str">
        <f t="shared" si="5"/>
        <v xml:space="preserve">651 Helena St, Dallas, TX 75217       </v>
      </c>
      <c r="K370" s="111">
        <v>43976</v>
      </c>
      <c r="L370" s="111">
        <v>43976</v>
      </c>
      <c r="M370" s="111">
        <v>43976</v>
      </c>
      <c r="N370" s="111">
        <v>43976</v>
      </c>
      <c r="O370" s="111"/>
      <c r="P370" s="110" t="s">
        <v>1022</v>
      </c>
      <c r="Q370" s="110" t="s">
        <v>761</v>
      </c>
      <c r="R370" s="110" t="s">
        <v>4404</v>
      </c>
      <c r="S370" s="110" t="s">
        <v>4181</v>
      </c>
    </row>
    <row r="371" spans="1:19" hidden="1" x14ac:dyDescent="0.2">
      <c r="A371" s="110">
        <v>240253</v>
      </c>
      <c r="B371" s="110" t="s">
        <v>877</v>
      </c>
      <c r="C371" s="110" t="s">
        <v>776</v>
      </c>
      <c r="D371" s="110" t="s">
        <v>1330</v>
      </c>
      <c r="E371" s="110" t="s">
        <v>4792</v>
      </c>
      <c r="G371" s="110" t="s">
        <v>4515</v>
      </c>
      <c r="H371" s="110" t="s">
        <v>4094</v>
      </c>
      <c r="I371" s="110" t="s">
        <v>4516</v>
      </c>
      <c r="J371" s="110" t="str">
        <f t="shared" si="5"/>
        <v xml:space="preserve">4923 Cheryl Ln, Kaufman, TX 75142       </v>
      </c>
      <c r="K371" s="111">
        <v>43986</v>
      </c>
      <c r="L371" s="111">
        <v>43986</v>
      </c>
      <c r="M371" s="111">
        <v>45262</v>
      </c>
      <c r="N371" s="111">
        <v>45058</v>
      </c>
      <c r="O371" s="111"/>
      <c r="P371" s="110" t="s">
        <v>986</v>
      </c>
      <c r="Q371" s="110" t="s">
        <v>761</v>
      </c>
      <c r="R371" s="110" t="s">
        <v>4357</v>
      </c>
      <c r="S371" s="110" t="s">
        <v>4358</v>
      </c>
    </row>
    <row r="372" spans="1:19" x14ac:dyDescent="0.2">
      <c r="A372" s="110">
        <v>240254</v>
      </c>
      <c r="B372" s="110" t="s">
        <v>1056</v>
      </c>
      <c r="D372" s="110" t="s">
        <v>1331</v>
      </c>
      <c r="E372" s="110" t="s">
        <v>4793</v>
      </c>
      <c r="G372" s="110" t="s">
        <v>4104</v>
      </c>
      <c r="H372" s="110" t="s">
        <v>4094</v>
      </c>
      <c r="I372" s="110" t="s">
        <v>4161</v>
      </c>
      <c r="J372" s="110" t="str">
        <f t="shared" si="5"/>
        <v xml:space="preserve">7639 Rayville Dr, Dallas, TX 75217       </v>
      </c>
      <c r="K372" s="111">
        <v>43987</v>
      </c>
      <c r="L372" s="111">
        <v>43987</v>
      </c>
      <c r="M372" s="111">
        <v>45626</v>
      </c>
      <c r="N372" s="111"/>
      <c r="O372" s="111"/>
      <c r="P372" s="110" t="s">
        <v>1100</v>
      </c>
      <c r="Q372" s="110" t="s">
        <v>761</v>
      </c>
      <c r="R372" s="110" t="s">
        <v>4489</v>
      </c>
      <c r="S372" s="110" t="s">
        <v>4181</v>
      </c>
    </row>
    <row r="373" spans="1:19" x14ac:dyDescent="0.2">
      <c r="A373" s="110">
        <v>240255</v>
      </c>
      <c r="B373" s="110" t="s">
        <v>908</v>
      </c>
      <c r="C373" s="110" t="s">
        <v>776</v>
      </c>
      <c r="D373" s="110" t="s">
        <v>1332</v>
      </c>
      <c r="E373" s="110" t="s">
        <v>4794</v>
      </c>
      <c r="G373" s="110" t="s">
        <v>4119</v>
      </c>
      <c r="H373" s="110" t="s">
        <v>4094</v>
      </c>
      <c r="I373" s="110" t="s">
        <v>4795</v>
      </c>
      <c r="J373" s="110" t="str">
        <f t="shared" si="5"/>
        <v xml:space="preserve">1709 N Beach St, Fort Worth, TX 76111       </v>
      </c>
      <c r="K373" s="111">
        <v>43987</v>
      </c>
      <c r="L373" s="111">
        <v>43987</v>
      </c>
      <c r="M373" s="111">
        <v>45624</v>
      </c>
      <c r="N373" s="111"/>
      <c r="O373" s="111">
        <v>45072</v>
      </c>
      <c r="P373" s="110" t="s">
        <v>1120</v>
      </c>
      <c r="Q373" s="110" t="s">
        <v>761</v>
      </c>
      <c r="R373" s="110" t="s">
        <v>4526</v>
      </c>
      <c r="S373" s="110" t="s">
        <v>4181</v>
      </c>
    </row>
    <row r="374" spans="1:19" hidden="1" x14ac:dyDescent="0.2">
      <c r="A374" s="110">
        <v>240256</v>
      </c>
      <c r="B374" s="110" t="s">
        <v>1333</v>
      </c>
      <c r="D374" s="110" t="s">
        <v>781</v>
      </c>
      <c r="E374" s="110" t="s">
        <v>4796</v>
      </c>
      <c r="G374" s="110" t="s">
        <v>4104</v>
      </c>
      <c r="H374" s="110" t="s">
        <v>4094</v>
      </c>
      <c r="I374" s="110" t="s">
        <v>4161</v>
      </c>
      <c r="J374" s="110" t="str">
        <f t="shared" si="5"/>
        <v xml:space="preserve">646 Ezekial ave, Dallas, TX 75217       </v>
      </c>
      <c r="K374" s="111">
        <v>43991</v>
      </c>
      <c r="L374" s="111">
        <v>43991</v>
      </c>
      <c r="M374" s="111">
        <v>45103</v>
      </c>
      <c r="N374" s="111">
        <v>45103</v>
      </c>
      <c r="O374" s="111">
        <v>44875</v>
      </c>
      <c r="P374" s="110" t="s">
        <v>1022</v>
      </c>
      <c r="Q374" s="110" t="s">
        <v>761</v>
      </c>
      <c r="R374" s="110" t="s">
        <v>4404</v>
      </c>
      <c r="S374" s="110" t="s">
        <v>4181</v>
      </c>
    </row>
    <row r="375" spans="1:19" hidden="1" x14ac:dyDescent="0.2">
      <c r="A375" s="110">
        <v>240257</v>
      </c>
      <c r="B375" s="110" t="s">
        <v>1334</v>
      </c>
      <c r="C375" s="110" t="s">
        <v>845</v>
      </c>
      <c r="D375" s="110" t="s">
        <v>1273</v>
      </c>
      <c r="E375" s="110" t="s">
        <v>4797</v>
      </c>
      <c r="G375" s="110" t="s">
        <v>4119</v>
      </c>
      <c r="H375" s="110" t="s">
        <v>4094</v>
      </c>
      <c r="I375" s="110" t="s">
        <v>4356</v>
      </c>
      <c r="J375" s="110" t="str">
        <f t="shared" si="5"/>
        <v xml:space="preserve">1221 Bonnet Dr, Fort Worth, TX 76131       </v>
      </c>
      <c r="K375" s="111">
        <v>44018</v>
      </c>
      <c r="L375" s="111">
        <v>44018</v>
      </c>
      <c r="M375" s="111">
        <v>44274</v>
      </c>
      <c r="N375" s="111">
        <v>44274</v>
      </c>
      <c r="O375" s="111"/>
      <c r="P375" s="110" t="s">
        <v>1100</v>
      </c>
      <c r="Q375" s="110" t="s">
        <v>761</v>
      </c>
      <c r="R375" s="110" t="s">
        <v>4489</v>
      </c>
      <c r="S375" s="110" t="s">
        <v>4181</v>
      </c>
    </row>
    <row r="376" spans="1:19" hidden="1" x14ac:dyDescent="0.2">
      <c r="A376" s="110">
        <v>240258</v>
      </c>
      <c r="B376" s="110" t="s">
        <v>1335</v>
      </c>
      <c r="D376" s="110" t="s">
        <v>1336</v>
      </c>
      <c r="E376" s="110" t="s">
        <v>4798</v>
      </c>
      <c r="G376" s="110" t="s">
        <v>4346</v>
      </c>
      <c r="H376" s="110" t="s">
        <v>4094</v>
      </c>
      <c r="I376" s="110" t="s">
        <v>4799</v>
      </c>
      <c r="J376" s="110" t="str">
        <f t="shared" si="5"/>
        <v xml:space="preserve">1677 Natural Bridge Dr, Frisco, TX 75036       </v>
      </c>
      <c r="K376" s="111">
        <v>43997</v>
      </c>
      <c r="L376" s="111">
        <v>43997</v>
      </c>
      <c r="M376" s="111">
        <v>44323</v>
      </c>
      <c r="N376" s="111">
        <v>44323</v>
      </c>
      <c r="O376" s="111"/>
      <c r="P376" s="110" t="s">
        <v>1244</v>
      </c>
      <c r="Q376" s="110" t="s">
        <v>761</v>
      </c>
      <c r="R376" s="110" t="s">
        <v>4685</v>
      </c>
      <c r="S376" s="110" t="s">
        <v>4181</v>
      </c>
    </row>
    <row r="377" spans="1:19" x14ac:dyDescent="0.2">
      <c r="A377" s="110">
        <v>240259</v>
      </c>
      <c r="B377" s="110" t="s">
        <v>876</v>
      </c>
      <c r="D377" s="110" t="s">
        <v>889</v>
      </c>
      <c r="E377" s="110" t="s">
        <v>4800</v>
      </c>
      <c r="G377" s="110" t="s">
        <v>4300</v>
      </c>
      <c r="H377" s="110" t="s">
        <v>4094</v>
      </c>
      <c r="I377" s="110" t="s">
        <v>4301</v>
      </c>
      <c r="J377" s="110" t="str">
        <f t="shared" si="5"/>
        <v xml:space="preserve">1021 Concan Dr, Forney, TX 75126       </v>
      </c>
      <c r="K377" s="111">
        <v>43997</v>
      </c>
      <c r="L377" s="111">
        <v>43997</v>
      </c>
      <c r="M377" s="111">
        <v>45625</v>
      </c>
      <c r="N377" s="111"/>
      <c r="O377" s="111">
        <v>45400</v>
      </c>
      <c r="P377" s="110" t="s">
        <v>1337</v>
      </c>
      <c r="Q377" s="110" t="s">
        <v>761</v>
      </c>
      <c r="R377" s="110" t="s">
        <v>4801</v>
      </c>
      <c r="S377" s="110" t="s">
        <v>4181</v>
      </c>
    </row>
    <row r="378" spans="1:19" hidden="1" x14ac:dyDescent="0.2">
      <c r="A378" s="110">
        <v>240260</v>
      </c>
      <c r="B378" s="110" t="s">
        <v>868</v>
      </c>
      <c r="C378" s="110" t="s">
        <v>776</v>
      </c>
      <c r="D378" s="110" t="s">
        <v>917</v>
      </c>
      <c r="E378" s="110" t="s">
        <v>4802</v>
      </c>
      <c r="G378" s="110" t="s">
        <v>4287</v>
      </c>
      <c r="H378" s="110" t="s">
        <v>4094</v>
      </c>
      <c r="I378" s="110" t="s">
        <v>4555</v>
      </c>
      <c r="J378" s="110" t="str">
        <f t="shared" si="5"/>
        <v xml:space="preserve">218 E Northgate Dr, Irving, TX 75062       </v>
      </c>
      <c r="K378" s="111">
        <v>44000</v>
      </c>
      <c r="L378" s="111">
        <v>44000</v>
      </c>
      <c r="M378" s="111">
        <v>44112</v>
      </c>
      <c r="N378" s="111">
        <v>44112</v>
      </c>
      <c r="O378" s="111"/>
      <c r="P378" s="110" t="s">
        <v>1338</v>
      </c>
      <c r="Q378" s="110" t="s">
        <v>761</v>
      </c>
      <c r="R378" s="110" t="s">
        <v>4803</v>
      </c>
      <c r="S378" s="110" t="s">
        <v>4181</v>
      </c>
    </row>
    <row r="379" spans="1:19" hidden="1" x14ac:dyDescent="0.2">
      <c r="A379" s="110">
        <v>240261</v>
      </c>
      <c r="B379" s="110" t="s">
        <v>877</v>
      </c>
      <c r="C379" s="110" t="s">
        <v>900</v>
      </c>
      <c r="D379" s="110" t="s">
        <v>1339</v>
      </c>
      <c r="E379" s="110" t="s">
        <v>4804</v>
      </c>
      <c r="G379" s="110" t="s">
        <v>4104</v>
      </c>
      <c r="H379" s="110" t="s">
        <v>4094</v>
      </c>
      <c r="I379" s="110" t="s">
        <v>4805</v>
      </c>
      <c r="J379" s="110" t="str">
        <f t="shared" si="5"/>
        <v xml:space="preserve">2973 Clovis Ave , Dallas, TX 75233       </v>
      </c>
      <c r="K379" s="111">
        <v>44011</v>
      </c>
      <c r="L379" s="111">
        <v>44011</v>
      </c>
      <c r="M379" s="111">
        <v>44015</v>
      </c>
      <c r="N379" s="111">
        <v>44015</v>
      </c>
      <c r="O379" s="111"/>
      <c r="P379" s="110" t="s">
        <v>1100</v>
      </c>
      <c r="Q379" s="110" t="s">
        <v>761</v>
      </c>
      <c r="R379" s="110" t="s">
        <v>4489</v>
      </c>
      <c r="S379" s="110" t="s">
        <v>4181</v>
      </c>
    </row>
    <row r="380" spans="1:19" hidden="1" x14ac:dyDescent="0.2">
      <c r="A380" s="110">
        <v>240262</v>
      </c>
      <c r="B380" s="110" t="s">
        <v>1006</v>
      </c>
      <c r="D380" s="110" t="s">
        <v>1340</v>
      </c>
      <c r="E380" s="110" t="s">
        <v>4806</v>
      </c>
      <c r="G380" s="110" t="s">
        <v>4104</v>
      </c>
      <c r="H380" s="110" t="s">
        <v>4094</v>
      </c>
      <c r="I380" s="110" t="s">
        <v>4161</v>
      </c>
      <c r="J380" s="110" t="str">
        <f t="shared" si="5"/>
        <v xml:space="preserve">8750 Odom Dr, Dallas, TX 75217       </v>
      </c>
      <c r="K380" s="111">
        <v>44011</v>
      </c>
      <c r="L380" s="111">
        <v>44011</v>
      </c>
      <c r="M380" s="111">
        <v>44011</v>
      </c>
      <c r="N380" s="111">
        <v>44011</v>
      </c>
      <c r="O380" s="111"/>
      <c r="P380" s="110" t="s">
        <v>1041</v>
      </c>
      <c r="Q380" s="110" t="s">
        <v>761</v>
      </c>
      <c r="R380" s="110" t="s">
        <v>4425</v>
      </c>
      <c r="S380" s="110" t="s">
        <v>4181</v>
      </c>
    </row>
    <row r="381" spans="1:19" x14ac:dyDescent="0.2">
      <c r="A381" s="110">
        <v>240263</v>
      </c>
      <c r="B381" s="110" t="s">
        <v>1341</v>
      </c>
      <c r="C381" s="110" t="s">
        <v>762</v>
      </c>
      <c r="D381" s="110" t="s">
        <v>1342</v>
      </c>
      <c r="E381" s="110" t="s">
        <v>4807</v>
      </c>
      <c r="G381" s="110" t="s">
        <v>4167</v>
      </c>
      <c r="H381" s="110" t="s">
        <v>4094</v>
      </c>
      <c r="I381" s="110" t="s">
        <v>4684</v>
      </c>
      <c r="J381" s="110" t="str">
        <f t="shared" si="5"/>
        <v xml:space="preserve">2040 W Grove Ln, Grand Prairie, TX 75052       </v>
      </c>
      <c r="K381" s="111">
        <v>44013</v>
      </c>
      <c r="L381" s="111">
        <v>44013</v>
      </c>
      <c r="M381" s="111">
        <v>45623</v>
      </c>
      <c r="N381" s="111"/>
      <c r="O381" s="111"/>
      <c r="P381" s="110" t="s">
        <v>1100</v>
      </c>
      <c r="Q381" s="110" t="s">
        <v>761</v>
      </c>
      <c r="R381" s="110" t="s">
        <v>4489</v>
      </c>
      <c r="S381" s="110" t="s">
        <v>4181</v>
      </c>
    </row>
    <row r="382" spans="1:19" hidden="1" x14ac:dyDescent="0.2">
      <c r="A382" s="110">
        <v>240264</v>
      </c>
      <c r="B382" s="110" t="s">
        <v>1056</v>
      </c>
      <c r="D382" s="110" t="s">
        <v>1343</v>
      </c>
      <c r="E382" s="110" t="s">
        <v>4808</v>
      </c>
      <c r="G382" s="110" t="s">
        <v>4809</v>
      </c>
      <c r="H382" s="110" t="s">
        <v>4094</v>
      </c>
      <c r="I382" s="110" t="s">
        <v>4383</v>
      </c>
      <c r="J382" s="110" t="str">
        <f t="shared" si="5"/>
        <v xml:space="preserve">5506 Purdue Ave, River Oak, TX 76114       </v>
      </c>
      <c r="K382" s="111">
        <v>44018</v>
      </c>
      <c r="L382" s="111">
        <v>44018</v>
      </c>
      <c r="M382" s="111">
        <v>44022</v>
      </c>
      <c r="N382" s="111">
        <v>44022</v>
      </c>
      <c r="O382" s="111"/>
      <c r="P382" s="110" t="s">
        <v>837</v>
      </c>
      <c r="Q382" s="110" t="s">
        <v>761</v>
      </c>
      <c r="R382" s="110" t="s">
        <v>4174</v>
      </c>
      <c r="S382" s="110" t="s">
        <v>4181</v>
      </c>
    </row>
    <row r="383" spans="1:19" hidden="1" x14ac:dyDescent="0.2">
      <c r="A383" s="110">
        <v>240265</v>
      </c>
      <c r="B383" s="110" t="s">
        <v>1344</v>
      </c>
      <c r="D383" s="110" t="s">
        <v>1345</v>
      </c>
      <c r="E383" s="110" t="s">
        <v>4810</v>
      </c>
      <c r="G383" s="110" t="s">
        <v>4126</v>
      </c>
      <c r="H383" s="110" t="s">
        <v>4094</v>
      </c>
      <c r="I383" s="110" t="s">
        <v>4811</v>
      </c>
      <c r="J383" s="110" t="str">
        <f t="shared" si="5"/>
        <v xml:space="preserve">1726 Nueces Trl, Arlington, TX 76012       </v>
      </c>
      <c r="L383" s="111">
        <v>44053</v>
      </c>
      <c r="M383" s="111">
        <v>44056</v>
      </c>
      <c r="N383" s="111">
        <v>44056</v>
      </c>
      <c r="O383" s="111"/>
      <c r="P383" s="110" t="s">
        <v>1100</v>
      </c>
      <c r="Q383" s="110" t="s">
        <v>761</v>
      </c>
      <c r="R383" s="110" t="s">
        <v>4489</v>
      </c>
      <c r="S383" s="110" t="s">
        <v>4181</v>
      </c>
    </row>
    <row r="384" spans="1:19" hidden="1" x14ac:dyDescent="0.2">
      <c r="A384" s="110">
        <v>240266</v>
      </c>
      <c r="B384" s="110" t="s">
        <v>906</v>
      </c>
      <c r="D384" s="110" t="s">
        <v>1345</v>
      </c>
      <c r="E384" s="110" t="s">
        <v>4810</v>
      </c>
      <c r="G384" s="110" t="s">
        <v>4126</v>
      </c>
      <c r="H384" s="110" t="s">
        <v>4094</v>
      </c>
      <c r="I384" s="110" t="s">
        <v>4811</v>
      </c>
      <c r="J384" s="110" t="str">
        <f t="shared" si="5"/>
        <v xml:space="preserve">1726 Nueces Trl, Arlington, TX 76012       </v>
      </c>
      <c r="K384" s="111">
        <v>44019</v>
      </c>
      <c r="L384" s="111">
        <v>44019</v>
      </c>
      <c r="M384" s="111">
        <v>44019</v>
      </c>
      <c r="N384" s="111">
        <v>44019</v>
      </c>
      <c r="O384" s="111"/>
      <c r="P384" s="110" t="s">
        <v>1100</v>
      </c>
      <c r="Q384" s="110" t="s">
        <v>761</v>
      </c>
      <c r="R384" s="110" t="s">
        <v>4489</v>
      </c>
      <c r="S384" s="110" t="s">
        <v>4181</v>
      </c>
    </row>
    <row r="385" spans="1:19" hidden="1" x14ac:dyDescent="0.2">
      <c r="A385" s="110">
        <v>240267</v>
      </c>
      <c r="B385" s="110" t="s">
        <v>1346</v>
      </c>
      <c r="D385" s="110" t="s">
        <v>1347</v>
      </c>
      <c r="E385" s="110" t="s">
        <v>4812</v>
      </c>
      <c r="G385" s="110" t="s">
        <v>4813</v>
      </c>
      <c r="H385" s="110" t="s">
        <v>4094</v>
      </c>
      <c r="I385" s="110" t="s">
        <v>4341</v>
      </c>
      <c r="J385" s="110" t="str">
        <f t="shared" si="5"/>
        <v xml:space="preserve">P.O. Box 3394, Mckinney, TX 75070       </v>
      </c>
      <c r="K385" s="111">
        <v>44039</v>
      </c>
      <c r="L385" s="111">
        <v>44039</v>
      </c>
      <c r="M385" s="111">
        <v>44039</v>
      </c>
      <c r="N385" s="111">
        <v>44039</v>
      </c>
      <c r="O385" s="111"/>
      <c r="P385" s="110" t="s">
        <v>837</v>
      </c>
      <c r="Q385" s="110" t="s">
        <v>761</v>
      </c>
      <c r="R385" s="110" t="s">
        <v>4174</v>
      </c>
      <c r="S385" s="110" t="s">
        <v>4181</v>
      </c>
    </row>
    <row r="386" spans="1:19" hidden="1" x14ac:dyDescent="0.2">
      <c r="A386" s="110">
        <v>240268</v>
      </c>
      <c r="B386" s="110" t="s">
        <v>974</v>
      </c>
      <c r="C386" s="110" t="s">
        <v>772</v>
      </c>
      <c r="D386" s="110" t="s">
        <v>1348</v>
      </c>
      <c r="E386" s="110" t="s">
        <v>4814</v>
      </c>
      <c r="G386" s="110" t="s">
        <v>4470</v>
      </c>
      <c r="H386" s="110" t="s">
        <v>4094</v>
      </c>
      <c r="I386" s="110" t="s">
        <v>4471</v>
      </c>
      <c r="J386" s="110" t="str">
        <f t="shared" si="5"/>
        <v xml:space="preserve">11808 Fm 1392, Terrell, TX 75160       </v>
      </c>
      <c r="K386" s="111">
        <v>44039</v>
      </c>
      <c r="L386" s="111">
        <v>44039</v>
      </c>
      <c r="M386" s="111">
        <v>44039</v>
      </c>
      <c r="N386" s="111">
        <v>44039</v>
      </c>
      <c r="O386" s="111"/>
      <c r="P386" s="110" t="s">
        <v>989</v>
      </c>
      <c r="Q386" s="110" t="s">
        <v>761</v>
      </c>
      <c r="R386" s="110" t="s">
        <v>4361</v>
      </c>
      <c r="S386" s="110" t="s">
        <v>4181</v>
      </c>
    </row>
    <row r="387" spans="1:19" hidden="1" x14ac:dyDescent="0.2">
      <c r="A387" s="110">
        <v>240269</v>
      </c>
      <c r="B387" s="110" t="s">
        <v>1349</v>
      </c>
      <c r="D387" s="110" t="s">
        <v>1350</v>
      </c>
      <c r="E387" s="110" t="s">
        <v>4815</v>
      </c>
      <c r="G387" s="110" t="s">
        <v>4104</v>
      </c>
      <c r="H387" s="110" t="s">
        <v>4094</v>
      </c>
      <c r="I387" s="110" t="s">
        <v>4140</v>
      </c>
      <c r="J387" s="110" t="str">
        <f t="shared" ref="J387:J450" si="6">E387 &amp; IF(F387&lt;&gt;"", ", " &amp; F387, "") &amp; ", " &amp; G387 &amp; ", " &amp; H387 &amp; " " &amp; I387</f>
        <v xml:space="preserve">420 W Lawson Rd, Dallas, TX 75253       </v>
      </c>
      <c r="K387" s="111">
        <v>44039</v>
      </c>
      <c r="L387" s="111">
        <v>44039</v>
      </c>
      <c r="M387" s="111">
        <v>44043</v>
      </c>
      <c r="N387" s="111">
        <v>44043</v>
      </c>
      <c r="O387" s="111"/>
      <c r="P387" s="110" t="s">
        <v>1022</v>
      </c>
      <c r="Q387" s="110" t="s">
        <v>761</v>
      </c>
      <c r="R387" s="110" t="s">
        <v>4404</v>
      </c>
      <c r="S387" s="110" t="s">
        <v>4181</v>
      </c>
    </row>
    <row r="388" spans="1:19" hidden="1" x14ac:dyDescent="0.2">
      <c r="A388" s="110">
        <v>240270</v>
      </c>
      <c r="B388" s="110" t="s">
        <v>1102</v>
      </c>
      <c r="C388" s="110" t="s">
        <v>791</v>
      </c>
      <c r="D388" s="110" t="s">
        <v>1351</v>
      </c>
      <c r="E388" s="110" t="s">
        <v>4816</v>
      </c>
      <c r="G388" s="110" t="s">
        <v>4423</v>
      </c>
      <c r="H388" s="110" t="s">
        <v>4094</v>
      </c>
      <c r="I388" s="110" t="s">
        <v>4424</v>
      </c>
      <c r="J388" s="110" t="str">
        <f t="shared" si="6"/>
        <v xml:space="preserve">2730 Fyke Rd Apt 211, Farmers Branch, TX 75234       </v>
      </c>
      <c r="K388" s="111">
        <v>44039</v>
      </c>
      <c r="L388" s="111">
        <v>44039</v>
      </c>
      <c r="M388" s="111">
        <v>44140</v>
      </c>
      <c r="N388" s="111">
        <v>44140</v>
      </c>
      <c r="O388" s="111"/>
      <c r="P388" s="110" t="s">
        <v>837</v>
      </c>
      <c r="Q388" s="110" t="s">
        <v>761</v>
      </c>
      <c r="R388" s="110" t="s">
        <v>4174</v>
      </c>
      <c r="S388" s="110" t="s">
        <v>4181</v>
      </c>
    </row>
    <row r="389" spans="1:19" hidden="1" x14ac:dyDescent="0.2">
      <c r="A389" s="110">
        <v>240271</v>
      </c>
      <c r="B389" s="110" t="s">
        <v>1308</v>
      </c>
      <c r="C389" s="110" t="s">
        <v>845</v>
      </c>
      <c r="D389" s="110" t="s">
        <v>1295</v>
      </c>
      <c r="E389" s="110" t="s">
        <v>4817</v>
      </c>
      <c r="G389" s="110" t="s">
        <v>4235</v>
      </c>
      <c r="H389" s="110" t="s">
        <v>4094</v>
      </c>
      <c r="I389" s="110" t="s">
        <v>4462</v>
      </c>
      <c r="J389" s="110" t="str">
        <f t="shared" si="6"/>
        <v xml:space="preserve">1000 Viavalencia, Mesquite, TX 75150       </v>
      </c>
      <c r="K389" s="111">
        <v>44032</v>
      </c>
      <c r="L389" s="111">
        <v>44032</v>
      </c>
      <c r="M389" s="111">
        <v>44170</v>
      </c>
      <c r="N389" s="111">
        <v>44170</v>
      </c>
      <c r="O389" s="111"/>
      <c r="P389" s="110" t="s">
        <v>1352</v>
      </c>
      <c r="R389" s="110" t="s">
        <v>4818</v>
      </c>
      <c r="S389" s="110" t="s">
        <v>4181</v>
      </c>
    </row>
    <row r="390" spans="1:19" hidden="1" x14ac:dyDescent="0.2">
      <c r="A390" s="110">
        <v>240272</v>
      </c>
      <c r="B390" s="110" t="s">
        <v>829</v>
      </c>
      <c r="C390" s="110" t="s">
        <v>778</v>
      </c>
      <c r="D390" s="110" t="s">
        <v>1353</v>
      </c>
      <c r="E390" s="110" t="s">
        <v>4819</v>
      </c>
      <c r="G390" s="110" t="s">
        <v>4104</v>
      </c>
      <c r="H390" s="110" t="s">
        <v>4094</v>
      </c>
      <c r="I390" s="110" t="s">
        <v>4297</v>
      </c>
      <c r="J390" s="110" t="str">
        <f t="shared" si="6"/>
        <v xml:space="preserve">2386 Chart Dr, Dallas, TX 75228       </v>
      </c>
      <c r="K390" s="111">
        <v>44032</v>
      </c>
      <c r="L390" s="111">
        <v>44032</v>
      </c>
      <c r="M390" s="111">
        <v>44179</v>
      </c>
      <c r="N390" s="111">
        <v>44179</v>
      </c>
      <c r="O390" s="111"/>
      <c r="P390" s="110" t="s">
        <v>1352</v>
      </c>
      <c r="Q390" s="110" t="s">
        <v>761</v>
      </c>
      <c r="R390" s="110" t="s">
        <v>4818</v>
      </c>
      <c r="S390" s="110" t="s">
        <v>4181</v>
      </c>
    </row>
    <row r="391" spans="1:19" hidden="1" x14ac:dyDescent="0.2">
      <c r="A391" s="110">
        <v>240273</v>
      </c>
      <c r="B391" s="110" t="s">
        <v>1354</v>
      </c>
      <c r="C391" s="110" t="s">
        <v>848</v>
      </c>
      <c r="D391" s="110" t="s">
        <v>1355</v>
      </c>
      <c r="E391" s="110" t="s">
        <v>4820</v>
      </c>
      <c r="G391" s="110" t="s">
        <v>4203</v>
      </c>
      <c r="H391" s="110" t="s">
        <v>4094</v>
      </c>
      <c r="I391" s="110" t="s">
        <v>4204</v>
      </c>
      <c r="J391" s="110" t="str">
        <f t="shared" si="6"/>
        <v xml:space="preserve">101 Jade Rd, Wylie, TX 75098       </v>
      </c>
      <c r="K391" s="111">
        <v>44046</v>
      </c>
      <c r="L391" s="111">
        <v>44067</v>
      </c>
      <c r="M391" s="111">
        <v>44182</v>
      </c>
      <c r="N391" s="111">
        <v>44182</v>
      </c>
      <c r="O391" s="111"/>
      <c r="P391" s="110" t="s">
        <v>837</v>
      </c>
      <c r="Q391" s="110" t="s">
        <v>761</v>
      </c>
      <c r="R391" s="110" t="s">
        <v>4174</v>
      </c>
      <c r="S391" s="110" t="s">
        <v>4181</v>
      </c>
    </row>
    <row r="392" spans="1:19" hidden="1" x14ac:dyDescent="0.2">
      <c r="A392" s="110">
        <v>240274</v>
      </c>
      <c r="B392" s="110" t="s">
        <v>1304</v>
      </c>
      <c r="C392" s="110" t="s">
        <v>762</v>
      </c>
      <c r="D392" s="110" t="s">
        <v>1356</v>
      </c>
      <c r="E392" s="110" t="s">
        <v>4821</v>
      </c>
      <c r="G392" s="110" t="s">
        <v>4104</v>
      </c>
      <c r="H392" s="110" t="s">
        <v>4094</v>
      </c>
      <c r="I392" s="110" t="s">
        <v>4290</v>
      </c>
      <c r="J392" s="110" t="str">
        <f t="shared" si="6"/>
        <v xml:space="preserve">10728 Lake Gardens Rd, Dallas, TX 75218       </v>
      </c>
      <c r="K392" s="111">
        <v>44046</v>
      </c>
      <c r="L392" s="111">
        <v>44046</v>
      </c>
      <c r="M392" s="111">
        <v>44299</v>
      </c>
      <c r="N392" s="111">
        <v>44299</v>
      </c>
      <c r="O392" s="111"/>
      <c r="P392" s="110" t="s">
        <v>1025</v>
      </c>
      <c r="Q392" s="110" t="s">
        <v>761</v>
      </c>
      <c r="R392" s="110" t="s">
        <v>4407</v>
      </c>
      <c r="S392" s="110" t="s">
        <v>4181</v>
      </c>
    </row>
    <row r="393" spans="1:19" hidden="1" x14ac:dyDescent="0.2">
      <c r="A393" s="110">
        <v>240275</v>
      </c>
      <c r="B393" s="110" t="s">
        <v>1184</v>
      </c>
      <c r="D393" s="110" t="s">
        <v>1357</v>
      </c>
      <c r="E393" s="110" t="s">
        <v>4822</v>
      </c>
      <c r="G393" s="110" t="s">
        <v>4823</v>
      </c>
      <c r="H393" s="110" t="s">
        <v>4094</v>
      </c>
      <c r="I393" s="110" t="s">
        <v>4383</v>
      </c>
      <c r="J393" s="110" t="str">
        <f t="shared" si="6"/>
        <v xml:space="preserve">5109 Kessler Rd, River Oaks , TX 76114       </v>
      </c>
      <c r="K393" s="111">
        <v>44046</v>
      </c>
      <c r="L393" s="111">
        <v>44046</v>
      </c>
      <c r="M393" s="111">
        <v>44701</v>
      </c>
      <c r="N393" s="111">
        <v>44701</v>
      </c>
      <c r="O393" s="111"/>
      <c r="P393" s="110" t="s">
        <v>837</v>
      </c>
      <c r="Q393" s="110" t="s">
        <v>761</v>
      </c>
      <c r="R393" s="110" t="s">
        <v>4174</v>
      </c>
      <c r="S393" s="110" t="s">
        <v>4181</v>
      </c>
    </row>
    <row r="394" spans="1:19" hidden="1" x14ac:dyDescent="0.2">
      <c r="A394" s="110">
        <v>240276</v>
      </c>
      <c r="B394" s="110" t="s">
        <v>1087</v>
      </c>
      <c r="D394" s="110" t="s">
        <v>1358</v>
      </c>
      <c r="E394" s="110" t="s">
        <v>4824</v>
      </c>
      <c r="G394" s="110" t="s">
        <v>4825</v>
      </c>
      <c r="H394" s="110" t="s">
        <v>4094</v>
      </c>
      <c r="I394" s="110" t="s">
        <v>4159</v>
      </c>
      <c r="J394" s="110" t="str">
        <f t="shared" si="6"/>
        <v xml:space="preserve">5812 Bonanza Dr Trailer #212, Haltom, TX 76137       </v>
      </c>
      <c r="K394" s="111">
        <v>44046</v>
      </c>
      <c r="L394" s="111">
        <v>44046</v>
      </c>
      <c r="M394" s="111">
        <v>44060</v>
      </c>
      <c r="N394" s="111">
        <v>44060</v>
      </c>
      <c r="O394" s="111"/>
      <c r="P394" s="110" t="s">
        <v>1041</v>
      </c>
      <c r="Q394" s="110" t="s">
        <v>761</v>
      </c>
      <c r="R394" s="110" t="s">
        <v>4425</v>
      </c>
      <c r="S394" s="110" t="s">
        <v>4181</v>
      </c>
    </row>
    <row r="395" spans="1:19" hidden="1" x14ac:dyDescent="0.2">
      <c r="A395" s="110">
        <v>240277</v>
      </c>
      <c r="B395" s="110" t="s">
        <v>908</v>
      </c>
      <c r="C395" s="110" t="s">
        <v>776</v>
      </c>
      <c r="D395" s="110" t="s">
        <v>1012</v>
      </c>
      <c r="E395" s="110" t="s">
        <v>4826</v>
      </c>
      <c r="G395" s="110" t="s">
        <v>4104</v>
      </c>
      <c r="H395" s="110" t="s">
        <v>4094</v>
      </c>
      <c r="I395" s="110" t="s">
        <v>4496</v>
      </c>
      <c r="J395" s="110" t="str">
        <f t="shared" si="6"/>
        <v xml:space="preserve">3014 Britton Dr, Dallas, TX 75216       </v>
      </c>
      <c r="K395" s="111">
        <v>44046</v>
      </c>
      <c r="L395" s="111">
        <v>44046</v>
      </c>
      <c r="M395" s="111">
        <v>44225</v>
      </c>
      <c r="N395" s="111">
        <v>44225</v>
      </c>
      <c r="O395" s="111"/>
      <c r="P395" s="110" t="s">
        <v>1091</v>
      </c>
      <c r="Q395" s="110" t="s">
        <v>761</v>
      </c>
      <c r="R395" s="110" t="s">
        <v>4478</v>
      </c>
      <c r="S395" s="110" t="s">
        <v>4181</v>
      </c>
    </row>
    <row r="396" spans="1:19" x14ac:dyDescent="0.2">
      <c r="A396" s="110">
        <v>240278</v>
      </c>
      <c r="B396" s="110" t="s">
        <v>1359</v>
      </c>
      <c r="D396" s="110" t="s">
        <v>1360</v>
      </c>
      <c r="E396" s="110" t="s">
        <v>4827</v>
      </c>
      <c r="G396" s="110" t="s">
        <v>4242</v>
      </c>
      <c r="H396" s="110" t="s">
        <v>4094</v>
      </c>
      <c r="I396" s="110" t="s">
        <v>4414</v>
      </c>
      <c r="J396" s="110" t="str">
        <f t="shared" si="6"/>
        <v xml:space="preserve">2069 S Glenbrook Dr 103, Garland, TX 75041       </v>
      </c>
      <c r="K396" s="111">
        <v>44046</v>
      </c>
      <c r="L396" s="111">
        <v>44046</v>
      </c>
      <c r="M396" s="111">
        <v>45623</v>
      </c>
      <c r="N396" s="111"/>
      <c r="O396" s="111"/>
      <c r="P396" s="110" t="s">
        <v>989</v>
      </c>
      <c r="Q396" s="110" t="s">
        <v>761</v>
      </c>
      <c r="R396" s="110" t="s">
        <v>4361</v>
      </c>
      <c r="S396" s="110" t="s">
        <v>4181</v>
      </c>
    </row>
    <row r="397" spans="1:19" hidden="1" x14ac:dyDescent="0.2">
      <c r="A397" s="110">
        <v>240279</v>
      </c>
      <c r="B397" s="110" t="s">
        <v>1361</v>
      </c>
      <c r="C397" s="110" t="s">
        <v>778</v>
      </c>
      <c r="D397" s="110" t="s">
        <v>1362</v>
      </c>
      <c r="E397" s="110" t="s">
        <v>4828</v>
      </c>
      <c r="G397" s="110" t="s">
        <v>4394</v>
      </c>
      <c r="H397" s="110" t="s">
        <v>4094</v>
      </c>
      <c r="I397" s="110" t="s">
        <v>4395</v>
      </c>
      <c r="J397" s="110" t="str">
        <f t="shared" si="6"/>
        <v xml:space="preserve">1410 Cordova Dr, Princeton, TX 75407       </v>
      </c>
      <c r="K397" s="111">
        <v>44046</v>
      </c>
      <c r="L397" s="111">
        <v>44046</v>
      </c>
      <c r="M397" s="111">
        <v>44166</v>
      </c>
      <c r="N397" s="111">
        <v>44166</v>
      </c>
      <c r="O397" s="111"/>
      <c r="P397" s="110" t="s">
        <v>837</v>
      </c>
      <c r="R397" s="110" t="s">
        <v>4174</v>
      </c>
      <c r="S397" s="110" t="s">
        <v>4181</v>
      </c>
    </row>
    <row r="398" spans="1:19" hidden="1" x14ac:dyDescent="0.2">
      <c r="A398" s="110">
        <v>240280</v>
      </c>
      <c r="B398" s="110" t="s">
        <v>1363</v>
      </c>
      <c r="C398" s="110" t="s">
        <v>845</v>
      </c>
      <c r="D398" s="110" t="s">
        <v>1364</v>
      </c>
      <c r="E398" s="110" t="s">
        <v>4829</v>
      </c>
      <c r="G398" s="110" t="s">
        <v>4385</v>
      </c>
      <c r="H398" s="110" t="s">
        <v>4094</v>
      </c>
      <c r="I398" s="110" t="s">
        <v>4386</v>
      </c>
      <c r="J398" s="110" t="str">
        <f t="shared" si="6"/>
        <v xml:space="preserve">2409 Dolostone Dr, Aubrey, TX 76227       </v>
      </c>
      <c r="K398" s="111">
        <v>44046</v>
      </c>
      <c r="L398" s="111">
        <v>44046</v>
      </c>
      <c r="M398" s="111">
        <v>44046</v>
      </c>
      <c r="N398" s="111">
        <v>44046</v>
      </c>
      <c r="O398" s="111"/>
      <c r="P398" s="110" t="s">
        <v>1100</v>
      </c>
      <c r="Q398" s="110" t="s">
        <v>771</v>
      </c>
      <c r="R398" s="110" t="s">
        <v>4489</v>
      </c>
      <c r="S398" s="110" t="s">
        <v>4181</v>
      </c>
    </row>
    <row r="399" spans="1:19" hidden="1" x14ac:dyDescent="0.2">
      <c r="A399" s="110">
        <v>240281</v>
      </c>
      <c r="B399" s="110" t="s">
        <v>1365</v>
      </c>
      <c r="C399" s="110" t="s">
        <v>778</v>
      </c>
      <c r="D399" s="110" t="s">
        <v>1366</v>
      </c>
      <c r="E399" s="110" t="s">
        <v>4830</v>
      </c>
      <c r="G399" s="110" t="s">
        <v>4147</v>
      </c>
      <c r="H399" s="110" t="s">
        <v>4094</v>
      </c>
      <c r="I399" s="110" t="s">
        <v>4148</v>
      </c>
      <c r="J399" s="110" t="str">
        <f t="shared" si="6"/>
        <v xml:space="preserve">8329 Emerald Hills Way apt 606, North Richland Hills, TX 76180       </v>
      </c>
      <c r="K399" s="111">
        <v>44046</v>
      </c>
      <c r="L399" s="111">
        <v>44046</v>
      </c>
      <c r="M399" s="111">
        <v>44494</v>
      </c>
      <c r="N399" s="111">
        <v>44494</v>
      </c>
      <c r="O399" s="111"/>
      <c r="P399" s="110" t="s">
        <v>837</v>
      </c>
      <c r="Q399" s="110" t="s">
        <v>761</v>
      </c>
      <c r="R399" s="110" t="s">
        <v>4174</v>
      </c>
      <c r="S399" s="110" t="s">
        <v>4181</v>
      </c>
    </row>
    <row r="400" spans="1:19" hidden="1" x14ac:dyDescent="0.2">
      <c r="A400" s="110">
        <v>240282</v>
      </c>
      <c r="B400" s="110" t="s">
        <v>1253</v>
      </c>
      <c r="D400" s="110" t="s">
        <v>1134</v>
      </c>
      <c r="E400" s="110" t="s">
        <v>4831</v>
      </c>
      <c r="G400" s="110" t="s">
        <v>4374</v>
      </c>
      <c r="H400" s="110" t="s">
        <v>4094</v>
      </c>
      <c r="I400" s="110" t="s">
        <v>4375</v>
      </c>
      <c r="J400" s="110" t="str">
        <f t="shared" si="6"/>
        <v xml:space="preserve">2227 Summit Dr, Burleson, TX 76028       </v>
      </c>
      <c r="K400" s="111">
        <v>44701</v>
      </c>
      <c r="L400" s="111">
        <v>44053</v>
      </c>
      <c r="M400" s="111">
        <v>44961</v>
      </c>
      <c r="N400" s="111">
        <v>44961</v>
      </c>
      <c r="O400" s="111">
        <v>44701</v>
      </c>
      <c r="P400" s="110" t="s">
        <v>1091</v>
      </c>
      <c r="Q400" s="110" t="s">
        <v>761</v>
      </c>
      <c r="R400" s="110" t="s">
        <v>4478</v>
      </c>
      <c r="S400" s="110" t="s">
        <v>4181</v>
      </c>
    </row>
    <row r="401" spans="1:19" hidden="1" x14ac:dyDescent="0.2">
      <c r="A401" s="110">
        <v>240283</v>
      </c>
      <c r="B401" s="110" t="s">
        <v>1253</v>
      </c>
      <c r="D401" s="110" t="s">
        <v>1367</v>
      </c>
      <c r="E401" s="110" t="s">
        <v>4832</v>
      </c>
      <c r="G401" s="110" t="s">
        <v>4119</v>
      </c>
      <c r="H401" s="110" t="s">
        <v>4094</v>
      </c>
      <c r="I401" s="110" t="s">
        <v>4360</v>
      </c>
      <c r="J401" s="110" t="str">
        <f t="shared" si="6"/>
        <v xml:space="preserve">2103 Clinton Ave, Fort Worth, TX 76164       </v>
      </c>
      <c r="K401" s="111">
        <v>44704</v>
      </c>
      <c r="L401" s="111">
        <v>44053</v>
      </c>
      <c r="M401" s="111">
        <v>44813</v>
      </c>
      <c r="N401" s="111">
        <v>44813</v>
      </c>
      <c r="O401" s="111">
        <v>44704</v>
      </c>
      <c r="P401" s="110" t="s">
        <v>1041</v>
      </c>
      <c r="Q401" s="110" t="s">
        <v>761</v>
      </c>
      <c r="R401" s="110" t="s">
        <v>4425</v>
      </c>
      <c r="S401" s="110" t="s">
        <v>4181</v>
      </c>
    </row>
    <row r="402" spans="1:19" hidden="1" x14ac:dyDescent="0.2">
      <c r="A402" s="110">
        <v>240284</v>
      </c>
      <c r="B402" s="110" t="s">
        <v>1368</v>
      </c>
      <c r="D402" s="110" t="s">
        <v>1369</v>
      </c>
      <c r="E402" s="110" t="s">
        <v>4833</v>
      </c>
      <c r="G402" s="110" t="s">
        <v>4104</v>
      </c>
      <c r="H402" s="110" t="s">
        <v>4094</v>
      </c>
      <c r="I402" s="110" t="s">
        <v>4140</v>
      </c>
      <c r="J402" s="110" t="str">
        <f t="shared" si="6"/>
        <v xml:space="preserve">13909 Garden Grove Dr, Dallas, TX 75253       </v>
      </c>
      <c r="K402" s="111">
        <v>44701</v>
      </c>
      <c r="L402" s="111">
        <v>44053</v>
      </c>
      <c r="M402" s="111">
        <v>44804</v>
      </c>
      <c r="N402" s="111">
        <v>44804</v>
      </c>
      <c r="O402" s="111">
        <v>44701</v>
      </c>
      <c r="P402" s="110" t="s">
        <v>989</v>
      </c>
      <c r="Q402" s="110" t="s">
        <v>761</v>
      </c>
      <c r="R402" s="110" t="s">
        <v>4361</v>
      </c>
      <c r="S402" s="110" t="s">
        <v>4181</v>
      </c>
    </row>
    <row r="403" spans="1:19" hidden="1" x14ac:dyDescent="0.2">
      <c r="A403" s="110">
        <v>240285</v>
      </c>
      <c r="B403" s="110" t="s">
        <v>877</v>
      </c>
      <c r="C403" s="110" t="s">
        <v>776</v>
      </c>
      <c r="D403" s="110" t="s">
        <v>1370</v>
      </c>
      <c r="E403" s="110" t="s">
        <v>4834</v>
      </c>
      <c r="G403" s="110" t="s">
        <v>4119</v>
      </c>
      <c r="H403" s="110" t="s">
        <v>4094</v>
      </c>
      <c r="I403" s="110" t="s">
        <v>4159</v>
      </c>
      <c r="J403" s="110" t="str">
        <f t="shared" si="6"/>
        <v xml:space="preserve">6714 Silver Saga Dr, Fort Worth, TX 76137       </v>
      </c>
      <c r="K403" s="111">
        <v>44053</v>
      </c>
      <c r="L403" s="111">
        <v>44053</v>
      </c>
      <c r="M403" s="111">
        <v>44274</v>
      </c>
      <c r="N403" s="111">
        <v>44274</v>
      </c>
      <c r="O403" s="111"/>
      <c r="P403" s="110" t="s">
        <v>1041</v>
      </c>
      <c r="Q403" s="110" t="s">
        <v>761</v>
      </c>
      <c r="R403" s="110" t="s">
        <v>4425</v>
      </c>
      <c r="S403" s="110" t="s">
        <v>4181</v>
      </c>
    </row>
    <row r="404" spans="1:19" hidden="1" x14ac:dyDescent="0.2">
      <c r="A404" s="110">
        <v>240286</v>
      </c>
      <c r="B404" s="110" t="s">
        <v>1371</v>
      </c>
      <c r="D404" s="110" t="s">
        <v>1372</v>
      </c>
      <c r="E404" s="110" t="s">
        <v>4831</v>
      </c>
      <c r="G404" s="110" t="s">
        <v>4374</v>
      </c>
      <c r="H404" s="110" t="s">
        <v>4094</v>
      </c>
      <c r="I404" s="110" t="s">
        <v>4375</v>
      </c>
      <c r="J404" s="110" t="str">
        <f t="shared" si="6"/>
        <v xml:space="preserve">2227 Summit Dr, Burleson, TX 76028       </v>
      </c>
      <c r="K404" s="111">
        <v>44701</v>
      </c>
      <c r="L404" s="111">
        <v>44053</v>
      </c>
      <c r="M404" s="111">
        <v>44944</v>
      </c>
      <c r="N404" s="111">
        <v>44944</v>
      </c>
      <c r="O404" s="111">
        <v>44701</v>
      </c>
      <c r="P404" s="110" t="s">
        <v>1115</v>
      </c>
      <c r="Q404" s="110" t="s">
        <v>761</v>
      </c>
      <c r="R404" s="110" t="s">
        <v>4509</v>
      </c>
      <c r="S404" s="110" t="s">
        <v>4181</v>
      </c>
    </row>
    <row r="405" spans="1:19" hidden="1" x14ac:dyDescent="0.2">
      <c r="A405" s="110">
        <v>240287</v>
      </c>
      <c r="B405" s="110" t="s">
        <v>1056</v>
      </c>
      <c r="D405" s="110" t="s">
        <v>1372</v>
      </c>
      <c r="E405" s="110" t="s">
        <v>4831</v>
      </c>
      <c r="G405" s="110" t="s">
        <v>4374</v>
      </c>
      <c r="H405" s="110" t="s">
        <v>4094</v>
      </c>
      <c r="I405" s="110" t="s">
        <v>4375</v>
      </c>
      <c r="J405" s="110" t="str">
        <f t="shared" si="6"/>
        <v xml:space="preserve">2227 Summit Dr, Burleson, TX 76028       </v>
      </c>
      <c r="K405" s="111">
        <v>44053</v>
      </c>
      <c r="L405" s="111">
        <v>44053</v>
      </c>
      <c r="M405" s="111">
        <v>44946</v>
      </c>
      <c r="N405" s="111">
        <v>44946</v>
      </c>
      <c r="O405" s="111">
        <v>44701</v>
      </c>
      <c r="P405" s="110" t="s">
        <v>1244</v>
      </c>
      <c r="Q405" s="110" t="s">
        <v>761</v>
      </c>
      <c r="R405" s="110" t="s">
        <v>4685</v>
      </c>
      <c r="S405" s="110" t="s">
        <v>4181</v>
      </c>
    </row>
    <row r="406" spans="1:19" hidden="1" x14ac:dyDescent="0.2">
      <c r="A406" s="110">
        <v>240288</v>
      </c>
      <c r="B406" s="110" t="s">
        <v>1180</v>
      </c>
      <c r="C406" s="110" t="s">
        <v>1039</v>
      </c>
      <c r="D406" s="110" t="s">
        <v>1373</v>
      </c>
      <c r="E406" s="110" t="s">
        <v>4835</v>
      </c>
      <c r="G406" s="110" t="s">
        <v>4836</v>
      </c>
      <c r="H406" s="110" t="s">
        <v>4094</v>
      </c>
      <c r="I406" s="110" t="s">
        <v>4837</v>
      </c>
      <c r="J406" s="110" t="str">
        <f t="shared" si="6"/>
        <v xml:space="preserve">10056 CR 2446, Rosye City, TX 75789       </v>
      </c>
      <c r="K406" s="111">
        <v>44060</v>
      </c>
      <c r="L406" s="111">
        <v>44060</v>
      </c>
      <c r="M406" s="111">
        <v>44060</v>
      </c>
      <c r="N406" s="111">
        <v>44060</v>
      </c>
      <c r="O406" s="111"/>
      <c r="P406" s="110" t="s">
        <v>837</v>
      </c>
      <c r="R406" s="110" t="s">
        <v>4174</v>
      </c>
      <c r="S406" s="110" t="s">
        <v>4181</v>
      </c>
    </row>
    <row r="407" spans="1:19" hidden="1" x14ac:dyDescent="0.2">
      <c r="A407" s="110">
        <v>240289</v>
      </c>
      <c r="B407" s="110" t="s">
        <v>1374</v>
      </c>
      <c r="C407" s="110" t="s">
        <v>810</v>
      </c>
      <c r="D407" s="110" t="s">
        <v>1375</v>
      </c>
      <c r="E407" s="110" t="s">
        <v>4835</v>
      </c>
      <c r="G407" s="110" t="s">
        <v>4838</v>
      </c>
      <c r="H407" s="110" t="s">
        <v>4094</v>
      </c>
      <c r="I407" s="110" t="s">
        <v>4839</v>
      </c>
      <c r="J407" s="110" t="str">
        <f t="shared" si="6"/>
        <v xml:space="preserve">10056 CR 2446, Royse City, TX 75189       </v>
      </c>
      <c r="K407" s="111">
        <v>44060</v>
      </c>
      <c r="L407" s="111">
        <v>44060</v>
      </c>
      <c r="M407" s="111">
        <v>44060</v>
      </c>
      <c r="N407" s="111">
        <v>44060</v>
      </c>
      <c r="O407" s="111"/>
      <c r="P407" s="110" t="s">
        <v>837</v>
      </c>
      <c r="R407" s="110" t="s">
        <v>4174</v>
      </c>
      <c r="S407" s="110" t="s">
        <v>4181</v>
      </c>
    </row>
    <row r="408" spans="1:19" hidden="1" x14ac:dyDescent="0.2">
      <c r="A408" s="110">
        <v>240290</v>
      </c>
      <c r="B408" s="110" t="s">
        <v>999</v>
      </c>
      <c r="C408" s="110" t="s">
        <v>791</v>
      </c>
      <c r="D408" s="110" t="s">
        <v>852</v>
      </c>
      <c r="E408" s="110" t="s">
        <v>4840</v>
      </c>
      <c r="G408" s="110" t="s">
        <v>4841</v>
      </c>
      <c r="H408" s="110" t="s">
        <v>4094</v>
      </c>
      <c r="I408" s="110" t="s">
        <v>4389</v>
      </c>
      <c r="J408" s="110" t="str">
        <f t="shared" si="6"/>
        <v xml:space="preserve">213 Shady Grove, Granbarry, TX 76049       </v>
      </c>
      <c r="K408" s="111">
        <v>44053</v>
      </c>
      <c r="L408" s="111">
        <v>44053</v>
      </c>
      <c r="M408" s="111">
        <v>44344</v>
      </c>
      <c r="N408" s="111">
        <v>44344</v>
      </c>
      <c r="O408" s="111"/>
      <c r="P408" s="110" t="s">
        <v>1244</v>
      </c>
      <c r="Q408" s="110" t="s">
        <v>771</v>
      </c>
      <c r="R408" s="110" t="s">
        <v>4685</v>
      </c>
      <c r="S408" s="110" t="s">
        <v>4181</v>
      </c>
    </row>
    <row r="409" spans="1:19" hidden="1" x14ac:dyDescent="0.2">
      <c r="A409" s="110">
        <v>240291</v>
      </c>
      <c r="B409" s="110" t="s">
        <v>1376</v>
      </c>
      <c r="D409" s="110" t="s">
        <v>904</v>
      </c>
      <c r="E409" s="110" t="s">
        <v>4842</v>
      </c>
      <c r="G409" s="110" t="s">
        <v>4843</v>
      </c>
      <c r="H409" s="110" t="s">
        <v>4094</v>
      </c>
      <c r="I409" s="110" t="s">
        <v>4148</v>
      </c>
      <c r="J409" s="110" t="str">
        <f t="shared" si="6"/>
        <v xml:space="preserve">6250 Rosewood Dr #2107, North Richaland Hills, TX 76180       </v>
      </c>
      <c r="K409" s="111">
        <v>44063</v>
      </c>
      <c r="L409" s="111">
        <v>44063</v>
      </c>
      <c r="M409" s="111">
        <v>44063</v>
      </c>
      <c r="N409" s="111">
        <v>44063</v>
      </c>
      <c r="O409" s="111"/>
      <c r="P409" s="110" t="s">
        <v>1041</v>
      </c>
      <c r="Q409" s="110" t="s">
        <v>771</v>
      </c>
      <c r="R409" s="110" t="s">
        <v>4425</v>
      </c>
      <c r="S409" s="110" t="s">
        <v>4181</v>
      </c>
    </row>
    <row r="410" spans="1:19" x14ac:dyDescent="0.2">
      <c r="A410" s="110">
        <v>240292</v>
      </c>
      <c r="B410" s="110" t="s">
        <v>1377</v>
      </c>
      <c r="D410" s="110" t="s">
        <v>1378</v>
      </c>
      <c r="E410" s="110" t="s">
        <v>4458</v>
      </c>
      <c r="G410" s="110" t="s">
        <v>4104</v>
      </c>
      <c r="H410" s="110" t="s">
        <v>4094</v>
      </c>
      <c r="I410" s="110" t="s">
        <v>4459</v>
      </c>
      <c r="J410" s="110" t="str">
        <f t="shared" si="6"/>
        <v xml:space="preserve">1034 E 8th St, Dallas, TX 75203       </v>
      </c>
      <c r="K410" s="111">
        <v>44067</v>
      </c>
      <c r="L410" s="111">
        <v>44067</v>
      </c>
      <c r="M410" s="111">
        <v>45623</v>
      </c>
      <c r="N410" s="111"/>
      <c r="O410" s="111">
        <v>45048</v>
      </c>
      <c r="P410" s="110" t="s">
        <v>1054</v>
      </c>
      <c r="Q410" s="110" t="s">
        <v>761</v>
      </c>
      <c r="R410" s="110" t="s">
        <v>4440</v>
      </c>
      <c r="S410" s="110" t="s">
        <v>4181</v>
      </c>
    </row>
    <row r="411" spans="1:19" hidden="1" x14ac:dyDescent="0.2">
      <c r="A411" s="110">
        <v>240293</v>
      </c>
      <c r="B411" s="110" t="s">
        <v>877</v>
      </c>
      <c r="C411" s="110" t="s">
        <v>778</v>
      </c>
      <c r="D411" s="110" t="s">
        <v>1379</v>
      </c>
      <c r="E411" s="110" t="s">
        <v>4844</v>
      </c>
      <c r="G411" s="110" t="s">
        <v>4104</v>
      </c>
      <c r="H411" s="110" t="s">
        <v>4094</v>
      </c>
      <c r="I411" s="110" t="s">
        <v>4578</v>
      </c>
      <c r="J411" s="110" t="str">
        <f t="shared" si="6"/>
        <v xml:space="preserve">2731 Silkwood, Dallas, TX 75215       </v>
      </c>
      <c r="K411" s="111">
        <v>44068</v>
      </c>
      <c r="L411" s="111">
        <v>44068</v>
      </c>
      <c r="M411" s="111">
        <v>44071</v>
      </c>
      <c r="N411" s="111">
        <v>44071</v>
      </c>
      <c r="O411" s="111"/>
      <c r="P411" s="110" t="s">
        <v>837</v>
      </c>
      <c r="Q411" s="110" t="s">
        <v>761</v>
      </c>
      <c r="R411" s="110" t="s">
        <v>4174</v>
      </c>
      <c r="S411" s="110" t="s">
        <v>4181</v>
      </c>
    </row>
    <row r="412" spans="1:19" hidden="1" x14ac:dyDescent="0.2">
      <c r="A412" s="110">
        <v>240294</v>
      </c>
      <c r="B412" s="110" t="s">
        <v>916</v>
      </c>
      <c r="C412" s="110" t="s">
        <v>810</v>
      </c>
      <c r="D412" s="110" t="s">
        <v>1287</v>
      </c>
      <c r="E412" s="110" t="s">
        <v>4845</v>
      </c>
      <c r="G412" s="110" t="s">
        <v>4126</v>
      </c>
      <c r="H412" s="110" t="s">
        <v>4094</v>
      </c>
      <c r="I412" s="110" t="s">
        <v>4219</v>
      </c>
      <c r="J412" s="110" t="str">
        <f t="shared" si="6"/>
        <v xml:space="preserve">1920 SaltFlats Trail, Arlington, TX 76002       </v>
      </c>
      <c r="K412" s="111">
        <v>44067</v>
      </c>
      <c r="L412" s="111">
        <v>44067</v>
      </c>
      <c r="M412" s="111">
        <v>44104</v>
      </c>
      <c r="N412" s="111">
        <v>44104</v>
      </c>
      <c r="O412" s="111"/>
      <c r="P412" s="110" t="s">
        <v>837</v>
      </c>
      <c r="Q412" s="110" t="s">
        <v>761</v>
      </c>
      <c r="R412" s="110" t="s">
        <v>4174</v>
      </c>
      <c r="S412" s="110" t="s">
        <v>4181</v>
      </c>
    </row>
    <row r="413" spans="1:19" hidden="1" x14ac:dyDescent="0.2">
      <c r="A413" s="110">
        <v>240295</v>
      </c>
      <c r="B413" s="110" t="s">
        <v>1380</v>
      </c>
      <c r="C413" s="110" t="s">
        <v>769</v>
      </c>
      <c r="D413" s="110" t="s">
        <v>1381</v>
      </c>
      <c r="E413" s="110" t="s">
        <v>4846</v>
      </c>
      <c r="G413" s="110" t="s">
        <v>4104</v>
      </c>
      <c r="H413" s="110" t="s">
        <v>4094</v>
      </c>
      <c r="I413" s="110" t="s">
        <v>4496</v>
      </c>
      <c r="J413" s="110" t="str">
        <f t="shared" si="6"/>
        <v xml:space="preserve">3632 Kellogg Ave, Dallas, TX 75216       </v>
      </c>
      <c r="K413" s="111">
        <v>44071</v>
      </c>
      <c r="L413" s="111">
        <v>44071</v>
      </c>
      <c r="M413" s="111">
        <v>45094</v>
      </c>
      <c r="N413" s="111">
        <v>45094</v>
      </c>
      <c r="O413" s="111">
        <v>44998</v>
      </c>
      <c r="P413" s="110" t="s">
        <v>1022</v>
      </c>
      <c r="Q413" s="110" t="s">
        <v>761</v>
      </c>
      <c r="R413" s="110" t="s">
        <v>4404</v>
      </c>
      <c r="S413" s="110" t="s">
        <v>4181</v>
      </c>
    </row>
    <row r="414" spans="1:19" hidden="1" x14ac:dyDescent="0.2">
      <c r="A414" s="110">
        <v>240296</v>
      </c>
      <c r="B414" s="110" t="s">
        <v>1033</v>
      </c>
      <c r="C414" s="110" t="s">
        <v>810</v>
      </c>
      <c r="D414" s="110" t="s">
        <v>1382</v>
      </c>
      <c r="E414" s="110" t="s">
        <v>4847</v>
      </c>
      <c r="G414" s="110" t="s">
        <v>4119</v>
      </c>
      <c r="H414" s="110" t="s">
        <v>4094</v>
      </c>
      <c r="I414" s="110" t="s">
        <v>4159</v>
      </c>
      <c r="J414" s="110" t="str">
        <f t="shared" si="6"/>
        <v xml:space="preserve">5331 Dana Lynn, Fort Worth, TX 76137       </v>
      </c>
      <c r="K414" s="111">
        <v>44074</v>
      </c>
      <c r="L414" s="111">
        <v>44074</v>
      </c>
      <c r="M414" s="111">
        <v>44184</v>
      </c>
      <c r="N414" s="111">
        <v>44184</v>
      </c>
      <c r="O414" s="111"/>
      <c r="P414" s="110" t="s">
        <v>1025</v>
      </c>
      <c r="Q414" s="110" t="s">
        <v>761</v>
      </c>
      <c r="R414" s="110" t="s">
        <v>4407</v>
      </c>
      <c r="S414" s="110" t="s">
        <v>4181</v>
      </c>
    </row>
    <row r="415" spans="1:19" x14ac:dyDescent="0.2">
      <c r="A415" s="110">
        <v>240297</v>
      </c>
      <c r="B415" s="110" t="s">
        <v>1239</v>
      </c>
      <c r="D415" s="110" t="s">
        <v>1383</v>
      </c>
      <c r="E415" s="110" t="s">
        <v>4848</v>
      </c>
      <c r="G415" s="110" t="s">
        <v>4119</v>
      </c>
      <c r="H415" s="110" t="s">
        <v>4094</v>
      </c>
      <c r="I415" s="110" t="s">
        <v>4159</v>
      </c>
      <c r="J415" s="110" t="str">
        <f t="shared" si="6"/>
        <v xml:space="preserve">5331 Dana Lynn Dr, Fort Worth, TX 76137       </v>
      </c>
      <c r="K415" s="111">
        <v>44074</v>
      </c>
      <c r="L415" s="111">
        <v>44074</v>
      </c>
      <c r="M415" s="111">
        <v>45622</v>
      </c>
      <c r="N415" s="111"/>
      <c r="O415" s="111">
        <v>45376</v>
      </c>
      <c r="P415" s="110" t="s">
        <v>1054</v>
      </c>
      <c r="Q415" s="110" t="s">
        <v>761</v>
      </c>
      <c r="R415" s="110" t="s">
        <v>4440</v>
      </c>
      <c r="S415" s="110" t="s">
        <v>4181</v>
      </c>
    </row>
    <row r="416" spans="1:19" hidden="1" x14ac:dyDescent="0.2">
      <c r="A416" s="110">
        <v>240298</v>
      </c>
      <c r="B416" s="110" t="s">
        <v>868</v>
      </c>
      <c r="C416" s="110" t="s">
        <v>778</v>
      </c>
      <c r="D416" s="110" t="s">
        <v>1384</v>
      </c>
      <c r="E416" s="110" t="s">
        <v>4849</v>
      </c>
      <c r="G416" s="110" t="s">
        <v>4850</v>
      </c>
      <c r="H416" s="110" t="s">
        <v>4094</v>
      </c>
      <c r="I416" s="110" t="s">
        <v>4316</v>
      </c>
      <c r="J416" s="110" t="str">
        <f t="shared" si="6"/>
        <v xml:space="preserve">7816 Longfield Dr, White Settelment, TX 76108       </v>
      </c>
      <c r="K416" s="111">
        <v>44077</v>
      </c>
      <c r="L416" s="111">
        <v>44077</v>
      </c>
      <c r="M416" s="111">
        <v>44120</v>
      </c>
      <c r="N416" s="111">
        <v>44120</v>
      </c>
      <c r="O416" s="111"/>
      <c r="P416" s="110" t="s">
        <v>1041</v>
      </c>
      <c r="Q416" s="110" t="s">
        <v>761</v>
      </c>
      <c r="R416" s="110" t="s">
        <v>4425</v>
      </c>
      <c r="S416" s="110" t="s">
        <v>4181</v>
      </c>
    </row>
    <row r="417" spans="1:19" hidden="1" x14ac:dyDescent="0.2">
      <c r="A417" s="110">
        <v>240299</v>
      </c>
      <c r="B417" s="110" t="s">
        <v>1308</v>
      </c>
      <c r="C417" s="110" t="s">
        <v>845</v>
      </c>
      <c r="D417" s="110" t="s">
        <v>1385</v>
      </c>
      <c r="E417" s="110" t="s">
        <v>4851</v>
      </c>
      <c r="G417" s="110" t="s">
        <v>4119</v>
      </c>
      <c r="H417" s="110" t="s">
        <v>4094</v>
      </c>
      <c r="I417" s="110" t="s">
        <v>4852</v>
      </c>
      <c r="J417" s="110" t="str">
        <f t="shared" si="6"/>
        <v xml:space="preserve">3810 Cevee Circle West, Fort Worth, TX 76109       </v>
      </c>
      <c r="K417" s="111">
        <v>44082</v>
      </c>
      <c r="L417" s="111">
        <v>44082</v>
      </c>
      <c r="M417" s="111">
        <v>44105</v>
      </c>
      <c r="N417" s="111">
        <v>44105</v>
      </c>
      <c r="O417" s="111"/>
      <c r="P417" s="110" t="s">
        <v>1100</v>
      </c>
      <c r="Q417" s="110" t="s">
        <v>761</v>
      </c>
      <c r="R417" s="110" t="s">
        <v>4489</v>
      </c>
      <c r="S417" s="110" t="s">
        <v>4181</v>
      </c>
    </row>
    <row r="418" spans="1:19" hidden="1" x14ac:dyDescent="0.2">
      <c r="A418" s="110">
        <v>240300</v>
      </c>
      <c r="B418" s="110" t="s">
        <v>1212</v>
      </c>
      <c r="D418" s="110" t="s">
        <v>862</v>
      </c>
      <c r="E418" s="110" t="s">
        <v>4853</v>
      </c>
      <c r="G418" s="110" t="s">
        <v>4104</v>
      </c>
      <c r="H418" s="110" t="s">
        <v>4094</v>
      </c>
      <c r="I418" s="110" t="s">
        <v>4161</v>
      </c>
      <c r="J418" s="110" t="str">
        <f t="shared" si="6"/>
        <v xml:space="preserve">10123 Hymie Circle, Dallas, TX 75217       </v>
      </c>
      <c r="K418" s="111">
        <v>44077</v>
      </c>
      <c r="L418" s="111">
        <v>44077</v>
      </c>
      <c r="M418" s="111">
        <v>44926</v>
      </c>
      <c r="N418" s="111">
        <v>44926</v>
      </c>
      <c r="O418" s="111"/>
      <c r="P418" s="110" t="s">
        <v>1325</v>
      </c>
      <c r="Q418" s="110" t="s">
        <v>761</v>
      </c>
      <c r="R418" s="110" t="s">
        <v>4784</v>
      </c>
      <c r="S418" s="110" t="s">
        <v>4181</v>
      </c>
    </row>
    <row r="419" spans="1:19" x14ac:dyDescent="0.2">
      <c r="A419" s="110">
        <v>240301</v>
      </c>
      <c r="B419" s="110" t="s">
        <v>1386</v>
      </c>
      <c r="C419" s="110" t="s">
        <v>1039</v>
      </c>
      <c r="D419" s="110" t="s">
        <v>1387</v>
      </c>
      <c r="E419" s="110" t="s">
        <v>4854</v>
      </c>
      <c r="G419" s="110" t="s">
        <v>4606</v>
      </c>
      <c r="H419" s="110" t="s">
        <v>4094</v>
      </c>
      <c r="I419" s="110" t="s">
        <v>4117</v>
      </c>
      <c r="J419" s="110" t="str">
        <f t="shared" si="6"/>
        <v xml:space="preserve">4733 Laverda Dr, Halton City, TX 76117       </v>
      </c>
      <c r="K419" s="111">
        <v>44077</v>
      </c>
      <c r="L419" s="111">
        <v>44077</v>
      </c>
      <c r="M419" s="111">
        <v>45304</v>
      </c>
      <c r="N419" s="111">
        <v>45304</v>
      </c>
      <c r="O419" s="111"/>
      <c r="P419" s="110" t="s">
        <v>1041</v>
      </c>
      <c r="Q419" s="110" t="s">
        <v>761</v>
      </c>
      <c r="R419" s="110" t="s">
        <v>4425</v>
      </c>
      <c r="S419" s="110" t="s">
        <v>4181</v>
      </c>
    </row>
    <row r="420" spans="1:19" hidden="1" x14ac:dyDescent="0.2">
      <c r="A420" s="110">
        <v>240302</v>
      </c>
      <c r="B420" s="110" t="s">
        <v>916</v>
      </c>
      <c r="C420" s="110" t="s">
        <v>766</v>
      </c>
      <c r="D420" s="110" t="s">
        <v>1388</v>
      </c>
      <c r="E420" s="110" t="s">
        <v>4855</v>
      </c>
      <c r="G420" s="110" t="s">
        <v>4602</v>
      </c>
      <c r="H420" s="110" t="s">
        <v>4094</v>
      </c>
      <c r="I420" s="110" t="s">
        <v>4684</v>
      </c>
      <c r="J420" s="110" t="str">
        <f t="shared" si="6"/>
        <v xml:space="preserve">457 Lake Park, Grand Praire, TX 75052       </v>
      </c>
      <c r="K420" s="111">
        <v>44081</v>
      </c>
      <c r="L420" s="111">
        <v>44081</v>
      </c>
      <c r="M420" s="111">
        <v>44081</v>
      </c>
      <c r="N420" s="111">
        <v>44081</v>
      </c>
      <c r="O420" s="111"/>
      <c r="P420" s="110" t="s">
        <v>1100</v>
      </c>
      <c r="Q420" s="110" t="s">
        <v>761</v>
      </c>
      <c r="R420" s="110" t="s">
        <v>4489</v>
      </c>
      <c r="S420" s="110" t="s">
        <v>4181</v>
      </c>
    </row>
    <row r="421" spans="1:19" hidden="1" x14ac:dyDescent="0.2">
      <c r="A421" s="110">
        <v>240303</v>
      </c>
      <c r="B421" s="110" t="s">
        <v>1035</v>
      </c>
      <c r="C421" s="110" t="s">
        <v>757</v>
      </c>
      <c r="D421" s="110" t="s">
        <v>1389</v>
      </c>
      <c r="E421" s="110" t="s">
        <v>4856</v>
      </c>
      <c r="G421" s="110" t="s">
        <v>4167</v>
      </c>
      <c r="H421" s="110" t="s">
        <v>4094</v>
      </c>
      <c r="I421" s="110" t="s">
        <v>4684</v>
      </c>
      <c r="J421" s="110" t="str">
        <f t="shared" si="6"/>
        <v xml:space="preserve">3305 Willouby Dr, Grand Prairie, TX 75052       </v>
      </c>
      <c r="K421" s="111">
        <v>44081</v>
      </c>
      <c r="L421" s="111">
        <v>44081</v>
      </c>
      <c r="M421" s="111">
        <v>44331</v>
      </c>
      <c r="N421" s="111">
        <v>44331</v>
      </c>
      <c r="O421" s="111"/>
      <c r="P421" s="110" t="s">
        <v>1100</v>
      </c>
      <c r="Q421" s="110" t="s">
        <v>761</v>
      </c>
      <c r="R421" s="110" t="s">
        <v>4489</v>
      </c>
      <c r="S421" s="110" t="s">
        <v>4181</v>
      </c>
    </row>
    <row r="422" spans="1:19" hidden="1" x14ac:dyDescent="0.2">
      <c r="A422" s="110">
        <v>240304</v>
      </c>
      <c r="B422" s="110" t="s">
        <v>1390</v>
      </c>
      <c r="C422" s="110" t="s">
        <v>778</v>
      </c>
      <c r="D422" s="110" t="s">
        <v>1391</v>
      </c>
      <c r="E422" s="110" t="s">
        <v>4857</v>
      </c>
      <c r="G422" s="110" t="s">
        <v>4858</v>
      </c>
      <c r="H422" s="110" t="s">
        <v>4094</v>
      </c>
      <c r="I422" s="110" t="s">
        <v>4859</v>
      </c>
      <c r="J422" s="110" t="str">
        <f t="shared" si="6"/>
        <v xml:space="preserve">1105 W. Camp Cir, La Maquez, TX 72568       </v>
      </c>
      <c r="K422" s="111">
        <v>44090</v>
      </c>
      <c r="L422" s="111">
        <v>44090</v>
      </c>
      <c r="M422" s="111">
        <v>44092</v>
      </c>
      <c r="N422" s="111">
        <v>44092</v>
      </c>
      <c r="O422" s="111"/>
      <c r="P422" s="110" t="s">
        <v>1041</v>
      </c>
      <c r="R422" s="110" t="s">
        <v>4425</v>
      </c>
      <c r="S422" s="110" t="s">
        <v>4181</v>
      </c>
    </row>
    <row r="423" spans="1:19" hidden="1" x14ac:dyDescent="0.2">
      <c r="A423" s="110">
        <v>240305</v>
      </c>
      <c r="B423" s="110" t="s">
        <v>1392</v>
      </c>
      <c r="D423" s="110" t="s">
        <v>1393</v>
      </c>
      <c r="E423" s="110" t="s">
        <v>4860</v>
      </c>
      <c r="G423" s="110" t="s">
        <v>4104</v>
      </c>
      <c r="H423" s="110" t="s">
        <v>4094</v>
      </c>
      <c r="I423" s="110" t="s">
        <v>4297</v>
      </c>
      <c r="J423" s="110" t="str">
        <f t="shared" si="6"/>
        <v xml:space="preserve">3719 Puerto Rico, Dallas, TX 75228       </v>
      </c>
      <c r="K423" s="111">
        <v>44090</v>
      </c>
      <c r="L423" s="111">
        <v>44090</v>
      </c>
      <c r="M423" s="111">
        <v>44090</v>
      </c>
      <c r="N423" s="111">
        <v>44090</v>
      </c>
      <c r="O423" s="111"/>
      <c r="P423" s="110" t="s">
        <v>1041</v>
      </c>
      <c r="Q423" s="110" t="s">
        <v>761</v>
      </c>
      <c r="R423" s="110" t="s">
        <v>4425</v>
      </c>
      <c r="S423" s="110" t="s">
        <v>4181</v>
      </c>
    </row>
    <row r="424" spans="1:19" hidden="1" x14ac:dyDescent="0.2">
      <c r="A424" s="110">
        <v>240306</v>
      </c>
      <c r="B424" s="110" t="s">
        <v>857</v>
      </c>
      <c r="C424" s="110" t="s">
        <v>776</v>
      </c>
      <c r="D424" s="110" t="s">
        <v>1394</v>
      </c>
      <c r="E424" s="110" t="s">
        <v>4861</v>
      </c>
      <c r="G424" s="110" t="s">
        <v>4167</v>
      </c>
      <c r="H424" s="110" t="s">
        <v>4094</v>
      </c>
      <c r="I424" s="110" t="s">
        <v>4633</v>
      </c>
      <c r="J424" s="110" t="str">
        <f t="shared" si="6"/>
        <v xml:space="preserve">332 NE 5th St, Grand Prairie, TX 75050       </v>
      </c>
      <c r="K424" s="111">
        <v>44099</v>
      </c>
      <c r="L424" s="111">
        <v>44099</v>
      </c>
      <c r="M424" s="111">
        <v>44309</v>
      </c>
      <c r="N424" s="111">
        <v>44309</v>
      </c>
      <c r="O424" s="111"/>
      <c r="P424" s="110" t="s">
        <v>1025</v>
      </c>
      <c r="Q424" s="110" t="s">
        <v>761</v>
      </c>
      <c r="R424" s="110" t="s">
        <v>4407</v>
      </c>
      <c r="S424" s="110" t="s">
        <v>4181</v>
      </c>
    </row>
    <row r="425" spans="1:19" hidden="1" x14ac:dyDescent="0.2">
      <c r="A425" s="110">
        <v>240307</v>
      </c>
      <c r="B425" s="110" t="s">
        <v>1102</v>
      </c>
      <c r="D425" s="110" t="s">
        <v>913</v>
      </c>
      <c r="E425" s="110" t="s">
        <v>4862</v>
      </c>
      <c r="G425" s="110" t="s">
        <v>4863</v>
      </c>
      <c r="H425" s="110" t="s">
        <v>4094</v>
      </c>
      <c r="I425" s="110" t="s">
        <v>4633</v>
      </c>
      <c r="J425" s="110" t="str">
        <f t="shared" si="6"/>
        <v xml:space="preserve">323 NE 10th St, Grand Prarie, TX 75050       </v>
      </c>
      <c r="K425" s="111">
        <v>44101</v>
      </c>
      <c r="L425" s="111">
        <v>44101</v>
      </c>
      <c r="M425" s="111">
        <v>44323</v>
      </c>
      <c r="N425" s="111">
        <v>44323</v>
      </c>
      <c r="O425" s="111"/>
      <c r="P425" s="110" t="s">
        <v>1100</v>
      </c>
      <c r="Q425" s="110" t="s">
        <v>761</v>
      </c>
      <c r="R425" s="110" t="s">
        <v>4489</v>
      </c>
      <c r="S425" s="110" t="s">
        <v>4181</v>
      </c>
    </row>
    <row r="426" spans="1:19" hidden="1" x14ac:dyDescent="0.2">
      <c r="A426" s="110">
        <v>240308</v>
      </c>
      <c r="B426" s="110" t="s">
        <v>1395</v>
      </c>
      <c r="C426" s="110" t="s">
        <v>778</v>
      </c>
      <c r="D426" s="110" t="s">
        <v>1396</v>
      </c>
      <c r="E426" s="110" t="s">
        <v>4864</v>
      </c>
      <c r="G426" s="110" t="s">
        <v>4104</v>
      </c>
      <c r="H426" s="110" t="s">
        <v>4094</v>
      </c>
      <c r="I426" s="110" t="s">
        <v>4728</v>
      </c>
      <c r="J426" s="110" t="str">
        <f t="shared" si="6"/>
        <v xml:space="preserve">9232 Beckley View Ave, Dallas, TX 75232       </v>
      </c>
      <c r="K426" s="111">
        <v>44112</v>
      </c>
      <c r="L426" s="111">
        <v>44112</v>
      </c>
      <c r="M426" s="111">
        <v>44174</v>
      </c>
      <c r="N426" s="111">
        <v>44174</v>
      </c>
      <c r="O426" s="111"/>
      <c r="P426" s="110" t="s">
        <v>837</v>
      </c>
      <c r="Q426" s="110" t="s">
        <v>761</v>
      </c>
      <c r="R426" s="110" t="s">
        <v>4174</v>
      </c>
      <c r="S426" s="110" t="s">
        <v>4181</v>
      </c>
    </row>
    <row r="427" spans="1:19" hidden="1" x14ac:dyDescent="0.2">
      <c r="A427" s="110">
        <v>240309</v>
      </c>
      <c r="B427" s="110" t="s">
        <v>1006</v>
      </c>
      <c r="C427" s="110" t="s">
        <v>766</v>
      </c>
      <c r="D427" s="110" t="s">
        <v>1397</v>
      </c>
      <c r="E427" s="110" t="s">
        <v>4865</v>
      </c>
      <c r="G427" s="110" t="s">
        <v>4104</v>
      </c>
      <c r="H427" s="110" t="s">
        <v>4094</v>
      </c>
      <c r="I427" s="110" t="s">
        <v>4728</v>
      </c>
      <c r="J427" s="110" t="str">
        <f t="shared" si="6"/>
        <v xml:space="preserve">2020 Southside Terrace Dr, Dallas, TX 75232       </v>
      </c>
      <c r="K427" s="111">
        <v>44113</v>
      </c>
      <c r="L427" s="111">
        <v>44113</v>
      </c>
      <c r="M427" s="111">
        <v>44168</v>
      </c>
      <c r="N427" s="111">
        <v>44168</v>
      </c>
      <c r="O427" s="111"/>
      <c r="P427" s="110" t="s">
        <v>837</v>
      </c>
      <c r="Q427" s="110" t="s">
        <v>761</v>
      </c>
      <c r="R427" s="110" t="s">
        <v>4174</v>
      </c>
      <c r="S427" s="110" t="s">
        <v>4181</v>
      </c>
    </row>
    <row r="428" spans="1:19" hidden="1" x14ac:dyDescent="0.2">
      <c r="A428" s="110">
        <v>240310</v>
      </c>
      <c r="B428" s="110" t="s">
        <v>1089</v>
      </c>
      <c r="D428" s="110" t="s">
        <v>1398</v>
      </c>
      <c r="E428" s="110" t="s">
        <v>4866</v>
      </c>
      <c r="G428" s="110" t="s">
        <v>4119</v>
      </c>
      <c r="H428" s="110" t="s">
        <v>4094</v>
      </c>
      <c r="I428" s="110" t="s">
        <v>4313</v>
      </c>
      <c r="J428" s="110" t="str">
        <f t="shared" si="6"/>
        <v xml:space="preserve">3500 Hoitcher St, Fort Worth, TX 76119       </v>
      </c>
      <c r="K428" s="111">
        <v>44112</v>
      </c>
      <c r="L428" s="111">
        <v>44112</v>
      </c>
      <c r="M428" s="111">
        <v>44330</v>
      </c>
      <c r="N428" s="111">
        <v>44330</v>
      </c>
      <c r="O428" s="111"/>
      <c r="P428" s="110" t="s">
        <v>837</v>
      </c>
      <c r="Q428" s="110" t="s">
        <v>761</v>
      </c>
      <c r="R428" s="110" t="s">
        <v>4174</v>
      </c>
      <c r="S428" s="110" t="s">
        <v>4181</v>
      </c>
    </row>
    <row r="429" spans="1:19" hidden="1" x14ac:dyDescent="0.2">
      <c r="A429" s="110">
        <v>240311</v>
      </c>
      <c r="B429" s="110" t="s">
        <v>1399</v>
      </c>
      <c r="D429" s="110" t="s">
        <v>1400</v>
      </c>
      <c r="E429" s="110" t="s">
        <v>4831</v>
      </c>
      <c r="G429" s="110" t="s">
        <v>4374</v>
      </c>
      <c r="H429" s="110" t="s">
        <v>4094</v>
      </c>
      <c r="I429" s="110" t="s">
        <v>4375</v>
      </c>
      <c r="J429" s="110" t="str">
        <f t="shared" si="6"/>
        <v xml:space="preserve">2227 Summit Dr, Burleson, TX 76028       </v>
      </c>
      <c r="K429" s="111">
        <v>44701</v>
      </c>
      <c r="L429" s="111">
        <v>44113</v>
      </c>
      <c r="M429" s="111">
        <v>44961</v>
      </c>
      <c r="N429" s="111">
        <v>44961</v>
      </c>
      <c r="O429" s="111">
        <v>44701</v>
      </c>
      <c r="P429" s="110" t="s">
        <v>989</v>
      </c>
      <c r="Q429" s="110" t="s">
        <v>761</v>
      </c>
      <c r="R429" s="110" t="s">
        <v>4361</v>
      </c>
      <c r="S429" s="110" t="s">
        <v>4181</v>
      </c>
    </row>
    <row r="430" spans="1:19" hidden="1" x14ac:dyDescent="0.2">
      <c r="A430" s="110">
        <v>240312</v>
      </c>
      <c r="B430" s="110" t="s">
        <v>1401</v>
      </c>
      <c r="D430" s="110" t="s">
        <v>1402</v>
      </c>
      <c r="E430" s="110" t="s">
        <v>4867</v>
      </c>
      <c r="G430" s="110" t="s">
        <v>4868</v>
      </c>
      <c r="H430" s="110" t="s">
        <v>4094</v>
      </c>
      <c r="I430" s="110" t="s">
        <v>4551</v>
      </c>
      <c r="J430" s="110" t="str">
        <f t="shared" si="6"/>
        <v xml:space="preserve">408 Andenwood Dr, Everman, TX 76140       </v>
      </c>
      <c r="K430" s="111">
        <v>44118</v>
      </c>
      <c r="L430" s="111">
        <v>44118</v>
      </c>
      <c r="M430" s="111">
        <v>44298</v>
      </c>
      <c r="N430" s="111">
        <v>44298</v>
      </c>
      <c r="O430" s="111">
        <v>44298</v>
      </c>
      <c r="P430" s="110" t="s">
        <v>1041</v>
      </c>
      <c r="Q430" s="110" t="s">
        <v>761</v>
      </c>
      <c r="R430" s="110" t="s">
        <v>4425</v>
      </c>
      <c r="S430" s="110" t="s">
        <v>4181</v>
      </c>
    </row>
    <row r="431" spans="1:19" hidden="1" x14ac:dyDescent="0.2">
      <c r="A431" s="110">
        <v>240313</v>
      </c>
      <c r="B431" s="110" t="s">
        <v>979</v>
      </c>
      <c r="D431" s="110" t="s">
        <v>1403</v>
      </c>
      <c r="E431" s="110" t="s">
        <v>4869</v>
      </c>
      <c r="G431" s="110" t="s">
        <v>4104</v>
      </c>
      <c r="H431" s="110" t="s">
        <v>4094</v>
      </c>
      <c r="I431" s="110" t="s">
        <v>4206</v>
      </c>
      <c r="J431" s="110" t="str">
        <f t="shared" si="6"/>
        <v xml:space="preserve">4221 Barksdale Ct, Dallas, TX 75211       </v>
      </c>
      <c r="K431" s="111">
        <v>44116</v>
      </c>
      <c r="L431" s="111">
        <v>44116</v>
      </c>
      <c r="M431" s="111">
        <v>44436</v>
      </c>
      <c r="N431" s="111">
        <v>44436</v>
      </c>
      <c r="O431" s="111"/>
      <c r="P431" s="110" t="s">
        <v>837</v>
      </c>
      <c r="Q431" s="110" t="s">
        <v>761</v>
      </c>
      <c r="R431" s="110" t="s">
        <v>4174</v>
      </c>
      <c r="S431" s="110" t="s">
        <v>4181</v>
      </c>
    </row>
    <row r="432" spans="1:19" hidden="1" x14ac:dyDescent="0.2">
      <c r="A432" s="110">
        <v>240314</v>
      </c>
      <c r="B432" s="110" t="s">
        <v>1392</v>
      </c>
      <c r="D432" s="110" t="s">
        <v>1404</v>
      </c>
      <c r="E432" s="110" t="s">
        <v>4870</v>
      </c>
      <c r="G432" s="110" t="s">
        <v>4242</v>
      </c>
      <c r="H432" s="110" t="s">
        <v>4094</v>
      </c>
      <c r="I432" s="110" t="s">
        <v>4243</v>
      </c>
      <c r="J432" s="110" t="str">
        <f t="shared" si="6"/>
        <v xml:space="preserve">702 Waikiki Dr, Garland, TX 75043       </v>
      </c>
      <c r="K432" s="111">
        <v>44123</v>
      </c>
      <c r="L432" s="111">
        <v>44123</v>
      </c>
      <c r="M432" s="111">
        <v>44123</v>
      </c>
      <c r="N432" s="111">
        <v>44123</v>
      </c>
      <c r="O432" s="111"/>
      <c r="P432" s="110" t="s">
        <v>837</v>
      </c>
      <c r="Q432" s="110" t="s">
        <v>761</v>
      </c>
      <c r="R432" s="110" t="s">
        <v>4174</v>
      </c>
      <c r="S432" s="110" t="s">
        <v>4181</v>
      </c>
    </row>
    <row r="433" spans="1:19" hidden="1" x14ac:dyDescent="0.2">
      <c r="A433" s="110">
        <v>240315</v>
      </c>
      <c r="B433" s="110" t="s">
        <v>1072</v>
      </c>
      <c r="C433" s="110" t="s">
        <v>759</v>
      </c>
      <c r="D433" s="110" t="s">
        <v>1405</v>
      </c>
      <c r="E433" s="110" t="s">
        <v>4871</v>
      </c>
      <c r="G433" s="110" t="s">
        <v>4399</v>
      </c>
      <c r="H433" s="110" t="s">
        <v>4094</v>
      </c>
      <c r="I433" s="110" t="s">
        <v>4872</v>
      </c>
      <c r="J433" s="110" t="str">
        <f t="shared" si="6"/>
        <v xml:space="preserve">8235 Contrsry Creek Rd, Granbury, TX 76048       </v>
      </c>
      <c r="K433" s="111">
        <v>44123</v>
      </c>
      <c r="L433" s="111">
        <v>44123</v>
      </c>
      <c r="M433" s="111">
        <v>44390</v>
      </c>
      <c r="N433" s="111">
        <v>44390</v>
      </c>
      <c r="O433" s="111"/>
      <c r="P433" s="110" t="s">
        <v>1041</v>
      </c>
      <c r="R433" s="110" t="s">
        <v>4425</v>
      </c>
      <c r="S433" s="110" t="s">
        <v>4181</v>
      </c>
    </row>
    <row r="434" spans="1:19" hidden="1" x14ac:dyDescent="0.2">
      <c r="A434" s="110">
        <v>240316</v>
      </c>
      <c r="B434" s="110" t="s">
        <v>1102</v>
      </c>
      <c r="D434" s="110" t="s">
        <v>1406</v>
      </c>
      <c r="E434" s="110" t="s">
        <v>4873</v>
      </c>
      <c r="G434" s="110" t="s">
        <v>4733</v>
      </c>
      <c r="H434" s="110" t="s">
        <v>4094</v>
      </c>
      <c r="I434" s="110" t="s">
        <v>4734</v>
      </c>
      <c r="J434" s="110" t="str">
        <f t="shared" si="6"/>
        <v xml:space="preserve">1720 Ballard Rd, Seagoville, TX 75159       </v>
      </c>
      <c r="K434" s="111">
        <v>44631</v>
      </c>
      <c r="L434" s="111">
        <v>44123</v>
      </c>
      <c r="M434" s="111">
        <v>45184</v>
      </c>
      <c r="N434" s="111">
        <v>45184</v>
      </c>
      <c r="O434" s="111">
        <v>44631</v>
      </c>
      <c r="P434" s="110" t="s">
        <v>1407</v>
      </c>
      <c r="Q434" s="110" t="s">
        <v>761</v>
      </c>
      <c r="R434" s="110" t="s">
        <v>4874</v>
      </c>
      <c r="S434" s="110" t="s">
        <v>4181</v>
      </c>
    </row>
    <row r="435" spans="1:19" x14ac:dyDescent="0.2">
      <c r="A435" s="110">
        <v>240317</v>
      </c>
      <c r="B435" s="110" t="s">
        <v>859</v>
      </c>
      <c r="D435" s="110" t="s">
        <v>1408</v>
      </c>
      <c r="E435" s="110" t="s">
        <v>4854</v>
      </c>
      <c r="G435" s="110" t="s">
        <v>4281</v>
      </c>
      <c r="H435" s="110" t="s">
        <v>4094</v>
      </c>
      <c r="I435" s="110" t="s">
        <v>4117</v>
      </c>
      <c r="J435" s="110" t="str">
        <f t="shared" si="6"/>
        <v xml:space="preserve">4733 Laverda Dr, Haltom City, TX 76117       </v>
      </c>
      <c r="K435" s="111">
        <v>44123</v>
      </c>
      <c r="L435" s="111">
        <v>44123</v>
      </c>
      <c r="M435" s="111">
        <v>45605</v>
      </c>
      <c r="N435" s="111"/>
      <c r="O435" s="111"/>
      <c r="P435" s="110" t="s">
        <v>1054</v>
      </c>
      <c r="Q435" s="110" t="s">
        <v>761</v>
      </c>
      <c r="R435" s="110" t="s">
        <v>4440</v>
      </c>
      <c r="S435" s="110" t="s">
        <v>4181</v>
      </c>
    </row>
    <row r="436" spans="1:19" hidden="1" x14ac:dyDescent="0.2">
      <c r="A436" s="110">
        <v>240318</v>
      </c>
      <c r="B436" s="110" t="s">
        <v>1409</v>
      </c>
      <c r="C436" s="110" t="s">
        <v>778</v>
      </c>
      <c r="D436" s="110" t="s">
        <v>1410</v>
      </c>
      <c r="E436" s="110" t="s">
        <v>4875</v>
      </c>
      <c r="G436" s="110" t="s">
        <v>4126</v>
      </c>
      <c r="H436" s="110" t="s">
        <v>4094</v>
      </c>
      <c r="I436" s="110" t="s">
        <v>4876</v>
      </c>
      <c r="J436" s="110" t="str">
        <f t="shared" si="6"/>
        <v xml:space="preserve">1613 Sherry St, Arlington, TX 76101       </v>
      </c>
      <c r="K436" s="111">
        <v>44125</v>
      </c>
      <c r="L436" s="111">
        <v>44125</v>
      </c>
      <c r="M436" s="111">
        <v>44137</v>
      </c>
      <c r="N436" s="111">
        <v>44137</v>
      </c>
      <c r="O436" s="111"/>
      <c r="P436" s="110" t="s">
        <v>837</v>
      </c>
      <c r="Q436" s="110" t="s">
        <v>761</v>
      </c>
      <c r="R436" s="110" t="s">
        <v>4174</v>
      </c>
      <c r="S436" s="110" t="s">
        <v>4181</v>
      </c>
    </row>
    <row r="437" spans="1:19" hidden="1" x14ac:dyDescent="0.2">
      <c r="A437" s="110">
        <v>240319</v>
      </c>
      <c r="B437" s="110" t="s">
        <v>868</v>
      </c>
      <c r="D437" s="110" t="s">
        <v>794</v>
      </c>
      <c r="E437" s="110" t="s">
        <v>4877</v>
      </c>
      <c r="G437" s="110" t="s">
        <v>4235</v>
      </c>
      <c r="H437" s="110" t="s">
        <v>4094</v>
      </c>
      <c r="I437" s="110" t="s">
        <v>4236</v>
      </c>
      <c r="J437" s="110" t="str">
        <f t="shared" si="6"/>
        <v xml:space="preserve">2235 Loyce Dr, Mesquite, TX 75149       </v>
      </c>
      <c r="K437" s="111">
        <v>44127</v>
      </c>
      <c r="L437" s="111">
        <v>44127</v>
      </c>
      <c r="M437" s="111">
        <v>44292</v>
      </c>
      <c r="N437" s="111">
        <v>44292</v>
      </c>
      <c r="O437" s="111"/>
      <c r="P437" s="110" t="s">
        <v>1091</v>
      </c>
      <c r="Q437" s="110" t="s">
        <v>761</v>
      </c>
      <c r="R437" s="110" t="s">
        <v>4478</v>
      </c>
      <c r="S437" s="110" t="s">
        <v>4181</v>
      </c>
    </row>
    <row r="438" spans="1:19" x14ac:dyDescent="0.2">
      <c r="A438" s="110">
        <v>240320</v>
      </c>
      <c r="B438" s="110" t="s">
        <v>908</v>
      </c>
      <c r="C438" s="110" t="s">
        <v>791</v>
      </c>
      <c r="D438" s="110" t="s">
        <v>1411</v>
      </c>
      <c r="E438" s="110" t="s">
        <v>4878</v>
      </c>
      <c r="G438" s="110" t="s">
        <v>4235</v>
      </c>
      <c r="H438" s="110" t="s">
        <v>4094</v>
      </c>
      <c r="I438" s="110" t="s">
        <v>4236</v>
      </c>
      <c r="J438" s="110" t="str">
        <f t="shared" si="6"/>
        <v xml:space="preserve">1932 Spiceberry Ln, Mesquite, TX 75149       </v>
      </c>
      <c r="K438" s="111">
        <v>44127</v>
      </c>
      <c r="L438" s="111">
        <v>44127</v>
      </c>
      <c r="M438" s="111">
        <v>45310</v>
      </c>
      <c r="N438" s="111">
        <v>45310</v>
      </c>
      <c r="O438" s="111"/>
      <c r="P438" s="110" t="s">
        <v>989</v>
      </c>
      <c r="Q438" s="110" t="s">
        <v>761</v>
      </c>
      <c r="R438" s="110" t="s">
        <v>4361</v>
      </c>
      <c r="S438" s="110" t="s">
        <v>4181</v>
      </c>
    </row>
    <row r="439" spans="1:19" hidden="1" x14ac:dyDescent="0.2">
      <c r="A439" s="110">
        <v>240321</v>
      </c>
      <c r="B439" s="110" t="s">
        <v>1198</v>
      </c>
      <c r="C439" s="110" t="s">
        <v>810</v>
      </c>
      <c r="D439" s="110" t="s">
        <v>1412</v>
      </c>
      <c r="E439" s="110" t="s">
        <v>4879</v>
      </c>
      <c r="G439" s="110" t="s">
        <v>4880</v>
      </c>
      <c r="H439" s="110" t="s">
        <v>4200</v>
      </c>
      <c r="I439" s="110" t="s">
        <v>4881</v>
      </c>
      <c r="J439" s="110" t="str">
        <f t="shared" si="6"/>
        <v xml:space="preserve">2305 S 8th St Circle, Chickasha, OK 73018       </v>
      </c>
      <c r="K439" s="111">
        <v>44137</v>
      </c>
      <c r="L439" s="111">
        <v>44137</v>
      </c>
      <c r="M439" s="111">
        <v>44200</v>
      </c>
      <c r="N439" s="111">
        <v>44200</v>
      </c>
      <c r="O439" s="111"/>
      <c r="P439" s="110" t="s">
        <v>1352</v>
      </c>
      <c r="R439" s="110" t="s">
        <v>4818</v>
      </c>
      <c r="S439" s="110" t="s">
        <v>4181</v>
      </c>
    </row>
    <row r="440" spans="1:19" hidden="1" x14ac:dyDescent="0.2">
      <c r="A440" s="110">
        <v>240322</v>
      </c>
      <c r="B440" s="110" t="s">
        <v>877</v>
      </c>
      <c r="C440" s="110" t="s">
        <v>769</v>
      </c>
      <c r="D440" s="110" t="s">
        <v>1413</v>
      </c>
      <c r="E440" s="110" t="s">
        <v>4882</v>
      </c>
      <c r="G440" s="110" t="s">
        <v>4825</v>
      </c>
      <c r="H440" s="110" t="s">
        <v>4094</v>
      </c>
      <c r="I440" s="110" t="s">
        <v>4117</v>
      </c>
      <c r="J440" s="110" t="str">
        <f t="shared" si="6"/>
        <v xml:space="preserve">2208 Harris Ln, Haltom, TX 76117       </v>
      </c>
      <c r="K440" s="111">
        <v>44133</v>
      </c>
      <c r="L440" s="111">
        <v>44133</v>
      </c>
      <c r="M440" s="111">
        <v>45054</v>
      </c>
      <c r="N440" s="111">
        <v>45054</v>
      </c>
      <c r="O440" s="111"/>
      <c r="P440" s="110" t="s">
        <v>1054</v>
      </c>
      <c r="Q440" s="110" t="s">
        <v>761</v>
      </c>
      <c r="R440" s="110" t="s">
        <v>4440</v>
      </c>
      <c r="S440" s="110" t="s">
        <v>4181</v>
      </c>
    </row>
    <row r="441" spans="1:19" hidden="1" x14ac:dyDescent="0.2">
      <c r="A441" s="110">
        <v>240323</v>
      </c>
      <c r="B441" s="110" t="s">
        <v>1149</v>
      </c>
      <c r="D441" s="110" t="s">
        <v>1012</v>
      </c>
      <c r="E441" s="110" t="s">
        <v>4883</v>
      </c>
      <c r="G441" s="110" t="s">
        <v>4582</v>
      </c>
      <c r="H441" s="110" t="s">
        <v>4094</v>
      </c>
      <c r="I441" s="110" t="s">
        <v>4120</v>
      </c>
      <c r="J441" s="110" t="str">
        <f t="shared" si="6"/>
        <v xml:space="preserve">824 Lamont St, Fort Worth , TX 76110       </v>
      </c>
      <c r="K441" s="111">
        <v>44137</v>
      </c>
      <c r="L441" s="111">
        <v>44137</v>
      </c>
      <c r="M441" s="111">
        <v>44175</v>
      </c>
      <c r="N441" s="111">
        <v>44175</v>
      </c>
      <c r="O441" s="111"/>
      <c r="P441" s="110" t="s">
        <v>1041</v>
      </c>
      <c r="Q441" s="110" t="s">
        <v>761</v>
      </c>
      <c r="R441" s="110" t="s">
        <v>4425</v>
      </c>
      <c r="S441" s="110" t="s">
        <v>4181</v>
      </c>
    </row>
    <row r="442" spans="1:19" hidden="1" x14ac:dyDescent="0.2">
      <c r="A442" s="110">
        <v>240324</v>
      </c>
      <c r="B442" s="110" t="s">
        <v>831</v>
      </c>
      <c r="C442" s="110" t="s">
        <v>766</v>
      </c>
      <c r="D442" s="110" t="s">
        <v>1414</v>
      </c>
      <c r="E442" s="110" t="s">
        <v>4884</v>
      </c>
      <c r="G442" s="110" t="s">
        <v>4885</v>
      </c>
      <c r="H442" s="110" t="s">
        <v>4200</v>
      </c>
      <c r="I442" s="110" t="s">
        <v>4886</v>
      </c>
      <c r="J442" s="110" t="str">
        <f t="shared" si="6"/>
        <v xml:space="preserve">1304 W Walnut, Duncan, OK 73533       </v>
      </c>
      <c r="K442" s="111">
        <v>44137</v>
      </c>
      <c r="L442" s="111">
        <v>44137</v>
      </c>
      <c r="M442" s="111">
        <v>44183</v>
      </c>
      <c r="N442" s="111">
        <v>44183</v>
      </c>
      <c r="O442" s="111"/>
      <c r="P442" s="110" t="s">
        <v>1041</v>
      </c>
      <c r="R442" s="110" t="s">
        <v>4425</v>
      </c>
      <c r="S442" s="110" t="s">
        <v>4181</v>
      </c>
    </row>
    <row r="443" spans="1:19" hidden="1" x14ac:dyDescent="0.2">
      <c r="A443" s="110">
        <v>240325</v>
      </c>
      <c r="B443" s="110" t="s">
        <v>877</v>
      </c>
      <c r="C443" s="110" t="s">
        <v>900</v>
      </c>
      <c r="D443" s="110" t="s">
        <v>1415</v>
      </c>
      <c r="E443" s="110" t="s">
        <v>4887</v>
      </c>
      <c r="G443" s="110" t="s">
        <v>4119</v>
      </c>
      <c r="H443" s="110" t="s">
        <v>4094</v>
      </c>
      <c r="I443" s="110" t="s">
        <v>4313</v>
      </c>
      <c r="J443" s="110" t="str">
        <f t="shared" si="6"/>
        <v xml:space="preserve">4505 Burke Rd, Fort Worth, TX 76119       </v>
      </c>
      <c r="K443" s="111">
        <v>44137</v>
      </c>
      <c r="L443" s="111">
        <v>44137</v>
      </c>
      <c r="M443" s="111">
        <v>44137</v>
      </c>
      <c r="N443" s="111">
        <v>44137</v>
      </c>
      <c r="O443" s="111"/>
      <c r="P443" s="110" t="s">
        <v>1041</v>
      </c>
      <c r="Q443" s="110" t="s">
        <v>761</v>
      </c>
      <c r="R443" s="110" t="s">
        <v>4425</v>
      </c>
      <c r="S443" s="110" t="s">
        <v>4181</v>
      </c>
    </row>
    <row r="444" spans="1:19" hidden="1" x14ac:dyDescent="0.2">
      <c r="A444" s="110">
        <v>240326</v>
      </c>
      <c r="B444" s="110" t="s">
        <v>1416</v>
      </c>
      <c r="D444" s="110" t="s">
        <v>1417</v>
      </c>
      <c r="E444" s="110" t="s">
        <v>4888</v>
      </c>
      <c r="G444" s="110" t="s">
        <v>4119</v>
      </c>
      <c r="H444" s="110" t="s">
        <v>4094</v>
      </c>
      <c r="I444" s="110" t="s">
        <v>4695</v>
      </c>
      <c r="J444" s="110" t="str">
        <f t="shared" si="6"/>
        <v xml:space="preserve">5200 Frazier Ave, Fort Worth, TX 76115       </v>
      </c>
      <c r="K444" s="111">
        <v>44137</v>
      </c>
      <c r="L444" s="111">
        <v>44137</v>
      </c>
      <c r="M444" s="111">
        <v>44284</v>
      </c>
      <c r="N444" s="111">
        <v>44284</v>
      </c>
      <c r="O444" s="111"/>
      <c r="P444" s="110" t="s">
        <v>837</v>
      </c>
      <c r="Q444" s="110" t="s">
        <v>761</v>
      </c>
      <c r="R444" s="110" t="s">
        <v>4174</v>
      </c>
      <c r="S444" s="110" t="s">
        <v>4181</v>
      </c>
    </row>
    <row r="445" spans="1:19" hidden="1" x14ac:dyDescent="0.2">
      <c r="A445" s="110">
        <v>240327</v>
      </c>
      <c r="B445" s="110" t="s">
        <v>868</v>
      </c>
      <c r="C445" s="110" t="s">
        <v>772</v>
      </c>
      <c r="D445" s="110" t="s">
        <v>794</v>
      </c>
      <c r="E445" s="110" t="s">
        <v>4889</v>
      </c>
      <c r="G445" s="110" t="s">
        <v>4235</v>
      </c>
      <c r="H445" s="110" t="s">
        <v>4094</v>
      </c>
      <c r="I445" s="110" t="s">
        <v>4236</v>
      </c>
      <c r="J445" s="110" t="str">
        <f t="shared" si="6"/>
        <v xml:space="preserve">2235 Loyce Dr., Mesquite, TX 75149       </v>
      </c>
      <c r="K445" s="111">
        <v>44141</v>
      </c>
      <c r="L445" s="111">
        <v>44141</v>
      </c>
      <c r="M445" s="111">
        <v>44292</v>
      </c>
      <c r="N445" s="111">
        <v>44292</v>
      </c>
      <c r="O445" s="111"/>
      <c r="P445" s="110" t="s">
        <v>1022</v>
      </c>
      <c r="Q445" s="110" t="s">
        <v>761</v>
      </c>
      <c r="R445" s="110" t="s">
        <v>4404</v>
      </c>
      <c r="S445" s="110" t="s">
        <v>4181</v>
      </c>
    </row>
    <row r="446" spans="1:19" hidden="1" x14ac:dyDescent="0.2">
      <c r="A446" s="110">
        <v>240328</v>
      </c>
      <c r="B446" s="110" t="s">
        <v>1418</v>
      </c>
      <c r="D446" s="110" t="s">
        <v>1419</v>
      </c>
      <c r="E446" s="110" t="s">
        <v>4890</v>
      </c>
      <c r="G446" s="110" t="s">
        <v>4891</v>
      </c>
      <c r="H446" s="110" t="s">
        <v>4094</v>
      </c>
      <c r="I446" s="110" t="s">
        <v>4892</v>
      </c>
      <c r="J446" s="110" t="str">
        <f t="shared" si="6"/>
        <v xml:space="preserve">3200 Fm 66, Waxanachie, TX 75167       </v>
      </c>
      <c r="K446" s="111">
        <v>44144</v>
      </c>
      <c r="L446" s="111">
        <v>44144</v>
      </c>
      <c r="M446" s="111">
        <v>44284</v>
      </c>
      <c r="N446" s="111">
        <v>44284</v>
      </c>
      <c r="O446" s="111"/>
      <c r="P446" s="110" t="s">
        <v>1041</v>
      </c>
      <c r="Q446" s="110" t="s">
        <v>761</v>
      </c>
      <c r="R446" s="110" t="s">
        <v>4425</v>
      </c>
      <c r="S446" s="110" t="s">
        <v>4181</v>
      </c>
    </row>
    <row r="447" spans="1:19" hidden="1" x14ac:dyDescent="0.2">
      <c r="A447" s="110">
        <v>240329</v>
      </c>
      <c r="B447" s="110" t="s">
        <v>974</v>
      </c>
      <c r="C447" s="110" t="s">
        <v>769</v>
      </c>
      <c r="D447" s="110" t="s">
        <v>1420</v>
      </c>
      <c r="E447" s="110" t="s">
        <v>4893</v>
      </c>
      <c r="G447" s="110" t="s">
        <v>4104</v>
      </c>
      <c r="H447" s="110" t="s">
        <v>4094</v>
      </c>
      <c r="I447" s="110" t="s">
        <v>4161</v>
      </c>
      <c r="J447" s="110" t="str">
        <f t="shared" si="6"/>
        <v xml:space="preserve">646 Ezekial Ave, Dallas, TX 75217       </v>
      </c>
      <c r="K447" s="111">
        <v>44146</v>
      </c>
      <c r="L447" s="111">
        <v>44146</v>
      </c>
      <c r="M447" s="111">
        <v>44224</v>
      </c>
      <c r="N447" s="111">
        <v>44224</v>
      </c>
      <c r="O447" s="111"/>
      <c r="P447" s="110" t="s">
        <v>837</v>
      </c>
      <c r="Q447" s="110" t="s">
        <v>761</v>
      </c>
      <c r="R447" s="110" t="s">
        <v>4174</v>
      </c>
      <c r="S447" s="110" t="s">
        <v>4181</v>
      </c>
    </row>
    <row r="448" spans="1:19" hidden="1" x14ac:dyDescent="0.2">
      <c r="A448" s="110">
        <v>240330</v>
      </c>
      <c r="B448" s="110" t="s">
        <v>1401</v>
      </c>
      <c r="D448" s="110" t="s">
        <v>1421</v>
      </c>
      <c r="E448" s="110" t="s">
        <v>4673</v>
      </c>
      <c r="G448" s="110" t="s">
        <v>4104</v>
      </c>
      <c r="H448" s="110" t="s">
        <v>4094</v>
      </c>
      <c r="I448" s="110" t="s">
        <v>4496</v>
      </c>
      <c r="J448" s="110" t="str">
        <f t="shared" si="6"/>
        <v xml:space="preserve">3115 Alaska Ave, Dallas, TX 75216       </v>
      </c>
      <c r="K448" s="111">
        <v>44146</v>
      </c>
      <c r="L448" s="111">
        <v>44146</v>
      </c>
      <c r="M448" s="111">
        <v>44313</v>
      </c>
      <c r="N448" s="111">
        <v>44313</v>
      </c>
      <c r="O448" s="111"/>
      <c r="P448" s="110" t="s">
        <v>1025</v>
      </c>
      <c r="Q448" s="110" t="s">
        <v>761</v>
      </c>
      <c r="R448" s="110" t="s">
        <v>4407</v>
      </c>
      <c r="S448" s="110" t="s">
        <v>4181</v>
      </c>
    </row>
    <row r="449" spans="1:19" hidden="1" x14ac:dyDescent="0.2">
      <c r="A449" s="110">
        <v>240331</v>
      </c>
      <c r="B449" s="110" t="s">
        <v>908</v>
      </c>
      <c r="C449" s="110" t="s">
        <v>776</v>
      </c>
      <c r="D449" s="110" t="s">
        <v>1422</v>
      </c>
      <c r="E449" s="110" t="s">
        <v>4894</v>
      </c>
      <c r="G449" s="110" t="s">
        <v>4104</v>
      </c>
      <c r="H449" s="110" t="s">
        <v>4094</v>
      </c>
      <c r="I449" s="110" t="s">
        <v>4548</v>
      </c>
      <c r="J449" s="110" t="str">
        <f t="shared" si="6"/>
        <v xml:space="preserve">2307 Carterette Apt 11, Dallas, TX 75229       </v>
      </c>
      <c r="K449" s="111">
        <v>44146</v>
      </c>
      <c r="L449" s="111">
        <v>44146</v>
      </c>
      <c r="M449" s="111">
        <v>44146</v>
      </c>
      <c r="N449" s="111">
        <v>44146</v>
      </c>
      <c r="O449" s="111"/>
      <c r="P449" s="110" t="s">
        <v>1091</v>
      </c>
      <c r="Q449" s="110" t="s">
        <v>761</v>
      </c>
      <c r="R449" s="110" t="s">
        <v>4478</v>
      </c>
      <c r="S449" s="110" t="s">
        <v>4181</v>
      </c>
    </row>
    <row r="450" spans="1:19" hidden="1" x14ac:dyDescent="0.2">
      <c r="A450" s="110">
        <v>240332</v>
      </c>
      <c r="B450" s="110" t="s">
        <v>1423</v>
      </c>
      <c r="D450" s="110" t="s">
        <v>1127</v>
      </c>
      <c r="E450" s="110" t="s">
        <v>4538</v>
      </c>
      <c r="G450" s="110" t="s">
        <v>4242</v>
      </c>
      <c r="H450" s="110" t="s">
        <v>4094</v>
      </c>
      <c r="I450" s="110" t="s">
        <v>4535</v>
      </c>
      <c r="J450" s="110" t="str">
        <f t="shared" si="6"/>
        <v xml:space="preserve">4510 Huntington Dr, Garland, TX 75042       </v>
      </c>
      <c r="K450" s="111">
        <v>44148</v>
      </c>
      <c r="L450" s="111">
        <v>44148</v>
      </c>
      <c r="M450" s="111">
        <v>44327</v>
      </c>
      <c r="N450" s="111">
        <v>44327</v>
      </c>
      <c r="O450" s="111"/>
      <c r="P450" s="110" t="s">
        <v>1025</v>
      </c>
      <c r="Q450" s="110" t="s">
        <v>761</v>
      </c>
      <c r="R450" s="110" t="s">
        <v>4407</v>
      </c>
      <c r="S450" s="110" t="s">
        <v>4181</v>
      </c>
    </row>
    <row r="451" spans="1:19" x14ac:dyDescent="0.2">
      <c r="A451" s="110">
        <v>240333</v>
      </c>
      <c r="B451" s="110" t="s">
        <v>1212</v>
      </c>
      <c r="C451" s="110" t="s">
        <v>778</v>
      </c>
      <c r="D451" s="110" t="s">
        <v>787</v>
      </c>
      <c r="E451" s="110" t="s">
        <v>4895</v>
      </c>
      <c r="G451" s="110" t="s">
        <v>4119</v>
      </c>
      <c r="H451" s="110" t="s">
        <v>4094</v>
      </c>
      <c r="I451" s="110" t="s">
        <v>4101</v>
      </c>
      <c r="J451" s="110" t="str">
        <f t="shared" ref="J451:J514" si="7">E451 &amp; IF(F451&lt;&gt;"", ", " &amp; F451, "") &amp; ", " &amp; G451 &amp; ", " &amp; H451 &amp; " " &amp; I451</f>
        <v xml:space="preserve">700 Leisure Dr, Fort Worth, TX 76120       </v>
      </c>
      <c r="K451" s="111">
        <v>44153</v>
      </c>
      <c r="L451" s="111">
        <v>44153</v>
      </c>
      <c r="M451" s="111">
        <v>45622</v>
      </c>
      <c r="N451" s="111"/>
      <c r="O451" s="111"/>
      <c r="P451" s="110" t="s">
        <v>1054</v>
      </c>
      <c r="Q451" s="110" t="s">
        <v>761</v>
      </c>
      <c r="R451" s="110" t="s">
        <v>4440</v>
      </c>
      <c r="S451" s="110" t="s">
        <v>4181</v>
      </c>
    </row>
    <row r="452" spans="1:19" x14ac:dyDescent="0.2">
      <c r="A452" s="110">
        <v>240334</v>
      </c>
      <c r="B452" s="110" t="s">
        <v>868</v>
      </c>
      <c r="D452" s="110" t="s">
        <v>1424</v>
      </c>
      <c r="E452" s="110" t="s">
        <v>4896</v>
      </c>
      <c r="G452" s="110" t="s">
        <v>4104</v>
      </c>
      <c r="H452" s="110" t="s">
        <v>4094</v>
      </c>
      <c r="I452" s="110" t="s">
        <v>4468</v>
      </c>
      <c r="J452" s="110" t="str">
        <f t="shared" si="7"/>
        <v xml:space="preserve">4512 Saint Francis Ave, Dallas, TX 75227       </v>
      </c>
      <c r="K452" s="111">
        <v>44159</v>
      </c>
      <c r="L452" s="111">
        <v>44159</v>
      </c>
      <c r="M452" s="111">
        <v>45622</v>
      </c>
      <c r="N452" s="111"/>
      <c r="O452" s="111">
        <v>45397</v>
      </c>
      <c r="P452" s="110" t="s">
        <v>1091</v>
      </c>
      <c r="Q452" s="110" t="s">
        <v>761</v>
      </c>
      <c r="R452" s="110" t="s">
        <v>4478</v>
      </c>
      <c r="S452" s="110" t="s">
        <v>4181</v>
      </c>
    </row>
    <row r="453" spans="1:19" hidden="1" x14ac:dyDescent="0.2">
      <c r="A453" s="110">
        <v>240335</v>
      </c>
      <c r="B453" s="110" t="s">
        <v>969</v>
      </c>
      <c r="D453" s="110" t="s">
        <v>1425</v>
      </c>
      <c r="E453" s="110" t="s">
        <v>4897</v>
      </c>
      <c r="G453" s="110" t="s">
        <v>4119</v>
      </c>
      <c r="H453" s="110" t="s">
        <v>4094</v>
      </c>
      <c r="I453" s="110" t="s">
        <v>4391</v>
      </c>
      <c r="J453" s="110" t="str">
        <f t="shared" si="7"/>
        <v xml:space="preserve">2518 Bamberry Dr, Fort Worth, TX 76133       </v>
      </c>
      <c r="K453" s="111">
        <v>44165</v>
      </c>
      <c r="L453" s="111">
        <v>44165</v>
      </c>
      <c r="M453" s="111">
        <v>44237</v>
      </c>
      <c r="N453" s="111">
        <v>44237</v>
      </c>
      <c r="O453" s="111"/>
      <c r="P453" s="110" t="s">
        <v>837</v>
      </c>
      <c r="Q453" s="110" t="s">
        <v>761</v>
      </c>
      <c r="R453" s="110" t="s">
        <v>4174</v>
      </c>
      <c r="S453" s="110" t="s">
        <v>4181</v>
      </c>
    </row>
    <row r="454" spans="1:19" hidden="1" x14ac:dyDescent="0.2">
      <c r="A454" s="110">
        <v>240336</v>
      </c>
      <c r="B454" s="110" t="s">
        <v>1230</v>
      </c>
      <c r="D454" s="110" t="s">
        <v>1426</v>
      </c>
      <c r="E454" s="110" t="s">
        <v>4898</v>
      </c>
      <c r="G454" s="110" t="s">
        <v>4104</v>
      </c>
      <c r="H454" s="110" t="s">
        <v>4094</v>
      </c>
      <c r="I454" s="110" t="s">
        <v>4161</v>
      </c>
      <c r="J454" s="110" t="str">
        <f t="shared" si="7"/>
        <v xml:space="preserve">10708 Catskill St, Dallas, TX 75217       </v>
      </c>
      <c r="K454" s="111">
        <v>44167</v>
      </c>
      <c r="L454" s="111">
        <v>44167</v>
      </c>
      <c r="M454" s="111">
        <v>44218</v>
      </c>
      <c r="N454" s="111">
        <v>44218</v>
      </c>
      <c r="O454" s="111"/>
      <c r="P454" s="110" t="s">
        <v>1022</v>
      </c>
      <c r="Q454" s="110" t="s">
        <v>761</v>
      </c>
      <c r="R454" s="110" t="s">
        <v>4404</v>
      </c>
      <c r="S454" s="110" t="s">
        <v>4181</v>
      </c>
    </row>
    <row r="455" spans="1:19" hidden="1" x14ac:dyDescent="0.2">
      <c r="A455" s="110">
        <v>240337</v>
      </c>
      <c r="B455" s="110" t="s">
        <v>877</v>
      </c>
      <c r="C455" s="110" t="s">
        <v>845</v>
      </c>
      <c r="D455" s="110" t="s">
        <v>1012</v>
      </c>
      <c r="E455" s="110" t="s">
        <v>4899</v>
      </c>
      <c r="G455" s="110" t="s">
        <v>4235</v>
      </c>
      <c r="H455" s="110" t="s">
        <v>4094</v>
      </c>
      <c r="I455" s="110" t="s">
        <v>4236</v>
      </c>
      <c r="J455" s="110" t="str">
        <f t="shared" si="7"/>
        <v xml:space="preserve">204 Skylark St, Mesquite, TX 75149       </v>
      </c>
      <c r="K455" s="111">
        <v>44173</v>
      </c>
      <c r="L455" s="111">
        <v>44173</v>
      </c>
      <c r="M455" s="111">
        <v>44218</v>
      </c>
      <c r="N455" s="111">
        <v>44218</v>
      </c>
      <c r="O455" s="111"/>
      <c r="P455" s="110" t="s">
        <v>1091</v>
      </c>
      <c r="Q455" s="110" t="s">
        <v>761</v>
      </c>
      <c r="R455" s="110" t="s">
        <v>4478</v>
      </c>
      <c r="S455" s="110" t="s">
        <v>4181</v>
      </c>
    </row>
    <row r="456" spans="1:19" hidden="1" x14ac:dyDescent="0.2">
      <c r="A456" s="110">
        <v>240338</v>
      </c>
      <c r="B456" s="110" t="s">
        <v>1386</v>
      </c>
      <c r="C456" s="110" t="s">
        <v>769</v>
      </c>
      <c r="D456" s="110" t="s">
        <v>1427</v>
      </c>
      <c r="E456" s="110" t="s">
        <v>4900</v>
      </c>
      <c r="G456" s="110" t="s">
        <v>4104</v>
      </c>
      <c r="H456" s="110" t="s">
        <v>4094</v>
      </c>
      <c r="I456" s="110" t="s">
        <v>4140</v>
      </c>
      <c r="J456" s="110" t="str">
        <f t="shared" si="7"/>
        <v xml:space="preserve">2850 S. Belt Line Rd Trlr 16, Dallas, TX 75253       </v>
      </c>
      <c r="L456" s="111">
        <v>44179</v>
      </c>
      <c r="M456" s="111">
        <v>44727</v>
      </c>
      <c r="N456" s="111">
        <v>44727</v>
      </c>
      <c r="O456" s="111"/>
      <c r="P456" s="110" t="s">
        <v>989</v>
      </c>
      <c r="Q456" s="110" t="s">
        <v>761</v>
      </c>
      <c r="R456" s="110" t="s">
        <v>4361</v>
      </c>
      <c r="S456" s="110" t="s">
        <v>4181</v>
      </c>
    </row>
    <row r="457" spans="1:19" hidden="1" x14ac:dyDescent="0.2">
      <c r="A457" s="110">
        <v>240339</v>
      </c>
      <c r="B457" s="110" t="s">
        <v>914</v>
      </c>
      <c r="D457" s="110" t="s">
        <v>1428</v>
      </c>
      <c r="E457" s="110" t="s">
        <v>4901</v>
      </c>
      <c r="G457" s="110" t="s">
        <v>4394</v>
      </c>
      <c r="H457" s="110" t="s">
        <v>4094</v>
      </c>
      <c r="I457" s="110" t="s">
        <v>4395</v>
      </c>
      <c r="J457" s="110" t="str">
        <f t="shared" si="7"/>
        <v xml:space="preserve">1124 Roman Dr, Princeton, TX 75407       </v>
      </c>
      <c r="K457" s="111">
        <v>44207</v>
      </c>
      <c r="L457" s="111">
        <v>44207</v>
      </c>
      <c r="M457" s="111">
        <v>45262</v>
      </c>
      <c r="N457" s="111">
        <v>45141</v>
      </c>
      <c r="O457" s="111"/>
      <c r="P457" s="110" t="s">
        <v>1037</v>
      </c>
      <c r="Q457" s="110" t="s">
        <v>761</v>
      </c>
      <c r="R457" s="110" t="s">
        <v>4180</v>
      </c>
      <c r="S457" s="110" t="s">
        <v>4181</v>
      </c>
    </row>
    <row r="458" spans="1:19" hidden="1" x14ac:dyDescent="0.2">
      <c r="A458" s="110">
        <v>240340</v>
      </c>
      <c r="B458" s="110" t="s">
        <v>1429</v>
      </c>
      <c r="D458" s="110" t="s">
        <v>1012</v>
      </c>
      <c r="E458" s="110" t="s">
        <v>4902</v>
      </c>
      <c r="G458" s="110" t="s">
        <v>4104</v>
      </c>
      <c r="H458" s="110" t="s">
        <v>4094</v>
      </c>
      <c r="I458" s="110" t="s">
        <v>4496</v>
      </c>
      <c r="J458" s="110" t="str">
        <f t="shared" si="7"/>
        <v xml:space="preserve">3830 Sunny Vale S7, Dallas, TX 75216       </v>
      </c>
      <c r="K458" s="111">
        <v>44207</v>
      </c>
      <c r="L458" s="111">
        <v>44207</v>
      </c>
      <c r="M458" s="111">
        <v>44257</v>
      </c>
      <c r="N458" s="111">
        <v>44257</v>
      </c>
      <c r="O458" s="111"/>
      <c r="P458" s="110" t="s">
        <v>1041</v>
      </c>
      <c r="Q458" s="110" t="s">
        <v>761</v>
      </c>
      <c r="R458" s="110" t="s">
        <v>4425</v>
      </c>
      <c r="S458" s="110" t="s">
        <v>4181</v>
      </c>
    </row>
    <row r="459" spans="1:19" hidden="1" x14ac:dyDescent="0.2">
      <c r="A459" s="110">
        <v>240341</v>
      </c>
      <c r="B459" s="110" t="s">
        <v>1308</v>
      </c>
      <c r="C459" s="110" t="s">
        <v>778</v>
      </c>
      <c r="D459" s="110" t="s">
        <v>1430</v>
      </c>
      <c r="E459" s="110" t="s">
        <v>4903</v>
      </c>
      <c r="G459" s="110" t="s">
        <v>4904</v>
      </c>
      <c r="H459" s="110" t="s">
        <v>4188</v>
      </c>
      <c r="I459" s="110" t="s">
        <v>4905</v>
      </c>
      <c r="J459" s="110" t="str">
        <f t="shared" si="7"/>
        <v xml:space="preserve">105 Cross Vine Dr Apt 24, West Monroe, LA 71291       </v>
      </c>
      <c r="K459" s="111">
        <v>44207</v>
      </c>
      <c r="L459" s="111">
        <v>44207</v>
      </c>
      <c r="M459" s="111">
        <v>44207</v>
      </c>
      <c r="N459" s="111">
        <v>44207</v>
      </c>
      <c r="O459" s="111"/>
      <c r="P459" s="110" t="s">
        <v>1041</v>
      </c>
      <c r="Q459" s="110" t="s">
        <v>761</v>
      </c>
      <c r="R459" s="110" t="s">
        <v>4425</v>
      </c>
      <c r="S459" s="110" t="s">
        <v>4181</v>
      </c>
    </row>
    <row r="460" spans="1:19" hidden="1" x14ac:dyDescent="0.2">
      <c r="A460" s="110">
        <v>240342</v>
      </c>
      <c r="B460" s="110" t="s">
        <v>1431</v>
      </c>
      <c r="C460" s="110" t="s">
        <v>845</v>
      </c>
      <c r="D460" s="110" t="s">
        <v>1432</v>
      </c>
      <c r="E460" s="110" t="s">
        <v>4906</v>
      </c>
      <c r="G460" s="110" t="s">
        <v>4104</v>
      </c>
      <c r="H460" s="110" t="s">
        <v>4094</v>
      </c>
      <c r="I460" s="110" t="s">
        <v>4496</v>
      </c>
      <c r="J460" s="110" t="str">
        <f t="shared" si="7"/>
        <v xml:space="preserve">1755 Garza Ave, Dallas, TX 75216       </v>
      </c>
      <c r="K460" s="111">
        <v>44214</v>
      </c>
      <c r="L460" s="111">
        <v>44214</v>
      </c>
      <c r="M460" s="111">
        <v>44253</v>
      </c>
      <c r="N460" s="111">
        <v>44253</v>
      </c>
      <c r="O460" s="111"/>
      <c r="P460" s="110" t="s">
        <v>1041</v>
      </c>
      <c r="Q460" s="110" t="s">
        <v>761</v>
      </c>
      <c r="R460" s="110" t="s">
        <v>4425</v>
      </c>
      <c r="S460" s="110" t="s">
        <v>4181</v>
      </c>
    </row>
    <row r="461" spans="1:19" hidden="1" x14ac:dyDescent="0.2">
      <c r="A461" s="110">
        <v>240343</v>
      </c>
      <c r="B461" s="110" t="s">
        <v>1072</v>
      </c>
      <c r="C461" s="110" t="s">
        <v>766</v>
      </c>
      <c r="D461" s="110" t="s">
        <v>1433</v>
      </c>
      <c r="E461" s="110" t="s">
        <v>4907</v>
      </c>
      <c r="G461" s="110" t="s">
        <v>4908</v>
      </c>
      <c r="H461" s="110" t="s">
        <v>4094</v>
      </c>
      <c r="I461" s="110" t="s">
        <v>4701</v>
      </c>
      <c r="J461" s="110" t="str">
        <f t="shared" si="7"/>
        <v xml:space="preserve">201 Southveiw, Hudson Oaks, TX 76087       </v>
      </c>
      <c r="K461" s="111">
        <v>44214</v>
      </c>
      <c r="L461" s="111">
        <v>44214</v>
      </c>
      <c r="M461" s="111">
        <v>44265</v>
      </c>
      <c r="N461" s="111">
        <v>44265</v>
      </c>
      <c r="O461" s="111"/>
      <c r="P461" s="110" t="s">
        <v>1352</v>
      </c>
      <c r="R461" s="110" t="s">
        <v>4818</v>
      </c>
      <c r="S461" s="110" t="s">
        <v>4181</v>
      </c>
    </row>
    <row r="462" spans="1:19" hidden="1" x14ac:dyDescent="0.2">
      <c r="A462" s="110">
        <v>240344</v>
      </c>
      <c r="B462" s="110" t="s">
        <v>1011</v>
      </c>
      <c r="D462" s="110" t="s">
        <v>1434</v>
      </c>
      <c r="E462" s="110" t="s">
        <v>4909</v>
      </c>
      <c r="G462" s="110" t="s">
        <v>4281</v>
      </c>
      <c r="H462" s="110" t="s">
        <v>4094</v>
      </c>
      <c r="I462" s="110" t="s">
        <v>4117</v>
      </c>
      <c r="J462" s="110" t="str">
        <f t="shared" si="7"/>
        <v xml:space="preserve">5629 Madge Pl, Haltom City, TX 76117       </v>
      </c>
      <c r="K462" s="111">
        <v>44216</v>
      </c>
      <c r="L462" s="111">
        <v>44216</v>
      </c>
      <c r="M462" s="111">
        <v>44223</v>
      </c>
      <c r="N462" s="111">
        <v>44223</v>
      </c>
      <c r="O462" s="111"/>
      <c r="P462" s="110" t="s">
        <v>1041</v>
      </c>
      <c r="Q462" s="110" t="s">
        <v>761</v>
      </c>
      <c r="R462" s="110" t="s">
        <v>4425</v>
      </c>
      <c r="S462" s="110" t="s">
        <v>4181</v>
      </c>
    </row>
    <row r="463" spans="1:19" hidden="1" x14ac:dyDescent="0.2">
      <c r="A463" s="110">
        <v>240345</v>
      </c>
      <c r="B463" s="110" t="s">
        <v>974</v>
      </c>
      <c r="C463" s="110" t="s">
        <v>778</v>
      </c>
      <c r="D463" s="110" t="s">
        <v>1435</v>
      </c>
      <c r="E463" s="110" t="s">
        <v>4910</v>
      </c>
      <c r="G463" s="110" t="s">
        <v>4281</v>
      </c>
      <c r="H463" s="110" t="s">
        <v>4094</v>
      </c>
      <c r="I463" s="110" t="s">
        <v>4245</v>
      </c>
      <c r="J463" s="110" t="str">
        <f t="shared" si="7"/>
        <v xml:space="preserve">5101 Springlake Pkwy, Haltom City, TX 76116       </v>
      </c>
      <c r="K463" s="111">
        <v>44214</v>
      </c>
      <c r="L463" s="111">
        <v>44214</v>
      </c>
      <c r="M463" s="111">
        <v>44267</v>
      </c>
      <c r="N463" s="111">
        <v>44267</v>
      </c>
      <c r="O463" s="111"/>
      <c r="P463" s="110" t="s">
        <v>1022</v>
      </c>
      <c r="Q463" s="110" t="s">
        <v>761</v>
      </c>
      <c r="R463" s="110" t="s">
        <v>4404</v>
      </c>
      <c r="S463" s="110" t="s">
        <v>4181</v>
      </c>
    </row>
    <row r="464" spans="1:19" hidden="1" x14ac:dyDescent="0.2">
      <c r="A464" s="110">
        <v>240346</v>
      </c>
      <c r="B464" s="110" t="s">
        <v>1436</v>
      </c>
      <c r="C464" s="110" t="s">
        <v>900</v>
      </c>
      <c r="D464" s="110" t="s">
        <v>1437</v>
      </c>
      <c r="E464" s="110" t="s">
        <v>4911</v>
      </c>
      <c r="G464" s="110" t="s">
        <v>4104</v>
      </c>
      <c r="H464" s="110" t="s">
        <v>4094</v>
      </c>
      <c r="I464" s="110" t="s">
        <v>4468</v>
      </c>
      <c r="J464" s="110" t="str">
        <f t="shared" si="7"/>
        <v xml:space="preserve">2271 Pleasant Dr, Dallas, TX 75227       </v>
      </c>
      <c r="K464" s="111">
        <v>44228</v>
      </c>
      <c r="L464" s="111">
        <v>44228</v>
      </c>
      <c r="M464" s="111">
        <v>44982</v>
      </c>
      <c r="N464" s="111">
        <v>44982</v>
      </c>
      <c r="O464" s="111"/>
      <c r="P464" s="110" t="s">
        <v>1022</v>
      </c>
      <c r="Q464" s="110" t="s">
        <v>761</v>
      </c>
      <c r="R464" s="110" t="s">
        <v>4404</v>
      </c>
      <c r="S464" s="110" t="s">
        <v>4181</v>
      </c>
    </row>
    <row r="465" spans="1:19" x14ac:dyDescent="0.2">
      <c r="A465" s="110">
        <v>240347</v>
      </c>
      <c r="B465" s="110" t="s">
        <v>1089</v>
      </c>
      <c r="D465" s="110" t="s">
        <v>1438</v>
      </c>
      <c r="E465" s="110" t="s">
        <v>4912</v>
      </c>
      <c r="G465" s="110" t="s">
        <v>4104</v>
      </c>
      <c r="H465" s="110" t="s">
        <v>4094</v>
      </c>
      <c r="I465" s="110" t="s">
        <v>4468</v>
      </c>
      <c r="J465" s="110" t="str">
        <f t="shared" si="7"/>
        <v xml:space="preserve">2808 N St Augustine Dr 736, Dallas, TX 75227       </v>
      </c>
      <c r="K465" s="111">
        <v>44228</v>
      </c>
      <c r="L465" s="111">
        <v>44228</v>
      </c>
      <c r="M465" s="111">
        <v>45623</v>
      </c>
      <c r="N465" s="111"/>
      <c r="O465" s="111"/>
      <c r="P465" s="110" t="s">
        <v>1022</v>
      </c>
      <c r="Q465" s="110" t="s">
        <v>761</v>
      </c>
      <c r="R465" s="110" t="s">
        <v>4404</v>
      </c>
      <c r="S465" s="110" t="s">
        <v>4181</v>
      </c>
    </row>
    <row r="466" spans="1:19" x14ac:dyDescent="0.2">
      <c r="A466" s="110">
        <v>240348</v>
      </c>
      <c r="B466" s="110" t="s">
        <v>1439</v>
      </c>
      <c r="D466" s="110" t="s">
        <v>1437</v>
      </c>
      <c r="E466" s="110" t="s">
        <v>4913</v>
      </c>
      <c r="G466" s="110" t="s">
        <v>4235</v>
      </c>
      <c r="H466" s="110" t="s">
        <v>4094</v>
      </c>
      <c r="I466" s="110" t="s">
        <v>4462</v>
      </c>
      <c r="J466" s="110" t="str">
        <f t="shared" si="7"/>
        <v xml:space="preserve">2308 Greenhill Dr, Mesquite, TX 75150       </v>
      </c>
      <c r="K466" s="111">
        <v>44228</v>
      </c>
      <c r="L466" s="111">
        <v>44228</v>
      </c>
      <c r="M466" s="111">
        <v>45625</v>
      </c>
      <c r="N466" s="111"/>
      <c r="O466" s="111"/>
      <c r="P466" s="110" t="s">
        <v>1031</v>
      </c>
      <c r="Q466" s="110" t="s">
        <v>761</v>
      </c>
      <c r="R466" s="110" t="s">
        <v>4415</v>
      </c>
      <c r="S466" s="110" t="s">
        <v>4181</v>
      </c>
    </row>
    <row r="467" spans="1:19" hidden="1" x14ac:dyDescent="0.2">
      <c r="A467" s="110">
        <v>240349</v>
      </c>
      <c r="B467" s="110" t="s">
        <v>1440</v>
      </c>
      <c r="D467" s="110" t="s">
        <v>1441</v>
      </c>
      <c r="E467" s="110" t="s">
        <v>4914</v>
      </c>
      <c r="G467" s="110" t="s">
        <v>4104</v>
      </c>
      <c r="H467" s="110" t="s">
        <v>4094</v>
      </c>
      <c r="I467" s="110" t="s">
        <v>4468</v>
      </c>
      <c r="J467" s="110" t="str">
        <f t="shared" si="7"/>
        <v xml:space="preserve">2808 N St Augustine Dr #736, Dallas, TX 75227       </v>
      </c>
      <c r="K467" s="111">
        <v>44228</v>
      </c>
      <c r="L467" s="111">
        <v>44228</v>
      </c>
      <c r="M467" s="111">
        <v>44285</v>
      </c>
      <c r="N467" s="111">
        <v>44285</v>
      </c>
      <c r="O467" s="111"/>
      <c r="P467" s="110" t="s">
        <v>837</v>
      </c>
      <c r="Q467" s="110" t="s">
        <v>761</v>
      </c>
      <c r="R467" s="110" t="s">
        <v>4174</v>
      </c>
      <c r="S467" s="110" t="s">
        <v>4181</v>
      </c>
    </row>
    <row r="468" spans="1:19" hidden="1" x14ac:dyDescent="0.2">
      <c r="A468" s="110">
        <v>240350</v>
      </c>
      <c r="B468" s="110" t="s">
        <v>1442</v>
      </c>
      <c r="D468" s="110" t="s">
        <v>1360</v>
      </c>
      <c r="E468" s="110" t="s">
        <v>4915</v>
      </c>
      <c r="G468" s="110" t="s">
        <v>4104</v>
      </c>
      <c r="H468" s="110" t="s">
        <v>4094</v>
      </c>
      <c r="I468" s="110" t="s">
        <v>4297</v>
      </c>
      <c r="J468" s="110" t="str">
        <f t="shared" si="7"/>
        <v xml:space="preserve">11735 Featherbrook Dr, Dallas, TX 75228       </v>
      </c>
      <c r="K468" s="111">
        <v>44235</v>
      </c>
      <c r="L468" s="111">
        <v>44231</v>
      </c>
      <c r="M468" s="111">
        <v>44252</v>
      </c>
      <c r="N468" s="111">
        <v>44252</v>
      </c>
      <c r="O468" s="111"/>
      <c r="P468" s="110" t="s">
        <v>1041</v>
      </c>
      <c r="Q468" s="110" t="s">
        <v>761</v>
      </c>
      <c r="R468" s="110" t="s">
        <v>4425</v>
      </c>
      <c r="S468" s="110" t="s">
        <v>4181</v>
      </c>
    </row>
    <row r="469" spans="1:19" x14ac:dyDescent="0.2">
      <c r="A469" s="110">
        <v>240351</v>
      </c>
      <c r="B469" s="110" t="s">
        <v>1443</v>
      </c>
      <c r="D469" s="110" t="s">
        <v>1444</v>
      </c>
      <c r="E469" s="110" t="s">
        <v>4916</v>
      </c>
      <c r="G469" s="110" t="s">
        <v>4104</v>
      </c>
      <c r="H469" s="110" t="s">
        <v>4094</v>
      </c>
      <c r="I469" s="110" t="s">
        <v>4468</v>
      </c>
      <c r="J469" s="110" t="str">
        <f t="shared" si="7"/>
        <v xml:space="preserve">3515 Indianola St, Dallas, TX 75227       </v>
      </c>
      <c r="K469" s="111">
        <v>44235</v>
      </c>
      <c r="L469" s="111">
        <v>44231</v>
      </c>
      <c r="M469" s="111">
        <v>45623</v>
      </c>
      <c r="N469" s="111"/>
      <c r="O469" s="111"/>
      <c r="P469" s="110" t="s">
        <v>989</v>
      </c>
      <c r="Q469" s="110" t="s">
        <v>761</v>
      </c>
      <c r="R469" s="110" t="s">
        <v>4361</v>
      </c>
      <c r="S469" s="110" t="s">
        <v>4181</v>
      </c>
    </row>
    <row r="470" spans="1:19" x14ac:dyDescent="0.2">
      <c r="A470" s="110">
        <v>240352</v>
      </c>
      <c r="B470" s="110" t="s">
        <v>877</v>
      </c>
      <c r="C470" s="110" t="s">
        <v>791</v>
      </c>
      <c r="D470" s="110" t="s">
        <v>1445</v>
      </c>
      <c r="E470" s="110" t="s">
        <v>4917</v>
      </c>
      <c r="G470" s="110" t="s">
        <v>4119</v>
      </c>
      <c r="H470" s="110" t="s">
        <v>4094</v>
      </c>
      <c r="I470" s="110" t="s">
        <v>4708</v>
      </c>
      <c r="J470" s="110" t="str">
        <f t="shared" si="7"/>
        <v xml:space="preserve">720 Conner Ave, Fort Worth, TX 76105       </v>
      </c>
      <c r="K470" s="111">
        <v>44965</v>
      </c>
      <c r="L470" s="111">
        <v>44965</v>
      </c>
      <c r="M470" s="111">
        <v>45623</v>
      </c>
      <c r="N470" s="111"/>
      <c r="O470" s="111"/>
      <c r="P470" s="110" t="s">
        <v>1325</v>
      </c>
      <c r="Q470" s="110" t="s">
        <v>761</v>
      </c>
      <c r="R470" s="110" t="s">
        <v>4784</v>
      </c>
      <c r="S470" s="110" t="s">
        <v>4181</v>
      </c>
    </row>
    <row r="471" spans="1:19" hidden="1" x14ac:dyDescent="0.2">
      <c r="A471" s="110">
        <v>240353</v>
      </c>
      <c r="B471" s="110" t="s">
        <v>1446</v>
      </c>
      <c r="D471" s="110" t="s">
        <v>1045</v>
      </c>
      <c r="E471" s="110" t="s">
        <v>4918</v>
      </c>
      <c r="G471" s="110" t="s">
        <v>4104</v>
      </c>
      <c r="H471" s="110" t="s">
        <v>4094</v>
      </c>
      <c r="I471" s="110" t="s">
        <v>4728</v>
      </c>
      <c r="J471" s="110" t="str">
        <f t="shared" si="7"/>
        <v xml:space="preserve">731 Ivywood Dr, Dallas, TX 75232       </v>
      </c>
      <c r="K471" s="111">
        <v>44235</v>
      </c>
      <c r="L471" s="111">
        <v>44231</v>
      </c>
      <c r="M471" s="111">
        <v>44235</v>
      </c>
      <c r="N471" s="111">
        <v>44235</v>
      </c>
      <c r="O471" s="111"/>
      <c r="P471" s="110" t="s">
        <v>1025</v>
      </c>
      <c r="Q471" s="110" t="s">
        <v>761</v>
      </c>
      <c r="R471" s="110" t="s">
        <v>4407</v>
      </c>
      <c r="S471" s="110" t="s">
        <v>4181</v>
      </c>
    </row>
    <row r="472" spans="1:19" hidden="1" x14ac:dyDescent="0.2">
      <c r="A472" s="110">
        <v>240354</v>
      </c>
      <c r="B472" s="110" t="s">
        <v>908</v>
      </c>
      <c r="C472" s="110" t="s">
        <v>776</v>
      </c>
      <c r="D472" s="110" t="s">
        <v>1447</v>
      </c>
      <c r="E472" s="110" t="s">
        <v>4911</v>
      </c>
      <c r="G472" s="110" t="s">
        <v>4104</v>
      </c>
      <c r="H472" s="110" t="s">
        <v>4094</v>
      </c>
      <c r="I472" s="110" t="s">
        <v>4468</v>
      </c>
      <c r="J472" s="110" t="str">
        <f t="shared" si="7"/>
        <v xml:space="preserve">2271 Pleasant Dr, Dallas, TX 75227       </v>
      </c>
      <c r="K472" s="111">
        <v>44235</v>
      </c>
      <c r="L472" s="111">
        <v>44232</v>
      </c>
      <c r="M472" s="111">
        <v>45187</v>
      </c>
      <c r="N472" s="111">
        <v>45187</v>
      </c>
      <c r="O472" s="111"/>
      <c r="P472" s="110" t="s">
        <v>1054</v>
      </c>
      <c r="Q472" s="110" t="s">
        <v>761</v>
      </c>
      <c r="R472" s="110" t="s">
        <v>4440</v>
      </c>
      <c r="S472" s="110" t="s">
        <v>4181</v>
      </c>
    </row>
    <row r="473" spans="1:19" hidden="1" x14ac:dyDescent="0.2">
      <c r="A473" s="110">
        <v>240355</v>
      </c>
      <c r="B473" s="110" t="s">
        <v>877</v>
      </c>
      <c r="C473" s="110" t="s">
        <v>776</v>
      </c>
      <c r="D473" s="110" t="s">
        <v>1448</v>
      </c>
      <c r="E473" s="110" t="s">
        <v>4919</v>
      </c>
      <c r="G473" s="110" t="s">
        <v>4235</v>
      </c>
      <c r="H473" s="110" t="s">
        <v>4094</v>
      </c>
      <c r="I473" s="110" t="s">
        <v>4236</v>
      </c>
      <c r="J473" s="110" t="str">
        <f t="shared" si="7"/>
        <v xml:space="preserve">425 Starling Drive, Mesquite, TX 75149       </v>
      </c>
      <c r="K473" s="111">
        <v>44466</v>
      </c>
      <c r="L473" s="111">
        <v>44235</v>
      </c>
      <c r="M473" s="111">
        <v>45183</v>
      </c>
      <c r="N473" s="111">
        <v>45183</v>
      </c>
      <c r="O473" s="111">
        <v>44466</v>
      </c>
      <c r="P473" s="110" t="s">
        <v>1022</v>
      </c>
      <c r="Q473" s="110" t="s">
        <v>761</v>
      </c>
      <c r="R473" s="110" t="s">
        <v>4404</v>
      </c>
      <c r="S473" s="110" t="s">
        <v>4181</v>
      </c>
    </row>
    <row r="474" spans="1:19" hidden="1" x14ac:dyDescent="0.2">
      <c r="A474" s="110">
        <v>240356</v>
      </c>
      <c r="B474" s="110" t="s">
        <v>898</v>
      </c>
      <c r="C474" s="110" t="s">
        <v>778</v>
      </c>
      <c r="D474" s="110" t="s">
        <v>1449</v>
      </c>
      <c r="E474" s="110" t="s">
        <v>4920</v>
      </c>
      <c r="G474" s="110" t="s">
        <v>4921</v>
      </c>
      <c r="H474" s="110" t="s">
        <v>4094</v>
      </c>
      <c r="I474" s="110" t="s">
        <v>4922</v>
      </c>
      <c r="J474" s="110" t="str">
        <f t="shared" si="7"/>
        <v xml:space="preserve">101 East Elm #4, Overton, TX 75684       </v>
      </c>
      <c r="K474" s="111">
        <v>44228</v>
      </c>
      <c r="L474" s="111">
        <v>44228</v>
      </c>
      <c r="M474" s="111">
        <v>44284</v>
      </c>
      <c r="N474" s="111">
        <v>44284</v>
      </c>
      <c r="O474" s="111"/>
      <c r="P474" s="110" t="s">
        <v>1041</v>
      </c>
      <c r="R474" s="110" t="s">
        <v>4425</v>
      </c>
      <c r="S474" s="110" t="s">
        <v>4181</v>
      </c>
    </row>
    <row r="475" spans="1:19" hidden="1" x14ac:dyDescent="0.2">
      <c r="A475" s="110">
        <v>240357</v>
      </c>
      <c r="B475" s="110" t="s">
        <v>877</v>
      </c>
      <c r="D475" s="110" t="s">
        <v>1450</v>
      </c>
      <c r="E475" s="110" t="s">
        <v>4923</v>
      </c>
      <c r="G475" s="110" t="s">
        <v>4229</v>
      </c>
      <c r="H475" s="110" t="s">
        <v>4094</v>
      </c>
      <c r="I475" s="110" t="s">
        <v>4230</v>
      </c>
      <c r="J475" s="110" t="str">
        <f t="shared" si="7"/>
        <v xml:space="preserve">2114 Marvin Dr, Lancaster, TX 75134       </v>
      </c>
      <c r="K475" s="111">
        <v>44231</v>
      </c>
      <c r="L475" s="111">
        <v>44228</v>
      </c>
      <c r="M475" s="111">
        <v>44233</v>
      </c>
      <c r="N475" s="111">
        <v>44233</v>
      </c>
      <c r="O475" s="111"/>
      <c r="P475" s="110" t="s">
        <v>1041</v>
      </c>
      <c r="Q475" s="110" t="s">
        <v>761</v>
      </c>
      <c r="R475" s="110" t="s">
        <v>4425</v>
      </c>
      <c r="S475" s="110" t="s">
        <v>4181</v>
      </c>
    </row>
    <row r="476" spans="1:19" hidden="1" x14ac:dyDescent="0.2">
      <c r="A476" s="110">
        <v>240358</v>
      </c>
      <c r="B476" s="110" t="s">
        <v>813</v>
      </c>
      <c r="D476" s="110" t="s">
        <v>913</v>
      </c>
      <c r="E476" s="110" t="s">
        <v>4924</v>
      </c>
      <c r="G476" s="110" t="s">
        <v>4733</v>
      </c>
      <c r="H476" s="110" t="s">
        <v>4094</v>
      </c>
      <c r="I476" s="110" t="s">
        <v>4734</v>
      </c>
      <c r="J476" s="110" t="str">
        <f t="shared" si="7"/>
        <v xml:space="preserve">2919 Thistlewood Dr, Seagoville, TX 75159       </v>
      </c>
      <c r="K476" s="111">
        <v>44249</v>
      </c>
      <c r="L476" s="111">
        <v>44249</v>
      </c>
      <c r="M476" s="111">
        <v>44323</v>
      </c>
      <c r="N476" s="111">
        <v>44323</v>
      </c>
      <c r="O476" s="111"/>
      <c r="P476" s="110" t="s">
        <v>837</v>
      </c>
      <c r="Q476" s="110" t="s">
        <v>761</v>
      </c>
      <c r="R476" s="110" t="s">
        <v>4174</v>
      </c>
      <c r="S476" s="110" t="s">
        <v>4181</v>
      </c>
    </row>
    <row r="477" spans="1:19" hidden="1" x14ac:dyDescent="0.2">
      <c r="A477" s="110">
        <v>240359</v>
      </c>
      <c r="B477" s="110" t="s">
        <v>908</v>
      </c>
      <c r="C477" s="110" t="s">
        <v>810</v>
      </c>
      <c r="D477" s="110" t="s">
        <v>1451</v>
      </c>
      <c r="E477" s="110" t="s">
        <v>4896</v>
      </c>
      <c r="G477" s="110" t="s">
        <v>4104</v>
      </c>
      <c r="H477" s="110" t="s">
        <v>4094</v>
      </c>
      <c r="I477" s="110" t="s">
        <v>4468</v>
      </c>
      <c r="J477" s="110" t="str">
        <f t="shared" si="7"/>
        <v xml:space="preserve">4512 Saint Francis Ave, Dallas, TX 75227       </v>
      </c>
      <c r="K477" s="111">
        <v>44251</v>
      </c>
      <c r="L477" s="111">
        <v>44251</v>
      </c>
      <c r="M477" s="111">
        <v>44361</v>
      </c>
      <c r="N477" s="111">
        <v>44361</v>
      </c>
      <c r="O477" s="111"/>
      <c r="P477" s="110" t="s">
        <v>837</v>
      </c>
      <c r="Q477" s="110" t="s">
        <v>761</v>
      </c>
      <c r="R477" s="110" t="s">
        <v>4174</v>
      </c>
      <c r="S477" s="110" t="s">
        <v>4181</v>
      </c>
    </row>
    <row r="478" spans="1:19" hidden="1" x14ac:dyDescent="0.2">
      <c r="A478" s="110">
        <v>240360</v>
      </c>
      <c r="B478" s="110" t="s">
        <v>1452</v>
      </c>
      <c r="C478" s="110" t="s">
        <v>766</v>
      </c>
      <c r="D478" s="110" t="s">
        <v>1353</v>
      </c>
      <c r="E478" s="110" t="s">
        <v>4819</v>
      </c>
      <c r="G478" s="110" t="s">
        <v>4104</v>
      </c>
      <c r="H478" s="110" t="s">
        <v>4094</v>
      </c>
      <c r="I478" s="110" t="s">
        <v>4297</v>
      </c>
      <c r="J478" s="110" t="str">
        <f t="shared" si="7"/>
        <v xml:space="preserve">2386 Chart Dr, Dallas, TX 75228       </v>
      </c>
      <c r="K478" s="111">
        <v>44252</v>
      </c>
      <c r="L478" s="111">
        <v>44252</v>
      </c>
      <c r="M478" s="111">
        <v>44252</v>
      </c>
      <c r="N478" s="111">
        <v>44252</v>
      </c>
      <c r="O478" s="111"/>
      <c r="P478" s="110" t="s">
        <v>837</v>
      </c>
      <c r="R478" s="110" t="s">
        <v>4174</v>
      </c>
      <c r="S478" s="110" t="s">
        <v>4181</v>
      </c>
    </row>
    <row r="479" spans="1:19" hidden="1" x14ac:dyDescent="0.2">
      <c r="A479" s="110">
        <v>240361</v>
      </c>
      <c r="B479" s="110" t="s">
        <v>813</v>
      </c>
      <c r="C479" s="110" t="s">
        <v>766</v>
      </c>
      <c r="D479" s="110" t="s">
        <v>1453</v>
      </c>
      <c r="E479" s="110" t="s">
        <v>4925</v>
      </c>
      <c r="G479" s="110" t="s">
        <v>4104</v>
      </c>
      <c r="H479" s="110" t="s">
        <v>4094</v>
      </c>
      <c r="I479" s="110" t="s">
        <v>4468</v>
      </c>
      <c r="J479" s="110" t="str">
        <f t="shared" si="7"/>
        <v xml:space="preserve">2620 Max Goldblatt Dr, Dallas, TX 75227       </v>
      </c>
      <c r="K479" s="111">
        <v>44466</v>
      </c>
      <c r="L479" s="111">
        <v>44263</v>
      </c>
      <c r="M479" s="111">
        <v>45262</v>
      </c>
      <c r="N479" s="111">
        <v>45183</v>
      </c>
      <c r="O479" s="111">
        <v>44466</v>
      </c>
      <c r="P479" s="110" t="s">
        <v>1454</v>
      </c>
      <c r="Q479" s="110" t="s">
        <v>761</v>
      </c>
      <c r="R479" s="110" t="s">
        <v>4926</v>
      </c>
      <c r="S479" s="110" t="s">
        <v>4181</v>
      </c>
    </row>
    <row r="480" spans="1:19" hidden="1" x14ac:dyDescent="0.2">
      <c r="A480" s="110">
        <v>240362</v>
      </c>
      <c r="B480" s="110" t="s">
        <v>1455</v>
      </c>
      <c r="C480" s="110" t="s">
        <v>778</v>
      </c>
      <c r="D480" s="110" t="s">
        <v>1456</v>
      </c>
      <c r="E480" s="110" t="s">
        <v>4911</v>
      </c>
      <c r="G480" s="110" t="s">
        <v>4104</v>
      </c>
      <c r="H480" s="110" t="s">
        <v>4094</v>
      </c>
      <c r="I480" s="110" t="s">
        <v>4468</v>
      </c>
      <c r="J480" s="110" t="str">
        <f t="shared" si="7"/>
        <v xml:space="preserve">2271 Pleasant Dr, Dallas, TX 75227       </v>
      </c>
      <c r="K480" s="111">
        <v>44263</v>
      </c>
      <c r="L480" s="111">
        <v>44263</v>
      </c>
      <c r="M480" s="111">
        <v>44263</v>
      </c>
      <c r="N480" s="111">
        <v>44263</v>
      </c>
      <c r="O480" s="111"/>
      <c r="P480" s="110" t="s">
        <v>1041</v>
      </c>
      <c r="Q480" s="110" t="s">
        <v>761</v>
      </c>
      <c r="R480" s="110" t="s">
        <v>4425</v>
      </c>
      <c r="S480" s="110" t="s">
        <v>4181</v>
      </c>
    </row>
    <row r="481" spans="1:19" hidden="1" x14ac:dyDescent="0.2">
      <c r="A481" s="110">
        <v>240363</v>
      </c>
      <c r="B481" s="110" t="s">
        <v>1457</v>
      </c>
      <c r="D481" s="110" t="s">
        <v>1458</v>
      </c>
      <c r="E481" s="110" t="s">
        <v>4927</v>
      </c>
      <c r="G481" s="110" t="s">
        <v>4242</v>
      </c>
      <c r="H481" s="110" t="s">
        <v>4094</v>
      </c>
      <c r="I481" s="110" t="s">
        <v>4535</v>
      </c>
      <c r="J481" s="110" t="str">
        <f t="shared" si="7"/>
        <v xml:space="preserve">806 Walnut Pkwy, Garland, TX 75042       </v>
      </c>
      <c r="K481" s="111">
        <v>44574</v>
      </c>
      <c r="L481" s="111">
        <v>44574</v>
      </c>
      <c r="M481" s="111">
        <v>44585</v>
      </c>
      <c r="N481" s="111">
        <v>44585</v>
      </c>
      <c r="O481" s="111">
        <v>44574</v>
      </c>
      <c r="P481" s="110" t="s">
        <v>1054</v>
      </c>
      <c r="Q481" s="110" t="s">
        <v>761</v>
      </c>
      <c r="R481" s="110" t="s">
        <v>4440</v>
      </c>
      <c r="S481" s="110" t="s">
        <v>4181</v>
      </c>
    </row>
    <row r="482" spans="1:19" hidden="1" x14ac:dyDescent="0.2">
      <c r="A482" s="110">
        <v>240364</v>
      </c>
      <c r="B482" s="110" t="s">
        <v>974</v>
      </c>
      <c r="C482" s="110" t="s">
        <v>791</v>
      </c>
      <c r="D482" s="110" t="s">
        <v>1459</v>
      </c>
      <c r="E482" s="110" t="s">
        <v>4928</v>
      </c>
      <c r="G482" s="110" t="s">
        <v>4929</v>
      </c>
      <c r="H482" s="110" t="s">
        <v>4094</v>
      </c>
      <c r="I482" s="110" t="s">
        <v>4250</v>
      </c>
      <c r="J482" s="110" t="str">
        <f t="shared" si="7"/>
        <v xml:space="preserve">5644 Truitt St, The Colony, TX 75056       </v>
      </c>
      <c r="K482" s="111">
        <v>44466</v>
      </c>
      <c r="L482" s="111">
        <v>44259</v>
      </c>
      <c r="M482" s="111">
        <v>44828</v>
      </c>
      <c r="N482" s="111">
        <v>44828</v>
      </c>
      <c r="O482" s="111">
        <v>44466</v>
      </c>
      <c r="P482" s="110" t="s">
        <v>1054</v>
      </c>
      <c r="Q482" s="110" t="s">
        <v>761</v>
      </c>
      <c r="R482" s="110" t="s">
        <v>4440</v>
      </c>
      <c r="S482" s="110" t="s">
        <v>4181</v>
      </c>
    </row>
    <row r="483" spans="1:19" hidden="1" x14ac:dyDescent="0.2">
      <c r="A483" s="110">
        <v>240365</v>
      </c>
      <c r="B483" s="110" t="s">
        <v>1377</v>
      </c>
      <c r="D483" s="110" t="s">
        <v>1460</v>
      </c>
      <c r="E483" s="110" t="s">
        <v>4930</v>
      </c>
      <c r="G483" s="110" t="s">
        <v>4119</v>
      </c>
      <c r="H483" s="110" t="s">
        <v>4094</v>
      </c>
      <c r="I483" s="110" t="s">
        <v>4434</v>
      </c>
      <c r="J483" s="110" t="str">
        <f t="shared" si="7"/>
        <v xml:space="preserve">3420 Hazeline Rd, Fort Worth, TX 76103       </v>
      </c>
      <c r="K483" s="111">
        <v>44267</v>
      </c>
      <c r="L483" s="111">
        <v>44267</v>
      </c>
      <c r="M483" s="111">
        <v>44545</v>
      </c>
      <c r="N483" s="111">
        <v>44545</v>
      </c>
      <c r="O483" s="111"/>
      <c r="P483" s="110" t="s">
        <v>837</v>
      </c>
      <c r="Q483" s="110" t="s">
        <v>761</v>
      </c>
      <c r="R483" s="110" t="s">
        <v>4174</v>
      </c>
      <c r="S483" s="110" t="s">
        <v>4181</v>
      </c>
    </row>
    <row r="484" spans="1:19" x14ac:dyDescent="0.2">
      <c r="A484" s="110">
        <v>240367</v>
      </c>
      <c r="B484" s="110" t="s">
        <v>877</v>
      </c>
      <c r="C484" s="110" t="s">
        <v>791</v>
      </c>
      <c r="D484" s="110" t="s">
        <v>1461</v>
      </c>
      <c r="E484" s="110" t="s">
        <v>4931</v>
      </c>
      <c r="G484" s="110" t="s">
        <v>4650</v>
      </c>
      <c r="H484" s="110" t="s">
        <v>4094</v>
      </c>
      <c r="I484" s="110" t="s">
        <v>4651</v>
      </c>
      <c r="J484" s="110" t="str">
        <f t="shared" si="7"/>
        <v xml:space="preserve">9605 Willow Branch Way, Crowley, TX 76036       </v>
      </c>
      <c r="K484" s="111">
        <v>44277</v>
      </c>
      <c r="L484" s="111">
        <v>44277</v>
      </c>
      <c r="M484" s="111">
        <v>45622</v>
      </c>
      <c r="N484" s="111"/>
      <c r="O484" s="111">
        <v>44670</v>
      </c>
      <c r="P484" s="110" t="s">
        <v>989</v>
      </c>
      <c r="Q484" s="110" t="s">
        <v>761</v>
      </c>
      <c r="R484" s="110" t="s">
        <v>4361</v>
      </c>
      <c r="S484" s="110" t="s">
        <v>4181</v>
      </c>
    </row>
    <row r="485" spans="1:19" hidden="1" x14ac:dyDescent="0.2">
      <c r="A485" s="110">
        <v>240368</v>
      </c>
      <c r="B485" s="110" t="s">
        <v>877</v>
      </c>
      <c r="C485" s="110" t="s">
        <v>759</v>
      </c>
      <c r="D485" s="110" t="s">
        <v>1462</v>
      </c>
      <c r="E485" s="110" t="s">
        <v>4931</v>
      </c>
      <c r="G485" s="110" t="s">
        <v>4650</v>
      </c>
      <c r="H485" s="110" t="s">
        <v>4094</v>
      </c>
      <c r="I485" s="110" t="s">
        <v>4651</v>
      </c>
      <c r="J485" s="110" t="str">
        <f t="shared" si="7"/>
        <v xml:space="preserve">9605 Willow Branch Way, Crowley, TX 76036       </v>
      </c>
      <c r="K485" s="111">
        <v>44277</v>
      </c>
      <c r="L485" s="111">
        <v>44277</v>
      </c>
      <c r="M485" s="111">
        <v>44288</v>
      </c>
      <c r="N485" s="111">
        <v>44288</v>
      </c>
      <c r="O485" s="111"/>
      <c r="P485" s="110" t="s">
        <v>989</v>
      </c>
      <c r="Q485" s="110" t="s">
        <v>761</v>
      </c>
      <c r="R485" s="110" t="s">
        <v>4361</v>
      </c>
      <c r="S485" s="110" t="s">
        <v>4181</v>
      </c>
    </row>
    <row r="486" spans="1:19" x14ac:dyDescent="0.2">
      <c r="A486" s="110">
        <v>240369</v>
      </c>
      <c r="B486" s="110" t="s">
        <v>1463</v>
      </c>
      <c r="C486" s="110" t="s">
        <v>766</v>
      </c>
      <c r="D486" s="110" t="s">
        <v>1464</v>
      </c>
      <c r="E486" s="110" t="s">
        <v>4932</v>
      </c>
      <c r="G486" s="110" t="s">
        <v>4933</v>
      </c>
      <c r="H486" s="110" t="s">
        <v>4094</v>
      </c>
      <c r="I486" s="110" t="s">
        <v>4934</v>
      </c>
      <c r="J486" s="110" t="str">
        <f t="shared" si="7"/>
        <v xml:space="preserve">815 W 16TH ST TRL 19, Mount Pleasant, TX 75455       </v>
      </c>
      <c r="K486" s="111">
        <v>44284</v>
      </c>
      <c r="L486" s="111">
        <v>44456</v>
      </c>
      <c r="M486" s="111">
        <v>45401</v>
      </c>
      <c r="N486" s="111">
        <v>45401</v>
      </c>
      <c r="O486" s="111">
        <v>44456</v>
      </c>
      <c r="P486" s="110" t="s">
        <v>1022</v>
      </c>
      <c r="Q486" s="110" t="s">
        <v>761</v>
      </c>
      <c r="R486" s="110" t="s">
        <v>4404</v>
      </c>
      <c r="S486" s="110" t="s">
        <v>4181</v>
      </c>
    </row>
    <row r="487" spans="1:19" hidden="1" x14ac:dyDescent="0.2">
      <c r="A487" s="110">
        <v>240370</v>
      </c>
      <c r="B487" s="110" t="s">
        <v>1465</v>
      </c>
      <c r="C487" s="110" t="s">
        <v>759</v>
      </c>
      <c r="D487" s="110" t="s">
        <v>1466</v>
      </c>
      <c r="E487" s="110" t="s">
        <v>4935</v>
      </c>
      <c r="G487" s="110" t="s">
        <v>4119</v>
      </c>
      <c r="H487" s="110" t="s">
        <v>4094</v>
      </c>
      <c r="I487" s="110" t="s">
        <v>4543</v>
      </c>
      <c r="J487" s="110" t="str">
        <f t="shared" si="7"/>
        <v xml:space="preserve">504 E Mulkey St, Fort Worth, TX 76104       </v>
      </c>
      <c r="K487" s="111">
        <v>44284</v>
      </c>
      <c r="L487" s="111">
        <v>44284</v>
      </c>
      <c r="M487" s="111">
        <v>44284</v>
      </c>
      <c r="N487" s="111">
        <v>44284</v>
      </c>
      <c r="O487" s="111"/>
      <c r="P487" s="110" t="s">
        <v>1025</v>
      </c>
      <c r="Q487" s="110" t="s">
        <v>761</v>
      </c>
      <c r="R487" s="110" t="s">
        <v>4407</v>
      </c>
      <c r="S487" s="110" t="s">
        <v>4181</v>
      </c>
    </row>
    <row r="488" spans="1:19" hidden="1" x14ac:dyDescent="0.2">
      <c r="A488" s="110">
        <v>240371</v>
      </c>
      <c r="B488" s="110" t="s">
        <v>1467</v>
      </c>
      <c r="D488" s="110" t="s">
        <v>889</v>
      </c>
      <c r="E488" s="110" t="s">
        <v>4936</v>
      </c>
      <c r="G488" s="110" t="s">
        <v>4104</v>
      </c>
      <c r="H488" s="110" t="s">
        <v>4094</v>
      </c>
      <c r="I488" s="110" t="s">
        <v>4937</v>
      </c>
      <c r="J488" s="110" t="str">
        <f t="shared" si="7"/>
        <v xml:space="preserve">5429 Ash Ln, Dallas, TX 75223       </v>
      </c>
      <c r="K488" s="111">
        <v>44466</v>
      </c>
      <c r="L488" s="111">
        <v>44277</v>
      </c>
      <c r="M488" s="111">
        <v>45183</v>
      </c>
      <c r="N488" s="111">
        <v>45183</v>
      </c>
      <c r="O488" s="111">
        <v>44466</v>
      </c>
      <c r="P488" s="110" t="s">
        <v>989</v>
      </c>
      <c r="Q488" s="110" t="s">
        <v>761</v>
      </c>
      <c r="R488" s="110" t="s">
        <v>4361</v>
      </c>
      <c r="S488" s="110" t="s">
        <v>4181</v>
      </c>
    </row>
    <row r="489" spans="1:19" hidden="1" x14ac:dyDescent="0.2">
      <c r="A489" s="110">
        <v>240372</v>
      </c>
      <c r="B489" s="110" t="s">
        <v>1102</v>
      </c>
      <c r="C489" s="110" t="s">
        <v>791</v>
      </c>
      <c r="D489" s="110" t="s">
        <v>794</v>
      </c>
      <c r="E489" s="110" t="s">
        <v>4938</v>
      </c>
      <c r="G489" s="110" t="s">
        <v>4104</v>
      </c>
      <c r="H489" s="110" t="s">
        <v>4094</v>
      </c>
      <c r="I489" s="110" t="s">
        <v>4140</v>
      </c>
      <c r="J489" s="110" t="str">
        <f t="shared" si="7"/>
        <v xml:space="preserve">2311 Echo Lake Dr, Dallas, TX 75253       </v>
      </c>
      <c r="K489" s="111">
        <v>44266</v>
      </c>
      <c r="L489" s="111">
        <v>44266</v>
      </c>
      <c r="M489" s="111">
        <v>44266</v>
      </c>
      <c r="N489" s="111">
        <v>44266</v>
      </c>
      <c r="O489" s="111"/>
      <c r="P489" s="110" t="s">
        <v>1041</v>
      </c>
      <c r="Q489" s="110" t="s">
        <v>761</v>
      </c>
      <c r="R489" s="110" t="s">
        <v>4425</v>
      </c>
      <c r="S489" s="110" t="s">
        <v>4181</v>
      </c>
    </row>
    <row r="490" spans="1:19" hidden="1" x14ac:dyDescent="0.2">
      <c r="A490" s="110">
        <v>240373</v>
      </c>
      <c r="B490" s="110" t="s">
        <v>1002</v>
      </c>
      <c r="D490" s="110" t="s">
        <v>1468</v>
      </c>
      <c r="E490" s="110" t="s">
        <v>4939</v>
      </c>
      <c r="G490" s="110" t="s">
        <v>4119</v>
      </c>
      <c r="H490" s="110" t="s">
        <v>4094</v>
      </c>
      <c r="I490" s="110" t="s">
        <v>4313</v>
      </c>
      <c r="J490" s="110" t="str">
        <f t="shared" si="7"/>
        <v xml:space="preserve">4713 Shackleford St, Fort Worth, TX 76119       </v>
      </c>
      <c r="K490" s="111">
        <v>44288</v>
      </c>
      <c r="L490" s="111">
        <v>44288</v>
      </c>
      <c r="M490" s="111">
        <v>44912</v>
      </c>
      <c r="N490" s="111">
        <v>44912</v>
      </c>
      <c r="O490" s="111"/>
      <c r="P490" s="110" t="s">
        <v>1454</v>
      </c>
      <c r="Q490" s="110" t="s">
        <v>761</v>
      </c>
      <c r="R490" s="110" t="s">
        <v>4926</v>
      </c>
      <c r="S490" s="110" t="s">
        <v>4181</v>
      </c>
    </row>
    <row r="491" spans="1:19" x14ac:dyDescent="0.2">
      <c r="A491" s="110">
        <v>240374</v>
      </c>
      <c r="B491" s="110" t="s">
        <v>1245</v>
      </c>
      <c r="C491" s="110" t="s">
        <v>766</v>
      </c>
      <c r="D491" s="110" t="s">
        <v>1085</v>
      </c>
      <c r="E491" s="110" t="s">
        <v>4673</v>
      </c>
      <c r="G491" s="110" t="s">
        <v>4104</v>
      </c>
      <c r="H491" s="110" t="s">
        <v>4094</v>
      </c>
      <c r="I491" s="110" t="s">
        <v>4496</v>
      </c>
      <c r="J491" s="110" t="str">
        <f t="shared" si="7"/>
        <v xml:space="preserve">3115 Alaska Ave, Dallas, TX 75216       </v>
      </c>
      <c r="K491" s="111">
        <v>44298</v>
      </c>
      <c r="L491" s="111">
        <v>44298</v>
      </c>
      <c r="M491" s="111">
        <v>45626</v>
      </c>
      <c r="N491" s="111"/>
      <c r="O491" s="111"/>
      <c r="P491" s="110" t="s">
        <v>1054</v>
      </c>
      <c r="Q491" s="110" t="s">
        <v>761</v>
      </c>
      <c r="R491" s="110" t="s">
        <v>4440</v>
      </c>
      <c r="S491" s="110" t="s">
        <v>4181</v>
      </c>
    </row>
    <row r="492" spans="1:19" hidden="1" x14ac:dyDescent="0.2">
      <c r="A492" s="110">
        <v>240375</v>
      </c>
      <c r="B492" s="110" t="s">
        <v>1469</v>
      </c>
      <c r="D492" s="110" t="s">
        <v>907</v>
      </c>
      <c r="E492" s="110" t="s">
        <v>4940</v>
      </c>
      <c r="G492" s="110" t="s">
        <v>4714</v>
      </c>
      <c r="H492" s="110" t="s">
        <v>4094</v>
      </c>
      <c r="I492" s="110" t="s">
        <v>4715</v>
      </c>
      <c r="J492" s="110" t="str">
        <f t="shared" si="7"/>
        <v xml:space="preserve">4301 Joy Ln, Crandall, TX 75114       </v>
      </c>
      <c r="K492" s="111">
        <v>44298</v>
      </c>
      <c r="L492" s="111">
        <v>44298</v>
      </c>
      <c r="M492" s="111">
        <v>44308</v>
      </c>
      <c r="N492" s="111">
        <v>44308</v>
      </c>
      <c r="O492" s="111"/>
      <c r="P492" s="110" t="s">
        <v>837</v>
      </c>
      <c r="Q492" s="110" t="s">
        <v>761</v>
      </c>
      <c r="R492" s="110" t="s">
        <v>4174</v>
      </c>
      <c r="S492" s="110" t="s">
        <v>4181</v>
      </c>
    </row>
    <row r="493" spans="1:19" hidden="1" x14ac:dyDescent="0.2">
      <c r="A493" s="110">
        <v>240376</v>
      </c>
      <c r="B493" s="110" t="s">
        <v>1140</v>
      </c>
      <c r="D493" s="110" t="s">
        <v>1470</v>
      </c>
      <c r="E493" s="110" t="s">
        <v>4941</v>
      </c>
      <c r="G493" s="110" t="s">
        <v>4119</v>
      </c>
      <c r="H493" s="110" t="s">
        <v>4094</v>
      </c>
      <c r="I493" s="110" t="s">
        <v>4316</v>
      </c>
      <c r="J493" s="110" t="str">
        <f t="shared" si="7"/>
        <v xml:space="preserve">8601 Quebec Dr, Fort Worth, TX 76108       </v>
      </c>
      <c r="K493" s="111">
        <v>44299</v>
      </c>
      <c r="L493" s="111">
        <v>44299</v>
      </c>
      <c r="M493" s="111">
        <v>44655</v>
      </c>
      <c r="N493" s="111">
        <v>44655</v>
      </c>
      <c r="O493" s="111">
        <v>44530</v>
      </c>
      <c r="P493" s="110" t="s">
        <v>1025</v>
      </c>
      <c r="Q493" s="110" t="s">
        <v>761</v>
      </c>
      <c r="R493" s="110" t="s">
        <v>4407</v>
      </c>
      <c r="S493" s="110" t="s">
        <v>4181</v>
      </c>
    </row>
    <row r="494" spans="1:19" x14ac:dyDescent="0.2">
      <c r="A494" s="110">
        <v>240377</v>
      </c>
      <c r="B494" s="110" t="s">
        <v>1354</v>
      </c>
      <c r="C494" s="110" t="s">
        <v>766</v>
      </c>
      <c r="D494" s="110" t="s">
        <v>1471</v>
      </c>
      <c r="E494" s="110" t="s">
        <v>4942</v>
      </c>
      <c r="G494" s="110" t="s">
        <v>4104</v>
      </c>
      <c r="H494" s="110" t="s">
        <v>4094</v>
      </c>
      <c r="I494" s="110" t="s">
        <v>4140</v>
      </c>
      <c r="J494" s="110" t="str">
        <f t="shared" si="7"/>
        <v xml:space="preserve">13527 Baldcypress Dr, Dallas, TX 75253       </v>
      </c>
      <c r="K494" s="111">
        <v>45519</v>
      </c>
      <c r="L494" s="111">
        <v>44298</v>
      </c>
      <c r="M494" s="111">
        <v>45623</v>
      </c>
      <c r="N494" s="111"/>
      <c r="O494" s="111">
        <v>45518</v>
      </c>
      <c r="P494" s="110" t="s">
        <v>989</v>
      </c>
      <c r="Q494" s="110" t="s">
        <v>761</v>
      </c>
      <c r="R494" s="110" t="s">
        <v>4361</v>
      </c>
      <c r="S494" s="110" t="s">
        <v>4181</v>
      </c>
    </row>
    <row r="495" spans="1:19" x14ac:dyDescent="0.2">
      <c r="A495" s="110">
        <v>240378</v>
      </c>
      <c r="B495" s="110" t="s">
        <v>813</v>
      </c>
      <c r="C495" s="110" t="s">
        <v>900</v>
      </c>
      <c r="D495" s="110" t="s">
        <v>1437</v>
      </c>
      <c r="E495" s="110" t="s">
        <v>4911</v>
      </c>
      <c r="G495" s="110" t="s">
        <v>4104</v>
      </c>
      <c r="H495" s="110" t="s">
        <v>4094</v>
      </c>
      <c r="I495" s="110" t="s">
        <v>4468</v>
      </c>
      <c r="J495" s="110" t="str">
        <f t="shared" si="7"/>
        <v xml:space="preserve">2271 Pleasant Dr, Dallas, TX 75227       </v>
      </c>
      <c r="K495" s="111">
        <v>44305</v>
      </c>
      <c r="L495" s="111">
        <v>44305</v>
      </c>
      <c r="M495" s="111">
        <v>45623</v>
      </c>
      <c r="N495" s="111"/>
      <c r="O495" s="111">
        <v>45336</v>
      </c>
      <c r="P495" s="110" t="s">
        <v>1022</v>
      </c>
      <c r="Q495" s="110" t="s">
        <v>761</v>
      </c>
      <c r="R495" s="110" t="s">
        <v>4404</v>
      </c>
      <c r="S495" s="110" t="s">
        <v>4181</v>
      </c>
    </row>
    <row r="496" spans="1:19" hidden="1" x14ac:dyDescent="0.2">
      <c r="A496" s="110">
        <v>240379</v>
      </c>
      <c r="B496" s="110" t="s">
        <v>1298</v>
      </c>
      <c r="D496" s="110" t="s">
        <v>1472</v>
      </c>
      <c r="E496" s="110" t="s">
        <v>4943</v>
      </c>
      <c r="G496" s="110" t="s">
        <v>4242</v>
      </c>
      <c r="H496" s="110" t="s">
        <v>4094</v>
      </c>
      <c r="I496" s="110" t="s">
        <v>4944</v>
      </c>
      <c r="J496" s="110" t="str">
        <f t="shared" si="7"/>
        <v xml:space="preserve">1101 Tensley Dr, Garland, TX 75040       </v>
      </c>
      <c r="K496" s="111">
        <v>44312</v>
      </c>
      <c r="L496" s="111">
        <v>44312</v>
      </c>
      <c r="M496" s="111">
        <v>44358</v>
      </c>
      <c r="N496" s="111">
        <v>44358</v>
      </c>
      <c r="O496" s="111"/>
      <c r="P496" s="110" t="s">
        <v>1091</v>
      </c>
      <c r="Q496" s="110" t="s">
        <v>761</v>
      </c>
      <c r="R496" s="110" t="s">
        <v>4478</v>
      </c>
      <c r="S496" s="110" t="s">
        <v>4181</v>
      </c>
    </row>
    <row r="497" spans="1:19" hidden="1" x14ac:dyDescent="0.2">
      <c r="A497" s="110">
        <v>240381</v>
      </c>
      <c r="B497" s="110" t="s">
        <v>1473</v>
      </c>
      <c r="C497" s="110" t="s">
        <v>759</v>
      </c>
      <c r="D497" s="110" t="s">
        <v>1474</v>
      </c>
      <c r="E497" s="110" t="s">
        <v>4945</v>
      </c>
      <c r="G497" s="110" t="s">
        <v>4104</v>
      </c>
      <c r="H497" s="110" t="s">
        <v>4094</v>
      </c>
      <c r="I497" s="110" t="s">
        <v>4161</v>
      </c>
      <c r="J497" s="110" t="str">
        <f t="shared" si="7"/>
        <v xml:space="preserve">1336 Dowdy Ferry Rd, Dallas, TX 75217       </v>
      </c>
      <c r="K497" s="111">
        <v>44312</v>
      </c>
      <c r="L497" s="111">
        <v>44312</v>
      </c>
      <c r="M497" s="111">
        <v>44312</v>
      </c>
      <c r="N497" s="111">
        <v>44312</v>
      </c>
      <c r="O497" s="111"/>
      <c r="P497" s="110" t="s">
        <v>837</v>
      </c>
      <c r="Q497" s="110" t="s">
        <v>761</v>
      </c>
      <c r="R497" s="110" t="s">
        <v>4174</v>
      </c>
      <c r="S497" s="110" t="s">
        <v>4181</v>
      </c>
    </row>
    <row r="498" spans="1:19" hidden="1" x14ac:dyDescent="0.2">
      <c r="A498" s="110">
        <v>240382</v>
      </c>
      <c r="B498" s="110" t="s">
        <v>1149</v>
      </c>
      <c r="C498" s="110" t="s">
        <v>778</v>
      </c>
      <c r="D498" s="110" t="s">
        <v>1475</v>
      </c>
      <c r="E498" s="110" t="s">
        <v>4946</v>
      </c>
      <c r="G498" s="110" t="s">
        <v>4104</v>
      </c>
      <c r="H498" s="110" t="s">
        <v>4094</v>
      </c>
      <c r="I498" s="110" t="s">
        <v>4140</v>
      </c>
      <c r="J498" s="110" t="str">
        <f t="shared" si="7"/>
        <v xml:space="preserve">14269 Wrangler Way, Dallas, TX 75253       </v>
      </c>
      <c r="K498" s="111">
        <v>44312</v>
      </c>
      <c r="L498" s="111">
        <v>44312</v>
      </c>
      <c r="M498" s="111">
        <v>44666</v>
      </c>
      <c r="N498" s="111">
        <v>44666</v>
      </c>
      <c r="O498" s="111"/>
      <c r="P498" s="110" t="s">
        <v>1025</v>
      </c>
      <c r="Q498" s="110" t="s">
        <v>761</v>
      </c>
      <c r="R498" s="110" t="s">
        <v>4407</v>
      </c>
      <c r="S498" s="110" t="s">
        <v>4181</v>
      </c>
    </row>
    <row r="499" spans="1:19" hidden="1" x14ac:dyDescent="0.2">
      <c r="A499" s="110">
        <v>240383</v>
      </c>
      <c r="B499" s="110" t="s">
        <v>1163</v>
      </c>
      <c r="D499" s="110" t="s">
        <v>1476</v>
      </c>
      <c r="E499" s="110" t="s">
        <v>4939</v>
      </c>
      <c r="G499" s="110" t="s">
        <v>4119</v>
      </c>
      <c r="H499" s="110" t="s">
        <v>4094</v>
      </c>
      <c r="I499" s="110" t="s">
        <v>4313</v>
      </c>
      <c r="J499" s="110" t="str">
        <f t="shared" si="7"/>
        <v xml:space="preserve">4713 Shackleford St, Fort Worth, TX 76119       </v>
      </c>
      <c r="K499" s="111">
        <v>44312</v>
      </c>
      <c r="L499" s="111">
        <v>44312</v>
      </c>
      <c r="M499" s="111">
        <v>44693</v>
      </c>
      <c r="N499" s="111">
        <v>44693</v>
      </c>
      <c r="O499" s="111"/>
      <c r="P499" s="110" t="s">
        <v>1041</v>
      </c>
      <c r="Q499" s="110" t="s">
        <v>761</v>
      </c>
      <c r="R499" s="110" t="s">
        <v>4425</v>
      </c>
      <c r="S499" s="110" t="s">
        <v>4181</v>
      </c>
    </row>
    <row r="500" spans="1:19" hidden="1" x14ac:dyDescent="0.2">
      <c r="A500" s="110">
        <v>240384</v>
      </c>
      <c r="B500" s="110" t="s">
        <v>1089</v>
      </c>
      <c r="D500" s="110" t="s">
        <v>862</v>
      </c>
      <c r="E500" s="110" t="s">
        <v>4947</v>
      </c>
      <c r="G500" s="110" t="s">
        <v>4119</v>
      </c>
      <c r="H500" s="110" t="s">
        <v>4094</v>
      </c>
      <c r="I500" s="110" t="s">
        <v>4339</v>
      </c>
      <c r="J500" s="110" t="str">
        <f t="shared" si="7"/>
        <v xml:space="preserve">1821 Whispering Cove Trail, Fort Worth, TX 76134       </v>
      </c>
      <c r="K500" s="111">
        <v>44312</v>
      </c>
      <c r="L500" s="111">
        <v>44312</v>
      </c>
      <c r="M500" s="111">
        <v>44911</v>
      </c>
      <c r="N500" s="111">
        <v>44911</v>
      </c>
      <c r="O500" s="111"/>
      <c r="P500" s="110" t="s">
        <v>1025</v>
      </c>
      <c r="Q500" s="110" t="s">
        <v>761</v>
      </c>
      <c r="R500" s="110" t="s">
        <v>4407</v>
      </c>
      <c r="S500" s="110" t="s">
        <v>4181</v>
      </c>
    </row>
    <row r="501" spans="1:19" hidden="1" x14ac:dyDescent="0.2">
      <c r="A501" s="110">
        <v>240385</v>
      </c>
      <c r="B501" s="110" t="s">
        <v>1175</v>
      </c>
      <c r="C501" s="110" t="s">
        <v>769</v>
      </c>
      <c r="D501" s="110" t="s">
        <v>898</v>
      </c>
      <c r="E501" s="110" t="s">
        <v>4948</v>
      </c>
      <c r="G501" s="110" t="s">
        <v>4119</v>
      </c>
      <c r="H501" s="110" t="s">
        <v>4094</v>
      </c>
      <c r="I501" s="110" t="s">
        <v>4391</v>
      </c>
      <c r="J501" s="110" t="str">
        <f t="shared" si="7"/>
        <v xml:space="preserve">7805 Whirlwind Dr, Fort Worth, TX 76133       </v>
      </c>
      <c r="K501" s="111">
        <v>44312</v>
      </c>
      <c r="L501" s="111">
        <v>44312</v>
      </c>
      <c r="M501" s="111">
        <v>44323</v>
      </c>
      <c r="N501" s="111">
        <v>44323</v>
      </c>
      <c r="O501" s="111"/>
      <c r="P501" s="110" t="s">
        <v>1041</v>
      </c>
      <c r="Q501" s="110" t="s">
        <v>771</v>
      </c>
      <c r="R501" s="110" t="s">
        <v>4425</v>
      </c>
      <c r="S501" s="110" t="s">
        <v>4181</v>
      </c>
    </row>
    <row r="502" spans="1:19" hidden="1" x14ac:dyDescent="0.2">
      <c r="A502" s="110">
        <v>240386</v>
      </c>
      <c r="B502" s="110" t="s">
        <v>979</v>
      </c>
      <c r="C502" s="110" t="s">
        <v>845</v>
      </c>
      <c r="D502" s="110" t="s">
        <v>1189</v>
      </c>
      <c r="E502" s="110" t="s">
        <v>4949</v>
      </c>
      <c r="G502" s="110" t="s">
        <v>4308</v>
      </c>
      <c r="H502" s="110" t="s">
        <v>4094</v>
      </c>
      <c r="I502" s="110" t="s">
        <v>4309</v>
      </c>
      <c r="J502" s="110" t="str">
        <f t="shared" si="7"/>
        <v xml:space="preserve">1110 Bluegrass Ct, Midlothian, TX 76065       </v>
      </c>
      <c r="K502" s="111">
        <v>44291</v>
      </c>
      <c r="L502" s="111">
        <v>44291</v>
      </c>
      <c r="M502" s="111">
        <v>44323</v>
      </c>
      <c r="N502" s="111">
        <v>44323</v>
      </c>
      <c r="O502" s="111"/>
      <c r="P502" s="110" t="s">
        <v>837</v>
      </c>
      <c r="Q502" s="110" t="s">
        <v>761</v>
      </c>
      <c r="R502" s="110" t="s">
        <v>4174</v>
      </c>
      <c r="S502" s="110" t="s">
        <v>4181</v>
      </c>
    </row>
    <row r="503" spans="1:19" hidden="1" x14ac:dyDescent="0.2">
      <c r="A503" s="110">
        <v>240387</v>
      </c>
      <c r="B503" s="110" t="s">
        <v>1401</v>
      </c>
      <c r="D503" s="110" t="s">
        <v>1477</v>
      </c>
      <c r="E503" s="110" t="s">
        <v>4950</v>
      </c>
      <c r="G503" s="110" t="s">
        <v>4104</v>
      </c>
      <c r="H503" s="110" t="s">
        <v>4094</v>
      </c>
      <c r="I503" s="110" t="s">
        <v>4161</v>
      </c>
      <c r="J503" s="110" t="str">
        <f t="shared" si="7"/>
        <v xml:space="preserve">10615 Big Thicket Dr, Dallas, TX 75217       </v>
      </c>
      <c r="K503" s="111">
        <v>44319</v>
      </c>
      <c r="L503" s="111">
        <v>44319</v>
      </c>
      <c r="M503" s="111">
        <v>44344</v>
      </c>
      <c r="N503" s="111">
        <v>44344</v>
      </c>
      <c r="O503" s="111"/>
      <c r="P503" s="110" t="s">
        <v>1041</v>
      </c>
      <c r="Q503" s="110" t="s">
        <v>761</v>
      </c>
      <c r="R503" s="110" t="s">
        <v>4425</v>
      </c>
      <c r="S503" s="110" t="s">
        <v>4181</v>
      </c>
    </row>
    <row r="504" spans="1:19" hidden="1" x14ac:dyDescent="0.2">
      <c r="A504" s="110">
        <v>240388</v>
      </c>
      <c r="B504" s="110" t="s">
        <v>1102</v>
      </c>
      <c r="C504" s="110" t="s">
        <v>778</v>
      </c>
      <c r="D504" s="110" t="s">
        <v>1478</v>
      </c>
      <c r="E504" s="110" t="s">
        <v>4951</v>
      </c>
      <c r="G504" s="110" t="s">
        <v>4104</v>
      </c>
      <c r="H504" s="110" t="s">
        <v>4094</v>
      </c>
      <c r="I504" s="110" t="s">
        <v>4140</v>
      </c>
      <c r="J504" s="110" t="str">
        <f t="shared" si="7"/>
        <v xml:space="preserve">944 Brooke Forest Dr, Dallas, TX 75253       </v>
      </c>
      <c r="K504" s="111">
        <v>44319</v>
      </c>
      <c r="L504" s="111">
        <v>44319</v>
      </c>
      <c r="M504" s="111">
        <v>44436</v>
      </c>
      <c r="N504" s="111">
        <v>44436</v>
      </c>
      <c r="O504" s="111"/>
      <c r="P504" s="110" t="s">
        <v>1091</v>
      </c>
      <c r="Q504" s="110" t="s">
        <v>761</v>
      </c>
      <c r="R504" s="110" t="s">
        <v>4478</v>
      </c>
      <c r="S504" s="110" t="s">
        <v>4181</v>
      </c>
    </row>
    <row r="505" spans="1:19" x14ac:dyDescent="0.2">
      <c r="A505" s="110">
        <v>240389</v>
      </c>
      <c r="B505" s="110" t="s">
        <v>859</v>
      </c>
      <c r="C505" s="110" t="s">
        <v>845</v>
      </c>
      <c r="D505" s="110" t="s">
        <v>1471</v>
      </c>
      <c r="E505" s="110" t="s">
        <v>4942</v>
      </c>
      <c r="G505" s="110" t="s">
        <v>4104</v>
      </c>
      <c r="H505" s="110" t="s">
        <v>4094</v>
      </c>
      <c r="I505" s="110" t="s">
        <v>4140</v>
      </c>
      <c r="J505" s="110" t="str">
        <f t="shared" si="7"/>
        <v xml:space="preserve">13527 Baldcypress Dr, Dallas, TX 75253       </v>
      </c>
      <c r="K505" s="111">
        <v>44319</v>
      </c>
      <c r="L505" s="111">
        <v>44319</v>
      </c>
      <c r="M505" s="111">
        <v>45623</v>
      </c>
      <c r="N505" s="111"/>
      <c r="O505" s="111">
        <v>45153</v>
      </c>
      <c r="P505" s="110" t="s">
        <v>989</v>
      </c>
      <c r="Q505" s="110" t="s">
        <v>761</v>
      </c>
      <c r="R505" s="110" t="s">
        <v>4361</v>
      </c>
      <c r="S505" s="110" t="s">
        <v>4181</v>
      </c>
    </row>
    <row r="506" spans="1:19" hidden="1" x14ac:dyDescent="0.2">
      <c r="A506" s="110">
        <v>240390</v>
      </c>
      <c r="B506" s="110" t="s">
        <v>850</v>
      </c>
      <c r="C506" s="110" t="s">
        <v>845</v>
      </c>
      <c r="D506" s="110" t="s">
        <v>1479</v>
      </c>
      <c r="E506" s="110" t="s">
        <v>4952</v>
      </c>
      <c r="G506" s="110" t="s">
        <v>4953</v>
      </c>
      <c r="H506" s="110" t="s">
        <v>4094</v>
      </c>
      <c r="I506" s="110" t="s">
        <v>4954</v>
      </c>
      <c r="J506" s="110" t="str">
        <f t="shared" si="7"/>
        <v xml:space="preserve">7700 State Highway 22, Mertens, TX 76666       </v>
      </c>
      <c r="K506" s="111">
        <v>44326</v>
      </c>
      <c r="L506" s="111">
        <v>44326</v>
      </c>
      <c r="M506" s="111">
        <v>44406</v>
      </c>
      <c r="N506" s="111">
        <v>44406</v>
      </c>
      <c r="O506" s="111"/>
      <c r="P506" s="110" t="s">
        <v>1244</v>
      </c>
      <c r="R506" s="110" t="s">
        <v>4685</v>
      </c>
      <c r="S506" s="110" t="s">
        <v>4181</v>
      </c>
    </row>
    <row r="507" spans="1:19" hidden="1" x14ac:dyDescent="0.2">
      <c r="A507" s="110">
        <v>240391</v>
      </c>
      <c r="B507" s="110" t="s">
        <v>1102</v>
      </c>
      <c r="C507" s="110" t="s">
        <v>778</v>
      </c>
      <c r="D507" s="110" t="s">
        <v>1108</v>
      </c>
      <c r="E507" s="110" t="s">
        <v>4955</v>
      </c>
      <c r="G507" s="110" t="s">
        <v>4119</v>
      </c>
      <c r="H507" s="110" t="s">
        <v>4094</v>
      </c>
      <c r="I507" s="110" t="s">
        <v>4543</v>
      </c>
      <c r="J507" s="110" t="str">
        <f t="shared" si="7"/>
        <v xml:space="preserve">957 E Cantey St, Fort Worth, TX 76104       </v>
      </c>
      <c r="K507" s="111">
        <v>44300</v>
      </c>
      <c r="L507" s="111">
        <v>44300</v>
      </c>
      <c r="M507" s="111">
        <v>44300</v>
      </c>
      <c r="N507" s="111">
        <v>44300</v>
      </c>
      <c r="O507" s="111"/>
      <c r="P507" s="110" t="s">
        <v>837</v>
      </c>
      <c r="Q507" s="110" t="s">
        <v>761</v>
      </c>
      <c r="R507" s="110" t="s">
        <v>4174</v>
      </c>
      <c r="S507" s="110" t="s">
        <v>4181</v>
      </c>
    </row>
    <row r="508" spans="1:19" hidden="1" x14ac:dyDescent="0.2">
      <c r="A508" s="110">
        <v>240392</v>
      </c>
      <c r="B508" s="110" t="s">
        <v>1104</v>
      </c>
      <c r="C508" s="110" t="s">
        <v>764</v>
      </c>
      <c r="D508" s="110" t="s">
        <v>1468</v>
      </c>
      <c r="E508" s="110" t="s">
        <v>4956</v>
      </c>
      <c r="G508" s="110" t="s">
        <v>4957</v>
      </c>
      <c r="H508" s="110" t="s">
        <v>4094</v>
      </c>
      <c r="I508" s="110" t="s">
        <v>4958</v>
      </c>
      <c r="J508" s="110" t="str">
        <f t="shared" si="7"/>
        <v xml:space="preserve">12416 Monaco Ln, Balch Springs, TX 75180       </v>
      </c>
      <c r="K508" s="111">
        <v>44341</v>
      </c>
      <c r="L508" s="111">
        <v>44341</v>
      </c>
      <c r="M508" s="111">
        <v>44699</v>
      </c>
      <c r="N508" s="111">
        <v>44699</v>
      </c>
      <c r="O508" s="111"/>
      <c r="P508" s="110" t="s">
        <v>1041</v>
      </c>
      <c r="Q508" s="110" t="s">
        <v>761</v>
      </c>
      <c r="R508" s="110" t="s">
        <v>4425</v>
      </c>
      <c r="S508" s="110" t="s">
        <v>4181</v>
      </c>
    </row>
    <row r="509" spans="1:19" hidden="1" x14ac:dyDescent="0.2">
      <c r="A509" s="110">
        <v>240393</v>
      </c>
      <c r="B509" s="110" t="s">
        <v>1480</v>
      </c>
      <c r="C509" s="110" t="s">
        <v>778</v>
      </c>
      <c r="D509" s="110" t="s">
        <v>1481</v>
      </c>
      <c r="E509" s="110" t="s">
        <v>4959</v>
      </c>
      <c r="G509" s="110" t="s">
        <v>4104</v>
      </c>
      <c r="H509" s="110" t="s">
        <v>4094</v>
      </c>
      <c r="I509" s="110" t="s">
        <v>4140</v>
      </c>
      <c r="J509" s="110" t="str">
        <f t="shared" si="7"/>
        <v xml:space="preserve">2850 S Beltline Rd #149, Dallas, TX 75253       </v>
      </c>
      <c r="K509" s="111">
        <v>44342</v>
      </c>
      <c r="L509" s="111">
        <v>44342</v>
      </c>
      <c r="M509" s="111">
        <v>44625</v>
      </c>
      <c r="N509" s="111">
        <v>44625</v>
      </c>
      <c r="O509" s="111"/>
      <c r="P509" s="110" t="s">
        <v>837</v>
      </c>
      <c r="Q509" s="110" t="s">
        <v>761</v>
      </c>
      <c r="R509" s="110" t="s">
        <v>4174</v>
      </c>
      <c r="S509" s="110" t="s">
        <v>4181</v>
      </c>
    </row>
    <row r="510" spans="1:19" x14ac:dyDescent="0.2">
      <c r="A510" s="110">
        <v>240394</v>
      </c>
      <c r="B510" s="110" t="s">
        <v>908</v>
      </c>
      <c r="C510" s="110" t="s">
        <v>776</v>
      </c>
      <c r="D510" s="110" t="s">
        <v>1482</v>
      </c>
      <c r="E510" s="110" t="s">
        <v>4960</v>
      </c>
      <c r="G510" s="110" t="s">
        <v>4427</v>
      </c>
      <c r="H510" s="110" t="s">
        <v>4094</v>
      </c>
      <c r="I510" s="110" t="s">
        <v>4428</v>
      </c>
      <c r="J510" s="110" t="str">
        <f t="shared" si="7"/>
        <v xml:space="preserve">1508 E Felix Dr, Plano, TX 75074       </v>
      </c>
      <c r="K510" s="111">
        <v>44342</v>
      </c>
      <c r="L510" s="111">
        <v>44342</v>
      </c>
      <c r="M510" s="111">
        <v>45423</v>
      </c>
      <c r="N510" s="111">
        <v>45423</v>
      </c>
      <c r="O510" s="111">
        <v>45156</v>
      </c>
      <c r="P510" s="110" t="s">
        <v>1091</v>
      </c>
      <c r="Q510" s="110" t="s">
        <v>761</v>
      </c>
      <c r="R510" s="110" t="s">
        <v>4478</v>
      </c>
      <c r="S510" s="110" t="s">
        <v>4181</v>
      </c>
    </row>
    <row r="511" spans="1:19" hidden="1" x14ac:dyDescent="0.2">
      <c r="A511" s="110">
        <v>240395</v>
      </c>
      <c r="B511" s="110" t="s">
        <v>1245</v>
      </c>
      <c r="C511" s="110" t="s">
        <v>778</v>
      </c>
      <c r="D511" s="110" t="s">
        <v>1483</v>
      </c>
      <c r="E511" s="110" t="s">
        <v>4961</v>
      </c>
      <c r="G511" s="110" t="s">
        <v>4104</v>
      </c>
      <c r="H511" s="110" t="s">
        <v>4094</v>
      </c>
      <c r="I511" s="110" t="s">
        <v>4140</v>
      </c>
      <c r="J511" s="110" t="str">
        <f t="shared" si="7"/>
        <v xml:space="preserve">1512 S Belt Line Rd Ste#6, Dallas, TX 75253       </v>
      </c>
      <c r="K511" s="111">
        <v>44348</v>
      </c>
      <c r="L511" s="111">
        <v>44348</v>
      </c>
      <c r="M511" s="111">
        <v>44961</v>
      </c>
      <c r="N511" s="111">
        <v>44961</v>
      </c>
      <c r="O511" s="111"/>
      <c r="P511" s="110" t="s">
        <v>1100</v>
      </c>
      <c r="Q511" s="110" t="s">
        <v>761</v>
      </c>
      <c r="R511" s="110" t="s">
        <v>4489</v>
      </c>
      <c r="S511" s="110" t="s">
        <v>4181</v>
      </c>
    </row>
    <row r="512" spans="1:19" hidden="1" x14ac:dyDescent="0.2">
      <c r="A512" s="110">
        <v>240396</v>
      </c>
      <c r="B512" s="110" t="s">
        <v>1107</v>
      </c>
      <c r="D512" s="110" t="s">
        <v>1484</v>
      </c>
      <c r="E512" s="110" t="s">
        <v>4413</v>
      </c>
      <c r="G512" s="110" t="s">
        <v>4242</v>
      </c>
      <c r="H512" s="110" t="s">
        <v>4094</v>
      </c>
      <c r="I512" s="110" t="s">
        <v>4414</v>
      </c>
      <c r="J512" s="110" t="str">
        <f t="shared" si="7"/>
        <v xml:space="preserve">1601 Axe Dr, Garland, TX 75041       </v>
      </c>
      <c r="K512" s="111">
        <v>44348</v>
      </c>
      <c r="L512" s="111">
        <v>44348</v>
      </c>
      <c r="M512" s="111">
        <v>44625</v>
      </c>
      <c r="N512" s="111">
        <v>44625</v>
      </c>
      <c r="O512" s="111"/>
      <c r="P512" s="110" t="s">
        <v>837</v>
      </c>
      <c r="Q512" s="110" t="s">
        <v>761</v>
      </c>
      <c r="R512" s="110" t="s">
        <v>4174</v>
      </c>
      <c r="S512" s="110" t="s">
        <v>4181</v>
      </c>
    </row>
    <row r="513" spans="1:19" hidden="1" x14ac:dyDescent="0.2">
      <c r="A513" s="110">
        <v>240397</v>
      </c>
      <c r="B513" s="110" t="s">
        <v>1061</v>
      </c>
      <c r="D513" s="110" t="s">
        <v>1485</v>
      </c>
      <c r="E513" s="110" t="s">
        <v>4433</v>
      </c>
      <c r="G513" s="110" t="s">
        <v>4119</v>
      </c>
      <c r="H513" s="110" t="s">
        <v>4094</v>
      </c>
      <c r="I513" s="110" t="s">
        <v>4434</v>
      </c>
      <c r="J513" s="110" t="str">
        <f t="shared" si="7"/>
        <v xml:space="preserve">1920 Oakland Blvd, Fort Worth, TX 76103       </v>
      </c>
      <c r="K513" s="111">
        <v>44351</v>
      </c>
      <c r="L513" s="111">
        <v>44351</v>
      </c>
      <c r="M513" s="111">
        <v>44372</v>
      </c>
      <c r="N513" s="111">
        <v>44372</v>
      </c>
      <c r="O513" s="111"/>
      <c r="P513" s="110" t="s">
        <v>1025</v>
      </c>
      <c r="Q513" s="110" t="s">
        <v>761</v>
      </c>
      <c r="R513" s="110" t="s">
        <v>4407</v>
      </c>
      <c r="S513" s="110" t="s">
        <v>4181</v>
      </c>
    </row>
    <row r="514" spans="1:19" hidden="1" x14ac:dyDescent="0.2">
      <c r="A514" s="110">
        <v>240398</v>
      </c>
      <c r="B514" s="110" t="s">
        <v>1166</v>
      </c>
      <c r="D514" s="110" t="s">
        <v>1045</v>
      </c>
      <c r="E514" s="110" t="s">
        <v>4962</v>
      </c>
      <c r="G514" s="110" t="s">
        <v>4119</v>
      </c>
      <c r="H514" s="110" t="s">
        <v>4094</v>
      </c>
      <c r="I514" s="110" t="s">
        <v>4695</v>
      </c>
      <c r="J514" s="110" t="str">
        <f t="shared" si="7"/>
        <v xml:space="preserve">5201 Westcrest Dr, Fort Worth, TX 76115       </v>
      </c>
      <c r="K514" s="111">
        <v>44348</v>
      </c>
      <c r="L514" s="111">
        <v>44348</v>
      </c>
      <c r="M514" s="111">
        <v>45191</v>
      </c>
      <c r="N514" s="111">
        <v>45191</v>
      </c>
      <c r="O514" s="111"/>
      <c r="P514" s="110" t="s">
        <v>1041</v>
      </c>
      <c r="Q514" s="110" t="s">
        <v>761</v>
      </c>
      <c r="R514" s="110" t="s">
        <v>4425</v>
      </c>
      <c r="S514" s="110" t="s">
        <v>4181</v>
      </c>
    </row>
    <row r="515" spans="1:19" hidden="1" x14ac:dyDescent="0.2">
      <c r="A515" s="110">
        <v>240399</v>
      </c>
      <c r="B515" s="110" t="s">
        <v>1486</v>
      </c>
      <c r="C515" s="110" t="s">
        <v>791</v>
      </c>
      <c r="D515" s="110" t="s">
        <v>1487</v>
      </c>
      <c r="E515" s="110" t="s">
        <v>4963</v>
      </c>
      <c r="G515" s="110" t="s">
        <v>4281</v>
      </c>
      <c r="H515" s="110" t="s">
        <v>4094</v>
      </c>
      <c r="I515" s="110" t="s">
        <v>4159</v>
      </c>
      <c r="J515" s="110" t="str">
        <f t="shared" ref="J515:J578" si="8">E515 &amp; IF(F515&lt;&gt;"", ", " &amp; F515, "") &amp; ", " &amp; G515 &amp; ", " &amp; H515 &amp; " " &amp; I515</f>
        <v xml:space="preserve">5801 Clear Creek Dr, Haltom City, TX 76137       </v>
      </c>
      <c r="K515" s="111">
        <v>44354</v>
      </c>
      <c r="L515" s="111">
        <v>44354</v>
      </c>
      <c r="M515" s="111">
        <v>44541</v>
      </c>
      <c r="N515" s="111">
        <v>44541</v>
      </c>
      <c r="O515" s="111"/>
      <c r="P515" s="110" t="s">
        <v>1244</v>
      </c>
      <c r="R515" s="110" t="s">
        <v>4685</v>
      </c>
      <c r="S515" s="110" t="s">
        <v>4181</v>
      </c>
    </row>
    <row r="516" spans="1:19" x14ac:dyDescent="0.2">
      <c r="A516" s="110">
        <v>240400</v>
      </c>
      <c r="B516" s="110" t="s">
        <v>898</v>
      </c>
      <c r="C516" s="110" t="s">
        <v>900</v>
      </c>
      <c r="D516" s="110" t="s">
        <v>1488</v>
      </c>
      <c r="E516" s="110" t="s">
        <v>4413</v>
      </c>
      <c r="G516" s="110" t="s">
        <v>4242</v>
      </c>
      <c r="H516" s="110" t="s">
        <v>4094</v>
      </c>
      <c r="I516" s="110" t="s">
        <v>4414</v>
      </c>
      <c r="J516" s="110" t="str">
        <f t="shared" si="8"/>
        <v xml:space="preserve">1601 Axe Dr, Garland, TX 75041       </v>
      </c>
      <c r="K516" s="111">
        <v>44354</v>
      </c>
      <c r="L516" s="111">
        <v>44354</v>
      </c>
      <c r="M516" s="111">
        <v>45623</v>
      </c>
      <c r="N516" s="111"/>
      <c r="O516" s="111"/>
      <c r="P516" s="110" t="s">
        <v>989</v>
      </c>
      <c r="R516" s="110" t="s">
        <v>4361</v>
      </c>
      <c r="S516" s="110" t="s">
        <v>4181</v>
      </c>
    </row>
    <row r="517" spans="1:19" hidden="1" x14ac:dyDescent="0.2">
      <c r="A517" s="110">
        <v>240401</v>
      </c>
      <c r="B517" s="110" t="s">
        <v>877</v>
      </c>
      <c r="C517" s="110" t="s">
        <v>776</v>
      </c>
      <c r="D517" s="110" t="s">
        <v>1489</v>
      </c>
      <c r="E517" s="110" t="s">
        <v>4964</v>
      </c>
      <c r="G517" s="110" t="s">
        <v>4104</v>
      </c>
      <c r="H517" s="110" t="s">
        <v>4094</v>
      </c>
      <c r="I517" s="110" t="s">
        <v>4297</v>
      </c>
      <c r="J517" s="110" t="str">
        <f t="shared" si="8"/>
        <v xml:space="preserve">2927 Andrea Ln, Dallas, TX 75228       </v>
      </c>
      <c r="K517" s="111">
        <v>44358</v>
      </c>
      <c r="L517" s="111">
        <v>44358</v>
      </c>
      <c r="M517" s="111">
        <v>44599</v>
      </c>
      <c r="N517" s="111">
        <v>44599</v>
      </c>
      <c r="O517" s="111"/>
      <c r="P517" s="110" t="s">
        <v>1054</v>
      </c>
      <c r="Q517" s="110" t="s">
        <v>761</v>
      </c>
      <c r="R517" s="110" t="s">
        <v>4440</v>
      </c>
      <c r="S517" s="110" t="s">
        <v>4181</v>
      </c>
    </row>
    <row r="518" spans="1:19" x14ac:dyDescent="0.2">
      <c r="A518" s="110">
        <v>240402</v>
      </c>
      <c r="B518" s="110" t="s">
        <v>1490</v>
      </c>
      <c r="D518" s="110" t="s">
        <v>1491</v>
      </c>
      <c r="E518" s="110" t="s">
        <v>4965</v>
      </c>
      <c r="G518" s="110" t="s">
        <v>4281</v>
      </c>
      <c r="H518" s="110" t="s">
        <v>4094</v>
      </c>
      <c r="I518" s="110" t="s">
        <v>4159</v>
      </c>
      <c r="J518" s="110" t="str">
        <f t="shared" si="8"/>
        <v xml:space="preserve">5812 Bonanza Dr, Haltom City, TX 76137       </v>
      </c>
      <c r="K518" s="111">
        <v>44354</v>
      </c>
      <c r="L518" s="111">
        <v>44354</v>
      </c>
      <c r="M518" s="111">
        <v>45622</v>
      </c>
      <c r="N518" s="111"/>
      <c r="O518" s="111"/>
      <c r="P518" s="110" t="s">
        <v>1054</v>
      </c>
      <c r="Q518" s="110" t="s">
        <v>761</v>
      </c>
      <c r="R518" s="110" t="s">
        <v>4440</v>
      </c>
      <c r="S518" s="110" t="s">
        <v>4181</v>
      </c>
    </row>
    <row r="519" spans="1:19" hidden="1" x14ac:dyDescent="0.2">
      <c r="A519" s="110">
        <v>240403</v>
      </c>
      <c r="B519" s="110" t="s">
        <v>1492</v>
      </c>
      <c r="C519" s="110" t="s">
        <v>766</v>
      </c>
      <c r="D519" s="110" t="s">
        <v>1493</v>
      </c>
      <c r="E519" s="110" t="s">
        <v>4966</v>
      </c>
      <c r="G519" s="110" t="s">
        <v>4104</v>
      </c>
      <c r="H519" s="110" t="s">
        <v>4094</v>
      </c>
      <c r="I519" s="110" t="s">
        <v>4161</v>
      </c>
      <c r="J519" s="110" t="str">
        <f t="shared" si="8"/>
        <v xml:space="preserve">7215 Lake June Rd, Dallas, TX 75217       </v>
      </c>
      <c r="K519" s="111">
        <v>44371</v>
      </c>
      <c r="L519" s="111">
        <v>44371</v>
      </c>
      <c r="M519" s="111">
        <v>44408</v>
      </c>
      <c r="N519" s="111">
        <v>44408</v>
      </c>
      <c r="O519" s="111"/>
      <c r="P519" s="110" t="s">
        <v>837</v>
      </c>
      <c r="Q519" s="110" t="s">
        <v>761</v>
      </c>
      <c r="R519" s="110" t="s">
        <v>4174</v>
      </c>
      <c r="S519" s="110" t="s">
        <v>4181</v>
      </c>
    </row>
    <row r="520" spans="1:19" hidden="1" x14ac:dyDescent="0.2">
      <c r="A520" s="110">
        <v>240404</v>
      </c>
      <c r="B520" s="110" t="s">
        <v>877</v>
      </c>
      <c r="C520" s="110" t="s">
        <v>810</v>
      </c>
      <c r="D520" s="110" t="s">
        <v>1494</v>
      </c>
      <c r="E520" s="110" t="s">
        <v>4967</v>
      </c>
      <c r="G520" s="110" t="s">
        <v>4104</v>
      </c>
      <c r="H520" s="110" t="s">
        <v>4094</v>
      </c>
      <c r="I520" s="110" t="s">
        <v>4728</v>
      </c>
      <c r="J520" s="110" t="str">
        <f t="shared" si="8"/>
        <v xml:space="preserve">782 Ivywood Dr, Dallas, TX 75232       </v>
      </c>
      <c r="K520" s="111">
        <v>44389</v>
      </c>
      <c r="L520" s="111">
        <v>44389</v>
      </c>
      <c r="M520" s="111">
        <v>44403</v>
      </c>
      <c r="N520" s="111">
        <v>44403</v>
      </c>
      <c r="O520" s="111"/>
      <c r="P520" s="110" t="s">
        <v>1041</v>
      </c>
      <c r="Q520" s="110" t="s">
        <v>761</v>
      </c>
      <c r="R520" s="110" t="s">
        <v>4425</v>
      </c>
      <c r="S520" s="110" t="s">
        <v>4181</v>
      </c>
    </row>
    <row r="521" spans="1:19" hidden="1" x14ac:dyDescent="0.2">
      <c r="A521" s="110">
        <v>240405</v>
      </c>
      <c r="B521" s="110" t="s">
        <v>914</v>
      </c>
      <c r="D521" s="110" t="s">
        <v>1495</v>
      </c>
      <c r="E521" s="110" t="s">
        <v>4968</v>
      </c>
      <c r="G521" s="110" t="s">
        <v>4470</v>
      </c>
      <c r="H521" s="110" t="s">
        <v>4094</v>
      </c>
      <c r="I521" s="110" t="s">
        <v>4471</v>
      </c>
      <c r="J521" s="110" t="str">
        <f t="shared" si="8"/>
        <v xml:space="preserve">4000 Dee Dr, Terrell, TX 75160       </v>
      </c>
      <c r="K521" s="111">
        <v>44389</v>
      </c>
      <c r="L521" s="111">
        <v>44389</v>
      </c>
      <c r="M521" s="111">
        <v>44415</v>
      </c>
      <c r="N521" s="111">
        <v>44415</v>
      </c>
      <c r="O521" s="111"/>
      <c r="P521" s="110" t="s">
        <v>1027</v>
      </c>
      <c r="Q521" s="110" t="s">
        <v>761</v>
      </c>
      <c r="R521" s="110" t="s">
        <v>4411</v>
      </c>
      <c r="S521" s="110" t="s">
        <v>4181</v>
      </c>
    </row>
    <row r="522" spans="1:19" hidden="1" x14ac:dyDescent="0.2">
      <c r="A522" s="110">
        <v>240406</v>
      </c>
      <c r="B522" s="110" t="s">
        <v>1496</v>
      </c>
      <c r="D522" s="110" t="s">
        <v>1497</v>
      </c>
      <c r="E522" s="110" t="s">
        <v>4968</v>
      </c>
      <c r="G522" s="110" t="s">
        <v>4470</v>
      </c>
      <c r="H522" s="110" t="s">
        <v>4094</v>
      </c>
      <c r="I522" s="110" t="s">
        <v>4471</v>
      </c>
      <c r="J522" s="110" t="str">
        <f t="shared" si="8"/>
        <v xml:space="preserve">4000 Dee Dr, Terrell, TX 75160       </v>
      </c>
      <c r="K522" s="111">
        <v>44389</v>
      </c>
      <c r="L522" s="111">
        <v>44389</v>
      </c>
      <c r="M522" s="111">
        <v>44415</v>
      </c>
      <c r="N522" s="111">
        <v>44415</v>
      </c>
      <c r="O522" s="111"/>
      <c r="P522" s="110" t="s">
        <v>1027</v>
      </c>
      <c r="Q522" s="110" t="s">
        <v>761</v>
      </c>
      <c r="R522" s="110" t="s">
        <v>4411</v>
      </c>
      <c r="S522" s="110" t="s">
        <v>4181</v>
      </c>
    </row>
    <row r="523" spans="1:19" x14ac:dyDescent="0.2">
      <c r="A523" s="110">
        <v>240407</v>
      </c>
      <c r="B523" s="110" t="s">
        <v>1102</v>
      </c>
      <c r="C523" s="110" t="s">
        <v>769</v>
      </c>
      <c r="D523" s="110" t="s">
        <v>1498</v>
      </c>
      <c r="E523" s="110" t="s">
        <v>4969</v>
      </c>
      <c r="G523" s="110" t="s">
        <v>4104</v>
      </c>
      <c r="H523" s="110" t="s">
        <v>4094</v>
      </c>
      <c r="I523" s="110" t="s">
        <v>4468</v>
      </c>
      <c r="J523" s="110" t="str">
        <f t="shared" si="8"/>
        <v xml:space="preserve">8643 Cedar Post Ct, Dallas, TX 75227       </v>
      </c>
      <c r="K523" s="111">
        <v>44389</v>
      </c>
      <c r="L523" s="111">
        <v>44389</v>
      </c>
      <c r="M523" s="111">
        <v>45534</v>
      </c>
      <c r="N523" s="111">
        <v>45566</v>
      </c>
      <c r="O523" s="111"/>
      <c r="P523" s="110" t="s">
        <v>1325</v>
      </c>
      <c r="Q523" s="110" t="s">
        <v>761</v>
      </c>
      <c r="R523" s="110" t="s">
        <v>4784</v>
      </c>
      <c r="S523" s="110" t="s">
        <v>4181</v>
      </c>
    </row>
    <row r="524" spans="1:19" hidden="1" x14ac:dyDescent="0.2">
      <c r="A524" s="110">
        <v>240408</v>
      </c>
      <c r="B524" s="110" t="s">
        <v>1499</v>
      </c>
      <c r="C524" s="110" t="s">
        <v>791</v>
      </c>
      <c r="D524" s="110" t="s">
        <v>1500</v>
      </c>
      <c r="E524" s="110" t="s">
        <v>4634</v>
      </c>
      <c r="G524" s="110" t="s">
        <v>4104</v>
      </c>
      <c r="H524" s="110" t="s">
        <v>4094</v>
      </c>
      <c r="I524" s="110" t="s">
        <v>4161</v>
      </c>
      <c r="J524" s="110" t="str">
        <f t="shared" si="8"/>
        <v xml:space="preserve">1321 Whitley Dr, Dallas, TX 75217       </v>
      </c>
      <c r="K524" s="111">
        <v>44391</v>
      </c>
      <c r="L524" s="111">
        <v>44391</v>
      </c>
      <c r="M524" s="111">
        <v>44399</v>
      </c>
      <c r="N524" s="111">
        <v>44399</v>
      </c>
      <c r="O524" s="111"/>
      <c r="P524" s="110" t="s">
        <v>837</v>
      </c>
      <c r="Q524" s="110" t="s">
        <v>761</v>
      </c>
      <c r="R524" s="110" t="s">
        <v>4174</v>
      </c>
      <c r="S524" s="110" t="s">
        <v>4181</v>
      </c>
    </row>
    <row r="525" spans="1:19" x14ac:dyDescent="0.2">
      <c r="A525" s="110">
        <v>240409</v>
      </c>
      <c r="B525" s="110" t="s">
        <v>1501</v>
      </c>
      <c r="D525" s="110" t="s">
        <v>1502</v>
      </c>
      <c r="E525" s="110" t="s">
        <v>4970</v>
      </c>
      <c r="G525" s="110" t="s">
        <v>4119</v>
      </c>
      <c r="H525" s="110" t="s">
        <v>4094</v>
      </c>
      <c r="I525" s="110" t="s">
        <v>4500</v>
      </c>
      <c r="J525" s="110" t="str">
        <f t="shared" si="8"/>
        <v xml:space="preserve">8305 Clearbrook Dr, Fort Worth, TX 76123       </v>
      </c>
      <c r="K525" s="111">
        <v>44396</v>
      </c>
      <c r="L525" s="111">
        <v>44396</v>
      </c>
      <c r="M525" s="111">
        <v>45400</v>
      </c>
      <c r="N525" s="111">
        <v>45400</v>
      </c>
      <c r="O525" s="111"/>
      <c r="P525" s="110" t="s">
        <v>1082</v>
      </c>
      <c r="Q525" s="110" t="s">
        <v>761</v>
      </c>
      <c r="R525" s="110" t="s">
        <v>4472</v>
      </c>
      <c r="S525" s="110" t="s">
        <v>4181</v>
      </c>
    </row>
    <row r="526" spans="1:19" hidden="1" x14ac:dyDescent="0.2">
      <c r="A526" s="110">
        <v>240411</v>
      </c>
      <c r="B526" s="110" t="s">
        <v>1503</v>
      </c>
      <c r="C526" s="110" t="s">
        <v>778</v>
      </c>
      <c r="D526" s="110" t="s">
        <v>758</v>
      </c>
      <c r="E526" s="110" t="s">
        <v>4971</v>
      </c>
      <c r="G526" s="110" t="s">
        <v>4104</v>
      </c>
      <c r="H526" s="110" t="s">
        <v>4094</v>
      </c>
      <c r="I526" s="110" t="s">
        <v>4972</v>
      </c>
      <c r="J526" s="110" t="str">
        <f t="shared" si="8"/>
        <v xml:space="preserve">223 W Mcvey Ave, Dallas, TX 75224       </v>
      </c>
      <c r="K526" s="111">
        <v>44393</v>
      </c>
      <c r="L526" s="111">
        <v>44393</v>
      </c>
      <c r="M526" s="111">
        <v>44393</v>
      </c>
      <c r="N526" s="111">
        <v>44393</v>
      </c>
      <c r="O526" s="111"/>
      <c r="P526" s="110" t="s">
        <v>837</v>
      </c>
      <c r="Q526" s="110" t="s">
        <v>761</v>
      </c>
      <c r="R526" s="110" t="s">
        <v>4174</v>
      </c>
      <c r="S526" s="110" t="s">
        <v>4181</v>
      </c>
    </row>
    <row r="527" spans="1:19" x14ac:dyDescent="0.2">
      <c r="A527" s="110">
        <v>240412</v>
      </c>
      <c r="B527" s="110" t="s">
        <v>1006</v>
      </c>
      <c r="D527" s="110" t="s">
        <v>1485</v>
      </c>
      <c r="E527" s="110" t="s">
        <v>4973</v>
      </c>
      <c r="G527" s="110" t="s">
        <v>4119</v>
      </c>
      <c r="H527" s="110" t="s">
        <v>4094</v>
      </c>
      <c r="I527" s="110" t="s">
        <v>4313</v>
      </c>
      <c r="J527" s="110" t="str">
        <f t="shared" si="8"/>
        <v xml:space="preserve">4625 Emerson St, Fort Worth, TX 76119       </v>
      </c>
      <c r="K527" s="111">
        <v>44396</v>
      </c>
      <c r="L527" s="111">
        <v>44396</v>
      </c>
      <c r="M527" s="111">
        <v>45422</v>
      </c>
      <c r="N527" s="111">
        <v>45422</v>
      </c>
      <c r="O527" s="111"/>
      <c r="P527" s="110" t="s">
        <v>1054</v>
      </c>
      <c r="Q527" s="110" t="s">
        <v>761</v>
      </c>
      <c r="R527" s="110" t="s">
        <v>4440</v>
      </c>
      <c r="S527" s="110" t="s">
        <v>4181</v>
      </c>
    </row>
    <row r="528" spans="1:19" hidden="1" x14ac:dyDescent="0.2">
      <c r="A528" s="110">
        <v>240413</v>
      </c>
      <c r="B528" s="110" t="s">
        <v>908</v>
      </c>
      <c r="C528" s="110" t="s">
        <v>940</v>
      </c>
      <c r="D528" s="110" t="s">
        <v>1504</v>
      </c>
      <c r="E528" s="110" t="s">
        <v>4974</v>
      </c>
      <c r="G528" s="110" t="s">
        <v>4119</v>
      </c>
      <c r="H528" s="110" t="s">
        <v>4094</v>
      </c>
      <c r="I528" s="110" t="s">
        <v>4708</v>
      </c>
      <c r="J528" s="110" t="str">
        <f t="shared" si="8"/>
        <v xml:space="preserve">3530 S Littlejohn Ave, Fort Worth, TX 76105       </v>
      </c>
      <c r="K528" s="111">
        <v>44398</v>
      </c>
      <c r="L528" s="111">
        <v>44398</v>
      </c>
      <c r="M528" s="111">
        <v>44900</v>
      </c>
      <c r="N528" s="111">
        <v>44900</v>
      </c>
      <c r="O528" s="111">
        <v>44564</v>
      </c>
      <c r="P528" s="110" t="s">
        <v>1025</v>
      </c>
      <c r="Q528" s="110" t="s">
        <v>761</v>
      </c>
      <c r="R528" s="110" t="s">
        <v>4407</v>
      </c>
      <c r="S528" s="110" t="s">
        <v>4181</v>
      </c>
    </row>
    <row r="529" spans="1:19" hidden="1" x14ac:dyDescent="0.2">
      <c r="A529" s="110">
        <v>240415</v>
      </c>
      <c r="B529" s="110" t="s">
        <v>1505</v>
      </c>
      <c r="C529" s="110" t="s">
        <v>950</v>
      </c>
      <c r="D529" s="110" t="s">
        <v>1427</v>
      </c>
      <c r="E529" s="110" t="s">
        <v>4975</v>
      </c>
      <c r="G529" s="110" t="s">
        <v>4104</v>
      </c>
      <c r="H529" s="110" t="s">
        <v>4094</v>
      </c>
      <c r="I529" s="110" t="s">
        <v>4140</v>
      </c>
      <c r="J529" s="110" t="str">
        <f t="shared" si="8"/>
        <v xml:space="preserve">2850 S Belt Line Rd, Dallas, TX 75253       </v>
      </c>
      <c r="K529" s="111">
        <v>44393</v>
      </c>
      <c r="L529" s="111">
        <v>44393</v>
      </c>
      <c r="M529" s="111">
        <v>44727</v>
      </c>
      <c r="N529" s="111">
        <v>44727</v>
      </c>
      <c r="O529" s="111"/>
      <c r="P529" s="110" t="s">
        <v>989</v>
      </c>
      <c r="Q529" s="110" t="s">
        <v>761</v>
      </c>
      <c r="R529" s="110" t="s">
        <v>4361</v>
      </c>
      <c r="S529" s="110" t="s">
        <v>4181</v>
      </c>
    </row>
    <row r="530" spans="1:19" hidden="1" x14ac:dyDescent="0.2">
      <c r="A530" s="110">
        <v>240416</v>
      </c>
      <c r="B530" s="110" t="s">
        <v>877</v>
      </c>
      <c r="C530" s="110" t="s">
        <v>845</v>
      </c>
      <c r="D530" s="110" t="s">
        <v>1506</v>
      </c>
      <c r="E530" s="110" t="s">
        <v>4976</v>
      </c>
      <c r="G530" s="110" t="s">
        <v>4104</v>
      </c>
      <c r="H530" s="110" t="s">
        <v>4094</v>
      </c>
      <c r="I530" s="110" t="s">
        <v>4496</v>
      </c>
      <c r="J530" s="110" t="str">
        <f t="shared" si="8"/>
        <v xml:space="preserve">3816 S Marsalis Ave, Dallas, TX 75216       </v>
      </c>
      <c r="K530" s="111">
        <v>44405</v>
      </c>
      <c r="L530" s="111">
        <v>44405</v>
      </c>
      <c r="M530" s="111">
        <v>44414</v>
      </c>
      <c r="N530" s="111">
        <v>44414</v>
      </c>
      <c r="O530" s="111"/>
      <c r="P530" s="110" t="s">
        <v>1025</v>
      </c>
      <c r="Q530" s="110" t="s">
        <v>761</v>
      </c>
      <c r="R530" s="110" t="s">
        <v>4407</v>
      </c>
      <c r="S530" s="110" t="s">
        <v>4181</v>
      </c>
    </row>
    <row r="531" spans="1:19" hidden="1" x14ac:dyDescent="0.2">
      <c r="A531" s="110">
        <v>240417</v>
      </c>
      <c r="B531" s="110" t="s">
        <v>1277</v>
      </c>
      <c r="C531" s="110" t="s">
        <v>778</v>
      </c>
      <c r="D531" s="110" t="s">
        <v>1507</v>
      </c>
      <c r="E531" s="110" t="s">
        <v>4977</v>
      </c>
      <c r="G531" s="110" t="s">
        <v>4978</v>
      </c>
      <c r="H531" s="110" t="s">
        <v>4094</v>
      </c>
      <c r="I531" s="110" t="s">
        <v>4386</v>
      </c>
      <c r="J531" s="110" t="str">
        <f t="shared" si="8"/>
        <v xml:space="preserve">107 Ranch Rd, Krugerville, TX 76227       </v>
      </c>
      <c r="K531" s="111">
        <v>44417</v>
      </c>
      <c r="L531" s="111">
        <v>44417</v>
      </c>
      <c r="M531" s="111">
        <v>44701</v>
      </c>
      <c r="N531" s="111">
        <v>44701</v>
      </c>
      <c r="O531" s="111"/>
      <c r="P531" s="110" t="s">
        <v>1244</v>
      </c>
      <c r="R531" s="110" t="s">
        <v>4685</v>
      </c>
      <c r="S531" s="110" t="s">
        <v>4181</v>
      </c>
    </row>
    <row r="532" spans="1:19" hidden="1" x14ac:dyDescent="0.2">
      <c r="A532" s="110">
        <v>240418</v>
      </c>
      <c r="B532" s="110" t="s">
        <v>1508</v>
      </c>
      <c r="C532" s="110" t="s">
        <v>776</v>
      </c>
      <c r="D532" s="110" t="s">
        <v>913</v>
      </c>
      <c r="E532" s="110" t="s">
        <v>4979</v>
      </c>
      <c r="G532" s="110" t="s">
        <v>4242</v>
      </c>
      <c r="H532" s="110" t="s">
        <v>4094</v>
      </c>
      <c r="I532" s="110" t="s">
        <v>4243</v>
      </c>
      <c r="J532" s="110" t="str">
        <f t="shared" si="8"/>
        <v xml:space="preserve">4330 Blue Creek Dr, Garland, TX 75043       </v>
      </c>
      <c r="K532" s="111">
        <v>44574</v>
      </c>
      <c r="L532" s="111">
        <v>44574</v>
      </c>
      <c r="M532" s="111">
        <v>44582</v>
      </c>
      <c r="N532" s="111">
        <v>44582</v>
      </c>
      <c r="O532" s="111">
        <v>44574</v>
      </c>
      <c r="P532" s="110" t="s">
        <v>1454</v>
      </c>
      <c r="Q532" s="110" t="s">
        <v>761</v>
      </c>
      <c r="R532" s="110" t="s">
        <v>4926</v>
      </c>
      <c r="S532" s="110" t="s">
        <v>4181</v>
      </c>
    </row>
    <row r="533" spans="1:19" hidden="1" x14ac:dyDescent="0.2">
      <c r="A533" s="110">
        <v>240419</v>
      </c>
      <c r="B533" s="110" t="s">
        <v>1508</v>
      </c>
      <c r="C533" s="110" t="s">
        <v>776</v>
      </c>
      <c r="D533" s="110" t="s">
        <v>1509</v>
      </c>
      <c r="E533" s="110" t="s">
        <v>4979</v>
      </c>
      <c r="G533" s="110" t="s">
        <v>4242</v>
      </c>
      <c r="H533" s="110" t="s">
        <v>4094</v>
      </c>
      <c r="I533" s="110" t="s">
        <v>4243</v>
      </c>
      <c r="J533" s="110" t="str">
        <f t="shared" si="8"/>
        <v xml:space="preserve">4330 Blue Creek Dr, Garland, TX 75043       </v>
      </c>
      <c r="K533" s="111">
        <v>44407</v>
      </c>
      <c r="L533" s="111">
        <v>44407</v>
      </c>
      <c r="M533" s="111">
        <v>44582</v>
      </c>
      <c r="N533" s="111">
        <v>44582</v>
      </c>
      <c r="O533" s="111"/>
      <c r="P533" s="110" t="s">
        <v>1041</v>
      </c>
      <c r="Q533" s="110" t="s">
        <v>761</v>
      </c>
      <c r="R533" s="110" t="s">
        <v>4425</v>
      </c>
      <c r="S533" s="110" t="s">
        <v>4181</v>
      </c>
    </row>
    <row r="534" spans="1:19" hidden="1" x14ac:dyDescent="0.2">
      <c r="A534" s="110">
        <v>240420</v>
      </c>
      <c r="B534" s="110" t="s">
        <v>1175</v>
      </c>
      <c r="C534" s="110" t="s">
        <v>778</v>
      </c>
      <c r="D534" s="110" t="s">
        <v>1510</v>
      </c>
      <c r="E534" s="110" t="s">
        <v>4980</v>
      </c>
      <c r="G534" s="110" t="s">
        <v>4119</v>
      </c>
      <c r="H534" s="110" t="s">
        <v>4094</v>
      </c>
      <c r="I534" s="110" t="s">
        <v>4227</v>
      </c>
      <c r="J534" s="110" t="str">
        <f t="shared" si="8"/>
        <v xml:space="preserve">2962 Hanna Ave, Fort Worth, TX 76106       </v>
      </c>
      <c r="K534" s="111">
        <v>44412</v>
      </c>
      <c r="L534" s="111">
        <v>44412</v>
      </c>
      <c r="M534" s="111">
        <v>44561</v>
      </c>
      <c r="N534" s="111">
        <v>44561</v>
      </c>
      <c r="O534" s="111"/>
      <c r="P534" s="110" t="s">
        <v>1025</v>
      </c>
      <c r="Q534" s="110" t="s">
        <v>761</v>
      </c>
      <c r="R534" s="110" t="s">
        <v>4407</v>
      </c>
      <c r="S534" s="110" t="s">
        <v>4181</v>
      </c>
    </row>
    <row r="535" spans="1:19" hidden="1" x14ac:dyDescent="0.2">
      <c r="A535" s="110">
        <v>240421</v>
      </c>
      <c r="B535" s="110" t="s">
        <v>1061</v>
      </c>
      <c r="C535" s="110" t="s">
        <v>778</v>
      </c>
      <c r="D535" s="110" t="s">
        <v>1511</v>
      </c>
      <c r="E535" s="110" t="s">
        <v>4981</v>
      </c>
      <c r="G535" s="110" t="s">
        <v>4982</v>
      </c>
      <c r="H535" s="110" t="s">
        <v>4094</v>
      </c>
      <c r="I535" s="110" t="s">
        <v>4983</v>
      </c>
      <c r="J535" s="110" t="str">
        <f t="shared" si="8"/>
        <v xml:space="preserve">136 Private Rd 4888, Newark, TX 76071       </v>
      </c>
      <c r="K535" s="111">
        <v>44412</v>
      </c>
      <c r="L535" s="111">
        <v>44412</v>
      </c>
      <c r="M535" s="111">
        <v>44561</v>
      </c>
      <c r="N535" s="111">
        <v>44561</v>
      </c>
      <c r="O535" s="111"/>
      <c r="P535" s="110" t="s">
        <v>1025</v>
      </c>
      <c r="Q535" s="110" t="s">
        <v>761</v>
      </c>
      <c r="R535" s="110" t="s">
        <v>4407</v>
      </c>
      <c r="S535" s="110" t="s">
        <v>4181</v>
      </c>
    </row>
    <row r="536" spans="1:19" hidden="1" x14ac:dyDescent="0.2">
      <c r="A536" s="110">
        <v>240422</v>
      </c>
      <c r="B536" s="110" t="s">
        <v>1512</v>
      </c>
      <c r="D536" s="110" t="s">
        <v>1513</v>
      </c>
      <c r="E536" s="110" t="s">
        <v>4984</v>
      </c>
      <c r="G536" s="110" t="s">
        <v>4126</v>
      </c>
      <c r="H536" s="110" t="s">
        <v>4094</v>
      </c>
      <c r="I536" s="110" t="s">
        <v>4127</v>
      </c>
      <c r="J536" s="110" t="str">
        <f t="shared" si="8"/>
        <v xml:space="preserve">1906 Baywood Ln, Arlington, TX 76014       </v>
      </c>
      <c r="K536" s="111">
        <v>44412</v>
      </c>
      <c r="L536" s="111">
        <v>44412</v>
      </c>
      <c r="M536" s="111">
        <v>44561</v>
      </c>
      <c r="N536" s="111">
        <v>44561</v>
      </c>
      <c r="O536" s="111"/>
      <c r="P536" s="110" t="s">
        <v>1025</v>
      </c>
      <c r="Q536" s="110" t="s">
        <v>761</v>
      </c>
      <c r="R536" s="110" t="s">
        <v>4407</v>
      </c>
      <c r="S536" s="110" t="s">
        <v>4181</v>
      </c>
    </row>
    <row r="537" spans="1:19" hidden="1" x14ac:dyDescent="0.2">
      <c r="A537" s="110">
        <v>240423</v>
      </c>
      <c r="B537" s="110" t="s">
        <v>1514</v>
      </c>
      <c r="D537" s="110" t="s">
        <v>1515</v>
      </c>
      <c r="E537" s="110" t="s">
        <v>4985</v>
      </c>
      <c r="G537" s="110" t="s">
        <v>4986</v>
      </c>
      <c r="H537" s="110" t="s">
        <v>4094</v>
      </c>
      <c r="I537" s="110" t="s">
        <v>4987</v>
      </c>
      <c r="J537" s="110" t="str">
        <f t="shared" si="8"/>
        <v xml:space="preserve">610 Wester Rd, Ferris, TX 75125       </v>
      </c>
      <c r="K537" s="111">
        <v>44413</v>
      </c>
      <c r="L537" s="111">
        <v>44413</v>
      </c>
      <c r="M537" s="111">
        <v>44561</v>
      </c>
      <c r="N537" s="111">
        <v>44561</v>
      </c>
      <c r="O537" s="111"/>
      <c r="P537" s="110" t="s">
        <v>1025</v>
      </c>
      <c r="Q537" s="110" t="s">
        <v>761</v>
      </c>
      <c r="R537" s="110" t="s">
        <v>4407</v>
      </c>
      <c r="S537" s="110" t="s">
        <v>4181</v>
      </c>
    </row>
    <row r="538" spans="1:19" hidden="1" x14ac:dyDescent="0.2">
      <c r="A538" s="110">
        <v>240424</v>
      </c>
      <c r="B538" s="110" t="s">
        <v>1516</v>
      </c>
      <c r="D538" s="110" t="s">
        <v>1517</v>
      </c>
      <c r="E538" s="110" t="s">
        <v>4988</v>
      </c>
      <c r="G538" s="110" t="s">
        <v>4119</v>
      </c>
      <c r="H538" s="110" t="s">
        <v>4094</v>
      </c>
      <c r="I538" s="110" t="s">
        <v>4708</v>
      </c>
      <c r="J538" s="110" t="str">
        <f t="shared" si="8"/>
        <v xml:space="preserve">4021 Fitzhugh Ave, Fort Worth, TX 76105       </v>
      </c>
      <c r="K538" s="111">
        <v>44419</v>
      </c>
      <c r="L538" s="111">
        <v>44419</v>
      </c>
      <c r="M538" s="111">
        <v>45220</v>
      </c>
      <c r="N538" s="111">
        <v>45220</v>
      </c>
      <c r="O538" s="111">
        <v>45162</v>
      </c>
      <c r="P538" s="110" t="s">
        <v>989</v>
      </c>
      <c r="Q538" s="110" t="s">
        <v>761</v>
      </c>
      <c r="R538" s="110" t="s">
        <v>4361</v>
      </c>
      <c r="S538" s="110" t="s">
        <v>4181</v>
      </c>
    </row>
    <row r="539" spans="1:19" x14ac:dyDescent="0.2">
      <c r="A539" s="110">
        <v>240425</v>
      </c>
      <c r="B539" s="110" t="s">
        <v>1518</v>
      </c>
      <c r="D539" s="110" t="s">
        <v>1519</v>
      </c>
      <c r="E539" s="110" t="s">
        <v>4989</v>
      </c>
      <c r="G539" s="110" t="s">
        <v>4104</v>
      </c>
      <c r="H539" s="110" t="s">
        <v>4094</v>
      </c>
      <c r="I539" s="110" t="s">
        <v>4161</v>
      </c>
      <c r="J539" s="110" t="str">
        <f t="shared" si="8"/>
        <v xml:space="preserve">1142 Houghton Rd, Dallas, TX 75217       </v>
      </c>
      <c r="K539" s="111">
        <v>44417</v>
      </c>
      <c r="L539" s="111">
        <v>44417</v>
      </c>
      <c r="M539" s="111">
        <v>45449</v>
      </c>
      <c r="N539" s="111">
        <v>45449</v>
      </c>
      <c r="O539" s="111">
        <v>45351</v>
      </c>
      <c r="P539" s="110" t="s">
        <v>1022</v>
      </c>
      <c r="Q539" s="110" t="s">
        <v>761</v>
      </c>
      <c r="R539" s="110" t="s">
        <v>4404</v>
      </c>
      <c r="S539" s="110" t="s">
        <v>4181</v>
      </c>
    </row>
    <row r="540" spans="1:19" hidden="1" x14ac:dyDescent="0.2">
      <c r="A540" s="110">
        <v>240426</v>
      </c>
      <c r="B540" s="110" t="s">
        <v>1520</v>
      </c>
      <c r="D540" s="110" t="s">
        <v>1521</v>
      </c>
      <c r="E540" s="110" t="s">
        <v>4990</v>
      </c>
      <c r="G540" s="110" t="s">
        <v>4287</v>
      </c>
      <c r="H540" s="110" t="s">
        <v>4094</v>
      </c>
      <c r="I540" s="110" t="s">
        <v>4648</v>
      </c>
      <c r="J540" s="110" t="str">
        <f t="shared" si="8"/>
        <v xml:space="preserve">1730 Milner Rd, Irving, TX 75061       </v>
      </c>
      <c r="K540" s="111">
        <v>44417</v>
      </c>
      <c r="L540" s="111">
        <v>44417</v>
      </c>
      <c r="M540" s="111">
        <v>45166</v>
      </c>
      <c r="N540" s="111">
        <v>45166</v>
      </c>
      <c r="O540" s="111"/>
      <c r="P540" s="110" t="s">
        <v>1022</v>
      </c>
      <c r="Q540" s="110" t="s">
        <v>761</v>
      </c>
      <c r="R540" s="110" t="s">
        <v>4404</v>
      </c>
      <c r="S540" s="110" t="s">
        <v>4181</v>
      </c>
    </row>
    <row r="541" spans="1:19" hidden="1" x14ac:dyDescent="0.2">
      <c r="A541" s="110">
        <v>240427</v>
      </c>
      <c r="B541" s="110" t="s">
        <v>1522</v>
      </c>
      <c r="D541" s="110" t="s">
        <v>1523</v>
      </c>
      <c r="E541" s="110" t="s">
        <v>4991</v>
      </c>
      <c r="G541" s="110" t="s">
        <v>4104</v>
      </c>
      <c r="H541" s="110" t="s">
        <v>4094</v>
      </c>
      <c r="I541" s="110" t="s">
        <v>4161</v>
      </c>
      <c r="J541" s="110" t="str">
        <f t="shared" si="8"/>
        <v xml:space="preserve">206 Green Haven Dr , Dallas, TX 75217       </v>
      </c>
      <c r="K541" s="111">
        <v>44417</v>
      </c>
      <c r="L541" s="111">
        <v>44417</v>
      </c>
      <c r="M541" s="111">
        <v>44425</v>
      </c>
      <c r="N541" s="111">
        <v>44425</v>
      </c>
      <c r="O541" s="111"/>
      <c r="P541" s="110" t="s">
        <v>1022</v>
      </c>
      <c r="Q541" s="110" t="s">
        <v>761</v>
      </c>
      <c r="R541" s="110" t="s">
        <v>4404</v>
      </c>
      <c r="S541" s="110" t="s">
        <v>4181</v>
      </c>
    </row>
    <row r="542" spans="1:19" hidden="1" x14ac:dyDescent="0.2">
      <c r="A542" s="110">
        <v>240428</v>
      </c>
      <c r="B542" s="110" t="s">
        <v>969</v>
      </c>
      <c r="D542" s="110" t="s">
        <v>1524</v>
      </c>
      <c r="E542" s="110" t="s">
        <v>4992</v>
      </c>
      <c r="G542" s="110" t="s">
        <v>4104</v>
      </c>
      <c r="H542" s="110" t="s">
        <v>4094</v>
      </c>
      <c r="I542" s="110" t="s">
        <v>4468</v>
      </c>
      <c r="J542" s="110" t="str">
        <f t="shared" si="8"/>
        <v xml:space="preserve">3831 Saddleback Dr, Dallas, TX 75227       </v>
      </c>
      <c r="K542" s="111">
        <v>44417</v>
      </c>
      <c r="L542" s="111">
        <v>44417</v>
      </c>
      <c r="M542" s="111">
        <v>44462</v>
      </c>
      <c r="N542" s="111">
        <v>44462</v>
      </c>
      <c r="O542" s="111"/>
      <c r="P542" s="110" t="s">
        <v>1025</v>
      </c>
      <c r="Q542" s="110" t="s">
        <v>761</v>
      </c>
      <c r="R542" s="110" t="s">
        <v>4407</v>
      </c>
      <c r="S542" s="110" t="s">
        <v>4181</v>
      </c>
    </row>
    <row r="543" spans="1:19" hidden="1" x14ac:dyDescent="0.2">
      <c r="A543" s="110">
        <v>240429</v>
      </c>
      <c r="B543" s="110" t="s">
        <v>1525</v>
      </c>
      <c r="C543" s="110" t="s">
        <v>848</v>
      </c>
      <c r="D543" s="110" t="s">
        <v>794</v>
      </c>
      <c r="E543" s="110" t="s">
        <v>4993</v>
      </c>
      <c r="G543" s="110" t="s">
        <v>4287</v>
      </c>
      <c r="H543" s="110" t="s">
        <v>4094</v>
      </c>
      <c r="I543" s="110" t="s">
        <v>4648</v>
      </c>
      <c r="J543" s="110" t="str">
        <f t="shared" si="8"/>
        <v xml:space="preserve">1530 Jamestown Dr, Irving, TX 75061       </v>
      </c>
      <c r="K543" s="111">
        <v>44417</v>
      </c>
      <c r="L543" s="111">
        <v>44417</v>
      </c>
      <c r="M543" s="111">
        <v>44429</v>
      </c>
      <c r="N543" s="111">
        <v>44429</v>
      </c>
      <c r="O543" s="111"/>
      <c r="P543" s="110" t="s">
        <v>1025</v>
      </c>
      <c r="R543" s="110" t="s">
        <v>4407</v>
      </c>
      <c r="S543" s="110" t="s">
        <v>4181</v>
      </c>
    </row>
    <row r="544" spans="1:19" hidden="1" x14ac:dyDescent="0.2">
      <c r="A544" s="110">
        <v>240430</v>
      </c>
      <c r="B544" s="110" t="s">
        <v>877</v>
      </c>
      <c r="C544" s="110" t="s">
        <v>769</v>
      </c>
      <c r="D544" s="110" t="s">
        <v>1526</v>
      </c>
      <c r="E544" s="110" t="s">
        <v>4994</v>
      </c>
      <c r="G544" s="110" t="s">
        <v>4249</v>
      </c>
      <c r="H544" s="110" t="s">
        <v>4094</v>
      </c>
      <c r="I544" s="110" t="s">
        <v>4995</v>
      </c>
      <c r="J544" s="110" t="str">
        <f t="shared" si="8"/>
        <v xml:space="preserve">1240 N Cowan Ave Trl 177, Lewisville, TX 75057       </v>
      </c>
      <c r="K544" s="111">
        <v>44417</v>
      </c>
      <c r="L544" s="111">
        <v>44417</v>
      </c>
      <c r="M544" s="111">
        <v>44541</v>
      </c>
      <c r="N544" s="111">
        <v>44541</v>
      </c>
      <c r="O544" s="111"/>
      <c r="P544" s="110" t="s">
        <v>1270</v>
      </c>
      <c r="Q544" s="110" t="s">
        <v>761</v>
      </c>
      <c r="R544" s="110" t="s">
        <v>4722</v>
      </c>
      <c r="S544" s="110" t="s">
        <v>4181</v>
      </c>
    </row>
    <row r="545" spans="1:19" hidden="1" x14ac:dyDescent="0.2">
      <c r="A545" s="110">
        <v>240431</v>
      </c>
      <c r="B545" s="110" t="s">
        <v>908</v>
      </c>
      <c r="D545" s="110" t="s">
        <v>1527</v>
      </c>
      <c r="E545" s="110" t="s">
        <v>4996</v>
      </c>
      <c r="G545" s="110" t="s">
        <v>4294</v>
      </c>
      <c r="H545" s="110" t="s">
        <v>4094</v>
      </c>
      <c r="I545" s="110" t="s">
        <v>4295</v>
      </c>
      <c r="J545" s="110" t="str">
        <f t="shared" si="8"/>
        <v xml:space="preserve">601 Brown Trail #321, Hurst, TX 76053       </v>
      </c>
      <c r="K545" s="111">
        <v>44424</v>
      </c>
      <c r="L545" s="111">
        <v>44424</v>
      </c>
      <c r="M545" s="111">
        <v>44995</v>
      </c>
      <c r="N545" s="111">
        <v>44995</v>
      </c>
      <c r="O545" s="111">
        <v>44655</v>
      </c>
      <c r="P545" s="110" t="s">
        <v>1054</v>
      </c>
      <c r="Q545" s="110" t="s">
        <v>761</v>
      </c>
      <c r="R545" s="110" t="s">
        <v>4440</v>
      </c>
      <c r="S545" s="110" t="s">
        <v>4181</v>
      </c>
    </row>
    <row r="546" spans="1:19" hidden="1" x14ac:dyDescent="0.2">
      <c r="A546" s="110">
        <v>240432</v>
      </c>
      <c r="B546" s="110" t="s">
        <v>1528</v>
      </c>
      <c r="C546" s="110" t="s">
        <v>766</v>
      </c>
      <c r="D546" s="110" t="s">
        <v>1529</v>
      </c>
      <c r="E546" s="110" t="s">
        <v>4997</v>
      </c>
      <c r="G546" s="110" t="s">
        <v>4998</v>
      </c>
      <c r="H546" s="110" t="s">
        <v>4094</v>
      </c>
      <c r="I546" s="110" t="s">
        <v>4999</v>
      </c>
      <c r="J546" s="110" t="str">
        <f t="shared" si="8"/>
        <v xml:space="preserve">340 VZ County Road 3901, Wills Point, TX 75169       </v>
      </c>
      <c r="K546" s="111">
        <v>44424</v>
      </c>
      <c r="L546" s="111">
        <v>44424</v>
      </c>
      <c r="M546" s="111">
        <v>44477</v>
      </c>
      <c r="N546" s="111">
        <v>44477</v>
      </c>
      <c r="O546" s="111"/>
      <c r="P546" s="110" t="s">
        <v>1244</v>
      </c>
      <c r="R546" s="110" t="s">
        <v>4685</v>
      </c>
      <c r="S546" s="110" t="s">
        <v>4144</v>
      </c>
    </row>
    <row r="547" spans="1:19" hidden="1" x14ac:dyDescent="0.2">
      <c r="A547" s="110">
        <v>240433</v>
      </c>
      <c r="B547" s="110" t="s">
        <v>1035</v>
      </c>
      <c r="D547" s="110" t="s">
        <v>1530</v>
      </c>
      <c r="E547" s="110" t="s">
        <v>4458</v>
      </c>
      <c r="G547" s="110" t="s">
        <v>4104</v>
      </c>
      <c r="H547" s="110" t="s">
        <v>4094</v>
      </c>
      <c r="I547" s="110" t="s">
        <v>4459</v>
      </c>
      <c r="J547" s="110" t="str">
        <f t="shared" si="8"/>
        <v xml:space="preserve">1034 E 8th St, Dallas, TX 75203       </v>
      </c>
      <c r="K547" s="111">
        <v>44426</v>
      </c>
      <c r="L547" s="111">
        <v>44426</v>
      </c>
      <c r="M547" s="111">
        <v>44611</v>
      </c>
      <c r="N547" s="111">
        <v>44611</v>
      </c>
      <c r="O547" s="111"/>
      <c r="P547" s="110" t="s">
        <v>1025</v>
      </c>
      <c r="Q547" s="110" t="s">
        <v>761</v>
      </c>
      <c r="R547" s="110" t="s">
        <v>4407</v>
      </c>
      <c r="S547" s="110" t="s">
        <v>4181</v>
      </c>
    </row>
    <row r="548" spans="1:19" hidden="1" x14ac:dyDescent="0.2">
      <c r="A548" s="110">
        <v>240434</v>
      </c>
      <c r="B548" s="110" t="s">
        <v>974</v>
      </c>
      <c r="C548" s="110" t="s">
        <v>791</v>
      </c>
      <c r="D548" s="110" t="s">
        <v>1531</v>
      </c>
      <c r="E548" s="110" t="s">
        <v>5000</v>
      </c>
      <c r="G548" s="110" t="s">
        <v>4104</v>
      </c>
      <c r="H548" s="110" t="s">
        <v>4094</v>
      </c>
      <c r="I548" s="110" t="s">
        <v>4468</v>
      </c>
      <c r="J548" s="110" t="str">
        <f t="shared" si="8"/>
        <v xml:space="preserve">2808 N St Augustine Dr Apt 616, Dallas, TX 75227       </v>
      </c>
      <c r="K548" s="111">
        <v>44428</v>
      </c>
      <c r="L548" s="111">
        <v>44428</v>
      </c>
      <c r="M548" s="111">
        <v>44610</v>
      </c>
      <c r="N548" s="111">
        <v>44610</v>
      </c>
      <c r="O548" s="111"/>
      <c r="P548" s="110" t="s">
        <v>837</v>
      </c>
      <c r="Q548" s="110" t="s">
        <v>761</v>
      </c>
      <c r="R548" s="110" t="s">
        <v>4174</v>
      </c>
      <c r="S548" s="110" t="s">
        <v>4181</v>
      </c>
    </row>
    <row r="549" spans="1:19" x14ac:dyDescent="0.2">
      <c r="A549" s="110">
        <v>240435</v>
      </c>
      <c r="B549" s="110" t="s">
        <v>1035</v>
      </c>
      <c r="C549" s="110" t="s">
        <v>900</v>
      </c>
      <c r="D549" s="110" t="s">
        <v>889</v>
      </c>
      <c r="E549" s="110" t="s">
        <v>4241</v>
      </c>
      <c r="G549" s="110" t="s">
        <v>4242</v>
      </c>
      <c r="H549" s="110" t="s">
        <v>4094</v>
      </c>
      <c r="I549" s="110" t="s">
        <v>4243</v>
      </c>
      <c r="J549" s="110" t="str">
        <f t="shared" si="8"/>
        <v xml:space="preserve">4013 Easton Meadows Dr Apt 206, Garland, TX 75043       </v>
      </c>
      <c r="K549" s="111">
        <v>44438</v>
      </c>
      <c r="L549" s="111">
        <v>44438</v>
      </c>
      <c r="M549" s="111">
        <v>45622</v>
      </c>
      <c r="N549" s="111"/>
      <c r="O549" s="111"/>
      <c r="P549" s="110" t="s">
        <v>843</v>
      </c>
      <c r="Q549" s="110" t="s">
        <v>761</v>
      </c>
      <c r="R549" s="110" t="s">
        <v>4180</v>
      </c>
      <c r="S549" s="110" t="s">
        <v>4181</v>
      </c>
    </row>
    <row r="550" spans="1:19" hidden="1" x14ac:dyDescent="0.2">
      <c r="A550" s="110">
        <v>240436</v>
      </c>
      <c r="B550" s="110" t="s">
        <v>1320</v>
      </c>
      <c r="D550" s="110" t="s">
        <v>1532</v>
      </c>
      <c r="E550" s="110" t="s">
        <v>5001</v>
      </c>
      <c r="G550" s="110" t="s">
        <v>4167</v>
      </c>
      <c r="H550" s="110" t="s">
        <v>4094</v>
      </c>
      <c r="I550" s="110" t="s">
        <v>4684</v>
      </c>
      <c r="J550" s="110" t="str">
        <f t="shared" si="8"/>
        <v xml:space="preserve">3009 Meadow Cir, Grand Prairie, TX 75052       </v>
      </c>
      <c r="L550" s="111">
        <v>44438</v>
      </c>
      <c r="M550" s="111">
        <v>44438</v>
      </c>
      <c r="N550" s="111">
        <v>44438</v>
      </c>
      <c r="O550" s="111"/>
      <c r="P550" s="110" t="s">
        <v>1454</v>
      </c>
      <c r="Q550" s="110" t="s">
        <v>761</v>
      </c>
      <c r="R550" s="110" t="s">
        <v>4926</v>
      </c>
      <c r="S550" s="110" t="s">
        <v>4181</v>
      </c>
    </row>
    <row r="551" spans="1:19" hidden="1" x14ac:dyDescent="0.2">
      <c r="A551" s="110">
        <v>240437</v>
      </c>
      <c r="B551" s="110" t="s">
        <v>1304</v>
      </c>
      <c r="D551" s="110" t="s">
        <v>1533</v>
      </c>
      <c r="E551" s="110" t="s">
        <v>5002</v>
      </c>
      <c r="G551" s="110" t="s">
        <v>4104</v>
      </c>
      <c r="H551" s="110" t="s">
        <v>4094</v>
      </c>
      <c r="I551" s="110" t="s">
        <v>4468</v>
      </c>
      <c r="J551" s="110" t="str">
        <f t="shared" si="8"/>
        <v xml:space="preserve">2839 Cypress Ave, Dallas, TX 75227       </v>
      </c>
      <c r="K551" s="111">
        <v>44438</v>
      </c>
      <c r="L551" s="111">
        <v>44438</v>
      </c>
      <c r="M551" s="111">
        <v>44477</v>
      </c>
      <c r="N551" s="111">
        <v>44477</v>
      </c>
      <c r="O551" s="111"/>
      <c r="P551" s="110" t="s">
        <v>1041</v>
      </c>
      <c r="Q551" s="110" t="s">
        <v>761</v>
      </c>
      <c r="R551" s="110" t="s">
        <v>4425</v>
      </c>
      <c r="S551" s="110" t="s">
        <v>4181</v>
      </c>
    </row>
    <row r="552" spans="1:19" hidden="1" x14ac:dyDescent="0.2">
      <c r="A552" s="110">
        <v>240438</v>
      </c>
      <c r="B552" s="110" t="s">
        <v>938</v>
      </c>
      <c r="D552" s="110" t="s">
        <v>1534</v>
      </c>
      <c r="E552" s="110" t="s">
        <v>5003</v>
      </c>
      <c r="G552" s="110" t="s">
        <v>4167</v>
      </c>
      <c r="H552" s="110" t="s">
        <v>4094</v>
      </c>
      <c r="I552" s="110" t="s">
        <v>4633</v>
      </c>
      <c r="J552" s="110" t="str">
        <f t="shared" si="8"/>
        <v xml:space="preserve">1201 Willow St, Grand Prairie, TX 75050       </v>
      </c>
      <c r="K552" s="111">
        <v>44433</v>
      </c>
      <c r="L552" s="111">
        <v>44433</v>
      </c>
      <c r="M552" s="111">
        <v>44841</v>
      </c>
      <c r="N552" s="111">
        <v>44841</v>
      </c>
      <c r="O552" s="111"/>
      <c r="P552" s="110" t="s">
        <v>1054</v>
      </c>
      <c r="Q552" s="110" t="s">
        <v>761</v>
      </c>
      <c r="R552" s="110" t="s">
        <v>4440</v>
      </c>
      <c r="S552" s="110" t="s">
        <v>4181</v>
      </c>
    </row>
    <row r="553" spans="1:19" hidden="1" x14ac:dyDescent="0.2">
      <c r="A553" s="110">
        <v>240440</v>
      </c>
      <c r="B553" s="110" t="s">
        <v>999</v>
      </c>
      <c r="C553" s="110" t="s">
        <v>900</v>
      </c>
      <c r="D553" s="110" t="s">
        <v>1535</v>
      </c>
      <c r="E553" s="110" t="s">
        <v>5004</v>
      </c>
      <c r="G553" s="110" t="s">
        <v>4235</v>
      </c>
      <c r="H553" s="110" t="s">
        <v>4094</v>
      </c>
      <c r="I553" s="110" t="s">
        <v>4236</v>
      </c>
      <c r="J553" s="110" t="str">
        <f t="shared" si="8"/>
        <v xml:space="preserve">1515 Belmont St, Mesquite, TX 75149       </v>
      </c>
      <c r="K553" s="111">
        <v>44448</v>
      </c>
      <c r="L553" s="111">
        <v>44448</v>
      </c>
      <c r="M553" s="111">
        <v>44476</v>
      </c>
      <c r="N553" s="111">
        <v>44476</v>
      </c>
      <c r="O553" s="111"/>
      <c r="P553" s="110" t="s">
        <v>1091</v>
      </c>
      <c r="Q553" s="110" t="s">
        <v>761</v>
      </c>
      <c r="R553" s="110" t="s">
        <v>4478</v>
      </c>
      <c r="S553" s="110" t="s">
        <v>4181</v>
      </c>
    </row>
    <row r="554" spans="1:19" x14ac:dyDescent="0.2">
      <c r="A554" s="110">
        <v>240441</v>
      </c>
      <c r="B554" s="110" t="s">
        <v>908</v>
      </c>
      <c r="C554" s="110" t="s">
        <v>810</v>
      </c>
      <c r="D554" s="110" t="s">
        <v>1536</v>
      </c>
      <c r="E554" s="110" t="s">
        <v>5005</v>
      </c>
      <c r="G554" s="110" t="s">
        <v>4126</v>
      </c>
      <c r="H554" s="110" t="s">
        <v>4094</v>
      </c>
      <c r="I554" s="110" t="s">
        <v>4224</v>
      </c>
      <c r="J554" s="110" t="str">
        <f t="shared" si="8"/>
        <v xml:space="preserve">6006 Ivy Glen Dr, Arlington, TX 76017       </v>
      </c>
      <c r="K554" s="111">
        <v>44452</v>
      </c>
      <c r="L554" s="111">
        <v>44452</v>
      </c>
      <c r="M554" s="111">
        <v>45625</v>
      </c>
      <c r="N554" s="111"/>
      <c r="O554" s="111"/>
      <c r="P554" s="110" t="s">
        <v>1130</v>
      </c>
      <c r="Q554" s="110" t="s">
        <v>761</v>
      </c>
      <c r="R554" s="110" t="s">
        <v>4541</v>
      </c>
      <c r="S554" s="110" t="s">
        <v>4181</v>
      </c>
    </row>
    <row r="555" spans="1:19" x14ac:dyDescent="0.2">
      <c r="A555" s="110">
        <v>240442</v>
      </c>
      <c r="B555" s="110" t="s">
        <v>1537</v>
      </c>
      <c r="D555" s="110" t="s">
        <v>1470</v>
      </c>
      <c r="E555" s="110" t="s">
        <v>5006</v>
      </c>
      <c r="G555" s="110" t="s">
        <v>4126</v>
      </c>
      <c r="H555" s="110" t="s">
        <v>4094</v>
      </c>
      <c r="I555" s="110" t="s">
        <v>4127</v>
      </c>
      <c r="J555" s="110" t="str">
        <f t="shared" si="8"/>
        <v xml:space="preserve">1503 Roanoke St, Arlington, TX 76014       </v>
      </c>
      <c r="K555" s="111">
        <v>44452</v>
      </c>
      <c r="L555" s="111">
        <v>44452</v>
      </c>
      <c r="M555" s="111">
        <v>45625</v>
      </c>
      <c r="N555" s="111"/>
      <c r="O555" s="111"/>
      <c r="P555" s="110" t="s">
        <v>1057</v>
      </c>
      <c r="Q555" s="110" t="s">
        <v>761</v>
      </c>
      <c r="R555" s="110" t="s">
        <v>4445</v>
      </c>
      <c r="S555" s="110" t="s">
        <v>4181</v>
      </c>
    </row>
    <row r="556" spans="1:19" x14ac:dyDescent="0.2">
      <c r="A556" s="110">
        <v>240443</v>
      </c>
      <c r="B556" s="110" t="s">
        <v>908</v>
      </c>
      <c r="C556" s="110" t="s">
        <v>810</v>
      </c>
      <c r="D556" s="110" t="s">
        <v>1538</v>
      </c>
      <c r="E556" s="110" t="s">
        <v>5007</v>
      </c>
      <c r="G556" s="110" t="s">
        <v>4167</v>
      </c>
      <c r="H556" s="110" t="s">
        <v>4094</v>
      </c>
      <c r="I556" s="110" t="s">
        <v>4410</v>
      </c>
      <c r="J556" s="110" t="str">
        <f t="shared" si="8"/>
        <v xml:space="preserve">614 SE 12th St, Grand Prairie, TX 75051       </v>
      </c>
      <c r="K556" s="111">
        <v>44452</v>
      </c>
      <c r="L556" s="111">
        <v>44452</v>
      </c>
      <c r="M556" s="111">
        <v>45622</v>
      </c>
      <c r="N556" s="111"/>
      <c r="O556" s="111"/>
      <c r="P556" s="110" t="s">
        <v>1022</v>
      </c>
      <c r="Q556" s="110" t="s">
        <v>761</v>
      </c>
      <c r="R556" s="110" t="s">
        <v>4404</v>
      </c>
      <c r="S556" s="110" t="s">
        <v>4181</v>
      </c>
    </row>
    <row r="557" spans="1:19" x14ac:dyDescent="0.2">
      <c r="A557" s="110">
        <v>240444</v>
      </c>
      <c r="B557" s="110" t="s">
        <v>1539</v>
      </c>
      <c r="D557" s="110" t="s">
        <v>1540</v>
      </c>
      <c r="E557" s="110" t="s">
        <v>5008</v>
      </c>
      <c r="G557" s="110" t="s">
        <v>4119</v>
      </c>
      <c r="H557" s="110" t="s">
        <v>4094</v>
      </c>
      <c r="I557" s="110" t="s">
        <v>4339</v>
      </c>
      <c r="J557" s="110" t="str">
        <f t="shared" si="8"/>
        <v xml:space="preserve">5604 Neystel Rd, Fort Worth, TX 76134       </v>
      </c>
      <c r="K557" s="111">
        <v>44452</v>
      </c>
      <c r="L557" s="111">
        <v>44452</v>
      </c>
      <c r="M557" s="111">
        <v>45625</v>
      </c>
      <c r="N557" s="111"/>
      <c r="O557" s="111"/>
      <c r="P557" s="110" t="s">
        <v>1057</v>
      </c>
      <c r="Q557" s="110" t="s">
        <v>761</v>
      </c>
      <c r="R557" s="110" t="s">
        <v>4445</v>
      </c>
      <c r="S557" s="110" t="s">
        <v>4181</v>
      </c>
    </row>
    <row r="558" spans="1:19" hidden="1" x14ac:dyDescent="0.2">
      <c r="A558" s="110">
        <v>240445</v>
      </c>
      <c r="B558" s="110" t="s">
        <v>1209</v>
      </c>
      <c r="D558" s="110" t="s">
        <v>1045</v>
      </c>
      <c r="E558" s="110" t="s">
        <v>5009</v>
      </c>
      <c r="G558" s="110" t="s">
        <v>4104</v>
      </c>
      <c r="H558" s="110" t="s">
        <v>4094</v>
      </c>
      <c r="I558" s="110" t="s">
        <v>4161</v>
      </c>
      <c r="J558" s="110" t="str">
        <f t="shared" si="8"/>
        <v xml:space="preserve">1815 Hillburn Dr, Dallas, TX 75217       </v>
      </c>
      <c r="K558" s="111">
        <v>44466</v>
      </c>
      <c r="L558" s="111">
        <v>44466</v>
      </c>
      <c r="M558" s="111">
        <v>44762</v>
      </c>
      <c r="N558" s="111">
        <v>44762</v>
      </c>
      <c r="O558" s="111"/>
      <c r="P558" s="110" t="s">
        <v>1325</v>
      </c>
      <c r="Q558" s="110" t="s">
        <v>761</v>
      </c>
      <c r="R558" s="110" t="s">
        <v>4784</v>
      </c>
      <c r="S558" s="110" t="s">
        <v>4181</v>
      </c>
    </row>
    <row r="559" spans="1:19" hidden="1" x14ac:dyDescent="0.2">
      <c r="A559" s="110">
        <v>240446</v>
      </c>
      <c r="B559" s="110" t="s">
        <v>1518</v>
      </c>
      <c r="D559" s="110" t="s">
        <v>1541</v>
      </c>
      <c r="E559" s="110" t="s">
        <v>5010</v>
      </c>
      <c r="G559" s="110" t="s">
        <v>1498</v>
      </c>
      <c r="H559" s="110" t="s">
        <v>4094</v>
      </c>
      <c r="I559" s="110" t="s">
        <v>5011</v>
      </c>
      <c r="J559" s="110" t="str">
        <f t="shared" si="8"/>
        <v xml:space="preserve">100 Cordes Dr, Alvarado, TX 76009       </v>
      </c>
      <c r="K559" s="111">
        <v>44466</v>
      </c>
      <c r="L559" s="111">
        <v>44466</v>
      </c>
      <c r="M559" s="111">
        <v>44799</v>
      </c>
      <c r="N559" s="111">
        <v>44799</v>
      </c>
      <c r="O559" s="111"/>
      <c r="P559" s="110" t="s">
        <v>1022</v>
      </c>
      <c r="Q559" s="110" t="s">
        <v>761</v>
      </c>
      <c r="R559" s="110" t="s">
        <v>4404</v>
      </c>
      <c r="S559" s="110" t="s">
        <v>4181</v>
      </c>
    </row>
    <row r="560" spans="1:19" hidden="1" x14ac:dyDescent="0.2">
      <c r="A560" s="110">
        <v>240447</v>
      </c>
      <c r="B560" s="110" t="s">
        <v>928</v>
      </c>
      <c r="C560" s="110" t="s">
        <v>776</v>
      </c>
      <c r="D560" s="110" t="s">
        <v>862</v>
      </c>
      <c r="E560" s="110" t="s">
        <v>5012</v>
      </c>
      <c r="G560" s="110" t="s">
        <v>4235</v>
      </c>
      <c r="H560" s="110" t="s">
        <v>4094</v>
      </c>
      <c r="I560" s="110" t="s">
        <v>4236</v>
      </c>
      <c r="J560" s="110" t="str">
        <f t="shared" si="8"/>
        <v xml:space="preserve">425 Starling Dr, Mesquite, TX 75149       </v>
      </c>
      <c r="K560" s="111">
        <v>44466</v>
      </c>
      <c r="L560" s="111">
        <v>44466</v>
      </c>
      <c r="M560" s="111">
        <v>45149</v>
      </c>
      <c r="N560" s="111">
        <v>45149</v>
      </c>
      <c r="O560" s="111"/>
      <c r="P560" s="110" t="s">
        <v>989</v>
      </c>
      <c r="Q560" s="110" t="s">
        <v>761</v>
      </c>
      <c r="R560" s="110" t="s">
        <v>4361</v>
      </c>
      <c r="S560" s="110" t="s">
        <v>4181</v>
      </c>
    </row>
    <row r="561" spans="1:19" x14ac:dyDescent="0.2">
      <c r="A561" s="110">
        <v>240448</v>
      </c>
      <c r="B561" s="110" t="s">
        <v>938</v>
      </c>
      <c r="D561" s="110" t="s">
        <v>1542</v>
      </c>
      <c r="E561" s="110" t="s">
        <v>5013</v>
      </c>
      <c r="G561" s="110" t="s">
        <v>4119</v>
      </c>
      <c r="H561" s="110" t="s">
        <v>4094</v>
      </c>
      <c r="I561" s="110" t="s">
        <v>4708</v>
      </c>
      <c r="J561" s="110" t="str">
        <f t="shared" si="8"/>
        <v xml:space="preserve">3823 Ave N, Fort Worth, TX 76105       </v>
      </c>
      <c r="K561" s="111">
        <v>44466</v>
      </c>
      <c r="L561" s="111">
        <v>44466</v>
      </c>
      <c r="M561" s="111">
        <v>45625</v>
      </c>
      <c r="N561" s="111"/>
      <c r="O561" s="111"/>
      <c r="P561" s="110" t="s">
        <v>1031</v>
      </c>
      <c r="Q561" s="110" t="s">
        <v>761</v>
      </c>
      <c r="R561" s="110" t="s">
        <v>4415</v>
      </c>
      <c r="S561" s="110" t="s">
        <v>4181</v>
      </c>
    </row>
    <row r="562" spans="1:19" x14ac:dyDescent="0.2">
      <c r="A562" s="110">
        <v>240449</v>
      </c>
      <c r="B562" s="110" t="s">
        <v>891</v>
      </c>
      <c r="D562" s="110" t="s">
        <v>1543</v>
      </c>
      <c r="E562" s="110" t="s">
        <v>5014</v>
      </c>
      <c r="G562" s="110" t="s">
        <v>4119</v>
      </c>
      <c r="H562" s="110" t="s">
        <v>4094</v>
      </c>
      <c r="I562" s="110" t="s">
        <v>4227</v>
      </c>
      <c r="J562" s="110" t="str">
        <f t="shared" si="8"/>
        <v xml:space="preserve">2900 NW 21st St, Fort Worth, TX 76106       </v>
      </c>
      <c r="K562" s="111">
        <v>44469</v>
      </c>
      <c r="L562" s="111">
        <v>44469</v>
      </c>
      <c r="M562" s="111">
        <v>45534</v>
      </c>
      <c r="N562" s="111">
        <v>45566</v>
      </c>
      <c r="O562" s="111"/>
      <c r="P562" s="110" t="s">
        <v>1054</v>
      </c>
      <c r="Q562" s="110" t="s">
        <v>761</v>
      </c>
      <c r="R562" s="110" t="s">
        <v>4440</v>
      </c>
      <c r="S562" s="110" t="s">
        <v>4181</v>
      </c>
    </row>
    <row r="563" spans="1:19" hidden="1" x14ac:dyDescent="0.2">
      <c r="A563" s="110">
        <v>240450</v>
      </c>
      <c r="B563" s="110" t="s">
        <v>1544</v>
      </c>
      <c r="C563" s="110" t="s">
        <v>810</v>
      </c>
      <c r="D563" s="110" t="s">
        <v>1545</v>
      </c>
      <c r="E563" s="110" t="s">
        <v>5015</v>
      </c>
      <c r="G563" s="110" t="s">
        <v>4104</v>
      </c>
      <c r="H563" s="110" t="s">
        <v>4094</v>
      </c>
      <c r="I563" s="110" t="s">
        <v>4290</v>
      </c>
      <c r="J563" s="110" t="str">
        <f t="shared" si="8"/>
        <v xml:space="preserve">11615 Whitehaven Dr, Dallas, TX 75218       </v>
      </c>
      <c r="K563" s="111">
        <v>44467</v>
      </c>
      <c r="L563" s="111">
        <v>44467</v>
      </c>
      <c r="M563" s="111">
        <v>44735</v>
      </c>
      <c r="N563" s="111">
        <v>44735</v>
      </c>
      <c r="O563" s="111"/>
      <c r="P563" s="110" t="s">
        <v>1054</v>
      </c>
      <c r="Q563" s="110" t="s">
        <v>771</v>
      </c>
      <c r="R563" s="110" t="s">
        <v>4440</v>
      </c>
      <c r="S563" s="110" t="s">
        <v>4181</v>
      </c>
    </row>
    <row r="564" spans="1:19" hidden="1" x14ac:dyDescent="0.2">
      <c r="A564" s="110">
        <v>240451</v>
      </c>
      <c r="B564" s="110" t="s">
        <v>1546</v>
      </c>
      <c r="D564" s="110" t="s">
        <v>1547</v>
      </c>
      <c r="E564" s="110" t="s">
        <v>5016</v>
      </c>
      <c r="G564" s="110" t="s">
        <v>4119</v>
      </c>
      <c r="H564" s="110" t="s">
        <v>4094</v>
      </c>
      <c r="I564" s="110" t="s">
        <v>4316</v>
      </c>
      <c r="J564" s="110" t="str">
        <f t="shared" si="8"/>
        <v xml:space="preserve">430 S Las Vegas Tr, Fort Worth, TX 76108       </v>
      </c>
      <c r="K564" s="111">
        <v>44473</v>
      </c>
      <c r="L564" s="111">
        <v>44473</v>
      </c>
      <c r="M564" s="111">
        <v>45187</v>
      </c>
      <c r="N564" s="111">
        <v>45187</v>
      </c>
      <c r="O564" s="111"/>
      <c r="P564" s="110" t="s">
        <v>1054</v>
      </c>
      <c r="Q564" s="110" t="s">
        <v>761</v>
      </c>
      <c r="R564" s="110" t="s">
        <v>4440</v>
      </c>
      <c r="S564" s="110" t="s">
        <v>4181</v>
      </c>
    </row>
    <row r="565" spans="1:19" hidden="1" x14ac:dyDescent="0.2">
      <c r="A565" s="110">
        <v>240452</v>
      </c>
      <c r="B565" s="110" t="s">
        <v>1548</v>
      </c>
      <c r="D565" s="110" t="s">
        <v>1549</v>
      </c>
      <c r="E565" s="110" t="s">
        <v>5017</v>
      </c>
      <c r="G565" s="110" t="s">
        <v>4119</v>
      </c>
      <c r="H565" s="110" t="s">
        <v>4094</v>
      </c>
      <c r="I565" s="110" t="s">
        <v>4227</v>
      </c>
      <c r="J565" s="110" t="str">
        <f t="shared" si="8"/>
        <v xml:space="preserve">2913 Clinton Ave, Fort Worth, TX 76106       </v>
      </c>
      <c r="K565" s="111">
        <v>44490</v>
      </c>
      <c r="L565" s="111">
        <v>44490</v>
      </c>
      <c r="M565" s="111">
        <v>44662</v>
      </c>
      <c r="N565" s="111">
        <v>44662</v>
      </c>
      <c r="O565" s="111"/>
      <c r="P565" s="110" t="s">
        <v>1041</v>
      </c>
      <c r="Q565" s="110" t="s">
        <v>761</v>
      </c>
      <c r="R565" s="110" t="s">
        <v>4425</v>
      </c>
      <c r="S565" s="110" t="s">
        <v>4181</v>
      </c>
    </row>
    <row r="566" spans="1:19" hidden="1" x14ac:dyDescent="0.2">
      <c r="A566" s="110">
        <v>240453</v>
      </c>
      <c r="B566" s="110" t="s">
        <v>891</v>
      </c>
      <c r="D566" s="110" t="s">
        <v>1550</v>
      </c>
      <c r="E566" s="110" t="s">
        <v>5018</v>
      </c>
      <c r="G566" s="110" t="s">
        <v>4119</v>
      </c>
      <c r="H566" s="110" t="s">
        <v>4094</v>
      </c>
      <c r="I566" s="110" t="s">
        <v>4543</v>
      </c>
      <c r="J566" s="110" t="str">
        <f t="shared" si="8"/>
        <v xml:space="preserve">1728 E Arlington Ave, Fort Worth, TX 76104       </v>
      </c>
      <c r="K566" s="111">
        <v>44494</v>
      </c>
      <c r="L566" s="111">
        <v>44494</v>
      </c>
      <c r="M566" s="111">
        <v>44511</v>
      </c>
      <c r="N566" s="111">
        <v>44511</v>
      </c>
      <c r="O566" s="111"/>
      <c r="P566" s="110" t="s">
        <v>1025</v>
      </c>
      <c r="Q566" s="110" t="s">
        <v>761</v>
      </c>
      <c r="R566" s="110" t="s">
        <v>4407</v>
      </c>
      <c r="S566" s="110" t="s">
        <v>4181</v>
      </c>
    </row>
    <row r="567" spans="1:19" hidden="1" x14ac:dyDescent="0.2">
      <c r="A567" s="110">
        <v>240454</v>
      </c>
      <c r="B567" s="110" t="s">
        <v>1499</v>
      </c>
      <c r="D567" s="110" t="s">
        <v>1551</v>
      </c>
      <c r="E567" s="110" t="s">
        <v>5019</v>
      </c>
      <c r="G567" s="110" t="s">
        <v>4104</v>
      </c>
      <c r="H567" s="110" t="s">
        <v>4094</v>
      </c>
      <c r="I567" s="110" t="s">
        <v>4206</v>
      </c>
      <c r="J567" s="110" t="str">
        <f t="shared" si="8"/>
        <v xml:space="preserve">3411 Texas Dr, Dallas, TX 75211       </v>
      </c>
      <c r="K567" s="111">
        <v>44494</v>
      </c>
      <c r="L567" s="111">
        <v>44494</v>
      </c>
      <c r="M567" s="111">
        <v>44666</v>
      </c>
      <c r="N567" s="111">
        <v>44666</v>
      </c>
      <c r="O567" s="111"/>
      <c r="P567" s="110" t="s">
        <v>1025</v>
      </c>
      <c r="Q567" s="110" t="s">
        <v>761</v>
      </c>
      <c r="R567" s="110" t="s">
        <v>4407</v>
      </c>
      <c r="S567" s="110" t="s">
        <v>4181</v>
      </c>
    </row>
    <row r="568" spans="1:19" x14ac:dyDescent="0.2">
      <c r="A568" s="110">
        <v>240455</v>
      </c>
      <c r="B568" s="110" t="s">
        <v>1102</v>
      </c>
      <c r="C568" s="110" t="s">
        <v>1047</v>
      </c>
      <c r="D568" s="110" t="s">
        <v>1552</v>
      </c>
      <c r="E568" s="110" t="s">
        <v>5020</v>
      </c>
      <c r="G568" s="110" t="s">
        <v>4957</v>
      </c>
      <c r="H568" s="110" t="s">
        <v>4094</v>
      </c>
      <c r="I568" s="110" t="s">
        <v>4958</v>
      </c>
      <c r="J568" s="110" t="str">
        <f t="shared" si="8"/>
        <v xml:space="preserve">14020 Horseshoe Tr, Balch Springs, TX 75180       </v>
      </c>
      <c r="K568" s="111">
        <v>44496</v>
      </c>
      <c r="L568" s="111">
        <v>44496</v>
      </c>
      <c r="M568" s="111">
        <v>45617</v>
      </c>
      <c r="N568" s="111"/>
      <c r="O568" s="111"/>
      <c r="P568" s="110" t="s">
        <v>1054</v>
      </c>
      <c r="Q568" s="110" t="s">
        <v>761</v>
      </c>
      <c r="R568" s="110" t="s">
        <v>4440</v>
      </c>
      <c r="S568" s="110" t="s">
        <v>4181</v>
      </c>
    </row>
    <row r="569" spans="1:19" hidden="1" x14ac:dyDescent="0.2">
      <c r="A569" s="110">
        <v>240456</v>
      </c>
      <c r="B569" s="110" t="s">
        <v>1002</v>
      </c>
      <c r="C569" s="110" t="s">
        <v>778</v>
      </c>
      <c r="D569" s="110" t="s">
        <v>1553</v>
      </c>
      <c r="E569" s="110" t="s">
        <v>5021</v>
      </c>
      <c r="G569" s="110" t="s">
        <v>4119</v>
      </c>
      <c r="H569" s="110" t="s">
        <v>4094</v>
      </c>
      <c r="I569" s="110" t="s">
        <v>4434</v>
      </c>
      <c r="J569" s="110" t="str">
        <f t="shared" si="8"/>
        <v xml:space="preserve">3517 Hampshire Blvd, Fort Worth, TX 76103       </v>
      </c>
      <c r="K569" s="111">
        <v>44497</v>
      </c>
      <c r="L569" s="111">
        <v>44497</v>
      </c>
      <c r="M569" s="111">
        <v>44678</v>
      </c>
      <c r="N569" s="111">
        <v>44678</v>
      </c>
      <c r="O569" s="111"/>
      <c r="P569" s="110" t="s">
        <v>1025</v>
      </c>
      <c r="Q569" s="110" t="s">
        <v>761</v>
      </c>
      <c r="R569" s="110" t="s">
        <v>4407</v>
      </c>
      <c r="S569" s="110" t="s">
        <v>4181</v>
      </c>
    </row>
    <row r="570" spans="1:19" hidden="1" x14ac:dyDescent="0.2">
      <c r="A570" s="110">
        <v>240457</v>
      </c>
      <c r="B570" s="110" t="s">
        <v>877</v>
      </c>
      <c r="C570" s="110" t="s">
        <v>845</v>
      </c>
      <c r="D570" s="110" t="s">
        <v>1554</v>
      </c>
      <c r="E570" s="110" t="s">
        <v>5022</v>
      </c>
      <c r="G570" s="110" t="s">
        <v>4119</v>
      </c>
      <c r="H570" s="110" t="s">
        <v>4094</v>
      </c>
      <c r="I570" s="110" t="s">
        <v>4313</v>
      </c>
      <c r="J570" s="110" t="str">
        <f t="shared" si="8"/>
        <v xml:space="preserve">3119 Gardenia St, Fort Worth, TX 76119       </v>
      </c>
      <c r="K570" s="111">
        <v>44497</v>
      </c>
      <c r="L570" s="111">
        <v>44497</v>
      </c>
      <c r="M570" s="111">
        <v>44658</v>
      </c>
      <c r="N570" s="111">
        <v>44658</v>
      </c>
      <c r="O570" s="111"/>
      <c r="P570" s="110" t="s">
        <v>1025</v>
      </c>
      <c r="Q570" s="110" t="s">
        <v>761</v>
      </c>
      <c r="R570" s="110" t="s">
        <v>4407</v>
      </c>
      <c r="S570" s="110" t="s">
        <v>4181</v>
      </c>
    </row>
    <row r="571" spans="1:19" hidden="1" x14ac:dyDescent="0.2">
      <c r="A571" s="110">
        <v>240458</v>
      </c>
      <c r="B571" s="110" t="s">
        <v>861</v>
      </c>
      <c r="D571" s="110" t="s">
        <v>1555</v>
      </c>
      <c r="E571" s="110" t="s">
        <v>5023</v>
      </c>
      <c r="G571" s="110" t="s">
        <v>5024</v>
      </c>
      <c r="H571" s="110" t="s">
        <v>4094</v>
      </c>
      <c r="I571" s="110" t="s">
        <v>4313</v>
      </c>
      <c r="J571" s="110" t="str">
        <f t="shared" si="8"/>
        <v xml:space="preserve">4201 Dorsey St, Forest Hill, TX 76119       </v>
      </c>
      <c r="K571" s="111">
        <v>44497</v>
      </c>
      <c r="L571" s="111">
        <v>44497</v>
      </c>
      <c r="M571" s="111">
        <v>44497</v>
      </c>
      <c r="N571" s="111">
        <v>44497</v>
      </c>
      <c r="O571" s="111"/>
      <c r="P571" s="110" t="s">
        <v>1025</v>
      </c>
      <c r="Q571" s="110" t="s">
        <v>761</v>
      </c>
      <c r="R571" s="110" t="s">
        <v>4407</v>
      </c>
      <c r="S571" s="110" t="s">
        <v>4181</v>
      </c>
    </row>
    <row r="572" spans="1:19" hidden="1" x14ac:dyDescent="0.2">
      <c r="A572" s="110">
        <v>240459</v>
      </c>
      <c r="B572" s="110" t="s">
        <v>1556</v>
      </c>
      <c r="C572" s="110" t="s">
        <v>778</v>
      </c>
      <c r="D572" s="110" t="s">
        <v>1557</v>
      </c>
      <c r="E572" s="110" t="s">
        <v>5025</v>
      </c>
      <c r="G572" s="110" t="s">
        <v>4150</v>
      </c>
      <c r="H572" s="110" t="s">
        <v>4094</v>
      </c>
      <c r="I572" s="110" t="s">
        <v>4151</v>
      </c>
      <c r="J572" s="110" t="str">
        <f t="shared" si="8"/>
        <v xml:space="preserve">1301 E. Debbie Ln. #102, Mansfield, TX 76063       </v>
      </c>
      <c r="K572" s="111">
        <v>44540</v>
      </c>
      <c r="L572" s="111">
        <v>44540</v>
      </c>
      <c r="M572" s="111">
        <v>44593</v>
      </c>
      <c r="N572" s="111">
        <v>44593</v>
      </c>
      <c r="O572" s="111"/>
      <c r="P572" s="110" t="s">
        <v>1025</v>
      </c>
      <c r="Q572" s="110" t="s">
        <v>761</v>
      </c>
      <c r="R572" s="110" t="s">
        <v>4407</v>
      </c>
      <c r="S572" s="110" t="s">
        <v>4181</v>
      </c>
    </row>
    <row r="573" spans="1:19" hidden="1" x14ac:dyDescent="0.2">
      <c r="A573" s="110">
        <v>240460</v>
      </c>
      <c r="B573" s="110" t="s">
        <v>1322</v>
      </c>
      <c r="C573" s="110" t="s">
        <v>776</v>
      </c>
      <c r="D573" s="110" t="s">
        <v>1558</v>
      </c>
      <c r="E573" s="110" t="s">
        <v>5026</v>
      </c>
      <c r="G573" s="110" t="s">
        <v>5027</v>
      </c>
      <c r="H573" s="110" t="s">
        <v>5028</v>
      </c>
      <c r="I573" s="110" t="s">
        <v>5029</v>
      </c>
      <c r="J573" s="110" t="str">
        <f t="shared" si="8"/>
        <v xml:space="preserve">1043 W 3020N, Lehi, UT 84043       </v>
      </c>
      <c r="K573" s="111">
        <v>44564</v>
      </c>
      <c r="L573" s="111">
        <v>44564</v>
      </c>
      <c r="M573" s="111">
        <v>44813</v>
      </c>
      <c r="N573" s="111">
        <v>44813</v>
      </c>
      <c r="O573" s="111"/>
      <c r="P573" s="110" t="s">
        <v>1270</v>
      </c>
      <c r="R573" s="110" t="s">
        <v>4722</v>
      </c>
      <c r="S573" s="110" t="s">
        <v>4181</v>
      </c>
    </row>
    <row r="574" spans="1:19" hidden="1" x14ac:dyDescent="0.2">
      <c r="A574" s="110">
        <v>240461</v>
      </c>
      <c r="B574" s="110" t="s">
        <v>1212</v>
      </c>
      <c r="D574" s="110" t="s">
        <v>880</v>
      </c>
      <c r="E574" s="110" t="s">
        <v>4228</v>
      </c>
      <c r="G574" s="110" t="s">
        <v>4229</v>
      </c>
      <c r="H574" s="110" t="s">
        <v>4094</v>
      </c>
      <c r="I574" s="110" t="s">
        <v>4230</v>
      </c>
      <c r="J574" s="110" t="str">
        <f t="shared" si="8"/>
        <v xml:space="preserve">2227 Cedarwood Dr, Lancaster, TX 75134       </v>
      </c>
      <c r="K574" s="111">
        <v>44564</v>
      </c>
      <c r="L574" s="111">
        <v>44564</v>
      </c>
      <c r="M574" s="111">
        <v>45262</v>
      </c>
      <c r="N574" s="111">
        <v>45037</v>
      </c>
      <c r="O574" s="111"/>
      <c r="P574" s="110" t="s">
        <v>1244</v>
      </c>
      <c r="Q574" s="110" t="s">
        <v>761</v>
      </c>
      <c r="R574" s="110" t="s">
        <v>4685</v>
      </c>
      <c r="S574" s="110" t="s">
        <v>4181</v>
      </c>
    </row>
    <row r="575" spans="1:19" hidden="1" x14ac:dyDescent="0.2">
      <c r="A575" s="110">
        <v>240462</v>
      </c>
      <c r="B575" s="110" t="s">
        <v>877</v>
      </c>
      <c r="C575" s="110" t="s">
        <v>769</v>
      </c>
      <c r="D575" s="110" t="s">
        <v>1559</v>
      </c>
      <c r="E575" s="110" t="s">
        <v>5030</v>
      </c>
      <c r="G575" s="110" t="s">
        <v>4714</v>
      </c>
      <c r="H575" s="110" t="s">
        <v>4094</v>
      </c>
      <c r="I575" s="110" t="s">
        <v>4715</v>
      </c>
      <c r="J575" s="110" t="str">
        <f t="shared" si="8"/>
        <v xml:space="preserve">3011 North Ridge, Crandall, TX 75114       </v>
      </c>
      <c r="K575" s="111">
        <v>44564</v>
      </c>
      <c r="L575" s="111">
        <v>44564</v>
      </c>
      <c r="M575" s="111">
        <v>45262</v>
      </c>
      <c r="N575" s="111">
        <v>45227</v>
      </c>
      <c r="O575" s="111"/>
      <c r="P575" s="110" t="s">
        <v>1454</v>
      </c>
      <c r="Q575" s="110" t="s">
        <v>761</v>
      </c>
      <c r="R575" s="110" t="s">
        <v>4926</v>
      </c>
      <c r="S575" s="110" t="s">
        <v>4181</v>
      </c>
    </row>
    <row r="576" spans="1:19" hidden="1" x14ac:dyDescent="0.2">
      <c r="A576" s="110">
        <v>240463</v>
      </c>
      <c r="B576" s="110" t="s">
        <v>1102</v>
      </c>
      <c r="C576" s="110" t="s">
        <v>900</v>
      </c>
      <c r="D576" s="110" t="s">
        <v>1560</v>
      </c>
      <c r="E576" s="110" t="s">
        <v>5031</v>
      </c>
      <c r="G576" s="110" t="s">
        <v>4242</v>
      </c>
      <c r="H576" s="110" t="s">
        <v>4094</v>
      </c>
      <c r="I576" s="110" t="s">
        <v>4944</v>
      </c>
      <c r="J576" s="110" t="str">
        <f t="shared" si="8"/>
        <v xml:space="preserve">1206 Rosewood Hills Dr, Garland, TX 75040       </v>
      </c>
      <c r="K576" s="111">
        <v>44564</v>
      </c>
      <c r="L576" s="111">
        <v>44564</v>
      </c>
      <c r="M576" s="111">
        <v>44989</v>
      </c>
      <c r="N576" s="111">
        <v>44989</v>
      </c>
      <c r="O576" s="111"/>
      <c r="P576" s="110" t="s">
        <v>1022</v>
      </c>
      <c r="Q576" s="110" t="s">
        <v>761</v>
      </c>
      <c r="R576" s="110" t="s">
        <v>4404</v>
      </c>
      <c r="S576" s="110" t="s">
        <v>4181</v>
      </c>
    </row>
    <row r="577" spans="1:19" hidden="1" x14ac:dyDescent="0.2">
      <c r="A577" s="110">
        <v>240464</v>
      </c>
      <c r="B577" s="110" t="s">
        <v>877</v>
      </c>
      <c r="C577" s="110" t="s">
        <v>1047</v>
      </c>
      <c r="D577" s="110" t="s">
        <v>1561</v>
      </c>
      <c r="E577" s="110" t="s">
        <v>5032</v>
      </c>
      <c r="G577" s="110" t="s">
        <v>4104</v>
      </c>
      <c r="H577" s="110" t="s">
        <v>4094</v>
      </c>
      <c r="I577" s="110" t="s">
        <v>4972</v>
      </c>
      <c r="J577" s="110" t="str">
        <f t="shared" si="8"/>
        <v xml:space="preserve">3131 O Bannon Dr, Dallas, TX 75224       </v>
      </c>
      <c r="K577" s="111">
        <v>44564</v>
      </c>
      <c r="L577" s="111">
        <v>44564</v>
      </c>
      <c r="M577" s="111">
        <v>44611</v>
      </c>
      <c r="N577" s="111">
        <v>44611</v>
      </c>
      <c r="O577" s="111"/>
      <c r="P577" s="110" t="s">
        <v>1022</v>
      </c>
      <c r="Q577" s="110" t="s">
        <v>761</v>
      </c>
      <c r="R577" s="110" t="s">
        <v>4404</v>
      </c>
      <c r="S577" s="110" t="s">
        <v>4181</v>
      </c>
    </row>
    <row r="578" spans="1:19" x14ac:dyDescent="0.2">
      <c r="A578" s="110">
        <v>240465</v>
      </c>
      <c r="B578" s="110" t="s">
        <v>785</v>
      </c>
      <c r="D578" s="110" t="s">
        <v>1562</v>
      </c>
      <c r="E578" s="110" t="s">
        <v>5033</v>
      </c>
      <c r="G578" s="110" t="s">
        <v>4104</v>
      </c>
      <c r="H578" s="110" t="s">
        <v>4094</v>
      </c>
      <c r="I578" s="110" t="s">
        <v>4972</v>
      </c>
      <c r="J578" s="110" t="str">
        <f t="shared" si="8"/>
        <v xml:space="preserve">3131 O Bannon Rd, Dallas, TX 75224       </v>
      </c>
      <c r="K578" s="111">
        <v>44564</v>
      </c>
      <c r="L578" s="111">
        <v>44564</v>
      </c>
      <c r="M578" s="111">
        <v>45451</v>
      </c>
      <c r="N578" s="111">
        <v>45451</v>
      </c>
      <c r="O578" s="111"/>
      <c r="P578" s="110" t="s">
        <v>1022</v>
      </c>
      <c r="Q578" s="110" t="s">
        <v>761</v>
      </c>
      <c r="R578" s="110" t="s">
        <v>4404</v>
      </c>
      <c r="S578" s="110" t="s">
        <v>4181</v>
      </c>
    </row>
    <row r="579" spans="1:19" hidden="1" x14ac:dyDescent="0.2">
      <c r="A579" s="110">
        <v>240466</v>
      </c>
      <c r="B579" s="110" t="s">
        <v>1563</v>
      </c>
      <c r="D579" s="110" t="s">
        <v>1564</v>
      </c>
      <c r="E579" s="110" t="s">
        <v>5034</v>
      </c>
      <c r="G579" s="110" t="s">
        <v>4104</v>
      </c>
      <c r="H579" s="110" t="s">
        <v>4094</v>
      </c>
      <c r="I579" s="110" t="s">
        <v>4496</v>
      </c>
      <c r="J579" s="110" t="str">
        <f t="shared" ref="J579:J642" si="9">E579 &amp; IF(F579&lt;&gt;"", ", " &amp; F579, "") &amp; ", " &amp; G579 &amp; ", " &amp; H579 &amp; " " &amp; I579</f>
        <v xml:space="preserve">2601 S Ewing Ave, Dallas, TX 75216       </v>
      </c>
      <c r="K579" s="111">
        <v>44565</v>
      </c>
      <c r="L579" s="111">
        <v>44565</v>
      </c>
      <c r="M579" s="111">
        <v>44586</v>
      </c>
      <c r="N579" s="111">
        <v>44586</v>
      </c>
      <c r="O579" s="111"/>
      <c r="P579" s="110" t="s">
        <v>1022</v>
      </c>
      <c r="Q579" s="110" t="s">
        <v>761</v>
      </c>
      <c r="R579" s="110" t="s">
        <v>4404</v>
      </c>
      <c r="S579" s="110" t="s">
        <v>4181</v>
      </c>
    </row>
    <row r="580" spans="1:19" hidden="1" x14ac:dyDescent="0.2">
      <c r="A580" s="110">
        <v>240467</v>
      </c>
      <c r="B580" s="110" t="s">
        <v>977</v>
      </c>
      <c r="D580" s="110" t="s">
        <v>1504</v>
      </c>
      <c r="E580" s="110" t="s">
        <v>5035</v>
      </c>
      <c r="G580" s="110" t="s">
        <v>4104</v>
      </c>
      <c r="H580" s="110" t="s">
        <v>4094</v>
      </c>
      <c r="I580" s="110" t="s">
        <v>4290</v>
      </c>
      <c r="J580" s="110" t="str">
        <f t="shared" si="9"/>
        <v xml:space="preserve">11117 Lochwood Blvd Apt B, Dallas, TX 75218       </v>
      </c>
      <c r="K580" s="111">
        <v>44565</v>
      </c>
      <c r="L580" s="111">
        <v>44565</v>
      </c>
      <c r="M580" s="111">
        <v>44578</v>
      </c>
      <c r="N580" s="111">
        <v>44578</v>
      </c>
      <c r="O580" s="111"/>
      <c r="P580" s="110" t="s">
        <v>989</v>
      </c>
      <c r="Q580" s="110" t="s">
        <v>761</v>
      </c>
      <c r="R580" s="110" t="s">
        <v>4361</v>
      </c>
      <c r="S580" s="110" t="s">
        <v>4181</v>
      </c>
    </row>
    <row r="581" spans="1:19" x14ac:dyDescent="0.2">
      <c r="A581" s="110">
        <v>240468</v>
      </c>
      <c r="B581" s="110" t="s">
        <v>1107</v>
      </c>
      <c r="D581" s="110" t="s">
        <v>1090</v>
      </c>
      <c r="E581" s="110" t="s">
        <v>5036</v>
      </c>
      <c r="G581" s="110" t="s">
        <v>4104</v>
      </c>
      <c r="H581" s="110" t="s">
        <v>4094</v>
      </c>
      <c r="I581" s="110" t="s">
        <v>4468</v>
      </c>
      <c r="J581" s="110" t="str">
        <f t="shared" si="9"/>
        <v xml:space="preserve">9425 BluffCreek Dr, Dallas, TX 75227       </v>
      </c>
      <c r="K581" s="111">
        <v>45419</v>
      </c>
      <c r="L581" s="111">
        <v>44567</v>
      </c>
      <c r="M581" s="111">
        <v>45622</v>
      </c>
      <c r="N581" s="111"/>
      <c r="O581" s="111">
        <v>45419</v>
      </c>
      <c r="P581" s="110" t="s">
        <v>996</v>
      </c>
      <c r="Q581" s="110" t="s">
        <v>761</v>
      </c>
      <c r="R581" s="110" t="s">
        <v>4370</v>
      </c>
      <c r="S581" s="110" t="s">
        <v>4181</v>
      </c>
    </row>
    <row r="582" spans="1:19" hidden="1" x14ac:dyDescent="0.2">
      <c r="A582" s="110">
        <v>240469</v>
      </c>
      <c r="B582" s="110" t="s">
        <v>879</v>
      </c>
      <c r="D582" s="110" t="s">
        <v>1565</v>
      </c>
      <c r="E582" s="110" t="s">
        <v>5037</v>
      </c>
      <c r="G582" s="110" t="s">
        <v>4242</v>
      </c>
      <c r="H582" s="110" t="s">
        <v>4094</v>
      </c>
      <c r="I582" s="110" t="s">
        <v>4944</v>
      </c>
      <c r="J582" s="110" t="str">
        <f t="shared" si="9"/>
        <v xml:space="preserve">918 Greencove Dr, Garland, TX 75040       </v>
      </c>
      <c r="K582" s="111">
        <v>44572</v>
      </c>
      <c r="L582" s="111">
        <v>44572</v>
      </c>
      <c r="M582" s="111">
        <v>44583</v>
      </c>
      <c r="N582" s="111">
        <v>44583</v>
      </c>
      <c r="O582" s="111"/>
      <c r="P582" s="110" t="s">
        <v>1054</v>
      </c>
      <c r="Q582" s="110" t="s">
        <v>761</v>
      </c>
      <c r="R582" s="110" t="s">
        <v>4440</v>
      </c>
      <c r="S582" s="110" t="s">
        <v>4181</v>
      </c>
    </row>
    <row r="583" spans="1:19" hidden="1" x14ac:dyDescent="0.2">
      <c r="A583" s="110">
        <v>240470</v>
      </c>
      <c r="B583" s="110" t="s">
        <v>1566</v>
      </c>
      <c r="D583" s="110" t="s">
        <v>1567</v>
      </c>
      <c r="E583" s="110" t="s">
        <v>5037</v>
      </c>
      <c r="G583" s="110" t="s">
        <v>4242</v>
      </c>
      <c r="H583" s="110" t="s">
        <v>4094</v>
      </c>
      <c r="I583" s="110" t="s">
        <v>4944</v>
      </c>
      <c r="J583" s="110" t="str">
        <f t="shared" si="9"/>
        <v xml:space="preserve">918 Greencove Dr, Garland, TX 75040       </v>
      </c>
      <c r="K583" s="111">
        <v>44572</v>
      </c>
      <c r="L583" s="111">
        <v>44572</v>
      </c>
      <c r="M583" s="111">
        <v>44583</v>
      </c>
      <c r="N583" s="111">
        <v>44583</v>
      </c>
      <c r="O583" s="111"/>
      <c r="P583" s="110" t="s">
        <v>1054</v>
      </c>
      <c r="Q583" s="110" t="s">
        <v>761</v>
      </c>
      <c r="R583" s="110" t="s">
        <v>4440</v>
      </c>
      <c r="S583" s="110" t="s">
        <v>4181</v>
      </c>
    </row>
    <row r="584" spans="1:19" hidden="1" x14ac:dyDescent="0.2">
      <c r="A584" s="110">
        <v>240471</v>
      </c>
      <c r="B584" s="110" t="s">
        <v>1052</v>
      </c>
      <c r="D584" s="110" t="s">
        <v>1568</v>
      </c>
      <c r="E584" s="110" t="s">
        <v>5038</v>
      </c>
      <c r="G584" s="110" t="s">
        <v>1569</v>
      </c>
      <c r="H584" s="110" t="s">
        <v>4094</v>
      </c>
      <c r="I584" s="110" t="s">
        <v>5039</v>
      </c>
      <c r="J584" s="110" t="str">
        <f t="shared" si="9"/>
        <v xml:space="preserve">184 FM 2488, Covington, TX 76636       </v>
      </c>
      <c r="K584" s="111">
        <v>44574</v>
      </c>
      <c r="L584" s="111">
        <v>44574</v>
      </c>
      <c r="M584" s="111">
        <v>44599</v>
      </c>
      <c r="N584" s="111">
        <v>44599</v>
      </c>
      <c r="O584" s="111"/>
      <c r="P584" s="110" t="s">
        <v>1054</v>
      </c>
      <c r="Q584" s="110" t="s">
        <v>761</v>
      </c>
      <c r="R584" s="110" t="s">
        <v>4440</v>
      </c>
      <c r="S584" s="110" t="s">
        <v>4181</v>
      </c>
    </row>
    <row r="585" spans="1:19" x14ac:dyDescent="0.2">
      <c r="A585" s="110">
        <v>240472</v>
      </c>
      <c r="B585" s="110" t="s">
        <v>1102</v>
      </c>
      <c r="D585" s="110" t="s">
        <v>1326</v>
      </c>
      <c r="E585" s="110" t="s">
        <v>5040</v>
      </c>
      <c r="G585" s="110" t="s">
        <v>4281</v>
      </c>
      <c r="H585" s="110" t="s">
        <v>4094</v>
      </c>
      <c r="I585" s="110" t="s">
        <v>4795</v>
      </c>
      <c r="J585" s="110" t="str">
        <f t="shared" si="9"/>
        <v xml:space="preserve">4008 Ivey St, Haltom City, TX 76111       </v>
      </c>
      <c r="K585" s="111">
        <v>44574</v>
      </c>
      <c r="L585" s="111">
        <v>44574</v>
      </c>
      <c r="M585" s="111">
        <v>45626</v>
      </c>
      <c r="N585" s="111"/>
      <c r="O585" s="111">
        <v>45397</v>
      </c>
      <c r="P585" s="110" t="s">
        <v>1091</v>
      </c>
      <c r="Q585" s="110" t="s">
        <v>761</v>
      </c>
      <c r="R585" s="110" t="s">
        <v>4478</v>
      </c>
      <c r="S585" s="110" t="s">
        <v>4181</v>
      </c>
    </row>
    <row r="586" spans="1:19" hidden="1" x14ac:dyDescent="0.2">
      <c r="A586" s="110">
        <v>240473</v>
      </c>
      <c r="B586" s="110" t="s">
        <v>1570</v>
      </c>
      <c r="D586" s="110" t="s">
        <v>1571</v>
      </c>
      <c r="E586" s="110" t="s">
        <v>5041</v>
      </c>
      <c r="G586" s="110" t="s">
        <v>4104</v>
      </c>
      <c r="H586" s="110" t="s">
        <v>4094</v>
      </c>
      <c r="I586" s="110" t="s">
        <v>4161</v>
      </c>
      <c r="J586" s="110" t="str">
        <f t="shared" si="9"/>
        <v xml:space="preserve">1609 Holcomb Rd, Dallas, TX 75217       </v>
      </c>
      <c r="K586" s="111">
        <v>44574</v>
      </c>
      <c r="L586" s="111">
        <v>44574</v>
      </c>
      <c r="M586" s="111">
        <v>44607</v>
      </c>
      <c r="N586" s="111">
        <v>44607</v>
      </c>
      <c r="O586" s="111"/>
      <c r="P586" s="110" t="s">
        <v>1022</v>
      </c>
      <c r="Q586" s="110" t="s">
        <v>761</v>
      </c>
      <c r="R586" s="110" t="s">
        <v>4404</v>
      </c>
      <c r="S586" s="110" t="s">
        <v>4181</v>
      </c>
    </row>
    <row r="587" spans="1:19" hidden="1" x14ac:dyDescent="0.2">
      <c r="A587" s="110">
        <v>240474</v>
      </c>
      <c r="B587" s="110" t="s">
        <v>1324</v>
      </c>
      <c r="D587" s="110" t="s">
        <v>907</v>
      </c>
      <c r="E587" s="110" t="s">
        <v>5042</v>
      </c>
      <c r="G587" s="110" t="s">
        <v>5043</v>
      </c>
      <c r="H587" s="110" t="s">
        <v>4094</v>
      </c>
      <c r="I587" s="110" t="s">
        <v>5044</v>
      </c>
      <c r="J587" s="110" t="str">
        <f t="shared" si="9"/>
        <v xml:space="preserve">821 N 20th St, Corsicana, TX 75110       </v>
      </c>
      <c r="K587" s="111">
        <v>44579</v>
      </c>
      <c r="L587" s="111">
        <v>44579</v>
      </c>
      <c r="M587" s="111">
        <v>44582</v>
      </c>
      <c r="N587" s="111">
        <v>44582</v>
      </c>
      <c r="O587" s="111"/>
      <c r="P587" s="110" t="s">
        <v>1054</v>
      </c>
      <c r="Q587" s="110" t="s">
        <v>761</v>
      </c>
      <c r="R587" s="110" t="s">
        <v>4440</v>
      </c>
      <c r="S587" s="110" t="s">
        <v>4181</v>
      </c>
    </row>
    <row r="588" spans="1:19" hidden="1" x14ac:dyDescent="0.2">
      <c r="A588" s="110">
        <v>240475</v>
      </c>
      <c r="B588" s="110" t="s">
        <v>1572</v>
      </c>
      <c r="D588" s="110" t="s">
        <v>1114</v>
      </c>
      <c r="E588" s="110" t="s">
        <v>5045</v>
      </c>
      <c r="G588" s="110" t="s">
        <v>4242</v>
      </c>
      <c r="H588" s="110" t="s">
        <v>4094</v>
      </c>
      <c r="I588" s="110" t="s">
        <v>4944</v>
      </c>
      <c r="J588" s="110" t="str">
        <f t="shared" si="9"/>
        <v xml:space="preserve">1605 Lyric Dr, Garland, TX 75040       </v>
      </c>
      <c r="K588" s="111">
        <v>44581</v>
      </c>
      <c r="L588" s="111">
        <v>44581</v>
      </c>
      <c r="M588" s="111">
        <v>44740</v>
      </c>
      <c r="N588" s="111">
        <v>44740</v>
      </c>
      <c r="O588" s="111"/>
      <c r="P588" s="110" t="s">
        <v>1022</v>
      </c>
      <c r="Q588" s="110" t="s">
        <v>761</v>
      </c>
      <c r="R588" s="110" t="s">
        <v>4404</v>
      </c>
      <c r="S588" s="110" t="s">
        <v>4181</v>
      </c>
    </row>
    <row r="589" spans="1:19" hidden="1" x14ac:dyDescent="0.2">
      <c r="A589" s="110">
        <v>240476</v>
      </c>
      <c r="B589" s="110" t="s">
        <v>908</v>
      </c>
      <c r="C589" s="110" t="s">
        <v>810</v>
      </c>
      <c r="D589" s="110" t="s">
        <v>1509</v>
      </c>
      <c r="E589" s="110" t="s">
        <v>5046</v>
      </c>
      <c r="G589" s="110" t="s">
        <v>4104</v>
      </c>
      <c r="H589" s="110" t="s">
        <v>4094</v>
      </c>
      <c r="I589" s="110" t="s">
        <v>4161</v>
      </c>
      <c r="J589" s="110" t="str">
        <f t="shared" si="9"/>
        <v xml:space="preserve">7714 Dugan St, Dallas, TX 75217       </v>
      </c>
      <c r="K589" s="111">
        <v>44589</v>
      </c>
      <c r="L589" s="111">
        <v>44589</v>
      </c>
      <c r="M589" s="111">
        <v>45080</v>
      </c>
      <c r="N589" s="111">
        <v>45080</v>
      </c>
      <c r="O589" s="111">
        <v>45071</v>
      </c>
      <c r="P589" s="110" t="s">
        <v>1022</v>
      </c>
      <c r="Q589" s="110" t="s">
        <v>761</v>
      </c>
      <c r="R589" s="110" t="s">
        <v>4404</v>
      </c>
      <c r="S589" s="110" t="s">
        <v>4181</v>
      </c>
    </row>
    <row r="590" spans="1:19" x14ac:dyDescent="0.2">
      <c r="A590" s="110">
        <v>240477</v>
      </c>
      <c r="B590" s="110" t="s">
        <v>1573</v>
      </c>
      <c r="D590" s="110" t="s">
        <v>1574</v>
      </c>
      <c r="E590" s="110" t="s">
        <v>4988</v>
      </c>
      <c r="G590" s="110" t="s">
        <v>4119</v>
      </c>
      <c r="H590" s="110" t="s">
        <v>4094</v>
      </c>
      <c r="I590" s="110" t="s">
        <v>4708</v>
      </c>
      <c r="J590" s="110" t="str">
        <f t="shared" si="9"/>
        <v xml:space="preserve">4021 Fitzhugh Ave, Fort Worth, TX 76105       </v>
      </c>
      <c r="K590" s="111">
        <v>44592</v>
      </c>
      <c r="L590" s="111">
        <v>44592</v>
      </c>
      <c r="M590" s="111">
        <v>45338</v>
      </c>
      <c r="N590" s="111">
        <v>45338</v>
      </c>
      <c r="O590" s="111"/>
      <c r="P590" s="110" t="s">
        <v>1022</v>
      </c>
      <c r="Q590" s="110" t="s">
        <v>761</v>
      </c>
      <c r="R590" s="110" t="s">
        <v>4404</v>
      </c>
      <c r="S590" s="110" t="s">
        <v>4181</v>
      </c>
    </row>
    <row r="591" spans="1:19" x14ac:dyDescent="0.2">
      <c r="A591" s="110">
        <v>240478</v>
      </c>
      <c r="B591" s="110" t="s">
        <v>1575</v>
      </c>
      <c r="C591" s="110" t="s">
        <v>769</v>
      </c>
      <c r="D591" s="110" t="s">
        <v>1576</v>
      </c>
      <c r="E591" s="110" t="s">
        <v>5047</v>
      </c>
      <c r="G591" s="110" t="s">
        <v>4119</v>
      </c>
      <c r="H591" s="110" t="s">
        <v>4094</v>
      </c>
      <c r="I591" s="110" t="s">
        <v>4313</v>
      </c>
      <c r="J591" s="110" t="str">
        <f t="shared" si="9"/>
        <v xml:space="preserve">4629 Emerson St, Fort Worth, TX 76119       </v>
      </c>
      <c r="K591" s="111">
        <v>44592</v>
      </c>
      <c r="L591" s="111">
        <v>44592</v>
      </c>
      <c r="M591" s="111">
        <v>45622</v>
      </c>
      <c r="N591" s="111"/>
      <c r="O591" s="111"/>
      <c r="P591" s="110" t="s">
        <v>1054</v>
      </c>
      <c r="Q591" s="110" t="s">
        <v>761</v>
      </c>
      <c r="R591" s="110" t="s">
        <v>4440</v>
      </c>
      <c r="S591" s="110" t="s">
        <v>4181</v>
      </c>
    </row>
    <row r="592" spans="1:19" x14ac:dyDescent="0.2">
      <c r="A592" s="110">
        <v>240479</v>
      </c>
      <c r="B592" s="110" t="s">
        <v>974</v>
      </c>
      <c r="C592" s="110" t="s">
        <v>776</v>
      </c>
      <c r="D592" s="110" t="s">
        <v>889</v>
      </c>
      <c r="E592" s="110" t="s">
        <v>5048</v>
      </c>
      <c r="G592" s="110" t="s">
        <v>4281</v>
      </c>
      <c r="H592" s="110" t="s">
        <v>4094</v>
      </c>
      <c r="I592" s="110" t="s">
        <v>4159</v>
      </c>
      <c r="J592" s="110" t="str">
        <f t="shared" si="9"/>
        <v xml:space="preserve">5335 Dana Lynn Dr, Haltom City, TX 76137       </v>
      </c>
      <c r="K592" s="111">
        <v>44592</v>
      </c>
      <c r="L592" s="111">
        <v>44592</v>
      </c>
      <c r="M592" s="111">
        <v>45304</v>
      </c>
      <c r="N592" s="111">
        <v>45304</v>
      </c>
      <c r="O592" s="111"/>
      <c r="P592" s="110" t="s">
        <v>1091</v>
      </c>
      <c r="Q592" s="110" t="s">
        <v>761</v>
      </c>
      <c r="R592" s="110" t="s">
        <v>4478</v>
      </c>
      <c r="S592" s="110" t="s">
        <v>4181</v>
      </c>
    </row>
    <row r="593" spans="1:19" hidden="1" x14ac:dyDescent="0.2">
      <c r="A593" s="110">
        <v>240480</v>
      </c>
      <c r="B593" s="110" t="s">
        <v>1577</v>
      </c>
      <c r="C593" s="110" t="s">
        <v>940</v>
      </c>
      <c r="D593" s="110" t="s">
        <v>889</v>
      </c>
      <c r="E593" s="110" t="s">
        <v>5049</v>
      </c>
      <c r="G593" s="110" t="s">
        <v>4281</v>
      </c>
      <c r="H593" s="110" t="s">
        <v>4094</v>
      </c>
      <c r="I593" s="110" t="s">
        <v>4795</v>
      </c>
      <c r="J593" s="110" t="str">
        <f t="shared" si="9"/>
        <v xml:space="preserve">3939 Kearby St, Haltom City, TX 76111       </v>
      </c>
      <c r="K593" s="111">
        <v>44588</v>
      </c>
      <c r="L593" s="111">
        <v>44588</v>
      </c>
      <c r="M593" s="111">
        <v>44643</v>
      </c>
      <c r="N593" s="111">
        <v>44643</v>
      </c>
      <c r="O593" s="111"/>
      <c r="P593" s="110" t="s">
        <v>1022</v>
      </c>
      <c r="Q593" s="110" t="s">
        <v>761</v>
      </c>
      <c r="R593" s="110" t="s">
        <v>4404</v>
      </c>
      <c r="S593" s="110" t="s">
        <v>4181</v>
      </c>
    </row>
    <row r="594" spans="1:19" hidden="1" x14ac:dyDescent="0.2">
      <c r="A594" s="110">
        <v>240481</v>
      </c>
      <c r="B594" s="110" t="s">
        <v>908</v>
      </c>
      <c r="C594" s="110" t="s">
        <v>766</v>
      </c>
      <c r="D594" s="110" t="s">
        <v>1578</v>
      </c>
      <c r="E594" s="110" t="s">
        <v>5050</v>
      </c>
      <c r="G594" s="110" t="s">
        <v>4119</v>
      </c>
      <c r="H594" s="110" t="s">
        <v>4094</v>
      </c>
      <c r="I594" s="110" t="s">
        <v>4313</v>
      </c>
      <c r="J594" s="110" t="str">
        <f t="shared" si="9"/>
        <v xml:space="preserve">5109 Redwood Dr, Fort Worth, TX 76119       </v>
      </c>
      <c r="K594" s="111">
        <v>44582</v>
      </c>
      <c r="L594" s="111">
        <v>44582</v>
      </c>
      <c r="M594" s="111">
        <v>44938</v>
      </c>
      <c r="N594" s="111">
        <v>44938</v>
      </c>
      <c r="O594" s="111"/>
      <c r="P594" s="110" t="s">
        <v>989</v>
      </c>
      <c r="Q594" s="110" t="s">
        <v>761</v>
      </c>
      <c r="R594" s="110" t="s">
        <v>4361</v>
      </c>
      <c r="S594" s="110" t="s">
        <v>4181</v>
      </c>
    </row>
    <row r="595" spans="1:19" hidden="1" x14ac:dyDescent="0.2">
      <c r="A595" s="110">
        <v>240482</v>
      </c>
      <c r="B595" s="110" t="s">
        <v>800</v>
      </c>
      <c r="C595" s="110" t="s">
        <v>759</v>
      </c>
      <c r="D595" s="110" t="s">
        <v>907</v>
      </c>
      <c r="E595" s="110" t="s">
        <v>5051</v>
      </c>
      <c r="G595" s="110" t="s">
        <v>4104</v>
      </c>
      <c r="H595" s="110" t="s">
        <v>4094</v>
      </c>
      <c r="I595" s="110" t="s">
        <v>4728</v>
      </c>
      <c r="J595" s="110" t="str">
        <f t="shared" si="9"/>
        <v xml:space="preserve">9310 Sedgemoor Ave, Dallas, TX 75232       </v>
      </c>
      <c r="K595" s="111">
        <v>44599</v>
      </c>
      <c r="L595" s="111">
        <v>44599</v>
      </c>
      <c r="M595" s="111">
        <v>45202</v>
      </c>
      <c r="N595" s="111">
        <v>45202</v>
      </c>
      <c r="O595" s="111">
        <v>45174</v>
      </c>
      <c r="P595" s="110" t="s">
        <v>1022</v>
      </c>
      <c r="Q595" s="110" t="s">
        <v>761</v>
      </c>
      <c r="R595" s="110" t="s">
        <v>4404</v>
      </c>
      <c r="S595" s="110" t="s">
        <v>4181</v>
      </c>
    </row>
    <row r="596" spans="1:19" hidden="1" x14ac:dyDescent="0.2">
      <c r="A596" s="110">
        <v>240483</v>
      </c>
      <c r="B596" s="110" t="s">
        <v>868</v>
      </c>
      <c r="C596" s="110" t="s">
        <v>776</v>
      </c>
      <c r="D596" s="110" t="s">
        <v>1579</v>
      </c>
      <c r="E596" s="110" t="s">
        <v>5051</v>
      </c>
      <c r="G596" s="110" t="s">
        <v>4104</v>
      </c>
      <c r="H596" s="110" t="s">
        <v>4094</v>
      </c>
      <c r="I596" s="110" t="s">
        <v>4728</v>
      </c>
      <c r="J596" s="110" t="str">
        <f t="shared" si="9"/>
        <v xml:space="preserve">9310 Sedgemoor Ave, Dallas, TX 75232       </v>
      </c>
      <c r="K596" s="111">
        <v>44599</v>
      </c>
      <c r="L596" s="111">
        <v>44599</v>
      </c>
      <c r="M596" s="111">
        <v>45184</v>
      </c>
      <c r="N596" s="111">
        <v>45184</v>
      </c>
      <c r="O596" s="111">
        <v>45174</v>
      </c>
      <c r="P596" s="110" t="s">
        <v>1022</v>
      </c>
      <c r="Q596" s="110" t="s">
        <v>761</v>
      </c>
      <c r="R596" s="110" t="s">
        <v>4404</v>
      </c>
      <c r="S596" s="110" t="s">
        <v>4181</v>
      </c>
    </row>
    <row r="597" spans="1:19" hidden="1" x14ac:dyDescent="0.2">
      <c r="A597" s="110">
        <v>240484</v>
      </c>
      <c r="B597" s="110" t="s">
        <v>908</v>
      </c>
      <c r="C597" s="110" t="s">
        <v>784</v>
      </c>
      <c r="D597" s="110" t="s">
        <v>1580</v>
      </c>
      <c r="E597" s="110" t="s">
        <v>5052</v>
      </c>
      <c r="G597" s="110" t="s">
        <v>4104</v>
      </c>
      <c r="H597" s="110" t="s">
        <v>4094</v>
      </c>
      <c r="I597" s="110" t="s">
        <v>4565</v>
      </c>
      <c r="J597" s="110" t="str">
        <f t="shared" si="9"/>
        <v xml:space="preserve">7212 Chinaberry Rd, Dallas, TX 75249       </v>
      </c>
      <c r="K597" s="111">
        <v>44599</v>
      </c>
      <c r="L597" s="111">
        <v>44599</v>
      </c>
      <c r="M597" s="111">
        <v>44603</v>
      </c>
      <c r="N597" s="111">
        <v>44603</v>
      </c>
      <c r="O597" s="111"/>
      <c r="P597" s="110" t="s">
        <v>1022</v>
      </c>
      <c r="Q597" s="110" t="s">
        <v>761</v>
      </c>
      <c r="R597" s="110" t="s">
        <v>4404</v>
      </c>
      <c r="S597" s="110" t="s">
        <v>4181</v>
      </c>
    </row>
    <row r="598" spans="1:19" x14ac:dyDescent="0.2">
      <c r="A598" s="110">
        <v>240485</v>
      </c>
      <c r="B598" s="110" t="s">
        <v>1581</v>
      </c>
      <c r="C598" s="110" t="s">
        <v>791</v>
      </c>
      <c r="D598" s="110" t="s">
        <v>1582</v>
      </c>
      <c r="E598" s="110" t="s">
        <v>5053</v>
      </c>
      <c r="G598" s="110" t="s">
        <v>5054</v>
      </c>
      <c r="H598" s="110" t="s">
        <v>4094</v>
      </c>
      <c r="I598" s="110" t="s">
        <v>4892</v>
      </c>
      <c r="J598" s="110" t="str">
        <f t="shared" si="9"/>
        <v xml:space="preserve">390 Anderson Ranch Rd, Waxahachie, TX 75167       </v>
      </c>
      <c r="K598" s="111">
        <v>44602</v>
      </c>
      <c r="L598" s="111">
        <v>44602</v>
      </c>
      <c r="M598" s="111">
        <v>45362</v>
      </c>
      <c r="N598" s="111">
        <v>45362</v>
      </c>
      <c r="O598" s="111"/>
      <c r="P598" s="110" t="s">
        <v>1054</v>
      </c>
      <c r="Q598" s="110" t="s">
        <v>761</v>
      </c>
      <c r="R598" s="110" t="s">
        <v>4440</v>
      </c>
      <c r="S598" s="110" t="s">
        <v>4181</v>
      </c>
    </row>
    <row r="599" spans="1:19" hidden="1" x14ac:dyDescent="0.2">
      <c r="A599" s="110">
        <v>240486</v>
      </c>
      <c r="B599" s="110" t="s">
        <v>1583</v>
      </c>
      <c r="D599" s="110" t="s">
        <v>1584</v>
      </c>
      <c r="E599" s="110" t="s">
        <v>5053</v>
      </c>
      <c r="G599" s="110" t="s">
        <v>5054</v>
      </c>
      <c r="H599" s="110" t="s">
        <v>4094</v>
      </c>
      <c r="I599" s="110" t="s">
        <v>4892</v>
      </c>
      <c r="J599" s="110" t="str">
        <f t="shared" si="9"/>
        <v xml:space="preserve">390 Anderson Ranch Rd, Waxahachie, TX 75167       </v>
      </c>
      <c r="K599" s="111">
        <v>44602</v>
      </c>
      <c r="L599" s="111">
        <v>44602</v>
      </c>
      <c r="M599" s="111">
        <v>44995</v>
      </c>
      <c r="N599" s="111">
        <v>44995</v>
      </c>
      <c r="O599" s="111"/>
      <c r="P599" s="110" t="s">
        <v>1022</v>
      </c>
      <c r="Q599" s="110" t="s">
        <v>761</v>
      </c>
      <c r="R599" s="110" t="s">
        <v>4404</v>
      </c>
      <c r="S599" s="110" t="s">
        <v>4181</v>
      </c>
    </row>
    <row r="600" spans="1:19" hidden="1" x14ac:dyDescent="0.2">
      <c r="A600" s="110">
        <v>240487</v>
      </c>
      <c r="B600" s="110" t="s">
        <v>1442</v>
      </c>
      <c r="D600" s="110" t="s">
        <v>1585</v>
      </c>
      <c r="E600" s="110" t="s">
        <v>5055</v>
      </c>
      <c r="G600" s="110" t="s">
        <v>4119</v>
      </c>
      <c r="H600" s="110" t="s">
        <v>4094</v>
      </c>
      <c r="I600" s="110" t="s">
        <v>4120</v>
      </c>
      <c r="J600" s="110" t="str">
        <f t="shared" si="9"/>
        <v xml:space="preserve">2901 Travis Ave Apt #57, Fort Worth, TX 76110       </v>
      </c>
      <c r="K600" s="111">
        <v>44602</v>
      </c>
      <c r="L600" s="111">
        <v>44602</v>
      </c>
      <c r="M600" s="111">
        <v>44609</v>
      </c>
      <c r="N600" s="111">
        <v>44609</v>
      </c>
      <c r="O600" s="111"/>
      <c r="P600" s="110" t="s">
        <v>1041</v>
      </c>
      <c r="Q600" s="110" t="s">
        <v>761</v>
      </c>
      <c r="R600" s="110" t="s">
        <v>4425</v>
      </c>
      <c r="S600" s="110" t="s">
        <v>4181</v>
      </c>
    </row>
    <row r="601" spans="1:19" hidden="1" x14ac:dyDescent="0.2">
      <c r="A601" s="110">
        <v>240488</v>
      </c>
      <c r="B601" s="110" t="s">
        <v>979</v>
      </c>
      <c r="D601" s="110" t="s">
        <v>1586</v>
      </c>
      <c r="E601" s="110" t="s">
        <v>5056</v>
      </c>
      <c r="G601" s="110" t="s">
        <v>5057</v>
      </c>
      <c r="H601" s="110" t="s">
        <v>4094</v>
      </c>
      <c r="I601" s="110" t="s">
        <v>5058</v>
      </c>
      <c r="J601" s="110" t="str">
        <f t="shared" si="9"/>
        <v xml:space="preserve">18943 Hwy 90A, East Bernard, TX 77435       </v>
      </c>
      <c r="K601" s="111">
        <v>44601</v>
      </c>
      <c r="L601" s="111">
        <v>44601</v>
      </c>
      <c r="M601" s="111">
        <v>45255</v>
      </c>
      <c r="N601" s="111">
        <v>45255</v>
      </c>
      <c r="O601" s="111">
        <v>45120</v>
      </c>
      <c r="P601" s="110" t="s">
        <v>989</v>
      </c>
      <c r="Q601" s="110" t="s">
        <v>761</v>
      </c>
      <c r="R601" s="110" t="s">
        <v>4361</v>
      </c>
      <c r="S601" s="110" t="s">
        <v>4181</v>
      </c>
    </row>
    <row r="602" spans="1:19" hidden="1" x14ac:dyDescent="0.2">
      <c r="A602" s="110">
        <v>240489</v>
      </c>
      <c r="B602" s="110" t="s">
        <v>932</v>
      </c>
      <c r="C602" s="110" t="s">
        <v>762</v>
      </c>
      <c r="D602" s="110" t="s">
        <v>1001</v>
      </c>
      <c r="E602" s="110" t="s">
        <v>4376</v>
      </c>
      <c r="G602" s="110" t="s">
        <v>4107</v>
      </c>
      <c r="H602" s="110" t="s">
        <v>4094</v>
      </c>
      <c r="I602" s="110" t="s">
        <v>4108</v>
      </c>
      <c r="J602" s="110" t="str">
        <f t="shared" si="9"/>
        <v xml:space="preserve">1109 Park Center Ct, Saginaw, TX 76179       </v>
      </c>
      <c r="K602" s="111">
        <v>44606</v>
      </c>
      <c r="L602" s="111">
        <v>44606</v>
      </c>
      <c r="M602" s="111">
        <v>44606</v>
      </c>
      <c r="N602" s="111">
        <v>44606</v>
      </c>
      <c r="O602" s="111"/>
      <c r="P602" s="110" t="s">
        <v>996</v>
      </c>
      <c r="R602" s="110" t="s">
        <v>4370</v>
      </c>
      <c r="S602" s="110" t="s">
        <v>4181</v>
      </c>
    </row>
    <row r="603" spans="1:19" hidden="1" x14ac:dyDescent="0.2">
      <c r="A603" s="110">
        <v>240490</v>
      </c>
      <c r="B603" s="110" t="s">
        <v>1587</v>
      </c>
      <c r="C603" s="110" t="s">
        <v>778</v>
      </c>
      <c r="D603" s="110" t="s">
        <v>1588</v>
      </c>
      <c r="E603" s="110" t="s">
        <v>5059</v>
      </c>
      <c r="G603" s="110" t="s">
        <v>4104</v>
      </c>
      <c r="H603" s="110" t="s">
        <v>4094</v>
      </c>
      <c r="I603" s="110" t="s">
        <v>4548</v>
      </c>
      <c r="J603" s="110" t="str">
        <f t="shared" si="9"/>
        <v xml:space="preserve">2342 Julianna Cir #6, Dallas, TX 75229       </v>
      </c>
      <c r="K603" s="111">
        <v>44607</v>
      </c>
      <c r="L603" s="111">
        <v>44607</v>
      </c>
      <c r="M603" s="111">
        <v>44667</v>
      </c>
      <c r="N603" s="111">
        <v>44667</v>
      </c>
      <c r="O603" s="111"/>
      <c r="P603" s="110" t="s">
        <v>1022</v>
      </c>
      <c r="Q603" s="110" t="s">
        <v>761</v>
      </c>
      <c r="R603" s="110" t="s">
        <v>4404</v>
      </c>
      <c r="S603" s="110" t="s">
        <v>4181</v>
      </c>
    </row>
    <row r="604" spans="1:19" hidden="1" x14ac:dyDescent="0.2">
      <c r="A604" s="110">
        <v>240491</v>
      </c>
      <c r="B604" s="110" t="s">
        <v>877</v>
      </c>
      <c r="C604" s="110" t="s">
        <v>791</v>
      </c>
      <c r="D604" s="110" t="s">
        <v>1589</v>
      </c>
      <c r="E604" s="110" t="s">
        <v>5060</v>
      </c>
      <c r="G604" s="110" t="s">
        <v>4104</v>
      </c>
      <c r="H604" s="110" t="s">
        <v>4094</v>
      </c>
      <c r="I604" s="110" t="s">
        <v>4140</v>
      </c>
      <c r="J604" s="110" t="str">
        <f t="shared" si="9"/>
        <v xml:space="preserve">14222 Lasater Rd #91, Dallas, TX 75253       </v>
      </c>
      <c r="K604" s="111">
        <v>44610</v>
      </c>
      <c r="L604" s="111">
        <v>44610</v>
      </c>
      <c r="M604" s="111">
        <v>44610</v>
      </c>
      <c r="N604" s="111">
        <v>44610</v>
      </c>
      <c r="O604" s="111"/>
      <c r="P604" s="110" t="s">
        <v>989</v>
      </c>
      <c r="Q604" s="110" t="s">
        <v>761</v>
      </c>
      <c r="R604" s="110" t="s">
        <v>4361</v>
      </c>
      <c r="S604" s="110" t="s">
        <v>4181</v>
      </c>
    </row>
    <row r="605" spans="1:19" hidden="1" x14ac:dyDescent="0.2">
      <c r="A605" s="110">
        <v>240492</v>
      </c>
      <c r="B605" s="110" t="s">
        <v>1590</v>
      </c>
      <c r="D605" s="110" t="s">
        <v>1591</v>
      </c>
      <c r="E605" s="110" t="s">
        <v>5061</v>
      </c>
      <c r="G605" s="110" t="s">
        <v>4104</v>
      </c>
      <c r="H605" s="110" t="s">
        <v>4094</v>
      </c>
      <c r="I605" s="110" t="s">
        <v>4459</v>
      </c>
      <c r="J605" s="110" t="str">
        <f t="shared" si="9"/>
        <v xml:space="preserve">1520 N Beckley Ave #416, Dallas, TX 75203       </v>
      </c>
      <c r="K605" s="111">
        <v>44614</v>
      </c>
      <c r="L605" s="111">
        <v>44614</v>
      </c>
      <c r="M605" s="111">
        <v>44911</v>
      </c>
      <c r="N605" s="111">
        <v>44911</v>
      </c>
      <c r="O605" s="111"/>
      <c r="P605" s="110" t="s">
        <v>1022</v>
      </c>
      <c r="Q605" s="110" t="s">
        <v>761</v>
      </c>
      <c r="R605" s="110" t="s">
        <v>4404</v>
      </c>
      <c r="S605" s="110" t="s">
        <v>4181</v>
      </c>
    </row>
    <row r="606" spans="1:19" hidden="1" x14ac:dyDescent="0.2">
      <c r="A606" s="110">
        <v>240493</v>
      </c>
      <c r="B606" s="110" t="s">
        <v>1187</v>
      </c>
      <c r="C606" s="110" t="s">
        <v>1047</v>
      </c>
      <c r="D606" s="110" t="s">
        <v>1592</v>
      </c>
      <c r="E606" s="110" t="s">
        <v>5062</v>
      </c>
      <c r="G606" s="110" t="s">
        <v>5063</v>
      </c>
      <c r="H606" s="110" t="s">
        <v>4094</v>
      </c>
      <c r="I606" s="110" t="s">
        <v>4698</v>
      </c>
      <c r="J606" s="110" t="str">
        <f t="shared" si="9"/>
        <v xml:space="preserve">106 View Dr, Red Oak, TX 75154       </v>
      </c>
      <c r="K606" s="111">
        <v>44617</v>
      </c>
      <c r="L606" s="111">
        <v>44617</v>
      </c>
      <c r="M606" s="111">
        <v>44716</v>
      </c>
      <c r="N606" s="111">
        <v>44716</v>
      </c>
      <c r="O606" s="111"/>
      <c r="P606" s="110" t="s">
        <v>1054</v>
      </c>
      <c r="Q606" s="110" t="s">
        <v>761</v>
      </c>
      <c r="R606" s="110" t="s">
        <v>4440</v>
      </c>
      <c r="S606" s="110" t="s">
        <v>4181</v>
      </c>
    </row>
    <row r="607" spans="1:19" x14ac:dyDescent="0.2">
      <c r="A607" s="110">
        <v>240494</v>
      </c>
      <c r="B607" s="110" t="s">
        <v>908</v>
      </c>
      <c r="C607" s="110" t="s">
        <v>950</v>
      </c>
      <c r="D607" s="110" t="s">
        <v>917</v>
      </c>
      <c r="E607" s="110" t="s">
        <v>5064</v>
      </c>
      <c r="G607" s="110" t="s">
        <v>4427</v>
      </c>
      <c r="H607" s="110" t="s">
        <v>4094</v>
      </c>
      <c r="I607" s="110" t="s">
        <v>5065</v>
      </c>
      <c r="J607" s="110" t="str">
        <f t="shared" si="9"/>
        <v xml:space="preserve">7101 Chase Oaks Blvd 1025, Plano, TX 75025       </v>
      </c>
      <c r="K607" s="111">
        <v>44623</v>
      </c>
      <c r="L607" s="111">
        <v>44623</v>
      </c>
      <c r="M607" s="111">
        <v>45623</v>
      </c>
      <c r="N607" s="111"/>
      <c r="O607" s="111"/>
      <c r="P607" s="110" t="s">
        <v>1100</v>
      </c>
      <c r="Q607" s="110" t="s">
        <v>761</v>
      </c>
      <c r="R607" s="110" t="s">
        <v>4489</v>
      </c>
      <c r="S607" s="110" t="s">
        <v>4181</v>
      </c>
    </row>
    <row r="608" spans="1:19" hidden="1" x14ac:dyDescent="0.2">
      <c r="A608" s="110">
        <v>240495</v>
      </c>
      <c r="B608" s="110" t="s">
        <v>1107</v>
      </c>
      <c r="D608" s="110" t="s">
        <v>1484</v>
      </c>
      <c r="E608" s="110" t="s">
        <v>5066</v>
      </c>
      <c r="G608" s="110" t="s">
        <v>4933</v>
      </c>
      <c r="H608" s="110" t="s">
        <v>4094</v>
      </c>
      <c r="I608" s="110" t="s">
        <v>4934</v>
      </c>
      <c r="J608" s="110" t="str">
        <f t="shared" si="9"/>
        <v xml:space="preserve">803 W Circle Dr, Mount Pleasant, TX 75455       </v>
      </c>
      <c r="K608" s="111">
        <v>44620</v>
      </c>
      <c r="L608" s="111">
        <v>44620</v>
      </c>
      <c r="M608" s="111">
        <v>44620</v>
      </c>
      <c r="N608" s="111">
        <v>44620</v>
      </c>
      <c r="O608" s="111"/>
      <c r="P608" s="110" t="s">
        <v>1025</v>
      </c>
      <c r="Q608" s="110" t="s">
        <v>761</v>
      </c>
      <c r="R608" s="110" t="s">
        <v>4407</v>
      </c>
      <c r="S608" s="110" t="s">
        <v>4181</v>
      </c>
    </row>
    <row r="609" spans="1:19" hidden="1" x14ac:dyDescent="0.2">
      <c r="A609" s="110">
        <v>240496</v>
      </c>
      <c r="B609" s="110" t="s">
        <v>1593</v>
      </c>
      <c r="D609" s="110" t="s">
        <v>1594</v>
      </c>
      <c r="E609" s="110" t="s">
        <v>5067</v>
      </c>
      <c r="G609" s="110" t="s">
        <v>4104</v>
      </c>
      <c r="H609" s="110" t="s">
        <v>4094</v>
      </c>
      <c r="I609" s="110" t="s">
        <v>4297</v>
      </c>
      <c r="J609" s="110" t="str">
        <f t="shared" si="9"/>
        <v xml:space="preserve">1540 Chenault St Apt 2708, Dallas, TX 75228       </v>
      </c>
      <c r="K609" s="111">
        <v>44628</v>
      </c>
      <c r="L609" s="111">
        <v>44628</v>
      </c>
      <c r="M609" s="111">
        <v>44643</v>
      </c>
      <c r="N609" s="111">
        <v>44643</v>
      </c>
      <c r="O609" s="111"/>
      <c r="P609" s="110" t="s">
        <v>837</v>
      </c>
      <c r="Q609" s="110" t="s">
        <v>761</v>
      </c>
      <c r="R609" s="110" t="s">
        <v>4174</v>
      </c>
      <c r="S609" s="110" t="s">
        <v>4181</v>
      </c>
    </row>
    <row r="610" spans="1:19" hidden="1" x14ac:dyDescent="0.2">
      <c r="A610" s="110">
        <v>240497</v>
      </c>
      <c r="B610" s="110" t="s">
        <v>908</v>
      </c>
      <c r="C610" s="110" t="s">
        <v>845</v>
      </c>
      <c r="D610" s="110" t="s">
        <v>1595</v>
      </c>
      <c r="E610" s="110" t="s">
        <v>5068</v>
      </c>
      <c r="G610" s="110" t="s">
        <v>4249</v>
      </c>
      <c r="H610" s="110" t="s">
        <v>4094</v>
      </c>
      <c r="I610" s="110" t="s">
        <v>4250</v>
      </c>
      <c r="J610" s="110" t="str">
        <f t="shared" si="9"/>
        <v xml:space="preserve">804 Holfords Prairie Rd 3, Lewisville, TX 75056       </v>
      </c>
      <c r="K610" s="111">
        <v>44631</v>
      </c>
      <c r="L610" s="111">
        <v>44631</v>
      </c>
      <c r="M610" s="111">
        <v>44723</v>
      </c>
      <c r="N610" s="111">
        <v>44723</v>
      </c>
      <c r="O610" s="111"/>
      <c r="P610" s="110" t="s">
        <v>989</v>
      </c>
      <c r="Q610" s="110" t="s">
        <v>761</v>
      </c>
      <c r="R610" s="110" t="s">
        <v>4361</v>
      </c>
      <c r="S610" s="110" t="s">
        <v>4181</v>
      </c>
    </row>
    <row r="611" spans="1:19" x14ac:dyDescent="0.2">
      <c r="A611" s="110">
        <v>240498</v>
      </c>
      <c r="B611" s="110" t="s">
        <v>1596</v>
      </c>
      <c r="D611" s="110" t="s">
        <v>1114</v>
      </c>
      <c r="E611" s="110" t="s">
        <v>5069</v>
      </c>
      <c r="G611" s="110" t="s">
        <v>5070</v>
      </c>
      <c r="H611" s="110" t="s">
        <v>4094</v>
      </c>
      <c r="I611" s="110" t="s">
        <v>5071</v>
      </c>
      <c r="J611" s="110" t="str">
        <f t="shared" si="9"/>
        <v xml:space="preserve">4910 Bourland St, Greenville, TX 75401       </v>
      </c>
      <c r="K611" s="111">
        <v>44631</v>
      </c>
      <c r="L611" s="111">
        <v>44631</v>
      </c>
      <c r="M611" s="111">
        <v>45625</v>
      </c>
      <c r="N611" s="111"/>
      <c r="O611" s="111"/>
      <c r="P611" s="110" t="s">
        <v>1597</v>
      </c>
      <c r="Q611" s="110" t="s">
        <v>761</v>
      </c>
      <c r="R611" s="110" t="s">
        <v>5072</v>
      </c>
      <c r="S611" s="110" t="s">
        <v>4181</v>
      </c>
    </row>
    <row r="612" spans="1:19" x14ac:dyDescent="0.2">
      <c r="A612" s="110">
        <v>240499</v>
      </c>
      <c r="B612" s="110" t="s">
        <v>1184</v>
      </c>
      <c r="C612" s="110" t="s">
        <v>791</v>
      </c>
      <c r="D612" s="110" t="s">
        <v>1598</v>
      </c>
      <c r="E612" s="110" t="s">
        <v>5073</v>
      </c>
      <c r="G612" s="110" t="s">
        <v>4104</v>
      </c>
      <c r="H612" s="110" t="s">
        <v>4094</v>
      </c>
      <c r="I612" s="110" t="s">
        <v>4161</v>
      </c>
      <c r="J612" s="110" t="str">
        <f t="shared" si="9"/>
        <v xml:space="preserve">9708 Whistler Dr, Dallas, TX 75217       </v>
      </c>
      <c r="K612" s="111">
        <v>44641</v>
      </c>
      <c r="L612" s="111">
        <v>44641</v>
      </c>
      <c r="M612" s="111">
        <v>45622</v>
      </c>
      <c r="N612" s="111"/>
      <c r="O612" s="111"/>
      <c r="P612" s="110" t="s">
        <v>989</v>
      </c>
      <c r="Q612" s="110" t="s">
        <v>761</v>
      </c>
      <c r="R612" s="110" t="s">
        <v>4361</v>
      </c>
      <c r="S612" s="110" t="s">
        <v>4181</v>
      </c>
    </row>
    <row r="613" spans="1:19" hidden="1" x14ac:dyDescent="0.2">
      <c r="A613" s="110">
        <v>240500</v>
      </c>
      <c r="B613" s="110" t="s">
        <v>873</v>
      </c>
      <c r="D613" s="110" t="s">
        <v>1599</v>
      </c>
      <c r="E613" s="110" t="s">
        <v>5074</v>
      </c>
      <c r="G613" s="110" t="s">
        <v>4104</v>
      </c>
      <c r="H613" s="110" t="s">
        <v>4094</v>
      </c>
      <c r="I613" s="110" t="s">
        <v>4206</v>
      </c>
      <c r="J613" s="110" t="str">
        <f t="shared" si="9"/>
        <v xml:space="preserve">2019 Western Park Dr, Dallas, TX 75211       </v>
      </c>
      <c r="K613" s="111">
        <v>44645</v>
      </c>
      <c r="L613" s="111">
        <v>44645</v>
      </c>
      <c r="M613" s="111">
        <v>45183</v>
      </c>
      <c r="N613" s="111">
        <v>45183</v>
      </c>
      <c r="O613" s="111"/>
      <c r="P613" s="110" t="s">
        <v>1054</v>
      </c>
      <c r="Q613" s="110" t="s">
        <v>761</v>
      </c>
      <c r="R613" s="110" t="s">
        <v>4440</v>
      </c>
      <c r="S613" s="110" t="s">
        <v>4181</v>
      </c>
    </row>
    <row r="614" spans="1:19" hidden="1" x14ac:dyDescent="0.2">
      <c r="A614" s="110">
        <v>240501</v>
      </c>
      <c r="B614" s="110" t="s">
        <v>1596</v>
      </c>
      <c r="D614" s="110" t="s">
        <v>1561</v>
      </c>
      <c r="E614" s="110" t="s">
        <v>5075</v>
      </c>
      <c r="G614" s="110" t="s">
        <v>4104</v>
      </c>
      <c r="H614" s="110" t="s">
        <v>4094</v>
      </c>
      <c r="I614" s="110" t="s">
        <v>4972</v>
      </c>
      <c r="J614" s="110" t="str">
        <f t="shared" si="9"/>
        <v xml:space="preserve">3131 Obannon Dr, Dallas, TX 75224       </v>
      </c>
      <c r="K614" s="111">
        <v>44652</v>
      </c>
      <c r="L614" s="111">
        <v>44652</v>
      </c>
      <c r="M614" s="111">
        <v>44702</v>
      </c>
      <c r="N614" s="111">
        <v>44702</v>
      </c>
      <c r="O614" s="111"/>
      <c r="P614" s="110" t="s">
        <v>1325</v>
      </c>
      <c r="Q614" s="110" t="s">
        <v>761</v>
      </c>
      <c r="R614" s="110" t="s">
        <v>4784</v>
      </c>
      <c r="S614" s="110" t="s">
        <v>4181</v>
      </c>
    </row>
    <row r="615" spans="1:19" hidden="1" x14ac:dyDescent="0.2">
      <c r="A615" s="110">
        <v>240502</v>
      </c>
      <c r="B615" s="110" t="s">
        <v>857</v>
      </c>
      <c r="D615" s="110" t="s">
        <v>1600</v>
      </c>
      <c r="E615" s="110" t="s">
        <v>5076</v>
      </c>
      <c r="G615" s="110" t="s">
        <v>4126</v>
      </c>
      <c r="H615" s="110" t="s">
        <v>4094</v>
      </c>
      <c r="I615" s="110" t="s">
        <v>4224</v>
      </c>
      <c r="J615" s="110" t="str">
        <f t="shared" si="9"/>
        <v xml:space="preserve">4920 Overview Dr #422, Arlington, TX 76017       </v>
      </c>
      <c r="K615" s="111">
        <v>44657</v>
      </c>
      <c r="L615" s="111">
        <v>44657</v>
      </c>
      <c r="M615" s="111">
        <v>44660</v>
      </c>
      <c r="N615" s="111">
        <v>44660</v>
      </c>
      <c r="O615" s="111"/>
      <c r="P615" s="110" t="s">
        <v>1022</v>
      </c>
      <c r="Q615" s="110" t="s">
        <v>761</v>
      </c>
      <c r="R615" s="110" t="s">
        <v>4404</v>
      </c>
      <c r="S615" s="110" t="s">
        <v>4181</v>
      </c>
    </row>
    <row r="616" spans="1:19" hidden="1" x14ac:dyDescent="0.2">
      <c r="A616" s="110">
        <v>240503</v>
      </c>
      <c r="B616" s="110" t="s">
        <v>877</v>
      </c>
      <c r="C616" s="110" t="s">
        <v>776</v>
      </c>
      <c r="D616" s="110" t="s">
        <v>1601</v>
      </c>
      <c r="E616" s="110" t="s">
        <v>4433</v>
      </c>
      <c r="G616" s="110" t="s">
        <v>4119</v>
      </c>
      <c r="H616" s="110" t="s">
        <v>4094</v>
      </c>
      <c r="I616" s="110" t="s">
        <v>4434</v>
      </c>
      <c r="J616" s="110" t="str">
        <f t="shared" si="9"/>
        <v xml:space="preserve">1920 Oakland Blvd, Fort Worth, TX 76103       </v>
      </c>
      <c r="K616" s="111">
        <v>44669</v>
      </c>
      <c r="L616" s="111">
        <v>44669</v>
      </c>
      <c r="M616" s="111">
        <v>44719</v>
      </c>
      <c r="N616" s="111">
        <v>44719</v>
      </c>
      <c r="O616" s="111"/>
      <c r="P616" s="110" t="s">
        <v>1025</v>
      </c>
      <c r="Q616" s="110" t="s">
        <v>761</v>
      </c>
      <c r="R616" s="110" t="s">
        <v>4407</v>
      </c>
      <c r="S616" s="110" t="s">
        <v>4181</v>
      </c>
    </row>
    <row r="617" spans="1:19" hidden="1" x14ac:dyDescent="0.2">
      <c r="A617" s="110">
        <v>240504</v>
      </c>
      <c r="B617" s="110" t="s">
        <v>1035</v>
      </c>
      <c r="C617" s="110" t="s">
        <v>778</v>
      </c>
      <c r="D617" s="110" t="s">
        <v>1601</v>
      </c>
      <c r="E617" s="110" t="s">
        <v>4433</v>
      </c>
      <c r="G617" s="110" t="s">
        <v>4119</v>
      </c>
      <c r="H617" s="110" t="s">
        <v>4094</v>
      </c>
      <c r="I617" s="110" t="s">
        <v>5077</v>
      </c>
      <c r="J617" s="110" t="str">
        <f t="shared" si="9"/>
        <v xml:space="preserve">1920 Oakland Blvd, Fort Worth, TX 76103-1530  </v>
      </c>
      <c r="K617" s="111">
        <v>44669</v>
      </c>
      <c r="L617" s="111">
        <v>44669</v>
      </c>
      <c r="M617" s="111">
        <v>44749</v>
      </c>
      <c r="N617" s="111">
        <v>44749</v>
      </c>
      <c r="O617" s="111"/>
      <c r="P617" s="110" t="s">
        <v>1025</v>
      </c>
      <c r="Q617" s="110" t="s">
        <v>761</v>
      </c>
      <c r="R617" s="110" t="s">
        <v>4407</v>
      </c>
      <c r="S617" s="110" t="s">
        <v>4181</v>
      </c>
    </row>
    <row r="618" spans="1:19" x14ac:dyDescent="0.2">
      <c r="A618" s="110">
        <v>240505</v>
      </c>
      <c r="B618" s="110" t="s">
        <v>975</v>
      </c>
      <c r="C618" s="110" t="s">
        <v>776</v>
      </c>
      <c r="D618" s="110" t="s">
        <v>1602</v>
      </c>
      <c r="E618" s="110" t="s">
        <v>5013</v>
      </c>
      <c r="G618" s="110" t="s">
        <v>4119</v>
      </c>
      <c r="H618" s="110" t="s">
        <v>4094</v>
      </c>
      <c r="I618" s="110" t="s">
        <v>4708</v>
      </c>
      <c r="J618" s="110" t="str">
        <f t="shared" si="9"/>
        <v xml:space="preserve">3823 Ave N, Fort Worth, TX 76105       </v>
      </c>
      <c r="K618" s="111">
        <v>44669</v>
      </c>
      <c r="L618" s="111">
        <v>44669</v>
      </c>
      <c r="M618" s="111">
        <v>45622</v>
      </c>
      <c r="N618" s="111"/>
      <c r="O618" s="111"/>
      <c r="P618" s="110" t="s">
        <v>1054</v>
      </c>
      <c r="Q618" s="110" t="s">
        <v>761</v>
      </c>
      <c r="R618" s="110" t="s">
        <v>4440</v>
      </c>
      <c r="S618" s="110" t="s">
        <v>4181</v>
      </c>
    </row>
    <row r="619" spans="1:19" hidden="1" x14ac:dyDescent="0.2">
      <c r="A619" s="110">
        <v>240506</v>
      </c>
      <c r="B619" s="110" t="s">
        <v>954</v>
      </c>
      <c r="D619" s="110" t="s">
        <v>1603</v>
      </c>
      <c r="E619" s="110" t="s">
        <v>5078</v>
      </c>
      <c r="G619" s="110" t="s">
        <v>823</v>
      </c>
      <c r="H619" s="110" t="s">
        <v>4094</v>
      </c>
      <c r="I619" s="110" t="s">
        <v>4157</v>
      </c>
      <c r="J619" s="110" t="str">
        <f t="shared" si="9"/>
        <v xml:space="preserve">1100 Harness Ln, Richardson, TX 75081       </v>
      </c>
      <c r="K619" s="111">
        <v>44669</v>
      </c>
      <c r="L619" s="111">
        <v>44669</v>
      </c>
      <c r="M619" s="111">
        <v>44841</v>
      </c>
      <c r="N619" s="111">
        <v>44844</v>
      </c>
      <c r="O619" s="111"/>
      <c r="P619" s="110" t="s">
        <v>1037</v>
      </c>
      <c r="Q619" s="110" t="s">
        <v>761</v>
      </c>
      <c r="R619" s="110" t="s">
        <v>4180</v>
      </c>
      <c r="S619" s="110" t="s">
        <v>4181</v>
      </c>
    </row>
    <row r="620" spans="1:19" hidden="1" x14ac:dyDescent="0.2">
      <c r="A620" s="110">
        <v>240507</v>
      </c>
      <c r="B620" s="110" t="s">
        <v>1604</v>
      </c>
      <c r="D620" s="110" t="s">
        <v>1605</v>
      </c>
      <c r="E620" s="110" t="s">
        <v>5079</v>
      </c>
      <c r="G620" s="110" t="s">
        <v>4119</v>
      </c>
      <c r="H620" s="110" t="s">
        <v>4094</v>
      </c>
      <c r="I620" s="110" t="s">
        <v>4227</v>
      </c>
      <c r="J620" s="110" t="str">
        <f t="shared" si="9"/>
        <v xml:space="preserve">2610 NW Loraine St, Fort Worth, TX 76106       </v>
      </c>
      <c r="K620" s="111">
        <v>44676</v>
      </c>
      <c r="L620" s="111">
        <v>44676</v>
      </c>
      <c r="M620" s="111">
        <v>44862</v>
      </c>
      <c r="N620" s="111">
        <v>44862</v>
      </c>
      <c r="O620" s="111"/>
      <c r="P620" s="110" t="s">
        <v>1022</v>
      </c>
      <c r="Q620" s="110" t="s">
        <v>761</v>
      </c>
      <c r="R620" s="110" t="s">
        <v>4404</v>
      </c>
      <c r="S620" s="110" t="s">
        <v>4181</v>
      </c>
    </row>
    <row r="621" spans="1:19" hidden="1" x14ac:dyDescent="0.2">
      <c r="A621" s="110">
        <v>240508</v>
      </c>
      <c r="B621" s="110" t="s">
        <v>1499</v>
      </c>
      <c r="D621" s="110" t="s">
        <v>1606</v>
      </c>
      <c r="E621" s="110" t="s">
        <v>5080</v>
      </c>
      <c r="G621" s="110" t="s">
        <v>4235</v>
      </c>
      <c r="H621" s="110" t="s">
        <v>4094</v>
      </c>
      <c r="I621" s="110" t="s">
        <v>4462</v>
      </c>
      <c r="J621" s="110" t="str">
        <f t="shared" si="9"/>
        <v xml:space="preserve">1001 Brownfield Dr, Mesquite, TX 75150       </v>
      </c>
      <c r="K621" s="111">
        <v>44676</v>
      </c>
      <c r="L621" s="111">
        <v>44676</v>
      </c>
      <c r="M621" s="111">
        <v>45223</v>
      </c>
      <c r="N621" s="111">
        <v>45223</v>
      </c>
      <c r="O621" s="111"/>
      <c r="P621" s="110" t="s">
        <v>1091</v>
      </c>
      <c r="Q621" s="110" t="s">
        <v>761</v>
      </c>
      <c r="R621" s="110" t="s">
        <v>4478</v>
      </c>
      <c r="S621" s="110" t="s">
        <v>4181</v>
      </c>
    </row>
    <row r="622" spans="1:19" x14ac:dyDescent="0.2">
      <c r="A622" s="110">
        <v>240509</v>
      </c>
      <c r="B622" s="110" t="s">
        <v>1499</v>
      </c>
      <c r="C622" s="110" t="s">
        <v>845</v>
      </c>
      <c r="D622" s="110" t="s">
        <v>1607</v>
      </c>
      <c r="E622" s="110" t="s">
        <v>5081</v>
      </c>
      <c r="G622" s="110" t="s">
        <v>4330</v>
      </c>
      <c r="H622" s="110" t="s">
        <v>4094</v>
      </c>
      <c r="I622" s="110" t="s">
        <v>5082</v>
      </c>
      <c r="J622" s="110" t="str">
        <f t="shared" si="9"/>
        <v xml:space="preserve">1012 Rankin Rd, Houston, TX 77073       </v>
      </c>
      <c r="K622" s="111">
        <v>45609</v>
      </c>
      <c r="L622" s="111">
        <v>44676</v>
      </c>
      <c r="M622" s="111">
        <v>45622</v>
      </c>
      <c r="N622" s="111"/>
      <c r="O622" s="111">
        <v>45608</v>
      </c>
      <c r="P622" s="110" t="s">
        <v>1022</v>
      </c>
      <c r="Q622" s="110" t="s">
        <v>761</v>
      </c>
      <c r="R622" s="110" t="s">
        <v>4404</v>
      </c>
      <c r="S622" s="110" t="s">
        <v>4181</v>
      </c>
    </row>
    <row r="623" spans="1:19" hidden="1" x14ac:dyDescent="0.2">
      <c r="A623" s="110">
        <v>240510</v>
      </c>
      <c r="B623" s="110" t="s">
        <v>1205</v>
      </c>
      <c r="C623" s="110" t="s">
        <v>784</v>
      </c>
      <c r="D623" s="110" t="s">
        <v>1050</v>
      </c>
      <c r="E623" s="110" t="s">
        <v>5083</v>
      </c>
      <c r="G623" s="110" t="s">
        <v>4562</v>
      </c>
      <c r="H623" s="110" t="s">
        <v>4094</v>
      </c>
      <c r="I623" s="110" t="s">
        <v>4563</v>
      </c>
      <c r="J623" s="110" t="str">
        <f t="shared" si="9"/>
        <v xml:space="preserve">213 Woodhaven Dr, Desoto, TX 75115       </v>
      </c>
      <c r="K623" s="111">
        <v>44676</v>
      </c>
      <c r="L623" s="111">
        <v>44676</v>
      </c>
      <c r="M623" s="111">
        <v>44704</v>
      </c>
      <c r="N623" s="111">
        <v>44704</v>
      </c>
      <c r="O623" s="111"/>
      <c r="P623" s="110" t="s">
        <v>1022</v>
      </c>
      <c r="Q623" s="110" t="s">
        <v>761</v>
      </c>
      <c r="R623" s="110" t="s">
        <v>4404</v>
      </c>
      <c r="S623" s="110" t="s">
        <v>4181</v>
      </c>
    </row>
    <row r="624" spans="1:19" hidden="1" x14ac:dyDescent="0.2">
      <c r="A624" s="110">
        <v>240511</v>
      </c>
      <c r="B624" s="110" t="s">
        <v>1311</v>
      </c>
      <c r="C624" s="110" t="s">
        <v>1608</v>
      </c>
      <c r="D624" s="110" t="s">
        <v>917</v>
      </c>
      <c r="E624" s="110" t="s">
        <v>5084</v>
      </c>
      <c r="G624" s="110" t="s">
        <v>4104</v>
      </c>
      <c r="H624" s="110" t="s">
        <v>4094</v>
      </c>
      <c r="I624" s="110" t="s">
        <v>4762</v>
      </c>
      <c r="J624" s="110" t="str">
        <f t="shared" si="9"/>
        <v xml:space="preserve">1532 Duet Dr, Dallas, TX 75241       </v>
      </c>
      <c r="K624" s="111">
        <v>44678</v>
      </c>
      <c r="L624" s="111">
        <v>44678</v>
      </c>
      <c r="M624" s="111">
        <v>44705</v>
      </c>
      <c r="N624" s="111">
        <v>44705</v>
      </c>
      <c r="O624" s="111"/>
      <c r="P624" s="110" t="s">
        <v>1022</v>
      </c>
      <c r="Q624" s="110" t="s">
        <v>761</v>
      </c>
      <c r="R624" s="110" t="s">
        <v>4404</v>
      </c>
      <c r="S624" s="110" t="s">
        <v>4181</v>
      </c>
    </row>
    <row r="625" spans="1:19" hidden="1" x14ac:dyDescent="0.2">
      <c r="A625" s="110">
        <v>240512</v>
      </c>
      <c r="B625" s="110" t="s">
        <v>1006</v>
      </c>
      <c r="C625" s="110" t="s">
        <v>766</v>
      </c>
      <c r="D625" s="110" t="s">
        <v>1609</v>
      </c>
      <c r="E625" s="110" t="s">
        <v>5084</v>
      </c>
      <c r="G625" s="110" t="s">
        <v>4104</v>
      </c>
      <c r="H625" s="110" t="s">
        <v>4094</v>
      </c>
      <c r="I625" s="110" t="s">
        <v>4762</v>
      </c>
      <c r="J625" s="110" t="str">
        <f t="shared" si="9"/>
        <v xml:space="preserve">1532 Duet Dr, Dallas, TX 75241       </v>
      </c>
      <c r="K625" s="111">
        <v>44678</v>
      </c>
      <c r="L625" s="111">
        <v>44678</v>
      </c>
      <c r="M625" s="111">
        <v>44705</v>
      </c>
      <c r="N625" s="111">
        <v>44705</v>
      </c>
      <c r="O625" s="111"/>
      <c r="P625" s="110" t="s">
        <v>1454</v>
      </c>
      <c r="Q625" s="110" t="s">
        <v>761</v>
      </c>
      <c r="R625" s="110" t="s">
        <v>4926</v>
      </c>
      <c r="S625" s="110" t="s">
        <v>4181</v>
      </c>
    </row>
    <row r="626" spans="1:19" x14ac:dyDescent="0.2">
      <c r="A626" s="110">
        <v>240513</v>
      </c>
      <c r="B626" s="110" t="s">
        <v>1610</v>
      </c>
      <c r="D626" s="110" t="s">
        <v>1611</v>
      </c>
      <c r="E626" s="110" t="s">
        <v>5085</v>
      </c>
      <c r="G626" s="110" t="s">
        <v>4104</v>
      </c>
      <c r="H626" s="110" t="s">
        <v>4094</v>
      </c>
      <c r="I626" s="110" t="s">
        <v>4297</v>
      </c>
      <c r="J626" s="110" t="str">
        <f t="shared" si="9"/>
        <v xml:space="preserve">2707 San Paula Ave, Dallas, TX 75228       </v>
      </c>
      <c r="K626" s="111">
        <v>45425</v>
      </c>
      <c r="L626" s="111">
        <v>44676</v>
      </c>
      <c r="M626" s="111">
        <v>45425</v>
      </c>
      <c r="N626" s="111">
        <v>45425</v>
      </c>
      <c r="O626" s="111">
        <v>45422</v>
      </c>
      <c r="P626" s="110" t="s">
        <v>1022</v>
      </c>
      <c r="Q626" s="110" t="s">
        <v>761</v>
      </c>
      <c r="R626" s="110" t="s">
        <v>4404</v>
      </c>
      <c r="S626" s="110" t="s">
        <v>4181</v>
      </c>
    </row>
    <row r="627" spans="1:19" x14ac:dyDescent="0.2">
      <c r="A627" s="110">
        <v>240514</v>
      </c>
      <c r="B627" s="110" t="s">
        <v>1301</v>
      </c>
      <c r="C627" s="110" t="s">
        <v>776</v>
      </c>
      <c r="D627" s="110" t="s">
        <v>913</v>
      </c>
      <c r="E627" s="110" t="s">
        <v>5086</v>
      </c>
      <c r="G627" s="110" t="s">
        <v>4147</v>
      </c>
      <c r="H627" s="110" t="s">
        <v>4094</v>
      </c>
      <c r="I627" s="110" t="s">
        <v>4148</v>
      </c>
      <c r="J627" s="110" t="str">
        <f t="shared" si="9"/>
        <v xml:space="preserve">8005 Laura St, North Richland Hills, TX 76180       </v>
      </c>
      <c r="K627" s="111">
        <v>45505</v>
      </c>
      <c r="L627" s="111">
        <v>44683</v>
      </c>
      <c r="M627" s="111">
        <v>45591</v>
      </c>
      <c r="N627" s="111">
        <v>45617</v>
      </c>
      <c r="O627" s="111">
        <v>45504</v>
      </c>
      <c r="P627" s="110" t="s">
        <v>1022</v>
      </c>
      <c r="Q627" s="110" t="s">
        <v>761</v>
      </c>
      <c r="R627" s="110" t="s">
        <v>4404</v>
      </c>
      <c r="S627" s="110" t="s">
        <v>4181</v>
      </c>
    </row>
    <row r="628" spans="1:19" hidden="1" x14ac:dyDescent="0.2">
      <c r="A628" s="110">
        <v>240515</v>
      </c>
      <c r="B628" s="110" t="s">
        <v>813</v>
      </c>
      <c r="D628" s="110" t="s">
        <v>1612</v>
      </c>
      <c r="E628" s="110" t="s">
        <v>5087</v>
      </c>
      <c r="G628" s="110" t="s">
        <v>4868</v>
      </c>
      <c r="H628" s="110" t="s">
        <v>4094</v>
      </c>
      <c r="I628" s="110" t="s">
        <v>4551</v>
      </c>
      <c r="J628" s="110" t="str">
        <f t="shared" si="9"/>
        <v xml:space="preserve">900 Coury Rd Apt #19, Everman, TX 76140       </v>
      </c>
      <c r="K628" s="111">
        <v>44683</v>
      </c>
      <c r="L628" s="111">
        <v>44683</v>
      </c>
      <c r="M628" s="111">
        <v>44699</v>
      </c>
      <c r="N628" s="111">
        <v>44699</v>
      </c>
      <c r="O628" s="111"/>
      <c r="P628" s="110" t="s">
        <v>1454</v>
      </c>
      <c r="Q628" s="110" t="s">
        <v>761</v>
      </c>
      <c r="R628" s="110" t="s">
        <v>4926</v>
      </c>
      <c r="S628" s="110" t="s">
        <v>4181</v>
      </c>
    </row>
    <row r="629" spans="1:19" hidden="1" x14ac:dyDescent="0.2">
      <c r="A629" s="110">
        <v>240516</v>
      </c>
      <c r="B629" s="110" t="s">
        <v>1563</v>
      </c>
      <c r="D629" s="110" t="s">
        <v>1287</v>
      </c>
      <c r="E629" s="110" t="s">
        <v>5088</v>
      </c>
      <c r="G629" s="110" t="s">
        <v>4119</v>
      </c>
      <c r="H629" s="110" t="s">
        <v>4094</v>
      </c>
      <c r="I629" s="110" t="s">
        <v>4708</v>
      </c>
      <c r="J629" s="110" t="str">
        <f t="shared" si="9"/>
        <v xml:space="preserve">3636 Avenue H, Fort Worth, TX 76105       </v>
      </c>
      <c r="K629" s="111">
        <v>44685</v>
      </c>
      <c r="L629" s="111">
        <v>44685</v>
      </c>
      <c r="M629" s="111">
        <v>44699</v>
      </c>
      <c r="N629" s="111">
        <v>44699</v>
      </c>
      <c r="O629" s="111"/>
      <c r="P629" s="110" t="s">
        <v>1022</v>
      </c>
      <c r="Q629" s="110" t="s">
        <v>761</v>
      </c>
      <c r="R629" s="110" t="s">
        <v>4404</v>
      </c>
      <c r="S629" s="110" t="s">
        <v>4181</v>
      </c>
    </row>
    <row r="630" spans="1:19" hidden="1" x14ac:dyDescent="0.2">
      <c r="A630" s="110">
        <v>240517</v>
      </c>
      <c r="B630" s="110" t="s">
        <v>1613</v>
      </c>
      <c r="D630" s="110" t="s">
        <v>1614</v>
      </c>
      <c r="E630" s="110" t="s">
        <v>5089</v>
      </c>
      <c r="G630" s="110" t="s">
        <v>5090</v>
      </c>
      <c r="H630" s="110" t="s">
        <v>4094</v>
      </c>
      <c r="I630" s="110" t="s">
        <v>5091</v>
      </c>
      <c r="J630" s="110" t="str">
        <f t="shared" si="9"/>
        <v xml:space="preserve">617 Hickory Hill Ln, Tool, TX 75143       </v>
      </c>
      <c r="K630" s="111">
        <v>44690</v>
      </c>
      <c r="L630" s="111">
        <v>44690</v>
      </c>
      <c r="M630" s="111">
        <v>44930</v>
      </c>
      <c r="N630" s="111">
        <v>44930</v>
      </c>
      <c r="O630" s="111"/>
      <c r="P630" s="110" t="s">
        <v>1244</v>
      </c>
      <c r="R630" s="110" t="s">
        <v>4685</v>
      </c>
      <c r="S630" s="110" t="s">
        <v>4181</v>
      </c>
    </row>
    <row r="631" spans="1:19" hidden="1" x14ac:dyDescent="0.2">
      <c r="A631" s="110">
        <v>240518</v>
      </c>
      <c r="B631" s="110" t="s">
        <v>800</v>
      </c>
      <c r="D631" s="110" t="s">
        <v>1468</v>
      </c>
      <c r="E631" s="110" t="s">
        <v>4939</v>
      </c>
      <c r="G631" s="110" t="s">
        <v>4119</v>
      </c>
      <c r="H631" s="110" t="s">
        <v>4094</v>
      </c>
      <c r="I631" s="110" t="s">
        <v>4313</v>
      </c>
      <c r="J631" s="110" t="str">
        <f t="shared" si="9"/>
        <v xml:space="preserve">4713 Shackleford St, Fort Worth, TX 76119       </v>
      </c>
      <c r="K631" s="111">
        <v>44692</v>
      </c>
      <c r="L631" s="111">
        <v>44692</v>
      </c>
      <c r="M631" s="111">
        <v>44786</v>
      </c>
      <c r="N631" s="111">
        <v>44786</v>
      </c>
      <c r="O631" s="111"/>
      <c r="P631" s="110" t="s">
        <v>1025</v>
      </c>
      <c r="Q631" s="110" t="s">
        <v>761</v>
      </c>
      <c r="R631" s="110" t="s">
        <v>4407</v>
      </c>
      <c r="S631" s="110" t="s">
        <v>4181</v>
      </c>
    </row>
    <row r="632" spans="1:19" x14ac:dyDescent="0.2">
      <c r="A632" s="110">
        <v>240519</v>
      </c>
      <c r="B632" s="110" t="s">
        <v>908</v>
      </c>
      <c r="D632" s="110" t="s">
        <v>1615</v>
      </c>
      <c r="E632" s="110" t="s">
        <v>5092</v>
      </c>
      <c r="G632" s="110" t="s">
        <v>4449</v>
      </c>
      <c r="H632" s="110" t="s">
        <v>4094</v>
      </c>
      <c r="I632" s="110" t="s">
        <v>4450</v>
      </c>
      <c r="J632" s="110" t="str">
        <f t="shared" si="9"/>
        <v xml:space="preserve">414 W Tennessee St, Sherman, TX 75090       </v>
      </c>
      <c r="K632" s="111">
        <v>44692</v>
      </c>
      <c r="L632" s="111">
        <v>44692</v>
      </c>
      <c r="M632" s="111">
        <v>45583</v>
      </c>
      <c r="N632" s="111"/>
      <c r="O632" s="111">
        <v>45180</v>
      </c>
      <c r="P632" s="110" t="s">
        <v>1022</v>
      </c>
      <c r="Q632" s="110" t="s">
        <v>761</v>
      </c>
      <c r="R632" s="110" t="s">
        <v>4404</v>
      </c>
      <c r="S632" s="110" t="s">
        <v>4181</v>
      </c>
    </row>
    <row r="633" spans="1:19" x14ac:dyDescent="0.2">
      <c r="A633" s="110">
        <v>240520</v>
      </c>
      <c r="B633" s="110" t="s">
        <v>1616</v>
      </c>
      <c r="D633" s="110" t="s">
        <v>1617</v>
      </c>
      <c r="E633" s="110" t="s">
        <v>5093</v>
      </c>
      <c r="G633" s="110" t="s">
        <v>4119</v>
      </c>
      <c r="H633" s="110" t="s">
        <v>4094</v>
      </c>
      <c r="I633" s="110" t="s">
        <v>4313</v>
      </c>
      <c r="J633" s="110" t="str">
        <f t="shared" si="9"/>
        <v xml:space="preserve">4626 Wichita St, Fort Worth, TX 76119       </v>
      </c>
      <c r="K633" s="111">
        <v>45540</v>
      </c>
      <c r="L633" s="111">
        <v>44692</v>
      </c>
      <c r="M633" s="111">
        <v>45622</v>
      </c>
      <c r="N633" s="111"/>
      <c r="O633" s="111">
        <v>45539</v>
      </c>
      <c r="P633" s="110" t="s">
        <v>1054</v>
      </c>
      <c r="Q633" s="110" t="s">
        <v>761</v>
      </c>
      <c r="R633" s="110" t="s">
        <v>4440</v>
      </c>
      <c r="S633" s="110" t="s">
        <v>4181</v>
      </c>
    </row>
    <row r="634" spans="1:19" hidden="1" x14ac:dyDescent="0.2">
      <c r="A634" s="110">
        <v>240521</v>
      </c>
      <c r="B634" s="110" t="s">
        <v>877</v>
      </c>
      <c r="C634" s="110" t="s">
        <v>778</v>
      </c>
      <c r="D634" s="110" t="s">
        <v>1618</v>
      </c>
      <c r="E634" s="110" t="s">
        <v>5094</v>
      </c>
      <c r="G634" s="110" t="s">
        <v>4119</v>
      </c>
      <c r="H634" s="110" t="s">
        <v>4094</v>
      </c>
      <c r="I634" s="110" t="s">
        <v>4708</v>
      </c>
      <c r="J634" s="110" t="str">
        <f t="shared" si="9"/>
        <v xml:space="preserve">3812 Ave G, Fort Worth, TX 76105       </v>
      </c>
      <c r="K634" s="111">
        <v>44692</v>
      </c>
      <c r="L634" s="111">
        <v>44692</v>
      </c>
      <c r="M634" s="111">
        <v>44692</v>
      </c>
      <c r="N634" s="111">
        <v>44692</v>
      </c>
      <c r="O634" s="111"/>
      <c r="P634" s="110" t="s">
        <v>989</v>
      </c>
      <c r="Q634" s="110" t="s">
        <v>761</v>
      </c>
      <c r="R634" s="110" t="s">
        <v>4361</v>
      </c>
      <c r="S634" s="110" t="s">
        <v>4181</v>
      </c>
    </row>
    <row r="635" spans="1:19" x14ac:dyDescent="0.2">
      <c r="A635" s="110">
        <v>240522</v>
      </c>
      <c r="B635" s="110" t="s">
        <v>877</v>
      </c>
      <c r="C635" s="110" t="s">
        <v>776</v>
      </c>
      <c r="D635" s="110" t="s">
        <v>1619</v>
      </c>
      <c r="E635" s="110" t="s">
        <v>5095</v>
      </c>
      <c r="G635" s="110" t="s">
        <v>4119</v>
      </c>
      <c r="H635" s="110" t="s">
        <v>4094</v>
      </c>
      <c r="I635" s="110" t="s">
        <v>4360</v>
      </c>
      <c r="J635" s="110" t="str">
        <f t="shared" si="9"/>
        <v xml:space="preserve">2207 Market Ave, Fort Worth, TX 76164       </v>
      </c>
      <c r="K635" s="111">
        <v>44697</v>
      </c>
      <c r="L635" s="111">
        <v>44697</v>
      </c>
      <c r="M635" s="111">
        <v>45623</v>
      </c>
      <c r="N635" s="111"/>
      <c r="O635" s="111"/>
      <c r="P635" s="110" t="s">
        <v>1022</v>
      </c>
      <c r="Q635" s="110" t="s">
        <v>761</v>
      </c>
      <c r="R635" s="110" t="s">
        <v>4404</v>
      </c>
      <c r="S635" s="110" t="s">
        <v>4181</v>
      </c>
    </row>
    <row r="636" spans="1:19" hidden="1" x14ac:dyDescent="0.2">
      <c r="A636" s="110">
        <v>240523</v>
      </c>
      <c r="B636" s="110" t="s">
        <v>1274</v>
      </c>
      <c r="C636" s="110" t="s">
        <v>832</v>
      </c>
      <c r="D636" s="110" t="s">
        <v>1620</v>
      </c>
      <c r="E636" s="110" t="s">
        <v>5096</v>
      </c>
      <c r="G636" s="110" t="s">
        <v>5097</v>
      </c>
      <c r="H636" s="110" t="s">
        <v>4094</v>
      </c>
      <c r="I636" s="110" t="s">
        <v>5098</v>
      </c>
      <c r="J636" s="110" t="str">
        <f t="shared" si="9"/>
        <v xml:space="preserve">679 CR 4226, Mt Vernon, TX 75457       </v>
      </c>
      <c r="K636" s="111">
        <v>44699</v>
      </c>
      <c r="L636" s="111">
        <v>44699</v>
      </c>
      <c r="M636" s="111">
        <v>44806</v>
      </c>
      <c r="N636" s="111">
        <v>44806</v>
      </c>
      <c r="O636" s="111"/>
      <c r="P636" s="110" t="s">
        <v>1244</v>
      </c>
      <c r="R636" s="110" t="s">
        <v>4685</v>
      </c>
      <c r="S636" s="110" t="s">
        <v>4181</v>
      </c>
    </row>
    <row r="637" spans="1:19" hidden="1" x14ac:dyDescent="0.2">
      <c r="A637" s="110">
        <v>240524</v>
      </c>
      <c r="B637" s="110" t="s">
        <v>1102</v>
      </c>
      <c r="D637" s="110" t="s">
        <v>1621</v>
      </c>
      <c r="E637" s="110" t="s">
        <v>5062</v>
      </c>
      <c r="G637" s="110" t="s">
        <v>5063</v>
      </c>
      <c r="H637" s="110" t="s">
        <v>4094</v>
      </c>
      <c r="I637" s="110" t="s">
        <v>4698</v>
      </c>
      <c r="J637" s="110" t="str">
        <f t="shared" si="9"/>
        <v xml:space="preserve">106 View Dr, Red Oak, TX 75154       </v>
      </c>
      <c r="K637" s="111">
        <v>44699</v>
      </c>
      <c r="L637" s="111">
        <v>44699</v>
      </c>
      <c r="M637" s="111">
        <v>45080</v>
      </c>
      <c r="N637" s="111">
        <v>45080</v>
      </c>
      <c r="O637" s="111"/>
      <c r="P637" s="110" t="s">
        <v>1022</v>
      </c>
      <c r="Q637" s="110" t="s">
        <v>761</v>
      </c>
      <c r="R637" s="110" t="s">
        <v>4404</v>
      </c>
      <c r="S637" s="110" t="s">
        <v>4181</v>
      </c>
    </row>
    <row r="638" spans="1:19" hidden="1" x14ac:dyDescent="0.2">
      <c r="A638" s="110">
        <v>240525</v>
      </c>
      <c r="B638" s="110" t="s">
        <v>1089</v>
      </c>
      <c r="C638" s="110" t="s">
        <v>778</v>
      </c>
      <c r="D638" s="110" t="s">
        <v>1622</v>
      </c>
      <c r="E638" s="110" t="s">
        <v>5099</v>
      </c>
      <c r="G638" s="110" t="s">
        <v>4167</v>
      </c>
      <c r="H638" s="110" t="s">
        <v>4094</v>
      </c>
      <c r="I638" s="110" t="s">
        <v>4410</v>
      </c>
      <c r="J638" s="110" t="str">
        <f t="shared" si="9"/>
        <v xml:space="preserve">2322 Ave A, Grand Prairie, TX 75051       </v>
      </c>
      <c r="K638" s="111">
        <v>44701</v>
      </c>
      <c r="L638" s="111">
        <v>44701</v>
      </c>
      <c r="M638" s="111">
        <v>44805</v>
      </c>
      <c r="N638" s="111">
        <v>44805</v>
      </c>
      <c r="O638" s="111"/>
      <c r="P638" s="110" t="s">
        <v>1025</v>
      </c>
      <c r="Q638" s="110" t="s">
        <v>761</v>
      </c>
      <c r="R638" s="110" t="s">
        <v>4407</v>
      </c>
      <c r="S638" s="110" t="s">
        <v>4181</v>
      </c>
    </row>
    <row r="639" spans="1:19" hidden="1" x14ac:dyDescent="0.2">
      <c r="A639" s="110">
        <v>240526</v>
      </c>
      <c r="B639" s="110" t="s">
        <v>1245</v>
      </c>
      <c r="D639" s="110" t="s">
        <v>1133</v>
      </c>
      <c r="E639" s="110" t="s">
        <v>5100</v>
      </c>
      <c r="G639" s="110" t="s">
        <v>4464</v>
      </c>
      <c r="H639" s="110" t="s">
        <v>4094</v>
      </c>
      <c r="I639" s="110" t="s">
        <v>4465</v>
      </c>
      <c r="J639" s="110" t="str">
        <f t="shared" si="9"/>
        <v xml:space="preserve">108 S JJ Lemmon Rd, Hutchins, TX 75141       </v>
      </c>
      <c r="K639" s="111">
        <v>44701</v>
      </c>
      <c r="L639" s="111">
        <v>44701</v>
      </c>
      <c r="M639" s="111">
        <v>44805</v>
      </c>
      <c r="N639" s="111">
        <v>44805</v>
      </c>
      <c r="O639" s="111"/>
      <c r="P639" s="110" t="s">
        <v>1025</v>
      </c>
      <c r="Q639" s="110" t="s">
        <v>761</v>
      </c>
      <c r="R639" s="110" t="s">
        <v>4407</v>
      </c>
      <c r="S639" s="110" t="s">
        <v>4181</v>
      </c>
    </row>
    <row r="640" spans="1:19" hidden="1" x14ac:dyDescent="0.2">
      <c r="A640" s="110">
        <v>240527</v>
      </c>
      <c r="B640" s="110" t="s">
        <v>877</v>
      </c>
      <c r="C640" s="110" t="s">
        <v>900</v>
      </c>
      <c r="D640" s="110" t="s">
        <v>1623</v>
      </c>
      <c r="E640" s="110" t="s">
        <v>5101</v>
      </c>
      <c r="G640" s="110" t="s">
        <v>4104</v>
      </c>
      <c r="H640" s="110" t="s">
        <v>4094</v>
      </c>
      <c r="I640" s="110" t="s">
        <v>4459</v>
      </c>
      <c r="J640" s="110" t="str">
        <f t="shared" si="9"/>
        <v xml:space="preserve">829 Sabine St, Dallas, TX 75203       </v>
      </c>
      <c r="K640" s="111">
        <v>44701</v>
      </c>
      <c r="L640" s="111">
        <v>44701</v>
      </c>
      <c r="M640" s="111">
        <v>44701</v>
      </c>
      <c r="N640" s="111">
        <v>44701</v>
      </c>
      <c r="O640" s="111"/>
      <c r="P640" s="110" t="s">
        <v>989</v>
      </c>
      <c r="Q640" s="110" t="s">
        <v>761</v>
      </c>
      <c r="R640" s="110" t="s">
        <v>4361</v>
      </c>
      <c r="S640" s="110" t="s">
        <v>4181</v>
      </c>
    </row>
    <row r="641" spans="1:19" hidden="1" x14ac:dyDescent="0.2">
      <c r="A641" s="110">
        <v>240528</v>
      </c>
      <c r="B641" s="110" t="s">
        <v>841</v>
      </c>
      <c r="D641" s="110" t="s">
        <v>1624</v>
      </c>
      <c r="E641" s="110" t="s">
        <v>5102</v>
      </c>
      <c r="G641" s="110" t="s">
        <v>4119</v>
      </c>
      <c r="H641" s="110" t="s">
        <v>4094</v>
      </c>
      <c r="I641" s="110" t="s">
        <v>4383</v>
      </c>
      <c r="J641" s="110" t="str">
        <f t="shared" si="9"/>
        <v xml:space="preserve">4521 Almena Rd, Fort Worth, TX 76114       </v>
      </c>
      <c r="K641" s="111">
        <v>44698</v>
      </c>
      <c r="L641" s="111">
        <v>44698</v>
      </c>
      <c r="M641" s="111">
        <v>44764</v>
      </c>
      <c r="N641" s="111">
        <v>44764</v>
      </c>
      <c r="O641" s="111"/>
      <c r="P641" s="110" t="s">
        <v>989</v>
      </c>
      <c r="Q641" s="110" t="s">
        <v>761</v>
      </c>
      <c r="R641" s="110" t="s">
        <v>4361</v>
      </c>
      <c r="S641" s="110" t="s">
        <v>4181</v>
      </c>
    </row>
    <row r="642" spans="1:19" x14ac:dyDescent="0.2">
      <c r="A642" s="110">
        <v>240529</v>
      </c>
      <c r="B642" s="110" t="s">
        <v>1625</v>
      </c>
      <c r="C642" s="110" t="s">
        <v>769</v>
      </c>
      <c r="D642" s="110" t="s">
        <v>1626</v>
      </c>
      <c r="E642" s="110" t="s">
        <v>5103</v>
      </c>
      <c r="G642" s="110" t="s">
        <v>5104</v>
      </c>
      <c r="H642" s="110" t="s">
        <v>4094</v>
      </c>
      <c r="I642" s="110" t="s">
        <v>5105</v>
      </c>
      <c r="J642" s="110" t="str">
        <f t="shared" si="9"/>
        <v xml:space="preserve">301 Marvin Rd, Italy, TX 76651       </v>
      </c>
      <c r="K642" s="111">
        <v>44720</v>
      </c>
      <c r="L642" s="111">
        <v>44720</v>
      </c>
      <c r="M642" s="111">
        <v>45623</v>
      </c>
      <c r="N642" s="111"/>
      <c r="O642" s="111"/>
      <c r="P642" s="110" t="s">
        <v>1091</v>
      </c>
      <c r="Q642" s="110" t="s">
        <v>771</v>
      </c>
      <c r="R642" s="110" t="s">
        <v>4478</v>
      </c>
      <c r="S642" s="110" t="s">
        <v>4181</v>
      </c>
    </row>
    <row r="643" spans="1:19" hidden="1" x14ac:dyDescent="0.2">
      <c r="A643" s="110">
        <v>240530</v>
      </c>
      <c r="B643" s="110" t="s">
        <v>1627</v>
      </c>
      <c r="C643" s="110" t="s">
        <v>766</v>
      </c>
      <c r="D643" s="110" t="s">
        <v>1628</v>
      </c>
      <c r="E643" s="110" t="s">
        <v>5106</v>
      </c>
      <c r="G643" s="110" t="s">
        <v>4170</v>
      </c>
      <c r="H643" s="110" t="s">
        <v>4094</v>
      </c>
      <c r="I643" s="110" t="s">
        <v>4171</v>
      </c>
      <c r="J643" s="110" t="str">
        <f t="shared" ref="J643:J706" si="10">E643 &amp; IF(F643&lt;&gt;"", ", " &amp; F643, "") &amp; ", " &amp; G643 &amp; ", " &amp; H643 &amp; " " &amp; I643</f>
        <v xml:space="preserve">4708 Ericksen Dr, Carrollton, TX 75010       </v>
      </c>
      <c r="K643" s="111">
        <v>44725</v>
      </c>
      <c r="L643" s="111">
        <v>44725</v>
      </c>
      <c r="M643" s="111">
        <v>44725</v>
      </c>
      <c r="N643" s="111">
        <v>44725</v>
      </c>
      <c r="O643" s="111"/>
      <c r="P643" s="110" t="s">
        <v>989</v>
      </c>
      <c r="Q643" s="110" t="s">
        <v>761</v>
      </c>
      <c r="R643" s="110" t="s">
        <v>4361</v>
      </c>
      <c r="S643" s="110" t="s">
        <v>4181</v>
      </c>
    </row>
    <row r="644" spans="1:19" x14ac:dyDescent="0.2">
      <c r="A644" s="110">
        <v>240531</v>
      </c>
      <c r="B644" s="110" t="s">
        <v>1629</v>
      </c>
      <c r="C644" s="110" t="s">
        <v>845</v>
      </c>
      <c r="D644" s="110" t="s">
        <v>1630</v>
      </c>
      <c r="E644" s="110" t="s">
        <v>5107</v>
      </c>
      <c r="G644" s="110" t="s">
        <v>4110</v>
      </c>
      <c r="H644" s="110" t="s">
        <v>4094</v>
      </c>
      <c r="I644" s="110" t="s">
        <v>4111</v>
      </c>
      <c r="J644" s="110" t="str">
        <f t="shared" si="10"/>
        <v xml:space="preserve">304 Newport Cr, Euless, TX 76039       </v>
      </c>
      <c r="K644" s="111">
        <v>44725</v>
      </c>
      <c r="L644" s="111">
        <v>44725</v>
      </c>
      <c r="M644" s="111">
        <v>45622</v>
      </c>
      <c r="N644" s="111"/>
      <c r="O644" s="111"/>
      <c r="P644" s="110" t="s">
        <v>1022</v>
      </c>
      <c r="Q644" s="110" t="s">
        <v>761</v>
      </c>
      <c r="R644" s="110" t="s">
        <v>4404</v>
      </c>
      <c r="S644" s="110" t="s">
        <v>4181</v>
      </c>
    </row>
    <row r="645" spans="1:19" hidden="1" x14ac:dyDescent="0.2">
      <c r="A645" s="110">
        <v>240532</v>
      </c>
      <c r="B645" s="110" t="s">
        <v>1631</v>
      </c>
      <c r="D645" s="110" t="s">
        <v>1632</v>
      </c>
      <c r="E645" s="110" t="s">
        <v>5108</v>
      </c>
      <c r="G645" s="110" t="s">
        <v>4104</v>
      </c>
      <c r="H645" s="110" t="s">
        <v>4094</v>
      </c>
      <c r="I645" s="110" t="s">
        <v>4206</v>
      </c>
      <c r="J645" s="110" t="str">
        <f t="shared" si="10"/>
        <v xml:space="preserve">2803 Poinsettia Dr, Dallas, TX 75211       </v>
      </c>
      <c r="K645" s="111">
        <v>44722</v>
      </c>
      <c r="L645" s="111">
        <v>44722</v>
      </c>
      <c r="M645" s="111">
        <v>45184</v>
      </c>
      <c r="N645" s="111">
        <v>45184</v>
      </c>
      <c r="O645" s="111">
        <v>45055</v>
      </c>
      <c r="P645" s="110" t="s">
        <v>989</v>
      </c>
      <c r="Q645" s="110" t="s">
        <v>761</v>
      </c>
      <c r="R645" s="110" t="s">
        <v>4361</v>
      </c>
      <c r="S645" s="110" t="s">
        <v>4181</v>
      </c>
    </row>
    <row r="646" spans="1:19" x14ac:dyDescent="0.2">
      <c r="A646" s="110">
        <v>240533</v>
      </c>
      <c r="B646" s="110" t="s">
        <v>938</v>
      </c>
      <c r="C646" s="110" t="s">
        <v>900</v>
      </c>
      <c r="D646" s="110" t="s">
        <v>1633</v>
      </c>
      <c r="E646" s="110" t="s">
        <v>5109</v>
      </c>
      <c r="G646" s="110" t="s">
        <v>5110</v>
      </c>
      <c r="H646" s="110" t="s">
        <v>4094</v>
      </c>
      <c r="I646" s="110" t="s">
        <v>4666</v>
      </c>
      <c r="J646" s="110" t="str">
        <f t="shared" si="10"/>
        <v xml:space="preserve">2035 Midlake Ln, Rockwall, TX 75032       </v>
      </c>
      <c r="K646" s="111">
        <v>44729</v>
      </c>
      <c r="L646" s="111">
        <v>44729</v>
      </c>
      <c r="M646" s="111">
        <v>45331</v>
      </c>
      <c r="N646" s="111">
        <v>45331</v>
      </c>
      <c r="O646" s="111"/>
      <c r="P646" s="110" t="s">
        <v>1031</v>
      </c>
      <c r="Q646" s="110" t="s">
        <v>761</v>
      </c>
      <c r="R646" s="110" t="s">
        <v>4415</v>
      </c>
      <c r="S646" s="110" t="s">
        <v>4181</v>
      </c>
    </row>
    <row r="647" spans="1:19" x14ac:dyDescent="0.2">
      <c r="A647" s="110">
        <v>240534</v>
      </c>
      <c r="B647" s="110" t="s">
        <v>1132</v>
      </c>
      <c r="D647" s="110" t="s">
        <v>1064</v>
      </c>
      <c r="E647" s="110" t="s">
        <v>5111</v>
      </c>
      <c r="G647" s="110" t="s">
        <v>4104</v>
      </c>
      <c r="H647" s="110" t="s">
        <v>4094</v>
      </c>
      <c r="I647" s="110" t="s">
        <v>4480</v>
      </c>
      <c r="J647" s="110" t="str">
        <f t="shared" si="10"/>
        <v xml:space="preserve">4007 Pringle Dr, Dallas, TX 75212       </v>
      </c>
      <c r="K647" s="111">
        <v>44729</v>
      </c>
      <c r="L647" s="111">
        <v>44729</v>
      </c>
      <c r="M647" s="111">
        <v>45331</v>
      </c>
      <c r="N647" s="111">
        <v>45331</v>
      </c>
      <c r="O647" s="111"/>
      <c r="P647" s="110" t="s">
        <v>1054</v>
      </c>
      <c r="Q647" s="110" t="s">
        <v>761</v>
      </c>
      <c r="R647" s="110" t="s">
        <v>4440</v>
      </c>
      <c r="S647" s="110" t="s">
        <v>4181</v>
      </c>
    </row>
    <row r="648" spans="1:19" x14ac:dyDescent="0.2">
      <c r="A648" s="110">
        <v>240535</v>
      </c>
      <c r="B648" s="110" t="s">
        <v>928</v>
      </c>
      <c r="C648" s="110" t="s">
        <v>778</v>
      </c>
      <c r="D648" s="110" t="s">
        <v>1634</v>
      </c>
      <c r="E648" s="110" t="s">
        <v>5112</v>
      </c>
      <c r="G648" s="110" t="s">
        <v>4697</v>
      </c>
      <c r="H648" s="110" t="s">
        <v>4094</v>
      </c>
      <c r="I648" s="110" t="s">
        <v>4698</v>
      </c>
      <c r="J648" s="110" t="str">
        <f t="shared" si="10"/>
        <v xml:space="preserve">722 Bayou Dr, Glenn Heights, TX 75154       </v>
      </c>
      <c r="K648" s="111">
        <v>44736</v>
      </c>
      <c r="L648" s="111">
        <v>44736</v>
      </c>
      <c r="M648" s="111">
        <v>45330</v>
      </c>
      <c r="N648" s="111">
        <v>45330</v>
      </c>
      <c r="O648" s="111"/>
      <c r="P648" s="110" t="s">
        <v>989</v>
      </c>
      <c r="Q648" s="110" t="s">
        <v>761</v>
      </c>
      <c r="R648" s="110" t="s">
        <v>4361</v>
      </c>
      <c r="S648" s="110" t="s">
        <v>4181</v>
      </c>
    </row>
    <row r="649" spans="1:19" x14ac:dyDescent="0.2">
      <c r="A649" s="110">
        <v>240536</v>
      </c>
      <c r="B649" s="110" t="s">
        <v>1503</v>
      </c>
      <c r="D649" s="110" t="s">
        <v>1635</v>
      </c>
      <c r="E649" s="110" t="s">
        <v>5113</v>
      </c>
      <c r="G649" s="110" t="s">
        <v>4104</v>
      </c>
      <c r="H649" s="110" t="s">
        <v>4094</v>
      </c>
      <c r="I649" s="110" t="s">
        <v>4155</v>
      </c>
      <c r="J649" s="110" t="str">
        <f t="shared" si="10"/>
        <v xml:space="preserve">12116 Hoblitzelle Dr, Dallas, TX 75243       </v>
      </c>
      <c r="K649" s="111">
        <v>44747</v>
      </c>
      <c r="L649" s="111">
        <v>44747</v>
      </c>
      <c r="M649" s="111">
        <v>45349</v>
      </c>
      <c r="N649" s="111">
        <v>45349</v>
      </c>
      <c r="O649" s="111"/>
      <c r="P649" s="110" t="s">
        <v>1054</v>
      </c>
      <c r="Q649" s="110" t="s">
        <v>761</v>
      </c>
      <c r="R649" s="110" t="s">
        <v>4440</v>
      </c>
      <c r="S649" s="110" t="s">
        <v>4181</v>
      </c>
    </row>
    <row r="650" spans="1:19" hidden="1" x14ac:dyDescent="0.2">
      <c r="A650" s="110">
        <v>240537</v>
      </c>
      <c r="B650" s="110" t="s">
        <v>877</v>
      </c>
      <c r="D650" s="110" t="s">
        <v>1636</v>
      </c>
      <c r="E650" s="110" t="s">
        <v>5114</v>
      </c>
      <c r="G650" s="110" t="s">
        <v>4267</v>
      </c>
      <c r="H650" s="110" t="s">
        <v>4094</v>
      </c>
      <c r="I650" s="110" t="s">
        <v>4194</v>
      </c>
      <c r="J650" s="110" t="str">
        <f t="shared" si="10"/>
        <v xml:space="preserve">1400 Lincoln Dr, Carollton, TX 75006       </v>
      </c>
      <c r="K650" s="111">
        <v>44741</v>
      </c>
      <c r="L650" s="111">
        <v>44741</v>
      </c>
      <c r="M650" s="111">
        <v>44751</v>
      </c>
      <c r="N650" s="111">
        <v>44833</v>
      </c>
      <c r="O650" s="111"/>
      <c r="P650" s="110" t="s">
        <v>1022</v>
      </c>
      <c r="Q650" s="110" t="s">
        <v>761</v>
      </c>
      <c r="R650" s="110" t="s">
        <v>4404</v>
      </c>
      <c r="S650" s="110" t="s">
        <v>4181</v>
      </c>
    </row>
    <row r="651" spans="1:19" x14ac:dyDescent="0.2">
      <c r="A651" s="110">
        <v>240538</v>
      </c>
      <c r="B651" s="110" t="s">
        <v>1006</v>
      </c>
      <c r="D651" s="110" t="s">
        <v>1637</v>
      </c>
      <c r="E651" s="110" t="s">
        <v>5115</v>
      </c>
      <c r="G651" s="110" t="s">
        <v>4119</v>
      </c>
      <c r="H651" s="110" t="s">
        <v>4094</v>
      </c>
      <c r="I651" s="110" t="s">
        <v>4391</v>
      </c>
      <c r="J651" s="110" t="str">
        <f t="shared" si="10"/>
        <v xml:space="preserve">3321 Meadowmoor St, Fort Worth, TX 76133       </v>
      </c>
      <c r="K651" s="111">
        <v>44753</v>
      </c>
      <c r="L651" s="111">
        <v>44753</v>
      </c>
      <c r="M651" s="111">
        <v>45626</v>
      </c>
      <c r="N651" s="111"/>
      <c r="O651" s="111">
        <v>44928</v>
      </c>
      <c r="P651" s="110" t="s">
        <v>1054</v>
      </c>
      <c r="Q651" s="110" t="s">
        <v>761</v>
      </c>
      <c r="R651" s="110" t="s">
        <v>4440</v>
      </c>
      <c r="S651" s="110" t="s">
        <v>4181</v>
      </c>
    </row>
    <row r="652" spans="1:19" x14ac:dyDescent="0.2">
      <c r="A652" s="110">
        <v>240539</v>
      </c>
      <c r="B652" s="110" t="s">
        <v>877</v>
      </c>
      <c r="C652" s="110" t="s">
        <v>791</v>
      </c>
      <c r="D652" s="110" t="s">
        <v>862</v>
      </c>
      <c r="E652" s="110" t="s">
        <v>5116</v>
      </c>
      <c r="G652" s="110" t="s">
        <v>4119</v>
      </c>
      <c r="H652" s="110" t="s">
        <v>4094</v>
      </c>
      <c r="I652" s="110" t="s">
        <v>4391</v>
      </c>
      <c r="J652" s="110" t="str">
        <f t="shared" si="10"/>
        <v xml:space="preserve">3404 Leith Ave, Fort Worth, TX 76133       </v>
      </c>
      <c r="K652" s="111">
        <v>44753</v>
      </c>
      <c r="L652" s="111">
        <v>44753</v>
      </c>
      <c r="M652" s="111">
        <v>45521</v>
      </c>
      <c r="N652" s="111">
        <v>45539</v>
      </c>
      <c r="O652" s="111">
        <v>45376</v>
      </c>
      <c r="P652" s="110" t="s">
        <v>1054</v>
      </c>
      <c r="Q652" s="110" t="s">
        <v>761</v>
      </c>
      <c r="R652" s="110" t="s">
        <v>4440</v>
      </c>
      <c r="S652" s="110" t="s">
        <v>4181</v>
      </c>
    </row>
    <row r="653" spans="1:19" hidden="1" x14ac:dyDescent="0.2">
      <c r="A653" s="110">
        <v>240540</v>
      </c>
      <c r="B653" s="110" t="s">
        <v>1638</v>
      </c>
      <c r="C653" s="110" t="s">
        <v>766</v>
      </c>
      <c r="D653" s="110" t="s">
        <v>1639</v>
      </c>
      <c r="E653" s="110" t="s">
        <v>5117</v>
      </c>
      <c r="G653" s="110" t="s">
        <v>4104</v>
      </c>
      <c r="H653" s="110" t="s">
        <v>4094</v>
      </c>
      <c r="I653" s="110" t="s">
        <v>4972</v>
      </c>
      <c r="J653" s="110" t="str">
        <f t="shared" si="10"/>
        <v xml:space="preserve">2607 S Waverly Dr, Dallas, TX 75224       </v>
      </c>
      <c r="K653" s="111">
        <v>44755</v>
      </c>
      <c r="L653" s="111">
        <v>44755</v>
      </c>
      <c r="M653" s="111">
        <v>44995</v>
      </c>
      <c r="N653" s="111">
        <v>44995</v>
      </c>
      <c r="O653" s="111"/>
      <c r="P653" s="110" t="s">
        <v>989</v>
      </c>
      <c r="Q653" s="110" t="s">
        <v>771</v>
      </c>
      <c r="R653" s="110" t="s">
        <v>4361</v>
      </c>
      <c r="S653" s="110" t="s">
        <v>4181</v>
      </c>
    </row>
    <row r="654" spans="1:19" hidden="1" x14ac:dyDescent="0.2">
      <c r="A654" s="110">
        <v>240541</v>
      </c>
      <c r="B654" s="110" t="s">
        <v>1371</v>
      </c>
      <c r="D654" s="110" t="s">
        <v>1640</v>
      </c>
      <c r="E654" s="110" t="s">
        <v>5118</v>
      </c>
      <c r="G654" s="110" t="s">
        <v>5024</v>
      </c>
      <c r="H654" s="110" t="s">
        <v>4094</v>
      </c>
      <c r="I654" s="110" t="s">
        <v>4313</v>
      </c>
      <c r="J654" s="110" t="str">
        <f t="shared" si="10"/>
        <v xml:space="preserve">6004 Hartman Rd, Forest Hill, TX 76119       </v>
      </c>
      <c r="K654" s="111">
        <v>44760</v>
      </c>
      <c r="L654" s="111">
        <v>44760</v>
      </c>
      <c r="M654" s="111">
        <v>45058</v>
      </c>
      <c r="N654" s="111">
        <v>45058</v>
      </c>
      <c r="O654" s="111"/>
      <c r="P654" s="110" t="s">
        <v>989</v>
      </c>
      <c r="Q654" s="110" t="s">
        <v>761</v>
      </c>
      <c r="R654" s="110" t="s">
        <v>4361</v>
      </c>
      <c r="S654" s="110" t="s">
        <v>4181</v>
      </c>
    </row>
    <row r="655" spans="1:19" hidden="1" x14ac:dyDescent="0.2">
      <c r="A655" s="110">
        <v>240542</v>
      </c>
      <c r="B655" s="110" t="s">
        <v>1264</v>
      </c>
      <c r="D655" s="110" t="s">
        <v>1641</v>
      </c>
      <c r="E655" s="110" t="s">
        <v>5119</v>
      </c>
      <c r="G655" s="110" t="s">
        <v>4132</v>
      </c>
      <c r="H655" s="110" t="s">
        <v>4094</v>
      </c>
      <c r="I655" s="110" t="s">
        <v>5120</v>
      </c>
      <c r="J655" s="110" t="str">
        <f t="shared" si="10"/>
        <v xml:space="preserve">4937 Stuart Rd #72, Denton, TX 76207       </v>
      </c>
      <c r="K655" s="111">
        <v>44760</v>
      </c>
      <c r="L655" s="111">
        <v>44760</v>
      </c>
      <c r="M655" s="111">
        <v>44834</v>
      </c>
      <c r="N655" s="111">
        <v>44834</v>
      </c>
      <c r="O655" s="111"/>
      <c r="P655" s="110" t="s">
        <v>989</v>
      </c>
      <c r="Q655" s="110" t="s">
        <v>761</v>
      </c>
      <c r="R655" s="110" t="s">
        <v>4361</v>
      </c>
      <c r="S655" s="110" t="s">
        <v>4181</v>
      </c>
    </row>
    <row r="656" spans="1:19" hidden="1" x14ac:dyDescent="0.2">
      <c r="A656" s="110">
        <v>240543</v>
      </c>
      <c r="B656" s="110" t="s">
        <v>1593</v>
      </c>
      <c r="C656" s="110" t="s">
        <v>900</v>
      </c>
      <c r="D656" s="110" t="s">
        <v>1642</v>
      </c>
      <c r="E656" s="110" t="s">
        <v>5121</v>
      </c>
      <c r="G656" s="110" t="s">
        <v>5122</v>
      </c>
      <c r="H656" s="110" t="s">
        <v>4094</v>
      </c>
      <c r="I656" s="110" t="s">
        <v>5123</v>
      </c>
      <c r="J656" s="110" t="str">
        <f t="shared" si="10"/>
        <v xml:space="preserve">221 County Rd 4531, Winnsboro, TX 75494       </v>
      </c>
      <c r="K656" s="111">
        <v>44753</v>
      </c>
      <c r="L656" s="111">
        <v>44753</v>
      </c>
      <c r="M656" s="111">
        <v>44772</v>
      </c>
      <c r="N656" s="111">
        <v>44772</v>
      </c>
      <c r="O656" s="111"/>
      <c r="P656" s="110" t="s">
        <v>1022</v>
      </c>
      <c r="Q656" s="110" t="s">
        <v>761</v>
      </c>
      <c r="R656" s="110" t="s">
        <v>4404</v>
      </c>
      <c r="S656" s="110" t="s">
        <v>4181</v>
      </c>
    </row>
    <row r="657" spans="1:19" hidden="1" x14ac:dyDescent="0.2">
      <c r="A657" s="110">
        <v>240544</v>
      </c>
      <c r="B657" s="110" t="s">
        <v>1643</v>
      </c>
      <c r="D657" s="110" t="s">
        <v>1644</v>
      </c>
      <c r="E657" s="110" t="s">
        <v>5124</v>
      </c>
      <c r="G657" s="110" t="s">
        <v>5024</v>
      </c>
      <c r="H657" s="110" t="s">
        <v>4094</v>
      </c>
      <c r="I657" s="110" t="s">
        <v>4313</v>
      </c>
      <c r="J657" s="110" t="str">
        <f t="shared" si="10"/>
        <v xml:space="preserve">3721 Brambleton Pl, Forest Hill, TX 76119       </v>
      </c>
      <c r="K657" s="111">
        <v>44757</v>
      </c>
      <c r="L657" s="111">
        <v>44757</v>
      </c>
      <c r="M657" s="111">
        <v>44911</v>
      </c>
      <c r="N657" s="111">
        <v>44911</v>
      </c>
      <c r="O657" s="111"/>
      <c r="P657" s="110" t="s">
        <v>989</v>
      </c>
      <c r="Q657" s="110" t="s">
        <v>761</v>
      </c>
      <c r="R657" s="110" t="s">
        <v>4361</v>
      </c>
      <c r="S657" s="110" t="s">
        <v>4181</v>
      </c>
    </row>
    <row r="658" spans="1:19" x14ac:dyDescent="0.2">
      <c r="A658" s="110">
        <v>240545</v>
      </c>
      <c r="B658" s="110" t="s">
        <v>1645</v>
      </c>
      <c r="D658" s="110" t="s">
        <v>1646</v>
      </c>
      <c r="E658" s="110" t="s">
        <v>5125</v>
      </c>
      <c r="G658" s="110" t="s">
        <v>4608</v>
      </c>
      <c r="H658" s="110" t="s">
        <v>4094</v>
      </c>
      <c r="I658" s="110" t="s">
        <v>4609</v>
      </c>
      <c r="J658" s="110" t="str">
        <f t="shared" si="10"/>
        <v xml:space="preserve">816 Overlook Dr, Cleburne, TX 76033       </v>
      </c>
      <c r="K658" s="111">
        <v>44764</v>
      </c>
      <c r="L658" s="111">
        <v>44764</v>
      </c>
      <c r="M658" s="111">
        <v>45426</v>
      </c>
      <c r="N658" s="111">
        <v>45426</v>
      </c>
      <c r="O658" s="111"/>
      <c r="P658" s="110" t="s">
        <v>1022</v>
      </c>
      <c r="Q658" s="110" t="s">
        <v>761</v>
      </c>
      <c r="R658" s="110" t="s">
        <v>4404</v>
      </c>
      <c r="S658" s="110" t="s">
        <v>4181</v>
      </c>
    </row>
    <row r="659" spans="1:19" hidden="1" x14ac:dyDescent="0.2">
      <c r="A659" s="110">
        <v>240546</v>
      </c>
      <c r="B659" s="110" t="s">
        <v>1647</v>
      </c>
      <c r="D659" s="110" t="s">
        <v>1648</v>
      </c>
      <c r="E659" s="110" t="s">
        <v>5126</v>
      </c>
      <c r="G659" s="110" t="s">
        <v>4267</v>
      </c>
      <c r="H659" s="110" t="s">
        <v>4094</v>
      </c>
      <c r="I659" s="110" t="s">
        <v>5127</v>
      </c>
      <c r="J659" s="110" t="str">
        <f t="shared" si="10"/>
        <v xml:space="preserve">3006 Ravine Trl, Carollton, TX 75007       </v>
      </c>
      <c r="K659" s="111">
        <v>44769</v>
      </c>
      <c r="L659" s="111">
        <v>44769</v>
      </c>
      <c r="M659" s="111">
        <v>44872</v>
      </c>
      <c r="N659" s="111">
        <v>44872</v>
      </c>
      <c r="O659" s="111"/>
      <c r="P659" s="110" t="s">
        <v>989</v>
      </c>
      <c r="Q659" s="110" t="s">
        <v>761</v>
      </c>
      <c r="R659" s="110" t="s">
        <v>4361</v>
      </c>
      <c r="S659" s="110" t="s">
        <v>4181</v>
      </c>
    </row>
    <row r="660" spans="1:19" hidden="1" x14ac:dyDescent="0.2">
      <c r="A660" s="110">
        <v>240547</v>
      </c>
      <c r="B660" s="110" t="s">
        <v>1380</v>
      </c>
      <c r="D660" s="110" t="s">
        <v>1649</v>
      </c>
      <c r="E660" s="110" t="s">
        <v>5128</v>
      </c>
      <c r="G660" s="110" t="s">
        <v>4126</v>
      </c>
      <c r="H660" s="110" t="s">
        <v>4094</v>
      </c>
      <c r="I660" s="110" t="s">
        <v>4232</v>
      </c>
      <c r="J660" s="110" t="str">
        <f t="shared" si="10"/>
        <v xml:space="preserve">422 W Pioneer Pkwy, Arlington, TX 76010       </v>
      </c>
      <c r="K660" s="111">
        <v>44777</v>
      </c>
      <c r="L660" s="111">
        <v>44777</v>
      </c>
      <c r="M660" s="111">
        <v>44846</v>
      </c>
      <c r="N660" s="111">
        <v>44846</v>
      </c>
      <c r="O660" s="111"/>
      <c r="P660" s="110" t="s">
        <v>1041</v>
      </c>
      <c r="Q660" s="110" t="s">
        <v>761</v>
      </c>
      <c r="R660" s="110" t="s">
        <v>4425</v>
      </c>
      <c r="S660" s="110" t="s">
        <v>4181</v>
      </c>
    </row>
    <row r="661" spans="1:19" hidden="1" x14ac:dyDescent="0.2">
      <c r="A661" s="110">
        <v>240548</v>
      </c>
      <c r="B661" s="110" t="s">
        <v>855</v>
      </c>
      <c r="D661" s="110" t="s">
        <v>1650</v>
      </c>
      <c r="E661" s="110" t="s">
        <v>5129</v>
      </c>
      <c r="G661" s="110" t="s">
        <v>4104</v>
      </c>
      <c r="H661" s="110" t="s">
        <v>4094</v>
      </c>
      <c r="I661" s="110" t="s">
        <v>4496</v>
      </c>
      <c r="J661" s="110" t="str">
        <f t="shared" si="10"/>
        <v xml:space="preserve">2524 Michigan Ave, Dallas, TX 75216       </v>
      </c>
      <c r="K661" s="111">
        <v>44778</v>
      </c>
      <c r="L661" s="111">
        <v>44778</v>
      </c>
      <c r="M661" s="111">
        <v>44800</v>
      </c>
      <c r="N661" s="111">
        <v>44800</v>
      </c>
      <c r="O661" s="111"/>
      <c r="P661" s="110" t="s">
        <v>1054</v>
      </c>
      <c r="Q661" s="110" t="s">
        <v>761</v>
      </c>
      <c r="R661" s="110" t="s">
        <v>4440</v>
      </c>
      <c r="S661" s="110" t="s">
        <v>4181</v>
      </c>
    </row>
    <row r="662" spans="1:19" x14ac:dyDescent="0.2">
      <c r="A662" s="110">
        <v>240549</v>
      </c>
      <c r="B662" s="110" t="s">
        <v>999</v>
      </c>
      <c r="C662" s="110" t="s">
        <v>778</v>
      </c>
      <c r="D662" s="110" t="s">
        <v>1651</v>
      </c>
      <c r="E662" s="110" t="s">
        <v>5130</v>
      </c>
      <c r="G662" s="110" t="s">
        <v>4281</v>
      </c>
      <c r="H662" s="110" t="s">
        <v>4094</v>
      </c>
      <c r="I662" s="110" t="s">
        <v>4117</v>
      </c>
      <c r="J662" s="110" t="str">
        <f t="shared" si="10"/>
        <v xml:space="preserve">4753 Laverda Dr, Haltom City, TX 76117       </v>
      </c>
      <c r="K662" s="111">
        <v>44784</v>
      </c>
      <c r="L662" s="111">
        <v>44784</v>
      </c>
      <c r="M662" s="111">
        <v>45622</v>
      </c>
      <c r="N662" s="111"/>
      <c r="O662" s="111"/>
      <c r="P662" s="110" t="s">
        <v>1054</v>
      </c>
      <c r="Q662" s="110" t="s">
        <v>761</v>
      </c>
      <c r="R662" s="110" t="s">
        <v>4440</v>
      </c>
      <c r="S662" s="110" t="s">
        <v>4181</v>
      </c>
    </row>
    <row r="663" spans="1:19" hidden="1" x14ac:dyDescent="0.2">
      <c r="A663" s="110">
        <v>240550</v>
      </c>
      <c r="B663" s="110" t="s">
        <v>1652</v>
      </c>
      <c r="C663" s="110" t="s">
        <v>1039</v>
      </c>
      <c r="D663" s="110" t="s">
        <v>1653</v>
      </c>
      <c r="E663" s="110" t="s">
        <v>5131</v>
      </c>
      <c r="G663" s="110" t="s">
        <v>5132</v>
      </c>
      <c r="H663" s="110" t="s">
        <v>4094</v>
      </c>
      <c r="I663" s="110" t="s">
        <v>5133</v>
      </c>
      <c r="J663" s="110" t="str">
        <f t="shared" si="10"/>
        <v xml:space="preserve">1825 Fergus Dr, Ponder, TX 76259       </v>
      </c>
      <c r="K663" s="111">
        <v>44795</v>
      </c>
      <c r="L663" s="111">
        <v>44795</v>
      </c>
      <c r="M663" s="111">
        <v>45026</v>
      </c>
      <c r="N663" s="111">
        <v>45026</v>
      </c>
      <c r="O663" s="111"/>
      <c r="P663" s="110" t="s">
        <v>1244</v>
      </c>
      <c r="R663" s="110" t="s">
        <v>4685</v>
      </c>
      <c r="S663" s="110" t="s">
        <v>4181</v>
      </c>
    </row>
    <row r="664" spans="1:19" hidden="1" x14ac:dyDescent="0.2">
      <c r="A664" s="110">
        <v>240551</v>
      </c>
      <c r="B664" s="110" t="s">
        <v>1377</v>
      </c>
      <c r="D664" s="110" t="s">
        <v>1654</v>
      </c>
      <c r="E664" s="110" t="s">
        <v>5134</v>
      </c>
      <c r="G664" s="110" t="s">
        <v>4119</v>
      </c>
      <c r="H664" s="110" t="s">
        <v>4094</v>
      </c>
      <c r="I664" s="110" t="s">
        <v>4227</v>
      </c>
      <c r="J664" s="110" t="str">
        <f t="shared" si="10"/>
        <v xml:space="preserve">3120 NW 29th St., Fort Worth, TX 76106       </v>
      </c>
      <c r="K664" s="111">
        <v>44792</v>
      </c>
      <c r="L664" s="111">
        <v>44792</v>
      </c>
      <c r="M664" s="111">
        <v>44811</v>
      </c>
      <c r="N664" s="111">
        <v>44811</v>
      </c>
      <c r="O664" s="111"/>
      <c r="P664" s="110" t="s">
        <v>1025</v>
      </c>
      <c r="Q664" s="110" t="s">
        <v>761</v>
      </c>
      <c r="R664" s="110" t="s">
        <v>4407</v>
      </c>
      <c r="S664" s="110" t="s">
        <v>4181</v>
      </c>
    </row>
    <row r="665" spans="1:19" hidden="1" x14ac:dyDescent="0.2">
      <c r="A665" s="110">
        <v>240552</v>
      </c>
      <c r="B665" s="110" t="s">
        <v>969</v>
      </c>
      <c r="D665" s="110" t="s">
        <v>1655</v>
      </c>
      <c r="E665" s="110" t="s">
        <v>5135</v>
      </c>
      <c r="G665" s="110" t="s">
        <v>4104</v>
      </c>
      <c r="H665" s="110" t="s">
        <v>4094</v>
      </c>
      <c r="I665" s="110" t="s">
        <v>4468</v>
      </c>
      <c r="J665" s="110" t="str">
        <f t="shared" si="10"/>
        <v xml:space="preserve">2220 San Pablo Dr, Dallas, TX 75227       </v>
      </c>
      <c r="K665" s="111">
        <v>44795</v>
      </c>
      <c r="L665" s="111">
        <v>44795</v>
      </c>
      <c r="M665" s="111">
        <v>45015</v>
      </c>
      <c r="N665" s="111">
        <v>45015</v>
      </c>
      <c r="O665" s="111"/>
      <c r="P665" s="110" t="s">
        <v>1022</v>
      </c>
      <c r="Q665" s="110" t="s">
        <v>761</v>
      </c>
      <c r="R665" s="110" t="s">
        <v>4404</v>
      </c>
      <c r="S665" s="110" t="s">
        <v>4181</v>
      </c>
    </row>
    <row r="666" spans="1:19" hidden="1" x14ac:dyDescent="0.2">
      <c r="A666" s="110">
        <v>240553</v>
      </c>
      <c r="B666" s="110" t="s">
        <v>979</v>
      </c>
      <c r="D666" s="110" t="s">
        <v>1656</v>
      </c>
      <c r="E666" s="110" t="s">
        <v>5136</v>
      </c>
      <c r="G666" s="110" t="s">
        <v>5137</v>
      </c>
      <c r="H666" s="110" t="s">
        <v>4094</v>
      </c>
      <c r="I666" s="110" t="s">
        <v>4313</v>
      </c>
      <c r="J666" s="110" t="str">
        <f t="shared" si="10"/>
        <v xml:space="preserve">6337 Melinda Dr., Forest Hills, TX 76119       </v>
      </c>
      <c r="K666" s="111">
        <v>44796</v>
      </c>
      <c r="L666" s="111">
        <v>44796</v>
      </c>
      <c r="M666" s="111">
        <v>44806</v>
      </c>
      <c r="N666" s="111">
        <v>44806</v>
      </c>
      <c r="O666" s="111"/>
      <c r="P666" s="110" t="s">
        <v>1041</v>
      </c>
      <c r="Q666" s="110" t="s">
        <v>761</v>
      </c>
      <c r="R666" s="110" t="s">
        <v>4425</v>
      </c>
      <c r="S666" s="110" t="s">
        <v>4181</v>
      </c>
    </row>
    <row r="667" spans="1:19" x14ac:dyDescent="0.2">
      <c r="A667" s="110">
        <v>240554</v>
      </c>
      <c r="B667" s="110" t="s">
        <v>1078</v>
      </c>
      <c r="D667" s="110" t="s">
        <v>1657</v>
      </c>
      <c r="E667" s="110" t="s">
        <v>4467</v>
      </c>
      <c r="G667" s="110" t="s">
        <v>4104</v>
      </c>
      <c r="H667" s="110" t="s">
        <v>4094</v>
      </c>
      <c r="I667" s="110" t="s">
        <v>4468</v>
      </c>
      <c r="J667" s="110" t="str">
        <f t="shared" si="10"/>
        <v xml:space="preserve">10212 Woodleaf Dr, Dallas, TX 75227       </v>
      </c>
      <c r="K667" s="111">
        <v>44805</v>
      </c>
      <c r="L667" s="111">
        <v>44805</v>
      </c>
      <c r="M667" s="111">
        <v>45352</v>
      </c>
      <c r="N667" s="111">
        <v>45352</v>
      </c>
      <c r="O667" s="111"/>
      <c r="P667" s="110" t="s">
        <v>1067</v>
      </c>
      <c r="Q667" s="110" t="s">
        <v>761</v>
      </c>
      <c r="R667" s="110" t="s">
        <v>4456</v>
      </c>
      <c r="S667" s="110" t="s">
        <v>4181</v>
      </c>
    </row>
    <row r="668" spans="1:19" hidden="1" x14ac:dyDescent="0.2">
      <c r="A668" s="110">
        <v>240555</v>
      </c>
      <c r="B668" s="110" t="s">
        <v>1658</v>
      </c>
      <c r="C668" s="110" t="s">
        <v>810</v>
      </c>
      <c r="D668" s="110" t="s">
        <v>1659</v>
      </c>
      <c r="E668" s="110" t="s">
        <v>5138</v>
      </c>
      <c r="G668" s="110" t="s">
        <v>4170</v>
      </c>
      <c r="H668" s="110" t="s">
        <v>4094</v>
      </c>
      <c r="I668" s="110" t="s">
        <v>4194</v>
      </c>
      <c r="J668" s="110" t="str">
        <f t="shared" si="10"/>
        <v xml:space="preserve">1031 Geronimo Arrow, Carrollton, TX 75006       </v>
      </c>
      <c r="K668" s="111">
        <v>44804</v>
      </c>
      <c r="L668" s="111">
        <v>44804</v>
      </c>
      <c r="M668" s="111">
        <v>45138</v>
      </c>
      <c r="N668" s="111">
        <v>45138</v>
      </c>
      <c r="O668" s="111">
        <v>45009</v>
      </c>
      <c r="P668" s="110" t="s">
        <v>1054</v>
      </c>
      <c r="Q668" s="110" t="s">
        <v>761</v>
      </c>
      <c r="R668" s="110" t="s">
        <v>4440</v>
      </c>
      <c r="S668" s="110" t="s">
        <v>4181</v>
      </c>
    </row>
    <row r="669" spans="1:19" x14ac:dyDescent="0.2">
      <c r="A669" s="110">
        <v>240556</v>
      </c>
      <c r="B669" s="110" t="s">
        <v>1658</v>
      </c>
      <c r="D669" s="110" t="s">
        <v>1660</v>
      </c>
      <c r="E669" s="110" t="s">
        <v>5138</v>
      </c>
      <c r="G669" s="110" t="s">
        <v>4170</v>
      </c>
      <c r="H669" s="110" t="s">
        <v>4094</v>
      </c>
      <c r="I669" s="110" t="s">
        <v>4194</v>
      </c>
      <c r="J669" s="110" t="str">
        <f t="shared" si="10"/>
        <v xml:space="preserve">1031 Geronimo Arrow, Carrollton, TX 75006       </v>
      </c>
      <c r="K669" s="111">
        <v>45518</v>
      </c>
      <c r="L669" s="111">
        <v>44798</v>
      </c>
      <c r="M669" s="111">
        <v>45523</v>
      </c>
      <c r="N669" s="111">
        <v>45532</v>
      </c>
      <c r="O669" s="111">
        <v>45517</v>
      </c>
      <c r="P669" s="110" t="s">
        <v>1054</v>
      </c>
      <c r="Q669" s="110" t="s">
        <v>761</v>
      </c>
      <c r="R669" s="110" t="s">
        <v>4440</v>
      </c>
      <c r="S669" s="110" t="s">
        <v>4181</v>
      </c>
    </row>
    <row r="670" spans="1:19" x14ac:dyDescent="0.2">
      <c r="A670" s="110">
        <v>240557</v>
      </c>
      <c r="B670" s="110" t="s">
        <v>1298</v>
      </c>
      <c r="C670" s="110" t="s">
        <v>848</v>
      </c>
      <c r="D670" s="110" t="s">
        <v>1661</v>
      </c>
      <c r="E670" s="110" t="s">
        <v>5139</v>
      </c>
      <c r="G670" s="110" t="s">
        <v>4119</v>
      </c>
      <c r="H670" s="110" t="s">
        <v>4094</v>
      </c>
      <c r="I670" s="110" t="s">
        <v>4313</v>
      </c>
      <c r="J670" s="110" t="str">
        <f t="shared" si="10"/>
        <v xml:space="preserve">3850 Dowdell St, Fort Worth, TX 76119       </v>
      </c>
      <c r="K670" s="111">
        <v>44802</v>
      </c>
      <c r="L670" s="111">
        <v>44802</v>
      </c>
      <c r="M670" s="111">
        <v>45622</v>
      </c>
      <c r="N670" s="111"/>
      <c r="O670" s="111"/>
      <c r="P670" s="110" t="s">
        <v>1022</v>
      </c>
      <c r="Q670" s="110" t="s">
        <v>761</v>
      </c>
      <c r="R670" s="110" t="s">
        <v>4404</v>
      </c>
      <c r="S670" s="110" t="s">
        <v>4181</v>
      </c>
    </row>
    <row r="671" spans="1:19" hidden="1" x14ac:dyDescent="0.2">
      <c r="A671" s="110">
        <v>240558</v>
      </c>
      <c r="B671" s="110" t="s">
        <v>1662</v>
      </c>
      <c r="C671" s="110" t="s">
        <v>848</v>
      </c>
      <c r="D671" s="110" t="s">
        <v>1663</v>
      </c>
      <c r="E671" s="110" t="s">
        <v>5140</v>
      </c>
      <c r="G671" s="110" t="s">
        <v>5141</v>
      </c>
      <c r="H671" s="110" t="s">
        <v>5142</v>
      </c>
      <c r="I671" s="110" t="s">
        <v>5143</v>
      </c>
      <c r="J671" s="110" t="str">
        <f t="shared" si="10"/>
        <v xml:space="preserve">33 Salem Rd, Schwenksville, PA 19473       </v>
      </c>
      <c r="K671" s="111">
        <v>44820</v>
      </c>
      <c r="L671" s="111">
        <v>44820</v>
      </c>
      <c r="M671" s="111">
        <v>44834</v>
      </c>
      <c r="N671" s="111">
        <v>44837</v>
      </c>
      <c r="O671" s="111"/>
      <c r="P671" s="110" t="s">
        <v>1244</v>
      </c>
      <c r="R671" s="110" t="s">
        <v>4685</v>
      </c>
      <c r="S671" s="110" t="s">
        <v>4181</v>
      </c>
    </row>
    <row r="672" spans="1:19" hidden="1" x14ac:dyDescent="0.2">
      <c r="A672" s="110">
        <v>240559</v>
      </c>
      <c r="B672" s="110" t="s">
        <v>1664</v>
      </c>
      <c r="C672" s="110" t="s">
        <v>845</v>
      </c>
      <c r="D672" s="110" t="s">
        <v>1665</v>
      </c>
      <c r="E672" s="110" t="s">
        <v>5144</v>
      </c>
      <c r="G672" s="110" t="s">
        <v>4097</v>
      </c>
      <c r="H672" s="110" t="s">
        <v>4094</v>
      </c>
      <c r="I672" s="110" t="s">
        <v>4138</v>
      </c>
      <c r="J672" s="110" t="str">
        <f t="shared" si="10"/>
        <v xml:space="preserve">805 Central Dr Apt#279, Bedford, TX 76022       </v>
      </c>
      <c r="K672" s="111">
        <v>44820</v>
      </c>
      <c r="L672" s="111">
        <v>44820</v>
      </c>
      <c r="M672" s="111">
        <v>44848</v>
      </c>
      <c r="N672" s="111">
        <v>44848</v>
      </c>
      <c r="O672" s="111"/>
      <c r="P672" s="110" t="s">
        <v>989</v>
      </c>
      <c r="Q672" s="110" t="s">
        <v>771</v>
      </c>
      <c r="R672" s="110" t="s">
        <v>4361</v>
      </c>
      <c r="S672" s="110" t="s">
        <v>4181</v>
      </c>
    </row>
    <row r="673" spans="1:19" hidden="1" x14ac:dyDescent="0.2">
      <c r="A673" s="110">
        <v>240560</v>
      </c>
      <c r="B673" s="110" t="s">
        <v>914</v>
      </c>
      <c r="D673" s="110" t="s">
        <v>1666</v>
      </c>
      <c r="E673" s="110" t="s">
        <v>5145</v>
      </c>
      <c r="G673" s="110" t="s">
        <v>4287</v>
      </c>
      <c r="H673" s="110" t="s">
        <v>4094</v>
      </c>
      <c r="I673" s="110" t="s">
        <v>4648</v>
      </c>
      <c r="J673" s="110" t="str">
        <f t="shared" si="10"/>
        <v xml:space="preserve">1212 English St, Irving, TX 75061       </v>
      </c>
      <c r="K673" s="111">
        <v>44812</v>
      </c>
      <c r="L673" s="111">
        <v>44812</v>
      </c>
      <c r="M673" s="111">
        <v>45003</v>
      </c>
      <c r="N673" s="111">
        <v>45003</v>
      </c>
      <c r="O673" s="111"/>
      <c r="P673" s="110" t="s">
        <v>1022</v>
      </c>
      <c r="Q673" s="110" t="s">
        <v>761</v>
      </c>
      <c r="R673" s="110" t="s">
        <v>4404</v>
      </c>
      <c r="S673" s="110" t="s">
        <v>4181</v>
      </c>
    </row>
    <row r="674" spans="1:19" x14ac:dyDescent="0.2">
      <c r="A674" s="110">
        <v>240561</v>
      </c>
      <c r="B674" s="110" t="s">
        <v>877</v>
      </c>
      <c r="C674" s="110" t="s">
        <v>810</v>
      </c>
      <c r="D674" s="110" t="s">
        <v>1667</v>
      </c>
      <c r="E674" s="110" t="s">
        <v>5146</v>
      </c>
      <c r="G674" s="110" t="s">
        <v>4167</v>
      </c>
      <c r="H674" s="110" t="s">
        <v>4094</v>
      </c>
      <c r="I674" s="110" t="s">
        <v>4633</v>
      </c>
      <c r="J674" s="110" t="str">
        <f t="shared" si="10"/>
        <v xml:space="preserve">717 N Carrier Pkwy, Grand Prairie, TX 75050       </v>
      </c>
      <c r="K674" s="111">
        <v>44830</v>
      </c>
      <c r="L674" s="111">
        <v>44830</v>
      </c>
      <c r="M674" s="111">
        <v>45436</v>
      </c>
      <c r="N674" s="111">
        <v>45436</v>
      </c>
      <c r="O674" s="111"/>
      <c r="P674" s="110" t="s">
        <v>1054</v>
      </c>
      <c r="Q674" s="110" t="s">
        <v>761</v>
      </c>
      <c r="R674" s="110" t="s">
        <v>4440</v>
      </c>
      <c r="S674" s="110" t="s">
        <v>4181</v>
      </c>
    </row>
    <row r="675" spans="1:19" hidden="1" x14ac:dyDescent="0.2">
      <c r="A675" s="110">
        <v>240562</v>
      </c>
      <c r="B675" s="110" t="s">
        <v>852</v>
      </c>
      <c r="C675" s="110" t="s">
        <v>778</v>
      </c>
      <c r="D675" s="110" t="s">
        <v>1668</v>
      </c>
      <c r="E675" s="110" t="s">
        <v>5147</v>
      </c>
      <c r="G675" s="110" t="s">
        <v>5148</v>
      </c>
      <c r="H675" s="110" t="s">
        <v>4094</v>
      </c>
      <c r="I675" s="110" t="s">
        <v>5149</v>
      </c>
      <c r="J675" s="110" t="str">
        <f t="shared" si="10"/>
        <v xml:space="preserve">9416 Gregory Rd, Sanger, TX 76266       </v>
      </c>
      <c r="K675" s="111">
        <v>44833</v>
      </c>
      <c r="L675" s="111">
        <v>44832</v>
      </c>
      <c r="M675" s="111">
        <v>44847</v>
      </c>
      <c r="N675" s="111">
        <v>44847</v>
      </c>
      <c r="O675" s="111"/>
      <c r="P675" s="110" t="s">
        <v>989</v>
      </c>
      <c r="R675" s="110" t="s">
        <v>4361</v>
      </c>
      <c r="S675" s="110" t="s">
        <v>4181</v>
      </c>
    </row>
    <row r="676" spans="1:19" x14ac:dyDescent="0.2">
      <c r="A676" s="110">
        <v>240563</v>
      </c>
      <c r="B676" s="110" t="s">
        <v>1669</v>
      </c>
      <c r="C676" s="110" t="s">
        <v>762</v>
      </c>
      <c r="D676" s="110" t="s">
        <v>1670</v>
      </c>
      <c r="E676" s="110" t="s">
        <v>5150</v>
      </c>
      <c r="G676" s="110" t="s">
        <v>4170</v>
      </c>
      <c r="H676" s="110" t="s">
        <v>4094</v>
      </c>
      <c r="I676" s="110" t="s">
        <v>4194</v>
      </c>
      <c r="J676" s="110" t="str">
        <f t="shared" si="10"/>
        <v xml:space="preserve">1806 Brake Dr, Carrollton, TX 75006       </v>
      </c>
      <c r="K676" s="111">
        <v>44832</v>
      </c>
      <c r="L676" s="111">
        <v>44832</v>
      </c>
      <c r="M676" s="111">
        <v>45622</v>
      </c>
      <c r="N676" s="111"/>
      <c r="O676" s="111"/>
      <c r="P676" s="110" t="s">
        <v>1054</v>
      </c>
      <c r="Q676" s="110" t="s">
        <v>761</v>
      </c>
      <c r="R676" s="110" t="s">
        <v>4440</v>
      </c>
      <c r="S676" s="110" t="s">
        <v>4181</v>
      </c>
    </row>
    <row r="677" spans="1:19" hidden="1" x14ac:dyDescent="0.2">
      <c r="A677" s="110">
        <v>240564</v>
      </c>
      <c r="B677" s="110" t="s">
        <v>1671</v>
      </c>
      <c r="D677" s="110" t="s">
        <v>1672</v>
      </c>
      <c r="E677" s="110" t="s">
        <v>5151</v>
      </c>
      <c r="G677" s="110" t="s">
        <v>4150</v>
      </c>
      <c r="H677" s="110" t="s">
        <v>4094</v>
      </c>
      <c r="I677" s="110" t="s">
        <v>4151</v>
      </c>
      <c r="J677" s="110" t="str">
        <f t="shared" si="10"/>
        <v xml:space="preserve">8435 Retta Rd, Mansfield, TX 76063       </v>
      </c>
      <c r="K677" s="111">
        <v>44837</v>
      </c>
      <c r="L677" s="111">
        <v>44830</v>
      </c>
      <c r="M677" s="111">
        <v>45148</v>
      </c>
      <c r="N677" s="111">
        <v>45148</v>
      </c>
      <c r="O677" s="111"/>
      <c r="P677" s="110" t="s">
        <v>989</v>
      </c>
      <c r="Q677" s="110" t="s">
        <v>761</v>
      </c>
      <c r="R677" s="110" t="s">
        <v>4361</v>
      </c>
      <c r="S677" s="110" t="s">
        <v>4181</v>
      </c>
    </row>
    <row r="678" spans="1:19" hidden="1" x14ac:dyDescent="0.2">
      <c r="A678" s="110">
        <v>240565</v>
      </c>
      <c r="B678" s="110" t="s">
        <v>1258</v>
      </c>
      <c r="C678" s="110" t="s">
        <v>759</v>
      </c>
      <c r="D678" s="110" t="s">
        <v>1673</v>
      </c>
      <c r="E678" s="110" t="s">
        <v>5152</v>
      </c>
      <c r="G678" s="110" t="s">
        <v>4104</v>
      </c>
      <c r="H678" s="110" t="s">
        <v>4094</v>
      </c>
      <c r="I678" s="110" t="s">
        <v>4468</v>
      </c>
      <c r="J678" s="110" t="str">
        <f t="shared" si="10"/>
        <v xml:space="preserve">9708 Pinehurst Ln, Dallas, TX 75227       </v>
      </c>
      <c r="K678" s="111">
        <v>44840</v>
      </c>
      <c r="L678" s="111">
        <v>44840</v>
      </c>
      <c r="M678" s="111">
        <v>45183</v>
      </c>
      <c r="N678" s="111">
        <v>45183</v>
      </c>
      <c r="O678" s="111">
        <v>45152</v>
      </c>
      <c r="P678" s="110" t="s">
        <v>1022</v>
      </c>
      <c r="Q678" s="110" t="s">
        <v>761</v>
      </c>
      <c r="R678" s="110" t="s">
        <v>4404</v>
      </c>
      <c r="S678" s="110" t="s">
        <v>4181</v>
      </c>
    </row>
    <row r="679" spans="1:19" x14ac:dyDescent="0.2">
      <c r="A679" s="110">
        <v>240566</v>
      </c>
      <c r="B679" s="110" t="s">
        <v>908</v>
      </c>
      <c r="C679" s="110" t="s">
        <v>848</v>
      </c>
      <c r="D679" s="110" t="s">
        <v>1674</v>
      </c>
      <c r="E679" s="110" t="s">
        <v>5153</v>
      </c>
      <c r="G679" s="110" t="s">
        <v>4210</v>
      </c>
      <c r="H679" s="110" t="s">
        <v>4094</v>
      </c>
      <c r="I679" s="110" t="s">
        <v>5154</v>
      </c>
      <c r="J679" s="110" t="str">
        <f t="shared" si="10"/>
        <v xml:space="preserve">202 Redbud Trail 126, McKinney, TX 75069       </v>
      </c>
      <c r="K679" s="111">
        <v>44844</v>
      </c>
      <c r="L679" s="111">
        <v>44844</v>
      </c>
      <c r="M679" s="111">
        <v>45623</v>
      </c>
      <c r="N679" s="111"/>
      <c r="O679" s="111"/>
      <c r="P679" s="110" t="s">
        <v>1067</v>
      </c>
      <c r="Q679" s="110" t="s">
        <v>761</v>
      </c>
      <c r="R679" s="110" t="s">
        <v>4456</v>
      </c>
      <c r="S679" s="110" t="s">
        <v>4181</v>
      </c>
    </row>
    <row r="680" spans="1:19" hidden="1" x14ac:dyDescent="0.2">
      <c r="A680" s="110">
        <v>240567</v>
      </c>
      <c r="B680" s="110" t="s">
        <v>1675</v>
      </c>
      <c r="D680" s="110" t="s">
        <v>1676</v>
      </c>
      <c r="E680" s="110" t="s">
        <v>5155</v>
      </c>
      <c r="G680" s="110" t="s">
        <v>4119</v>
      </c>
      <c r="H680" s="110" t="s">
        <v>4094</v>
      </c>
      <c r="I680" s="110" t="s">
        <v>4313</v>
      </c>
      <c r="J680" s="110" t="str">
        <f t="shared" si="10"/>
        <v xml:space="preserve">4224 Trueland Dr, Fort Worth, TX 76119       </v>
      </c>
      <c r="K680" s="111">
        <v>44858</v>
      </c>
      <c r="L680" s="111">
        <v>44858</v>
      </c>
      <c r="M680" s="111">
        <v>44967</v>
      </c>
      <c r="N680" s="111">
        <v>44967</v>
      </c>
      <c r="O680" s="111"/>
      <c r="P680" s="110" t="s">
        <v>1454</v>
      </c>
      <c r="Q680" s="110" t="s">
        <v>761</v>
      </c>
      <c r="R680" s="110" t="s">
        <v>4926</v>
      </c>
      <c r="S680" s="110" t="s">
        <v>4181</v>
      </c>
    </row>
    <row r="681" spans="1:19" hidden="1" x14ac:dyDescent="0.2">
      <c r="A681" s="110">
        <v>240568</v>
      </c>
      <c r="B681" s="110" t="s">
        <v>1138</v>
      </c>
      <c r="D681" s="110" t="s">
        <v>787</v>
      </c>
      <c r="E681" s="110" t="s">
        <v>5156</v>
      </c>
      <c r="G681" s="110" t="s">
        <v>4119</v>
      </c>
      <c r="H681" s="110" t="s">
        <v>4094</v>
      </c>
      <c r="I681" s="110" t="s">
        <v>4551</v>
      </c>
      <c r="J681" s="110" t="str">
        <f t="shared" si="10"/>
        <v xml:space="preserve">212 Southway Dr, Fort Worth, TX 76140       </v>
      </c>
      <c r="K681" s="111">
        <v>44851</v>
      </c>
      <c r="L681" s="111">
        <v>44851</v>
      </c>
      <c r="M681" s="111">
        <v>44954</v>
      </c>
      <c r="N681" s="111">
        <v>44954</v>
      </c>
      <c r="O681" s="111"/>
      <c r="P681" s="110" t="s">
        <v>1054</v>
      </c>
      <c r="Q681" s="110" t="s">
        <v>761</v>
      </c>
      <c r="R681" s="110" t="s">
        <v>4440</v>
      </c>
      <c r="S681" s="110" t="s">
        <v>4181</v>
      </c>
    </row>
    <row r="682" spans="1:19" hidden="1" x14ac:dyDescent="0.2">
      <c r="A682" s="110">
        <v>240569</v>
      </c>
      <c r="B682" s="110" t="s">
        <v>1596</v>
      </c>
      <c r="D682" s="110" t="s">
        <v>1677</v>
      </c>
      <c r="E682" s="110" t="s">
        <v>5155</v>
      </c>
      <c r="G682" s="110" t="s">
        <v>4119</v>
      </c>
      <c r="H682" s="110" t="s">
        <v>4094</v>
      </c>
      <c r="I682" s="110" t="s">
        <v>4313</v>
      </c>
      <c r="J682" s="110" t="str">
        <f t="shared" si="10"/>
        <v xml:space="preserve">4224 Trueland Dr, Fort Worth, TX 76119       </v>
      </c>
      <c r="K682" s="111">
        <v>44851</v>
      </c>
      <c r="L682" s="111">
        <v>44851</v>
      </c>
      <c r="M682" s="111">
        <v>44905</v>
      </c>
      <c r="N682" s="111">
        <v>44905</v>
      </c>
      <c r="O682" s="111"/>
      <c r="P682" s="110" t="s">
        <v>1025</v>
      </c>
      <c r="Q682" s="110" t="s">
        <v>761</v>
      </c>
      <c r="R682" s="110" t="s">
        <v>4407</v>
      </c>
      <c r="S682" s="110" t="s">
        <v>4181</v>
      </c>
    </row>
    <row r="683" spans="1:19" hidden="1" x14ac:dyDescent="0.2">
      <c r="A683" s="110">
        <v>240570</v>
      </c>
      <c r="B683" s="110" t="s">
        <v>1678</v>
      </c>
      <c r="C683" s="110" t="s">
        <v>778</v>
      </c>
      <c r="D683" s="110" t="s">
        <v>1679</v>
      </c>
      <c r="E683" s="110" t="s">
        <v>5157</v>
      </c>
      <c r="G683" s="110" t="s">
        <v>4300</v>
      </c>
      <c r="H683" s="110" t="s">
        <v>4094</v>
      </c>
      <c r="I683" s="110" t="s">
        <v>4301</v>
      </c>
      <c r="J683" s="110" t="str">
        <f t="shared" si="10"/>
        <v xml:space="preserve">509 Cedar St, Forney, TX 75126       </v>
      </c>
      <c r="K683" s="111">
        <v>44844</v>
      </c>
      <c r="L683" s="111">
        <v>44844</v>
      </c>
      <c r="M683" s="111">
        <v>45056</v>
      </c>
      <c r="N683" s="111">
        <v>45056</v>
      </c>
      <c r="O683" s="111"/>
      <c r="P683" s="110" t="s">
        <v>1041</v>
      </c>
      <c r="R683" s="110" t="s">
        <v>4425</v>
      </c>
      <c r="S683" s="110" t="s">
        <v>4181</v>
      </c>
    </row>
    <row r="684" spans="1:19" x14ac:dyDescent="0.2">
      <c r="A684" s="110">
        <v>240571</v>
      </c>
      <c r="B684" s="110" t="s">
        <v>1680</v>
      </c>
      <c r="D684" s="110" t="s">
        <v>1681</v>
      </c>
      <c r="E684" s="110" t="s">
        <v>5158</v>
      </c>
      <c r="G684" s="110" t="s">
        <v>4104</v>
      </c>
      <c r="H684" s="110" t="s">
        <v>4094</v>
      </c>
      <c r="I684" s="110" t="s">
        <v>4290</v>
      </c>
      <c r="J684" s="110" t="str">
        <f t="shared" si="10"/>
        <v xml:space="preserve">11627 Dorchester Dr, Dallas, TX 75218       </v>
      </c>
      <c r="K684" s="111">
        <v>44851</v>
      </c>
      <c r="L684" s="111">
        <v>44851</v>
      </c>
      <c r="M684" s="111">
        <v>45371</v>
      </c>
      <c r="N684" s="111">
        <v>45371</v>
      </c>
      <c r="O684" s="111"/>
      <c r="P684" s="110" t="s">
        <v>989</v>
      </c>
      <c r="Q684" s="110" t="s">
        <v>761</v>
      </c>
      <c r="R684" s="110" t="s">
        <v>4361</v>
      </c>
      <c r="S684" s="110" t="s">
        <v>4181</v>
      </c>
    </row>
    <row r="685" spans="1:19" hidden="1" x14ac:dyDescent="0.2">
      <c r="A685" s="110">
        <v>240572</v>
      </c>
      <c r="B685" s="110" t="s">
        <v>1682</v>
      </c>
      <c r="C685" s="110" t="s">
        <v>791</v>
      </c>
      <c r="D685" s="110" t="s">
        <v>1683</v>
      </c>
      <c r="E685" s="110" t="s">
        <v>4446</v>
      </c>
      <c r="G685" s="110" t="s">
        <v>4294</v>
      </c>
      <c r="H685" s="110" t="s">
        <v>4094</v>
      </c>
      <c r="I685" s="110" t="s">
        <v>4295</v>
      </c>
      <c r="J685" s="110" t="str">
        <f t="shared" si="10"/>
        <v xml:space="preserve">1209 Valentine St, Hurst, TX 76053       </v>
      </c>
      <c r="K685" s="111">
        <v>44852</v>
      </c>
      <c r="L685" s="111">
        <v>44852</v>
      </c>
      <c r="M685" s="111">
        <v>44900</v>
      </c>
      <c r="N685" s="111">
        <v>44900</v>
      </c>
      <c r="O685" s="111"/>
      <c r="P685" s="110" t="s">
        <v>989</v>
      </c>
      <c r="Q685" s="110" t="s">
        <v>761</v>
      </c>
      <c r="R685" s="110" t="s">
        <v>4361</v>
      </c>
      <c r="S685" s="110" t="s">
        <v>4181</v>
      </c>
    </row>
    <row r="686" spans="1:19" hidden="1" x14ac:dyDescent="0.2">
      <c r="A686" s="110">
        <v>240573</v>
      </c>
      <c r="B686" s="110" t="s">
        <v>877</v>
      </c>
      <c r="C686" s="110" t="s">
        <v>776</v>
      </c>
      <c r="D686" s="110" t="s">
        <v>1287</v>
      </c>
      <c r="E686" s="110" t="s">
        <v>5159</v>
      </c>
      <c r="G686" s="110" t="s">
        <v>4287</v>
      </c>
      <c r="H686" s="110" t="s">
        <v>4094</v>
      </c>
      <c r="I686" s="110" t="s">
        <v>4555</v>
      </c>
      <c r="J686" s="110" t="str">
        <f t="shared" si="10"/>
        <v xml:space="preserve">1923 Finley Rd, Irving, TX 75062       </v>
      </c>
      <c r="K686" s="111">
        <v>44852</v>
      </c>
      <c r="L686" s="111">
        <v>44852</v>
      </c>
      <c r="M686" s="111">
        <v>45187</v>
      </c>
      <c r="N686" s="111">
        <v>45187</v>
      </c>
      <c r="O686" s="111"/>
      <c r="P686" s="110" t="s">
        <v>1054</v>
      </c>
      <c r="Q686" s="110" t="s">
        <v>761</v>
      </c>
      <c r="R686" s="110" t="s">
        <v>4440</v>
      </c>
      <c r="S686" s="110" t="s">
        <v>4181</v>
      </c>
    </row>
    <row r="687" spans="1:19" hidden="1" x14ac:dyDescent="0.2">
      <c r="A687" s="110">
        <v>240574</v>
      </c>
      <c r="B687" s="110" t="s">
        <v>1508</v>
      </c>
      <c r="D687" s="110" t="s">
        <v>1684</v>
      </c>
      <c r="E687" s="110" t="s">
        <v>4950</v>
      </c>
      <c r="G687" s="110" t="s">
        <v>4104</v>
      </c>
      <c r="H687" s="110" t="s">
        <v>4094</v>
      </c>
      <c r="I687" s="110" t="s">
        <v>4161</v>
      </c>
      <c r="J687" s="110" t="str">
        <f t="shared" si="10"/>
        <v xml:space="preserve">10615 Big Thicket Dr, Dallas, TX 75217       </v>
      </c>
      <c r="K687" s="111">
        <v>44855</v>
      </c>
      <c r="L687" s="111">
        <v>44855</v>
      </c>
      <c r="M687" s="111">
        <v>44887</v>
      </c>
      <c r="N687" s="111">
        <v>44887</v>
      </c>
      <c r="O687" s="111"/>
      <c r="P687" s="110" t="s">
        <v>1025</v>
      </c>
      <c r="Q687" s="110" t="s">
        <v>761</v>
      </c>
      <c r="R687" s="110" t="s">
        <v>4407</v>
      </c>
      <c r="S687" s="110" t="s">
        <v>4181</v>
      </c>
    </row>
    <row r="688" spans="1:19" hidden="1" x14ac:dyDescent="0.2">
      <c r="A688" s="110">
        <v>240575</v>
      </c>
      <c r="B688" s="110" t="s">
        <v>1061</v>
      </c>
      <c r="C688" s="110" t="s">
        <v>776</v>
      </c>
      <c r="D688" s="110" t="s">
        <v>1477</v>
      </c>
      <c r="E688" s="110" t="s">
        <v>4950</v>
      </c>
      <c r="G688" s="110" t="s">
        <v>4104</v>
      </c>
      <c r="H688" s="110" t="s">
        <v>4094</v>
      </c>
      <c r="I688" s="110" t="s">
        <v>4161</v>
      </c>
      <c r="J688" s="110" t="str">
        <f t="shared" si="10"/>
        <v xml:space="preserve">10615 Big Thicket Dr, Dallas, TX 75217       </v>
      </c>
      <c r="K688" s="111">
        <v>44855</v>
      </c>
      <c r="L688" s="111">
        <v>44855</v>
      </c>
      <c r="M688" s="111">
        <v>45092</v>
      </c>
      <c r="N688" s="111">
        <v>45092</v>
      </c>
      <c r="O688" s="111"/>
      <c r="P688" s="110" t="s">
        <v>1091</v>
      </c>
      <c r="Q688" s="110" t="s">
        <v>761</v>
      </c>
      <c r="R688" s="110" t="s">
        <v>4478</v>
      </c>
      <c r="S688" s="110" t="s">
        <v>4181</v>
      </c>
    </row>
    <row r="689" spans="1:19" hidden="1" x14ac:dyDescent="0.2">
      <c r="A689" s="110">
        <v>240576</v>
      </c>
      <c r="B689" s="110" t="s">
        <v>1374</v>
      </c>
      <c r="C689" s="110" t="s">
        <v>784</v>
      </c>
      <c r="D689" s="110" t="s">
        <v>1685</v>
      </c>
      <c r="E689" s="110" t="s">
        <v>5160</v>
      </c>
      <c r="G689" s="110" t="s">
        <v>4119</v>
      </c>
      <c r="H689" s="110" t="s">
        <v>4094</v>
      </c>
      <c r="I689" s="110" t="s">
        <v>4313</v>
      </c>
      <c r="J689" s="110" t="str">
        <f t="shared" si="10"/>
        <v xml:space="preserve">3412 Collin St, Fort Worth, TX 76119       </v>
      </c>
      <c r="K689" s="111">
        <v>44855</v>
      </c>
      <c r="L689" s="111">
        <v>44855</v>
      </c>
      <c r="M689" s="111">
        <v>45066</v>
      </c>
      <c r="N689" s="111">
        <v>45066</v>
      </c>
      <c r="O689" s="111">
        <v>45047</v>
      </c>
      <c r="P689" s="110" t="s">
        <v>1165</v>
      </c>
      <c r="Q689" s="110" t="s">
        <v>771</v>
      </c>
      <c r="R689" s="110" t="s">
        <v>4584</v>
      </c>
      <c r="S689" s="110" t="s">
        <v>4181</v>
      </c>
    </row>
    <row r="690" spans="1:19" hidden="1" x14ac:dyDescent="0.2">
      <c r="A690" s="110">
        <v>240577</v>
      </c>
      <c r="B690" s="110" t="s">
        <v>1686</v>
      </c>
      <c r="C690" s="110" t="s">
        <v>766</v>
      </c>
      <c r="D690" s="110" t="s">
        <v>1687</v>
      </c>
      <c r="E690" s="110" t="s">
        <v>5161</v>
      </c>
      <c r="G690" s="110" t="s">
        <v>5162</v>
      </c>
      <c r="H690" s="110" t="s">
        <v>4094</v>
      </c>
      <c r="I690" s="110" t="s">
        <v>5163</v>
      </c>
      <c r="J690" s="110" t="str">
        <f t="shared" si="10"/>
        <v xml:space="preserve">106 Mira Vista Dr, Comfort, TX 78013       </v>
      </c>
      <c r="K690" s="111">
        <v>44863</v>
      </c>
      <c r="L690" s="111">
        <v>44846</v>
      </c>
      <c r="M690" s="111">
        <v>44991</v>
      </c>
      <c r="N690" s="111">
        <v>44991</v>
      </c>
      <c r="O690" s="111"/>
      <c r="P690" s="110" t="s">
        <v>1244</v>
      </c>
      <c r="R690" s="110" t="s">
        <v>4685</v>
      </c>
      <c r="S690" s="110" t="s">
        <v>4181</v>
      </c>
    </row>
    <row r="691" spans="1:19" hidden="1" x14ac:dyDescent="0.2">
      <c r="A691" s="110">
        <v>240578</v>
      </c>
      <c r="B691" s="110" t="s">
        <v>1688</v>
      </c>
      <c r="C691" s="110" t="s">
        <v>845</v>
      </c>
      <c r="D691" s="110" t="s">
        <v>1689</v>
      </c>
      <c r="E691" s="110" t="s">
        <v>5164</v>
      </c>
      <c r="G691" s="110" t="s">
        <v>4119</v>
      </c>
      <c r="H691" s="110" t="s">
        <v>4094</v>
      </c>
      <c r="I691" s="110" t="s">
        <v>4349</v>
      </c>
      <c r="J691" s="110" t="str">
        <f t="shared" si="10"/>
        <v xml:space="preserve">2313 Meadowbrook Gardens #215, Fort Worth, TX 76112       </v>
      </c>
      <c r="K691" s="111">
        <v>44875</v>
      </c>
      <c r="L691" s="111">
        <v>44875</v>
      </c>
      <c r="M691" s="111">
        <v>44898</v>
      </c>
      <c r="N691" s="111">
        <v>44898</v>
      </c>
      <c r="O691" s="111"/>
      <c r="P691" s="110" t="s">
        <v>1041</v>
      </c>
      <c r="Q691" s="110" t="s">
        <v>771</v>
      </c>
      <c r="R691" s="110" t="s">
        <v>4425</v>
      </c>
      <c r="S691" s="110" t="s">
        <v>4181</v>
      </c>
    </row>
    <row r="692" spans="1:19" hidden="1" x14ac:dyDescent="0.2">
      <c r="A692" s="110">
        <v>240579</v>
      </c>
      <c r="B692" s="110" t="s">
        <v>1690</v>
      </c>
      <c r="D692" s="110" t="s">
        <v>1691</v>
      </c>
      <c r="E692" s="110" t="s">
        <v>5165</v>
      </c>
      <c r="G692" s="110" t="s">
        <v>4119</v>
      </c>
      <c r="H692" s="110" t="s">
        <v>4094</v>
      </c>
      <c r="I692" s="110" t="s">
        <v>4101</v>
      </c>
      <c r="J692" s="110" t="str">
        <f t="shared" si="10"/>
        <v xml:space="preserve">8354 Brent Dr. #702, Fort Worth, TX 76120       </v>
      </c>
      <c r="K692" s="111">
        <v>44875</v>
      </c>
      <c r="L692" s="111">
        <v>44875</v>
      </c>
      <c r="M692" s="111">
        <v>44887</v>
      </c>
      <c r="N692" s="111">
        <v>44887</v>
      </c>
      <c r="O692" s="111"/>
      <c r="P692" s="110" t="s">
        <v>1041</v>
      </c>
      <c r="Q692" s="110" t="s">
        <v>771</v>
      </c>
      <c r="R692" s="110" t="s">
        <v>4425</v>
      </c>
      <c r="S692" s="110" t="s">
        <v>4181</v>
      </c>
    </row>
    <row r="693" spans="1:19" hidden="1" x14ac:dyDescent="0.2">
      <c r="A693" s="110">
        <v>240580</v>
      </c>
      <c r="B693" s="110" t="s">
        <v>857</v>
      </c>
      <c r="D693" s="110" t="s">
        <v>1692</v>
      </c>
      <c r="E693" s="110" t="s">
        <v>5166</v>
      </c>
      <c r="G693" s="110" t="s">
        <v>4104</v>
      </c>
      <c r="H693" s="110" t="s">
        <v>4094</v>
      </c>
      <c r="I693" s="110" t="s">
        <v>4687</v>
      </c>
      <c r="J693" s="110" t="str">
        <f t="shared" si="10"/>
        <v xml:space="preserve">9757 Larga Dr, Dallas, TX 75220       </v>
      </c>
      <c r="K693" s="111">
        <v>44869</v>
      </c>
      <c r="L693" s="111">
        <v>44869</v>
      </c>
      <c r="M693" s="111">
        <v>44882</v>
      </c>
      <c r="N693" s="111">
        <v>44882</v>
      </c>
      <c r="O693" s="111"/>
      <c r="P693" s="110" t="s">
        <v>1041</v>
      </c>
      <c r="Q693" s="110" t="s">
        <v>761</v>
      </c>
      <c r="R693" s="110" t="s">
        <v>4425</v>
      </c>
      <c r="S693" s="110" t="s">
        <v>4181</v>
      </c>
    </row>
    <row r="694" spans="1:19" hidden="1" x14ac:dyDescent="0.2">
      <c r="A694" s="110">
        <v>240581</v>
      </c>
      <c r="B694" s="110" t="s">
        <v>969</v>
      </c>
      <c r="D694" s="110" t="s">
        <v>794</v>
      </c>
      <c r="E694" s="110" t="s">
        <v>5167</v>
      </c>
      <c r="G694" s="110" t="s">
        <v>4119</v>
      </c>
      <c r="H694" s="110" t="s">
        <v>4094</v>
      </c>
      <c r="I694" s="110" t="s">
        <v>4360</v>
      </c>
      <c r="J694" s="110" t="str">
        <f t="shared" si="10"/>
        <v xml:space="preserve">2217 Chestnut Ave, Fort Worth, TX 76164       </v>
      </c>
      <c r="K694" s="111">
        <v>44886</v>
      </c>
      <c r="L694" s="111">
        <v>44886</v>
      </c>
      <c r="M694" s="111">
        <v>44911</v>
      </c>
      <c r="N694" s="111">
        <v>44911</v>
      </c>
      <c r="O694" s="111"/>
      <c r="P694" s="110" t="s">
        <v>1022</v>
      </c>
      <c r="Q694" s="110" t="s">
        <v>761</v>
      </c>
      <c r="R694" s="110" t="s">
        <v>4404</v>
      </c>
      <c r="S694" s="110" t="s">
        <v>4181</v>
      </c>
    </row>
    <row r="695" spans="1:19" hidden="1" x14ac:dyDescent="0.2">
      <c r="A695" s="110">
        <v>240582</v>
      </c>
      <c r="B695" s="110" t="s">
        <v>908</v>
      </c>
      <c r="C695" s="110" t="s">
        <v>776</v>
      </c>
      <c r="D695" s="110" t="s">
        <v>1121</v>
      </c>
      <c r="E695" s="110" t="s">
        <v>5167</v>
      </c>
      <c r="G695" s="110" t="s">
        <v>4119</v>
      </c>
      <c r="H695" s="110" t="s">
        <v>4094</v>
      </c>
      <c r="I695" s="110" t="s">
        <v>4360</v>
      </c>
      <c r="J695" s="110" t="str">
        <f t="shared" si="10"/>
        <v xml:space="preserve">2217 Chestnut Ave, Fort Worth, TX 76164       </v>
      </c>
      <c r="K695" s="111">
        <v>44886</v>
      </c>
      <c r="L695" s="111">
        <v>44886</v>
      </c>
      <c r="M695" s="111">
        <v>44911</v>
      </c>
      <c r="N695" s="111">
        <v>44911</v>
      </c>
      <c r="O695" s="111"/>
      <c r="P695" s="110" t="s">
        <v>1022</v>
      </c>
      <c r="Q695" s="110" t="s">
        <v>761</v>
      </c>
      <c r="R695" s="110" t="s">
        <v>4404</v>
      </c>
      <c r="S695" s="110" t="s">
        <v>4181</v>
      </c>
    </row>
    <row r="696" spans="1:19" hidden="1" x14ac:dyDescent="0.2">
      <c r="A696" s="110">
        <v>240583</v>
      </c>
      <c r="B696" s="110" t="s">
        <v>1212</v>
      </c>
      <c r="C696" s="110" t="s">
        <v>900</v>
      </c>
      <c r="D696" s="110" t="s">
        <v>1118</v>
      </c>
      <c r="E696" s="110" t="s">
        <v>5168</v>
      </c>
      <c r="G696" s="110" t="s">
        <v>4104</v>
      </c>
      <c r="H696" s="110" t="s">
        <v>4094</v>
      </c>
      <c r="I696" s="110" t="s">
        <v>4468</v>
      </c>
      <c r="J696" s="110" t="str">
        <f t="shared" si="10"/>
        <v xml:space="preserve">2344 Quinto Dr, Dallas, TX 75227       </v>
      </c>
      <c r="K696" s="111">
        <v>44894</v>
      </c>
      <c r="L696" s="111">
        <v>44894</v>
      </c>
      <c r="M696" s="111">
        <v>45262</v>
      </c>
      <c r="N696" s="111">
        <v>45100</v>
      </c>
      <c r="O696" s="111"/>
      <c r="P696" s="110" t="s">
        <v>1352</v>
      </c>
      <c r="Q696" s="110" t="s">
        <v>761</v>
      </c>
      <c r="R696" s="110" t="s">
        <v>4818</v>
      </c>
      <c r="S696" s="110" t="s">
        <v>4181</v>
      </c>
    </row>
    <row r="697" spans="1:19" hidden="1" x14ac:dyDescent="0.2">
      <c r="A697" s="110">
        <v>240584</v>
      </c>
      <c r="B697" s="110" t="s">
        <v>1693</v>
      </c>
      <c r="C697" s="110" t="s">
        <v>1039</v>
      </c>
      <c r="D697" s="110" t="s">
        <v>1694</v>
      </c>
      <c r="E697" s="110" t="s">
        <v>5169</v>
      </c>
      <c r="G697" s="110" t="s">
        <v>5024</v>
      </c>
      <c r="H697" s="110" t="s">
        <v>4094</v>
      </c>
      <c r="I697" s="110" t="s">
        <v>4313</v>
      </c>
      <c r="J697" s="110" t="str">
        <f t="shared" si="10"/>
        <v xml:space="preserve">4233 Brambleton Pl, Forest Hill, TX 76119       </v>
      </c>
      <c r="K697" s="111">
        <v>44896</v>
      </c>
      <c r="L697" s="111">
        <v>44896</v>
      </c>
      <c r="M697" s="111">
        <v>44914</v>
      </c>
      <c r="N697" s="111">
        <v>44914</v>
      </c>
      <c r="O697" s="111"/>
      <c r="P697" s="110" t="s">
        <v>989</v>
      </c>
      <c r="Q697" s="110" t="s">
        <v>771</v>
      </c>
      <c r="R697" s="110" t="s">
        <v>4361</v>
      </c>
      <c r="S697" s="110" t="s">
        <v>4181</v>
      </c>
    </row>
    <row r="698" spans="1:19" hidden="1" x14ac:dyDescent="0.2">
      <c r="A698" s="110">
        <v>240585</v>
      </c>
      <c r="B698" s="110" t="s">
        <v>813</v>
      </c>
      <c r="C698" s="110" t="s">
        <v>757</v>
      </c>
      <c r="D698" s="110" t="s">
        <v>1695</v>
      </c>
      <c r="E698" s="110" t="s">
        <v>5170</v>
      </c>
      <c r="G698" s="110" t="s">
        <v>4242</v>
      </c>
      <c r="H698" s="110" t="s">
        <v>4094</v>
      </c>
      <c r="I698" s="110" t="s">
        <v>4944</v>
      </c>
      <c r="J698" s="110" t="str">
        <f t="shared" si="10"/>
        <v xml:space="preserve">2827 Shiloh Rd. #328W, Garland, TX 75040       </v>
      </c>
      <c r="K698" s="111">
        <v>44895</v>
      </c>
      <c r="L698" s="111">
        <v>44895</v>
      </c>
      <c r="M698" s="111">
        <v>45015</v>
      </c>
      <c r="N698" s="111">
        <v>45015</v>
      </c>
      <c r="O698" s="111"/>
      <c r="P698" s="110" t="s">
        <v>1046</v>
      </c>
      <c r="Q698" s="110" t="s">
        <v>761</v>
      </c>
      <c r="R698" s="110" t="s">
        <v>4432</v>
      </c>
      <c r="S698" s="110" t="s">
        <v>4181</v>
      </c>
    </row>
    <row r="699" spans="1:19" hidden="1" x14ac:dyDescent="0.2">
      <c r="A699" s="110">
        <v>240586</v>
      </c>
      <c r="B699" s="110" t="s">
        <v>1149</v>
      </c>
      <c r="D699" s="110" t="s">
        <v>1696</v>
      </c>
      <c r="E699" s="110" t="s">
        <v>5171</v>
      </c>
      <c r="G699" s="110" t="s">
        <v>4104</v>
      </c>
      <c r="H699" s="110" t="s">
        <v>4094</v>
      </c>
      <c r="I699" s="110" t="s">
        <v>4161</v>
      </c>
      <c r="J699" s="110" t="str">
        <f t="shared" si="10"/>
        <v xml:space="preserve">631 Pleasant Oaks Dr, Dallas, TX 75217       </v>
      </c>
      <c r="K699" s="111">
        <v>44895</v>
      </c>
      <c r="L699" s="111">
        <v>44895</v>
      </c>
      <c r="M699" s="111">
        <v>45100</v>
      </c>
      <c r="N699" s="111">
        <v>45100</v>
      </c>
      <c r="O699" s="111"/>
      <c r="P699" s="110" t="s">
        <v>1325</v>
      </c>
      <c r="Q699" s="110" t="s">
        <v>761</v>
      </c>
      <c r="R699" s="110" t="s">
        <v>4784</v>
      </c>
      <c r="S699" s="110" t="s">
        <v>4181</v>
      </c>
    </row>
    <row r="700" spans="1:19" hidden="1" x14ac:dyDescent="0.2">
      <c r="A700" s="110">
        <v>240587</v>
      </c>
      <c r="B700" s="110" t="s">
        <v>908</v>
      </c>
      <c r="C700" s="110" t="s">
        <v>810</v>
      </c>
      <c r="D700" s="110" t="s">
        <v>1307</v>
      </c>
      <c r="E700" s="110" t="s">
        <v>5168</v>
      </c>
      <c r="G700" s="110" t="s">
        <v>4104</v>
      </c>
      <c r="H700" s="110" t="s">
        <v>4094</v>
      </c>
      <c r="I700" s="110" t="s">
        <v>4468</v>
      </c>
      <c r="J700" s="110" t="str">
        <f t="shared" si="10"/>
        <v xml:space="preserve">2344 Quinto Dr, Dallas, TX 75227       </v>
      </c>
      <c r="K700" s="111">
        <v>44896</v>
      </c>
      <c r="L700" s="111">
        <v>44896</v>
      </c>
      <c r="M700" s="111">
        <v>45100</v>
      </c>
      <c r="N700" s="111">
        <v>45100</v>
      </c>
      <c r="O700" s="111"/>
      <c r="P700" s="110" t="s">
        <v>1338</v>
      </c>
      <c r="Q700" s="110" t="s">
        <v>761</v>
      </c>
      <c r="R700" s="110" t="s">
        <v>4803</v>
      </c>
      <c r="S700" s="110" t="s">
        <v>4181</v>
      </c>
    </row>
    <row r="701" spans="1:19" hidden="1" x14ac:dyDescent="0.2">
      <c r="A701" s="110">
        <v>240588</v>
      </c>
      <c r="B701" s="110" t="s">
        <v>1089</v>
      </c>
      <c r="C701" s="110" t="s">
        <v>764</v>
      </c>
      <c r="D701" s="110" t="s">
        <v>1697</v>
      </c>
      <c r="E701" s="110" t="s">
        <v>5172</v>
      </c>
      <c r="G701" s="110" t="s">
        <v>5173</v>
      </c>
      <c r="H701" s="110" t="s">
        <v>4094</v>
      </c>
      <c r="I701" s="110" t="s">
        <v>5174</v>
      </c>
      <c r="J701" s="110" t="str">
        <f t="shared" si="10"/>
        <v xml:space="preserve">20240 Old River Rd, Trinidad, TX 75163       </v>
      </c>
      <c r="K701" s="111">
        <v>44900</v>
      </c>
      <c r="L701" s="111">
        <v>44900</v>
      </c>
      <c r="M701" s="111">
        <v>45184</v>
      </c>
      <c r="N701" s="111">
        <v>45184</v>
      </c>
      <c r="O701" s="111">
        <v>45056</v>
      </c>
      <c r="P701" s="110" t="s">
        <v>989</v>
      </c>
      <c r="Q701" s="110" t="s">
        <v>761</v>
      </c>
      <c r="R701" s="110" t="s">
        <v>4361</v>
      </c>
      <c r="S701" s="110" t="s">
        <v>4181</v>
      </c>
    </row>
    <row r="702" spans="1:19" hidden="1" x14ac:dyDescent="0.2">
      <c r="A702" s="110">
        <v>240589</v>
      </c>
      <c r="B702" s="110" t="s">
        <v>1698</v>
      </c>
      <c r="C702" s="110" t="s">
        <v>776</v>
      </c>
      <c r="D702" s="110" t="s">
        <v>1699</v>
      </c>
      <c r="E702" s="110" t="s">
        <v>5175</v>
      </c>
      <c r="G702" s="110" t="s">
        <v>4119</v>
      </c>
      <c r="H702" s="110" t="s">
        <v>4094</v>
      </c>
      <c r="I702" s="110" t="s">
        <v>4313</v>
      </c>
      <c r="J702" s="110" t="str">
        <f t="shared" si="10"/>
        <v xml:space="preserve">2445 Alnez Ave #3108, Fort Worth, TX 76119       </v>
      </c>
      <c r="K702" s="111">
        <v>44903</v>
      </c>
      <c r="L702" s="111">
        <v>44903</v>
      </c>
      <c r="M702" s="111">
        <v>44932</v>
      </c>
      <c r="N702" s="111">
        <v>44932</v>
      </c>
      <c r="O702" s="111"/>
      <c r="P702" s="110" t="s">
        <v>989</v>
      </c>
      <c r="Q702" s="110" t="s">
        <v>761</v>
      </c>
      <c r="R702" s="110" t="s">
        <v>4361</v>
      </c>
      <c r="S702" s="110" t="s">
        <v>4181</v>
      </c>
    </row>
    <row r="703" spans="1:19" hidden="1" x14ac:dyDescent="0.2">
      <c r="A703" s="110">
        <v>240590</v>
      </c>
      <c r="B703" s="110" t="s">
        <v>1700</v>
      </c>
      <c r="C703" s="110" t="s">
        <v>766</v>
      </c>
      <c r="D703" s="110" t="s">
        <v>1266</v>
      </c>
      <c r="E703" s="110" t="s">
        <v>5176</v>
      </c>
      <c r="G703" s="110" t="s">
        <v>4242</v>
      </c>
      <c r="H703" s="110" t="s">
        <v>4094</v>
      </c>
      <c r="I703" s="110" t="s">
        <v>4243</v>
      </c>
      <c r="J703" s="110" t="str">
        <f t="shared" si="10"/>
        <v xml:space="preserve">733 Broadway Commons #2104, Garland, TX 75043       </v>
      </c>
      <c r="K703" s="111">
        <v>44907</v>
      </c>
      <c r="L703" s="111">
        <v>44907</v>
      </c>
      <c r="M703" s="111">
        <v>45100</v>
      </c>
      <c r="N703" s="111">
        <v>45100</v>
      </c>
      <c r="O703" s="111"/>
      <c r="P703" s="110" t="s">
        <v>989</v>
      </c>
      <c r="Q703" s="110" t="s">
        <v>761</v>
      </c>
      <c r="R703" s="110" t="s">
        <v>4361</v>
      </c>
      <c r="S703" s="110" t="s">
        <v>4181</v>
      </c>
    </row>
    <row r="704" spans="1:19" hidden="1" x14ac:dyDescent="0.2">
      <c r="A704" s="110">
        <v>240591</v>
      </c>
      <c r="B704" s="110" t="s">
        <v>1701</v>
      </c>
      <c r="C704" s="110" t="s">
        <v>832</v>
      </c>
      <c r="D704" s="110" t="s">
        <v>1702</v>
      </c>
      <c r="E704" s="110" t="s">
        <v>5177</v>
      </c>
      <c r="G704" s="110" t="s">
        <v>4104</v>
      </c>
      <c r="H704" s="110" t="s">
        <v>4094</v>
      </c>
      <c r="I704" s="110" t="s">
        <v>5178</v>
      </c>
      <c r="J704" s="110" t="str">
        <f t="shared" si="10"/>
        <v xml:space="preserve">1055 Regal Row, Dallas, TX 75247       </v>
      </c>
      <c r="K704" s="111">
        <v>44908</v>
      </c>
      <c r="L704" s="111">
        <v>44908</v>
      </c>
      <c r="M704" s="111">
        <v>44908</v>
      </c>
      <c r="N704" s="111">
        <v>44908</v>
      </c>
      <c r="O704" s="111"/>
      <c r="P704" s="110" t="s">
        <v>989</v>
      </c>
      <c r="Q704" s="110" t="s">
        <v>761</v>
      </c>
      <c r="R704" s="110" t="s">
        <v>4361</v>
      </c>
      <c r="S704" s="110" t="s">
        <v>4181</v>
      </c>
    </row>
    <row r="705" spans="1:19" hidden="1" x14ac:dyDescent="0.2">
      <c r="A705" s="110">
        <v>240592</v>
      </c>
      <c r="B705" s="110" t="s">
        <v>1703</v>
      </c>
      <c r="D705" s="110" t="s">
        <v>1704</v>
      </c>
      <c r="E705" s="110" t="s">
        <v>5179</v>
      </c>
      <c r="G705" s="110" t="s">
        <v>4119</v>
      </c>
      <c r="H705" s="110" t="s">
        <v>4094</v>
      </c>
      <c r="I705" s="110" t="s">
        <v>4795</v>
      </c>
      <c r="J705" s="110" t="str">
        <f t="shared" si="10"/>
        <v xml:space="preserve">805 Fariview St, Fort Worth, TX 76111       </v>
      </c>
      <c r="K705" s="111">
        <v>44931</v>
      </c>
      <c r="L705" s="111">
        <v>44931</v>
      </c>
      <c r="M705" s="111">
        <v>45058</v>
      </c>
      <c r="N705" s="111">
        <v>45058</v>
      </c>
      <c r="O705" s="111"/>
      <c r="P705" s="110" t="s">
        <v>1022</v>
      </c>
      <c r="Q705" s="110" t="s">
        <v>761</v>
      </c>
      <c r="R705" s="110" t="s">
        <v>4404</v>
      </c>
      <c r="S705" s="110" t="s">
        <v>4181</v>
      </c>
    </row>
    <row r="706" spans="1:19" x14ac:dyDescent="0.2">
      <c r="A706" s="110">
        <v>240593</v>
      </c>
      <c r="B706" s="110" t="s">
        <v>1104</v>
      </c>
      <c r="D706" s="110" t="s">
        <v>1705</v>
      </c>
      <c r="E706" s="110" t="s">
        <v>5180</v>
      </c>
      <c r="G706" s="110" t="s">
        <v>4242</v>
      </c>
      <c r="H706" s="110" t="s">
        <v>4094</v>
      </c>
      <c r="I706" s="110" t="s">
        <v>4243</v>
      </c>
      <c r="J706" s="110" t="str">
        <f t="shared" si="10"/>
        <v xml:space="preserve">3837 Newport Dr, Garland, TX 75043       </v>
      </c>
      <c r="K706" s="111">
        <v>44937</v>
      </c>
      <c r="L706" s="111">
        <v>44937</v>
      </c>
      <c r="M706" s="111">
        <v>45625</v>
      </c>
      <c r="N706" s="111"/>
      <c r="O706" s="111"/>
      <c r="P706" s="110" t="s">
        <v>1031</v>
      </c>
      <c r="Q706" s="110" t="s">
        <v>761</v>
      </c>
      <c r="R706" s="110" t="s">
        <v>4415</v>
      </c>
      <c r="S706" s="110" t="s">
        <v>4181</v>
      </c>
    </row>
    <row r="707" spans="1:19" hidden="1" x14ac:dyDescent="0.2">
      <c r="A707" s="110">
        <v>240594</v>
      </c>
      <c r="B707" s="110" t="s">
        <v>1006</v>
      </c>
      <c r="C707" s="110" t="s">
        <v>778</v>
      </c>
      <c r="D707" s="110" t="s">
        <v>1661</v>
      </c>
      <c r="E707" s="110" t="s">
        <v>5181</v>
      </c>
      <c r="G707" s="110" t="s">
        <v>4104</v>
      </c>
      <c r="H707" s="110" t="s">
        <v>4094</v>
      </c>
      <c r="I707" s="110" t="s">
        <v>4468</v>
      </c>
      <c r="J707" s="110" t="str">
        <f t="shared" ref="J707:J770" si="11">E707 &amp; IF(F707&lt;&gt;"", ", " &amp; F707, "") &amp; ", " &amp; G707 &amp; ", " &amp; H707 &amp; " " &amp; I707</f>
        <v xml:space="preserve">8408 Blossom Ln, Dallas, TX 75227       </v>
      </c>
      <c r="K707" s="111">
        <v>44935</v>
      </c>
      <c r="L707" s="111">
        <v>44935</v>
      </c>
      <c r="M707" s="111">
        <v>45245</v>
      </c>
      <c r="N707" s="111">
        <v>45245</v>
      </c>
      <c r="O707" s="111"/>
      <c r="P707" s="110" t="s">
        <v>989</v>
      </c>
      <c r="Q707" s="110" t="s">
        <v>761</v>
      </c>
      <c r="R707" s="110" t="s">
        <v>4361</v>
      </c>
      <c r="S707" s="110" t="s">
        <v>4181</v>
      </c>
    </row>
    <row r="708" spans="1:19" hidden="1" x14ac:dyDescent="0.2">
      <c r="A708" s="110">
        <v>240595</v>
      </c>
      <c r="B708" s="110" t="s">
        <v>1499</v>
      </c>
      <c r="D708" s="110" t="s">
        <v>1706</v>
      </c>
      <c r="E708" s="110" t="s">
        <v>5182</v>
      </c>
      <c r="G708" s="110" t="s">
        <v>4104</v>
      </c>
      <c r="H708" s="110" t="s">
        <v>4094</v>
      </c>
      <c r="I708" s="110" t="s">
        <v>4161</v>
      </c>
      <c r="J708" s="110" t="str">
        <f t="shared" si="11"/>
        <v xml:space="preserve">1014 Holcomb Rd., Dallas, TX 75217       </v>
      </c>
      <c r="K708" s="111">
        <v>44936</v>
      </c>
      <c r="L708" s="111">
        <v>44936</v>
      </c>
      <c r="M708" s="111">
        <v>45037</v>
      </c>
      <c r="N708" s="111">
        <v>45037</v>
      </c>
      <c r="O708" s="111"/>
      <c r="P708" s="110" t="s">
        <v>1022</v>
      </c>
      <c r="Q708" s="110" t="s">
        <v>761</v>
      </c>
      <c r="R708" s="110" t="s">
        <v>4404</v>
      </c>
      <c r="S708" s="110" t="s">
        <v>4181</v>
      </c>
    </row>
    <row r="709" spans="1:19" hidden="1" x14ac:dyDescent="0.2">
      <c r="A709" s="110">
        <v>240596</v>
      </c>
      <c r="B709" s="110" t="s">
        <v>1707</v>
      </c>
      <c r="C709" s="110" t="s">
        <v>778</v>
      </c>
      <c r="D709" s="110" t="s">
        <v>1708</v>
      </c>
      <c r="E709" s="110" t="s">
        <v>5183</v>
      </c>
      <c r="G709" s="110" t="s">
        <v>4104</v>
      </c>
      <c r="H709" s="110" t="s">
        <v>4094</v>
      </c>
      <c r="J709" s="110" t="str">
        <f t="shared" si="11"/>
        <v xml:space="preserve">1015 Murdock, Dallas, TX </v>
      </c>
      <c r="K709" s="111">
        <v>44936</v>
      </c>
      <c r="L709" s="111">
        <v>44936</v>
      </c>
      <c r="M709" s="111">
        <v>44936</v>
      </c>
      <c r="N709" s="111">
        <v>44936</v>
      </c>
      <c r="O709" s="111"/>
      <c r="P709" s="110" t="s">
        <v>1091</v>
      </c>
      <c r="Q709" s="110" t="s">
        <v>761</v>
      </c>
      <c r="R709" s="110" t="s">
        <v>4478</v>
      </c>
      <c r="S709" s="110" t="s">
        <v>4181</v>
      </c>
    </row>
    <row r="710" spans="1:19" hidden="1" x14ac:dyDescent="0.2">
      <c r="A710" s="110">
        <v>240597</v>
      </c>
      <c r="B710" s="110" t="s">
        <v>1499</v>
      </c>
      <c r="D710" s="110" t="s">
        <v>1709</v>
      </c>
      <c r="E710" s="110" t="s">
        <v>5184</v>
      </c>
      <c r="G710" s="110" t="s">
        <v>4104</v>
      </c>
      <c r="H710" s="110" t="s">
        <v>4094</v>
      </c>
      <c r="I710" s="110" t="s">
        <v>4140</v>
      </c>
      <c r="J710" s="110" t="str">
        <f t="shared" si="11"/>
        <v xml:space="preserve">3211 Middlefield Rd, Dallas, TX 75253       </v>
      </c>
      <c r="K710" s="111">
        <v>44936</v>
      </c>
      <c r="L710" s="111">
        <v>44936</v>
      </c>
      <c r="M710" s="111">
        <v>44981</v>
      </c>
      <c r="N710" s="111">
        <v>44981</v>
      </c>
      <c r="O710" s="111"/>
      <c r="P710" s="110" t="s">
        <v>1454</v>
      </c>
      <c r="Q710" s="110" t="s">
        <v>761</v>
      </c>
      <c r="R710" s="110" t="s">
        <v>4926</v>
      </c>
      <c r="S710" s="110" t="s">
        <v>4181</v>
      </c>
    </row>
    <row r="711" spans="1:19" hidden="1" x14ac:dyDescent="0.2">
      <c r="A711" s="110">
        <v>240598</v>
      </c>
      <c r="B711" s="110" t="s">
        <v>1710</v>
      </c>
      <c r="C711" s="110" t="s">
        <v>1039</v>
      </c>
      <c r="D711" s="110" t="s">
        <v>1711</v>
      </c>
      <c r="E711" s="110" t="s">
        <v>5185</v>
      </c>
      <c r="G711" s="110" t="s">
        <v>4147</v>
      </c>
      <c r="H711" s="110" t="s">
        <v>4094</v>
      </c>
      <c r="I711" s="110" t="s">
        <v>4148</v>
      </c>
      <c r="J711" s="110" t="str">
        <f t="shared" si="11"/>
        <v xml:space="preserve">6709 Karen Dr., North Richland Hills, TX 76180       </v>
      </c>
      <c r="K711" s="111">
        <v>44938</v>
      </c>
      <c r="L711" s="111">
        <v>44938</v>
      </c>
      <c r="M711" s="111">
        <v>44938</v>
      </c>
      <c r="N711" s="111">
        <v>44938</v>
      </c>
      <c r="O711" s="111"/>
      <c r="P711" s="110" t="s">
        <v>989</v>
      </c>
      <c r="Q711" s="110" t="s">
        <v>771</v>
      </c>
      <c r="R711" s="110" t="s">
        <v>4361</v>
      </c>
      <c r="S711" s="110" t="s">
        <v>4181</v>
      </c>
    </row>
    <row r="712" spans="1:19" x14ac:dyDescent="0.2">
      <c r="A712" s="110">
        <v>240599</v>
      </c>
      <c r="B712" s="110" t="s">
        <v>1239</v>
      </c>
      <c r="D712" s="110" t="s">
        <v>1712</v>
      </c>
      <c r="E712" s="110" t="s">
        <v>5186</v>
      </c>
      <c r="G712" s="110" t="s">
        <v>4104</v>
      </c>
      <c r="H712" s="110" t="s">
        <v>4094</v>
      </c>
      <c r="I712" s="110" t="s">
        <v>4687</v>
      </c>
      <c r="J712" s="110" t="str">
        <f t="shared" si="11"/>
        <v xml:space="preserve">9995 Constance St, Dallas, TX 75220       </v>
      </c>
      <c r="K712" s="111">
        <v>44937</v>
      </c>
      <c r="L712" s="111">
        <v>44937</v>
      </c>
      <c r="M712" s="111">
        <v>45623</v>
      </c>
      <c r="N712" s="111"/>
      <c r="O712" s="111"/>
      <c r="P712" s="110" t="s">
        <v>1325</v>
      </c>
      <c r="Q712" s="110" t="s">
        <v>761</v>
      </c>
      <c r="R712" s="110" t="s">
        <v>4784</v>
      </c>
      <c r="S712" s="110" t="s">
        <v>4181</v>
      </c>
    </row>
    <row r="713" spans="1:19" hidden="1" x14ac:dyDescent="0.2">
      <c r="A713" s="110">
        <v>240600</v>
      </c>
      <c r="B713" s="110" t="s">
        <v>1503</v>
      </c>
      <c r="C713" s="110" t="s">
        <v>816</v>
      </c>
      <c r="D713" s="110" t="s">
        <v>1118</v>
      </c>
      <c r="E713" s="110" t="s">
        <v>5187</v>
      </c>
      <c r="G713" s="110" t="s">
        <v>4104</v>
      </c>
      <c r="H713" s="110" t="s">
        <v>4094</v>
      </c>
      <c r="I713" s="110" t="s">
        <v>4161</v>
      </c>
      <c r="J713" s="110" t="str">
        <f t="shared" si="11"/>
        <v xml:space="preserve">7111 Amy St, Dallas, TX 75217       </v>
      </c>
      <c r="K713" s="111">
        <v>44937</v>
      </c>
      <c r="L713" s="111">
        <v>44937</v>
      </c>
      <c r="M713" s="111">
        <v>44937</v>
      </c>
      <c r="N713" s="111">
        <v>44937</v>
      </c>
      <c r="O713" s="111"/>
      <c r="P713" s="110" t="s">
        <v>1041</v>
      </c>
      <c r="Q713" s="110" t="s">
        <v>761</v>
      </c>
      <c r="R713" s="110" t="s">
        <v>4425</v>
      </c>
      <c r="S713" s="110" t="s">
        <v>4181</v>
      </c>
    </row>
    <row r="714" spans="1:19" x14ac:dyDescent="0.2">
      <c r="A714" s="110">
        <v>240601</v>
      </c>
      <c r="B714" s="110" t="s">
        <v>1480</v>
      </c>
      <c r="D714" s="110" t="s">
        <v>1713</v>
      </c>
      <c r="E714" s="110" t="s">
        <v>5188</v>
      </c>
      <c r="G714" s="110" t="s">
        <v>4119</v>
      </c>
      <c r="H714" s="110" t="s">
        <v>4094</v>
      </c>
      <c r="I714" s="110" t="s">
        <v>4708</v>
      </c>
      <c r="J714" s="110" t="str">
        <f t="shared" si="11"/>
        <v xml:space="preserve">2700 Avenue B, Fort Worth, TX 76105       </v>
      </c>
      <c r="K714" s="111">
        <v>44943</v>
      </c>
      <c r="L714" s="111">
        <v>44943</v>
      </c>
      <c r="M714" s="111">
        <v>45622</v>
      </c>
      <c r="N714" s="111"/>
      <c r="O714" s="111"/>
      <c r="P714" s="110" t="s">
        <v>1022</v>
      </c>
      <c r="Q714" s="110" t="s">
        <v>761</v>
      </c>
      <c r="R714" s="110" t="s">
        <v>4404</v>
      </c>
      <c r="S714" s="110" t="s">
        <v>4181</v>
      </c>
    </row>
    <row r="715" spans="1:19" hidden="1" x14ac:dyDescent="0.2">
      <c r="A715" s="110">
        <v>240602</v>
      </c>
      <c r="B715" s="110" t="s">
        <v>1002</v>
      </c>
      <c r="D715" s="110" t="s">
        <v>1714</v>
      </c>
      <c r="E715" s="110" t="s">
        <v>5189</v>
      </c>
      <c r="G715" s="110" t="s">
        <v>4104</v>
      </c>
      <c r="H715" s="110" t="s">
        <v>4094</v>
      </c>
      <c r="I715" s="110" t="s">
        <v>4496</v>
      </c>
      <c r="J715" s="110" t="str">
        <f t="shared" si="11"/>
        <v xml:space="preserve">2935 Alabama Ave, Dallas, TX 75216       </v>
      </c>
      <c r="K715" s="111">
        <v>44944</v>
      </c>
      <c r="L715" s="111">
        <v>44944</v>
      </c>
      <c r="M715" s="111">
        <v>45184</v>
      </c>
      <c r="N715" s="111">
        <v>45184</v>
      </c>
      <c r="O715" s="111"/>
      <c r="P715" s="110" t="s">
        <v>1041</v>
      </c>
      <c r="Q715" s="110" t="s">
        <v>761</v>
      </c>
      <c r="R715" s="110" t="s">
        <v>4425</v>
      </c>
      <c r="S715" s="110" t="s">
        <v>4181</v>
      </c>
    </row>
    <row r="716" spans="1:19" hidden="1" x14ac:dyDescent="0.2">
      <c r="A716" s="110">
        <v>240603</v>
      </c>
      <c r="B716" s="110" t="s">
        <v>969</v>
      </c>
      <c r="D716" s="110" t="s">
        <v>1125</v>
      </c>
      <c r="E716" s="110" t="s">
        <v>5190</v>
      </c>
      <c r="G716" s="110" t="s">
        <v>4104</v>
      </c>
      <c r="H716" s="110" t="s">
        <v>4094</v>
      </c>
      <c r="I716" s="110" t="s">
        <v>4496</v>
      </c>
      <c r="J716" s="110" t="str">
        <f t="shared" si="11"/>
        <v xml:space="preserve">3327 Fordham Rd, Dallas, TX 75216       </v>
      </c>
      <c r="K716" s="111">
        <v>44949</v>
      </c>
      <c r="L716" s="111">
        <v>44949</v>
      </c>
      <c r="M716" s="111">
        <v>44993</v>
      </c>
      <c r="N716" s="111">
        <v>44993</v>
      </c>
      <c r="O716" s="111"/>
      <c r="P716" s="110" t="s">
        <v>1041</v>
      </c>
      <c r="Q716" s="110" t="s">
        <v>761</v>
      </c>
      <c r="R716" s="110" t="s">
        <v>4425</v>
      </c>
      <c r="S716" s="110" t="s">
        <v>4181</v>
      </c>
    </row>
    <row r="717" spans="1:19" x14ac:dyDescent="0.2">
      <c r="A717" s="110">
        <v>240604</v>
      </c>
      <c r="B717" s="110" t="s">
        <v>1715</v>
      </c>
      <c r="D717" s="110" t="s">
        <v>1716</v>
      </c>
      <c r="E717" s="110" t="s">
        <v>5047</v>
      </c>
      <c r="G717" s="110" t="s">
        <v>4119</v>
      </c>
      <c r="H717" s="110" t="s">
        <v>4094</v>
      </c>
      <c r="I717" s="110" t="s">
        <v>4313</v>
      </c>
      <c r="J717" s="110" t="str">
        <f t="shared" si="11"/>
        <v xml:space="preserve">4629 Emerson St, Fort Worth, TX 76119       </v>
      </c>
      <c r="K717" s="111">
        <v>45523</v>
      </c>
      <c r="L717" s="111">
        <v>44949</v>
      </c>
      <c r="M717" s="111">
        <v>45601</v>
      </c>
      <c r="N717" s="111"/>
      <c r="O717" s="111">
        <v>45520</v>
      </c>
      <c r="P717" s="110" t="s">
        <v>989</v>
      </c>
      <c r="Q717" s="110" t="s">
        <v>761</v>
      </c>
      <c r="R717" s="110" t="s">
        <v>4361</v>
      </c>
      <c r="S717" s="110" t="s">
        <v>4181</v>
      </c>
    </row>
    <row r="718" spans="1:19" hidden="1" x14ac:dyDescent="0.2">
      <c r="A718" s="110">
        <v>240605</v>
      </c>
      <c r="B718" s="110" t="s">
        <v>1212</v>
      </c>
      <c r="C718" s="110" t="s">
        <v>810</v>
      </c>
      <c r="D718" s="110" t="s">
        <v>1717</v>
      </c>
      <c r="E718" s="110" t="s">
        <v>5191</v>
      </c>
      <c r="G718" s="110" t="s">
        <v>4119</v>
      </c>
      <c r="H718" s="110" t="s">
        <v>4094</v>
      </c>
      <c r="I718" s="110" t="s">
        <v>4313</v>
      </c>
      <c r="J718" s="110" t="str">
        <f t="shared" si="11"/>
        <v xml:space="preserve">5155 Nolan St, Fort Worth, TX 76119       </v>
      </c>
      <c r="K718" s="111">
        <v>44944</v>
      </c>
      <c r="L718" s="111">
        <v>44944</v>
      </c>
      <c r="M718" s="111">
        <v>45147</v>
      </c>
      <c r="N718" s="111">
        <v>45154</v>
      </c>
      <c r="O718" s="111"/>
      <c r="P718" s="110" t="s">
        <v>989</v>
      </c>
      <c r="Q718" s="110" t="s">
        <v>771</v>
      </c>
      <c r="R718" s="110" t="s">
        <v>4361</v>
      </c>
      <c r="S718" s="110" t="s">
        <v>4181</v>
      </c>
    </row>
    <row r="719" spans="1:19" hidden="1" x14ac:dyDescent="0.2">
      <c r="A719" s="110">
        <v>240606</v>
      </c>
      <c r="B719" s="110" t="s">
        <v>1035</v>
      </c>
      <c r="C719" s="110" t="s">
        <v>778</v>
      </c>
      <c r="D719" s="110" t="s">
        <v>1718</v>
      </c>
      <c r="E719" s="110" t="s">
        <v>5192</v>
      </c>
      <c r="G719" s="110" t="s">
        <v>4104</v>
      </c>
      <c r="H719" s="110" t="s">
        <v>4094</v>
      </c>
      <c r="I719" s="110" t="s">
        <v>4937</v>
      </c>
      <c r="J719" s="110" t="str">
        <f t="shared" si="11"/>
        <v xml:space="preserve">4939 Terry St, Dallas, TX 75223       </v>
      </c>
      <c r="K719" s="111">
        <v>44945</v>
      </c>
      <c r="L719" s="111">
        <v>44945</v>
      </c>
      <c r="M719" s="111">
        <v>45085</v>
      </c>
      <c r="N719" s="111">
        <v>45085</v>
      </c>
      <c r="O719" s="111"/>
      <c r="P719" s="110" t="s">
        <v>1041</v>
      </c>
      <c r="Q719" s="110" t="s">
        <v>761</v>
      </c>
      <c r="R719" s="110" t="s">
        <v>4425</v>
      </c>
      <c r="S719" s="110" t="s">
        <v>4181</v>
      </c>
    </row>
    <row r="720" spans="1:19" x14ac:dyDescent="0.2">
      <c r="A720" s="110">
        <v>240607</v>
      </c>
      <c r="B720" s="110" t="s">
        <v>928</v>
      </c>
      <c r="C720" s="110" t="s">
        <v>769</v>
      </c>
      <c r="D720" s="110" t="s">
        <v>1085</v>
      </c>
      <c r="E720" s="110" t="s">
        <v>4469</v>
      </c>
      <c r="G720" s="110" t="s">
        <v>4470</v>
      </c>
      <c r="H720" s="110" t="s">
        <v>4094</v>
      </c>
      <c r="I720" s="110" t="s">
        <v>4471</v>
      </c>
      <c r="J720" s="110" t="str">
        <f t="shared" si="11"/>
        <v xml:space="preserve">8310 Cottonwood Ln, Terrell, TX 75160       </v>
      </c>
      <c r="K720" s="111">
        <v>44949</v>
      </c>
      <c r="L720" s="111">
        <v>44949</v>
      </c>
      <c r="M720" s="111">
        <v>45626</v>
      </c>
      <c r="N720" s="111"/>
      <c r="O720" s="111"/>
      <c r="P720" s="110" t="s">
        <v>1031</v>
      </c>
      <c r="Q720" s="110" t="s">
        <v>761</v>
      </c>
      <c r="R720" s="110" t="s">
        <v>4415</v>
      </c>
      <c r="S720" s="110" t="s">
        <v>4181</v>
      </c>
    </row>
    <row r="721" spans="1:19" hidden="1" x14ac:dyDescent="0.2">
      <c r="A721" s="110">
        <v>240608</v>
      </c>
      <c r="B721" s="110" t="s">
        <v>1719</v>
      </c>
      <c r="C721" s="110" t="s">
        <v>845</v>
      </c>
      <c r="D721" s="110" t="s">
        <v>1720</v>
      </c>
      <c r="E721" s="110" t="s">
        <v>5193</v>
      </c>
      <c r="G721" s="110" t="s">
        <v>4119</v>
      </c>
      <c r="H721" s="110" t="s">
        <v>4094</v>
      </c>
      <c r="I721" s="110" t="s">
        <v>4313</v>
      </c>
      <c r="J721" s="110" t="str">
        <f t="shared" si="11"/>
        <v xml:space="preserve">5164 Applegate Dr., Fort Worth, TX 76119       </v>
      </c>
      <c r="K721" s="111">
        <v>44952</v>
      </c>
      <c r="L721" s="111">
        <v>44952</v>
      </c>
      <c r="M721" s="111">
        <v>44970</v>
      </c>
      <c r="N721" s="111">
        <v>44970</v>
      </c>
      <c r="O721" s="111"/>
      <c r="P721" s="110" t="s">
        <v>1165</v>
      </c>
      <c r="Q721" s="110" t="s">
        <v>771</v>
      </c>
      <c r="R721" s="110" t="s">
        <v>4584</v>
      </c>
      <c r="S721" s="110" t="s">
        <v>4181</v>
      </c>
    </row>
    <row r="722" spans="1:19" hidden="1" x14ac:dyDescent="0.2">
      <c r="A722" s="110">
        <v>240609</v>
      </c>
      <c r="B722" s="110" t="s">
        <v>1721</v>
      </c>
      <c r="C722" s="110" t="s">
        <v>769</v>
      </c>
      <c r="D722" s="110" t="s">
        <v>1722</v>
      </c>
      <c r="E722" s="110" t="s">
        <v>5194</v>
      </c>
      <c r="G722" s="110" t="s">
        <v>4147</v>
      </c>
      <c r="H722" s="110" t="s">
        <v>4094</v>
      </c>
      <c r="I722" s="110" t="s">
        <v>5195</v>
      </c>
      <c r="J722" s="110" t="str">
        <f t="shared" si="11"/>
        <v xml:space="preserve">8812 Main St, North Richland Hills, TX 76182       </v>
      </c>
      <c r="K722" s="111">
        <v>44964</v>
      </c>
      <c r="L722" s="111">
        <v>44964</v>
      </c>
      <c r="M722" s="111">
        <v>44964</v>
      </c>
      <c r="N722" s="111">
        <v>44964</v>
      </c>
      <c r="O722" s="111"/>
      <c r="P722" s="110" t="s">
        <v>989</v>
      </c>
      <c r="Q722" s="110" t="s">
        <v>771</v>
      </c>
      <c r="R722" s="110" t="s">
        <v>4361</v>
      </c>
      <c r="S722" s="110" t="s">
        <v>4181</v>
      </c>
    </row>
    <row r="723" spans="1:19" hidden="1" x14ac:dyDescent="0.2">
      <c r="A723" s="110">
        <v>240610</v>
      </c>
      <c r="B723" s="110" t="s">
        <v>1723</v>
      </c>
      <c r="C723" s="110" t="s">
        <v>778</v>
      </c>
      <c r="D723" s="110" t="s">
        <v>1724</v>
      </c>
      <c r="E723" s="110" t="s">
        <v>5196</v>
      </c>
      <c r="G723" s="110" t="s">
        <v>4119</v>
      </c>
      <c r="H723" s="110" t="s">
        <v>4094</v>
      </c>
      <c r="I723" s="110" t="s">
        <v>4349</v>
      </c>
      <c r="J723" s="110" t="str">
        <f t="shared" si="11"/>
        <v xml:space="preserve">1925 Crooked Ln, Fort Worth, TX 76112       </v>
      </c>
      <c r="K723" s="111">
        <v>44963</v>
      </c>
      <c r="L723" s="111">
        <v>44963</v>
      </c>
      <c r="M723" s="111">
        <v>45114</v>
      </c>
      <c r="N723" s="111">
        <v>45114</v>
      </c>
      <c r="O723" s="111"/>
      <c r="P723" s="110" t="s">
        <v>1165</v>
      </c>
      <c r="Q723" s="110" t="s">
        <v>771</v>
      </c>
      <c r="R723" s="110" t="s">
        <v>4584</v>
      </c>
      <c r="S723" s="110" t="s">
        <v>4181</v>
      </c>
    </row>
    <row r="724" spans="1:19" hidden="1" x14ac:dyDescent="0.2">
      <c r="A724" s="110">
        <v>240611</v>
      </c>
      <c r="B724" s="110" t="s">
        <v>1725</v>
      </c>
      <c r="C724" s="110" t="s">
        <v>762</v>
      </c>
      <c r="D724" s="110" t="s">
        <v>1726</v>
      </c>
      <c r="E724" s="110" t="s">
        <v>5197</v>
      </c>
      <c r="G724" s="110" t="s">
        <v>4167</v>
      </c>
      <c r="H724" s="110" t="s">
        <v>4094</v>
      </c>
      <c r="I724" s="110" t="s">
        <v>4684</v>
      </c>
      <c r="J724" s="110" t="str">
        <f t="shared" si="11"/>
        <v xml:space="preserve">1806 Wilderness Tr., Grand Prairie, TX 75052       </v>
      </c>
      <c r="K724" s="111">
        <v>44979</v>
      </c>
      <c r="L724" s="111">
        <v>44979</v>
      </c>
      <c r="M724" s="111">
        <v>45023</v>
      </c>
      <c r="N724" s="111">
        <v>45023</v>
      </c>
      <c r="O724" s="111"/>
      <c r="P724" s="110" t="s">
        <v>989</v>
      </c>
      <c r="R724" s="110" t="s">
        <v>4361</v>
      </c>
      <c r="S724" s="110" t="s">
        <v>4181</v>
      </c>
    </row>
    <row r="725" spans="1:19" x14ac:dyDescent="0.2">
      <c r="A725" s="110">
        <v>240612</v>
      </c>
      <c r="B725" s="110" t="s">
        <v>1205</v>
      </c>
      <c r="C725" s="110" t="s">
        <v>816</v>
      </c>
      <c r="D725" s="110" t="s">
        <v>1727</v>
      </c>
      <c r="E725" s="110" t="s">
        <v>5198</v>
      </c>
      <c r="G725" s="110" t="s">
        <v>4249</v>
      </c>
      <c r="H725" s="110" t="s">
        <v>4094</v>
      </c>
      <c r="I725" s="110" t="s">
        <v>5199</v>
      </c>
      <c r="J725" s="110" t="str">
        <f t="shared" si="11"/>
        <v xml:space="preserve">1700 Mystic Hollow Dr, Lewisville, TX 75067       </v>
      </c>
      <c r="K725" s="111">
        <v>44978</v>
      </c>
      <c r="L725" s="111">
        <v>44978</v>
      </c>
      <c r="M725" s="111">
        <v>45623</v>
      </c>
      <c r="N725" s="111"/>
      <c r="O725" s="111"/>
      <c r="P725" s="110" t="s">
        <v>989</v>
      </c>
      <c r="Q725" s="110" t="s">
        <v>771</v>
      </c>
      <c r="R725" s="110" t="s">
        <v>4361</v>
      </c>
      <c r="S725" s="110" t="s">
        <v>4181</v>
      </c>
    </row>
    <row r="726" spans="1:19" x14ac:dyDescent="0.2">
      <c r="A726" s="110">
        <v>240613</v>
      </c>
      <c r="B726" s="110" t="s">
        <v>1728</v>
      </c>
      <c r="D726" s="110" t="s">
        <v>1509</v>
      </c>
      <c r="E726" s="110" t="s">
        <v>4413</v>
      </c>
      <c r="G726" s="110" t="s">
        <v>4242</v>
      </c>
      <c r="H726" s="110" t="s">
        <v>4094</v>
      </c>
      <c r="I726" s="110" t="s">
        <v>4414</v>
      </c>
      <c r="J726" s="110" t="str">
        <f t="shared" si="11"/>
        <v xml:space="preserve">1601 Axe Dr, Garland, TX 75041       </v>
      </c>
      <c r="K726" s="111">
        <v>44986</v>
      </c>
      <c r="L726" s="111">
        <v>44986</v>
      </c>
      <c r="M726" s="111">
        <v>45622</v>
      </c>
      <c r="N726" s="111"/>
      <c r="O726" s="111"/>
      <c r="P726" s="110" t="s">
        <v>1095</v>
      </c>
      <c r="Q726" s="110" t="s">
        <v>761</v>
      </c>
      <c r="R726" s="110" t="s">
        <v>4482</v>
      </c>
      <c r="S726" s="110" t="s">
        <v>4181</v>
      </c>
    </row>
    <row r="727" spans="1:19" hidden="1" x14ac:dyDescent="0.2">
      <c r="A727" s="110">
        <v>240614</v>
      </c>
      <c r="B727" s="110" t="s">
        <v>877</v>
      </c>
      <c r="C727" s="110" t="s">
        <v>759</v>
      </c>
      <c r="D727" s="110" t="s">
        <v>1729</v>
      </c>
      <c r="E727" s="110" t="s">
        <v>5012</v>
      </c>
      <c r="G727" s="110" t="s">
        <v>4235</v>
      </c>
      <c r="H727" s="110" t="s">
        <v>4094</v>
      </c>
      <c r="I727" s="110" t="s">
        <v>4236</v>
      </c>
      <c r="J727" s="110" t="str">
        <f t="shared" si="11"/>
        <v xml:space="preserve">425 Starling Dr, Mesquite, TX 75149       </v>
      </c>
      <c r="K727" s="111">
        <v>44984</v>
      </c>
      <c r="L727" s="111">
        <v>44984</v>
      </c>
      <c r="M727" s="111">
        <v>45183</v>
      </c>
      <c r="N727" s="111">
        <v>45183</v>
      </c>
      <c r="O727" s="111"/>
      <c r="P727" s="110" t="s">
        <v>989</v>
      </c>
      <c r="Q727" s="110" t="s">
        <v>761</v>
      </c>
      <c r="R727" s="110" t="s">
        <v>4361</v>
      </c>
      <c r="S727" s="110" t="s">
        <v>4181</v>
      </c>
    </row>
    <row r="728" spans="1:19" hidden="1" x14ac:dyDescent="0.2">
      <c r="A728" s="110">
        <v>240615</v>
      </c>
      <c r="B728" s="110" t="s">
        <v>1006</v>
      </c>
      <c r="C728" s="110" t="s">
        <v>766</v>
      </c>
      <c r="D728" s="110" t="s">
        <v>1215</v>
      </c>
      <c r="E728" s="110" t="s">
        <v>5200</v>
      </c>
      <c r="G728" s="110" t="s">
        <v>4229</v>
      </c>
      <c r="H728" s="110" t="s">
        <v>4094</v>
      </c>
      <c r="I728" s="110" t="s">
        <v>5201</v>
      </c>
      <c r="J728" s="110" t="str">
        <f t="shared" si="11"/>
        <v xml:space="preserve">2008 Barclay Dr, Lancaster, TX 75146       </v>
      </c>
      <c r="K728" s="111">
        <v>44991</v>
      </c>
      <c r="L728" s="111">
        <v>44991</v>
      </c>
      <c r="M728" s="111">
        <v>45142</v>
      </c>
      <c r="N728" s="111">
        <v>45142</v>
      </c>
      <c r="O728" s="111"/>
      <c r="P728" s="110" t="s">
        <v>989</v>
      </c>
      <c r="Q728" s="110" t="s">
        <v>761</v>
      </c>
      <c r="R728" s="110" t="s">
        <v>4361</v>
      </c>
      <c r="S728" s="110" t="s">
        <v>4181</v>
      </c>
    </row>
    <row r="729" spans="1:19" x14ac:dyDescent="0.2">
      <c r="A729" s="110">
        <v>240616</v>
      </c>
      <c r="B729" s="110" t="s">
        <v>868</v>
      </c>
      <c r="C729" s="110" t="s">
        <v>776</v>
      </c>
      <c r="D729" s="110" t="s">
        <v>1147</v>
      </c>
      <c r="E729" s="110" t="s">
        <v>5202</v>
      </c>
      <c r="G729" s="110" t="s">
        <v>4281</v>
      </c>
      <c r="H729" s="110" t="s">
        <v>4094</v>
      </c>
      <c r="I729" s="110" t="s">
        <v>4117</v>
      </c>
      <c r="J729" s="110" t="str">
        <f t="shared" si="11"/>
        <v xml:space="preserve">5649 Coventry Park Dr Apt 250, Haltom City, TX 76117       </v>
      </c>
      <c r="K729" s="111">
        <v>45005</v>
      </c>
      <c r="L729" s="111">
        <v>45005</v>
      </c>
      <c r="M729" s="111">
        <v>45626</v>
      </c>
      <c r="N729" s="111"/>
      <c r="O729" s="111"/>
      <c r="P729" s="110" t="s">
        <v>1054</v>
      </c>
      <c r="Q729" s="110" t="s">
        <v>761</v>
      </c>
      <c r="R729" s="110" t="s">
        <v>4440</v>
      </c>
      <c r="S729" s="110" t="s">
        <v>4181</v>
      </c>
    </row>
    <row r="730" spans="1:19" x14ac:dyDescent="0.2">
      <c r="A730" s="110">
        <v>240617</v>
      </c>
      <c r="B730" s="110" t="s">
        <v>1730</v>
      </c>
      <c r="C730" s="110" t="s">
        <v>950</v>
      </c>
      <c r="D730" s="110" t="s">
        <v>1731</v>
      </c>
      <c r="E730" s="110" t="s">
        <v>5203</v>
      </c>
      <c r="G730" s="110" t="s">
        <v>4281</v>
      </c>
      <c r="H730" s="110" t="s">
        <v>4094</v>
      </c>
      <c r="I730" s="110" t="s">
        <v>4117</v>
      </c>
      <c r="J730" s="110" t="str">
        <f t="shared" si="11"/>
        <v xml:space="preserve">5301 Spring Lake Pkwy, Haltom City, TX 76117       </v>
      </c>
      <c r="K730" s="111">
        <v>45012</v>
      </c>
      <c r="L730" s="111">
        <v>45012</v>
      </c>
      <c r="M730" s="111">
        <v>45623</v>
      </c>
      <c r="N730" s="111"/>
      <c r="O730" s="111"/>
      <c r="P730" s="110" t="s">
        <v>989</v>
      </c>
      <c r="R730" s="110" t="s">
        <v>4361</v>
      </c>
      <c r="S730" s="110" t="s">
        <v>4181</v>
      </c>
    </row>
    <row r="731" spans="1:19" hidden="1" x14ac:dyDescent="0.2">
      <c r="A731" s="110">
        <v>240618</v>
      </c>
      <c r="B731" s="110" t="s">
        <v>877</v>
      </c>
      <c r="C731" s="110" t="s">
        <v>769</v>
      </c>
      <c r="D731" s="110" t="s">
        <v>1118</v>
      </c>
      <c r="E731" s="110" t="s">
        <v>5204</v>
      </c>
      <c r="F731" s="110" t="s">
        <v>5205</v>
      </c>
      <c r="G731" s="110" t="s">
        <v>4294</v>
      </c>
      <c r="H731" s="110" t="s">
        <v>4094</v>
      </c>
      <c r="I731" s="110" t="s">
        <v>4295</v>
      </c>
      <c r="J731" s="110" t="str">
        <f t="shared" si="11"/>
        <v xml:space="preserve">600 Bellaire Dr, 61, Hurst, TX 76053       </v>
      </c>
      <c r="K731" s="111">
        <v>45012</v>
      </c>
      <c r="L731" s="111">
        <v>45012</v>
      </c>
      <c r="M731" s="111">
        <v>45149</v>
      </c>
      <c r="N731" s="111">
        <v>45149</v>
      </c>
      <c r="O731" s="111"/>
      <c r="P731" s="110" t="s">
        <v>989</v>
      </c>
      <c r="Q731" s="110" t="s">
        <v>761</v>
      </c>
      <c r="R731" s="110" t="s">
        <v>4361</v>
      </c>
      <c r="S731" s="110" t="s">
        <v>4181</v>
      </c>
    </row>
    <row r="732" spans="1:19" x14ac:dyDescent="0.2">
      <c r="A732" s="110">
        <v>240619</v>
      </c>
      <c r="B732" s="110" t="s">
        <v>813</v>
      </c>
      <c r="D732" s="110" t="s">
        <v>1732</v>
      </c>
      <c r="E732" s="110" t="s">
        <v>4537</v>
      </c>
      <c r="G732" s="110" t="s">
        <v>4119</v>
      </c>
      <c r="H732" s="110" t="s">
        <v>4094</v>
      </c>
      <c r="I732" s="110" t="s">
        <v>4227</v>
      </c>
      <c r="J732" s="110" t="str">
        <f t="shared" si="11"/>
        <v xml:space="preserve">3313 Prairie Ave, Fort Worth, TX 76106       </v>
      </c>
      <c r="K732" s="111">
        <v>45015</v>
      </c>
      <c r="L732" s="111">
        <v>45015</v>
      </c>
      <c r="M732" s="111">
        <v>45622</v>
      </c>
      <c r="N732" s="111"/>
      <c r="O732" s="111"/>
      <c r="P732" s="110" t="s">
        <v>1054</v>
      </c>
      <c r="Q732" s="110" t="s">
        <v>761</v>
      </c>
      <c r="R732" s="110" t="s">
        <v>4440</v>
      </c>
      <c r="S732" s="110" t="s">
        <v>4181</v>
      </c>
    </row>
    <row r="733" spans="1:19" hidden="1" x14ac:dyDescent="0.2">
      <c r="A733" s="110">
        <v>240620</v>
      </c>
      <c r="B733" s="110" t="s">
        <v>1061</v>
      </c>
      <c r="C733" s="110" t="s">
        <v>778</v>
      </c>
      <c r="D733" s="110" t="s">
        <v>1733</v>
      </c>
      <c r="E733" s="110" t="s">
        <v>5206</v>
      </c>
      <c r="G733" s="110" t="s">
        <v>4104</v>
      </c>
      <c r="H733" s="110" t="s">
        <v>4094</v>
      </c>
      <c r="I733" s="110" t="s">
        <v>4140</v>
      </c>
      <c r="J733" s="110" t="str">
        <f t="shared" si="11"/>
        <v xml:space="preserve">1303 Country Ln, Dallas, TX 75253       </v>
      </c>
      <c r="K733" s="111">
        <v>45020</v>
      </c>
      <c r="L733" s="111">
        <v>45020</v>
      </c>
      <c r="M733" s="111">
        <v>45163</v>
      </c>
      <c r="N733" s="111">
        <v>45163</v>
      </c>
      <c r="O733" s="111"/>
      <c r="P733" s="110" t="s">
        <v>1022</v>
      </c>
      <c r="Q733" s="110" t="s">
        <v>761</v>
      </c>
      <c r="R733" s="110" t="s">
        <v>4404</v>
      </c>
      <c r="S733" s="110" t="s">
        <v>4181</v>
      </c>
    </row>
    <row r="734" spans="1:19" hidden="1" x14ac:dyDescent="0.2">
      <c r="A734" s="110">
        <v>240621</v>
      </c>
      <c r="B734" s="110" t="s">
        <v>1734</v>
      </c>
      <c r="D734" s="110" t="s">
        <v>1735</v>
      </c>
      <c r="E734" s="110" t="s">
        <v>5207</v>
      </c>
      <c r="G734" s="110" t="s">
        <v>1308</v>
      </c>
      <c r="H734" s="110" t="s">
        <v>4094</v>
      </c>
      <c r="I734" s="110" t="s">
        <v>5208</v>
      </c>
      <c r="J734" s="110" t="str">
        <f t="shared" si="11"/>
        <v xml:space="preserve">9308 Del Orrin Ct, Joshua, TX 76058       </v>
      </c>
      <c r="K734" s="111">
        <v>45022</v>
      </c>
      <c r="L734" s="111">
        <v>45022</v>
      </c>
      <c r="M734" s="111">
        <v>45100</v>
      </c>
      <c r="N734" s="111">
        <v>45100</v>
      </c>
      <c r="O734" s="111"/>
      <c r="P734" s="110" t="s">
        <v>1095</v>
      </c>
      <c r="Q734" s="110" t="s">
        <v>761</v>
      </c>
      <c r="R734" s="110" t="s">
        <v>4482</v>
      </c>
      <c r="S734" s="110" t="s">
        <v>4181</v>
      </c>
    </row>
    <row r="735" spans="1:19" hidden="1" x14ac:dyDescent="0.2">
      <c r="A735" s="110">
        <v>240623</v>
      </c>
      <c r="B735" s="110" t="s">
        <v>914</v>
      </c>
      <c r="C735" s="110" t="s">
        <v>845</v>
      </c>
      <c r="D735" s="110" t="s">
        <v>1736</v>
      </c>
      <c r="E735" s="110" t="s">
        <v>5209</v>
      </c>
      <c r="G735" s="110" t="s">
        <v>4287</v>
      </c>
      <c r="H735" s="110" t="s">
        <v>4094</v>
      </c>
      <c r="I735" s="110" t="s">
        <v>4555</v>
      </c>
      <c r="J735" s="110" t="str">
        <f t="shared" si="11"/>
        <v xml:space="preserve">4908 Valley Ridge Dr., Irving, TX 75062       </v>
      </c>
      <c r="K735" s="111">
        <v>45026</v>
      </c>
      <c r="L735" s="111">
        <v>45026</v>
      </c>
      <c r="M735" s="111">
        <v>45096</v>
      </c>
      <c r="N735" s="111">
        <v>45096</v>
      </c>
      <c r="O735" s="111"/>
      <c r="P735" s="110" t="s">
        <v>1095</v>
      </c>
      <c r="Q735" s="110" t="s">
        <v>761</v>
      </c>
      <c r="R735" s="110" t="s">
        <v>4482</v>
      </c>
      <c r="S735" s="110" t="s">
        <v>4181</v>
      </c>
    </row>
    <row r="736" spans="1:19" x14ac:dyDescent="0.2">
      <c r="A736" s="110">
        <v>240624</v>
      </c>
      <c r="B736" s="110" t="s">
        <v>1436</v>
      </c>
      <c r="D736" s="110" t="s">
        <v>1737</v>
      </c>
      <c r="E736" s="110" t="s">
        <v>5210</v>
      </c>
      <c r="G736" s="110" t="s">
        <v>4789</v>
      </c>
      <c r="H736" s="110" t="s">
        <v>4094</v>
      </c>
      <c r="I736" s="110" t="s">
        <v>4790</v>
      </c>
      <c r="J736" s="110" t="str">
        <f t="shared" si="11"/>
        <v xml:space="preserve">606 Springtime, Cedar Hill, TX 75104       </v>
      </c>
      <c r="K736" s="111">
        <v>45026</v>
      </c>
      <c r="L736" s="111">
        <v>45026</v>
      </c>
      <c r="M736" s="111">
        <v>45625</v>
      </c>
      <c r="N736" s="111"/>
      <c r="O736" s="111"/>
      <c r="P736" s="110" t="s">
        <v>1057</v>
      </c>
      <c r="Q736" s="110" t="s">
        <v>761</v>
      </c>
      <c r="R736" s="110" t="s">
        <v>4445</v>
      </c>
      <c r="S736" s="110" t="s">
        <v>4181</v>
      </c>
    </row>
    <row r="737" spans="1:19" x14ac:dyDescent="0.2">
      <c r="A737" s="110">
        <v>240625</v>
      </c>
      <c r="B737" s="110" t="s">
        <v>1124</v>
      </c>
      <c r="D737" s="110" t="s">
        <v>1738</v>
      </c>
      <c r="E737" s="110" t="s">
        <v>5211</v>
      </c>
      <c r="G737" s="110" t="s">
        <v>4235</v>
      </c>
      <c r="H737" s="110" t="s">
        <v>4094</v>
      </c>
      <c r="I737" s="110" t="s">
        <v>4236</v>
      </c>
      <c r="J737" s="110" t="str">
        <f t="shared" si="11"/>
        <v xml:space="preserve">2113 Meadowbrook Dr, Mesquite, TX 75149       </v>
      </c>
      <c r="K737" s="111">
        <v>45026</v>
      </c>
      <c r="L737" s="111">
        <v>45026</v>
      </c>
      <c r="M737" s="111">
        <v>45623</v>
      </c>
      <c r="N737" s="111"/>
      <c r="O737" s="111"/>
      <c r="P737" s="110" t="s">
        <v>1054</v>
      </c>
      <c r="Q737" s="110" t="s">
        <v>761</v>
      </c>
      <c r="R737" s="110" t="s">
        <v>4440</v>
      </c>
      <c r="S737" s="110" t="s">
        <v>4181</v>
      </c>
    </row>
    <row r="738" spans="1:19" x14ac:dyDescent="0.2">
      <c r="A738" s="110">
        <v>240626</v>
      </c>
      <c r="B738" s="110" t="s">
        <v>877</v>
      </c>
      <c r="C738" s="110" t="s">
        <v>776</v>
      </c>
      <c r="D738" s="110" t="s">
        <v>1739</v>
      </c>
      <c r="E738" s="110" t="s">
        <v>5212</v>
      </c>
      <c r="G738" s="110" t="s">
        <v>4126</v>
      </c>
      <c r="H738" s="110" t="s">
        <v>4094</v>
      </c>
      <c r="I738" s="110" t="s">
        <v>4232</v>
      </c>
      <c r="J738" s="110" t="str">
        <f t="shared" si="11"/>
        <v xml:space="preserve">2116 Greenway St, Arlington, TX 76010       </v>
      </c>
      <c r="K738" s="111">
        <v>45026</v>
      </c>
      <c r="L738" s="111">
        <v>45026</v>
      </c>
      <c r="M738" s="111">
        <v>45338</v>
      </c>
      <c r="N738" s="111">
        <v>45338</v>
      </c>
      <c r="O738" s="111"/>
      <c r="P738" s="110" t="s">
        <v>1054</v>
      </c>
      <c r="Q738" s="110" t="s">
        <v>761</v>
      </c>
      <c r="R738" s="110" t="s">
        <v>4440</v>
      </c>
      <c r="S738" s="110" t="s">
        <v>4181</v>
      </c>
    </row>
    <row r="739" spans="1:19" hidden="1" x14ac:dyDescent="0.2">
      <c r="A739" s="110">
        <v>240627</v>
      </c>
      <c r="B739" s="110" t="s">
        <v>928</v>
      </c>
      <c r="C739" s="110" t="s">
        <v>769</v>
      </c>
      <c r="D739" s="110" t="s">
        <v>1740</v>
      </c>
      <c r="E739" s="110" t="s">
        <v>5213</v>
      </c>
      <c r="G739" s="110" t="s">
        <v>4235</v>
      </c>
      <c r="H739" s="110" t="s">
        <v>4094</v>
      </c>
      <c r="I739" s="110" t="s">
        <v>4462</v>
      </c>
      <c r="J739" s="110" t="str">
        <f t="shared" si="11"/>
        <v xml:space="preserve">3726 Gus Thomasson Rd 1908, Mesquite, TX 75150       </v>
      </c>
      <c r="K739" s="111">
        <v>45027</v>
      </c>
      <c r="L739" s="111">
        <v>45027</v>
      </c>
      <c r="M739" s="111">
        <v>45100</v>
      </c>
      <c r="N739" s="111">
        <v>45100</v>
      </c>
      <c r="O739" s="111"/>
      <c r="P739" s="110" t="s">
        <v>1022</v>
      </c>
      <c r="Q739" s="110" t="s">
        <v>761</v>
      </c>
      <c r="R739" s="110" t="s">
        <v>4404</v>
      </c>
      <c r="S739" s="110" t="s">
        <v>4181</v>
      </c>
    </row>
    <row r="740" spans="1:19" x14ac:dyDescent="0.2">
      <c r="A740" s="110">
        <v>240628</v>
      </c>
      <c r="B740" s="110" t="s">
        <v>1741</v>
      </c>
      <c r="D740" s="110" t="s">
        <v>1742</v>
      </c>
      <c r="E740" s="110" t="s">
        <v>5214</v>
      </c>
      <c r="G740" s="110" t="s">
        <v>5215</v>
      </c>
      <c r="H740" s="110" t="s">
        <v>4094</v>
      </c>
      <c r="I740" s="110" t="s">
        <v>5216</v>
      </c>
      <c r="J740" s="110" t="str">
        <f t="shared" si="11"/>
        <v xml:space="preserve">2104 Lafayette St, Ennis, TX 75119       </v>
      </c>
      <c r="K740" s="111">
        <v>45030</v>
      </c>
      <c r="L740" s="111">
        <v>45030</v>
      </c>
      <c r="M740" s="111">
        <v>45317</v>
      </c>
      <c r="N740" s="111">
        <v>45317</v>
      </c>
      <c r="O740" s="111"/>
      <c r="P740" s="110" t="s">
        <v>1743</v>
      </c>
      <c r="Q740" s="110" t="s">
        <v>761</v>
      </c>
      <c r="R740" s="110" t="s">
        <v>5217</v>
      </c>
      <c r="S740" s="110" t="s">
        <v>4181</v>
      </c>
    </row>
    <row r="741" spans="1:19" hidden="1" x14ac:dyDescent="0.2">
      <c r="A741" s="110">
        <v>240629</v>
      </c>
      <c r="B741" s="110" t="s">
        <v>1744</v>
      </c>
      <c r="D741" s="110" t="s">
        <v>1745</v>
      </c>
      <c r="E741" s="110" t="s">
        <v>5218</v>
      </c>
      <c r="G741" s="110" t="s">
        <v>5215</v>
      </c>
      <c r="H741" s="110" t="s">
        <v>4094</v>
      </c>
      <c r="I741" s="110" t="s">
        <v>5216</v>
      </c>
      <c r="J741" s="110" t="str">
        <f t="shared" si="11"/>
        <v xml:space="preserve">2905A Cardinal St, Ennis, TX 75119       </v>
      </c>
      <c r="K741" s="111">
        <v>45030</v>
      </c>
      <c r="L741" s="111">
        <v>45030</v>
      </c>
      <c r="M741" s="111">
        <v>45225</v>
      </c>
      <c r="N741" s="111">
        <v>45225</v>
      </c>
      <c r="O741" s="111"/>
      <c r="P741" s="110" t="s">
        <v>1743</v>
      </c>
      <c r="Q741" s="110" t="s">
        <v>761</v>
      </c>
      <c r="R741" s="110" t="s">
        <v>5217</v>
      </c>
      <c r="S741" s="110" t="s">
        <v>4181</v>
      </c>
    </row>
    <row r="742" spans="1:19" hidden="1" x14ac:dyDescent="0.2">
      <c r="A742" s="110">
        <v>240630</v>
      </c>
      <c r="B742" s="110" t="s">
        <v>1746</v>
      </c>
      <c r="D742" s="110" t="s">
        <v>1747</v>
      </c>
      <c r="E742" s="110" t="s">
        <v>5219</v>
      </c>
      <c r="G742" s="110" t="s">
        <v>5215</v>
      </c>
      <c r="H742" s="110" t="s">
        <v>4094</v>
      </c>
      <c r="I742" s="110" t="s">
        <v>5216</v>
      </c>
      <c r="J742" s="110" t="str">
        <f t="shared" si="11"/>
        <v xml:space="preserve">3619 Judes Dr, Ennis, TX 75119       </v>
      </c>
      <c r="K742" s="111">
        <v>45030</v>
      </c>
      <c r="L742" s="111">
        <v>45030</v>
      </c>
      <c r="M742" s="111">
        <v>45187</v>
      </c>
      <c r="N742" s="111">
        <v>45187</v>
      </c>
      <c r="O742" s="111"/>
      <c r="P742" s="110" t="s">
        <v>1325</v>
      </c>
      <c r="Q742" s="110" t="s">
        <v>761</v>
      </c>
      <c r="R742" s="110" t="s">
        <v>4784</v>
      </c>
      <c r="S742" s="110" t="s">
        <v>4181</v>
      </c>
    </row>
    <row r="743" spans="1:19" hidden="1" x14ac:dyDescent="0.2">
      <c r="A743" s="110">
        <v>240631</v>
      </c>
      <c r="B743" s="110" t="s">
        <v>906</v>
      </c>
      <c r="C743" s="110" t="s">
        <v>845</v>
      </c>
      <c r="D743" s="110" t="s">
        <v>1748</v>
      </c>
      <c r="E743" s="110" t="s">
        <v>5220</v>
      </c>
      <c r="G743" s="110" t="s">
        <v>5215</v>
      </c>
      <c r="H743" s="110" t="s">
        <v>4094</v>
      </c>
      <c r="I743" s="110" t="s">
        <v>5216</v>
      </c>
      <c r="J743" s="110" t="str">
        <f t="shared" si="11"/>
        <v xml:space="preserve">3700 E Hwy 85 8105, Ennis, TX 75119       </v>
      </c>
      <c r="K743" s="111">
        <v>45030</v>
      </c>
      <c r="L743" s="111">
        <v>45030</v>
      </c>
      <c r="M743" s="111">
        <v>45189</v>
      </c>
      <c r="N743" s="111">
        <v>45189</v>
      </c>
      <c r="O743" s="111"/>
      <c r="P743" s="110" t="s">
        <v>1067</v>
      </c>
      <c r="Q743" s="110" t="s">
        <v>761</v>
      </c>
      <c r="R743" s="110" t="s">
        <v>4456</v>
      </c>
      <c r="S743" s="110" t="s">
        <v>4181</v>
      </c>
    </row>
    <row r="744" spans="1:19" hidden="1" x14ac:dyDescent="0.2">
      <c r="A744" s="110">
        <v>240632</v>
      </c>
      <c r="B744" s="110" t="s">
        <v>1749</v>
      </c>
      <c r="C744" s="110" t="s">
        <v>778</v>
      </c>
      <c r="D744" s="110" t="s">
        <v>1750</v>
      </c>
      <c r="E744" s="110" t="s">
        <v>5221</v>
      </c>
      <c r="G744" s="110" t="s">
        <v>5215</v>
      </c>
      <c r="H744" s="110" t="s">
        <v>4094</v>
      </c>
      <c r="I744" s="110" t="s">
        <v>5216</v>
      </c>
      <c r="J744" s="110" t="str">
        <f t="shared" si="11"/>
        <v xml:space="preserve">800 N Clay St D24, Ennis, TX 75119       </v>
      </c>
      <c r="K744" s="111">
        <v>45030</v>
      </c>
      <c r="L744" s="111">
        <v>45030</v>
      </c>
      <c r="M744" s="111">
        <v>45182</v>
      </c>
      <c r="N744" s="111">
        <v>45182</v>
      </c>
      <c r="O744" s="111"/>
      <c r="P744" s="110" t="s">
        <v>1067</v>
      </c>
      <c r="Q744" s="110" t="s">
        <v>761</v>
      </c>
      <c r="R744" s="110" t="s">
        <v>4456</v>
      </c>
      <c r="S744" s="110" t="s">
        <v>4181</v>
      </c>
    </row>
    <row r="745" spans="1:19" hidden="1" x14ac:dyDescent="0.2">
      <c r="A745" s="110">
        <v>240633</v>
      </c>
      <c r="B745" s="110" t="s">
        <v>904</v>
      </c>
      <c r="C745" s="110" t="s">
        <v>778</v>
      </c>
      <c r="D745" s="110" t="s">
        <v>1114</v>
      </c>
      <c r="E745" s="110" t="s">
        <v>5222</v>
      </c>
      <c r="G745" s="110" t="s">
        <v>4242</v>
      </c>
      <c r="H745" s="110" t="s">
        <v>4094</v>
      </c>
      <c r="I745" s="110" t="s">
        <v>4944</v>
      </c>
      <c r="J745" s="110" t="str">
        <f t="shared" si="11"/>
        <v xml:space="preserve">730 McLemore Dr, Garland, TX 75040       </v>
      </c>
      <c r="K745" s="111">
        <v>45030</v>
      </c>
      <c r="L745" s="111">
        <v>45030</v>
      </c>
      <c r="M745" s="111">
        <v>45191</v>
      </c>
      <c r="N745" s="111">
        <v>45191</v>
      </c>
      <c r="O745" s="111"/>
      <c r="P745" s="110" t="s">
        <v>1067</v>
      </c>
      <c r="Q745" s="110" t="s">
        <v>761</v>
      </c>
      <c r="R745" s="110" t="s">
        <v>4456</v>
      </c>
      <c r="S745" s="110" t="s">
        <v>4181</v>
      </c>
    </row>
    <row r="746" spans="1:19" hidden="1" x14ac:dyDescent="0.2">
      <c r="A746" s="110">
        <v>240634</v>
      </c>
      <c r="B746" s="110" t="s">
        <v>1751</v>
      </c>
      <c r="C746" s="110" t="s">
        <v>810</v>
      </c>
      <c r="D746" s="110" t="s">
        <v>1752</v>
      </c>
      <c r="E746" s="110" t="s">
        <v>5223</v>
      </c>
      <c r="G746" s="110" t="s">
        <v>5215</v>
      </c>
      <c r="H746" s="110" t="s">
        <v>4094</v>
      </c>
      <c r="I746" s="110" t="s">
        <v>5216</v>
      </c>
      <c r="J746" s="110" t="str">
        <f t="shared" si="11"/>
        <v xml:space="preserve">2905A S Cardinal St, Ennis, TX 75119       </v>
      </c>
      <c r="K746" s="111">
        <v>45030</v>
      </c>
      <c r="L746" s="111">
        <v>45030</v>
      </c>
      <c r="M746" s="111">
        <v>45219</v>
      </c>
      <c r="N746" s="111">
        <v>45219</v>
      </c>
      <c r="O746" s="111"/>
      <c r="P746" s="110" t="s">
        <v>1743</v>
      </c>
      <c r="Q746" s="110" t="s">
        <v>761</v>
      </c>
      <c r="R746" s="110" t="s">
        <v>5217</v>
      </c>
      <c r="S746" s="110" t="s">
        <v>4181</v>
      </c>
    </row>
    <row r="747" spans="1:19" hidden="1" x14ac:dyDescent="0.2">
      <c r="A747" s="110">
        <v>240635</v>
      </c>
      <c r="B747" s="110" t="s">
        <v>1744</v>
      </c>
      <c r="C747" s="110" t="s">
        <v>900</v>
      </c>
      <c r="D747" s="110" t="s">
        <v>1752</v>
      </c>
      <c r="E747" s="110" t="s">
        <v>5224</v>
      </c>
      <c r="G747" s="110" t="s">
        <v>5215</v>
      </c>
      <c r="H747" s="110" t="s">
        <v>4094</v>
      </c>
      <c r="I747" s="110" t="s">
        <v>5216</v>
      </c>
      <c r="J747" s="110" t="str">
        <f t="shared" si="11"/>
        <v xml:space="preserve">2905 S Cardinal St A, Ennis, TX 75119       </v>
      </c>
      <c r="K747" s="111">
        <v>45030</v>
      </c>
      <c r="L747" s="111">
        <v>45030</v>
      </c>
      <c r="M747" s="111">
        <v>45187</v>
      </c>
      <c r="N747" s="111">
        <v>45187</v>
      </c>
      <c r="O747" s="111"/>
      <c r="P747" s="110" t="s">
        <v>1743</v>
      </c>
      <c r="Q747" s="110" t="s">
        <v>761</v>
      </c>
      <c r="R747" s="110" t="s">
        <v>5217</v>
      </c>
      <c r="S747" s="110" t="s">
        <v>4181</v>
      </c>
    </row>
    <row r="748" spans="1:19" x14ac:dyDescent="0.2">
      <c r="A748" s="110">
        <v>240636</v>
      </c>
      <c r="B748" s="110" t="s">
        <v>1033</v>
      </c>
      <c r="D748" s="110" t="s">
        <v>1753</v>
      </c>
      <c r="E748" s="110" t="s">
        <v>5225</v>
      </c>
      <c r="G748" s="110" t="s">
        <v>5215</v>
      </c>
      <c r="H748" s="110" t="s">
        <v>4094</v>
      </c>
      <c r="I748" s="110" t="s">
        <v>5216</v>
      </c>
      <c r="J748" s="110" t="str">
        <f t="shared" si="11"/>
        <v xml:space="preserve">3602 Judges Dr, Ennis, TX 75119       </v>
      </c>
      <c r="K748" s="111">
        <v>45030</v>
      </c>
      <c r="L748" s="111">
        <v>45030</v>
      </c>
      <c r="M748" s="111">
        <v>45366</v>
      </c>
      <c r="N748" s="111">
        <v>45366</v>
      </c>
      <c r="O748" s="111"/>
      <c r="P748" s="110" t="s">
        <v>1095</v>
      </c>
      <c r="Q748" s="110" t="s">
        <v>761</v>
      </c>
      <c r="R748" s="110" t="s">
        <v>4482</v>
      </c>
      <c r="S748" s="110" t="s">
        <v>4181</v>
      </c>
    </row>
    <row r="749" spans="1:19" x14ac:dyDescent="0.2">
      <c r="A749" s="110">
        <v>240637</v>
      </c>
      <c r="B749" s="110" t="s">
        <v>1682</v>
      </c>
      <c r="C749" s="110" t="s">
        <v>791</v>
      </c>
      <c r="D749" s="110" t="s">
        <v>1754</v>
      </c>
      <c r="E749" s="110" t="s">
        <v>5226</v>
      </c>
      <c r="G749" s="110" t="s">
        <v>5215</v>
      </c>
      <c r="H749" s="110" t="s">
        <v>4094</v>
      </c>
      <c r="I749" s="110" t="s">
        <v>5216</v>
      </c>
      <c r="J749" s="110" t="str">
        <f t="shared" si="11"/>
        <v xml:space="preserve">3103 S Cardinal St, Ennis, TX 75119       </v>
      </c>
      <c r="K749" s="111">
        <v>45030</v>
      </c>
      <c r="L749" s="111">
        <v>45030</v>
      </c>
      <c r="M749" s="111">
        <v>45366</v>
      </c>
      <c r="N749" s="111">
        <v>45366</v>
      </c>
      <c r="O749" s="111"/>
      <c r="P749" s="110" t="s">
        <v>1082</v>
      </c>
      <c r="Q749" s="110" t="s">
        <v>761</v>
      </c>
      <c r="R749" s="110" t="s">
        <v>4472</v>
      </c>
      <c r="S749" s="110" t="s">
        <v>4181</v>
      </c>
    </row>
    <row r="750" spans="1:19" x14ac:dyDescent="0.2">
      <c r="A750" s="110">
        <v>240638</v>
      </c>
      <c r="B750" s="110" t="s">
        <v>1395</v>
      </c>
      <c r="D750" s="110" t="s">
        <v>1755</v>
      </c>
      <c r="E750" s="110" t="s">
        <v>5227</v>
      </c>
      <c r="G750" s="110" t="s">
        <v>4104</v>
      </c>
      <c r="H750" s="110" t="s">
        <v>4094</v>
      </c>
      <c r="I750" s="110" t="s">
        <v>4728</v>
      </c>
      <c r="J750" s="110" t="str">
        <f t="shared" si="11"/>
        <v xml:space="preserve">1113 Lima St, Dallas, TX 75232       </v>
      </c>
      <c r="K750" s="111">
        <v>45030</v>
      </c>
      <c r="L750" s="111">
        <v>45030</v>
      </c>
      <c r="M750" s="111">
        <v>45366</v>
      </c>
      <c r="N750" s="111">
        <v>45366</v>
      </c>
      <c r="O750" s="111"/>
      <c r="P750" s="110" t="s">
        <v>1067</v>
      </c>
      <c r="Q750" s="110" t="s">
        <v>761</v>
      </c>
      <c r="R750" s="110" t="s">
        <v>4456</v>
      </c>
      <c r="S750" s="110" t="s">
        <v>4181</v>
      </c>
    </row>
    <row r="751" spans="1:19" hidden="1" x14ac:dyDescent="0.2">
      <c r="A751" s="110">
        <v>240639</v>
      </c>
      <c r="B751" s="110" t="s">
        <v>1245</v>
      </c>
      <c r="C751" s="110" t="s">
        <v>769</v>
      </c>
      <c r="D751" s="110" t="s">
        <v>1756</v>
      </c>
      <c r="E751" s="110" t="s">
        <v>5228</v>
      </c>
      <c r="G751" s="110" t="s">
        <v>5215</v>
      </c>
      <c r="H751" s="110" t="s">
        <v>4094</v>
      </c>
      <c r="I751" s="110" t="s">
        <v>5216</v>
      </c>
      <c r="J751" s="110" t="str">
        <f t="shared" si="11"/>
        <v xml:space="preserve">407 N Houston St, Ennis, TX 75119       </v>
      </c>
      <c r="K751" s="111">
        <v>45031</v>
      </c>
      <c r="L751" s="111">
        <v>45031</v>
      </c>
      <c r="M751" s="111">
        <v>45140</v>
      </c>
      <c r="N751" s="111">
        <v>45140</v>
      </c>
      <c r="O751" s="111"/>
      <c r="P751" s="110" t="s">
        <v>1022</v>
      </c>
      <c r="Q751" s="110" t="s">
        <v>761</v>
      </c>
      <c r="R751" s="110" t="s">
        <v>4404</v>
      </c>
      <c r="S751" s="110" t="s">
        <v>4181</v>
      </c>
    </row>
    <row r="752" spans="1:19" hidden="1" x14ac:dyDescent="0.2">
      <c r="A752" s="110">
        <v>240640</v>
      </c>
      <c r="B752" s="110" t="s">
        <v>1757</v>
      </c>
      <c r="C752" s="110" t="s">
        <v>766</v>
      </c>
      <c r="D752" s="110" t="s">
        <v>1758</v>
      </c>
      <c r="E752" s="110" t="s">
        <v>5229</v>
      </c>
      <c r="G752" s="110" t="s">
        <v>4170</v>
      </c>
      <c r="H752" s="110" t="s">
        <v>4094</v>
      </c>
      <c r="I752" s="110" t="s">
        <v>4194</v>
      </c>
      <c r="J752" s="110" t="str">
        <f t="shared" si="11"/>
        <v xml:space="preserve">1349 Jeanette Way, Carrollton, TX 75006       </v>
      </c>
      <c r="K752" s="111">
        <v>45033</v>
      </c>
      <c r="L752" s="111">
        <v>45033</v>
      </c>
      <c r="M752" s="111">
        <v>45191</v>
      </c>
      <c r="N752" s="111">
        <v>45191</v>
      </c>
      <c r="O752" s="111">
        <v>45069</v>
      </c>
      <c r="P752" s="110" t="s">
        <v>989</v>
      </c>
      <c r="Q752" s="110" t="s">
        <v>761</v>
      </c>
      <c r="R752" s="110" t="s">
        <v>4361</v>
      </c>
      <c r="S752" s="110" t="s">
        <v>4181</v>
      </c>
    </row>
    <row r="753" spans="1:19" hidden="1" x14ac:dyDescent="0.2">
      <c r="A753" s="110">
        <v>240641</v>
      </c>
      <c r="B753" s="110" t="s">
        <v>1035</v>
      </c>
      <c r="C753" s="110" t="s">
        <v>900</v>
      </c>
      <c r="D753" s="110" t="s">
        <v>1759</v>
      </c>
      <c r="E753" s="110" t="s">
        <v>5230</v>
      </c>
      <c r="G753" s="110" t="s">
        <v>5063</v>
      </c>
      <c r="H753" s="110" t="s">
        <v>4094</v>
      </c>
      <c r="I753" s="110" t="s">
        <v>4698</v>
      </c>
      <c r="J753" s="110" t="str">
        <f t="shared" si="11"/>
        <v xml:space="preserve">303 Susan Way, Red Oak, TX 75154       </v>
      </c>
      <c r="K753" s="111">
        <v>45030</v>
      </c>
      <c r="L753" s="111">
        <v>45030</v>
      </c>
      <c r="M753" s="111">
        <v>45262</v>
      </c>
      <c r="N753" s="111">
        <v>45191</v>
      </c>
      <c r="O753" s="111"/>
      <c r="P753" s="110" t="s">
        <v>1454</v>
      </c>
      <c r="Q753" s="110" t="s">
        <v>761</v>
      </c>
      <c r="R753" s="110" t="s">
        <v>4926</v>
      </c>
      <c r="S753" s="110" t="s">
        <v>4181</v>
      </c>
    </row>
    <row r="754" spans="1:19" x14ac:dyDescent="0.2">
      <c r="A754" s="110">
        <v>240642</v>
      </c>
      <c r="B754" s="110" t="s">
        <v>1760</v>
      </c>
      <c r="D754" s="110" t="s">
        <v>767</v>
      </c>
      <c r="E754" s="110" t="s">
        <v>5227</v>
      </c>
      <c r="G754" s="110" t="s">
        <v>4104</v>
      </c>
      <c r="H754" s="110" t="s">
        <v>4094</v>
      </c>
      <c r="I754" s="110" t="s">
        <v>4728</v>
      </c>
      <c r="J754" s="110" t="str">
        <f t="shared" si="11"/>
        <v xml:space="preserve">1113 Lima St, Dallas, TX 75232       </v>
      </c>
      <c r="K754" s="111">
        <v>45034</v>
      </c>
      <c r="L754" s="111">
        <v>45034</v>
      </c>
      <c r="M754" s="111">
        <v>45366</v>
      </c>
      <c r="N754" s="111">
        <v>45366</v>
      </c>
      <c r="O754" s="111"/>
      <c r="P754" s="110" t="s">
        <v>1022</v>
      </c>
      <c r="Q754" s="110" t="s">
        <v>761</v>
      </c>
      <c r="R754" s="110" t="s">
        <v>4404</v>
      </c>
      <c r="S754" s="110" t="s">
        <v>4181</v>
      </c>
    </row>
    <row r="755" spans="1:19" x14ac:dyDescent="0.2">
      <c r="A755" s="110">
        <v>240643</v>
      </c>
      <c r="B755" s="110" t="s">
        <v>877</v>
      </c>
      <c r="C755" s="110" t="s">
        <v>778</v>
      </c>
      <c r="D755" s="110" t="s">
        <v>1761</v>
      </c>
      <c r="E755" s="110" t="s">
        <v>5231</v>
      </c>
      <c r="G755" s="110" t="s">
        <v>4104</v>
      </c>
      <c r="H755" s="110" t="s">
        <v>4094</v>
      </c>
      <c r="I755" s="110" t="s">
        <v>4297</v>
      </c>
      <c r="J755" s="110" t="str">
        <f t="shared" si="11"/>
        <v xml:space="preserve">2364 Norwood Dr, Dallas, TX 75228       </v>
      </c>
      <c r="K755" s="111">
        <v>45030</v>
      </c>
      <c r="L755" s="111">
        <v>45030</v>
      </c>
      <c r="M755" s="111">
        <v>45623</v>
      </c>
      <c r="N755" s="111"/>
      <c r="O755" s="111"/>
      <c r="P755" s="110" t="s">
        <v>1022</v>
      </c>
      <c r="Q755" s="110" t="s">
        <v>761</v>
      </c>
      <c r="R755" s="110" t="s">
        <v>4404</v>
      </c>
      <c r="S755" s="110" t="s">
        <v>4181</v>
      </c>
    </row>
    <row r="756" spans="1:19" hidden="1" x14ac:dyDescent="0.2">
      <c r="A756" s="110">
        <v>240644</v>
      </c>
      <c r="B756" s="110" t="s">
        <v>1245</v>
      </c>
      <c r="C756" s="110" t="s">
        <v>759</v>
      </c>
      <c r="D756" s="110" t="s">
        <v>1762</v>
      </c>
      <c r="E756" s="110" t="s">
        <v>5232</v>
      </c>
      <c r="G756" s="110" t="s">
        <v>4242</v>
      </c>
      <c r="H756" s="110" t="s">
        <v>4094</v>
      </c>
      <c r="I756" s="110" t="s">
        <v>4944</v>
      </c>
      <c r="J756" s="110" t="str">
        <f t="shared" si="11"/>
        <v xml:space="preserve">916 W Avenue G, Garland, TX 75040       </v>
      </c>
      <c r="K756" s="111">
        <v>45033</v>
      </c>
      <c r="L756" s="111">
        <v>45033</v>
      </c>
      <c r="M756" s="111">
        <v>45033</v>
      </c>
      <c r="N756" s="111">
        <v>45033</v>
      </c>
      <c r="O756" s="111"/>
      <c r="P756" s="110" t="s">
        <v>1022</v>
      </c>
      <c r="Q756" s="110" t="s">
        <v>761</v>
      </c>
      <c r="R756" s="110" t="s">
        <v>4404</v>
      </c>
      <c r="S756" s="110" t="s">
        <v>4181</v>
      </c>
    </row>
    <row r="757" spans="1:19" hidden="1" x14ac:dyDescent="0.2">
      <c r="A757" s="110">
        <v>240645</v>
      </c>
      <c r="B757" s="110" t="s">
        <v>1132</v>
      </c>
      <c r="C757" s="110" t="s">
        <v>791</v>
      </c>
      <c r="D757" s="110" t="s">
        <v>787</v>
      </c>
      <c r="E757" s="110" t="s">
        <v>5233</v>
      </c>
      <c r="G757" s="110" t="s">
        <v>4287</v>
      </c>
      <c r="H757" s="110" t="s">
        <v>4094</v>
      </c>
      <c r="I757" s="110" t="s">
        <v>4648</v>
      </c>
      <c r="J757" s="110" t="str">
        <f t="shared" si="11"/>
        <v xml:space="preserve">1910 Estrada Pkwy 137, Irving, TX 75061       </v>
      </c>
      <c r="K757" s="111">
        <v>45030</v>
      </c>
      <c r="L757" s="111">
        <v>45030</v>
      </c>
      <c r="M757" s="111">
        <v>45155</v>
      </c>
      <c r="N757" s="111">
        <v>45155</v>
      </c>
      <c r="O757" s="111"/>
      <c r="P757" s="110" t="s">
        <v>1022</v>
      </c>
      <c r="Q757" s="110" t="s">
        <v>761</v>
      </c>
      <c r="R757" s="110" t="s">
        <v>4404</v>
      </c>
      <c r="S757" s="110" t="s">
        <v>4181</v>
      </c>
    </row>
    <row r="758" spans="1:19" x14ac:dyDescent="0.2">
      <c r="A758" s="110">
        <v>240646</v>
      </c>
      <c r="B758" s="110" t="s">
        <v>1501</v>
      </c>
      <c r="D758" s="110" t="s">
        <v>1763</v>
      </c>
      <c r="E758" s="110" t="s">
        <v>4854</v>
      </c>
      <c r="G758" s="110" t="s">
        <v>4281</v>
      </c>
      <c r="H758" s="110" t="s">
        <v>4094</v>
      </c>
      <c r="I758" s="110" t="s">
        <v>4117</v>
      </c>
      <c r="J758" s="110" t="str">
        <f t="shared" si="11"/>
        <v xml:space="preserve">4733 Laverda Dr, Haltom City, TX 76117       </v>
      </c>
      <c r="K758" s="111">
        <v>45033</v>
      </c>
      <c r="L758" s="111">
        <v>45033</v>
      </c>
      <c r="M758" s="111">
        <v>45622</v>
      </c>
      <c r="N758" s="111"/>
      <c r="O758" s="111"/>
      <c r="P758" s="110" t="s">
        <v>1054</v>
      </c>
      <c r="Q758" s="110" t="s">
        <v>761</v>
      </c>
      <c r="R758" s="110" t="s">
        <v>4440</v>
      </c>
      <c r="S758" s="110" t="s">
        <v>4181</v>
      </c>
    </row>
    <row r="759" spans="1:19" x14ac:dyDescent="0.2">
      <c r="A759" s="110">
        <v>240647</v>
      </c>
      <c r="B759" s="110" t="s">
        <v>977</v>
      </c>
      <c r="D759" s="110" t="s">
        <v>1764</v>
      </c>
      <c r="E759" s="110" t="s">
        <v>5234</v>
      </c>
      <c r="G759" s="110" t="s">
        <v>4104</v>
      </c>
      <c r="H759" s="110" t="s">
        <v>4094</v>
      </c>
      <c r="I759" s="110" t="s">
        <v>4496</v>
      </c>
      <c r="J759" s="110" t="str">
        <f t="shared" si="11"/>
        <v xml:space="preserve">2206 Ramsey Ave, Dallas, TX 75216       </v>
      </c>
      <c r="K759" s="111">
        <v>45019</v>
      </c>
      <c r="L759" s="111">
        <v>45019</v>
      </c>
      <c r="M759" s="111">
        <v>45317</v>
      </c>
      <c r="N759" s="111">
        <v>45317</v>
      </c>
      <c r="O759" s="111"/>
      <c r="P759" s="110" t="s">
        <v>1054</v>
      </c>
      <c r="Q759" s="110" t="s">
        <v>761</v>
      </c>
      <c r="R759" s="110" t="s">
        <v>4440</v>
      </c>
      <c r="S759" s="110" t="s">
        <v>4181</v>
      </c>
    </row>
    <row r="760" spans="1:19" hidden="1" x14ac:dyDescent="0.2">
      <c r="A760" s="110">
        <v>240648</v>
      </c>
      <c r="B760" s="110" t="s">
        <v>1765</v>
      </c>
      <c r="C760" s="110" t="s">
        <v>778</v>
      </c>
      <c r="D760" s="110" t="s">
        <v>1766</v>
      </c>
      <c r="E760" s="110" t="s">
        <v>5235</v>
      </c>
      <c r="G760" s="110" t="s">
        <v>5236</v>
      </c>
      <c r="H760" s="110" t="s">
        <v>4094</v>
      </c>
      <c r="I760" s="110" t="s">
        <v>5237</v>
      </c>
      <c r="J760" s="110" t="str">
        <f t="shared" si="11"/>
        <v xml:space="preserve">1000 E Linglevilla Rd, Stephenville, TX 76401       </v>
      </c>
      <c r="K760" s="111">
        <v>45037</v>
      </c>
      <c r="L760" s="111">
        <v>45037</v>
      </c>
      <c r="M760" s="111">
        <v>45148</v>
      </c>
      <c r="N760" s="111">
        <v>45148</v>
      </c>
      <c r="O760" s="111"/>
      <c r="P760" s="110" t="s">
        <v>1244</v>
      </c>
      <c r="R760" s="110" t="s">
        <v>4685</v>
      </c>
      <c r="S760" s="110" t="s">
        <v>4181</v>
      </c>
    </row>
    <row r="761" spans="1:19" x14ac:dyDescent="0.2">
      <c r="A761" s="110">
        <v>240649</v>
      </c>
      <c r="B761" s="110" t="s">
        <v>1767</v>
      </c>
      <c r="C761" s="110" t="s">
        <v>776</v>
      </c>
      <c r="D761" s="110" t="s">
        <v>1768</v>
      </c>
      <c r="E761" s="110" t="s">
        <v>5238</v>
      </c>
      <c r="G761" s="110" t="s">
        <v>4281</v>
      </c>
      <c r="H761" s="110" t="s">
        <v>4094</v>
      </c>
      <c r="I761" s="110" t="s">
        <v>4117</v>
      </c>
      <c r="J761" s="110" t="str">
        <f t="shared" si="11"/>
        <v xml:space="preserve">5201 Springlake Pkwy, Haltom City, TX 76117       </v>
      </c>
      <c r="K761" s="111">
        <v>45450</v>
      </c>
      <c r="L761" s="111">
        <v>45037</v>
      </c>
      <c r="M761" s="111">
        <v>45547</v>
      </c>
      <c r="N761" s="111">
        <v>45553</v>
      </c>
      <c r="O761" s="111">
        <v>45449</v>
      </c>
      <c r="P761" s="110" t="s">
        <v>1165</v>
      </c>
      <c r="R761" s="110" t="s">
        <v>4584</v>
      </c>
      <c r="S761" s="110" t="s">
        <v>4181</v>
      </c>
    </row>
    <row r="762" spans="1:19" hidden="1" x14ac:dyDescent="0.2">
      <c r="A762" s="110">
        <v>240650</v>
      </c>
      <c r="B762" s="110" t="s">
        <v>877</v>
      </c>
      <c r="C762" s="110" t="s">
        <v>769</v>
      </c>
      <c r="D762" s="110" t="s">
        <v>1769</v>
      </c>
      <c r="E762" s="110" t="s">
        <v>5239</v>
      </c>
      <c r="G762" s="110" t="s">
        <v>4104</v>
      </c>
      <c r="H762" s="110" t="s">
        <v>4094</v>
      </c>
      <c r="I762" s="110" t="s">
        <v>4206</v>
      </c>
      <c r="J762" s="110" t="str">
        <f t="shared" si="11"/>
        <v xml:space="preserve">2850 Brandon St, Dallas, TX 75211       </v>
      </c>
      <c r="K762" s="111">
        <v>45038</v>
      </c>
      <c r="L762" s="111">
        <v>45038</v>
      </c>
      <c r="M762" s="111">
        <v>45080</v>
      </c>
      <c r="N762" s="111">
        <v>45080</v>
      </c>
      <c r="O762" s="111"/>
      <c r="P762" s="110" t="s">
        <v>989</v>
      </c>
      <c r="Q762" s="110" t="s">
        <v>761</v>
      </c>
      <c r="R762" s="110" t="s">
        <v>4361</v>
      </c>
      <c r="S762" s="110" t="s">
        <v>4181</v>
      </c>
    </row>
    <row r="763" spans="1:19" hidden="1" x14ac:dyDescent="0.2">
      <c r="A763" s="110">
        <v>240651</v>
      </c>
      <c r="B763" s="110" t="s">
        <v>908</v>
      </c>
      <c r="C763" s="110" t="s">
        <v>778</v>
      </c>
      <c r="D763" s="110" t="s">
        <v>1770</v>
      </c>
      <c r="E763" s="110" t="s">
        <v>5240</v>
      </c>
      <c r="G763" s="110" t="s">
        <v>4126</v>
      </c>
      <c r="H763" s="110" t="s">
        <v>4094</v>
      </c>
      <c r="I763" s="110" t="s">
        <v>4232</v>
      </c>
      <c r="J763" s="110" t="str">
        <f t="shared" si="11"/>
        <v xml:space="preserve">616 Highland Dr, Arlington, TX 76010       </v>
      </c>
      <c r="K763" s="111">
        <v>45041</v>
      </c>
      <c r="L763" s="111">
        <v>45041</v>
      </c>
      <c r="M763" s="111">
        <v>45227</v>
      </c>
      <c r="N763" s="111">
        <v>45227</v>
      </c>
      <c r="O763" s="111"/>
      <c r="P763" s="110" t="s">
        <v>1022</v>
      </c>
      <c r="Q763" s="110" t="s">
        <v>761</v>
      </c>
      <c r="R763" s="110" t="s">
        <v>4404</v>
      </c>
      <c r="S763" s="110" t="s">
        <v>4181</v>
      </c>
    </row>
    <row r="764" spans="1:19" hidden="1" x14ac:dyDescent="0.2">
      <c r="A764" s="110">
        <v>240652</v>
      </c>
      <c r="B764" s="110" t="s">
        <v>1771</v>
      </c>
      <c r="D764" s="110" t="s">
        <v>1419</v>
      </c>
      <c r="E764" s="110" t="s">
        <v>5241</v>
      </c>
      <c r="G764" s="110" t="s">
        <v>4104</v>
      </c>
      <c r="H764" s="110" t="s">
        <v>4094</v>
      </c>
      <c r="I764" s="110" t="s">
        <v>5242</v>
      </c>
      <c r="J764" s="110" t="str">
        <f t="shared" si="11"/>
        <v xml:space="preserve">2731 Morning Ave, Dallas, TX 75210       </v>
      </c>
      <c r="K764" s="111">
        <v>45052</v>
      </c>
      <c r="L764" s="111">
        <v>45052</v>
      </c>
      <c r="M764" s="111">
        <v>45079</v>
      </c>
      <c r="N764" s="111">
        <v>45079</v>
      </c>
      <c r="O764" s="111"/>
      <c r="P764" s="110" t="s">
        <v>989</v>
      </c>
      <c r="Q764" s="110" t="s">
        <v>761</v>
      </c>
      <c r="R764" s="110" t="s">
        <v>4361</v>
      </c>
      <c r="S764" s="110" t="s">
        <v>4181</v>
      </c>
    </row>
    <row r="765" spans="1:19" x14ac:dyDescent="0.2">
      <c r="A765" s="110">
        <v>240653</v>
      </c>
      <c r="B765" s="110" t="s">
        <v>891</v>
      </c>
      <c r="D765" s="110" t="s">
        <v>1772</v>
      </c>
      <c r="E765" s="110" t="s">
        <v>5243</v>
      </c>
      <c r="G765" s="110" t="s">
        <v>4281</v>
      </c>
      <c r="H765" s="110" t="s">
        <v>4094</v>
      </c>
      <c r="I765" s="110" t="s">
        <v>4117</v>
      </c>
      <c r="J765" s="110" t="str">
        <f t="shared" si="11"/>
        <v xml:space="preserve">1933 Bernice St D, Haltom City, TX 76117       </v>
      </c>
      <c r="K765" s="111">
        <v>45051</v>
      </c>
      <c r="L765" s="111">
        <v>45051</v>
      </c>
      <c r="M765" s="111">
        <v>45622</v>
      </c>
      <c r="N765" s="111"/>
      <c r="O765" s="111"/>
      <c r="P765" s="110" t="s">
        <v>1095</v>
      </c>
      <c r="Q765" s="110" t="s">
        <v>761</v>
      </c>
      <c r="R765" s="110" t="s">
        <v>4482</v>
      </c>
      <c r="S765" s="110" t="s">
        <v>4181</v>
      </c>
    </row>
    <row r="766" spans="1:19" hidden="1" x14ac:dyDescent="0.2">
      <c r="A766" s="110">
        <v>240654</v>
      </c>
      <c r="B766" s="110" t="s">
        <v>1773</v>
      </c>
      <c r="D766" s="110" t="s">
        <v>1774</v>
      </c>
      <c r="E766" s="110" t="s">
        <v>5244</v>
      </c>
      <c r="G766" s="110" t="s">
        <v>4104</v>
      </c>
      <c r="H766" s="110" t="s">
        <v>4094</v>
      </c>
      <c r="I766" s="110" t="s">
        <v>4496</v>
      </c>
      <c r="J766" s="110" t="str">
        <f t="shared" si="11"/>
        <v xml:space="preserve">1546 E. Ohio Ave, Dallas, TX 75216       </v>
      </c>
      <c r="K766" s="111">
        <v>45056</v>
      </c>
      <c r="L766" s="111">
        <v>45056</v>
      </c>
      <c r="M766" s="111">
        <v>45072</v>
      </c>
      <c r="N766" s="111">
        <v>45072</v>
      </c>
      <c r="O766" s="111"/>
      <c r="P766" s="110" t="s">
        <v>1022</v>
      </c>
      <c r="Q766" s="110" t="s">
        <v>761</v>
      </c>
      <c r="R766" s="110" t="s">
        <v>4404</v>
      </c>
      <c r="S766" s="110" t="s">
        <v>4181</v>
      </c>
    </row>
    <row r="767" spans="1:19" x14ac:dyDescent="0.2">
      <c r="A767" s="110">
        <v>240655</v>
      </c>
      <c r="B767" s="110" t="s">
        <v>1484</v>
      </c>
      <c r="C767" s="110" t="s">
        <v>778</v>
      </c>
      <c r="D767" s="110" t="s">
        <v>1775</v>
      </c>
      <c r="E767" s="110" t="s">
        <v>5245</v>
      </c>
      <c r="G767" s="110" t="s">
        <v>4104</v>
      </c>
      <c r="H767" s="110" t="s">
        <v>4094</v>
      </c>
      <c r="I767" s="110" t="s">
        <v>4496</v>
      </c>
      <c r="J767" s="110" t="str">
        <f t="shared" si="11"/>
        <v xml:space="preserve">2750 Scotland Dr, Dallas, TX 75216       </v>
      </c>
      <c r="K767" s="111">
        <v>45068</v>
      </c>
      <c r="L767" s="111">
        <v>45068</v>
      </c>
      <c r="M767" s="111">
        <v>45348</v>
      </c>
      <c r="N767" s="111">
        <v>45348</v>
      </c>
      <c r="O767" s="111">
        <v>45257</v>
      </c>
      <c r="P767" s="110" t="s">
        <v>1022</v>
      </c>
      <c r="Q767" s="110" t="s">
        <v>761</v>
      </c>
      <c r="R767" s="110" t="s">
        <v>4404</v>
      </c>
      <c r="S767" s="110" t="s">
        <v>4181</v>
      </c>
    </row>
    <row r="768" spans="1:19" hidden="1" x14ac:dyDescent="0.2">
      <c r="A768" s="110">
        <v>240656</v>
      </c>
      <c r="B768" s="110" t="s">
        <v>969</v>
      </c>
      <c r="C768" s="110" t="s">
        <v>766</v>
      </c>
      <c r="D768" s="110" t="s">
        <v>1776</v>
      </c>
      <c r="E768" s="110" t="s">
        <v>5246</v>
      </c>
      <c r="G768" s="110" t="s">
        <v>5043</v>
      </c>
      <c r="H768" s="110" t="s">
        <v>4094</v>
      </c>
      <c r="I768" s="110" t="s">
        <v>5044</v>
      </c>
      <c r="J768" s="110" t="str">
        <f t="shared" si="11"/>
        <v xml:space="preserve">302 Fairmont Ave, Corsicana, TX 75110       </v>
      </c>
      <c r="K768" s="111">
        <v>45072</v>
      </c>
      <c r="L768" s="111">
        <v>45072</v>
      </c>
      <c r="M768" s="111">
        <v>45267</v>
      </c>
      <c r="N768" s="111">
        <v>45267</v>
      </c>
      <c r="O768" s="111"/>
      <c r="P768" s="110" t="s">
        <v>1165</v>
      </c>
      <c r="Q768" s="110" t="s">
        <v>761</v>
      </c>
      <c r="R768" s="110" t="s">
        <v>4584</v>
      </c>
      <c r="S768" s="110" t="s">
        <v>4181</v>
      </c>
    </row>
    <row r="769" spans="1:19" hidden="1" x14ac:dyDescent="0.2">
      <c r="A769" s="110">
        <v>240657</v>
      </c>
      <c r="B769" s="110" t="s">
        <v>1102</v>
      </c>
      <c r="C769" s="110" t="s">
        <v>762</v>
      </c>
      <c r="D769" s="110" t="s">
        <v>1777</v>
      </c>
      <c r="E769" s="110" t="s">
        <v>5247</v>
      </c>
      <c r="G769" s="110" t="s">
        <v>4229</v>
      </c>
      <c r="H769" s="110" t="s">
        <v>4094</v>
      </c>
      <c r="I769" s="110" t="s">
        <v>5201</v>
      </c>
      <c r="J769" s="110" t="str">
        <f t="shared" si="11"/>
        <v xml:space="preserve">606 W Hammond St, Lancaster, TX 75146       </v>
      </c>
      <c r="K769" s="111">
        <v>45071</v>
      </c>
      <c r="L769" s="111">
        <v>45071</v>
      </c>
      <c r="M769" s="111">
        <v>45227</v>
      </c>
      <c r="N769" s="111">
        <v>45227</v>
      </c>
      <c r="O769" s="111"/>
      <c r="P769" s="110" t="s">
        <v>989</v>
      </c>
      <c r="Q769" s="110" t="s">
        <v>761</v>
      </c>
      <c r="R769" s="110" t="s">
        <v>4361</v>
      </c>
      <c r="S769" s="110" t="s">
        <v>4181</v>
      </c>
    </row>
    <row r="770" spans="1:19" hidden="1" x14ac:dyDescent="0.2">
      <c r="A770" s="110">
        <v>240658</v>
      </c>
      <c r="B770" s="110" t="s">
        <v>1354</v>
      </c>
      <c r="D770" s="110" t="s">
        <v>1561</v>
      </c>
      <c r="E770" s="110" t="s">
        <v>5248</v>
      </c>
      <c r="G770" s="110" t="s">
        <v>4104</v>
      </c>
      <c r="H770" s="110" t="s">
        <v>4094</v>
      </c>
      <c r="I770" s="110" t="s">
        <v>4496</v>
      </c>
      <c r="J770" s="110" t="str">
        <f t="shared" si="11"/>
        <v xml:space="preserve">4406 S Ewing Ave, Dallas, TX 75216       </v>
      </c>
      <c r="K770" s="111">
        <v>45071</v>
      </c>
      <c r="L770" s="111">
        <v>45071</v>
      </c>
      <c r="M770" s="111">
        <v>45122</v>
      </c>
      <c r="N770" s="111">
        <v>45122</v>
      </c>
      <c r="O770" s="111"/>
      <c r="P770" s="110" t="s">
        <v>1022</v>
      </c>
      <c r="Q770" s="110" t="s">
        <v>761</v>
      </c>
      <c r="R770" s="110" t="s">
        <v>4404</v>
      </c>
      <c r="S770" s="110" t="s">
        <v>4181</v>
      </c>
    </row>
    <row r="771" spans="1:19" hidden="1" x14ac:dyDescent="0.2">
      <c r="A771" s="110">
        <v>240659</v>
      </c>
      <c r="B771" s="110" t="s">
        <v>1061</v>
      </c>
      <c r="D771" s="110" t="s">
        <v>767</v>
      </c>
      <c r="E771" s="110" t="s">
        <v>5249</v>
      </c>
      <c r="G771" s="110" t="s">
        <v>4104</v>
      </c>
      <c r="H771" s="110" t="s">
        <v>4094</v>
      </c>
      <c r="I771" s="110" t="s">
        <v>5250</v>
      </c>
      <c r="J771" s="110" t="str">
        <f t="shared" ref="J771:J834" si="12">E771 &amp; IF(F771&lt;&gt;"", ", " &amp; F771, "") &amp; ", " &amp; G771 &amp; ", " &amp; H771 &amp; " " &amp; I771</f>
        <v xml:space="preserve">6120 Swiss Ave #140352, Dallas, TX 75214       </v>
      </c>
      <c r="K771" s="111">
        <v>45075</v>
      </c>
      <c r="L771" s="111">
        <v>45075</v>
      </c>
      <c r="M771" s="111">
        <v>45075</v>
      </c>
      <c r="N771" s="111">
        <v>45075</v>
      </c>
      <c r="O771" s="111"/>
      <c r="P771" s="110" t="s">
        <v>989</v>
      </c>
      <c r="Q771" s="110" t="s">
        <v>761</v>
      </c>
      <c r="R771" s="110" t="s">
        <v>4361</v>
      </c>
      <c r="S771" s="110" t="s">
        <v>4181</v>
      </c>
    </row>
    <row r="772" spans="1:19" hidden="1" x14ac:dyDescent="0.2">
      <c r="A772" s="110">
        <v>240660</v>
      </c>
      <c r="B772" s="110" t="s">
        <v>938</v>
      </c>
      <c r="D772" s="110" t="s">
        <v>1778</v>
      </c>
      <c r="E772" s="110" t="s">
        <v>5032</v>
      </c>
      <c r="G772" s="110" t="s">
        <v>4104</v>
      </c>
      <c r="H772" s="110" t="s">
        <v>4094</v>
      </c>
      <c r="I772" s="110" t="s">
        <v>4972</v>
      </c>
      <c r="J772" s="110" t="str">
        <f t="shared" si="12"/>
        <v xml:space="preserve">3131 O Bannon Dr, Dallas, TX 75224       </v>
      </c>
      <c r="K772" s="111">
        <v>45071</v>
      </c>
      <c r="L772" s="111">
        <v>45071</v>
      </c>
      <c r="M772" s="111">
        <v>45192</v>
      </c>
      <c r="N772" s="111">
        <v>45192</v>
      </c>
      <c r="O772" s="111"/>
      <c r="P772" s="110" t="s">
        <v>1022</v>
      </c>
      <c r="Q772" s="110" t="s">
        <v>761</v>
      </c>
      <c r="R772" s="110" t="s">
        <v>4404</v>
      </c>
      <c r="S772" s="110" t="s">
        <v>4181</v>
      </c>
    </row>
    <row r="773" spans="1:19" hidden="1" x14ac:dyDescent="0.2">
      <c r="A773" s="110">
        <v>240661</v>
      </c>
      <c r="B773" s="110" t="s">
        <v>877</v>
      </c>
      <c r="C773" s="110" t="s">
        <v>848</v>
      </c>
      <c r="D773" s="110" t="s">
        <v>1560</v>
      </c>
      <c r="E773" s="110" t="s">
        <v>5251</v>
      </c>
      <c r="G773" s="110" t="s">
        <v>4714</v>
      </c>
      <c r="H773" s="110" t="s">
        <v>4094</v>
      </c>
      <c r="I773" s="110" t="s">
        <v>4715</v>
      </c>
      <c r="J773" s="110" t="str">
        <f t="shared" si="12"/>
        <v xml:space="preserve">3011 N Ridge, Crandall, TX 75114       </v>
      </c>
      <c r="K773" s="111">
        <v>45085</v>
      </c>
      <c r="L773" s="111">
        <v>45085</v>
      </c>
      <c r="M773" s="111">
        <v>45085</v>
      </c>
      <c r="N773" s="111">
        <v>45085</v>
      </c>
      <c r="O773" s="111"/>
      <c r="P773" s="110" t="s">
        <v>989</v>
      </c>
      <c r="Q773" s="110" t="s">
        <v>761</v>
      </c>
      <c r="R773" s="110" t="s">
        <v>4361</v>
      </c>
      <c r="S773" s="110" t="s">
        <v>4181</v>
      </c>
    </row>
    <row r="774" spans="1:19" x14ac:dyDescent="0.2">
      <c r="A774" s="110">
        <v>240662</v>
      </c>
      <c r="B774" s="110" t="s">
        <v>1779</v>
      </c>
      <c r="C774" s="110" t="s">
        <v>810</v>
      </c>
      <c r="D774" s="110" t="s">
        <v>1780</v>
      </c>
      <c r="E774" s="110" t="s">
        <v>5252</v>
      </c>
      <c r="G774" s="110" t="s">
        <v>4167</v>
      </c>
      <c r="H774" s="110" t="s">
        <v>4094</v>
      </c>
      <c r="I774" s="110" t="s">
        <v>4410</v>
      </c>
      <c r="J774" s="110" t="str">
        <f t="shared" si="12"/>
        <v xml:space="preserve">1910 Terry Dr, Grand Prairie, TX 75051       </v>
      </c>
      <c r="K774" s="111">
        <v>45089</v>
      </c>
      <c r="L774" s="111">
        <v>45089</v>
      </c>
      <c r="M774" s="111">
        <v>45622</v>
      </c>
      <c r="N774" s="111"/>
      <c r="O774" s="111"/>
      <c r="P774" s="110" t="s">
        <v>1054</v>
      </c>
      <c r="Q774" s="110" t="s">
        <v>761</v>
      </c>
      <c r="R774" s="110" t="s">
        <v>4440</v>
      </c>
      <c r="S774" s="110" t="s">
        <v>4181</v>
      </c>
    </row>
    <row r="775" spans="1:19" hidden="1" x14ac:dyDescent="0.2">
      <c r="A775" s="110">
        <v>240663</v>
      </c>
      <c r="B775" s="110" t="s">
        <v>914</v>
      </c>
      <c r="D775" s="110" t="s">
        <v>907</v>
      </c>
      <c r="E775" s="110" t="s">
        <v>5253</v>
      </c>
      <c r="G775" s="110" t="s">
        <v>4287</v>
      </c>
      <c r="H775" s="110" t="s">
        <v>4094</v>
      </c>
      <c r="I775" s="110" t="s">
        <v>4403</v>
      </c>
      <c r="J775" s="110" t="str">
        <f t="shared" si="12"/>
        <v xml:space="preserve">2217 Etain Rd, Irving, TX 75060       </v>
      </c>
      <c r="K775" s="111">
        <v>45086</v>
      </c>
      <c r="L775" s="111">
        <v>45086</v>
      </c>
      <c r="M775" s="111">
        <v>45183</v>
      </c>
      <c r="N775" s="111">
        <v>45184</v>
      </c>
      <c r="O775" s="111"/>
      <c r="P775" s="110" t="s">
        <v>1067</v>
      </c>
      <c r="Q775" s="110" t="s">
        <v>761</v>
      </c>
      <c r="R775" s="110" t="s">
        <v>4456</v>
      </c>
      <c r="S775" s="110" t="s">
        <v>4181</v>
      </c>
    </row>
    <row r="776" spans="1:19" x14ac:dyDescent="0.2">
      <c r="A776" s="110">
        <v>240664</v>
      </c>
      <c r="B776" s="110" t="s">
        <v>969</v>
      </c>
      <c r="C776" s="110" t="s">
        <v>845</v>
      </c>
      <c r="D776" s="110" t="s">
        <v>1498</v>
      </c>
      <c r="E776" s="110" t="s">
        <v>5254</v>
      </c>
      <c r="G776" s="110" t="s">
        <v>5043</v>
      </c>
      <c r="H776" s="110" t="s">
        <v>4094</v>
      </c>
      <c r="I776" s="110" t="s">
        <v>5044</v>
      </c>
      <c r="J776" s="110" t="str">
        <f t="shared" si="12"/>
        <v xml:space="preserve">648 W 6th Ave, Corsicana, TX 75110       </v>
      </c>
      <c r="K776" s="111">
        <v>45072</v>
      </c>
      <c r="L776" s="111">
        <v>45072</v>
      </c>
      <c r="M776" s="111">
        <v>45626</v>
      </c>
      <c r="N776" s="111"/>
      <c r="O776" s="111"/>
      <c r="P776" s="110" t="s">
        <v>1165</v>
      </c>
      <c r="Q776" s="110" t="s">
        <v>761</v>
      </c>
      <c r="R776" s="110" t="s">
        <v>4584</v>
      </c>
      <c r="S776" s="110" t="s">
        <v>4181</v>
      </c>
    </row>
    <row r="777" spans="1:19" hidden="1" x14ac:dyDescent="0.2">
      <c r="A777" s="110">
        <v>240665</v>
      </c>
      <c r="B777" s="110" t="s">
        <v>975</v>
      </c>
      <c r="C777" s="110" t="s">
        <v>766</v>
      </c>
      <c r="D777" s="110" t="s">
        <v>1781</v>
      </c>
      <c r="E777" s="110" t="s">
        <v>5255</v>
      </c>
      <c r="G777" s="110" t="s">
        <v>4104</v>
      </c>
      <c r="H777" s="110" t="s">
        <v>4094</v>
      </c>
      <c r="I777" s="110" t="s">
        <v>4262</v>
      </c>
      <c r="J777" s="110" t="str">
        <f t="shared" si="12"/>
        <v xml:space="preserve">5748 Preston View Blvd 1004, Dallas, TX 75240       </v>
      </c>
      <c r="K777" s="111">
        <v>45089</v>
      </c>
      <c r="L777" s="111">
        <v>45089</v>
      </c>
      <c r="M777" s="111">
        <v>45185</v>
      </c>
      <c r="N777" s="111">
        <v>45185</v>
      </c>
      <c r="O777" s="111"/>
      <c r="P777" s="110" t="s">
        <v>989</v>
      </c>
      <c r="Q777" s="110" t="s">
        <v>761</v>
      </c>
      <c r="R777" s="110" t="s">
        <v>4361</v>
      </c>
      <c r="S777" s="110" t="s">
        <v>4181</v>
      </c>
    </row>
    <row r="778" spans="1:19" x14ac:dyDescent="0.2">
      <c r="A778" s="110">
        <v>240666</v>
      </c>
      <c r="B778" s="110" t="s">
        <v>1260</v>
      </c>
      <c r="C778" s="110" t="s">
        <v>778</v>
      </c>
      <c r="D778" s="110" t="s">
        <v>1782</v>
      </c>
      <c r="E778" s="110" t="s">
        <v>5256</v>
      </c>
      <c r="G778" s="110" t="s">
        <v>4385</v>
      </c>
      <c r="H778" s="110" t="s">
        <v>4094</v>
      </c>
      <c r="I778" s="110" t="s">
        <v>4386</v>
      </c>
      <c r="J778" s="110" t="str">
        <f t="shared" si="12"/>
        <v xml:space="preserve">26850 US-380 Apt 3607, Aubrey, TX 76227       </v>
      </c>
      <c r="K778" s="111">
        <v>45096</v>
      </c>
      <c r="L778" s="111">
        <v>45096</v>
      </c>
      <c r="M778" s="111">
        <v>45625</v>
      </c>
      <c r="N778" s="111"/>
      <c r="O778" s="111"/>
      <c r="P778" s="110" t="s">
        <v>1783</v>
      </c>
      <c r="Q778" s="110" t="s">
        <v>761</v>
      </c>
      <c r="R778" s="110" t="s">
        <v>5257</v>
      </c>
      <c r="S778" s="110" t="s">
        <v>4181</v>
      </c>
    </row>
    <row r="779" spans="1:19" x14ac:dyDescent="0.2">
      <c r="A779" s="110">
        <v>240667</v>
      </c>
      <c r="B779" s="110" t="s">
        <v>1061</v>
      </c>
      <c r="C779" s="110" t="s">
        <v>778</v>
      </c>
      <c r="D779" s="110" t="s">
        <v>907</v>
      </c>
      <c r="E779" s="110" t="s">
        <v>5258</v>
      </c>
      <c r="G779" s="110" t="s">
        <v>5259</v>
      </c>
      <c r="H779" s="110" t="s">
        <v>4094</v>
      </c>
      <c r="I779" s="110" t="s">
        <v>5260</v>
      </c>
      <c r="J779" s="110" t="str">
        <f t="shared" si="12"/>
        <v xml:space="preserve">13401 Mountain Creek Dr, Venus, TX 76084       </v>
      </c>
      <c r="K779" s="111">
        <v>45093</v>
      </c>
      <c r="L779" s="111">
        <v>45093</v>
      </c>
      <c r="M779" s="111">
        <v>45297</v>
      </c>
      <c r="N779" s="111">
        <v>45297</v>
      </c>
      <c r="O779" s="111">
        <v>45247</v>
      </c>
      <c r="P779" s="110" t="s">
        <v>1325</v>
      </c>
      <c r="Q779" s="110" t="s">
        <v>761</v>
      </c>
      <c r="R779" s="110" t="s">
        <v>4784</v>
      </c>
      <c r="S779" s="110" t="s">
        <v>4181</v>
      </c>
    </row>
    <row r="780" spans="1:19" hidden="1" x14ac:dyDescent="0.2">
      <c r="A780" s="110">
        <v>240668</v>
      </c>
      <c r="B780" s="110" t="s">
        <v>1784</v>
      </c>
      <c r="C780" s="110" t="s">
        <v>791</v>
      </c>
      <c r="D780" s="110" t="s">
        <v>1785</v>
      </c>
      <c r="E780" s="110" t="s">
        <v>5261</v>
      </c>
      <c r="G780" s="110" t="s">
        <v>4498</v>
      </c>
      <c r="H780" s="110" t="s">
        <v>4094</v>
      </c>
      <c r="I780" s="110" t="s">
        <v>4468</v>
      </c>
      <c r="J780" s="110" t="str">
        <f t="shared" si="12"/>
        <v xml:space="preserve">9708 PINEHURST LN, DALLAS, TX 75227       </v>
      </c>
      <c r="K780" s="111">
        <v>45103</v>
      </c>
      <c r="L780" s="111">
        <v>45103</v>
      </c>
      <c r="M780" s="111">
        <v>45183</v>
      </c>
      <c r="N780" s="111">
        <v>45183</v>
      </c>
      <c r="O780" s="111"/>
      <c r="P780" s="110" t="s">
        <v>989</v>
      </c>
      <c r="Q780" s="110" t="s">
        <v>761</v>
      </c>
      <c r="R780" s="110" t="s">
        <v>4361</v>
      </c>
      <c r="S780" s="110" t="s">
        <v>4181</v>
      </c>
    </row>
    <row r="781" spans="1:19" hidden="1" x14ac:dyDescent="0.2">
      <c r="A781" s="110">
        <v>240669</v>
      </c>
      <c r="B781" s="110" t="s">
        <v>1786</v>
      </c>
      <c r="C781" s="110" t="s">
        <v>810</v>
      </c>
      <c r="D781" s="110" t="s">
        <v>1787</v>
      </c>
      <c r="E781" s="110" t="s">
        <v>5262</v>
      </c>
      <c r="G781" s="110" t="s">
        <v>5263</v>
      </c>
      <c r="H781" s="110" t="s">
        <v>4094</v>
      </c>
      <c r="I781" s="110" t="s">
        <v>4142</v>
      </c>
      <c r="J781" s="110" t="str">
        <f t="shared" si="12"/>
        <v xml:space="preserve">712 N COOPER ST, ARLINGTON, TX 76011       </v>
      </c>
      <c r="K781" s="111">
        <v>45099</v>
      </c>
      <c r="L781" s="111">
        <v>45099</v>
      </c>
      <c r="M781" s="111">
        <v>45100</v>
      </c>
      <c r="N781" s="111">
        <v>45100</v>
      </c>
      <c r="O781" s="111"/>
      <c r="P781" s="110" t="s">
        <v>1054</v>
      </c>
      <c r="Q781" s="110" t="s">
        <v>761</v>
      </c>
      <c r="R781" s="110" t="s">
        <v>4440</v>
      </c>
      <c r="S781" s="110" t="s">
        <v>4181</v>
      </c>
    </row>
    <row r="782" spans="1:19" hidden="1" x14ac:dyDescent="0.2">
      <c r="A782" s="110">
        <v>240670</v>
      </c>
      <c r="B782" s="110" t="s">
        <v>1788</v>
      </c>
      <c r="D782" s="110" t="s">
        <v>1789</v>
      </c>
      <c r="E782" s="110" t="s">
        <v>5264</v>
      </c>
      <c r="G782" s="110" t="s">
        <v>4498</v>
      </c>
      <c r="H782" s="110" t="s">
        <v>4094</v>
      </c>
      <c r="I782" s="110" t="s">
        <v>4161</v>
      </c>
      <c r="J782" s="110" t="str">
        <f t="shared" si="12"/>
        <v xml:space="preserve">6650 ST REGIS DR, DALLAS, TX 75217       </v>
      </c>
      <c r="K782" s="111">
        <v>45098</v>
      </c>
      <c r="L782" s="111">
        <v>45098</v>
      </c>
      <c r="M782" s="111">
        <v>45098</v>
      </c>
      <c r="N782" s="111">
        <v>45098</v>
      </c>
      <c r="O782" s="111"/>
      <c r="P782" s="110" t="s">
        <v>989</v>
      </c>
      <c r="Q782" s="110" t="s">
        <v>761</v>
      </c>
      <c r="R782" s="110" t="s">
        <v>4361</v>
      </c>
      <c r="S782" s="110" t="s">
        <v>4181</v>
      </c>
    </row>
    <row r="783" spans="1:19" x14ac:dyDescent="0.2">
      <c r="A783" s="110">
        <v>240671</v>
      </c>
      <c r="B783" s="110" t="s">
        <v>1227</v>
      </c>
      <c r="C783" s="110" t="s">
        <v>810</v>
      </c>
      <c r="D783" s="110" t="s">
        <v>1790</v>
      </c>
      <c r="E783" s="110" t="s">
        <v>5265</v>
      </c>
      <c r="G783" s="110" t="s">
        <v>5266</v>
      </c>
      <c r="H783" s="110" t="s">
        <v>4094</v>
      </c>
      <c r="I783" s="110" t="s">
        <v>5267</v>
      </c>
      <c r="J783" s="110" t="str">
        <f t="shared" si="12"/>
        <v xml:space="preserve">2900 Crossroads Dr, Longview, TX 75605       </v>
      </c>
      <c r="K783" s="111">
        <v>45103</v>
      </c>
      <c r="L783" s="111">
        <v>45100</v>
      </c>
      <c r="M783" s="111">
        <v>45415</v>
      </c>
      <c r="N783" s="111">
        <v>45415</v>
      </c>
      <c r="O783" s="111"/>
      <c r="P783" s="110" t="s">
        <v>1791</v>
      </c>
      <c r="R783" s="110" t="s">
        <v>5268</v>
      </c>
      <c r="S783" s="110" t="s">
        <v>4181</v>
      </c>
    </row>
    <row r="784" spans="1:19" x14ac:dyDescent="0.2">
      <c r="A784" s="110">
        <v>240672</v>
      </c>
      <c r="B784" s="110" t="s">
        <v>1596</v>
      </c>
      <c r="C784" s="110" t="s">
        <v>845</v>
      </c>
      <c r="D784" s="110" t="s">
        <v>1792</v>
      </c>
      <c r="E784" s="110" t="s">
        <v>5269</v>
      </c>
      <c r="G784" s="110" t="s">
        <v>5270</v>
      </c>
      <c r="H784" s="110" t="s">
        <v>4094</v>
      </c>
      <c r="I784" s="110" t="s">
        <v>5271</v>
      </c>
      <c r="J784" s="110" t="str">
        <f t="shared" si="12"/>
        <v xml:space="preserve">331 Country Rd 4152, Pittsburg, TX 75686       </v>
      </c>
      <c r="K784" s="111">
        <v>45105</v>
      </c>
      <c r="L784" s="111">
        <v>45105</v>
      </c>
      <c r="M784" s="111">
        <v>45299</v>
      </c>
      <c r="N784" s="111">
        <v>45299</v>
      </c>
      <c r="O784" s="111"/>
      <c r="P784" s="110" t="s">
        <v>1095</v>
      </c>
      <c r="Q784" s="110" t="s">
        <v>761</v>
      </c>
      <c r="R784" s="110" t="s">
        <v>4482</v>
      </c>
      <c r="S784" s="110" t="s">
        <v>4181</v>
      </c>
    </row>
    <row r="785" spans="1:19" hidden="1" x14ac:dyDescent="0.2">
      <c r="A785" s="110">
        <v>240673</v>
      </c>
      <c r="B785" s="110" t="s">
        <v>1793</v>
      </c>
      <c r="C785" s="110" t="s">
        <v>845</v>
      </c>
      <c r="D785" s="110" t="s">
        <v>1794</v>
      </c>
      <c r="E785" s="110" t="s">
        <v>5272</v>
      </c>
      <c r="G785" s="110" t="s">
        <v>1498</v>
      </c>
      <c r="H785" s="110" t="s">
        <v>4094</v>
      </c>
      <c r="I785" s="110" t="s">
        <v>5011</v>
      </c>
      <c r="J785" s="110" t="str">
        <f t="shared" si="12"/>
        <v xml:space="preserve">PO Box 272, Alvarado, TX 76009       </v>
      </c>
      <c r="K785" s="111">
        <v>45117</v>
      </c>
      <c r="L785" s="111">
        <v>45117</v>
      </c>
      <c r="M785" s="111">
        <v>45117</v>
      </c>
      <c r="N785" s="111">
        <v>45117</v>
      </c>
      <c r="O785" s="111"/>
      <c r="P785" s="110" t="s">
        <v>989</v>
      </c>
      <c r="Q785" s="110" t="s">
        <v>761</v>
      </c>
      <c r="R785" s="110" t="s">
        <v>4361</v>
      </c>
      <c r="S785" s="110" t="s">
        <v>4181</v>
      </c>
    </row>
    <row r="786" spans="1:19" hidden="1" x14ac:dyDescent="0.2">
      <c r="A786" s="110">
        <v>240674</v>
      </c>
      <c r="B786" s="110" t="s">
        <v>1795</v>
      </c>
      <c r="C786" s="110" t="s">
        <v>816</v>
      </c>
      <c r="D786" s="110" t="s">
        <v>1796</v>
      </c>
      <c r="E786" s="110" t="s">
        <v>5273</v>
      </c>
      <c r="G786" s="110" t="s">
        <v>5274</v>
      </c>
      <c r="H786" s="110" t="s">
        <v>4094</v>
      </c>
      <c r="I786" s="110" t="s">
        <v>4410</v>
      </c>
      <c r="J786" s="110" t="str">
        <f t="shared" si="12"/>
        <v xml:space="preserve">1340 ACOSTA ST, GRAND PRAIRIE, TX 75051       </v>
      </c>
      <c r="K786" s="111">
        <v>45117</v>
      </c>
      <c r="L786" s="111">
        <v>45117</v>
      </c>
      <c r="M786" s="111">
        <v>45260</v>
      </c>
      <c r="N786" s="111">
        <v>45260</v>
      </c>
      <c r="O786" s="111"/>
      <c r="P786" s="110" t="s">
        <v>1165</v>
      </c>
      <c r="Q786" s="110" t="s">
        <v>761</v>
      </c>
      <c r="R786" s="110" t="s">
        <v>4584</v>
      </c>
      <c r="S786" s="110" t="s">
        <v>4181</v>
      </c>
    </row>
    <row r="787" spans="1:19" x14ac:dyDescent="0.2">
      <c r="A787" s="110">
        <v>240675</v>
      </c>
      <c r="B787" s="110" t="s">
        <v>1797</v>
      </c>
      <c r="C787" s="110" t="s">
        <v>778</v>
      </c>
      <c r="D787" s="110" t="s">
        <v>1798</v>
      </c>
      <c r="E787" s="110" t="s">
        <v>5275</v>
      </c>
      <c r="G787" s="110" t="s">
        <v>4249</v>
      </c>
      <c r="H787" s="110" t="s">
        <v>4094</v>
      </c>
      <c r="I787" s="110" t="s">
        <v>5199</v>
      </c>
      <c r="J787" s="110" t="str">
        <f t="shared" si="12"/>
        <v xml:space="preserve">1595 S Old Orchard Ln 203, Lewisville, TX 75067       </v>
      </c>
      <c r="K787" s="111">
        <v>45117</v>
      </c>
      <c r="L787" s="111">
        <v>45117</v>
      </c>
      <c r="M787" s="111">
        <v>45623</v>
      </c>
      <c r="N787" s="111"/>
      <c r="O787" s="111"/>
      <c r="P787" s="110" t="s">
        <v>1165</v>
      </c>
      <c r="Q787" s="110" t="s">
        <v>771</v>
      </c>
      <c r="R787" s="110" t="s">
        <v>4584</v>
      </c>
      <c r="S787" s="110" t="s">
        <v>4181</v>
      </c>
    </row>
    <row r="788" spans="1:19" hidden="1" x14ac:dyDescent="0.2">
      <c r="A788" s="110">
        <v>240676</v>
      </c>
      <c r="B788" s="110" t="s">
        <v>877</v>
      </c>
      <c r="C788" s="110" t="s">
        <v>845</v>
      </c>
      <c r="D788" s="110" t="s">
        <v>1799</v>
      </c>
      <c r="E788" s="110" t="s">
        <v>5276</v>
      </c>
      <c r="G788" s="110" t="s">
        <v>4119</v>
      </c>
      <c r="H788" s="110" t="s">
        <v>4094</v>
      </c>
      <c r="I788" s="110" t="s">
        <v>4434</v>
      </c>
      <c r="J788" s="110" t="str">
        <f t="shared" si="12"/>
        <v xml:space="preserve">720 S Haynes Ave, Fort Worth, TX 76103       </v>
      </c>
      <c r="K788" s="111">
        <v>45124</v>
      </c>
      <c r="L788" s="111">
        <v>45124</v>
      </c>
      <c r="M788" s="111">
        <v>45187</v>
      </c>
      <c r="N788" s="111">
        <v>45187</v>
      </c>
      <c r="O788" s="111"/>
      <c r="P788" s="110" t="s">
        <v>1054</v>
      </c>
      <c r="Q788" s="110" t="s">
        <v>761</v>
      </c>
      <c r="R788" s="110" t="s">
        <v>4440</v>
      </c>
      <c r="S788" s="110" t="s">
        <v>4181</v>
      </c>
    </row>
    <row r="789" spans="1:19" hidden="1" x14ac:dyDescent="0.2">
      <c r="A789" s="110">
        <v>240677</v>
      </c>
      <c r="B789" s="110" t="s">
        <v>1800</v>
      </c>
      <c r="D789" s="110" t="s">
        <v>1801</v>
      </c>
      <c r="E789" s="110" t="s">
        <v>5277</v>
      </c>
      <c r="G789" s="110" t="s">
        <v>4515</v>
      </c>
      <c r="H789" s="110" t="s">
        <v>4094</v>
      </c>
      <c r="I789" s="110" t="s">
        <v>4516</v>
      </c>
      <c r="J789" s="110" t="str">
        <f t="shared" si="12"/>
        <v xml:space="preserve">4761 Cheryl Ln, Kaufman, TX 75142       </v>
      </c>
      <c r="K789" s="111">
        <v>45138</v>
      </c>
      <c r="L789" s="111">
        <v>45138</v>
      </c>
      <c r="M789" s="111">
        <v>45138</v>
      </c>
      <c r="N789" s="111">
        <v>45138</v>
      </c>
      <c r="O789" s="111"/>
      <c r="P789" s="110" t="s">
        <v>989</v>
      </c>
      <c r="Q789" s="110" t="s">
        <v>761</v>
      </c>
      <c r="R789" s="110" t="s">
        <v>4361</v>
      </c>
      <c r="S789" s="110" t="s">
        <v>4181</v>
      </c>
    </row>
    <row r="790" spans="1:19" hidden="1" x14ac:dyDescent="0.2">
      <c r="A790" s="110">
        <v>240678</v>
      </c>
      <c r="B790" s="110" t="s">
        <v>1484</v>
      </c>
      <c r="D790" s="110" t="s">
        <v>1802</v>
      </c>
      <c r="E790" s="110" t="s">
        <v>5278</v>
      </c>
      <c r="G790" s="110" t="s">
        <v>5279</v>
      </c>
      <c r="H790" s="110" t="s">
        <v>5280</v>
      </c>
      <c r="I790" s="110" t="s">
        <v>5281</v>
      </c>
      <c r="J790" s="110" t="str">
        <f t="shared" si="12"/>
        <v xml:space="preserve">9977 Elwood Ave, Fontana, CA 92335       </v>
      </c>
      <c r="K790" s="111">
        <v>45140</v>
      </c>
      <c r="L790" s="111">
        <v>45140</v>
      </c>
      <c r="M790" s="111">
        <v>45182</v>
      </c>
      <c r="N790" s="111">
        <v>45182</v>
      </c>
      <c r="O790" s="111"/>
      <c r="P790" s="110" t="s">
        <v>1244</v>
      </c>
      <c r="Q790" s="110" t="s">
        <v>761</v>
      </c>
      <c r="R790" s="110" t="s">
        <v>4685</v>
      </c>
      <c r="S790" s="110" t="s">
        <v>4181</v>
      </c>
    </row>
    <row r="791" spans="1:19" x14ac:dyDescent="0.2">
      <c r="A791" s="110">
        <v>240679</v>
      </c>
      <c r="B791" s="110" t="s">
        <v>1803</v>
      </c>
      <c r="C791" s="110" t="s">
        <v>950</v>
      </c>
      <c r="D791" s="110" t="s">
        <v>1804</v>
      </c>
      <c r="E791" s="110" t="s">
        <v>5282</v>
      </c>
      <c r="G791" s="110" t="s">
        <v>4838</v>
      </c>
      <c r="H791" s="110" t="s">
        <v>4094</v>
      </c>
      <c r="I791" s="110" t="s">
        <v>4839</v>
      </c>
      <c r="J791" s="110" t="str">
        <f t="shared" si="12"/>
        <v xml:space="preserve">500 Cookston Ln, Royse City, TX 75189       </v>
      </c>
      <c r="K791" s="111">
        <v>45153</v>
      </c>
      <c r="L791" s="111">
        <v>45153</v>
      </c>
      <c r="M791" s="111">
        <v>45625</v>
      </c>
      <c r="N791" s="111"/>
      <c r="O791" s="111"/>
      <c r="P791" s="110" t="s">
        <v>843</v>
      </c>
      <c r="R791" s="110" t="s">
        <v>4180</v>
      </c>
      <c r="S791" s="110" t="s">
        <v>4181</v>
      </c>
    </row>
    <row r="792" spans="1:19" hidden="1" x14ac:dyDescent="0.2">
      <c r="A792" s="110">
        <v>240680</v>
      </c>
      <c r="B792" s="110" t="s">
        <v>1805</v>
      </c>
      <c r="C792" s="110" t="s">
        <v>778</v>
      </c>
      <c r="D792" s="110" t="s">
        <v>1806</v>
      </c>
      <c r="E792" s="110" t="s">
        <v>5283</v>
      </c>
      <c r="G792" s="110" t="s">
        <v>5284</v>
      </c>
      <c r="H792" s="110" t="s">
        <v>4094</v>
      </c>
      <c r="I792" s="110" t="s">
        <v>5285</v>
      </c>
      <c r="J792" s="110" t="str">
        <f t="shared" si="12"/>
        <v xml:space="preserve">600 Rio Bravo Dr, Haslet, TX 76052       </v>
      </c>
      <c r="K792" s="111">
        <v>45159</v>
      </c>
      <c r="L792" s="111">
        <v>45159</v>
      </c>
      <c r="M792" s="111">
        <v>45226</v>
      </c>
      <c r="N792" s="111">
        <v>45226</v>
      </c>
      <c r="O792" s="111"/>
      <c r="P792" s="110" t="s">
        <v>1165</v>
      </c>
      <c r="Q792" s="110" t="s">
        <v>761</v>
      </c>
      <c r="R792" s="110" t="s">
        <v>4584</v>
      </c>
      <c r="S792" s="110" t="s">
        <v>4181</v>
      </c>
    </row>
    <row r="793" spans="1:19" x14ac:dyDescent="0.2">
      <c r="A793" s="110">
        <v>240681</v>
      </c>
      <c r="B793" s="110" t="s">
        <v>914</v>
      </c>
      <c r="D793" s="110" t="s">
        <v>1807</v>
      </c>
      <c r="E793" s="110" t="s">
        <v>5286</v>
      </c>
      <c r="G793" s="110" t="s">
        <v>5287</v>
      </c>
      <c r="H793" s="110" t="s">
        <v>4094</v>
      </c>
      <c r="I793" s="110" t="s">
        <v>5288</v>
      </c>
      <c r="J793" s="110" t="str">
        <f t="shared" si="12"/>
        <v xml:space="preserve">209 N Bradfield Rd, Daingerfield, TX 75638       </v>
      </c>
      <c r="K793" s="111">
        <v>45153</v>
      </c>
      <c r="L793" s="111">
        <v>45153</v>
      </c>
      <c r="M793" s="111">
        <v>45299</v>
      </c>
      <c r="N793" s="111">
        <v>45299</v>
      </c>
      <c r="O793" s="111"/>
      <c r="P793" s="110" t="s">
        <v>989</v>
      </c>
      <c r="Q793" s="110" t="s">
        <v>761</v>
      </c>
      <c r="R793" s="110" t="s">
        <v>4361</v>
      </c>
      <c r="S793" s="110" t="s">
        <v>4181</v>
      </c>
    </row>
    <row r="794" spans="1:19" x14ac:dyDescent="0.2">
      <c r="A794" s="110">
        <v>240682</v>
      </c>
      <c r="B794" s="110" t="s">
        <v>1808</v>
      </c>
      <c r="D794" s="110" t="s">
        <v>917</v>
      </c>
      <c r="E794" s="110" t="s">
        <v>5289</v>
      </c>
      <c r="G794" s="110" t="s">
        <v>4957</v>
      </c>
      <c r="H794" s="110" t="s">
        <v>4094</v>
      </c>
      <c r="I794" s="110" t="s">
        <v>4958</v>
      </c>
      <c r="J794" s="110" t="str">
        <f t="shared" si="12"/>
        <v xml:space="preserve">12006 Gaiter Dr, Balch Springs, TX 75180       </v>
      </c>
      <c r="K794" s="111">
        <v>45154</v>
      </c>
      <c r="L794" s="111">
        <v>45154</v>
      </c>
      <c r="M794" s="111">
        <v>45622</v>
      </c>
      <c r="N794" s="111"/>
      <c r="O794" s="111"/>
      <c r="P794" s="110" t="s">
        <v>1095</v>
      </c>
      <c r="Q794" s="110" t="s">
        <v>761</v>
      </c>
      <c r="R794" s="110" t="s">
        <v>4482</v>
      </c>
      <c r="S794" s="110" t="s">
        <v>4181</v>
      </c>
    </row>
    <row r="795" spans="1:19" hidden="1" x14ac:dyDescent="0.2">
      <c r="A795" s="110">
        <v>240683</v>
      </c>
      <c r="B795" s="110" t="s">
        <v>1809</v>
      </c>
      <c r="C795" s="110" t="s">
        <v>791</v>
      </c>
      <c r="D795" s="110" t="s">
        <v>1228</v>
      </c>
      <c r="E795" s="110" t="s">
        <v>5290</v>
      </c>
      <c r="G795" s="110" t="s">
        <v>5291</v>
      </c>
      <c r="H795" s="110" t="s">
        <v>4200</v>
      </c>
      <c r="I795" s="110" t="s">
        <v>5292</v>
      </c>
      <c r="J795" s="110" t="str">
        <f t="shared" si="12"/>
        <v xml:space="preserve">308 E Monroe St, Waurika, OK 73573       </v>
      </c>
      <c r="K795" s="111">
        <v>45117</v>
      </c>
      <c r="L795" s="111">
        <v>45117</v>
      </c>
      <c r="M795" s="111">
        <v>45155</v>
      </c>
      <c r="N795" s="111">
        <v>45155</v>
      </c>
      <c r="O795" s="111"/>
      <c r="P795" s="110" t="s">
        <v>989</v>
      </c>
      <c r="R795" s="110" t="s">
        <v>4361</v>
      </c>
      <c r="S795" s="110" t="s">
        <v>4181</v>
      </c>
    </row>
    <row r="796" spans="1:19" hidden="1" x14ac:dyDescent="0.2">
      <c r="A796" s="110">
        <v>240684</v>
      </c>
      <c r="B796" s="110" t="s">
        <v>932</v>
      </c>
      <c r="C796" s="110" t="s">
        <v>900</v>
      </c>
      <c r="D796" s="110" t="s">
        <v>1810</v>
      </c>
      <c r="E796" s="110" t="s">
        <v>5293</v>
      </c>
      <c r="G796" s="110" t="s">
        <v>5294</v>
      </c>
      <c r="H796" s="110" t="s">
        <v>4200</v>
      </c>
      <c r="I796" s="110" t="s">
        <v>5295</v>
      </c>
      <c r="J796" s="110" t="str">
        <f t="shared" si="12"/>
        <v xml:space="preserve">37033 County St 2640, Anadarko, OK 73005       </v>
      </c>
      <c r="K796" s="111">
        <v>45117</v>
      </c>
      <c r="L796" s="111">
        <v>45117</v>
      </c>
      <c r="M796" s="111">
        <v>45155</v>
      </c>
      <c r="N796" s="111">
        <v>45155</v>
      </c>
      <c r="O796" s="111"/>
      <c r="P796" s="110" t="s">
        <v>989</v>
      </c>
      <c r="R796" s="110" t="s">
        <v>4361</v>
      </c>
      <c r="S796" s="110" t="s">
        <v>4181</v>
      </c>
    </row>
    <row r="797" spans="1:19" hidden="1" x14ac:dyDescent="0.2">
      <c r="A797" s="110">
        <v>240685</v>
      </c>
      <c r="B797" s="110" t="s">
        <v>1811</v>
      </c>
      <c r="D797" s="110" t="s">
        <v>1812</v>
      </c>
      <c r="E797" s="110" t="s">
        <v>5296</v>
      </c>
      <c r="G797" s="110" t="s">
        <v>4104</v>
      </c>
      <c r="H797" s="110" t="s">
        <v>4094</v>
      </c>
      <c r="I797" s="110" t="s">
        <v>4206</v>
      </c>
      <c r="J797" s="110" t="str">
        <f t="shared" si="12"/>
        <v xml:space="preserve">411 S Morocco Ave, Dallas, TX 75211       </v>
      </c>
      <c r="K797" s="111">
        <v>45156</v>
      </c>
      <c r="L797" s="111">
        <v>45156</v>
      </c>
      <c r="M797" s="111">
        <v>45255</v>
      </c>
      <c r="N797" s="111">
        <v>45256</v>
      </c>
      <c r="O797" s="111"/>
      <c r="P797" s="110" t="s">
        <v>989</v>
      </c>
      <c r="Q797" s="110" t="s">
        <v>761</v>
      </c>
      <c r="R797" s="110" t="s">
        <v>4361</v>
      </c>
      <c r="S797" s="110" t="s">
        <v>4181</v>
      </c>
    </row>
    <row r="798" spans="1:19" hidden="1" x14ac:dyDescent="0.2">
      <c r="A798" s="110">
        <v>240686</v>
      </c>
      <c r="B798" s="110" t="s">
        <v>1680</v>
      </c>
      <c r="D798" s="110" t="s">
        <v>1394</v>
      </c>
      <c r="E798" s="110" t="s">
        <v>5297</v>
      </c>
      <c r="G798" s="110" t="s">
        <v>4427</v>
      </c>
      <c r="H798" s="110" t="s">
        <v>4094</v>
      </c>
      <c r="I798" s="110" t="s">
        <v>4428</v>
      </c>
      <c r="J798" s="110" t="str">
        <f t="shared" si="12"/>
        <v xml:space="preserve">3521 Cotillion Dr, Plano, TX 75074       </v>
      </c>
      <c r="K798" s="111">
        <v>45156</v>
      </c>
      <c r="L798" s="111">
        <v>45156</v>
      </c>
      <c r="M798" s="111">
        <v>45248</v>
      </c>
      <c r="N798" s="111">
        <v>45248</v>
      </c>
      <c r="O798" s="111"/>
      <c r="P798" s="110" t="s">
        <v>989</v>
      </c>
      <c r="Q798" s="110" t="s">
        <v>761</v>
      </c>
      <c r="R798" s="110" t="s">
        <v>4361</v>
      </c>
      <c r="S798" s="110" t="s">
        <v>4181</v>
      </c>
    </row>
    <row r="799" spans="1:19" x14ac:dyDescent="0.2">
      <c r="A799" s="110">
        <v>240687</v>
      </c>
      <c r="B799" s="110" t="s">
        <v>1089</v>
      </c>
      <c r="C799" s="110" t="s">
        <v>764</v>
      </c>
      <c r="D799" s="110" t="s">
        <v>1813</v>
      </c>
      <c r="E799" s="110" t="s">
        <v>5298</v>
      </c>
      <c r="G799" s="110" t="s">
        <v>5266</v>
      </c>
      <c r="H799" s="110" t="s">
        <v>4094</v>
      </c>
      <c r="I799" s="110" t="s">
        <v>5299</v>
      </c>
      <c r="J799" s="110" t="str">
        <f t="shared" si="12"/>
        <v xml:space="preserve">214 Brown St, Longview, TX 75601       </v>
      </c>
      <c r="K799" s="111">
        <v>45161</v>
      </c>
      <c r="L799" s="111">
        <v>45161</v>
      </c>
      <c r="M799" s="111">
        <v>45609</v>
      </c>
      <c r="N799" s="111"/>
      <c r="O799" s="111"/>
      <c r="P799" s="110" t="s">
        <v>989</v>
      </c>
      <c r="Q799" s="110" t="s">
        <v>761</v>
      </c>
      <c r="R799" s="110" t="s">
        <v>4361</v>
      </c>
      <c r="S799" s="110" t="s">
        <v>4181</v>
      </c>
    </row>
    <row r="800" spans="1:19" x14ac:dyDescent="0.2">
      <c r="A800" s="110">
        <v>240688</v>
      </c>
      <c r="B800" s="110" t="s">
        <v>1675</v>
      </c>
      <c r="D800" s="110" t="s">
        <v>1814</v>
      </c>
      <c r="E800" s="110" t="s">
        <v>5289</v>
      </c>
      <c r="G800" s="110" t="s">
        <v>5300</v>
      </c>
      <c r="H800" s="110" t="s">
        <v>4094</v>
      </c>
      <c r="I800" s="110" t="s">
        <v>4958</v>
      </c>
      <c r="J800" s="110" t="str">
        <f t="shared" si="12"/>
        <v xml:space="preserve">12006 Gaiter Dr, Balch Spring, TX 75180       </v>
      </c>
      <c r="K800" s="111">
        <v>45174</v>
      </c>
      <c r="L800" s="111">
        <v>45174</v>
      </c>
      <c r="M800" s="111">
        <v>45618</v>
      </c>
      <c r="N800" s="111"/>
      <c r="O800" s="111"/>
      <c r="P800" s="110" t="s">
        <v>1022</v>
      </c>
      <c r="Q800" s="110" t="s">
        <v>761</v>
      </c>
      <c r="R800" s="110" t="s">
        <v>4404</v>
      </c>
      <c r="S800" s="110" t="s">
        <v>4181</v>
      </c>
    </row>
    <row r="801" spans="1:19" hidden="1" x14ac:dyDescent="0.2">
      <c r="A801" s="110">
        <v>240689</v>
      </c>
      <c r="B801" s="110" t="s">
        <v>916</v>
      </c>
      <c r="C801" s="110" t="s">
        <v>940</v>
      </c>
      <c r="D801" s="110" t="s">
        <v>1815</v>
      </c>
      <c r="E801" s="110" t="s">
        <v>5301</v>
      </c>
      <c r="G801" s="110" t="s">
        <v>4346</v>
      </c>
      <c r="H801" s="110" t="s">
        <v>4094</v>
      </c>
      <c r="I801" s="110" t="s">
        <v>5302</v>
      </c>
      <c r="J801" s="110" t="str">
        <f t="shared" si="12"/>
        <v xml:space="preserve">6000 Eldorado Pkwy 1433, Frisco, TX 75033       </v>
      </c>
      <c r="K801" s="111">
        <v>45187</v>
      </c>
      <c r="L801" s="111">
        <v>45187</v>
      </c>
      <c r="M801" s="111">
        <v>45252</v>
      </c>
      <c r="N801" s="111">
        <v>45252</v>
      </c>
      <c r="O801" s="111"/>
      <c r="P801" s="110" t="s">
        <v>996</v>
      </c>
      <c r="Q801" s="110" t="s">
        <v>771</v>
      </c>
      <c r="R801" s="110" t="s">
        <v>4370</v>
      </c>
      <c r="S801" s="110" t="s">
        <v>4181</v>
      </c>
    </row>
    <row r="802" spans="1:19" x14ac:dyDescent="0.2">
      <c r="A802" s="110">
        <v>240690</v>
      </c>
      <c r="B802" s="110" t="s">
        <v>1816</v>
      </c>
      <c r="D802" s="110" t="s">
        <v>1817</v>
      </c>
      <c r="E802" s="110" t="s">
        <v>5303</v>
      </c>
      <c r="G802" s="110" t="s">
        <v>5304</v>
      </c>
      <c r="H802" s="110" t="s">
        <v>4094</v>
      </c>
      <c r="I802" s="110" t="s">
        <v>5305</v>
      </c>
      <c r="J802" s="110" t="str">
        <f t="shared" si="12"/>
        <v xml:space="preserve">1015 Louisville Rd, Pennington, TX 75856       </v>
      </c>
      <c r="K802" s="111">
        <v>45183</v>
      </c>
      <c r="L802" s="111">
        <v>45183</v>
      </c>
      <c r="M802" s="111">
        <v>45429</v>
      </c>
      <c r="N802" s="111">
        <v>45429</v>
      </c>
      <c r="O802" s="111"/>
      <c r="P802" s="110" t="s">
        <v>989</v>
      </c>
      <c r="Q802" s="110" t="s">
        <v>761</v>
      </c>
      <c r="R802" s="110" t="s">
        <v>4361</v>
      </c>
      <c r="S802" s="110" t="s">
        <v>4181</v>
      </c>
    </row>
    <row r="803" spans="1:19" hidden="1" x14ac:dyDescent="0.2">
      <c r="A803" s="110">
        <v>240691</v>
      </c>
      <c r="B803" s="110" t="s">
        <v>1818</v>
      </c>
      <c r="C803" s="110" t="s">
        <v>778</v>
      </c>
      <c r="D803" s="110" t="s">
        <v>1819</v>
      </c>
      <c r="E803" s="110" t="s">
        <v>5306</v>
      </c>
      <c r="G803" s="110" t="s">
        <v>5266</v>
      </c>
      <c r="H803" s="110" t="s">
        <v>4094</v>
      </c>
      <c r="I803" s="110" t="s">
        <v>5307</v>
      </c>
      <c r="J803" s="110" t="str">
        <f t="shared" si="12"/>
        <v xml:space="preserve">306 Scenic Dr, Longview, TX 75604       </v>
      </c>
      <c r="K803" s="111">
        <v>45189</v>
      </c>
      <c r="L803" s="111">
        <v>45189</v>
      </c>
      <c r="M803" s="111">
        <v>45264</v>
      </c>
      <c r="N803" s="111">
        <v>45264</v>
      </c>
      <c r="O803" s="111"/>
      <c r="P803" s="110" t="s">
        <v>1022</v>
      </c>
      <c r="Q803" s="110" t="s">
        <v>761</v>
      </c>
      <c r="R803" s="110" t="s">
        <v>4404</v>
      </c>
      <c r="S803" s="110" t="s">
        <v>4181</v>
      </c>
    </row>
    <row r="804" spans="1:19" x14ac:dyDescent="0.2">
      <c r="A804" s="110">
        <v>240692</v>
      </c>
      <c r="B804" s="110" t="s">
        <v>1820</v>
      </c>
      <c r="C804" s="110" t="s">
        <v>772</v>
      </c>
      <c r="D804" s="110" t="s">
        <v>1307</v>
      </c>
      <c r="E804" s="110" t="s">
        <v>5306</v>
      </c>
      <c r="G804" s="110" t="s">
        <v>5266</v>
      </c>
      <c r="H804" s="110" t="s">
        <v>4094</v>
      </c>
      <c r="I804" s="110" t="s">
        <v>5307</v>
      </c>
      <c r="J804" s="110" t="str">
        <f t="shared" si="12"/>
        <v xml:space="preserve">306 Scenic Dr, Longview, TX 75604       </v>
      </c>
      <c r="K804" s="111">
        <v>45190</v>
      </c>
      <c r="L804" s="111">
        <v>45190</v>
      </c>
      <c r="M804" s="111">
        <v>45475</v>
      </c>
      <c r="N804" s="111">
        <v>45497</v>
      </c>
      <c r="O804" s="111"/>
      <c r="P804" s="110" t="s">
        <v>1054</v>
      </c>
      <c r="Q804" s="110" t="s">
        <v>761</v>
      </c>
      <c r="R804" s="110" t="s">
        <v>4440</v>
      </c>
      <c r="S804" s="110" t="s">
        <v>4181</v>
      </c>
    </row>
    <row r="805" spans="1:19" x14ac:dyDescent="0.2">
      <c r="A805" s="110">
        <v>240693</v>
      </c>
      <c r="B805" s="110" t="s">
        <v>876</v>
      </c>
      <c r="C805" s="110" t="s">
        <v>791</v>
      </c>
      <c r="D805" s="110" t="s">
        <v>1821</v>
      </c>
      <c r="E805" s="110" t="s">
        <v>5289</v>
      </c>
      <c r="G805" s="110" t="s">
        <v>4957</v>
      </c>
      <c r="H805" s="110" t="s">
        <v>4094</v>
      </c>
      <c r="I805" s="110" t="s">
        <v>4958</v>
      </c>
      <c r="J805" s="110" t="str">
        <f t="shared" si="12"/>
        <v xml:space="preserve">12006 Gaiter Dr, Balch Springs, TX 75180       </v>
      </c>
      <c r="K805" s="111">
        <v>45195</v>
      </c>
      <c r="L805" s="111">
        <v>45195</v>
      </c>
      <c r="M805" s="111">
        <v>45617</v>
      </c>
      <c r="N805" s="111"/>
      <c r="O805" s="111"/>
      <c r="P805" s="110" t="s">
        <v>989</v>
      </c>
      <c r="Q805" s="110" t="s">
        <v>761</v>
      </c>
      <c r="R805" s="110" t="s">
        <v>4361</v>
      </c>
      <c r="S805" s="110" t="s">
        <v>4181</v>
      </c>
    </row>
    <row r="806" spans="1:19" x14ac:dyDescent="0.2">
      <c r="A806" s="110">
        <v>240694</v>
      </c>
      <c r="B806" s="110" t="s">
        <v>1102</v>
      </c>
      <c r="C806" s="110" t="s">
        <v>778</v>
      </c>
      <c r="D806" s="110" t="s">
        <v>1822</v>
      </c>
      <c r="E806" s="110" t="s">
        <v>5308</v>
      </c>
      <c r="G806" s="110" t="s">
        <v>4104</v>
      </c>
      <c r="H806" s="110" t="s">
        <v>4094</v>
      </c>
      <c r="I806" s="110" t="s">
        <v>4728</v>
      </c>
      <c r="J806" s="110" t="str">
        <f t="shared" si="12"/>
        <v xml:space="preserve">530 Mannington Dr, Dallas, TX 75232       </v>
      </c>
      <c r="K806" s="111">
        <v>45204</v>
      </c>
      <c r="L806" s="111">
        <v>45204</v>
      </c>
      <c r="M806" s="111">
        <v>45623</v>
      </c>
      <c r="N806" s="111"/>
      <c r="O806" s="111"/>
      <c r="P806" s="110" t="s">
        <v>1022</v>
      </c>
      <c r="Q806" s="110" t="s">
        <v>761</v>
      </c>
      <c r="R806" s="110" t="s">
        <v>4404</v>
      </c>
      <c r="S806" s="110" t="s">
        <v>4181</v>
      </c>
    </row>
    <row r="807" spans="1:19" hidden="1" x14ac:dyDescent="0.2">
      <c r="A807" s="110">
        <v>240695</v>
      </c>
      <c r="B807" s="110" t="s">
        <v>928</v>
      </c>
      <c r="C807" s="110" t="s">
        <v>778</v>
      </c>
      <c r="D807" s="110" t="s">
        <v>1613</v>
      </c>
      <c r="E807" s="110" t="s">
        <v>5032</v>
      </c>
      <c r="G807" s="110" t="s">
        <v>4104</v>
      </c>
      <c r="H807" s="110" t="s">
        <v>4094</v>
      </c>
      <c r="I807" s="110" t="s">
        <v>4972</v>
      </c>
      <c r="J807" s="110" t="str">
        <f t="shared" si="12"/>
        <v xml:space="preserve">3131 O Bannon Dr, Dallas, TX 75224       </v>
      </c>
      <c r="K807" s="111">
        <v>45215</v>
      </c>
      <c r="L807" s="111">
        <v>45215</v>
      </c>
      <c r="M807" s="111">
        <v>45227</v>
      </c>
      <c r="N807" s="111">
        <v>45227</v>
      </c>
      <c r="O807" s="111"/>
      <c r="P807" s="110" t="s">
        <v>1022</v>
      </c>
      <c r="Q807" s="110" t="s">
        <v>761</v>
      </c>
      <c r="R807" s="110" t="s">
        <v>4404</v>
      </c>
      <c r="S807" s="110" t="s">
        <v>4181</v>
      </c>
    </row>
    <row r="808" spans="1:19" x14ac:dyDescent="0.2">
      <c r="A808" s="110">
        <v>240696</v>
      </c>
      <c r="B808" s="110" t="s">
        <v>1224</v>
      </c>
      <c r="C808" s="110" t="s">
        <v>762</v>
      </c>
      <c r="D808" s="110" t="s">
        <v>1823</v>
      </c>
      <c r="E808" s="110" t="s">
        <v>5309</v>
      </c>
      <c r="G808" s="110" t="s">
        <v>4119</v>
      </c>
      <c r="H808" s="110" t="s">
        <v>4094</v>
      </c>
      <c r="I808" s="110" t="s">
        <v>4124</v>
      </c>
      <c r="J808" s="110" t="str">
        <f t="shared" si="12"/>
        <v xml:space="preserve">9725 Burwell Dr, Fort Worth, TX 76244       </v>
      </c>
      <c r="K808" s="111">
        <v>45229</v>
      </c>
      <c r="L808" s="111">
        <v>45229</v>
      </c>
      <c r="M808" s="111">
        <v>45625</v>
      </c>
      <c r="N808" s="111"/>
      <c r="O808" s="111"/>
      <c r="P808" s="110" t="s">
        <v>1791</v>
      </c>
      <c r="R808" s="110" t="s">
        <v>5268</v>
      </c>
      <c r="S808" s="110" t="s">
        <v>4181</v>
      </c>
    </row>
    <row r="809" spans="1:19" x14ac:dyDescent="0.2">
      <c r="A809" s="110">
        <v>240697</v>
      </c>
      <c r="B809" s="110" t="s">
        <v>877</v>
      </c>
      <c r="D809" s="110" t="s">
        <v>1824</v>
      </c>
      <c r="E809" s="110" t="s">
        <v>5310</v>
      </c>
      <c r="G809" s="110" t="s">
        <v>4104</v>
      </c>
      <c r="H809" s="110" t="s">
        <v>4094</v>
      </c>
      <c r="I809" s="110" t="s">
        <v>4734</v>
      </c>
      <c r="J809" s="110" t="str">
        <f t="shared" si="12"/>
        <v xml:space="preserve">729 Quinette Dr, Dallas, TX 75159       </v>
      </c>
      <c r="K809" s="111">
        <v>45257</v>
      </c>
      <c r="L809" s="111">
        <v>45257</v>
      </c>
      <c r="M809" s="111">
        <v>45622</v>
      </c>
      <c r="N809" s="111"/>
      <c r="O809" s="111"/>
      <c r="P809" s="110" t="s">
        <v>1054</v>
      </c>
      <c r="Q809" s="110" t="s">
        <v>761</v>
      </c>
      <c r="R809" s="110" t="s">
        <v>4440</v>
      </c>
      <c r="S809" s="110" t="s">
        <v>4181</v>
      </c>
    </row>
    <row r="810" spans="1:19" x14ac:dyDescent="0.2">
      <c r="A810" s="110">
        <v>240698</v>
      </c>
      <c r="B810" s="110" t="s">
        <v>1072</v>
      </c>
      <c r="C810" s="110" t="s">
        <v>769</v>
      </c>
      <c r="D810" s="110" t="s">
        <v>1825</v>
      </c>
      <c r="E810" s="110" t="s">
        <v>5311</v>
      </c>
      <c r="G810" s="110" t="s">
        <v>799</v>
      </c>
      <c r="H810" s="110" t="s">
        <v>4094</v>
      </c>
      <c r="I810" s="110" t="s">
        <v>5312</v>
      </c>
      <c r="J810" s="110" t="str">
        <f t="shared" si="12"/>
        <v xml:space="preserve">5921 Alsace Tr, Austin, TX 78724       </v>
      </c>
      <c r="K810" s="111">
        <v>45257</v>
      </c>
      <c r="L810" s="111">
        <v>45257</v>
      </c>
      <c r="M810" s="111">
        <v>45317</v>
      </c>
      <c r="N810" s="111">
        <v>45317</v>
      </c>
      <c r="O810" s="111"/>
      <c r="P810" s="110" t="s">
        <v>1783</v>
      </c>
      <c r="Q810" s="110" t="s">
        <v>771</v>
      </c>
      <c r="R810" s="110" t="s">
        <v>5257</v>
      </c>
      <c r="S810" s="110" t="s">
        <v>4181</v>
      </c>
    </row>
    <row r="811" spans="1:19" x14ac:dyDescent="0.2">
      <c r="A811" s="110">
        <v>240699</v>
      </c>
      <c r="B811" s="110" t="s">
        <v>914</v>
      </c>
      <c r="D811" s="110" t="s">
        <v>1826</v>
      </c>
      <c r="E811" s="110" t="s">
        <v>5313</v>
      </c>
      <c r="G811" s="110" t="s">
        <v>4119</v>
      </c>
      <c r="H811" s="110" t="s">
        <v>4094</v>
      </c>
      <c r="I811" s="110" t="s">
        <v>4434</v>
      </c>
      <c r="J811" s="110" t="str">
        <f t="shared" si="12"/>
        <v xml:space="preserve">4317 Lambeth Ln, Fort Worth, TX 76103       </v>
      </c>
      <c r="K811" s="111">
        <v>45261</v>
      </c>
      <c r="L811" s="111">
        <v>45258</v>
      </c>
      <c r="M811" s="111">
        <v>45623</v>
      </c>
      <c r="N811" s="111"/>
      <c r="O811" s="111"/>
      <c r="P811" s="110" t="s">
        <v>1022</v>
      </c>
      <c r="Q811" s="110" t="s">
        <v>761</v>
      </c>
      <c r="R811" s="110" t="s">
        <v>4404</v>
      </c>
      <c r="S811" s="110" t="s">
        <v>4181</v>
      </c>
    </row>
    <row r="812" spans="1:19" x14ac:dyDescent="0.2">
      <c r="A812" s="110">
        <v>240700</v>
      </c>
      <c r="B812" s="110" t="s">
        <v>855</v>
      </c>
      <c r="C812" s="110" t="s">
        <v>791</v>
      </c>
      <c r="D812" s="110" t="s">
        <v>1827</v>
      </c>
      <c r="E812" s="110" t="s">
        <v>5314</v>
      </c>
      <c r="G812" s="110" t="s">
        <v>4235</v>
      </c>
      <c r="H812" s="110" t="s">
        <v>4094</v>
      </c>
      <c r="I812" s="110" t="s">
        <v>4236</v>
      </c>
      <c r="J812" s="110" t="str">
        <f t="shared" si="12"/>
        <v xml:space="preserve">2732 West Scyene Rd, Mesquite, TX 75149       </v>
      </c>
      <c r="K812" s="111">
        <v>45264</v>
      </c>
      <c r="L812" s="111">
        <v>45261</v>
      </c>
      <c r="M812" s="111">
        <v>45295</v>
      </c>
      <c r="N812" s="111">
        <v>45295</v>
      </c>
      <c r="O812" s="111"/>
      <c r="P812" s="110" t="s">
        <v>1022</v>
      </c>
      <c r="Q812" s="110" t="s">
        <v>761</v>
      </c>
      <c r="R812" s="110" t="s">
        <v>4404</v>
      </c>
      <c r="S812" s="110" t="s">
        <v>4181</v>
      </c>
    </row>
    <row r="813" spans="1:19" x14ac:dyDescent="0.2">
      <c r="A813" s="110">
        <v>240701</v>
      </c>
      <c r="B813" s="110" t="s">
        <v>1828</v>
      </c>
      <c r="C813" s="110" t="s">
        <v>784</v>
      </c>
      <c r="D813" s="110" t="s">
        <v>1077</v>
      </c>
      <c r="E813" s="110" t="s">
        <v>5315</v>
      </c>
      <c r="G813" s="110" t="s">
        <v>4235</v>
      </c>
      <c r="H813" s="110" t="s">
        <v>4094</v>
      </c>
      <c r="I813" s="110" t="s">
        <v>4462</v>
      </c>
      <c r="J813" s="110" t="str">
        <f t="shared" si="12"/>
        <v xml:space="preserve">3131 Berkshire Dr, Mesquite, TX 75150       </v>
      </c>
      <c r="K813" s="111">
        <v>45272</v>
      </c>
      <c r="L813" s="111">
        <v>45272</v>
      </c>
      <c r="M813" s="111">
        <v>45335</v>
      </c>
      <c r="N813" s="111">
        <v>45335</v>
      </c>
      <c r="O813" s="111"/>
      <c r="P813" s="110" t="s">
        <v>1165</v>
      </c>
      <c r="Q813" s="110" t="s">
        <v>761</v>
      </c>
      <c r="R813" s="110" t="s">
        <v>4584</v>
      </c>
      <c r="S813" s="110" t="s">
        <v>4181</v>
      </c>
    </row>
    <row r="814" spans="1:19" x14ac:dyDescent="0.2">
      <c r="A814" s="110">
        <v>240702</v>
      </c>
      <c r="B814" s="110" t="s">
        <v>1011</v>
      </c>
      <c r="D814" s="110" t="s">
        <v>907</v>
      </c>
      <c r="E814" s="110" t="s">
        <v>5316</v>
      </c>
      <c r="G814" s="110" t="s">
        <v>4126</v>
      </c>
      <c r="H814" s="110" t="s">
        <v>4094</v>
      </c>
      <c r="I814" s="110" t="s">
        <v>4811</v>
      </c>
      <c r="J814" s="110" t="str">
        <f t="shared" si="12"/>
        <v xml:space="preserve">408 N Fielder Rd, Arlington, TX 76012       </v>
      </c>
      <c r="K814" s="111">
        <v>45271</v>
      </c>
      <c r="L814" s="111">
        <v>45271</v>
      </c>
      <c r="M814" s="111">
        <v>45302</v>
      </c>
      <c r="N814" s="111">
        <v>45302</v>
      </c>
      <c r="O814" s="111"/>
      <c r="P814" s="110" t="s">
        <v>1165</v>
      </c>
      <c r="Q814" s="110" t="s">
        <v>761</v>
      </c>
      <c r="R814" s="110" t="s">
        <v>4584</v>
      </c>
      <c r="S814" s="110" t="s">
        <v>4181</v>
      </c>
    </row>
    <row r="815" spans="1:19" x14ac:dyDescent="0.2">
      <c r="A815" s="110">
        <v>240703</v>
      </c>
      <c r="B815" s="110" t="s">
        <v>1102</v>
      </c>
      <c r="D815" s="110" t="s">
        <v>1829</v>
      </c>
      <c r="E815" s="110" t="s">
        <v>5317</v>
      </c>
      <c r="G815" s="110" t="s">
        <v>5266</v>
      </c>
      <c r="H815" s="110" t="s">
        <v>4094</v>
      </c>
      <c r="I815" s="110" t="s">
        <v>5318</v>
      </c>
      <c r="J815" s="110" t="str">
        <f t="shared" si="12"/>
        <v xml:space="preserve">605 Travis Ave, Longview, TX 75602       </v>
      </c>
      <c r="K815" s="111">
        <v>45272</v>
      </c>
      <c r="L815" s="111">
        <v>45272</v>
      </c>
      <c r="M815" s="111">
        <v>45625</v>
      </c>
      <c r="N815" s="111"/>
      <c r="O815" s="111"/>
      <c r="P815" s="110" t="s">
        <v>1054</v>
      </c>
      <c r="Q815" s="110" t="s">
        <v>761</v>
      </c>
      <c r="R815" s="110" t="s">
        <v>4440</v>
      </c>
      <c r="S815" s="110" t="s">
        <v>4181</v>
      </c>
    </row>
    <row r="816" spans="1:19" x14ac:dyDescent="0.2">
      <c r="A816" s="110">
        <v>240704</v>
      </c>
      <c r="B816" s="110" t="s">
        <v>1277</v>
      </c>
      <c r="C816" s="110" t="s">
        <v>845</v>
      </c>
      <c r="D816" s="110" t="s">
        <v>1830</v>
      </c>
      <c r="E816" s="110" t="s">
        <v>5319</v>
      </c>
      <c r="G816" s="110" t="s">
        <v>4656</v>
      </c>
      <c r="H816" s="110" t="s">
        <v>4094</v>
      </c>
      <c r="I816" s="110" t="s">
        <v>4657</v>
      </c>
      <c r="J816" s="110" t="str">
        <f t="shared" si="12"/>
        <v xml:space="preserve">903 Cates St, Bridgeport, TX 76426       </v>
      </c>
      <c r="K816" s="111">
        <v>45280</v>
      </c>
      <c r="L816" s="111">
        <v>45279</v>
      </c>
      <c r="M816" s="111">
        <v>45415</v>
      </c>
      <c r="N816" s="111">
        <v>45415</v>
      </c>
      <c r="O816" s="111"/>
      <c r="P816" s="110" t="s">
        <v>996</v>
      </c>
      <c r="R816" s="110" t="s">
        <v>4370</v>
      </c>
      <c r="S816" s="110" t="s">
        <v>4181</v>
      </c>
    </row>
    <row r="817" spans="1:19" x14ac:dyDescent="0.2">
      <c r="A817" s="110">
        <v>240705</v>
      </c>
      <c r="B817" s="110" t="s">
        <v>1102</v>
      </c>
      <c r="D817" s="110" t="s">
        <v>1287</v>
      </c>
      <c r="E817" s="110" t="s">
        <v>5320</v>
      </c>
      <c r="G817" s="110" t="s">
        <v>4300</v>
      </c>
      <c r="H817" s="110" t="s">
        <v>4094</v>
      </c>
      <c r="I817" s="110" t="s">
        <v>4301</v>
      </c>
      <c r="J817" s="110" t="str">
        <f t="shared" si="12"/>
        <v xml:space="preserve">716 Redbud Dr, Forney, TX 75126       </v>
      </c>
      <c r="K817" s="111">
        <v>45280</v>
      </c>
      <c r="L817" s="111">
        <v>45279</v>
      </c>
      <c r="M817" s="111">
        <v>45392</v>
      </c>
      <c r="N817" s="111">
        <v>45392</v>
      </c>
      <c r="O817" s="111"/>
      <c r="P817" s="110" t="s">
        <v>1165</v>
      </c>
      <c r="Q817" s="110" t="s">
        <v>761</v>
      </c>
      <c r="R817" s="110" t="s">
        <v>4584</v>
      </c>
      <c r="S817" s="110" t="s">
        <v>4181</v>
      </c>
    </row>
    <row r="818" spans="1:19" x14ac:dyDescent="0.2">
      <c r="A818" s="110">
        <v>240706</v>
      </c>
      <c r="B818" s="110" t="s">
        <v>877</v>
      </c>
      <c r="C818" s="110" t="s">
        <v>776</v>
      </c>
      <c r="D818" s="110" t="s">
        <v>1831</v>
      </c>
      <c r="E818" s="110" t="s">
        <v>5321</v>
      </c>
      <c r="G818" s="110" t="s">
        <v>4104</v>
      </c>
      <c r="H818" s="110" t="s">
        <v>4094</v>
      </c>
      <c r="I818" s="110" t="s">
        <v>4161</v>
      </c>
      <c r="J818" s="110" t="str">
        <f t="shared" si="12"/>
        <v xml:space="preserve">7226 Embassy St, Dallas, TX 75217       </v>
      </c>
      <c r="K818" s="111">
        <v>45308</v>
      </c>
      <c r="L818" s="111">
        <v>45308</v>
      </c>
      <c r="M818" s="111">
        <v>45623</v>
      </c>
      <c r="N818" s="111"/>
      <c r="O818" s="111"/>
      <c r="P818" s="110" t="s">
        <v>989</v>
      </c>
      <c r="Q818" s="110" t="s">
        <v>761</v>
      </c>
      <c r="R818" s="110" t="s">
        <v>4361</v>
      </c>
      <c r="S818" s="110" t="s">
        <v>4181</v>
      </c>
    </row>
    <row r="819" spans="1:19" x14ac:dyDescent="0.2">
      <c r="A819" s="110">
        <v>240707</v>
      </c>
      <c r="B819" s="110" t="s">
        <v>969</v>
      </c>
      <c r="D819" s="110" t="s">
        <v>1832</v>
      </c>
      <c r="E819" s="110" t="s">
        <v>4481</v>
      </c>
      <c r="G819" s="110" t="s">
        <v>4119</v>
      </c>
      <c r="H819" s="110" t="s">
        <v>4094</v>
      </c>
      <c r="I819" s="110" t="s">
        <v>4439</v>
      </c>
      <c r="J819" s="110" t="str">
        <f t="shared" si="12"/>
        <v xml:space="preserve">2129 Burnside Dr, Fort Worth, TX 76177       </v>
      </c>
      <c r="K819" s="111">
        <v>45315</v>
      </c>
      <c r="L819" s="111">
        <v>45315</v>
      </c>
      <c r="M819" s="111">
        <v>45520</v>
      </c>
      <c r="N819" s="111">
        <v>45540</v>
      </c>
      <c r="O819" s="111"/>
      <c r="P819" s="110" t="s">
        <v>1054</v>
      </c>
      <c r="Q819" s="110" t="s">
        <v>761</v>
      </c>
      <c r="R819" s="110" t="s">
        <v>4440</v>
      </c>
      <c r="S819" s="110" t="s">
        <v>4181</v>
      </c>
    </row>
    <row r="820" spans="1:19" x14ac:dyDescent="0.2">
      <c r="A820" s="110">
        <v>240708</v>
      </c>
      <c r="B820" s="110" t="s">
        <v>1214</v>
      </c>
      <c r="D820" s="110" t="s">
        <v>1509</v>
      </c>
      <c r="E820" s="110" t="s">
        <v>5322</v>
      </c>
      <c r="G820" s="110" t="s">
        <v>4119</v>
      </c>
      <c r="H820" s="110" t="s">
        <v>4094</v>
      </c>
      <c r="I820" s="110" t="s">
        <v>4434</v>
      </c>
      <c r="J820" s="110" t="str">
        <f t="shared" si="12"/>
        <v xml:space="preserve">4500 Brentwood Stair Rd, Fort Worth, TX 76103       </v>
      </c>
      <c r="K820" s="111">
        <v>45322</v>
      </c>
      <c r="L820" s="111">
        <v>45315</v>
      </c>
      <c r="M820" s="111">
        <v>45626</v>
      </c>
      <c r="N820" s="111"/>
      <c r="O820" s="111"/>
      <c r="P820" s="110" t="s">
        <v>1054</v>
      </c>
      <c r="Q820" s="110" t="s">
        <v>761</v>
      </c>
      <c r="R820" s="110" t="s">
        <v>4440</v>
      </c>
      <c r="S820" s="110" t="s">
        <v>4181</v>
      </c>
    </row>
    <row r="821" spans="1:19" x14ac:dyDescent="0.2">
      <c r="A821" s="110">
        <v>240709</v>
      </c>
      <c r="B821" s="110" t="s">
        <v>1144</v>
      </c>
      <c r="D821" s="110" t="s">
        <v>1833</v>
      </c>
      <c r="E821" s="110" t="s">
        <v>5323</v>
      </c>
      <c r="G821" s="110" t="s">
        <v>4281</v>
      </c>
      <c r="H821" s="110" t="s">
        <v>4094</v>
      </c>
      <c r="I821" s="110" t="s">
        <v>4159</v>
      </c>
      <c r="J821" s="110" t="str">
        <f t="shared" si="12"/>
        <v xml:space="preserve">5812 Bonanza Rd 212, Haltom City, TX 76137       </v>
      </c>
      <c r="K821" s="111">
        <v>45317</v>
      </c>
      <c r="L821" s="111">
        <v>45315</v>
      </c>
      <c r="M821" s="111">
        <v>45622</v>
      </c>
      <c r="N821" s="111"/>
      <c r="O821" s="111"/>
      <c r="P821" s="110" t="s">
        <v>1054</v>
      </c>
      <c r="Q821" s="110" t="s">
        <v>761</v>
      </c>
      <c r="R821" s="110" t="s">
        <v>4440</v>
      </c>
      <c r="S821" s="110" t="s">
        <v>4181</v>
      </c>
    </row>
    <row r="822" spans="1:19" x14ac:dyDescent="0.2">
      <c r="A822" s="110">
        <v>240710</v>
      </c>
      <c r="B822" s="110" t="s">
        <v>908</v>
      </c>
      <c r="C822" s="110" t="s">
        <v>810</v>
      </c>
      <c r="D822" s="110" t="s">
        <v>1834</v>
      </c>
      <c r="E822" s="110" t="s">
        <v>5324</v>
      </c>
      <c r="G822" s="110" t="s">
        <v>4281</v>
      </c>
      <c r="H822" s="110" t="s">
        <v>4094</v>
      </c>
      <c r="I822" s="110" t="s">
        <v>4117</v>
      </c>
      <c r="J822" s="110" t="str">
        <f t="shared" si="12"/>
        <v xml:space="preserve">4853 Laverda Dr, Haltom City, TX 76117       </v>
      </c>
      <c r="K822" s="111">
        <v>45322</v>
      </c>
      <c r="L822" s="111">
        <v>45322</v>
      </c>
      <c r="M822" s="111">
        <v>45622</v>
      </c>
      <c r="N822" s="111"/>
      <c r="O822" s="111"/>
      <c r="P822" s="110" t="s">
        <v>1054</v>
      </c>
      <c r="Q822" s="110" t="s">
        <v>761</v>
      </c>
      <c r="R822" s="110" t="s">
        <v>4440</v>
      </c>
      <c r="S822" s="110" t="s">
        <v>4181</v>
      </c>
    </row>
    <row r="823" spans="1:19" x14ac:dyDescent="0.2">
      <c r="A823" s="110">
        <v>240711</v>
      </c>
      <c r="B823" s="110" t="s">
        <v>1793</v>
      </c>
      <c r="C823" s="110" t="s">
        <v>778</v>
      </c>
      <c r="D823" s="110" t="s">
        <v>1835</v>
      </c>
      <c r="E823" s="110" t="s">
        <v>5325</v>
      </c>
      <c r="G823" s="110" t="s">
        <v>4733</v>
      </c>
      <c r="H823" s="110" t="s">
        <v>4094</v>
      </c>
      <c r="I823" s="110" t="s">
        <v>4734</v>
      </c>
      <c r="J823" s="110" t="str">
        <f t="shared" si="12"/>
        <v xml:space="preserve">613 Netherland Dr, Seagoville, TX 75159       </v>
      </c>
      <c r="K823" s="111">
        <v>45322</v>
      </c>
      <c r="L823" s="111">
        <v>45322</v>
      </c>
      <c r="M823" s="111">
        <v>45623</v>
      </c>
      <c r="N823" s="111"/>
      <c r="O823" s="111"/>
      <c r="P823" s="110" t="s">
        <v>1022</v>
      </c>
      <c r="Q823" s="110" t="s">
        <v>761</v>
      </c>
      <c r="R823" s="110" t="s">
        <v>4404</v>
      </c>
      <c r="S823" s="110" t="s">
        <v>4181</v>
      </c>
    </row>
    <row r="824" spans="1:19" x14ac:dyDescent="0.2">
      <c r="A824" s="110">
        <v>240712</v>
      </c>
      <c r="B824" s="110" t="s">
        <v>914</v>
      </c>
      <c r="C824" s="110" t="s">
        <v>778</v>
      </c>
      <c r="D824" s="110" t="s">
        <v>1836</v>
      </c>
      <c r="E824" s="110" t="s">
        <v>4491</v>
      </c>
      <c r="G824" s="110" t="s">
        <v>4427</v>
      </c>
      <c r="H824" s="110" t="s">
        <v>4094</v>
      </c>
      <c r="I824" s="110" t="s">
        <v>4428</v>
      </c>
      <c r="J824" s="110" t="str">
        <f t="shared" si="12"/>
        <v xml:space="preserve">3004 Chancellor Dr, Plano, TX 75074       </v>
      </c>
      <c r="K824" s="111">
        <v>45328</v>
      </c>
      <c r="L824" s="111">
        <v>45328</v>
      </c>
      <c r="M824" s="111">
        <v>45622</v>
      </c>
      <c r="N824" s="111"/>
      <c r="O824" s="111"/>
      <c r="P824" s="110" t="s">
        <v>989</v>
      </c>
      <c r="Q824" s="110" t="s">
        <v>761</v>
      </c>
      <c r="R824" s="110" t="s">
        <v>4361</v>
      </c>
      <c r="S824" s="110" t="s">
        <v>4181</v>
      </c>
    </row>
    <row r="825" spans="1:19" x14ac:dyDescent="0.2">
      <c r="A825" s="110">
        <v>240713</v>
      </c>
      <c r="B825" s="110" t="s">
        <v>1837</v>
      </c>
      <c r="D825" s="110" t="s">
        <v>1838</v>
      </c>
      <c r="E825" s="110" t="s">
        <v>5326</v>
      </c>
      <c r="G825" s="110" t="s">
        <v>4104</v>
      </c>
      <c r="H825" s="110" t="s">
        <v>4094</v>
      </c>
      <c r="I825" s="110" t="s">
        <v>4297</v>
      </c>
      <c r="J825" s="110" t="str">
        <f t="shared" si="12"/>
        <v xml:space="preserve">2370 Ballycastle Dr, Dallas, TX 75228       </v>
      </c>
      <c r="K825" s="111">
        <v>45329</v>
      </c>
      <c r="L825" s="111">
        <v>45329</v>
      </c>
      <c r="M825" s="111">
        <v>45622</v>
      </c>
      <c r="N825" s="111"/>
      <c r="O825" s="111"/>
      <c r="P825" s="110" t="s">
        <v>1165</v>
      </c>
      <c r="Q825" s="110" t="s">
        <v>761</v>
      </c>
      <c r="R825" s="110" t="s">
        <v>4584</v>
      </c>
      <c r="S825" s="110" t="s">
        <v>4181</v>
      </c>
    </row>
    <row r="826" spans="1:19" x14ac:dyDescent="0.2">
      <c r="A826" s="110">
        <v>240714</v>
      </c>
      <c r="B826" s="110" t="s">
        <v>908</v>
      </c>
      <c r="C826" s="110" t="s">
        <v>784</v>
      </c>
      <c r="D826" s="110" t="s">
        <v>1839</v>
      </c>
      <c r="E826" s="110" t="s">
        <v>5327</v>
      </c>
      <c r="G826" s="110" t="s">
        <v>5328</v>
      </c>
      <c r="H826" s="110" t="s">
        <v>4094</v>
      </c>
      <c r="I826" s="110" t="s">
        <v>5329</v>
      </c>
      <c r="J826" s="110" t="str">
        <f t="shared" si="12"/>
        <v xml:space="preserve">109 Leon Ave, Laredo, TX 78046       </v>
      </c>
      <c r="K826" s="111">
        <v>45342</v>
      </c>
      <c r="L826" s="111">
        <v>45342</v>
      </c>
      <c r="M826" s="111">
        <v>45623</v>
      </c>
      <c r="N826" s="111"/>
      <c r="O826" s="111"/>
      <c r="P826" s="110" t="s">
        <v>1022</v>
      </c>
      <c r="Q826" s="110" t="s">
        <v>761</v>
      </c>
      <c r="R826" s="110" t="s">
        <v>4404</v>
      </c>
      <c r="S826" s="110" t="s">
        <v>4181</v>
      </c>
    </row>
    <row r="827" spans="1:19" x14ac:dyDescent="0.2">
      <c r="A827" s="110">
        <v>240715</v>
      </c>
      <c r="B827" s="110" t="s">
        <v>1361</v>
      </c>
      <c r="C827" s="110" t="s">
        <v>762</v>
      </c>
      <c r="D827" s="110" t="s">
        <v>794</v>
      </c>
      <c r="E827" s="110" t="s">
        <v>5330</v>
      </c>
      <c r="G827" s="110" t="s">
        <v>4235</v>
      </c>
      <c r="H827" s="110" t="s">
        <v>4094</v>
      </c>
      <c r="I827" s="110" t="s">
        <v>4236</v>
      </c>
      <c r="J827" s="110" t="str">
        <f t="shared" si="12"/>
        <v xml:space="preserve">1809 Buena Vista, Mesquite, TX 75149       </v>
      </c>
      <c r="K827" s="111">
        <v>45383</v>
      </c>
      <c r="L827" s="111">
        <v>45365</v>
      </c>
      <c r="M827" s="111">
        <v>45383</v>
      </c>
      <c r="N827" s="111">
        <v>45383</v>
      </c>
      <c r="O827" s="111"/>
      <c r="P827" s="110" t="s">
        <v>989</v>
      </c>
      <c r="Q827" s="110" t="s">
        <v>761</v>
      </c>
      <c r="R827" s="110" t="s">
        <v>4361</v>
      </c>
      <c r="S827" s="110" t="s">
        <v>4181</v>
      </c>
    </row>
    <row r="828" spans="1:19" x14ac:dyDescent="0.2">
      <c r="A828" s="110">
        <v>240716</v>
      </c>
      <c r="B828" s="110" t="s">
        <v>1840</v>
      </c>
      <c r="C828" s="110" t="s">
        <v>845</v>
      </c>
      <c r="D828" s="110" t="s">
        <v>1841</v>
      </c>
      <c r="E828" s="110" t="s">
        <v>5331</v>
      </c>
      <c r="G828" s="110" t="s">
        <v>5332</v>
      </c>
      <c r="H828" s="110" t="s">
        <v>4094</v>
      </c>
      <c r="I828" s="110" t="s">
        <v>5333</v>
      </c>
      <c r="J828" s="110" t="str">
        <f t="shared" si="12"/>
        <v xml:space="preserve">283 Brookwood Forest Dr, Sunnyvale, TX 75182       </v>
      </c>
      <c r="K828" s="111">
        <v>45383</v>
      </c>
      <c r="L828" s="111">
        <v>45365</v>
      </c>
      <c r="M828" s="111">
        <v>45383</v>
      </c>
      <c r="N828" s="111">
        <v>45383</v>
      </c>
      <c r="O828" s="111"/>
      <c r="P828" s="110" t="s">
        <v>989</v>
      </c>
      <c r="R828" s="110" t="s">
        <v>4361</v>
      </c>
      <c r="S828" s="110" t="s">
        <v>4181</v>
      </c>
    </row>
    <row r="829" spans="1:19" x14ac:dyDescent="0.2">
      <c r="A829" s="110">
        <v>240717</v>
      </c>
      <c r="B829" s="110" t="s">
        <v>1163</v>
      </c>
      <c r="C829" s="110" t="s">
        <v>791</v>
      </c>
      <c r="D829" s="110" t="s">
        <v>1842</v>
      </c>
      <c r="E829" s="110" t="s">
        <v>5150</v>
      </c>
      <c r="G829" s="110" t="s">
        <v>4170</v>
      </c>
      <c r="H829" s="110" t="s">
        <v>4094</v>
      </c>
      <c r="I829" s="110" t="s">
        <v>4194</v>
      </c>
      <c r="J829" s="110" t="str">
        <f t="shared" si="12"/>
        <v xml:space="preserve">1806 Brake Dr, Carrollton, TX 75006       </v>
      </c>
      <c r="K829" s="111">
        <v>45370</v>
      </c>
      <c r="L829" s="111">
        <v>45369</v>
      </c>
      <c r="M829" s="111">
        <v>45490</v>
      </c>
      <c r="N829" s="111">
        <v>45525</v>
      </c>
      <c r="O829" s="111"/>
      <c r="P829" s="110" t="s">
        <v>1054</v>
      </c>
      <c r="Q829" s="110" t="s">
        <v>761</v>
      </c>
      <c r="R829" s="110" t="s">
        <v>4440</v>
      </c>
      <c r="S829" s="110" t="s">
        <v>4181</v>
      </c>
    </row>
    <row r="830" spans="1:19" x14ac:dyDescent="0.2">
      <c r="A830" s="110">
        <v>240718</v>
      </c>
      <c r="B830" s="110" t="s">
        <v>1669</v>
      </c>
      <c r="C830" s="110" t="s">
        <v>778</v>
      </c>
      <c r="D830" s="110" t="s">
        <v>1843</v>
      </c>
      <c r="E830" s="110" t="s">
        <v>5334</v>
      </c>
      <c r="G830" s="110" t="s">
        <v>4104</v>
      </c>
      <c r="H830" s="110" t="s">
        <v>4094</v>
      </c>
      <c r="I830" s="110" t="s">
        <v>4236</v>
      </c>
      <c r="J830" s="110" t="str">
        <f t="shared" si="12"/>
        <v xml:space="preserve">4065 Samuel Blvd 167, Dallas, TX 75149       </v>
      </c>
      <c r="K830" s="111">
        <v>45376</v>
      </c>
      <c r="L830" s="111">
        <v>45376</v>
      </c>
      <c r="M830" s="111">
        <v>45623</v>
      </c>
      <c r="N830" s="111"/>
      <c r="O830" s="111"/>
      <c r="P830" s="110" t="s">
        <v>1095</v>
      </c>
      <c r="Q830" s="110" t="s">
        <v>761</v>
      </c>
      <c r="R830" s="110" t="s">
        <v>4482</v>
      </c>
      <c r="S830" s="110" t="s">
        <v>4181</v>
      </c>
    </row>
    <row r="831" spans="1:19" x14ac:dyDescent="0.2">
      <c r="A831" s="110">
        <v>240719</v>
      </c>
      <c r="B831" s="110" t="s">
        <v>1786</v>
      </c>
      <c r="C831" s="110" t="s">
        <v>776</v>
      </c>
      <c r="D831" s="110" t="s">
        <v>1844</v>
      </c>
      <c r="E831" s="110" t="s">
        <v>5335</v>
      </c>
      <c r="G831" s="110" t="s">
        <v>5336</v>
      </c>
      <c r="H831" s="110" t="s">
        <v>4094</v>
      </c>
      <c r="I831" s="110" t="s">
        <v>4414</v>
      </c>
      <c r="J831" s="110" t="str">
        <f t="shared" si="12"/>
        <v xml:space="preserve">1341 DEVONWOOD DR, GARLAND, TX 75041       </v>
      </c>
      <c r="K831" s="111">
        <v>45379</v>
      </c>
      <c r="L831" s="111">
        <v>45379</v>
      </c>
      <c r="M831" s="111">
        <v>45464</v>
      </c>
      <c r="N831" s="111">
        <v>45496</v>
      </c>
      <c r="O831" s="111"/>
      <c r="P831" s="110" t="s">
        <v>1091</v>
      </c>
      <c r="Q831" s="110" t="s">
        <v>761</v>
      </c>
      <c r="R831" s="110" t="s">
        <v>4478</v>
      </c>
      <c r="S831" s="110" t="s">
        <v>4181</v>
      </c>
    </row>
    <row r="832" spans="1:19" x14ac:dyDescent="0.2">
      <c r="A832" s="110">
        <v>240720</v>
      </c>
      <c r="B832" s="110" t="s">
        <v>877</v>
      </c>
      <c r="D832" s="110" t="s">
        <v>1481</v>
      </c>
      <c r="E832" s="110" t="s">
        <v>5337</v>
      </c>
      <c r="G832" s="110" t="s">
        <v>5338</v>
      </c>
      <c r="H832" s="110" t="s">
        <v>4094</v>
      </c>
      <c r="I832" s="110" t="s">
        <v>4245</v>
      </c>
      <c r="J832" s="110" t="str">
        <f t="shared" si="12"/>
        <v xml:space="preserve">8000 Longford St Apt E, Benbrook, TX 76116       </v>
      </c>
      <c r="K832" s="111">
        <v>45401</v>
      </c>
      <c r="L832" s="111">
        <v>45400</v>
      </c>
      <c r="M832" s="111">
        <v>45562</v>
      </c>
      <c r="N832" s="111">
        <v>45594</v>
      </c>
      <c r="O832" s="111"/>
      <c r="P832" s="110" t="s">
        <v>1095</v>
      </c>
      <c r="Q832" s="110" t="s">
        <v>761</v>
      </c>
      <c r="R832" s="110" t="s">
        <v>4482</v>
      </c>
      <c r="S832" s="110" t="s">
        <v>4181</v>
      </c>
    </row>
    <row r="833" spans="1:19" x14ac:dyDescent="0.2">
      <c r="A833" s="110">
        <v>240721</v>
      </c>
      <c r="B833" s="110" t="s">
        <v>1845</v>
      </c>
      <c r="C833" s="110" t="s">
        <v>950</v>
      </c>
      <c r="D833" s="110" t="s">
        <v>1846</v>
      </c>
      <c r="E833" s="110" t="s">
        <v>5339</v>
      </c>
      <c r="G833" s="110" t="s">
        <v>5340</v>
      </c>
      <c r="H833" s="110" t="s">
        <v>4094</v>
      </c>
      <c r="I833" s="110" t="s">
        <v>4236</v>
      </c>
      <c r="J833" s="110" t="str">
        <f t="shared" si="12"/>
        <v xml:space="preserve">1904 NAROBI PL, MESQUITE, TX 75149       </v>
      </c>
      <c r="K833" s="111">
        <v>45414</v>
      </c>
      <c r="L833" s="111">
        <v>45414</v>
      </c>
      <c r="M833" s="111">
        <v>45621</v>
      </c>
      <c r="N833" s="111"/>
      <c r="O833" s="111"/>
      <c r="P833" s="110" t="s">
        <v>989</v>
      </c>
      <c r="Q833" s="110" t="s">
        <v>761</v>
      </c>
      <c r="R833" s="110" t="s">
        <v>4361</v>
      </c>
      <c r="S833" s="110" t="s">
        <v>4181</v>
      </c>
    </row>
    <row r="834" spans="1:19" x14ac:dyDescent="0.2">
      <c r="A834" s="110">
        <v>240722</v>
      </c>
      <c r="B834" s="110" t="s">
        <v>1847</v>
      </c>
      <c r="C834" s="110" t="s">
        <v>784</v>
      </c>
      <c r="D834" s="110" t="s">
        <v>1848</v>
      </c>
      <c r="E834" s="110" t="s">
        <v>5341</v>
      </c>
      <c r="G834" s="110" t="s">
        <v>4107</v>
      </c>
      <c r="H834" s="110" t="s">
        <v>4094</v>
      </c>
      <c r="I834" s="110" t="s">
        <v>4108</v>
      </c>
      <c r="J834" s="110" t="str">
        <f t="shared" si="12"/>
        <v xml:space="preserve">613 Aeronca Dr, Saginaw, TX 76179       </v>
      </c>
      <c r="K834" s="111">
        <v>45418</v>
      </c>
      <c r="L834" s="111">
        <v>45415</v>
      </c>
      <c r="M834" s="111">
        <v>45548</v>
      </c>
      <c r="N834" s="111">
        <v>45566</v>
      </c>
      <c r="O834" s="111"/>
      <c r="P834" s="110" t="s">
        <v>989</v>
      </c>
      <c r="Q834" s="110" t="s">
        <v>761</v>
      </c>
      <c r="R834" s="110" t="s">
        <v>4361</v>
      </c>
      <c r="S834" s="110" t="s">
        <v>4181</v>
      </c>
    </row>
    <row r="835" spans="1:19" x14ac:dyDescent="0.2">
      <c r="A835" s="110">
        <v>240723</v>
      </c>
      <c r="B835" s="110" t="s">
        <v>1212</v>
      </c>
      <c r="D835" s="110" t="s">
        <v>1849</v>
      </c>
      <c r="E835" s="110" t="s">
        <v>5342</v>
      </c>
      <c r="G835" s="110" t="s">
        <v>4104</v>
      </c>
      <c r="H835" s="110" t="s">
        <v>4094</v>
      </c>
      <c r="I835" s="110" t="s">
        <v>4468</v>
      </c>
      <c r="J835" s="110" t="str">
        <f t="shared" ref="J835:J898" si="13">E835 &amp; IF(F835&lt;&gt;"", ", " &amp; F835, "") &amp; ", " &amp; G835 &amp; ", " &amp; H835 &amp; " " &amp; I835</f>
        <v xml:space="preserve">6361 Latta St, Dallas, TX 75227       </v>
      </c>
      <c r="K835" s="111">
        <v>45418</v>
      </c>
      <c r="L835" s="111">
        <v>45415</v>
      </c>
      <c r="M835" s="111">
        <v>45596</v>
      </c>
      <c r="N835" s="111">
        <v>45603</v>
      </c>
      <c r="O835" s="111"/>
      <c r="P835" s="110" t="s">
        <v>1165</v>
      </c>
      <c r="Q835" s="110" t="s">
        <v>761</v>
      </c>
      <c r="R835" s="110" t="s">
        <v>4584</v>
      </c>
      <c r="S835" s="110" t="s">
        <v>4181</v>
      </c>
    </row>
    <row r="836" spans="1:19" x14ac:dyDescent="0.2">
      <c r="A836" s="110">
        <v>240724</v>
      </c>
      <c r="B836" s="110" t="s">
        <v>1850</v>
      </c>
      <c r="C836" s="110" t="s">
        <v>762</v>
      </c>
      <c r="D836" s="110" t="s">
        <v>1634</v>
      </c>
      <c r="E836" s="110" t="s">
        <v>5343</v>
      </c>
      <c r="G836" s="110" t="s">
        <v>4287</v>
      </c>
      <c r="H836" s="110" t="s">
        <v>4094</v>
      </c>
      <c r="I836" s="110" t="s">
        <v>4403</v>
      </c>
      <c r="J836" s="110" t="str">
        <f t="shared" si="13"/>
        <v xml:space="preserve">1906 Estrada Pkwy 121, Irving, TX 75060       </v>
      </c>
      <c r="K836" s="111">
        <v>45421</v>
      </c>
      <c r="L836" s="111">
        <v>45420</v>
      </c>
      <c r="M836" s="111">
        <v>45622</v>
      </c>
      <c r="N836" s="111"/>
      <c r="O836" s="111"/>
      <c r="P836" s="110" t="s">
        <v>989</v>
      </c>
      <c r="Q836" s="110" t="s">
        <v>761</v>
      </c>
      <c r="R836" s="110" t="s">
        <v>4361</v>
      </c>
      <c r="S836" s="110" t="s">
        <v>4181</v>
      </c>
    </row>
    <row r="837" spans="1:19" x14ac:dyDescent="0.2">
      <c r="A837" s="110">
        <v>240725</v>
      </c>
      <c r="B837" s="110" t="s">
        <v>1851</v>
      </c>
      <c r="D837" s="110" t="s">
        <v>1852</v>
      </c>
      <c r="E837" s="110" t="s">
        <v>5344</v>
      </c>
      <c r="G837" s="110" t="s">
        <v>4119</v>
      </c>
      <c r="H837" s="110" t="s">
        <v>4094</v>
      </c>
      <c r="I837" s="110" t="s">
        <v>4227</v>
      </c>
      <c r="J837" s="110" t="str">
        <f t="shared" si="13"/>
        <v xml:space="preserve">3208 N Terry St, Fort Worth, TX 76106       </v>
      </c>
      <c r="K837" s="111">
        <v>45422</v>
      </c>
      <c r="L837" s="111">
        <v>45421</v>
      </c>
      <c r="M837" s="111">
        <v>45455</v>
      </c>
      <c r="N837" s="111">
        <v>45468</v>
      </c>
      <c r="O837" s="111"/>
      <c r="P837" s="110" t="s">
        <v>989</v>
      </c>
      <c r="Q837" s="110" t="s">
        <v>761</v>
      </c>
      <c r="R837" s="110" t="s">
        <v>4361</v>
      </c>
      <c r="S837" s="110" t="s">
        <v>4181</v>
      </c>
    </row>
    <row r="838" spans="1:19" x14ac:dyDescent="0.2">
      <c r="A838" s="110">
        <v>240727</v>
      </c>
      <c r="B838" s="110" t="s">
        <v>1035</v>
      </c>
      <c r="C838" s="110" t="s">
        <v>1047</v>
      </c>
      <c r="D838" s="110" t="s">
        <v>1853</v>
      </c>
      <c r="E838" s="110" t="s">
        <v>5345</v>
      </c>
      <c r="G838" s="110" t="s">
        <v>4281</v>
      </c>
      <c r="H838" s="110" t="s">
        <v>4094</v>
      </c>
      <c r="I838" s="110" t="s">
        <v>4795</v>
      </c>
      <c r="J838" s="110" t="str">
        <f t="shared" si="13"/>
        <v xml:space="preserve">4006 Ivey St, Haltom City, TX 76111       </v>
      </c>
      <c r="K838" s="111">
        <v>45427</v>
      </c>
      <c r="L838" s="111">
        <v>45425</v>
      </c>
      <c r="M838" s="111">
        <v>45464</v>
      </c>
      <c r="N838" s="111">
        <v>45503</v>
      </c>
      <c r="O838" s="111"/>
      <c r="P838" s="110" t="s">
        <v>1054</v>
      </c>
      <c r="Q838" s="110" t="s">
        <v>761</v>
      </c>
      <c r="R838" s="110" t="s">
        <v>4440</v>
      </c>
      <c r="S838" s="110" t="s">
        <v>4181</v>
      </c>
    </row>
    <row r="839" spans="1:19" x14ac:dyDescent="0.2">
      <c r="A839" s="110">
        <v>240728</v>
      </c>
      <c r="B839" s="110" t="s">
        <v>887</v>
      </c>
      <c r="D839" s="110" t="s">
        <v>1854</v>
      </c>
      <c r="E839" s="110" t="s">
        <v>5346</v>
      </c>
      <c r="G839" s="110" t="s">
        <v>4119</v>
      </c>
      <c r="H839" s="110" t="s">
        <v>4094</v>
      </c>
      <c r="I839" s="110" t="s">
        <v>4360</v>
      </c>
      <c r="J839" s="110" t="str">
        <f t="shared" si="13"/>
        <v xml:space="preserve">2310 Pearl Ave, Fort Worth, TX 76164       </v>
      </c>
      <c r="K839" s="111">
        <v>45428</v>
      </c>
      <c r="L839" s="111">
        <v>45427</v>
      </c>
      <c r="M839" s="111">
        <v>45622</v>
      </c>
      <c r="N839" s="111"/>
      <c r="O839" s="111"/>
      <c r="P839" s="110" t="s">
        <v>1054</v>
      </c>
      <c r="Q839" s="110" t="s">
        <v>761</v>
      </c>
      <c r="R839" s="110" t="s">
        <v>4440</v>
      </c>
      <c r="S839" s="110" t="s">
        <v>4181</v>
      </c>
    </row>
    <row r="840" spans="1:19" x14ac:dyDescent="0.2">
      <c r="A840" s="110">
        <v>240729</v>
      </c>
      <c r="B840" s="110" t="s">
        <v>1855</v>
      </c>
      <c r="C840" s="110" t="s">
        <v>845</v>
      </c>
      <c r="D840" s="110" t="s">
        <v>1856</v>
      </c>
      <c r="E840" s="110" t="s">
        <v>5347</v>
      </c>
      <c r="G840" s="110" t="s">
        <v>4167</v>
      </c>
      <c r="H840" s="110" t="s">
        <v>4094</v>
      </c>
      <c r="I840" s="110" t="s">
        <v>4633</v>
      </c>
      <c r="J840" s="110" t="str">
        <f t="shared" si="13"/>
        <v xml:space="preserve">1551 N State Hwy 161 Apt 404, Grand Prairie, TX 75050       </v>
      </c>
      <c r="K840" s="111">
        <v>45442</v>
      </c>
      <c r="L840" s="111">
        <v>45441</v>
      </c>
      <c r="M840" s="111">
        <v>45622</v>
      </c>
      <c r="N840" s="111"/>
      <c r="O840" s="111"/>
      <c r="P840" s="110" t="s">
        <v>989</v>
      </c>
      <c r="Q840" s="110" t="s">
        <v>771</v>
      </c>
      <c r="R840" s="110" t="s">
        <v>4361</v>
      </c>
      <c r="S840" s="110" t="s">
        <v>4181</v>
      </c>
    </row>
    <row r="841" spans="1:19" x14ac:dyDescent="0.2">
      <c r="A841" s="110">
        <v>240730</v>
      </c>
      <c r="B841" s="110" t="s">
        <v>1168</v>
      </c>
      <c r="D841" s="110" t="s">
        <v>1857</v>
      </c>
      <c r="E841" s="110" t="s">
        <v>5348</v>
      </c>
      <c r="G841" s="110" t="s">
        <v>4464</v>
      </c>
      <c r="H841" s="110" t="s">
        <v>4094</v>
      </c>
      <c r="I841" s="110" t="s">
        <v>4465</v>
      </c>
      <c r="J841" s="110" t="str">
        <f t="shared" si="13"/>
        <v xml:space="preserve">11 Gaslight Dr, Hutchins, TX 75141       </v>
      </c>
      <c r="K841" s="111">
        <v>45443</v>
      </c>
      <c r="L841" s="111">
        <v>45442</v>
      </c>
      <c r="M841" s="111">
        <v>45577</v>
      </c>
      <c r="N841" s="111">
        <v>45594</v>
      </c>
      <c r="O841" s="111"/>
      <c r="P841" s="110" t="s">
        <v>1858</v>
      </c>
      <c r="Q841" s="110" t="s">
        <v>761</v>
      </c>
      <c r="R841" s="110" t="s">
        <v>5349</v>
      </c>
      <c r="S841" s="110" t="s">
        <v>4181</v>
      </c>
    </row>
    <row r="842" spans="1:19" x14ac:dyDescent="0.2">
      <c r="A842" s="110">
        <v>240731</v>
      </c>
      <c r="B842" s="110" t="s">
        <v>1859</v>
      </c>
      <c r="C842" s="110" t="s">
        <v>791</v>
      </c>
      <c r="D842" s="110" t="s">
        <v>1860</v>
      </c>
      <c r="E842" s="110" t="s">
        <v>5350</v>
      </c>
      <c r="G842" s="110" t="s">
        <v>4498</v>
      </c>
      <c r="H842" s="110" t="s">
        <v>4094</v>
      </c>
      <c r="I842" s="110" t="s">
        <v>4728</v>
      </c>
      <c r="J842" s="110" t="str">
        <f t="shared" si="13"/>
        <v xml:space="preserve">530 MANNINGTON DR, DALLAS, TX 75232       </v>
      </c>
      <c r="K842" s="111">
        <v>45448</v>
      </c>
      <c r="L842" s="111">
        <v>45448</v>
      </c>
      <c r="M842" s="111">
        <v>45623</v>
      </c>
      <c r="N842" s="111"/>
      <c r="O842" s="111"/>
      <c r="P842" s="110" t="s">
        <v>1022</v>
      </c>
      <c r="Q842" s="110" t="s">
        <v>761</v>
      </c>
      <c r="R842" s="110" t="s">
        <v>4404</v>
      </c>
      <c r="S842" s="110" t="s">
        <v>4181</v>
      </c>
    </row>
    <row r="843" spans="1:19" x14ac:dyDescent="0.2">
      <c r="A843" s="110">
        <v>240732</v>
      </c>
      <c r="B843" s="110" t="s">
        <v>1068</v>
      </c>
      <c r="D843" s="110" t="s">
        <v>907</v>
      </c>
      <c r="E843" s="110" t="s">
        <v>5351</v>
      </c>
      <c r="G843" s="110" t="s">
        <v>4104</v>
      </c>
      <c r="H843" s="110" t="s">
        <v>4094</v>
      </c>
      <c r="I843" s="110" t="s">
        <v>4805</v>
      </c>
      <c r="J843" s="110" t="str">
        <f t="shared" si="13"/>
        <v xml:space="preserve">4059 Altoona Dr Apt 141, Dallas, TX 75233       </v>
      </c>
      <c r="K843" s="111">
        <v>45453</v>
      </c>
      <c r="L843" s="111">
        <v>45450</v>
      </c>
      <c r="M843" s="111">
        <v>45511</v>
      </c>
      <c r="N843" s="111">
        <v>45539</v>
      </c>
      <c r="O843" s="111"/>
      <c r="P843" s="110" t="s">
        <v>1022</v>
      </c>
      <c r="Q843" s="110" t="s">
        <v>761</v>
      </c>
      <c r="R843" s="110" t="s">
        <v>4404</v>
      </c>
      <c r="S843" s="110" t="s">
        <v>4181</v>
      </c>
    </row>
    <row r="844" spans="1:19" x14ac:dyDescent="0.2">
      <c r="A844" s="110">
        <v>240733</v>
      </c>
      <c r="B844" s="110" t="s">
        <v>877</v>
      </c>
      <c r="C844" s="110" t="s">
        <v>769</v>
      </c>
      <c r="D844" s="110" t="s">
        <v>913</v>
      </c>
      <c r="E844" s="110" t="s">
        <v>5351</v>
      </c>
      <c r="G844" s="110" t="s">
        <v>4104</v>
      </c>
      <c r="H844" s="110" t="s">
        <v>4094</v>
      </c>
      <c r="I844" s="110" t="s">
        <v>4805</v>
      </c>
      <c r="J844" s="110" t="str">
        <f t="shared" si="13"/>
        <v xml:space="preserve">4059 Altoona Dr Apt 141, Dallas, TX 75233       </v>
      </c>
      <c r="K844" s="111">
        <v>45456</v>
      </c>
      <c r="L844" s="111">
        <v>45455</v>
      </c>
      <c r="M844" s="111">
        <v>45511</v>
      </c>
      <c r="N844" s="111">
        <v>45539</v>
      </c>
      <c r="O844" s="111"/>
      <c r="P844" s="110" t="s">
        <v>989</v>
      </c>
      <c r="Q844" s="110" t="s">
        <v>761</v>
      </c>
      <c r="R844" s="110" t="s">
        <v>4361</v>
      </c>
      <c r="S844" s="110" t="s">
        <v>4181</v>
      </c>
    </row>
    <row r="845" spans="1:19" x14ac:dyDescent="0.2">
      <c r="A845" s="110">
        <v>240734</v>
      </c>
      <c r="B845" s="110" t="s">
        <v>861</v>
      </c>
      <c r="C845" s="110" t="s">
        <v>776</v>
      </c>
      <c r="D845" s="110" t="s">
        <v>1861</v>
      </c>
      <c r="E845" s="110" t="s">
        <v>5352</v>
      </c>
      <c r="G845" s="110" t="s">
        <v>5353</v>
      </c>
      <c r="H845" s="110" t="s">
        <v>4094</v>
      </c>
      <c r="I845" s="110" t="s">
        <v>4623</v>
      </c>
      <c r="J845" s="110" t="str">
        <f t="shared" si="13"/>
        <v xml:space="preserve">8868 Cresview Estate Rd, Quinlan, TX 75424       </v>
      </c>
      <c r="K845" s="111">
        <v>45457</v>
      </c>
      <c r="L845" s="111">
        <v>45456</v>
      </c>
      <c r="M845" s="111">
        <v>45623</v>
      </c>
      <c r="N845" s="111"/>
      <c r="O845" s="111"/>
      <c r="P845" s="110" t="s">
        <v>989</v>
      </c>
      <c r="Q845" s="110" t="s">
        <v>761</v>
      </c>
      <c r="R845" s="110" t="s">
        <v>4361</v>
      </c>
      <c r="S845" s="110" t="s">
        <v>4181</v>
      </c>
    </row>
    <row r="846" spans="1:19" x14ac:dyDescent="0.2">
      <c r="A846" s="110">
        <v>240735</v>
      </c>
      <c r="B846" s="110" t="s">
        <v>1862</v>
      </c>
      <c r="C846" s="110" t="s">
        <v>900</v>
      </c>
      <c r="D846" s="110" t="s">
        <v>1863</v>
      </c>
      <c r="E846" s="110" t="s">
        <v>5354</v>
      </c>
      <c r="G846" s="110" t="s">
        <v>4104</v>
      </c>
      <c r="H846" s="110" t="s">
        <v>4094</v>
      </c>
      <c r="I846" s="110" t="s">
        <v>4660</v>
      </c>
      <c r="J846" s="110" t="str">
        <f t="shared" si="13"/>
        <v xml:space="preserve">4900 Pear Ridge Apt 1216, Dallas, TX 75287       </v>
      </c>
      <c r="K846" s="111">
        <v>45461</v>
      </c>
      <c r="L846" s="111">
        <v>45460</v>
      </c>
      <c r="M846" s="111">
        <v>45622</v>
      </c>
      <c r="N846" s="111"/>
      <c r="O846" s="111"/>
      <c r="P846" s="110" t="s">
        <v>989</v>
      </c>
      <c r="Q846" s="110" t="s">
        <v>761</v>
      </c>
      <c r="R846" s="110" t="s">
        <v>4361</v>
      </c>
      <c r="S846" s="110" t="s">
        <v>4181</v>
      </c>
    </row>
    <row r="847" spans="1:19" x14ac:dyDescent="0.2">
      <c r="A847" s="110">
        <v>240736</v>
      </c>
      <c r="B847" s="110" t="s">
        <v>1520</v>
      </c>
      <c r="C847" s="110" t="s">
        <v>766</v>
      </c>
      <c r="D847" s="110" t="s">
        <v>1864</v>
      </c>
      <c r="E847" s="110" t="s">
        <v>5355</v>
      </c>
      <c r="G847" s="110" t="s">
        <v>4104</v>
      </c>
      <c r="H847" s="110" t="s">
        <v>4094</v>
      </c>
      <c r="I847" s="110" t="s">
        <v>4264</v>
      </c>
      <c r="J847" s="110" t="str">
        <f t="shared" si="13"/>
        <v xml:space="preserve">7319 Fair Oaks Ave Apt 318, Dallas, TX 75231       </v>
      </c>
      <c r="K847" s="111">
        <v>45468</v>
      </c>
      <c r="L847" s="111">
        <v>45467</v>
      </c>
      <c r="M847" s="111">
        <v>45622</v>
      </c>
      <c r="N847" s="111"/>
      <c r="O847" s="111"/>
      <c r="P847" s="110" t="s">
        <v>989</v>
      </c>
      <c r="Q847" s="110" t="s">
        <v>761</v>
      </c>
      <c r="R847" s="110" t="s">
        <v>4361</v>
      </c>
      <c r="S847" s="110" t="s">
        <v>4181</v>
      </c>
    </row>
    <row r="848" spans="1:19" x14ac:dyDescent="0.2">
      <c r="A848" s="110">
        <v>240737</v>
      </c>
      <c r="B848" s="110" t="s">
        <v>877</v>
      </c>
      <c r="C848" s="110" t="s">
        <v>900</v>
      </c>
      <c r="D848" s="110" t="s">
        <v>1549</v>
      </c>
      <c r="E848" s="110" t="s">
        <v>5356</v>
      </c>
      <c r="G848" s="110" t="s">
        <v>4167</v>
      </c>
      <c r="H848" s="110" t="s">
        <v>4094</v>
      </c>
      <c r="I848" s="110" t="s">
        <v>4410</v>
      </c>
      <c r="J848" s="110" t="str">
        <f t="shared" si="13"/>
        <v xml:space="preserve">406 Sparks St, Grand Prairie, TX 75051       </v>
      </c>
      <c r="K848" s="111">
        <v>45470</v>
      </c>
      <c r="L848" s="111">
        <v>45469</v>
      </c>
      <c r="M848" s="111">
        <v>45621</v>
      </c>
      <c r="N848" s="111"/>
      <c r="O848" s="111"/>
      <c r="P848" s="110" t="s">
        <v>1165</v>
      </c>
      <c r="Q848" s="110" t="s">
        <v>761</v>
      </c>
      <c r="R848" s="110" t="s">
        <v>4584</v>
      </c>
      <c r="S848" s="110" t="s">
        <v>4181</v>
      </c>
    </row>
    <row r="849" spans="1:19" x14ac:dyDescent="0.2">
      <c r="A849" s="110">
        <v>240738</v>
      </c>
      <c r="B849" s="110" t="s">
        <v>1865</v>
      </c>
      <c r="D849" s="110" t="s">
        <v>1866</v>
      </c>
      <c r="E849" s="110" t="s">
        <v>5357</v>
      </c>
      <c r="G849" s="110" t="s">
        <v>4104</v>
      </c>
      <c r="H849" s="110" t="s">
        <v>4094</v>
      </c>
      <c r="I849" s="110" t="s">
        <v>4297</v>
      </c>
      <c r="J849" s="110" t="str">
        <f t="shared" si="13"/>
        <v xml:space="preserve">8315 La Prada Dr Apt 1041, Dallas, TX 75228       </v>
      </c>
      <c r="K849" s="111">
        <v>45474</v>
      </c>
      <c r="L849" s="111">
        <v>45471</v>
      </c>
      <c r="M849" s="111">
        <v>45622</v>
      </c>
      <c r="N849" s="111"/>
      <c r="O849" s="111"/>
      <c r="P849" s="110" t="s">
        <v>1095</v>
      </c>
      <c r="Q849" s="110" t="s">
        <v>761</v>
      </c>
      <c r="R849" s="110" t="s">
        <v>4482</v>
      </c>
      <c r="S849" s="110" t="s">
        <v>4181</v>
      </c>
    </row>
    <row r="850" spans="1:19" x14ac:dyDescent="0.2">
      <c r="A850" s="110">
        <v>240739</v>
      </c>
      <c r="B850" s="110" t="s">
        <v>873</v>
      </c>
      <c r="D850" s="110" t="s">
        <v>1867</v>
      </c>
      <c r="E850" s="110" t="s">
        <v>5358</v>
      </c>
      <c r="G850" s="110" t="s">
        <v>4119</v>
      </c>
      <c r="H850" s="110" t="s">
        <v>4094</v>
      </c>
      <c r="I850" s="110" t="s">
        <v>4227</v>
      </c>
      <c r="J850" s="110" t="str">
        <f t="shared" si="13"/>
        <v xml:space="preserve">2336 Beaumont St, Fort Worth, TX 76106       </v>
      </c>
      <c r="K850" s="111">
        <v>45474</v>
      </c>
      <c r="L850" s="111">
        <v>45474</v>
      </c>
      <c r="M850" s="111">
        <v>45618</v>
      </c>
      <c r="N850" s="111"/>
      <c r="O850" s="111"/>
      <c r="P850" s="110" t="s">
        <v>1022</v>
      </c>
      <c r="Q850" s="110" t="s">
        <v>761</v>
      </c>
      <c r="R850" s="110" t="s">
        <v>4404</v>
      </c>
      <c r="S850" s="110" t="s">
        <v>4181</v>
      </c>
    </row>
    <row r="851" spans="1:19" x14ac:dyDescent="0.2">
      <c r="A851" s="110">
        <v>240740</v>
      </c>
      <c r="B851" s="110" t="s">
        <v>908</v>
      </c>
      <c r="C851" s="110" t="s">
        <v>810</v>
      </c>
      <c r="D851" s="110" t="s">
        <v>1868</v>
      </c>
      <c r="E851" s="110" t="s">
        <v>5359</v>
      </c>
      <c r="G851" s="110" t="s">
        <v>4119</v>
      </c>
      <c r="H851" s="110" t="s">
        <v>4094</v>
      </c>
      <c r="I851" s="110" t="s">
        <v>4434</v>
      </c>
      <c r="J851" s="110" t="str">
        <f t="shared" si="13"/>
        <v xml:space="preserve">405 Clairemont Ave, Fort Worth, TX 76103       </v>
      </c>
      <c r="K851" s="111">
        <v>45476</v>
      </c>
      <c r="L851" s="111">
        <v>45476</v>
      </c>
      <c r="M851" s="111">
        <v>45622</v>
      </c>
      <c r="N851" s="111"/>
      <c r="O851" s="111"/>
      <c r="P851" s="110" t="s">
        <v>989</v>
      </c>
      <c r="Q851" s="110" t="s">
        <v>761</v>
      </c>
      <c r="R851" s="110" t="s">
        <v>4361</v>
      </c>
      <c r="S851" s="110" t="s">
        <v>4181</v>
      </c>
    </row>
    <row r="852" spans="1:19" x14ac:dyDescent="0.2">
      <c r="A852" s="110">
        <v>240741</v>
      </c>
      <c r="B852" s="110" t="s">
        <v>1869</v>
      </c>
      <c r="C852" s="110" t="s">
        <v>766</v>
      </c>
      <c r="D852" s="110" t="s">
        <v>1870</v>
      </c>
      <c r="E852" s="110" t="s">
        <v>5360</v>
      </c>
      <c r="G852" s="110" t="s">
        <v>4104</v>
      </c>
      <c r="H852" s="110" t="s">
        <v>4094</v>
      </c>
      <c r="I852" s="110" t="s">
        <v>4660</v>
      </c>
      <c r="J852" s="110" t="str">
        <f t="shared" si="13"/>
        <v xml:space="preserve">4141 Rosemeade Pkwy, Dallas, TX 75287       </v>
      </c>
      <c r="K852" s="111">
        <v>45482</v>
      </c>
      <c r="L852" s="111">
        <v>45481</v>
      </c>
      <c r="M852" s="111">
        <v>45482</v>
      </c>
      <c r="N852" s="111">
        <v>45483</v>
      </c>
      <c r="O852" s="111"/>
      <c r="P852" s="110" t="s">
        <v>989</v>
      </c>
      <c r="Q852" s="110" t="s">
        <v>761</v>
      </c>
      <c r="R852" s="110" t="s">
        <v>4361</v>
      </c>
      <c r="S852" s="110" t="s">
        <v>4181</v>
      </c>
    </row>
    <row r="853" spans="1:19" x14ac:dyDescent="0.2">
      <c r="A853" s="110">
        <v>240742</v>
      </c>
      <c r="B853" s="110" t="s">
        <v>1520</v>
      </c>
      <c r="D853" s="110" t="s">
        <v>1871</v>
      </c>
      <c r="E853" s="110" t="s">
        <v>5361</v>
      </c>
      <c r="G853" s="110" t="s">
        <v>4957</v>
      </c>
      <c r="H853" s="110" t="s">
        <v>4094</v>
      </c>
      <c r="I853" s="110" t="s">
        <v>4958</v>
      </c>
      <c r="J853" s="110" t="str">
        <f t="shared" si="13"/>
        <v xml:space="preserve">3924 Forest Law Dr, Balch Springs, TX 75180       </v>
      </c>
      <c r="K853" s="111">
        <v>45483</v>
      </c>
      <c r="L853" s="111">
        <v>45482</v>
      </c>
      <c r="M853" s="111">
        <v>45623</v>
      </c>
      <c r="N853" s="111"/>
      <c r="O853" s="111"/>
      <c r="P853" s="110" t="s">
        <v>1067</v>
      </c>
      <c r="Q853" s="110" t="s">
        <v>761</v>
      </c>
      <c r="R853" s="110" t="s">
        <v>4456</v>
      </c>
      <c r="S853" s="110" t="s">
        <v>4181</v>
      </c>
    </row>
    <row r="854" spans="1:19" x14ac:dyDescent="0.2">
      <c r="A854" s="110">
        <v>240743</v>
      </c>
      <c r="B854" s="110" t="s">
        <v>908</v>
      </c>
      <c r="C854" s="110" t="s">
        <v>810</v>
      </c>
      <c r="D854" s="110" t="s">
        <v>758</v>
      </c>
      <c r="E854" s="110" t="s">
        <v>5362</v>
      </c>
      <c r="G854" s="110" t="s">
        <v>4104</v>
      </c>
      <c r="H854" s="110" t="s">
        <v>4094</v>
      </c>
      <c r="I854" s="110" t="s">
        <v>4728</v>
      </c>
      <c r="J854" s="110" t="str">
        <f t="shared" si="13"/>
        <v xml:space="preserve">811 W Danieldale Rd, Dallas, TX 75232       </v>
      </c>
      <c r="K854" s="111">
        <v>45488</v>
      </c>
      <c r="L854" s="111">
        <v>45483</v>
      </c>
      <c r="M854" s="111">
        <v>45625</v>
      </c>
      <c r="N854" s="111"/>
      <c r="O854" s="111"/>
      <c r="P854" s="110" t="s">
        <v>1031</v>
      </c>
      <c r="Q854" s="110" t="s">
        <v>761</v>
      </c>
      <c r="R854" s="110" t="s">
        <v>4415</v>
      </c>
      <c r="S854" s="110" t="s">
        <v>4181</v>
      </c>
    </row>
    <row r="855" spans="1:19" x14ac:dyDescent="0.2">
      <c r="A855" s="110">
        <v>240744</v>
      </c>
      <c r="B855" s="110" t="s">
        <v>908</v>
      </c>
      <c r="C855" s="110" t="s">
        <v>900</v>
      </c>
      <c r="D855" s="110" t="s">
        <v>1872</v>
      </c>
      <c r="E855" s="110" t="s">
        <v>5363</v>
      </c>
      <c r="G855" s="110" t="s">
        <v>5215</v>
      </c>
      <c r="H855" s="110" t="s">
        <v>4094</v>
      </c>
      <c r="I855" s="110" t="s">
        <v>5216</v>
      </c>
      <c r="J855" s="110" t="str">
        <f t="shared" si="13"/>
        <v xml:space="preserve">1117 Edgewood St, Ennis, TX 75119       </v>
      </c>
      <c r="K855" s="111">
        <v>45488</v>
      </c>
      <c r="L855" s="111">
        <v>45483</v>
      </c>
      <c r="M855" s="111">
        <v>45623</v>
      </c>
      <c r="N855" s="111"/>
      <c r="O855" s="111"/>
      <c r="P855" s="110" t="s">
        <v>1067</v>
      </c>
      <c r="Q855" s="110" t="s">
        <v>761</v>
      </c>
      <c r="R855" s="110" t="s">
        <v>4456</v>
      </c>
      <c r="S855" s="110" t="s">
        <v>4181</v>
      </c>
    </row>
    <row r="856" spans="1:19" x14ac:dyDescent="0.2">
      <c r="A856" s="110">
        <v>240745</v>
      </c>
      <c r="B856" s="110" t="s">
        <v>1873</v>
      </c>
      <c r="C856" s="110" t="s">
        <v>1039</v>
      </c>
      <c r="D856" s="110" t="s">
        <v>1172</v>
      </c>
      <c r="E856" s="110" t="s">
        <v>5364</v>
      </c>
      <c r="G856" s="110" t="s">
        <v>4150</v>
      </c>
      <c r="H856" s="110" t="s">
        <v>4094</v>
      </c>
      <c r="I856" s="110" t="s">
        <v>4151</v>
      </c>
      <c r="J856" s="110" t="str">
        <f t="shared" si="13"/>
        <v xml:space="preserve">751 N Main St Apt 3126, Mansfield, TX 76063       </v>
      </c>
      <c r="K856" s="111">
        <v>45483</v>
      </c>
      <c r="L856" s="111">
        <v>45483</v>
      </c>
      <c r="M856" s="111">
        <v>45625</v>
      </c>
      <c r="N856" s="111"/>
      <c r="O856" s="111"/>
      <c r="P856" s="110" t="s">
        <v>996</v>
      </c>
      <c r="Q856" s="110" t="s">
        <v>771</v>
      </c>
      <c r="R856" s="110" t="s">
        <v>4370</v>
      </c>
      <c r="S856" s="110" t="s">
        <v>4181</v>
      </c>
    </row>
    <row r="857" spans="1:19" x14ac:dyDescent="0.2">
      <c r="A857" s="110">
        <v>240746</v>
      </c>
      <c r="B857" s="110" t="s">
        <v>908</v>
      </c>
      <c r="D857" s="110" t="s">
        <v>1196</v>
      </c>
      <c r="E857" s="110" t="s">
        <v>5362</v>
      </c>
      <c r="G857" s="110" t="s">
        <v>4104</v>
      </c>
      <c r="H857" s="110" t="s">
        <v>4094</v>
      </c>
      <c r="I857" s="110" t="s">
        <v>4728</v>
      </c>
      <c r="J857" s="110" t="str">
        <f t="shared" si="13"/>
        <v xml:space="preserve">811 W Danieldale Rd, Dallas, TX 75232       </v>
      </c>
      <c r="K857" s="111">
        <v>45488</v>
      </c>
      <c r="L857" s="111">
        <v>45484</v>
      </c>
      <c r="M857" s="111">
        <v>45623</v>
      </c>
      <c r="N857" s="111"/>
      <c r="O857" s="111"/>
      <c r="P857" s="110" t="s">
        <v>1022</v>
      </c>
      <c r="Q857" s="110" t="s">
        <v>761</v>
      </c>
      <c r="R857" s="110" t="s">
        <v>4404</v>
      </c>
      <c r="S857" s="110" t="s">
        <v>4181</v>
      </c>
    </row>
    <row r="858" spans="1:19" x14ac:dyDescent="0.2">
      <c r="A858" s="110">
        <v>240747</v>
      </c>
      <c r="B858" s="110" t="s">
        <v>1874</v>
      </c>
      <c r="D858" s="110" t="s">
        <v>1875</v>
      </c>
      <c r="E858" s="110" t="s">
        <v>5365</v>
      </c>
      <c r="G858" s="110" t="s">
        <v>4986</v>
      </c>
      <c r="H858" s="110" t="s">
        <v>4094</v>
      </c>
      <c r="I858" s="110" t="s">
        <v>4987</v>
      </c>
      <c r="J858" s="110" t="str">
        <f t="shared" si="13"/>
        <v xml:space="preserve">560 Neck Rd, Ferris, TX 75125       </v>
      </c>
      <c r="K858" s="111">
        <v>45488</v>
      </c>
      <c r="L858" s="111">
        <v>45484</v>
      </c>
      <c r="M858" s="111">
        <v>45623</v>
      </c>
      <c r="N858" s="111"/>
      <c r="O858" s="111"/>
      <c r="P858" s="110" t="s">
        <v>1022</v>
      </c>
      <c r="Q858" s="110" t="s">
        <v>761</v>
      </c>
      <c r="R858" s="110" t="s">
        <v>4404</v>
      </c>
      <c r="S858" s="110" t="s">
        <v>4181</v>
      </c>
    </row>
    <row r="859" spans="1:19" x14ac:dyDescent="0.2">
      <c r="A859" s="110">
        <v>240748</v>
      </c>
      <c r="B859" s="110" t="s">
        <v>1324</v>
      </c>
      <c r="D859" s="110" t="s">
        <v>1116</v>
      </c>
      <c r="E859" s="110" t="s">
        <v>5366</v>
      </c>
      <c r="G859" s="110" t="s">
        <v>4104</v>
      </c>
      <c r="H859" s="110" t="s">
        <v>4094</v>
      </c>
      <c r="I859" s="110" t="s">
        <v>4972</v>
      </c>
      <c r="J859" s="110" t="str">
        <f t="shared" si="13"/>
        <v xml:space="preserve">3800 S Beckley Ave Apt 4303, Dallas, TX 75224       </v>
      </c>
      <c r="K859" s="111">
        <v>45488</v>
      </c>
      <c r="L859" s="111">
        <v>45485</v>
      </c>
      <c r="M859" s="111">
        <v>45576</v>
      </c>
      <c r="N859" s="111">
        <v>45602</v>
      </c>
      <c r="O859" s="111"/>
      <c r="P859" s="110" t="s">
        <v>1022</v>
      </c>
      <c r="Q859" s="110" t="s">
        <v>761</v>
      </c>
      <c r="R859" s="110" t="s">
        <v>4404</v>
      </c>
      <c r="S859" s="110" t="s">
        <v>4181</v>
      </c>
    </row>
    <row r="860" spans="1:19" x14ac:dyDescent="0.2">
      <c r="A860" s="110">
        <v>240749</v>
      </c>
      <c r="B860" s="110" t="s">
        <v>1496</v>
      </c>
      <c r="D860" s="110" t="s">
        <v>1112</v>
      </c>
      <c r="E860" s="110" t="s">
        <v>5367</v>
      </c>
      <c r="G860" s="110" t="s">
        <v>5259</v>
      </c>
      <c r="H860" s="110" t="s">
        <v>4094</v>
      </c>
      <c r="I860" s="110" t="s">
        <v>5260</v>
      </c>
      <c r="J860" s="110" t="str">
        <f t="shared" si="13"/>
        <v xml:space="preserve">159 Independence Ave, Venus, TX 76084       </v>
      </c>
      <c r="K860" s="111">
        <v>45495</v>
      </c>
      <c r="L860" s="111">
        <v>45485</v>
      </c>
      <c r="M860" s="111">
        <v>45619</v>
      </c>
      <c r="N860" s="111"/>
      <c r="O860" s="111"/>
      <c r="P860" s="110" t="s">
        <v>1095</v>
      </c>
      <c r="Q860" s="110" t="s">
        <v>761</v>
      </c>
      <c r="R860" s="110" t="s">
        <v>4482</v>
      </c>
      <c r="S860" s="110" t="s">
        <v>4181</v>
      </c>
    </row>
    <row r="861" spans="1:19" x14ac:dyDescent="0.2">
      <c r="A861" s="110">
        <v>240750</v>
      </c>
      <c r="B861" s="110" t="s">
        <v>1514</v>
      </c>
      <c r="C861" s="110" t="s">
        <v>766</v>
      </c>
      <c r="D861" s="110" t="s">
        <v>1876</v>
      </c>
      <c r="E861" s="110" t="s">
        <v>5368</v>
      </c>
      <c r="G861" s="110" t="s">
        <v>4104</v>
      </c>
      <c r="H861" s="110" t="s">
        <v>4094</v>
      </c>
      <c r="I861" s="110" t="s">
        <v>4424</v>
      </c>
      <c r="J861" s="110" t="str">
        <f t="shared" si="13"/>
        <v xml:space="preserve">13828 Janwood Ln, Dallas, TX 75234       </v>
      </c>
      <c r="K861" s="111">
        <v>45490</v>
      </c>
      <c r="L861" s="111">
        <v>45488</v>
      </c>
      <c r="M861" s="111">
        <v>45510</v>
      </c>
      <c r="N861" s="111">
        <v>45539</v>
      </c>
      <c r="O861" s="111"/>
      <c r="P861" s="110" t="s">
        <v>1022</v>
      </c>
      <c r="Q861" s="110" t="s">
        <v>761</v>
      </c>
      <c r="R861" s="110" t="s">
        <v>4404</v>
      </c>
      <c r="S861" s="110" t="s">
        <v>4181</v>
      </c>
    </row>
    <row r="862" spans="1:19" x14ac:dyDescent="0.2">
      <c r="A862" s="110">
        <v>240751</v>
      </c>
      <c r="B862" s="110" t="s">
        <v>1877</v>
      </c>
      <c r="C862" s="110" t="s">
        <v>778</v>
      </c>
      <c r="D862" s="110" t="s">
        <v>1878</v>
      </c>
      <c r="E862" s="110" t="s">
        <v>5369</v>
      </c>
      <c r="G862" s="110" t="s">
        <v>4119</v>
      </c>
      <c r="H862" s="110" t="s">
        <v>4094</v>
      </c>
      <c r="I862" s="110" t="s">
        <v>4227</v>
      </c>
      <c r="J862" s="110" t="str">
        <f t="shared" si="13"/>
        <v xml:space="preserve">2833 Schwartz Ave, Fort Worth, TX 76106       </v>
      </c>
      <c r="K862" s="111">
        <v>45492</v>
      </c>
      <c r="L862" s="111">
        <v>45491</v>
      </c>
      <c r="M862" s="111">
        <v>45492</v>
      </c>
      <c r="N862" s="111">
        <v>45525</v>
      </c>
      <c r="O862" s="111"/>
      <c r="P862" s="110" t="s">
        <v>1054</v>
      </c>
      <c r="Q862" s="110" t="s">
        <v>761</v>
      </c>
      <c r="R862" s="110" t="s">
        <v>4440</v>
      </c>
      <c r="S862" s="110" t="s">
        <v>4181</v>
      </c>
    </row>
    <row r="863" spans="1:19" x14ac:dyDescent="0.2">
      <c r="A863" s="110">
        <v>240752</v>
      </c>
      <c r="B863" s="110" t="s">
        <v>1247</v>
      </c>
      <c r="C863" s="110" t="s">
        <v>778</v>
      </c>
      <c r="D863" s="110" t="s">
        <v>1879</v>
      </c>
      <c r="E863" s="110" t="s">
        <v>5370</v>
      </c>
      <c r="G863" s="110" t="s">
        <v>4119</v>
      </c>
      <c r="H863" s="110" t="s">
        <v>4094</v>
      </c>
      <c r="I863" s="110" t="s">
        <v>4852</v>
      </c>
      <c r="J863" s="110" t="str">
        <f t="shared" si="13"/>
        <v xml:space="preserve">2908 S Hills St, Fort Worth, TX 76109       </v>
      </c>
      <c r="K863" s="111">
        <v>45495</v>
      </c>
      <c r="L863" s="111">
        <v>45492</v>
      </c>
      <c r="M863" s="111">
        <v>45573</v>
      </c>
      <c r="N863" s="111">
        <v>45594</v>
      </c>
      <c r="O863" s="111"/>
      <c r="P863" s="110" t="s">
        <v>1054</v>
      </c>
      <c r="Q863" s="110" t="s">
        <v>761</v>
      </c>
      <c r="R863" s="110" t="s">
        <v>4440</v>
      </c>
      <c r="S863" s="110" t="s">
        <v>4181</v>
      </c>
    </row>
    <row r="864" spans="1:19" x14ac:dyDescent="0.2">
      <c r="A864" s="110">
        <v>240753</v>
      </c>
      <c r="B864" s="110" t="s">
        <v>1144</v>
      </c>
      <c r="D864" s="110" t="s">
        <v>1880</v>
      </c>
      <c r="E864" s="110" t="s">
        <v>5371</v>
      </c>
      <c r="G864" s="110" t="s">
        <v>4119</v>
      </c>
      <c r="H864" s="110" t="s">
        <v>4094</v>
      </c>
      <c r="I864" s="110" t="s">
        <v>4391</v>
      </c>
      <c r="J864" s="110" t="str">
        <f t="shared" si="13"/>
        <v xml:space="preserve">4128 Cherokee Trl, Fort Worth, TX 76133       </v>
      </c>
      <c r="K864" s="111">
        <v>45496</v>
      </c>
      <c r="L864" s="111">
        <v>45495</v>
      </c>
      <c r="M864" s="111">
        <v>45622</v>
      </c>
      <c r="N864" s="111"/>
      <c r="O864" s="111"/>
      <c r="P864" s="110" t="s">
        <v>1858</v>
      </c>
      <c r="Q864" s="110" t="s">
        <v>761</v>
      </c>
      <c r="R864" s="110" t="s">
        <v>5349</v>
      </c>
      <c r="S864" s="110" t="s">
        <v>4181</v>
      </c>
    </row>
    <row r="865" spans="1:19" x14ac:dyDescent="0.2">
      <c r="A865" s="110">
        <v>240754</v>
      </c>
      <c r="B865" s="110" t="s">
        <v>1881</v>
      </c>
      <c r="C865" s="110" t="s">
        <v>848</v>
      </c>
      <c r="D865" s="110" t="s">
        <v>1882</v>
      </c>
      <c r="E865" s="110" t="s">
        <v>5372</v>
      </c>
      <c r="G865" s="110" t="s">
        <v>5373</v>
      </c>
      <c r="H865" s="110" t="s">
        <v>4094</v>
      </c>
      <c r="I865" s="110" t="s">
        <v>4230</v>
      </c>
      <c r="J865" s="110" t="str">
        <f t="shared" si="13"/>
        <v xml:space="preserve">4388 HIGHLAND ST, LANCASTER, TX 75134       </v>
      </c>
      <c r="K865" s="111">
        <v>45499</v>
      </c>
      <c r="L865" s="111">
        <v>45499</v>
      </c>
      <c r="M865" s="111">
        <v>45623</v>
      </c>
      <c r="N865" s="111"/>
      <c r="O865" s="111"/>
      <c r="P865" s="110" t="s">
        <v>1054</v>
      </c>
      <c r="Q865" s="110" t="s">
        <v>761</v>
      </c>
      <c r="R865" s="110" t="s">
        <v>4440</v>
      </c>
      <c r="S865" s="110" t="s">
        <v>4181</v>
      </c>
    </row>
    <row r="866" spans="1:19" x14ac:dyDescent="0.2">
      <c r="A866" s="110">
        <v>240755</v>
      </c>
      <c r="B866" s="110" t="s">
        <v>1401</v>
      </c>
      <c r="C866" s="110" t="s">
        <v>845</v>
      </c>
      <c r="D866" s="110" t="s">
        <v>785</v>
      </c>
      <c r="E866" s="110" t="s">
        <v>5374</v>
      </c>
      <c r="G866" s="110" t="s">
        <v>4229</v>
      </c>
      <c r="H866" s="110" t="s">
        <v>4094</v>
      </c>
      <c r="I866" s="110" t="s">
        <v>4230</v>
      </c>
      <c r="J866" s="110" t="str">
        <f t="shared" si="13"/>
        <v xml:space="preserve">4388 Highland St, Lancaster, TX 75134       </v>
      </c>
      <c r="K866" s="111">
        <v>45503</v>
      </c>
      <c r="L866" s="111">
        <v>45502</v>
      </c>
      <c r="M866" s="111">
        <v>45623</v>
      </c>
      <c r="N866" s="111"/>
      <c r="O866" s="111"/>
      <c r="P866" s="110" t="s">
        <v>1054</v>
      </c>
      <c r="Q866" s="110" t="s">
        <v>761</v>
      </c>
      <c r="R866" s="110" t="s">
        <v>4440</v>
      </c>
      <c r="S866" s="110" t="s">
        <v>4181</v>
      </c>
    </row>
    <row r="867" spans="1:19" x14ac:dyDescent="0.2">
      <c r="A867" s="110">
        <v>240756</v>
      </c>
      <c r="B867" s="110" t="s">
        <v>1883</v>
      </c>
      <c r="C867" s="110" t="s">
        <v>764</v>
      </c>
      <c r="D867" s="110" t="s">
        <v>794</v>
      </c>
      <c r="E867" s="110" t="s">
        <v>5375</v>
      </c>
      <c r="G867" s="110" t="s">
        <v>4119</v>
      </c>
      <c r="H867" s="110" t="s">
        <v>4094</v>
      </c>
      <c r="I867" s="110" t="s">
        <v>4695</v>
      </c>
      <c r="J867" s="110" t="str">
        <f t="shared" si="13"/>
        <v xml:space="preserve">820 W Spurgeon, Fort Worth, TX 76115       </v>
      </c>
      <c r="K867" s="111">
        <v>45504</v>
      </c>
      <c r="L867" s="111">
        <v>45503</v>
      </c>
      <c r="M867" s="111">
        <v>45534</v>
      </c>
      <c r="N867" s="111">
        <v>45566</v>
      </c>
      <c r="O867" s="111"/>
      <c r="P867" s="110" t="s">
        <v>1095</v>
      </c>
      <c r="Q867" s="110" t="s">
        <v>761</v>
      </c>
      <c r="R867" s="110" t="s">
        <v>4482</v>
      </c>
      <c r="S867" s="110" t="s">
        <v>4181</v>
      </c>
    </row>
    <row r="868" spans="1:19" x14ac:dyDescent="0.2">
      <c r="A868" s="110">
        <v>240757</v>
      </c>
      <c r="B868" s="110" t="s">
        <v>1884</v>
      </c>
      <c r="C868" s="110" t="s">
        <v>778</v>
      </c>
      <c r="D868" s="110" t="s">
        <v>1885</v>
      </c>
      <c r="E868" s="110" t="s">
        <v>5376</v>
      </c>
      <c r="G868" s="110" t="s">
        <v>5377</v>
      </c>
      <c r="H868" s="110" t="s">
        <v>4094</v>
      </c>
      <c r="I868" s="110" t="s">
        <v>5378</v>
      </c>
      <c r="J868" s="110" t="str">
        <f t="shared" si="13"/>
        <v xml:space="preserve">14855 County Rd 489, Nevada, TX 75173       </v>
      </c>
      <c r="K868" s="111">
        <v>45518</v>
      </c>
      <c r="L868" s="111">
        <v>45517</v>
      </c>
      <c r="M868" s="111">
        <v>45623</v>
      </c>
      <c r="N868" s="111"/>
      <c r="O868" s="111"/>
      <c r="P868" s="110" t="s">
        <v>989</v>
      </c>
      <c r="Q868" s="110" t="s">
        <v>761</v>
      </c>
      <c r="R868" s="110" t="s">
        <v>4361</v>
      </c>
      <c r="S868" s="110" t="s">
        <v>4181</v>
      </c>
    </row>
    <row r="869" spans="1:19" x14ac:dyDescent="0.2">
      <c r="A869" s="110">
        <v>240758</v>
      </c>
      <c r="B869" s="110" t="s">
        <v>969</v>
      </c>
      <c r="D869" s="110" t="s">
        <v>1886</v>
      </c>
      <c r="E869" s="110" t="s">
        <v>5138</v>
      </c>
      <c r="G869" s="110" t="s">
        <v>4170</v>
      </c>
      <c r="H869" s="110" t="s">
        <v>4094</v>
      </c>
      <c r="I869" s="110" t="s">
        <v>4194</v>
      </c>
      <c r="J869" s="110" t="str">
        <f t="shared" si="13"/>
        <v xml:space="preserve">1031 Geronimo Arrow, Carrollton, TX 75006       </v>
      </c>
      <c r="K869" s="111">
        <v>45518</v>
      </c>
      <c r="L869" s="111">
        <v>45517</v>
      </c>
      <c r="M869" s="111">
        <v>45523</v>
      </c>
      <c r="N869" s="111">
        <v>45532</v>
      </c>
      <c r="O869" s="111"/>
      <c r="P869" s="110" t="s">
        <v>1054</v>
      </c>
      <c r="Q869" s="110" t="s">
        <v>761</v>
      </c>
      <c r="R869" s="110" t="s">
        <v>4440</v>
      </c>
      <c r="S869" s="110" t="s">
        <v>4181</v>
      </c>
    </row>
    <row r="870" spans="1:19" x14ac:dyDescent="0.2">
      <c r="A870" s="110">
        <v>240759</v>
      </c>
      <c r="B870" s="110" t="s">
        <v>1175</v>
      </c>
      <c r="D870" s="110" t="s">
        <v>917</v>
      </c>
      <c r="E870" s="110" t="s">
        <v>5379</v>
      </c>
      <c r="G870" s="110" t="s">
        <v>4104</v>
      </c>
      <c r="H870" s="110" t="s">
        <v>4094</v>
      </c>
      <c r="I870" s="110" t="s">
        <v>4468</v>
      </c>
      <c r="J870" s="110" t="str">
        <f t="shared" si="13"/>
        <v xml:space="preserve">6247 Fairway Ave, Dallas, TX 75227       </v>
      </c>
      <c r="K870" s="111">
        <v>45519</v>
      </c>
      <c r="L870" s="111">
        <v>45518</v>
      </c>
      <c r="M870" s="111">
        <v>45622</v>
      </c>
      <c r="N870" s="111"/>
      <c r="O870" s="111"/>
      <c r="P870" s="110" t="s">
        <v>989</v>
      </c>
      <c r="Q870" s="110" t="s">
        <v>761</v>
      </c>
      <c r="R870" s="110" t="s">
        <v>4361</v>
      </c>
      <c r="S870" s="110" t="s">
        <v>4181</v>
      </c>
    </row>
    <row r="871" spans="1:19" x14ac:dyDescent="0.2">
      <c r="A871" s="110">
        <v>240760</v>
      </c>
      <c r="B871" s="110" t="s">
        <v>1887</v>
      </c>
      <c r="D871" s="110" t="s">
        <v>1888</v>
      </c>
      <c r="E871" s="110" t="s">
        <v>5380</v>
      </c>
      <c r="G871" s="110" t="s">
        <v>4119</v>
      </c>
      <c r="H871" s="110" t="s">
        <v>4094</v>
      </c>
      <c r="I871" s="110" t="s">
        <v>4551</v>
      </c>
      <c r="J871" s="110" t="str">
        <f t="shared" si="13"/>
        <v xml:space="preserve">3217 Peterson Dr W, Fort Worth, TX 76140       </v>
      </c>
      <c r="K871" s="111">
        <v>45520</v>
      </c>
      <c r="L871" s="111">
        <v>45519</v>
      </c>
      <c r="M871" s="111">
        <v>45573</v>
      </c>
      <c r="N871" s="111">
        <v>45594</v>
      </c>
      <c r="O871" s="111"/>
      <c r="P871" s="110" t="s">
        <v>989</v>
      </c>
      <c r="Q871" s="110" t="s">
        <v>761</v>
      </c>
      <c r="R871" s="110" t="s">
        <v>4361</v>
      </c>
      <c r="S871" s="110" t="s">
        <v>4181</v>
      </c>
    </row>
    <row r="872" spans="1:19" x14ac:dyDescent="0.2">
      <c r="A872" s="110">
        <v>240761</v>
      </c>
      <c r="B872" s="110" t="s">
        <v>1889</v>
      </c>
      <c r="D872" s="110" t="s">
        <v>1890</v>
      </c>
      <c r="E872" s="110" t="s">
        <v>5381</v>
      </c>
      <c r="G872" s="110" t="s">
        <v>5382</v>
      </c>
      <c r="H872" s="110" t="s">
        <v>4094</v>
      </c>
      <c r="I872" s="110" t="s">
        <v>4375</v>
      </c>
      <c r="J872" s="110" t="str">
        <f t="shared" si="13"/>
        <v xml:space="preserve">725 NW HILLARY ST, BURLESON, TX 76028       </v>
      </c>
      <c r="K872" s="111">
        <v>45524</v>
      </c>
      <c r="L872" s="111">
        <v>45524</v>
      </c>
      <c r="M872" s="111">
        <v>45622</v>
      </c>
      <c r="N872" s="111"/>
      <c r="O872" s="111"/>
      <c r="P872" s="110" t="s">
        <v>1054</v>
      </c>
      <c r="Q872" s="110" t="s">
        <v>761</v>
      </c>
      <c r="R872" s="110" t="s">
        <v>4440</v>
      </c>
      <c r="S872" s="110" t="s">
        <v>4181</v>
      </c>
    </row>
    <row r="873" spans="1:19" x14ac:dyDescent="0.2">
      <c r="A873" s="110">
        <v>240762</v>
      </c>
      <c r="B873" s="110" t="s">
        <v>1891</v>
      </c>
      <c r="D873" s="110" t="s">
        <v>1892</v>
      </c>
      <c r="E873" s="110" t="s">
        <v>5383</v>
      </c>
      <c r="G873" s="110" t="s">
        <v>4119</v>
      </c>
      <c r="H873" s="110" t="s">
        <v>4094</v>
      </c>
      <c r="I873" s="110" t="s">
        <v>4313</v>
      </c>
      <c r="J873" s="110" t="str">
        <f t="shared" si="13"/>
        <v xml:space="preserve">1948 Revoluntionary Way Apt 22, Fort Worth, TX 76119       </v>
      </c>
      <c r="K873" s="111">
        <v>45526</v>
      </c>
      <c r="L873" s="111">
        <v>45525</v>
      </c>
      <c r="M873" s="111">
        <v>45591</v>
      </c>
      <c r="N873" s="111">
        <v>45617</v>
      </c>
      <c r="O873" s="111"/>
      <c r="P873" s="110" t="s">
        <v>1054</v>
      </c>
      <c r="Q873" s="110" t="s">
        <v>761</v>
      </c>
      <c r="R873" s="110" t="s">
        <v>4440</v>
      </c>
      <c r="S873" s="110" t="s">
        <v>4181</v>
      </c>
    </row>
    <row r="874" spans="1:19" x14ac:dyDescent="0.2">
      <c r="A874" s="110">
        <v>240763</v>
      </c>
      <c r="B874" s="110" t="s">
        <v>1386</v>
      </c>
      <c r="C874" s="110" t="s">
        <v>776</v>
      </c>
      <c r="D874" s="110" t="s">
        <v>1382</v>
      </c>
      <c r="E874" s="110" t="s">
        <v>5384</v>
      </c>
      <c r="G874" s="110" t="s">
        <v>4167</v>
      </c>
      <c r="H874" s="110" t="s">
        <v>4094</v>
      </c>
      <c r="I874" s="110" t="s">
        <v>4410</v>
      </c>
      <c r="J874" s="110" t="str">
        <f t="shared" si="13"/>
        <v xml:space="preserve">24215 S Carrier Pkwy Apt 720, Grand Prairie, TX 75051       </v>
      </c>
      <c r="K874" s="111">
        <v>45527</v>
      </c>
      <c r="L874" s="111">
        <v>45525</v>
      </c>
      <c r="M874" s="111">
        <v>45622</v>
      </c>
      <c r="N874" s="111"/>
      <c r="O874" s="111"/>
      <c r="P874" s="110" t="s">
        <v>989</v>
      </c>
      <c r="Q874" s="110" t="s">
        <v>761</v>
      </c>
      <c r="R874" s="110" t="s">
        <v>4361</v>
      </c>
      <c r="S874" s="110" t="s">
        <v>4181</v>
      </c>
    </row>
    <row r="875" spans="1:19" x14ac:dyDescent="0.2">
      <c r="A875" s="110">
        <v>240764</v>
      </c>
      <c r="B875" s="110" t="s">
        <v>1209</v>
      </c>
      <c r="C875" s="110" t="s">
        <v>776</v>
      </c>
      <c r="D875" s="110" t="s">
        <v>1305</v>
      </c>
      <c r="E875" s="110" t="s">
        <v>5385</v>
      </c>
      <c r="G875" s="110" t="s">
        <v>4104</v>
      </c>
      <c r="H875" s="110" t="s">
        <v>4094</v>
      </c>
      <c r="I875" s="110" t="s">
        <v>4459</v>
      </c>
      <c r="J875" s="110" t="str">
        <f t="shared" si="13"/>
        <v xml:space="preserve">402 Avenue H, Dallas, TX 75203       </v>
      </c>
      <c r="K875" s="111">
        <v>45530</v>
      </c>
      <c r="L875" s="111">
        <v>45527</v>
      </c>
      <c r="M875" s="111">
        <v>45626</v>
      </c>
      <c r="N875" s="111"/>
      <c r="O875" s="111"/>
      <c r="P875" s="110" t="s">
        <v>989</v>
      </c>
      <c r="Q875" s="110" t="s">
        <v>761</v>
      </c>
      <c r="R875" s="110" t="s">
        <v>4361</v>
      </c>
      <c r="S875" s="110" t="s">
        <v>4181</v>
      </c>
    </row>
    <row r="876" spans="1:19" x14ac:dyDescent="0.2">
      <c r="A876" s="110">
        <v>240765</v>
      </c>
      <c r="B876" s="110" t="s">
        <v>1893</v>
      </c>
      <c r="D876" s="110" t="s">
        <v>1894</v>
      </c>
      <c r="E876" s="110" t="s">
        <v>5386</v>
      </c>
      <c r="G876" s="110" t="s">
        <v>4210</v>
      </c>
      <c r="H876" s="110" t="s">
        <v>4094</v>
      </c>
      <c r="I876" s="110" t="s">
        <v>5154</v>
      </c>
      <c r="J876" s="110" t="str">
        <f t="shared" si="13"/>
        <v xml:space="preserve">302 Franklin Ave, McKinney, TX 75069       </v>
      </c>
      <c r="K876" s="111">
        <v>45531</v>
      </c>
      <c r="L876" s="111">
        <v>45527</v>
      </c>
      <c r="M876" s="111">
        <v>45626</v>
      </c>
      <c r="N876" s="111"/>
      <c r="O876" s="111"/>
      <c r="P876" s="110" t="s">
        <v>1067</v>
      </c>
      <c r="Q876" s="110" t="s">
        <v>761</v>
      </c>
      <c r="R876" s="110" t="s">
        <v>4456</v>
      </c>
      <c r="S876" s="110" t="s">
        <v>4181</v>
      </c>
    </row>
    <row r="877" spans="1:19" x14ac:dyDescent="0.2">
      <c r="A877" s="110">
        <v>240766</v>
      </c>
      <c r="B877" s="110" t="s">
        <v>1895</v>
      </c>
      <c r="C877" s="110" t="s">
        <v>848</v>
      </c>
      <c r="D877" s="110" t="s">
        <v>1896</v>
      </c>
      <c r="E877" s="110" t="s">
        <v>5387</v>
      </c>
      <c r="G877" s="110" t="s">
        <v>4287</v>
      </c>
      <c r="H877" s="110" t="s">
        <v>4094</v>
      </c>
      <c r="I877" s="110" t="s">
        <v>4648</v>
      </c>
      <c r="J877" s="110" t="str">
        <f t="shared" si="13"/>
        <v xml:space="preserve">2133 Estrada Pkwy, Irving, TX 75061       </v>
      </c>
      <c r="K877" s="111">
        <v>45530</v>
      </c>
      <c r="L877" s="111">
        <v>45527</v>
      </c>
      <c r="M877" s="111">
        <v>45626</v>
      </c>
      <c r="N877" s="111"/>
      <c r="O877" s="111"/>
      <c r="P877" s="110" t="s">
        <v>989</v>
      </c>
      <c r="Q877" s="110" t="s">
        <v>761</v>
      </c>
      <c r="R877" s="110" t="s">
        <v>4361</v>
      </c>
      <c r="S877" s="110" t="s">
        <v>4181</v>
      </c>
    </row>
    <row r="878" spans="1:19" x14ac:dyDescent="0.2">
      <c r="A878" s="110">
        <v>240767</v>
      </c>
      <c r="B878" s="110" t="s">
        <v>877</v>
      </c>
      <c r="C878" s="110" t="s">
        <v>769</v>
      </c>
      <c r="D878" s="110" t="s">
        <v>1897</v>
      </c>
      <c r="E878" s="110" t="s">
        <v>5388</v>
      </c>
      <c r="G878" s="110" t="s">
        <v>4423</v>
      </c>
      <c r="H878" s="110" t="s">
        <v>4094</v>
      </c>
      <c r="I878" s="110" t="s">
        <v>4424</v>
      </c>
      <c r="J878" s="110" t="str">
        <f t="shared" si="13"/>
        <v xml:space="preserve">14831 Marsh Ln Apt 122, Farmers Branch, TX 75234       </v>
      </c>
      <c r="K878" s="111">
        <v>45531</v>
      </c>
      <c r="L878" s="111">
        <v>45530</v>
      </c>
      <c r="M878" s="111">
        <v>45625</v>
      </c>
      <c r="N878" s="111"/>
      <c r="O878" s="111"/>
      <c r="P878" s="110" t="s">
        <v>1031</v>
      </c>
      <c r="Q878" s="110" t="s">
        <v>761</v>
      </c>
      <c r="R878" s="110" t="s">
        <v>4415</v>
      </c>
      <c r="S878" s="110" t="s">
        <v>4181</v>
      </c>
    </row>
    <row r="879" spans="1:19" x14ac:dyDescent="0.2">
      <c r="A879" s="110">
        <v>240768</v>
      </c>
      <c r="B879" s="110" t="s">
        <v>1436</v>
      </c>
      <c r="C879" s="110" t="s">
        <v>778</v>
      </c>
      <c r="D879" s="110" t="s">
        <v>1898</v>
      </c>
      <c r="E879" s="110" t="s">
        <v>5389</v>
      </c>
      <c r="G879" s="110" t="s">
        <v>4242</v>
      </c>
      <c r="H879" s="110" t="s">
        <v>4094</v>
      </c>
      <c r="I879" s="110" t="s">
        <v>4535</v>
      </c>
      <c r="J879" s="110" t="str">
        <f t="shared" si="13"/>
        <v xml:space="preserve">601 Warren Dr, Garland, TX 75042       </v>
      </c>
      <c r="K879" s="111">
        <v>45531</v>
      </c>
      <c r="L879" s="111">
        <v>45527</v>
      </c>
      <c r="M879" s="111">
        <v>45531</v>
      </c>
      <c r="N879" s="111">
        <v>45531</v>
      </c>
      <c r="O879" s="111"/>
      <c r="P879" s="110" t="s">
        <v>1022</v>
      </c>
      <c r="Q879" s="110" t="s">
        <v>761</v>
      </c>
      <c r="R879" s="110" t="s">
        <v>4404</v>
      </c>
      <c r="S879" s="110" t="s">
        <v>4181</v>
      </c>
    </row>
    <row r="880" spans="1:19" x14ac:dyDescent="0.2">
      <c r="A880" s="110">
        <v>240769</v>
      </c>
      <c r="B880" s="110" t="s">
        <v>1230</v>
      </c>
      <c r="D880" s="110" t="s">
        <v>1899</v>
      </c>
      <c r="E880" s="110" t="s">
        <v>5390</v>
      </c>
      <c r="G880" s="110" t="s">
        <v>4104</v>
      </c>
      <c r="H880" s="110" t="s">
        <v>4094</v>
      </c>
      <c r="I880" s="110" t="s">
        <v>4222</v>
      </c>
      <c r="J880" s="110" t="str">
        <f t="shared" si="13"/>
        <v xml:space="preserve">425 W Suffolk Ave, Dallas, TX 75208       </v>
      </c>
      <c r="K880" s="111">
        <v>45533</v>
      </c>
      <c r="L880" s="111">
        <v>45532</v>
      </c>
      <c r="M880" s="111">
        <v>45626</v>
      </c>
      <c r="N880" s="111"/>
      <c r="O880" s="111"/>
      <c r="P880" s="110" t="s">
        <v>1067</v>
      </c>
      <c r="Q880" s="110" t="s">
        <v>761</v>
      </c>
      <c r="R880" s="110" t="s">
        <v>4456</v>
      </c>
      <c r="S880" s="110" t="s">
        <v>4181</v>
      </c>
    </row>
    <row r="881" spans="1:19" x14ac:dyDescent="0.2">
      <c r="A881" s="110">
        <v>240770</v>
      </c>
      <c r="B881" s="110" t="s">
        <v>1900</v>
      </c>
      <c r="C881" s="110" t="s">
        <v>766</v>
      </c>
      <c r="D881" s="110" t="s">
        <v>1491</v>
      </c>
      <c r="E881" s="110" t="s">
        <v>5391</v>
      </c>
      <c r="G881" s="110" t="s">
        <v>4104</v>
      </c>
      <c r="H881" s="110" t="s">
        <v>4094</v>
      </c>
      <c r="I881" s="110" t="s">
        <v>4297</v>
      </c>
      <c r="J881" s="110" t="str">
        <f t="shared" si="13"/>
        <v xml:space="preserve">2777 N Buckner Blvd Apt 2206, Dallas, TX 75228       </v>
      </c>
      <c r="K881" s="111">
        <v>45533</v>
      </c>
      <c r="L881" s="111">
        <v>45532</v>
      </c>
      <c r="M881" s="111">
        <v>45626</v>
      </c>
      <c r="N881" s="111"/>
      <c r="O881" s="111"/>
      <c r="P881" s="110" t="s">
        <v>1067</v>
      </c>
      <c r="Q881" s="110" t="s">
        <v>761</v>
      </c>
      <c r="R881" s="110" t="s">
        <v>4456</v>
      </c>
      <c r="S881" s="110" t="s">
        <v>4181</v>
      </c>
    </row>
    <row r="882" spans="1:19" x14ac:dyDescent="0.2">
      <c r="A882" s="110">
        <v>240771</v>
      </c>
      <c r="B882" s="110" t="s">
        <v>1901</v>
      </c>
      <c r="C882" s="110" t="s">
        <v>848</v>
      </c>
      <c r="D882" s="110" t="s">
        <v>917</v>
      </c>
      <c r="E882" s="110" t="s">
        <v>5392</v>
      </c>
      <c r="G882" s="110" t="s">
        <v>5063</v>
      </c>
      <c r="H882" s="110" t="s">
        <v>4094</v>
      </c>
      <c r="I882" s="110" t="s">
        <v>4698</v>
      </c>
      <c r="J882" s="110" t="str">
        <f t="shared" si="13"/>
        <v xml:space="preserve">932 W Red Oak Rd, Red Oak, TX 75154       </v>
      </c>
      <c r="K882" s="111">
        <v>45534</v>
      </c>
      <c r="L882" s="111">
        <v>45533</v>
      </c>
      <c r="M882" s="111">
        <v>45626</v>
      </c>
      <c r="N882" s="111"/>
      <c r="O882" s="111"/>
      <c r="P882" s="110" t="s">
        <v>989</v>
      </c>
      <c r="Q882" s="110" t="s">
        <v>761</v>
      </c>
      <c r="R882" s="110" t="s">
        <v>4361</v>
      </c>
      <c r="S882" s="110" t="s">
        <v>4181</v>
      </c>
    </row>
    <row r="883" spans="1:19" x14ac:dyDescent="0.2">
      <c r="A883" s="110">
        <v>240772</v>
      </c>
      <c r="B883" s="110" t="s">
        <v>1902</v>
      </c>
      <c r="C883" s="110" t="s">
        <v>778</v>
      </c>
      <c r="D883" s="110" t="s">
        <v>1903</v>
      </c>
      <c r="E883" s="110" t="s">
        <v>5393</v>
      </c>
      <c r="G883" s="110" t="s">
        <v>5394</v>
      </c>
      <c r="H883" s="110" t="s">
        <v>4094</v>
      </c>
      <c r="I883" s="110" t="s">
        <v>4672</v>
      </c>
      <c r="J883" s="110" t="str">
        <f t="shared" si="13"/>
        <v xml:space="preserve">512 W DAY ST, DENISON, TX 75020       </v>
      </c>
      <c r="K883" s="111">
        <v>45538</v>
      </c>
      <c r="L883" s="111">
        <v>45538</v>
      </c>
      <c r="M883" s="111">
        <v>45622</v>
      </c>
      <c r="N883" s="111"/>
      <c r="O883" s="111"/>
      <c r="P883" s="110" t="s">
        <v>1022</v>
      </c>
      <c r="Q883" s="110" t="s">
        <v>761</v>
      </c>
      <c r="R883" s="110" t="s">
        <v>4404</v>
      </c>
      <c r="S883" s="110" t="s">
        <v>4181</v>
      </c>
    </row>
    <row r="884" spans="1:19" x14ac:dyDescent="0.2">
      <c r="A884" s="110">
        <v>240773</v>
      </c>
      <c r="B884" s="110" t="s">
        <v>1904</v>
      </c>
      <c r="D884" s="110" t="s">
        <v>1905</v>
      </c>
      <c r="E884" s="110" t="s">
        <v>5395</v>
      </c>
      <c r="G884" s="110" t="s">
        <v>4104</v>
      </c>
      <c r="H884" s="110" t="s">
        <v>4094</v>
      </c>
      <c r="I884" s="110" t="s">
        <v>4161</v>
      </c>
      <c r="J884" s="110" t="str">
        <f t="shared" si="13"/>
        <v xml:space="preserve">9630 Dale Glade Dr, Dallas, TX 75217       </v>
      </c>
      <c r="K884" s="111">
        <v>45538</v>
      </c>
      <c r="L884" s="111">
        <v>45538</v>
      </c>
      <c r="M884" s="111">
        <v>45622</v>
      </c>
      <c r="N884" s="111"/>
      <c r="O884" s="111"/>
      <c r="P884" s="110" t="s">
        <v>989</v>
      </c>
      <c r="Q884" s="110" t="s">
        <v>761</v>
      </c>
      <c r="R884" s="110" t="s">
        <v>4361</v>
      </c>
      <c r="S884" s="110" t="s">
        <v>4181</v>
      </c>
    </row>
    <row r="885" spans="1:19" x14ac:dyDescent="0.2">
      <c r="A885" s="110">
        <v>240774</v>
      </c>
      <c r="B885" s="110" t="s">
        <v>1102</v>
      </c>
      <c r="C885" s="110" t="s">
        <v>772</v>
      </c>
      <c r="D885" s="110" t="s">
        <v>1906</v>
      </c>
      <c r="E885" s="110" t="s">
        <v>5396</v>
      </c>
      <c r="G885" s="110" t="s">
        <v>4119</v>
      </c>
      <c r="H885" s="110" t="s">
        <v>4094</v>
      </c>
      <c r="I885" s="110" t="s">
        <v>4349</v>
      </c>
      <c r="J885" s="110" t="str">
        <f t="shared" si="13"/>
        <v xml:space="preserve">7249 Van Natta Ln, Fort Worth, TX 76112       </v>
      </c>
      <c r="K885" s="111">
        <v>45539</v>
      </c>
      <c r="L885" s="111">
        <v>45538</v>
      </c>
      <c r="M885" s="111">
        <v>45622</v>
      </c>
      <c r="N885" s="111"/>
      <c r="O885" s="111"/>
      <c r="P885" s="110" t="s">
        <v>1054</v>
      </c>
      <c r="Q885" s="110" t="s">
        <v>761</v>
      </c>
      <c r="R885" s="110" t="s">
        <v>4440</v>
      </c>
      <c r="S885" s="110" t="s">
        <v>4181</v>
      </c>
    </row>
    <row r="886" spans="1:19" x14ac:dyDescent="0.2">
      <c r="A886" s="110">
        <v>240775</v>
      </c>
      <c r="B886" s="110" t="s">
        <v>1907</v>
      </c>
      <c r="C886" s="110" t="s">
        <v>848</v>
      </c>
      <c r="D886" s="110" t="s">
        <v>1908</v>
      </c>
      <c r="E886" s="110" t="s">
        <v>5397</v>
      </c>
      <c r="G886" s="110" t="s">
        <v>4119</v>
      </c>
      <c r="H886" s="110" t="s">
        <v>4094</v>
      </c>
      <c r="I886" s="110" t="s">
        <v>4349</v>
      </c>
      <c r="J886" s="110" t="str">
        <f t="shared" si="13"/>
        <v xml:space="preserve">2109 San Jose Dr, Fort Worth, TX 76112       </v>
      </c>
      <c r="K886" s="111">
        <v>45540</v>
      </c>
      <c r="L886" s="111">
        <v>45539</v>
      </c>
      <c r="M886" s="111">
        <v>45540</v>
      </c>
      <c r="N886" s="111">
        <v>45581</v>
      </c>
      <c r="O886" s="111"/>
      <c r="P886" s="110" t="s">
        <v>1054</v>
      </c>
      <c r="Q886" s="110" t="s">
        <v>761</v>
      </c>
      <c r="R886" s="110" t="s">
        <v>4440</v>
      </c>
      <c r="S886" s="110" t="s">
        <v>4181</v>
      </c>
    </row>
    <row r="887" spans="1:19" x14ac:dyDescent="0.2">
      <c r="A887" s="110">
        <v>240776</v>
      </c>
      <c r="B887" s="110" t="s">
        <v>859</v>
      </c>
      <c r="D887" s="110" t="s">
        <v>1909</v>
      </c>
      <c r="E887" s="110" t="s">
        <v>5398</v>
      </c>
      <c r="G887" s="110" t="s">
        <v>4470</v>
      </c>
      <c r="H887" s="110" t="s">
        <v>4094</v>
      </c>
      <c r="I887" s="110" t="s">
        <v>4471</v>
      </c>
      <c r="J887" s="110" t="str">
        <f t="shared" si="13"/>
        <v xml:space="preserve">8612 Cottonwood Ln, Terrell, TX 75160       </v>
      </c>
      <c r="K887" s="111">
        <v>45545</v>
      </c>
      <c r="L887" s="111">
        <v>45544</v>
      </c>
      <c r="M887" s="111">
        <v>45622</v>
      </c>
      <c r="N887" s="111"/>
      <c r="O887" s="111"/>
      <c r="P887" s="110" t="s">
        <v>1022</v>
      </c>
      <c r="Q887" s="110" t="s">
        <v>761</v>
      </c>
      <c r="R887" s="110" t="s">
        <v>4404</v>
      </c>
      <c r="S887" s="110" t="s">
        <v>4181</v>
      </c>
    </row>
    <row r="888" spans="1:19" x14ac:dyDescent="0.2">
      <c r="A888" s="110">
        <v>240777</v>
      </c>
      <c r="B888" s="110" t="s">
        <v>1910</v>
      </c>
      <c r="C888" s="110" t="s">
        <v>950</v>
      </c>
      <c r="D888" s="110" t="s">
        <v>1911</v>
      </c>
      <c r="E888" s="110" t="s">
        <v>5399</v>
      </c>
      <c r="G888" s="110" t="s">
        <v>4167</v>
      </c>
      <c r="H888" s="110" t="s">
        <v>4094</v>
      </c>
      <c r="I888" s="110" t="s">
        <v>4684</v>
      </c>
      <c r="J888" s="110" t="str">
        <f t="shared" si="13"/>
        <v xml:space="preserve">2942 Alouette Dr Apt 512, Grand Prairie, TX 75052       </v>
      </c>
      <c r="K888" s="111">
        <v>45548</v>
      </c>
      <c r="L888" s="111">
        <v>45547</v>
      </c>
      <c r="M888" s="111">
        <v>45626</v>
      </c>
      <c r="N888" s="111"/>
      <c r="O888" s="111"/>
      <c r="P888" s="110" t="s">
        <v>1067</v>
      </c>
      <c r="Q888" s="110" t="s">
        <v>761</v>
      </c>
      <c r="R888" s="110" t="s">
        <v>4456</v>
      </c>
      <c r="S888" s="110" t="s">
        <v>4181</v>
      </c>
    </row>
    <row r="889" spans="1:19" x14ac:dyDescent="0.2">
      <c r="A889" s="110">
        <v>240778</v>
      </c>
      <c r="B889" s="110" t="s">
        <v>1793</v>
      </c>
      <c r="C889" s="110" t="s">
        <v>778</v>
      </c>
      <c r="D889" s="110" t="s">
        <v>1912</v>
      </c>
      <c r="E889" s="110" t="s">
        <v>5400</v>
      </c>
      <c r="G889" s="110" t="s">
        <v>4119</v>
      </c>
      <c r="H889" s="110" t="s">
        <v>4094</v>
      </c>
      <c r="I889" s="110" t="s">
        <v>4316</v>
      </c>
      <c r="J889" s="110" t="str">
        <f t="shared" si="13"/>
        <v xml:space="preserve">7613 Abbott Dr, Fort Worth, TX 76108       </v>
      </c>
      <c r="K889" s="111">
        <v>45552</v>
      </c>
      <c r="L889" s="111">
        <v>45551</v>
      </c>
      <c r="M889" s="111">
        <v>45559</v>
      </c>
      <c r="N889" s="111">
        <v>45581</v>
      </c>
      <c r="O889" s="111"/>
      <c r="P889" s="110" t="s">
        <v>1022</v>
      </c>
      <c r="Q889" s="110" t="s">
        <v>761</v>
      </c>
      <c r="R889" s="110" t="s">
        <v>4404</v>
      </c>
      <c r="S889" s="110" t="s">
        <v>4181</v>
      </c>
    </row>
    <row r="890" spans="1:19" x14ac:dyDescent="0.2">
      <c r="A890" s="110">
        <v>240779</v>
      </c>
      <c r="B890" s="110" t="s">
        <v>2476</v>
      </c>
      <c r="C890" s="110" t="s">
        <v>764</v>
      </c>
      <c r="D890" s="110" t="s">
        <v>3725</v>
      </c>
      <c r="E890" s="110" t="s">
        <v>5401</v>
      </c>
      <c r="G890" s="110" t="s">
        <v>4385</v>
      </c>
      <c r="H890" s="110" t="s">
        <v>4094</v>
      </c>
      <c r="I890" s="110" t="s">
        <v>4386</v>
      </c>
      <c r="J890" s="110" t="str">
        <f t="shared" si="13"/>
        <v xml:space="preserve">26850 US Hwy 380 Apt 3607, Aubrey, TX 76227       </v>
      </c>
      <c r="K890" s="111">
        <v>45559</v>
      </c>
      <c r="L890" s="111">
        <v>45558</v>
      </c>
      <c r="M890" s="111">
        <v>45612</v>
      </c>
      <c r="N890" s="111"/>
      <c r="O890" s="111"/>
      <c r="P890" s="110" t="s">
        <v>989</v>
      </c>
      <c r="Q890" s="110" t="s">
        <v>761</v>
      </c>
      <c r="R890" s="110" t="s">
        <v>4361</v>
      </c>
      <c r="S890" s="110" t="s">
        <v>4181</v>
      </c>
    </row>
    <row r="891" spans="1:19" x14ac:dyDescent="0.2">
      <c r="A891" s="110">
        <v>240780</v>
      </c>
      <c r="B891" s="110" t="s">
        <v>1140</v>
      </c>
      <c r="D891" s="110" t="s">
        <v>3726</v>
      </c>
      <c r="E891" s="110" t="s">
        <v>5402</v>
      </c>
      <c r="G891" s="110" t="s">
        <v>4104</v>
      </c>
      <c r="H891" s="110" t="s">
        <v>4094</v>
      </c>
      <c r="I891" s="110" t="s">
        <v>5127</v>
      </c>
      <c r="J891" s="110" t="str">
        <f t="shared" si="13"/>
        <v xml:space="preserve">2017 Ash Hill, Dallas, TX 75007       </v>
      </c>
      <c r="K891" s="111">
        <v>45559</v>
      </c>
      <c r="L891" s="111">
        <v>45558</v>
      </c>
      <c r="M891" s="111">
        <v>45581</v>
      </c>
      <c r="N891" s="111">
        <v>45603</v>
      </c>
      <c r="O891" s="111"/>
      <c r="P891" s="110" t="s">
        <v>1054</v>
      </c>
      <c r="Q891" s="110" t="s">
        <v>761</v>
      </c>
      <c r="R891" s="110" t="s">
        <v>4440</v>
      </c>
      <c r="S891" s="110" t="s">
        <v>4181</v>
      </c>
    </row>
    <row r="892" spans="1:19" x14ac:dyDescent="0.2">
      <c r="A892" s="110">
        <v>240781</v>
      </c>
      <c r="B892" s="110" t="s">
        <v>2408</v>
      </c>
      <c r="D892" s="110" t="s">
        <v>2114</v>
      </c>
      <c r="E892" s="110" t="s">
        <v>5403</v>
      </c>
      <c r="G892" s="110" t="s">
        <v>5054</v>
      </c>
      <c r="H892" s="110" t="s">
        <v>4094</v>
      </c>
      <c r="I892" s="110" t="s">
        <v>5404</v>
      </c>
      <c r="J892" s="110" t="str">
        <f t="shared" si="13"/>
        <v xml:space="preserve">PO Box 115, Waxahachie, TX 75168       </v>
      </c>
      <c r="K892" s="111">
        <v>45562</v>
      </c>
      <c r="L892" s="111">
        <v>45559</v>
      </c>
      <c r="M892" s="111">
        <v>45626</v>
      </c>
      <c r="N892" s="111"/>
      <c r="O892" s="111"/>
      <c r="P892" s="110" t="s">
        <v>1054</v>
      </c>
      <c r="Q892" s="110" t="s">
        <v>761</v>
      </c>
      <c r="R892" s="110" t="s">
        <v>4440</v>
      </c>
      <c r="S892" s="110" t="s">
        <v>4181</v>
      </c>
    </row>
    <row r="893" spans="1:19" x14ac:dyDescent="0.2">
      <c r="A893" s="110">
        <v>240782</v>
      </c>
      <c r="B893" s="110" t="s">
        <v>3727</v>
      </c>
      <c r="C893" s="110" t="s">
        <v>900</v>
      </c>
      <c r="D893" s="110" t="s">
        <v>3728</v>
      </c>
      <c r="E893" s="110" t="s">
        <v>5405</v>
      </c>
      <c r="G893" s="110" t="s">
        <v>4417</v>
      </c>
      <c r="H893" s="110" t="s">
        <v>4094</v>
      </c>
      <c r="I893" s="110" t="s">
        <v>4313</v>
      </c>
      <c r="J893" s="110" t="str">
        <f t="shared" si="13"/>
        <v xml:space="preserve">4212 NELMS DR, FORT WORTH, TX 76119       </v>
      </c>
      <c r="K893" s="111">
        <v>45583</v>
      </c>
      <c r="L893" s="111">
        <v>45583</v>
      </c>
      <c r="M893" s="111">
        <v>45588</v>
      </c>
      <c r="N893" s="111">
        <v>45617</v>
      </c>
      <c r="O893" s="111"/>
      <c r="P893" s="110" t="s">
        <v>1022</v>
      </c>
      <c r="Q893" s="110" t="s">
        <v>761</v>
      </c>
      <c r="R893" s="110" t="s">
        <v>4404</v>
      </c>
      <c r="S893" s="110" t="s">
        <v>4181</v>
      </c>
    </row>
    <row r="894" spans="1:19" x14ac:dyDescent="0.2">
      <c r="A894" s="110">
        <v>240783</v>
      </c>
      <c r="B894" s="110" t="s">
        <v>3729</v>
      </c>
      <c r="D894" s="110" t="s">
        <v>3730</v>
      </c>
      <c r="E894" s="110" t="s">
        <v>5406</v>
      </c>
      <c r="G894" s="110" t="s">
        <v>4417</v>
      </c>
      <c r="H894" s="110" t="s">
        <v>4094</v>
      </c>
      <c r="I894" s="110" t="s">
        <v>4227</v>
      </c>
      <c r="J894" s="110" t="str">
        <f t="shared" si="13"/>
        <v xml:space="preserve">3305 29 NW ST, FORT WORTH, TX 76106       </v>
      </c>
      <c r="K894" s="111">
        <v>45583</v>
      </c>
      <c r="L894" s="111">
        <v>45583</v>
      </c>
      <c r="M894" s="111">
        <v>45622</v>
      </c>
      <c r="N894" s="111"/>
      <c r="O894" s="111"/>
      <c r="P894" s="110" t="s">
        <v>1022</v>
      </c>
      <c r="Q894" s="110" t="s">
        <v>761</v>
      </c>
      <c r="R894" s="110" t="s">
        <v>4404</v>
      </c>
      <c r="S894" s="110" t="s">
        <v>4181</v>
      </c>
    </row>
    <row r="895" spans="1:19" x14ac:dyDescent="0.2">
      <c r="A895" s="110">
        <v>240784</v>
      </c>
      <c r="B895" s="110" t="s">
        <v>3731</v>
      </c>
      <c r="D895" s="110" t="s">
        <v>3732</v>
      </c>
      <c r="E895" s="110" t="s">
        <v>5407</v>
      </c>
      <c r="G895" s="110" t="s">
        <v>5408</v>
      </c>
      <c r="H895" s="110" t="s">
        <v>4094</v>
      </c>
      <c r="I895" s="110" t="s">
        <v>4395</v>
      </c>
      <c r="J895" s="110" t="str">
        <f t="shared" si="13"/>
        <v xml:space="preserve">1100 NICKEL ST, PRINCETON, TX 75407       </v>
      </c>
      <c r="K895" s="111">
        <v>45587</v>
      </c>
      <c r="L895" s="111">
        <v>45587</v>
      </c>
      <c r="M895" s="111">
        <v>45622</v>
      </c>
      <c r="N895" s="111"/>
      <c r="O895" s="111"/>
      <c r="P895" s="110" t="s">
        <v>1054</v>
      </c>
      <c r="Q895" s="110" t="s">
        <v>761</v>
      </c>
      <c r="R895" s="110" t="s">
        <v>4440</v>
      </c>
      <c r="S895" s="110" t="s">
        <v>4181</v>
      </c>
    </row>
    <row r="896" spans="1:19" x14ac:dyDescent="0.2">
      <c r="A896" s="110">
        <v>240785</v>
      </c>
      <c r="B896" s="110" t="s">
        <v>1198</v>
      </c>
      <c r="C896" s="110" t="s">
        <v>778</v>
      </c>
      <c r="D896" s="110" t="s">
        <v>3733</v>
      </c>
      <c r="E896" s="110" t="s">
        <v>5409</v>
      </c>
      <c r="G896" s="110" t="s">
        <v>4167</v>
      </c>
      <c r="H896" s="110" t="s">
        <v>4094</v>
      </c>
      <c r="I896" s="110" t="s">
        <v>4684</v>
      </c>
      <c r="J896" s="110" t="str">
        <f t="shared" si="13"/>
        <v xml:space="preserve">3917 Hardwood Ct, Grand Prairie, TX 75052       </v>
      </c>
      <c r="K896" s="111">
        <v>45589</v>
      </c>
      <c r="L896" s="111">
        <v>45588</v>
      </c>
      <c r="M896" s="111">
        <v>45623</v>
      </c>
      <c r="N896" s="111"/>
      <c r="O896" s="111"/>
      <c r="P896" s="110" t="s">
        <v>1022</v>
      </c>
      <c r="Q896" s="110" t="s">
        <v>761</v>
      </c>
      <c r="R896" s="110" t="s">
        <v>4404</v>
      </c>
      <c r="S896" s="110" t="s">
        <v>4181</v>
      </c>
    </row>
    <row r="897" spans="1:19" x14ac:dyDescent="0.2">
      <c r="A897" s="110">
        <v>240786</v>
      </c>
      <c r="B897" s="110" t="s">
        <v>1035</v>
      </c>
      <c r="C897" s="110" t="s">
        <v>791</v>
      </c>
      <c r="D897" s="110" t="s">
        <v>2395</v>
      </c>
      <c r="E897" s="110" t="s">
        <v>5410</v>
      </c>
      <c r="G897" s="110" t="s">
        <v>4281</v>
      </c>
      <c r="H897" s="110" t="s">
        <v>4094</v>
      </c>
      <c r="I897" s="110" t="s">
        <v>4117</v>
      </c>
      <c r="J897" s="110" t="str">
        <f t="shared" si="13"/>
        <v xml:space="preserve">5417 Stephanie Dr, Haltom City, TX 76117       </v>
      </c>
      <c r="K897" s="111">
        <v>45590</v>
      </c>
      <c r="L897" s="111">
        <v>45589</v>
      </c>
      <c r="M897" s="111">
        <v>45623</v>
      </c>
      <c r="N897" s="111"/>
      <c r="O897" s="111"/>
      <c r="P897" s="110" t="s">
        <v>1022</v>
      </c>
      <c r="Q897" s="110" t="s">
        <v>761</v>
      </c>
      <c r="R897" s="110" t="s">
        <v>4404</v>
      </c>
      <c r="S897" s="110" t="s">
        <v>4181</v>
      </c>
    </row>
    <row r="898" spans="1:19" x14ac:dyDescent="0.2">
      <c r="A898" s="110">
        <v>240787</v>
      </c>
      <c r="B898" s="110" t="s">
        <v>3734</v>
      </c>
      <c r="C898" s="110" t="s">
        <v>810</v>
      </c>
      <c r="D898" s="110" t="s">
        <v>3735</v>
      </c>
      <c r="E898" s="110" t="s">
        <v>5411</v>
      </c>
      <c r="G898" s="110" t="s">
        <v>4167</v>
      </c>
      <c r="H898" s="110" t="s">
        <v>4094</v>
      </c>
      <c r="I898" s="110" t="s">
        <v>4410</v>
      </c>
      <c r="J898" s="110" t="str">
        <f t="shared" si="13"/>
        <v xml:space="preserve">1530 Avenue E, Grand Prairie, TX 75051       </v>
      </c>
      <c r="K898" s="111">
        <v>45594</v>
      </c>
      <c r="L898" s="111">
        <v>45593</v>
      </c>
      <c r="M898" s="111">
        <v>45596</v>
      </c>
      <c r="N898" s="111"/>
      <c r="O898" s="111"/>
      <c r="P898" s="110" t="s">
        <v>1022</v>
      </c>
      <c r="Q898" s="110" t="s">
        <v>761</v>
      </c>
      <c r="R898" s="110" t="s">
        <v>4404</v>
      </c>
      <c r="S898" s="110" t="s">
        <v>4181</v>
      </c>
    </row>
    <row r="899" spans="1:19" x14ac:dyDescent="0.2">
      <c r="A899" s="110">
        <v>240788</v>
      </c>
      <c r="B899" s="110" t="s">
        <v>1049</v>
      </c>
      <c r="C899" s="110" t="s">
        <v>778</v>
      </c>
      <c r="D899" s="110" t="s">
        <v>3736</v>
      </c>
      <c r="E899" s="110" t="s">
        <v>5412</v>
      </c>
      <c r="G899" s="110" t="s">
        <v>4119</v>
      </c>
      <c r="H899" s="110" t="s">
        <v>4094</v>
      </c>
      <c r="I899" s="110" t="s">
        <v>4349</v>
      </c>
      <c r="J899" s="110" t="str">
        <f t="shared" ref="J899:J962" si="14">E899 &amp; IF(F899&lt;&gt;"", ", " &amp; F899, "") &amp; ", " &amp; G899 &amp; ", " &amp; H899 &amp; " " &amp; I899</f>
        <v xml:space="preserve">5636 Maceo Ln, Fort Worth, TX 76112       </v>
      </c>
      <c r="K899" s="111">
        <v>45594</v>
      </c>
      <c r="L899" s="111">
        <v>45593</v>
      </c>
      <c r="M899" s="111">
        <v>45598</v>
      </c>
      <c r="N899" s="111"/>
      <c r="O899" s="111"/>
      <c r="P899" s="110" t="s">
        <v>1054</v>
      </c>
      <c r="Q899" s="110" t="s">
        <v>761</v>
      </c>
      <c r="R899" s="110" t="s">
        <v>4440</v>
      </c>
      <c r="S899" s="110" t="s">
        <v>4181</v>
      </c>
    </row>
    <row r="900" spans="1:19" x14ac:dyDescent="0.2">
      <c r="A900" s="110">
        <v>240789</v>
      </c>
      <c r="B900" s="110" t="s">
        <v>868</v>
      </c>
      <c r="C900" s="110" t="s">
        <v>776</v>
      </c>
      <c r="D900" s="110" t="s">
        <v>3737</v>
      </c>
      <c r="E900" s="110" t="s">
        <v>5413</v>
      </c>
      <c r="G900" s="110" t="s">
        <v>4104</v>
      </c>
      <c r="H900" s="110" t="s">
        <v>4094</v>
      </c>
      <c r="I900" s="110" t="s">
        <v>4161</v>
      </c>
      <c r="J900" s="110" t="str">
        <f t="shared" si="14"/>
        <v xml:space="preserve">8542 Files St, Dallas, TX 75217       </v>
      </c>
      <c r="K900" s="111">
        <v>45600</v>
      </c>
      <c r="L900" s="111">
        <v>45597</v>
      </c>
      <c r="M900" s="111">
        <v>45626</v>
      </c>
      <c r="N900" s="111"/>
      <c r="O900" s="111"/>
      <c r="P900" s="110" t="s">
        <v>1054</v>
      </c>
      <c r="Q900" s="110" t="s">
        <v>761</v>
      </c>
      <c r="R900" s="110" t="s">
        <v>4440</v>
      </c>
      <c r="S900" s="110" t="s">
        <v>4181</v>
      </c>
    </row>
    <row r="901" spans="1:19" x14ac:dyDescent="0.2">
      <c r="A901" s="110">
        <v>240790</v>
      </c>
      <c r="B901" s="110" t="s">
        <v>3738</v>
      </c>
      <c r="C901" s="110" t="s">
        <v>778</v>
      </c>
      <c r="D901" s="110" t="s">
        <v>3739</v>
      </c>
      <c r="E901" s="110" t="s">
        <v>5414</v>
      </c>
      <c r="G901" s="110" t="s">
        <v>4104</v>
      </c>
      <c r="H901" s="110" t="s">
        <v>4094</v>
      </c>
      <c r="I901" s="110" t="s">
        <v>4297</v>
      </c>
      <c r="J901" s="110" t="str">
        <f t="shared" si="14"/>
        <v xml:space="preserve">3693 Dilido Rd Apt 2084, Dallas, TX 75228       </v>
      </c>
      <c r="K901" s="111">
        <v>45611</v>
      </c>
      <c r="L901" s="111">
        <v>45610</v>
      </c>
      <c r="M901" s="111">
        <v>45626</v>
      </c>
      <c r="N901" s="111"/>
      <c r="O901" s="111"/>
      <c r="P901" s="110" t="s">
        <v>1054</v>
      </c>
      <c r="Q901" s="110" t="s">
        <v>761</v>
      </c>
      <c r="R901" s="110" t="s">
        <v>4440</v>
      </c>
      <c r="S901" s="110" t="s">
        <v>4181</v>
      </c>
    </row>
    <row r="902" spans="1:19" x14ac:dyDescent="0.2">
      <c r="A902" s="110">
        <v>240791</v>
      </c>
      <c r="B902" s="110" t="s">
        <v>1245</v>
      </c>
      <c r="D902" s="110" t="s">
        <v>3880</v>
      </c>
      <c r="E902" s="110" t="s">
        <v>5415</v>
      </c>
      <c r="G902" s="110" t="s">
        <v>4449</v>
      </c>
      <c r="H902" s="110" t="s">
        <v>4094</v>
      </c>
      <c r="I902" s="110" t="s">
        <v>4450</v>
      </c>
      <c r="J902" s="110" t="str">
        <f t="shared" si="14"/>
        <v xml:space="preserve">1611 E Hourston St, Sherman, TX 75090       </v>
      </c>
      <c r="K902" s="111">
        <v>45616</v>
      </c>
      <c r="L902" s="111">
        <v>45615</v>
      </c>
      <c r="M902" s="111">
        <v>45622</v>
      </c>
      <c r="N902" s="111"/>
      <c r="O902" s="111"/>
      <c r="P902" s="110" t="s">
        <v>989</v>
      </c>
      <c r="Q902" s="110" t="s">
        <v>761</v>
      </c>
      <c r="R902" s="110" t="s">
        <v>4361</v>
      </c>
      <c r="S902" s="110" t="s">
        <v>4181</v>
      </c>
    </row>
    <row r="903" spans="1:19" x14ac:dyDescent="0.2">
      <c r="A903" s="110">
        <v>240792</v>
      </c>
      <c r="B903" s="110" t="s">
        <v>1033</v>
      </c>
      <c r="C903" s="110" t="s">
        <v>810</v>
      </c>
      <c r="D903" s="110" t="s">
        <v>767</v>
      </c>
      <c r="E903" s="110" t="s">
        <v>5416</v>
      </c>
      <c r="G903" s="110" t="s">
        <v>4126</v>
      </c>
      <c r="H903" s="110" t="s">
        <v>4094</v>
      </c>
      <c r="I903" s="110" t="s">
        <v>4710</v>
      </c>
      <c r="J903" s="110" t="str">
        <f t="shared" si="14"/>
        <v xml:space="preserve">412 Caplin Dr, Arlington, TX 76018       </v>
      </c>
      <c r="K903" s="111">
        <v>45616</v>
      </c>
      <c r="L903" s="111">
        <v>45616</v>
      </c>
      <c r="M903" s="111">
        <v>45622</v>
      </c>
      <c r="N903" s="111"/>
      <c r="O903" s="111"/>
      <c r="P903" s="110" t="s">
        <v>1054</v>
      </c>
      <c r="Q903" s="110" t="s">
        <v>761</v>
      </c>
      <c r="R903" s="110" t="s">
        <v>4440</v>
      </c>
      <c r="S903" s="110" t="s">
        <v>4181</v>
      </c>
    </row>
    <row r="904" spans="1:19" hidden="1" x14ac:dyDescent="0.2">
      <c r="A904" s="110">
        <v>310000</v>
      </c>
      <c r="B904" s="110" t="s">
        <v>938</v>
      </c>
      <c r="D904" s="110" t="s">
        <v>1913</v>
      </c>
      <c r="E904" s="110" t="s">
        <v>5417</v>
      </c>
      <c r="G904" s="110" t="s">
        <v>4588</v>
      </c>
      <c r="H904" s="110" t="s">
        <v>4094</v>
      </c>
      <c r="I904" s="110" t="s">
        <v>5418</v>
      </c>
      <c r="J904" s="110" t="str">
        <f t="shared" si="14"/>
        <v xml:space="preserve">18130 Talavera Ridge Apt 450, San Antonio, TX 78257       </v>
      </c>
      <c r="K904" s="111">
        <v>44361</v>
      </c>
      <c r="L904" s="111">
        <v>44361</v>
      </c>
      <c r="M904" s="111">
        <v>44417</v>
      </c>
      <c r="N904" s="111">
        <v>44417</v>
      </c>
      <c r="O904" s="111"/>
      <c r="P904" s="110" t="s">
        <v>828</v>
      </c>
      <c r="Q904" s="110" t="s">
        <v>761</v>
      </c>
      <c r="R904" s="110" t="s">
        <v>4162</v>
      </c>
      <c r="S904" s="110" t="s">
        <v>4144</v>
      </c>
    </row>
    <row r="905" spans="1:19" hidden="1" x14ac:dyDescent="0.2">
      <c r="A905" s="110">
        <v>310002</v>
      </c>
      <c r="B905" s="110" t="s">
        <v>1173</v>
      </c>
      <c r="D905" s="110" t="s">
        <v>1914</v>
      </c>
      <c r="E905" s="110" t="s">
        <v>5419</v>
      </c>
      <c r="G905" s="110" t="s">
        <v>5420</v>
      </c>
      <c r="H905" s="110" t="s">
        <v>4094</v>
      </c>
      <c r="I905" s="110" t="s">
        <v>5421</v>
      </c>
      <c r="J905" s="110" t="str">
        <f t="shared" si="14"/>
        <v xml:space="preserve">1928 Ebbets Dr, Odessa, TX 79762       </v>
      </c>
      <c r="K905" s="111">
        <v>44623</v>
      </c>
      <c r="L905" s="111">
        <v>44623</v>
      </c>
      <c r="M905" s="111">
        <v>44792</v>
      </c>
      <c r="N905" s="111">
        <v>44792</v>
      </c>
      <c r="O905" s="111"/>
      <c r="P905" s="110" t="s">
        <v>828</v>
      </c>
      <c r="Q905" s="110" t="s">
        <v>761</v>
      </c>
      <c r="R905" s="110" t="s">
        <v>4162</v>
      </c>
      <c r="S905" s="110" t="s">
        <v>4144</v>
      </c>
    </row>
    <row r="906" spans="1:19" hidden="1" x14ac:dyDescent="0.2">
      <c r="A906" s="110">
        <v>310003</v>
      </c>
      <c r="B906" s="110" t="s">
        <v>1522</v>
      </c>
      <c r="C906" s="110" t="s">
        <v>816</v>
      </c>
      <c r="D906" s="110" t="s">
        <v>913</v>
      </c>
      <c r="E906" s="110" t="s">
        <v>5422</v>
      </c>
      <c r="G906" s="110" t="s">
        <v>5423</v>
      </c>
      <c r="H906" s="110" t="s">
        <v>4094</v>
      </c>
      <c r="I906" s="110" t="s">
        <v>5424</v>
      </c>
      <c r="J906" s="110" t="str">
        <f t="shared" si="14"/>
        <v xml:space="preserve">602 N W 8th Pl, Andrews, TX 79714       </v>
      </c>
      <c r="K906" s="111">
        <v>44697</v>
      </c>
      <c r="L906" s="111">
        <v>44697</v>
      </c>
      <c r="M906" s="111">
        <v>44932</v>
      </c>
      <c r="N906" s="111">
        <v>44932</v>
      </c>
      <c r="O906" s="111"/>
      <c r="P906" s="110" t="s">
        <v>828</v>
      </c>
      <c r="Q906" s="110" t="s">
        <v>761</v>
      </c>
      <c r="R906" s="110" t="s">
        <v>4162</v>
      </c>
      <c r="S906" s="110" t="s">
        <v>4144</v>
      </c>
    </row>
    <row r="907" spans="1:19" hidden="1" x14ac:dyDescent="0.2">
      <c r="A907" s="110">
        <v>310005</v>
      </c>
      <c r="B907" s="110" t="s">
        <v>1380</v>
      </c>
      <c r="D907" s="110" t="s">
        <v>1915</v>
      </c>
      <c r="E907" s="110" t="s">
        <v>5425</v>
      </c>
      <c r="G907" s="110" t="s">
        <v>5420</v>
      </c>
      <c r="H907" s="110" t="s">
        <v>4094</v>
      </c>
      <c r="I907" s="110" t="s">
        <v>5426</v>
      </c>
      <c r="J907" s="110" t="str">
        <f t="shared" si="14"/>
        <v xml:space="preserve">6900 Cross B Rd. #P101, Odessa, TX 79765       </v>
      </c>
      <c r="K907" s="111">
        <v>44958</v>
      </c>
      <c r="L907" s="111">
        <v>44958</v>
      </c>
      <c r="M907" s="111">
        <v>45009</v>
      </c>
      <c r="N907" s="111">
        <v>45009</v>
      </c>
      <c r="O907" s="111"/>
      <c r="P907" s="110" t="s">
        <v>828</v>
      </c>
      <c r="Q907" s="110" t="s">
        <v>761</v>
      </c>
      <c r="R907" s="110" t="s">
        <v>4162</v>
      </c>
      <c r="S907" s="110" t="s">
        <v>4144</v>
      </c>
    </row>
    <row r="908" spans="1:19" hidden="1" x14ac:dyDescent="0.2">
      <c r="A908" s="110">
        <v>310006</v>
      </c>
      <c r="B908" s="110" t="s">
        <v>928</v>
      </c>
      <c r="C908" s="110" t="s">
        <v>816</v>
      </c>
      <c r="D908" s="110" t="s">
        <v>767</v>
      </c>
      <c r="E908" s="110" t="s">
        <v>5427</v>
      </c>
      <c r="G908" s="110" t="s">
        <v>5420</v>
      </c>
      <c r="H908" s="110" t="s">
        <v>4094</v>
      </c>
      <c r="I908" s="110" t="s">
        <v>5428</v>
      </c>
      <c r="J908" s="110" t="str">
        <f t="shared" si="14"/>
        <v xml:space="preserve">6620 N Cypress Ave, Odessa, TX 79764       </v>
      </c>
      <c r="K908" s="111">
        <v>45061</v>
      </c>
      <c r="L908" s="111">
        <v>45044</v>
      </c>
      <c r="M908" s="111">
        <v>45156</v>
      </c>
      <c r="N908" s="111">
        <v>45156</v>
      </c>
      <c r="O908" s="111"/>
      <c r="P908" s="110" t="s">
        <v>828</v>
      </c>
      <c r="Q908" s="110" t="s">
        <v>761</v>
      </c>
      <c r="R908" s="110" t="s">
        <v>4162</v>
      </c>
      <c r="S908" s="110" t="s">
        <v>4144</v>
      </c>
    </row>
    <row r="909" spans="1:19" hidden="1" x14ac:dyDescent="0.2">
      <c r="A909" s="110">
        <v>310007</v>
      </c>
      <c r="B909" s="110" t="s">
        <v>782</v>
      </c>
      <c r="D909" s="110" t="s">
        <v>1916</v>
      </c>
      <c r="E909" s="110" t="s">
        <v>5429</v>
      </c>
      <c r="G909" s="110" t="s">
        <v>5430</v>
      </c>
      <c r="H909" s="110" t="s">
        <v>4094</v>
      </c>
      <c r="I909" s="110" t="s">
        <v>5431</v>
      </c>
      <c r="J909" s="110" t="str">
        <f t="shared" si="14"/>
        <v xml:space="preserve">108 Mike St, Levelland, TX 79336       </v>
      </c>
      <c r="K909" s="111">
        <v>45180</v>
      </c>
      <c r="L909" s="111">
        <v>45180</v>
      </c>
      <c r="M909" s="111">
        <v>45180</v>
      </c>
      <c r="N909" s="111">
        <v>45180</v>
      </c>
      <c r="O909" s="111"/>
      <c r="P909" s="110" t="s">
        <v>812</v>
      </c>
      <c r="Q909" s="110" t="s">
        <v>761</v>
      </c>
      <c r="R909" s="110" t="s">
        <v>4143</v>
      </c>
      <c r="S909" s="110" t="s">
        <v>4144</v>
      </c>
    </row>
    <row r="910" spans="1:19" x14ac:dyDescent="0.2">
      <c r="A910" s="110">
        <v>310008</v>
      </c>
      <c r="B910" s="110" t="s">
        <v>1380</v>
      </c>
      <c r="D910" s="110" t="s">
        <v>1485</v>
      </c>
      <c r="E910" s="110" t="s">
        <v>5432</v>
      </c>
      <c r="G910" s="110" t="s">
        <v>5420</v>
      </c>
      <c r="H910" s="110" t="s">
        <v>4094</v>
      </c>
      <c r="I910" s="110" t="s">
        <v>5426</v>
      </c>
      <c r="J910" s="110" t="str">
        <f t="shared" si="14"/>
        <v xml:space="preserve">4001 De Morada Dr 537, Odessa, TX 79765       </v>
      </c>
      <c r="K910" s="111">
        <v>45264</v>
      </c>
      <c r="L910" s="111">
        <v>45264</v>
      </c>
      <c r="M910" s="111">
        <v>45625</v>
      </c>
      <c r="N910" s="111"/>
      <c r="O910" s="111"/>
      <c r="P910" s="110" t="s">
        <v>840</v>
      </c>
      <c r="Q910" s="110" t="s">
        <v>761</v>
      </c>
      <c r="R910" s="110" t="s">
        <v>4178</v>
      </c>
      <c r="S910" s="110" t="s">
        <v>4144</v>
      </c>
    </row>
    <row r="911" spans="1:19" x14ac:dyDescent="0.2">
      <c r="A911" s="110">
        <v>310009</v>
      </c>
      <c r="B911" s="110" t="s">
        <v>876</v>
      </c>
      <c r="D911" s="110" t="s">
        <v>1139</v>
      </c>
      <c r="E911" s="110" t="s">
        <v>5433</v>
      </c>
      <c r="G911" s="110" t="s">
        <v>5423</v>
      </c>
      <c r="H911" s="110" t="s">
        <v>4094</v>
      </c>
      <c r="I911" s="110" t="s">
        <v>5424</v>
      </c>
      <c r="J911" s="110" t="str">
        <f t="shared" si="14"/>
        <v xml:space="preserve">1305 SE 1000, Andrews, TX 79714       </v>
      </c>
      <c r="K911" s="111">
        <v>45306</v>
      </c>
      <c r="L911" s="111">
        <v>45301</v>
      </c>
      <c r="M911" s="111">
        <v>45394</v>
      </c>
      <c r="N911" s="111">
        <v>45394</v>
      </c>
      <c r="O911" s="111"/>
      <c r="P911" s="110" t="s">
        <v>840</v>
      </c>
      <c r="Q911" s="110" t="s">
        <v>761</v>
      </c>
      <c r="R911" s="110" t="s">
        <v>4178</v>
      </c>
      <c r="S911" s="110" t="s">
        <v>4144</v>
      </c>
    </row>
    <row r="912" spans="1:19" x14ac:dyDescent="0.2">
      <c r="A912" s="110">
        <v>310010</v>
      </c>
      <c r="B912" s="110" t="s">
        <v>1011</v>
      </c>
      <c r="C912" s="110" t="s">
        <v>791</v>
      </c>
      <c r="D912" s="110" t="s">
        <v>1917</v>
      </c>
      <c r="E912" s="110" t="s">
        <v>5434</v>
      </c>
      <c r="G912" s="110" t="s">
        <v>5435</v>
      </c>
      <c r="H912" s="110" t="s">
        <v>4094</v>
      </c>
      <c r="I912" s="110" t="s">
        <v>5436</v>
      </c>
      <c r="J912" s="110" t="str">
        <f t="shared" si="14"/>
        <v xml:space="preserve">1418 Stependale Dr, Katy, TX 77450       </v>
      </c>
      <c r="K912" s="111">
        <v>45440</v>
      </c>
      <c r="L912" s="111">
        <v>45422</v>
      </c>
      <c r="M912" s="111">
        <v>45508</v>
      </c>
      <c r="N912" s="111">
        <v>45519</v>
      </c>
      <c r="O912" s="111"/>
      <c r="P912" s="110" t="s">
        <v>840</v>
      </c>
      <c r="Q912" s="110" t="s">
        <v>761</v>
      </c>
      <c r="R912" s="110" t="s">
        <v>4178</v>
      </c>
      <c r="S912" s="110" t="s">
        <v>4144</v>
      </c>
    </row>
    <row r="913" spans="1:19" hidden="1" x14ac:dyDescent="0.2">
      <c r="A913" s="110">
        <v>340000</v>
      </c>
      <c r="B913" s="110" t="s">
        <v>852</v>
      </c>
      <c r="C913" s="110" t="s">
        <v>766</v>
      </c>
      <c r="D913" s="110" t="s">
        <v>1918</v>
      </c>
      <c r="E913" s="110" t="s">
        <v>5437</v>
      </c>
      <c r="G913" s="110" t="s">
        <v>5438</v>
      </c>
      <c r="H913" s="110" t="s">
        <v>4094</v>
      </c>
      <c r="I913" s="110" t="s">
        <v>5439</v>
      </c>
      <c r="J913" s="110" t="str">
        <f t="shared" si="14"/>
        <v xml:space="preserve">3809 Brinkley Dr, Celina, TX 75009       </v>
      </c>
      <c r="K913" s="111">
        <v>44200</v>
      </c>
      <c r="L913" s="111">
        <v>44200</v>
      </c>
      <c r="M913" s="111">
        <v>44561</v>
      </c>
      <c r="N913" s="111">
        <v>44561</v>
      </c>
      <c r="O913" s="111"/>
      <c r="P913" s="110" t="s">
        <v>1244</v>
      </c>
      <c r="Q913" s="110" t="s">
        <v>771</v>
      </c>
      <c r="R913" s="110" t="s">
        <v>4685</v>
      </c>
      <c r="S913" s="110" t="s">
        <v>4181</v>
      </c>
    </row>
    <row r="914" spans="1:19" x14ac:dyDescent="0.2">
      <c r="A914" s="110">
        <v>340001</v>
      </c>
      <c r="B914" s="110" t="s">
        <v>861</v>
      </c>
      <c r="D914" s="110" t="s">
        <v>1919</v>
      </c>
      <c r="E914" s="110" t="s">
        <v>5440</v>
      </c>
      <c r="G914" s="110" t="s">
        <v>5441</v>
      </c>
      <c r="H914" s="110" t="s">
        <v>4094</v>
      </c>
      <c r="I914" s="110" t="s">
        <v>5442</v>
      </c>
      <c r="J914" s="110" t="str">
        <f t="shared" si="14"/>
        <v xml:space="preserve">5818 Melrose Ave, San Angelo, TX 76901       </v>
      </c>
      <c r="K914" s="111">
        <v>44207</v>
      </c>
      <c r="L914" s="111">
        <v>44207</v>
      </c>
      <c r="M914" s="111">
        <v>45339</v>
      </c>
      <c r="N914" s="111">
        <v>45339</v>
      </c>
      <c r="O914" s="111"/>
      <c r="P914" s="110" t="s">
        <v>818</v>
      </c>
      <c r="Q914" s="110" t="s">
        <v>761</v>
      </c>
      <c r="R914" s="110" t="s">
        <v>4152</v>
      </c>
      <c r="S914" s="110" t="s">
        <v>4144</v>
      </c>
    </row>
    <row r="915" spans="1:19" hidden="1" x14ac:dyDescent="0.2">
      <c r="A915" s="110">
        <v>340002</v>
      </c>
      <c r="B915" s="110" t="s">
        <v>902</v>
      </c>
      <c r="C915" s="110" t="s">
        <v>764</v>
      </c>
      <c r="D915" s="110" t="s">
        <v>1920</v>
      </c>
      <c r="E915" s="110" t="s">
        <v>5443</v>
      </c>
      <c r="G915" s="110" t="s">
        <v>5444</v>
      </c>
      <c r="H915" s="110" t="s">
        <v>4094</v>
      </c>
      <c r="I915" s="110" t="s">
        <v>5445</v>
      </c>
      <c r="J915" s="110" t="str">
        <f t="shared" si="14"/>
        <v xml:space="preserve">5704 Los Patios Dr, Midland, TX 79707       </v>
      </c>
      <c r="K915" s="111">
        <v>44235</v>
      </c>
      <c r="L915" s="111">
        <v>44228</v>
      </c>
      <c r="M915" s="111">
        <v>44640</v>
      </c>
      <c r="N915" s="111">
        <v>44640</v>
      </c>
      <c r="O915" s="111"/>
      <c r="P915" s="110" t="s">
        <v>760</v>
      </c>
      <c r="R915" s="110" t="s">
        <v>599</v>
      </c>
      <c r="S915" s="110" t="s">
        <v>3886</v>
      </c>
    </row>
    <row r="916" spans="1:19" hidden="1" x14ac:dyDescent="0.2">
      <c r="A916" s="110">
        <v>340003</v>
      </c>
      <c r="B916" s="110" t="s">
        <v>1921</v>
      </c>
      <c r="C916" s="110" t="s">
        <v>769</v>
      </c>
      <c r="D916" s="110" t="s">
        <v>1922</v>
      </c>
      <c r="E916" s="110" t="s">
        <v>5446</v>
      </c>
      <c r="G916" s="110" t="s">
        <v>5447</v>
      </c>
      <c r="H916" s="110" t="s">
        <v>4094</v>
      </c>
      <c r="I916" s="110" t="s">
        <v>5448</v>
      </c>
      <c r="J916" s="110" t="str">
        <f t="shared" si="14"/>
        <v xml:space="preserve">710 Mobeetie St, Canadian, TX 79014       </v>
      </c>
      <c r="K916" s="111">
        <v>44235</v>
      </c>
      <c r="L916" s="111">
        <v>44231</v>
      </c>
      <c r="M916" s="111">
        <v>44660</v>
      </c>
      <c r="N916" s="111">
        <v>44660</v>
      </c>
      <c r="O916" s="111"/>
      <c r="P916" s="110" t="s">
        <v>1041</v>
      </c>
      <c r="R916" s="110" t="s">
        <v>4425</v>
      </c>
      <c r="S916" s="110" t="s">
        <v>4181</v>
      </c>
    </row>
    <row r="917" spans="1:19" hidden="1" x14ac:dyDescent="0.2">
      <c r="A917" s="110">
        <v>340004</v>
      </c>
      <c r="B917" s="110" t="s">
        <v>1923</v>
      </c>
      <c r="C917" s="110" t="s">
        <v>778</v>
      </c>
      <c r="D917" s="110" t="s">
        <v>1790</v>
      </c>
      <c r="E917" s="110" t="s">
        <v>5449</v>
      </c>
      <c r="G917" s="110" t="s">
        <v>4135</v>
      </c>
      <c r="H917" s="110" t="s">
        <v>4094</v>
      </c>
      <c r="I917" s="110" t="s">
        <v>4136</v>
      </c>
      <c r="J917" s="110" t="str">
        <f t="shared" si="14"/>
        <v xml:space="preserve">2100 Sutton Park Ave, Prosper, TX 75078       </v>
      </c>
      <c r="K917" s="111">
        <v>44235</v>
      </c>
      <c r="L917" s="111">
        <v>44231</v>
      </c>
      <c r="M917" s="111">
        <v>44561</v>
      </c>
      <c r="N917" s="111">
        <v>44561</v>
      </c>
      <c r="O917" s="111"/>
      <c r="P917" s="110" t="s">
        <v>1041</v>
      </c>
      <c r="R917" s="110" t="s">
        <v>4425</v>
      </c>
      <c r="S917" s="110" t="s">
        <v>4181</v>
      </c>
    </row>
    <row r="918" spans="1:19" hidden="1" x14ac:dyDescent="0.2">
      <c r="A918" s="110">
        <v>340005</v>
      </c>
      <c r="B918" s="110" t="s">
        <v>1924</v>
      </c>
      <c r="D918" s="110" t="s">
        <v>1925</v>
      </c>
      <c r="E918" s="110" t="s">
        <v>5450</v>
      </c>
      <c r="G918" s="110" t="s">
        <v>5451</v>
      </c>
      <c r="H918" s="110" t="s">
        <v>4094</v>
      </c>
      <c r="I918" s="110" t="s">
        <v>5452</v>
      </c>
      <c r="J918" s="110" t="str">
        <f t="shared" si="14"/>
        <v xml:space="preserve">4412 S Mirror St, Amarillo, TX 79118       </v>
      </c>
      <c r="K918" s="111">
        <v>44235</v>
      </c>
      <c r="L918" s="111">
        <v>44235</v>
      </c>
      <c r="M918" s="111">
        <v>44561</v>
      </c>
      <c r="N918" s="111">
        <v>44561</v>
      </c>
      <c r="O918" s="111"/>
      <c r="P918" s="110" t="s">
        <v>1041</v>
      </c>
      <c r="R918" s="110" t="s">
        <v>4425</v>
      </c>
      <c r="S918" s="110" t="s">
        <v>4181</v>
      </c>
    </row>
    <row r="919" spans="1:19" hidden="1" x14ac:dyDescent="0.2">
      <c r="A919" s="110">
        <v>340006</v>
      </c>
      <c r="B919" s="110" t="s">
        <v>1926</v>
      </c>
      <c r="C919" s="110" t="s">
        <v>845</v>
      </c>
      <c r="D919" s="110" t="s">
        <v>1922</v>
      </c>
      <c r="E919" s="110" t="s">
        <v>5453</v>
      </c>
      <c r="G919" s="110" t="s">
        <v>5451</v>
      </c>
      <c r="H919" s="110" t="s">
        <v>4094</v>
      </c>
      <c r="I919" s="110" t="s">
        <v>5454</v>
      </c>
      <c r="J919" s="110" t="str">
        <f t="shared" si="14"/>
        <v xml:space="preserve">4615 S Lipscomb St, Amarillo, TX 79110       </v>
      </c>
      <c r="K919" s="111">
        <v>44235</v>
      </c>
      <c r="L919" s="111">
        <v>44235</v>
      </c>
      <c r="M919" s="111">
        <v>44561</v>
      </c>
      <c r="N919" s="111">
        <v>44561</v>
      </c>
      <c r="O919" s="111"/>
      <c r="P919" s="110" t="s">
        <v>1454</v>
      </c>
      <c r="R919" s="110" t="s">
        <v>4926</v>
      </c>
      <c r="S919" s="110" t="s">
        <v>4181</v>
      </c>
    </row>
    <row r="920" spans="1:19" hidden="1" x14ac:dyDescent="0.2">
      <c r="A920" s="110">
        <v>340007</v>
      </c>
      <c r="B920" s="110" t="s">
        <v>932</v>
      </c>
      <c r="C920" s="110" t="s">
        <v>778</v>
      </c>
      <c r="D920" s="110" t="s">
        <v>1927</v>
      </c>
      <c r="E920" s="110" t="s">
        <v>5455</v>
      </c>
      <c r="G920" s="110" t="s">
        <v>5451</v>
      </c>
      <c r="H920" s="110" t="s">
        <v>4094</v>
      </c>
      <c r="I920" s="110" t="s">
        <v>5456</v>
      </c>
      <c r="J920" s="110" t="str">
        <f t="shared" si="14"/>
        <v xml:space="preserve">2808 SW 28th Ave Apt#213, Amarillo, TX 79109       </v>
      </c>
      <c r="K920" s="111">
        <v>44235</v>
      </c>
      <c r="L920" s="111">
        <v>44235</v>
      </c>
      <c r="M920" s="111">
        <v>44237</v>
      </c>
      <c r="N920" s="111">
        <v>44237</v>
      </c>
      <c r="O920" s="111"/>
      <c r="P920" s="110" t="s">
        <v>837</v>
      </c>
      <c r="R920" s="110" t="s">
        <v>4174</v>
      </c>
      <c r="S920" s="110" t="s">
        <v>4181</v>
      </c>
    </row>
    <row r="921" spans="1:19" hidden="1" x14ac:dyDescent="0.2">
      <c r="A921" s="110">
        <v>340008</v>
      </c>
      <c r="B921" s="110" t="s">
        <v>1198</v>
      </c>
      <c r="C921" s="110" t="s">
        <v>950</v>
      </c>
      <c r="D921" s="110" t="s">
        <v>1928</v>
      </c>
      <c r="E921" s="110" t="s">
        <v>5457</v>
      </c>
      <c r="G921" s="110" t="s">
        <v>5458</v>
      </c>
      <c r="H921" s="110" t="s">
        <v>4094</v>
      </c>
      <c r="I921" s="110" t="s">
        <v>5459</v>
      </c>
      <c r="J921" s="110" t="str">
        <f t="shared" si="14"/>
        <v xml:space="preserve">6658 E Driftwood Dr, Gardendale, TX 79758-4047  </v>
      </c>
      <c r="K921" s="111">
        <v>44291</v>
      </c>
      <c r="L921" s="111">
        <v>44291</v>
      </c>
      <c r="M921" s="111">
        <v>44300</v>
      </c>
      <c r="N921" s="111">
        <v>44300</v>
      </c>
      <c r="O921" s="111"/>
      <c r="P921" s="110" t="s">
        <v>1041</v>
      </c>
      <c r="R921" s="110" t="s">
        <v>4425</v>
      </c>
      <c r="S921" s="110" t="s">
        <v>4181</v>
      </c>
    </row>
    <row r="922" spans="1:19" hidden="1" x14ac:dyDescent="0.2">
      <c r="A922" s="110">
        <v>340009</v>
      </c>
      <c r="B922" s="110" t="s">
        <v>1409</v>
      </c>
      <c r="C922" s="110" t="s">
        <v>900</v>
      </c>
      <c r="D922" s="110" t="s">
        <v>1929</v>
      </c>
      <c r="E922" s="110" t="s">
        <v>5460</v>
      </c>
      <c r="G922" s="110" t="s">
        <v>5461</v>
      </c>
      <c r="H922" s="110" t="s">
        <v>4094</v>
      </c>
      <c r="I922" s="110" t="s">
        <v>5462</v>
      </c>
      <c r="J922" s="110" t="str">
        <f t="shared" si="14"/>
        <v xml:space="preserve">1608 County Road 19, Lamesa, TX 79331       </v>
      </c>
      <c r="K922" s="111">
        <v>44305</v>
      </c>
      <c r="L922" s="111">
        <v>44305</v>
      </c>
      <c r="M922" s="111">
        <v>44625</v>
      </c>
      <c r="N922" s="111">
        <v>44617</v>
      </c>
      <c r="O922" s="111"/>
      <c r="P922" s="110" t="s">
        <v>1352</v>
      </c>
      <c r="R922" s="110" t="s">
        <v>4818</v>
      </c>
      <c r="S922" s="110" t="s">
        <v>4181</v>
      </c>
    </row>
    <row r="923" spans="1:19" x14ac:dyDescent="0.2">
      <c r="A923" s="110">
        <v>340010</v>
      </c>
      <c r="B923" s="110" t="s">
        <v>1930</v>
      </c>
      <c r="C923" s="110" t="s">
        <v>776</v>
      </c>
      <c r="D923" s="110" t="s">
        <v>1336</v>
      </c>
      <c r="E923" s="110" t="s">
        <v>5463</v>
      </c>
      <c r="G923" s="110" t="s">
        <v>5444</v>
      </c>
      <c r="H923" s="110" t="s">
        <v>4094</v>
      </c>
      <c r="I923" s="110" t="s">
        <v>5464</v>
      </c>
      <c r="J923" s="110" t="str">
        <f t="shared" si="14"/>
        <v xml:space="preserve">8408 East County Road 115, Midland, TX 79706       </v>
      </c>
      <c r="K923" s="111">
        <v>44319</v>
      </c>
      <c r="L923" s="111">
        <v>44319</v>
      </c>
      <c r="M923" s="111">
        <v>45423</v>
      </c>
      <c r="N923" s="111">
        <v>45423</v>
      </c>
      <c r="O923" s="111"/>
      <c r="P923" s="110" t="s">
        <v>1931</v>
      </c>
      <c r="R923" s="110" t="s">
        <v>5465</v>
      </c>
      <c r="S923" s="110" t="s">
        <v>4181</v>
      </c>
    </row>
    <row r="924" spans="1:19" hidden="1" x14ac:dyDescent="0.2">
      <c r="A924" s="110">
        <v>340011</v>
      </c>
      <c r="B924" s="110" t="s">
        <v>999</v>
      </c>
      <c r="C924" s="110" t="s">
        <v>810</v>
      </c>
      <c r="D924" s="110" t="s">
        <v>1932</v>
      </c>
      <c r="E924" s="110" t="s">
        <v>5466</v>
      </c>
      <c r="G924" s="110" t="s">
        <v>5467</v>
      </c>
      <c r="H924" s="110" t="s">
        <v>4094</v>
      </c>
      <c r="I924" s="110" t="s">
        <v>5468</v>
      </c>
      <c r="J924" s="110" t="str">
        <f t="shared" si="14"/>
        <v xml:space="preserve">1816 FM 27 W, Wortham, TX 76693       </v>
      </c>
      <c r="K924" s="111">
        <v>44326</v>
      </c>
      <c r="L924" s="111">
        <v>44326</v>
      </c>
      <c r="M924" s="111">
        <v>44463</v>
      </c>
      <c r="N924" s="111">
        <v>44463</v>
      </c>
      <c r="O924" s="111"/>
      <c r="P924" s="110" t="s">
        <v>1041</v>
      </c>
      <c r="R924" s="110" t="s">
        <v>4425</v>
      </c>
      <c r="S924" s="110" t="s">
        <v>4181</v>
      </c>
    </row>
    <row r="925" spans="1:19" hidden="1" x14ac:dyDescent="0.2">
      <c r="A925" s="110">
        <v>340012</v>
      </c>
      <c r="B925" s="110" t="s">
        <v>1933</v>
      </c>
      <c r="C925" s="110" t="s">
        <v>762</v>
      </c>
      <c r="D925" s="110" t="s">
        <v>889</v>
      </c>
      <c r="E925" s="110" t="s">
        <v>5469</v>
      </c>
      <c r="G925" s="110" t="s">
        <v>5420</v>
      </c>
      <c r="H925" s="110" t="s">
        <v>4094</v>
      </c>
      <c r="I925" s="110" t="s">
        <v>5470</v>
      </c>
      <c r="J925" s="110" t="str">
        <f t="shared" si="14"/>
        <v xml:space="preserve">920 S Wesrcliff, Odessa, TX 79763       </v>
      </c>
      <c r="K925" s="111">
        <v>44330</v>
      </c>
      <c r="L925" s="111">
        <v>44330</v>
      </c>
      <c r="M925" s="111">
        <v>44338</v>
      </c>
      <c r="N925" s="111">
        <v>44338</v>
      </c>
      <c r="O925" s="111"/>
      <c r="P925" s="110" t="s">
        <v>1041</v>
      </c>
      <c r="Q925" s="110" t="s">
        <v>761</v>
      </c>
      <c r="R925" s="110" t="s">
        <v>4425</v>
      </c>
      <c r="S925" s="110" t="s">
        <v>4181</v>
      </c>
    </row>
    <row r="926" spans="1:19" hidden="1" x14ac:dyDescent="0.2">
      <c r="A926" s="110">
        <v>340013</v>
      </c>
      <c r="B926" s="110" t="s">
        <v>1253</v>
      </c>
      <c r="D926" s="110" t="s">
        <v>1934</v>
      </c>
      <c r="E926" s="110" t="s">
        <v>5471</v>
      </c>
      <c r="G926" s="110" t="s">
        <v>5444</v>
      </c>
      <c r="H926" s="110" t="s">
        <v>4094</v>
      </c>
      <c r="I926" s="110" t="s">
        <v>5472</v>
      </c>
      <c r="J926" s="110" t="str">
        <f t="shared" si="14"/>
        <v xml:space="preserve">PO BOX 53002, Midland, TX 79710       </v>
      </c>
      <c r="K926" s="111">
        <v>44333</v>
      </c>
      <c r="L926" s="111">
        <v>44333</v>
      </c>
      <c r="M926" s="111">
        <v>44449</v>
      </c>
      <c r="N926" s="111">
        <v>44450</v>
      </c>
      <c r="O926" s="111"/>
      <c r="P926" s="110" t="s">
        <v>1041</v>
      </c>
      <c r="Q926" s="110" t="s">
        <v>761</v>
      </c>
      <c r="R926" s="110" t="s">
        <v>4425</v>
      </c>
      <c r="S926" s="110" t="s">
        <v>4181</v>
      </c>
    </row>
    <row r="927" spans="1:19" hidden="1" x14ac:dyDescent="0.2">
      <c r="A927" s="110">
        <v>340014</v>
      </c>
      <c r="B927" s="110" t="s">
        <v>1873</v>
      </c>
      <c r="C927" s="110" t="s">
        <v>845</v>
      </c>
      <c r="D927" s="110" t="s">
        <v>1935</v>
      </c>
      <c r="E927" s="110" t="s">
        <v>5473</v>
      </c>
      <c r="G927" s="110" t="s">
        <v>5474</v>
      </c>
      <c r="H927" s="110" t="s">
        <v>4094</v>
      </c>
      <c r="I927" s="110" t="s">
        <v>5475</v>
      </c>
      <c r="J927" s="110" t="str">
        <f t="shared" si="14"/>
        <v xml:space="preserve">780 US Highway 75, Teague, TX 75860       </v>
      </c>
      <c r="K927" s="111">
        <v>44351</v>
      </c>
      <c r="L927" s="111">
        <v>44351</v>
      </c>
      <c r="M927" s="111">
        <v>44364</v>
      </c>
      <c r="N927" s="111">
        <v>44364</v>
      </c>
      <c r="O927" s="111"/>
      <c r="P927" s="110" t="s">
        <v>1041</v>
      </c>
      <c r="R927" s="110" t="s">
        <v>4425</v>
      </c>
      <c r="S927" s="110" t="s">
        <v>4181</v>
      </c>
    </row>
    <row r="928" spans="1:19" hidden="1" x14ac:dyDescent="0.2">
      <c r="A928" s="110">
        <v>340015</v>
      </c>
      <c r="B928" s="110" t="s">
        <v>1072</v>
      </c>
      <c r="C928" s="110" t="s">
        <v>791</v>
      </c>
      <c r="D928" s="110" t="s">
        <v>1936</v>
      </c>
      <c r="E928" s="110" t="s">
        <v>5476</v>
      </c>
      <c r="G928" s="110" t="s">
        <v>5477</v>
      </c>
      <c r="H928" s="110" t="s">
        <v>4094</v>
      </c>
      <c r="I928" s="110" t="s">
        <v>5478</v>
      </c>
      <c r="J928" s="110" t="str">
        <f t="shared" si="14"/>
        <v xml:space="preserve">102 CR 529, Fairfield, TX 75840       </v>
      </c>
      <c r="K928" s="111">
        <v>44356</v>
      </c>
      <c r="L928" s="111">
        <v>44356</v>
      </c>
      <c r="M928" s="111">
        <v>44462</v>
      </c>
      <c r="N928" s="111">
        <v>44469</v>
      </c>
      <c r="O928" s="111"/>
      <c r="P928" s="110" t="s">
        <v>1041</v>
      </c>
      <c r="R928" s="110" t="s">
        <v>4425</v>
      </c>
      <c r="S928" s="110" t="s">
        <v>4181</v>
      </c>
    </row>
    <row r="929" spans="1:19" hidden="1" x14ac:dyDescent="0.2">
      <c r="A929" s="110">
        <v>340016</v>
      </c>
      <c r="B929" s="110" t="s">
        <v>1177</v>
      </c>
      <c r="D929" s="110" t="s">
        <v>1937</v>
      </c>
      <c r="E929" s="110" t="s">
        <v>5479</v>
      </c>
      <c r="G929" s="110" t="s">
        <v>5444</v>
      </c>
      <c r="H929" s="110" t="s">
        <v>4094</v>
      </c>
      <c r="I929" s="110" t="s">
        <v>5480</v>
      </c>
      <c r="J929" s="110" t="str">
        <f t="shared" si="14"/>
        <v xml:space="preserve">1607 N Midland Dr Q-203, Midland, TX 79703       </v>
      </c>
      <c r="K929" s="111">
        <v>44417</v>
      </c>
      <c r="L929" s="111">
        <v>44417</v>
      </c>
      <c r="M929" s="111">
        <v>45262</v>
      </c>
      <c r="N929" s="111">
        <v>45146</v>
      </c>
      <c r="O929" s="111"/>
      <c r="P929" s="110" t="s">
        <v>828</v>
      </c>
      <c r="Q929" s="110" t="s">
        <v>771</v>
      </c>
      <c r="R929" s="110" t="s">
        <v>4162</v>
      </c>
      <c r="S929" s="110" t="s">
        <v>4181</v>
      </c>
    </row>
    <row r="930" spans="1:19" hidden="1" x14ac:dyDescent="0.2">
      <c r="A930" s="110">
        <v>340017</v>
      </c>
      <c r="B930" s="110" t="s">
        <v>1938</v>
      </c>
      <c r="C930" s="110" t="s">
        <v>778</v>
      </c>
      <c r="D930" s="110" t="s">
        <v>1939</v>
      </c>
      <c r="E930" s="110" t="s">
        <v>5481</v>
      </c>
      <c r="G930" s="110" t="s">
        <v>5482</v>
      </c>
      <c r="H930" s="110" t="s">
        <v>4094</v>
      </c>
      <c r="I930" s="110" t="s">
        <v>5091</v>
      </c>
      <c r="J930" s="110" t="str">
        <f t="shared" si="14"/>
        <v xml:space="preserve">1860 CR 2105, Kemp, TX 75143       </v>
      </c>
      <c r="K930" s="111">
        <v>44413</v>
      </c>
      <c r="L930" s="111">
        <v>44413</v>
      </c>
      <c r="M930" s="111">
        <v>44561</v>
      </c>
      <c r="N930" s="111">
        <v>44561</v>
      </c>
      <c r="O930" s="111"/>
      <c r="P930" s="110" t="s">
        <v>1041</v>
      </c>
      <c r="R930" s="110" t="s">
        <v>4425</v>
      </c>
      <c r="S930" s="110" t="s">
        <v>4181</v>
      </c>
    </row>
    <row r="931" spans="1:19" hidden="1" x14ac:dyDescent="0.2">
      <c r="A931" s="110">
        <v>340018</v>
      </c>
      <c r="B931" s="110" t="s">
        <v>974</v>
      </c>
      <c r="C931" s="110" t="s">
        <v>810</v>
      </c>
      <c r="D931" s="110" t="s">
        <v>1940</v>
      </c>
      <c r="E931" s="110" t="s">
        <v>5483</v>
      </c>
      <c r="G931" s="110" t="s">
        <v>5420</v>
      </c>
      <c r="H931" s="110" t="s">
        <v>4094</v>
      </c>
      <c r="I931" s="110" t="s">
        <v>5484</v>
      </c>
      <c r="J931" s="110" t="str">
        <f t="shared" si="14"/>
        <v xml:space="preserve">871 W Conestoga Ln, Odessa, TX 79766       </v>
      </c>
      <c r="K931" s="111">
        <v>44463</v>
      </c>
      <c r="L931" s="111">
        <v>44463</v>
      </c>
      <c r="M931" s="111">
        <v>44463</v>
      </c>
      <c r="N931" s="111">
        <v>44463</v>
      </c>
      <c r="O931" s="111"/>
      <c r="P931" s="110" t="s">
        <v>837</v>
      </c>
      <c r="Q931" s="110" t="s">
        <v>761</v>
      </c>
      <c r="R931" s="110" t="s">
        <v>4174</v>
      </c>
      <c r="S931" s="110" t="s">
        <v>4181</v>
      </c>
    </row>
    <row r="932" spans="1:19" hidden="1" x14ac:dyDescent="0.2">
      <c r="A932" s="110">
        <v>340019</v>
      </c>
      <c r="B932" s="110" t="s">
        <v>1006</v>
      </c>
      <c r="C932" s="110" t="s">
        <v>778</v>
      </c>
      <c r="D932" s="110" t="s">
        <v>794</v>
      </c>
      <c r="E932" s="110" t="s">
        <v>5485</v>
      </c>
      <c r="G932" s="110" t="s">
        <v>5486</v>
      </c>
      <c r="H932" s="110" t="s">
        <v>4094</v>
      </c>
      <c r="I932" s="110" t="s">
        <v>5487</v>
      </c>
      <c r="J932" s="110" t="str">
        <f t="shared" si="14"/>
        <v xml:space="preserve">2318 War Admiral Dr, Stafford, TX 77477       </v>
      </c>
      <c r="K932" s="111">
        <v>44461</v>
      </c>
      <c r="L932" s="111">
        <v>44461</v>
      </c>
      <c r="M932" s="111">
        <v>44611</v>
      </c>
      <c r="N932" s="111">
        <v>44611</v>
      </c>
      <c r="O932" s="111"/>
      <c r="P932" s="110" t="s">
        <v>1041</v>
      </c>
      <c r="Q932" s="110" t="s">
        <v>761</v>
      </c>
      <c r="R932" s="110" t="s">
        <v>4425</v>
      </c>
      <c r="S932" s="110" t="s">
        <v>4181</v>
      </c>
    </row>
    <row r="933" spans="1:19" hidden="1" x14ac:dyDescent="0.2">
      <c r="A933" s="110">
        <v>340020</v>
      </c>
      <c r="B933" s="110" t="s">
        <v>1068</v>
      </c>
      <c r="D933" s="110" t="s">
        <v>1941</v>
      </c>
      <c r="E933" s="110" t="s">
        <v>5488</v>
      </c>
      <c r="G933" s="110" t="s">
        <v>5420</v>
      </c>
      <c r="H933" s="110" t="s">
        <v>4094</v>
      </c>
      <c r="I933" s="110" t="s">
        <v>5470</v>
      </c>
      <c r="J933" s="110" t="str">
        <f t="shared" si="14"/>
        <v xml:space="preserve">7110 West 24th St, Odessa, TX 79763       </v>
      </c>
      <c r="K933" s="111">
        <v>44470</v>
      </c>
      <c r="L933" s="111">
        <v>44470</v>
      </c>
      <c r="M933" s="111">
        <v>44581</v>
      </c>
      <c r="N933" s="111">
        <v>44585</v>
      </c>
      <c r="O933" s="111"/>
      <c r="P933" s="110" t="s">
        <v>837</v>
      </c>
      <c r="Q933" s="110" t="s">
        <v>761</v>
      </c>
      <c r="R933" s="110" t="s">
        <v>4174</v>
      </c>
      <c r="S933" s="110" t="s">
        <v>4181</v>
      </c>
    </row>
    <row r="934" spans="1:19" hidden="1" x14ac:dyDescent="0.2">
      <c r="A934" s="110">
        <v>340021</v>
      </c>
      <c r="B934" s="110" t="s">
        <v>1522</v>
      </c>
      <c r="D934" s="110" t="s">
        <v>1942</v>
      </c>
      <c r="E934" s="110" t="s">
        <v>5489</v>
      </c>
      <c r="G934" s="110" t="s">
        <v>5444</v>
      </c>
      <c r="H934" s="110" t="s">
        <v>4094</v>
      </c>
      <c r="I934" s="110" t="s">
        <v>5480</v>
      </c>
      <c r="J934" s="110" t="str">
        <f t="shared" si="14"/>
        <v xml:space="preserve">404 Woodcrest Dr, Midland, TX 79703       </v>
      </c>
      <c r="K934" s="111">
        <v>44474</v>
      </c>
      <c r="L934" s="111">
        <v>44474</v>
      </c>
      <c r="M934" s="111">
        <v>44481</v>
      </c>
      <c r="N934" s="111">
        <v>44481</v>
      </c>
      <c r="O934" s="111"/>
      <c r="P934" s="110" t="s">
        <v>1041</v>
      </c>
      <c r="Q934" s="110" t="s">
        <v>761</v>
      </c>
      <c r="R934" s="110" t="s">
        <v>4425</v>
      </c>
      <c r="S934" s="110" t="s">
        <v>4181</v>
      </c>
    </row>
    <row r="935" spans="1:19" hidden="1" x14ac:dyDescent="0.2">
      <c r="A935" s="110">
        <v>340022</v>
      </c>
      <c r="B935" s="110" t="s">
        <v>1072</v>
      </c>
      <c r="C935" s="110" t="s">
        <v>776</v>
      </c>
      <c r="D935" s="110" t="s">
        <v>1943</v>
      </c>
      <c r="E935" s="110" t="s">
        <v>5490</v>
      </c>
      <c r="G935" s="110" t="s">
        <v>5444</v>
      </c>
      <c r="H935" s="110" t="s">
        <v>4094</v>
      </c>
      <c r="I935" s="110" t="s">
        <v>5464</v>
      </c>
      <c r="J935" s="110" t="str">
        <f t="shared" si="14"/>
        <v xml:space="preserve">6304 E Co Rd 84, Midland, TX 79706       </v>
      </c>
      <c r="K935" s="111">
        <v>44474</v>
      </c>
      <c r="L935" s="111">
        <v>44474</v>
      </c>
      <c r="M935" s="111">
        <v>44474</v>
      </c>
      <c r="N935" s="111">
        <v>44474</v>
      </c>
      <c r="O935" s="111"/>
      <c r="P935" s="110" t="s">
        <v>837</v>
      </c>
      <c r="R935" s="110" t="s">
        <v>4174</v>
      </c>
      <c r="S935" s="110" t="s">
        <v>4181</v>
      </c>
    </row>
    <row r="936" spans="1:19" hidden="1" x14ac:dyDescent="0.2">
      <c r="A936" s="110">
        <v>340023</v>
      </c>
      <c r="B936" s="110" t="s">
        <v>877</v>
      </c>
      <c r="D936" s="110" t="s">
        <v>1944</v>
      </c>
      <c r="E936" s="110" t="s">
        <v>5491</v>
      </c>
      <c r="G936" s="110" t="s">
        <v>5420</v>
      </c>
      <c r="H936" s="110" t="s">
        <v>4094</v>
      </c>
      <c r="I936" s="110" t="s">
        <v>5484</v>
      </c>
      <c r="J936" s="110" t="str">
        <f t="shared" si="14"/>
        <v xml:space="preserve">1035 W Flagstone St, Odessa, TX 79766       </v>
      </c>
      <c r="K936" s="111">
        <v>44470</v>
      </c>
      <c r="L936" s="111">
        <v>44470</v>
      </c>
      <c r="M936" s="111">
        <v>44662</v>
      </c>
      <c r="N936" s="111">
        <v>44662</v>
      </c>
      <c r="O936" s="111"/>
      <c r="P936" s="110" t="s">
        <v>996</v>
      </c>
      <c r="Q936" s="110" t="s">
        <v>761</v>
      </c>
      <c r="R936" s="110" t="s">
        <v>4370</v>
      </c>
      <c r="S936" s="110" t="s">
        <v>4181</v>
      </c>
    </row>
    <row r="937" spans="1:19" hidden="1" x14ac:dyDescent="0.2">
      <c r="A937" s="110">
        <v>340024</v>
      </c>
      <c r="B937" s="110" t="s">
        <v>1945</v>
      </c>
      <c r="C937" s="110" t="s">
        <v>769</v>
      </c>
      <c r="D937" s="110" t="s">
        <v>1946</v>
      </c>
      <c r="E937" s="110" t="s">
        <v>5492</v>
      </c>
      <c r="G937" s="110" t="s">
        <v>5493</v>
      </c>
      <c r="H937" s="110" t="s">
        <v>4094</v>
      </c>
      <c r="I937" s="110" t="s">
        <v>4701</v>
      </c>
      <c r="J937" s="110" t="str">
        <f t="shared" si="14"/>
        <v xml:space="preserve">224 Squaw Creek Rd, Willow Park, TX 76087       </v>
      </c>
      <c r="K937" s="111">
        <v>44480</v>
      </c>
      <c r="L937" s="111">
        <v>44480</v>
      </c>
      <c r="M937" s="111">
        <v>44614</v>
      </c>
      <c r="N937" s="111">
        <v>44614</v>
      </c>
      <c r="O937" s="111"/>
      <c r="P937" s="110" t="s">
        <v>1041</v>
      </c>
      <c r="R937" s="110" t="s">
        <v>4425</v>
      </c>
      <c r="S937" s="110" t="s">
        <v>4181</v>
      </c>
    </row>
    <row r="938" spans="1:19" hidden="1" x14ac:dyDescent="0.2">
      <c r="A938" s="110">
        <v>340025</v>
      </c>
      <c r="B938" s="110" t="s">
        <v>857</v>
      </c>
      <c r="D938" s="110" t="s">
        <v>1947</v>
      </c>
      <c r="E938" s="110" t="s">
        <v>5494</v>
      </c>
      <c r="G938" s="110" t="s">
        <v>5423</v>
      </c>
      <c r="H938" s="110" t="s">
        <v>4094</v>
      </c>
      <c r="I938" s="110" t="s">
        <v>5424</v>
      </c>
      <c r="J938" s="110" t="str">
        <f t="shared" si="14"/>
        <v xml:space="preserve">410 SW 7th St, Andrews, TX 79714       </v>
      </c>
      <c r="K938" s="111">
        <v>44480</v>
      </c>
      <c r="L938" s="111">
        <v>44480</v>
      </c>
      <c r="M938" s="111">
        <v>44524</v>
      </c>
      <c r="N938" s="111">
        <v>44524</v>
      </c>
      <c r="O938" s="111"/>
      <c r="P938" s="110" t="s">
        <v>1454</v>
      </c>
      <c r="Q938" s="110" t="s">
        <v>761</v>
      </c>
      <c r="R938" s="110" t="s">
        <v>4926</v>
      </c>
      <c r="S938" s="110" t="s">
        <v>4181</v>
      </c>
    </row>
    <row r="939" spans="1:19" hidden="1" x14ac:dyDescent="0.2">
      <c r="A939" s="110">
        <v>340026</v>
      </c>
      <c r="B939" s="110" t="s">
        <v>1499</v>
      </c>
      <c r="C939" s="110" t="s">
        <v>900</v>
      </c>
      <c r="D939" s="110" t="s">
        <v>1948</v>
      </c>
      <c r="E939" s="110" t="s">
        <v>5495</v>
      </c>
      <c r="G939" s="110" t="s">
        <v>4324</v>
      </c>
      <c r="H939" s="110" t="s">
        <v>4094</v>
      </c>
      <c r="I939" s="110" t="s">
        <v>5496</v>
      </c>
      <c r="J939" s="110" t="str">
        <f t="shared" si="14"/>
        <v xml:space="preserve">23530 Treeline Bluff Trail, Spring, TX 77373       </v>
      </c>
      <c r="K939" s="111">
        <v>44515</v>
      </c>
      <c r="L939" s="111">
        <v>44515</v>
      </c>
      <c r="M939" s="111">
        <v>44611</v>
      </c>
      <c r="N939" s="111">
        <v>44611</v>
      </c>
      <c r="O939" s="111"/>
      <c r="P939" s="110" t="s">
        <v>1244</v>
      </c>
      <c r="Q939" s="110" t="s">
        <v>761</v>
      </c>
      <c r="R939" s="110" t="s">
        <v>4685</v>
      </c>
      <c r="S939" s="110" t="s">
        <v>4181</v>
      </c>
    </row>
    <row r="940" spans="1:19" hidden="1" x14ac:dyDescent="0.2">
      <c r="A940" s="110">
        <v>340027</v>
      </c>
      <c r="B940" s="110" t="s">
        <v>974</v>
      </c>
      <c r="C940" s="110" t="s">
        <v>778</v>
      </c>
      <c r="D940" s="110" t="s">
        <v>1949</v>
      </c>
      <c r="E940" s="110" t="s">
        <v>5497</v>
      </c>
      <c r="G940" s="110" t="s">
        <v>4104</v>
      </c>
      <c r="H940" s="110" t="s">
        <v>4094</v>
      </c>
      <c r="I940" s="110" t="s">
        <v>4480</v>
      </c>
      <c r="J940" s="110" t="str">
        <f t="shared" si="14"/>
        <v xml:space="preserve">1832 Muncie Ave, Dallas, TX 75212       </v>
      </c>
      <c r="K940" s="111">
        <v>44515</v>
      </c>
      <c r="L940" s="111">
        <v>44515</v>
      </c>
      <c r="M940" s="111">
        <v>44611</v>
      </c>
      <c r="N940" s="111">
        <v>44611</v>
      </c>
      <c r="O940" s="111"/>
      <c r="P940" s="110" t="s">
        <v>1025</v>
      </c>
      <c r="Q940" s="110" t="s">
        <v>761</v>
      </c>
      <c r="R940" s="110" t="s">
        <v>4407</v>
      </c>
      <c r="S940" s="110" t="s">
        <v>4181</v>
      </c>
    </row>
    <row r="941" spans="1:19" hidden="1" x14ac:dyDescent="0.2">
      <c r="A941" s="110">
        <v>340028</v>
      </c>
      <c r="B941" s="110" t="s">
        <v>868</v>
      </c>
      <c r="D941" s="110" t="s">
        <v>1949</v>
      </c>
      <c r="E941" s="110" t="s">
        <v>5497</v>
      </c>
      <c r="G941" s="110" t="s">
        <v>4104</v>
      </c>
      <c r="H941" s="110" t="s">
        <v>4094</v>
      </c>
      <c r="I941" s="110" t="s">
        <v>4480</v>
      </c>
      <c r="J941" s="110" t="str">
        <f t="shared" si="14"/>
        <v xml:space="preserve">1832 Muncie Ave, Dallas, TX 75212       </v>
      </c>
      <c r="K941" s="111">
        <v>44515</v>
      </c>
      <c r="L941" s="111">
        <v>44515</v>
      </c>
      <c r="M941" s="111">
        <v>44611</v>
      </c>
      <c r="N941" s="111">
        <v>44611</v>
      </c>
      <c r="O941" s="111"/>
      <c r="P941" s="110" t="s">
        <v>1025</v>
      </c>
      <c r="Q941" s="110" t="s">
        <v>761</v>
      </c>
      <c r="R941" s="110" t="s">
        <v>4407</v>
      </c>
      <c r="S941" s="110" t="s">
        <v>4181</v>
      </c>
    </row>
    <row r="942" spans="1:19" hidden="1" x14ac:dyDescent="0.2">
      <c r="A942" s="110">
        <v>340029</v>
      </c>
      <c r="B942" s="110" t="s">
        <v>1052</v>
      </c>
      <c r="D942" s="110" t="s">
        <v>1114</v>
      </c>
      <c r="E942" s="110" t="s">
        <v>5498</v>
      </c>
      <c r="G942" s="110" t="s">
        <v>5499</v>
      </c>
      <c r="H942" s="110" t="s">
        <v>5500</v>
      </c>
      <c r="I942" s="110" t="s">
        <v>5501</v>
      </c>
      <c r="J942" s="110" t="str">
        <f t="shared" si="14"/>
        <v xml:space="preserve">1298 Cottonwood West, Benton, AR 72019       </v>
      </c>
      <c r="K942" s="111">
        <v>44571</v>
      </c>
      <c r="L942" s="111">
        <v>44571</v>
      </c>
      <c r="M942" s="111">
        <v>44611</v>
      </c>
      <c r="N942" s="111">
        <v>44611</v>
      </c>
      <c r="O942" s="111"/>
      <c r="P942" s="110" t="s">
        <v>1054</v>
      </c>
      <c r="Q942" s="110" t="s">
        <v>761</v>
      </c>
      <c r="R942" s="110" t="s">
        <v>4440</v>
      </c>
      <c r="S942" s="110" t="s">
        <v>4181</v>
      </c>
    </row>
    <row r="943" spans="1:19" hidden="1" x14ac:dyDescent="0.2">
      <c r="A943" s="110">
        <v>340030</v>
      </c>
      <c r="B943" s="110" t="s">
        <v>1161</v>
      </c>
      <c r="C943" s="110" t="s">
        <v>848</v>
      </c>
      <c r="D943" s="110" t="s">
        <v>1922</v>
      </c>
      <c r="E943" s="110" t="s">
        <v>5502</v>
      </c>
      <c r="G943" s="110" t="s">
        <v>5503</v>
      </c>
      <c r="H943" s="110" t="s">
        <v>5504</v>
      </c>
      <c r="I943" s="110" t="s">
        <v>5505</v>
      </c>
      <c r="J943" s="110" t="str">
        <f t="shared" si="14"/>
        <v xml:space="preserve">209 N 9th, Hebron, NE 68370       </v>
      </c>
      <c r="K943" s="111">
        <v>44585</v>
      </c>
      <c r="L943" s="111">
        <v>44585</v>
      </c>
      <c r="M943" s="111">
        <v>44610</v>
      </c>
      <c r="N943" s="111">
        <v>44610</v>
      </c>
      <c r="O943" s="111"/>
      <c r="P943" s="110" t="s">
        <v>1041</v>
      </c>
      <c r="R943" s="110" t="s">
        <v>4425</v>
      </c>
      <c r="S943" s="110" t="s">
        <v>4181</v>
      </c>
    </row>
    <row r="944" spans="1:19" hidden="1" x14ac:dyDescent="0.2">
      <c r="A944" s="110">
        <v>340031</v>
      </c>
      <c r="B944" s="110" t="s">
        <v>1006</v>
      </c>
      <c r="C944" s="110" t="s">
        <v>772</v>
      </c>
      <c r="D944" s="110" t="s">
        <v>1950</v>
      </c>
      <c r="E944" s="110" t="s">
        <v>5506</v>
      </c>
      <c r="G944" s="110" t="s">
        <v>5420</v>
      </c>
      <c r="H944" s="110" t="s">
        <v>4094</v>
      </c>
      <c r="I944" s="110" t="s">
        <v>5507</v>
      </c>
      <c r="J944" s="110" t="str">
        <f t="shared" si="14"/>
        <v xml:space="preserve">317 Limber #61, Odessa, TX 79761       </v>
      </c>
      <c r="K944" s="111">
        <v>44587</v>
      </c>
      <c r="L944" s="111">
        <v>44587</v>
      </c>
      <c r="M944" s="111">
        <v>45022</v>
      </c>
      <c r="N944" s="111">
        <v>45022</v>
      </c>
      <c r="O944" s="111"/>
      <c r="P944" s="110" t="s">
        <v>996</v>
      </c>
      <c r="Q944" s="110" t="s">
        <v>761</v>
      </c>
      <c r="R944" s="110" t="s">
        <v>4370</v>
      </c>
      <c r="S944" s="110" t="s">
        <v>4181</v>
      </c>
    </row>
    <row r="945" spans="1:19" hidden="1" x14ac:dyDescent="0.2">
      <c r="A945" s="110">
        <v>340032</v>
      </c>
      <c r="B945" s="110" t="s">
        <v>1209</v>
      </c>
      <c r="C945" s="110" t="s">
        <v>810</v>
      </c>
      <c r="D945" s="110" t="s">
        <v>1951</v>
      </c>
      <c r="E945" s="110" t="s">
        <v>5508</v>
      </c>
      <c r="G945" s="110" t="s">
        <v>5420</v>
      </c>
      <c r="H945" s="110" t="s">
        <v>4094</v>
      </c>
      <c r="I945" s="110" t="s">
        <v>5470</v>
      </c>
      <c r="J945" s="110" t="str">
        <f t="shared" si="14"/>
        <v xml:space="preserve">1089 S Moss Ave, Odessa, TX 79763       </v>
      </c>
      <c r="K945" s="111">
        <v>44620</v>
      </c>
      <c r="L945" s="111">
        <v>44616</v>
      </c>
      <c r="M945" s="111">
        <v>44616</v>
      </c>
      <c r="N945" s="111">
        <v>44616</v>
      </c>
      <c r="O945" s="111"/>
      <c r="P945" s="110" t="s">
        <v>989</v>
      </c>
      <c r="Q945" s="110" t="s">
        <v>761</v>
      </c>
      <c r="R945" s="110" t="s">
        <v>4361</v>
      </c>
      <c r="S945" s="110" t="s">
        <v>4181</v>
      </c>
    </row>
    <row r="946" spans="1:19" hidden="1" x14ac:dyDescent="0.2">
      <c r="A946" s="110">
        <v>340033</v>
      </c>
      <c r="B946" s="110" t="s">
        <v>1193</v>
      </c>
      <c r="C946" s="110" t="s">
        <v>762</v>
      </c>
      <c r="D946" s="110" t="s">
        <v>1114</v>
      </c>
      <c r="E946" s="110" t="s">
        <v>5509</v>
      </c>
      <c r="G946" s="110" t="s">
        <v>5444</v>
      </c>
      <c r="H946" s="110" t="s">
        <v>4094</v>
      </c>
      <c r="I946" s="110" t="s">
        <v>5480</v>
      </c>
      <c r="J946" s="110" t="str">
        <f t="shared" si="14"/>
        <v xml:space="preserve">909 Goliad Dr, Midland, TX 79703       </v>
      </c>
      <c r="K946" s="111">
        <v>44620</v>
      </c>
      <c r="L946" s="111">
        <v>44620</v>
      </c>
      <c r="M946" s="111">
        <v>45010</v>
      </c>
      <c r="N946" s="111">
        <v>45010</v>
      </c>
      <c r="O946" s="111"/>
      <c r="P946" s="110" t="s">
        <v>1244</v>
      </c>
      <c r="Q946" s="110" t="s">
        <v>761</v>
      </c>
      <c r="R946" s="110" t="s">
        <v>4685</v>
      </c>
      <c r="S946" s="110" t="s">
        <v>4181</v>
      </c>
    </row>
    <row r="947" spans="1:19" hidden="1" x14ac:dyDescent="0.2">
      <c r="A947" s="110">
        <v>340034</v>
      </c>
      <c r="B947" s="110" t="s">
        <v>1952</v>
      </c>
      <c r="C947" s="110" t="s">
        <v>784</v>
      </c>
      <c r="D947" s="110" t="s">
        <v>1953</v>
      </c>
      <c r="E947" s="110" t="s">
        <v>5510</v>
      </c>
      <c r="G947" s="110" t="s">
        <v>5511</v>
      </c>
      <c r="H947" s="110" t="s">
        <v>5512</v>
      </c>
      <c r="I947" s="110" t="s">
        <v>5513</v>
      </c>
      <c r="J947" s="110" t="str">
        <f t="shared" si="14"/>
        <v xml:space="preserve">22 Columbus Rd, Alamogordoa, NM 88310       </v>
      </c>
      <c r="K947" s="111">
        <v>44645</v>
      </c>
      <c r="L947" s="111">
        <v>44645</v>
      </c>
      <c r="M947" s="111">
        <v>44953</v>
      </c>
      <c r="N947" s="111">
        <v>44953</v>
      </c>
      <c r="O947" s="111"/>
      <c r="P947" s="110" t="s">
        <v>1041</v>
      </c>
      <c r="R947" s="110" t="s">
        <v>4425</v>
      </c>
      <c r="S947" s="110" t="s">
        <v>4181</v>
      </c>
    </row>
    <row r="948" spans="1:19" hidden="1" x14ac:dyDescent="0.2">
      <c r="A948" s="110">
        <v>340035</v>
      </c>
      <c r="B948" s="110" t="s">
        <v>954</v>
      </c>
      <c r="D948" s="110" t="s">
        <v>1954</v>
      </c>
      <c r="E948" s="110" t="s">
        <v>5514</v>
      </c>
      <c r="G948" s="110" t="s">
        <v>5420</v>
      </c>
      <c r="H948" s="110" t="s">
        <v>4094</v>
      </c>
      <c r="I948" s="110" t="s">
        <v>5484</v>
      </c>
      <c r="J948" s="110" t="str">
        <f t="shared" si="14"/>
        <v xml:space="preserve">8470 W Gold St, Odessa, TX 79766       </v>
      </c>
      <c r="K948" s="111">
        <v>44669</v>
      </c>
      <c r="L948" s="111">
        <v>44669</v>
      </c>
      <c r="M948" s="111">
        <v>45054</v>
      </c>
      <c r="N948" s="111">
        <v>45054</v>
      </c>
      <c r="O948" s="111"/>
      <c r="P948" s="110" t="s">
        <v>1325</v>
      </c>
      <c r="Q948" s="110" t="s">
        <v>761</v>
      </c>
      <c r="R948" s="110" t="s">
        <v>4784</v>
      </c>
      <c r="S948" s="110" t="s">
        <v>4181</v>
      </c>
    </row>
    <row r="949" spans="1:19" x14ac:dyDescent="0.2">
      <c r="A949" s="110">
        <v>340036</v>
      </c>
      <c r="B949" s="110" t="s">
        <v>1006</v>
      </c>
      <c r="D949" s="110" t="s">
        <v>1954</v>
      </c>
      <c r="E949" s="110" t="s">
        <v>5514</v>
      </c>
      <c r="G949" s="110" t="s">
        <v>5420</v>
      </c>
      <c r="H949" s="110" t="s">
        <v>4094</v>
      </c>
      <c r="I949" s="110" t="s">
        <v>5484</v>
      </c>
      <c r="J949" s="110" t="str">
        <f t="shared" si="14"/>
        <v xml:space="preserve">8470 W Gold St, Odessa, TX 79766       </v>
      </c>
      <c r="K949" s="111">
        <v>44683</v>
      </c>
      <c r="L949" s="111">
        <v>44683</v>
      </c>
      <c r="M949" s="111">
        <v>45422</v>
      </c>
      <c r="N949" s="111">
        <v>45422</v>
      </c>
      <c r="O949" s="111"/>
      <c r="P949" s="110" t="s">
        <v>1955</v>
      </c>
      <c r="Q949" s="110" t="s">
        <v>761</v>
      </c>
      <c r="R949" s="110" t="s">
        <v>5515</v>
      </c>
      <c r="S949" s="110" t="s">
        <v>4181</v>
      </c>
    </row>
    <row r="950" spans="1:19" hidden="1" x14ac:dyDescent="0.2">
      <c r="A950" s="110">
        <v>340037</v>
      </c>
      <c r="B950" s="110" t="s">
        <v>974</v>
      </c>
      <c r="C950" s="110" t="s">
        <v>900</v>
      </c>
      <c r="D950" s="110" t="s">
        <v>1956</v>
      </c>
      <c r="E950" s="110" t="s">
        <v>5516</v>
      </c>
      <c r="G950" s="110" t="s">
        <v>5420</v>
      </c>
      <c r="H950" s="110" t="s">
        <v>4094</v>
      </c>
      <c r="I950" s="110" t="s">
        <v>5470</v>
      </c>
      <c r="J950" s="110" t="str">
        <f t="shared" si="14"/>
        <v xml:space="preserve">8210 W Larry Ln, Odessa, TX 79763       </v>
      </c>
      <c r="K950" s="111">
        <v>44690</v>
      </c>
      <c r="L950" s="111">
        <v>44690</v>
      </c>
      <c r="M950" s="111">
        <v>44690</v>
      </c>
      <c r="N950" s="111">
        <v>44690</v>
      </c>
      <c r="O950" s="111"/>
      <c r="P950" s="110" t="s">
        <v>989</v>
      </c>
      <c r="Q950" s="110" t="s">
        <v>761</v>
      </c>
      <c r="R950" s="110" t="s">
        <v>4361</v>
      </c>
      <c r="S950" s="110" t="s">
        <v>4181</v>
      </c>
    </row>
    <row r="951" spans="1:19" hidden="1" x14ac:dyDescent="0.2">
      <c r="A951" s="110">
        <v>340038</v>
      </c>
      <c r="B951" s="110" t="s">
        <v>1873</v>
      </c>
      <c r="C951" s="110" t="s">
        <v>810</v>
      </c>
      <c r="D951" s="110" t="s">
        <v>1957</v>
      </c>
      <c r="E951" s="110" t="s">
        <v>5517</v>
      </c>
      <c r="G951" s="110" t="s">
        <v>5444</v>
      </c>
      <c r="H951" s="110" t="s">
        <v>4094</v>
      </c>
      <c r="I951" s="110" t="s">
        <v>5464</v>
      </c>
      <c r="J951" s="110" t="str">
        <f t="shared" si="14"/>
        <v xml:space="preserve">10100 W County Rd 159, Midland, TX 79706       </v>
      </c>
      <c r="K951" s="111">
        <v>44718</v>
      </c>
      <c r="L951" s="111">
        <v>44718</v>
      </c>
      <c r="M951" s="111">
        <v>45145</v>
      </c>
      <c r="N951" s="111">
        <v>45145</v>
      </c>
      <c r="O951" s="111">
        <v>45145</v>
      </c>
      <c r="P951" s="110" t="s">
        <v>1041</v>
      </c>
      <c r="Q951" s="110" t="s">
        <v>761</v>
      </c>
      <c r="R951" s="110" t="s">
        <v>4425</v>
      </c>
      <c r="S951" s="110" t="s">
        <v>4181</v>
      </c>
    </row>
    <row r="952" spans="1:19" hidden="1" x14ac:dyDescent="0.2">
      <c r="A952" s="110">
        <v>340039</v>
      </c>
      <c r="B952" s="110" t="s">
        <v>1958</v>
      </c>
      <c r="C952" s="110" t="s">
        <v>766</v>
      </c>
      <c r="D952" s="110" t="s">
        <v>1959</v>
      </c>
      <c r="E952" s="110" t="s">
        <v>5518</v>
      </c>
      <c r="G952" s="110" t="s">
        <v>5420</v>
      </c>
      <c r="H952" s="110" t="s">
        <v>4094</v>
      </c>
      <c r="I952" s="110" t="s">
        <v>5421</v>
      </c>
      <c r="J952" s="110" t="str">
        <f t="shared" si="14"/>
        <v xml:space="preserve">3727 Andrews Hwy #2409, Odessa, TX 79762       </v>
      </c>
      <c r="K952" s="111">
        <v>44747</v>
      </c>
      <c r="L952" s="111">
        <v>44747</v>
      </c>
      <c r="M952" s="111">
        <v>44793</v>
      </c>
      <c r="N952" s="111">
        <v>44793</v>
      </c>
      <c r="O952" s="111"/>
      <c r="P952" s="110" t="s">
        <v>989</v>
      </c>
      <c r="Q952" s="110" t="s">
        <v>1960</v>
      </c>
      <c r="R952" s="110" t="s">
        <v>4361</v>
      </c>
      <c r="S952" s="110" t="s">
        <v>4181</v>
      </c>
    </row>
    <row r="953" spans="1:19" hidden="1" x14ac:dyDescent="0.2">
      <c r="A953" s="110">
        <v>340040</v>
      </c>
      <c r="B953" s="110" t="s">
        <v>1002</v>
      </c>
      <c r="C953" s="110" t="s">
        <v>759</v>
      </c>
      <c r="D953" s="110" t="s">
        <v>1961</v>
      </c>
      <c r="E953" s="110" t="s">
        <v>5519</v>
      </c>
      <c r="G953" s="110" t="s">
        <v>5444</v>
      </c>
      <c r="H953" s="110" t="s">
        <v>4094</v>
      </c>
      <c r="I953" s="110" t="s">
        <v>5464</v>
      </c>
      <c r="J953" s="110" t="str">
        <f t="shared" si="14"/>
        <v xml:space="preserve">10100 W County Road 154, Midland, TX 79706       </v>
      </c>
      <c r="K953" s="111">
        <v>44797</v>
      </c>
      <c r="L953" s="111">
        <v>44797</v>
      </c>
      <c r="M953" s="111">
        <v>44961</v>
      </c>
      <c r="N953" s="111">
        <v>44961</v>
      </c>
      <c r="O953" s="111"/>
      <c r="P953" s="110" t="s">
        <v>1041</v>
      </c>
      <c r="Q953" s="110" t="s">
        <v>761</v>
      </c>
      <c r="R953" s="110" t="s">
        <v>4425</v>
      </c>
      <c r="S953" s="110" t="s">
        <v>4181</v>
      </c>
    </row>
    <row r="954" spans="1:19" hidden="1" x14ac:dyDescent="0.2">
      <c r="A954" s="110">
        <v>340041</v>
      </c>
      <c r="B954" s="110" t="s">
        <v>1962</v>
      </c>
      <c r="C954" s="110" t="s">
        <v>845</v>
      </c>
      <c r="D954" s="110" t="s">
        <v>1963</v>
      </c>
      <c r="E954" s="110" t="s">
        <v>5520</v>
      </c>
      <c r="G954" s="110" t="s">
        <v>5420</v>
      </c>
      <c r="H954" s="110" t="s">
        <v>4094</v>
      </c>
      <c r="I954" s="110" t="s">
        <v>5426</v>
      </c>
      <c r="J954" s="110" t="str">
        <f t="shared" si="14"/>
        <v xml:space="preserve">8640 Hunter Miller Way #1216, Odessa, TX 79765       </v>
      </c>
      <c r="K954" s="111">
        <v>44823</v>
      </c>
      <c r="L954" s="111">
        <v>44823</v>
      </c>
      <c r="M954" s="111">
        <v>44823</v>
      </c>
      <c r="N954" s="111">
        <v>44827</v>
      </c>
      <c r="O954" s="111"/>
      <c r="P954" s="110" t="s">
        <v>1041</v>
      </c>
      <c r="Q954" s="110" t="s">
        <v>771</v>
      </c>
      <c r="R954" s="110" t="s">
        <v>4425</v>
      </c>
      <c r="S954" s="110" t="s">
        <v>4181</v>
      </c>
    </row>
    <row r="955" spans="1:19" hidden="1" x14ac:dyDescent="0.2">
      <c r="A955" s="110">
        <v>340042</v>
      </c>
      <c r="B955" s="110" t="s">
        <v>908</v>
      </c>
      <c r="C955" s="110" t="s">
        <v>816</v>
      </c>
      <c r="D955" s="110" t="s">
        <v>1964</v>
      </c>
      <c r="E955" s="110" t="s">
        <v>5521</v>
      </c>
      <c r="G955" s="110" t="s">
        <v>5420</v>
      </c>
      <c r="H955" s="110" t="s">
        <v>4094</v>
      </c>
      <c r="I955" s="110" t="s">
        <v>5470</v>
      </c>
      <c r="J955" s="110" t="str">
        <f t="shared" si="14"/>
        <v xml:space="preserve">121 W Brock St., Odessa, TX 79763       </v>
      </c>
      <c r="K955" s="111">
        <v>44867</v>
      </c>
      <c r="L955" s="111">
        <v>44867</v>
      </c>
      <c r="M955" s="111">
        <v>44867</v>
      </c>
      <c r="N955" s="111">
        <v>44867</v>
      </c>
      <c r="O955" s="111"/>
      <c r="P955" s="110" t="s">
        <v>837</v>
      </c>
      <c r="Q955" s="110" t="s">
        <v>761</v>
      </c>
      <c r="R955" s="110" t="s">
        <v>4174</v>
      </c>
      <c r="S955" s="110" t="s">
        <v>4181</v>
      </c>
    </row>
    <row r="956" spans="1:19" hidden="1" x14ac:dyDescent="0.2">
      <c r="A956" s="110">
        <v>340043</v>
      </c>
      <c r="B956" s="110" t="s">
        <v>1376</v>
      </c>
      <c r="C956" s="110" t="s">
        <v>845</v>
      </c>
      <c r="D956" s="110" t="s">
        <v>1493</v>
      </c>
      <c r="E956" s="110" t="s">
        <v>5522</v>
      </c>
      <c r="G956" s="110" t="s">
        <v>5420</v>
      </c>
      <c r="H956" s="110" t="s">
        <v>4094</v>
      </c>
      <c r="I956" s="110" t="s">
        <v>5421</v>
      </c>
      <c r="J956" s="110" t="str">
        <f t="shared" si="14"/>
        <v xml:space="preserve">1213 E 49th St., Odessa, TX 79762       </v>
      </c>
      <c r="K956" s="111">
        <v>44867</v>
      </c>
      <c r="L956" s="111">
        <v>44867</v>
      </c>
      <c r="M956" s="111">
        <v>44911</v>
      </c>
      <c r="N956" s="111">
        <v>44911</v>
      </c>
      <c r="O956" s="111"/>
      <c r="P956" s="110" t="s">
        <v>837</v>
      </c>
      <c r="Q956" s="110" t="s">
        <v>761</v>
      </c>
      <c r="R956" s="110" t="s">
        <v>4174</v>
      </c>
      <c r="S956" s="110" t="s">
        <v>4181</v>
      </c>
    </row>
    <row r="957" spans="1:19" hidden="1" x14ac:dyDescent="0.2">
      <c r="A957" s="110">
        <v>340044</v>
      </c>
      <c r="B957" s="110" t="s">
        <v>1965</v>
      </c>
      <c r="C957" s="110" t="s">
        <v>776</v>
      </c>
      <c r="D957" s="110" t="s">
        <v>1966</v>
      </c>
      <c r="E957" s="110" t="s">
        <v>5523</v>
      </c>
      <c r="G957" s="110" t="s">
        <v>5524</v>
      </c>
      <c r="H957" s="110" t="s">
        <v>5512</v>
      </c>
      <c r="I957" s="110" t="s">
        <v>5525</v>
      </c>
      <c r="J957" s="110" t="str">
        <f t="shared" si="14"/>
        <v xml:space="preserve">815 W Humble St, Hobbs, NM 88240       </v>
      </c>
      <c r="K957" s="111">
        <v>45131</v>
      </c>
      <c r="L957" s="111">
        <v>45131</v>
      </c>
      <c r="M957" s="111">
        <v>45198</v>
      </c>
      <c r="N957" s="111">
        <v>45198</v>
      </c>
      <c r="O957" s="111"/>
      <c r="P957" s="110" t="s">
        <v>989</v>
      </c>
      <c r="Q957" s="110" t="s">
        <v>761</v>
      </c>
      <c r="R957" s="110" t="s">
        <v>4361</v>
      </c>
      <c r="S957" s="110" t="s">
        <v>4181</v>
      </c>
    </row>
    <row r="958" spans="1:19" hidden="1" x14ac:dyDescent="0.2">
      <c r="A958" s="110">
        <v>340045</v>
      </c>
      <c r="B958" s="110" t="s">
        <v>916</v>
      </c>
      <c r="C958" s="110" t="s">
        <v>845</v>
      </c>
      <c r="D958" s="110" t="s">
        <v>1967</v>
      </c>
      <c r="E958" s="110" t="s">
        <v>5526</v>
      </c>
      <c r="G958" s="110" t="s">
        <v>5420</v>
      </c>
      <c r="H958" s="110" t="s">
        <v>4094</v>
      </c>
      <c r="I958" s="110" t="s">
        <v>5470</v>
      </c>
      <c r="J958" s="110" t="str">
        <f t="shared" si="14"/>
        <v xml:space="preserve">914 W 20th, Odessa, TX 79763       </v>
      </c>
      <c r="K958" s="111">
        <v>45131</v>
      </c>
      <c r="L958" s="111">
        <v>45131</v>
      </c>
      <c r="M958" s="111">
        <v>45141</v>
      </c>
      <c r="N958" s="111">
        <v>45141</v>
      </c>
      <c r="O958" s="111"/>
      <c r="P958" s="110" t="s">
        <v>996</v>
      </c>
      <c r="R958" s="110" t="s">
        <v>4370</v>
      </c>
      <c r="S958" s="110" t="s">
        <v>4181</v>
      </c>
    </row>
    <row r="959" spans="1:19" hidden="1" x14ac:dyDescent="0.2">
      <c r="A959" s="110">
        <v>340046</v>
      </c>
      <c r="B959" s="110" t="s">
        <v>1205</v>
      </c>
      <c r="C959" s="110" t="s">
        <v>848</v>
      </c>
      <c r="D959" s="110" t="s">
        <v>1968</v>
      </c>
      <c r="E959" s="110" t="s">
        <v>5527</v>
      </c>
      <c r="G959" s="110" t="s">
        <v>5420</v>
      </c>
      <c r="H959" s="110" t="s">
        <v>4094</v>
      </c>
      <c r="I959" s="110" t="s">
        <v>5428</v>
      </c>
      <c r="J959" s="110" t="str">
        <f t="shared" si="14"/>
        <v xml:space="preserve">11407 W 57th St, Odessa, TX 79764       </v>
      </c>
      <c r="K959" s="111">
        <v>45142</v>
      </c>
      <c r="L959" s="111">
        <v>45142</v>
      </c>
      <c r="M959" s="111">
        <v>45147</v>
      </c>
      <c r="N959" s="111">
        <v>45147</v>
      </c>
      <c r="O959" s="111"/>
      <c r="P959" s="110" t="s">
        <v>1095</v>
      </c>
      <c r="Q959" s="110" t="s">
        <v>761</v>
      </c>
      <c r="R959" s="110" t="s">
        <v>4482</v>
      </c>
      <c r="S959" s="110" t="s">
        <v>4181</v>
      </c>
    </row>
    <row r="960" spans="1:19" hidden="1" x14ac:dyDescent="0.2">
      <c r="A960" s="110">
        <v>340047</v>
      </c>
      <c r="B960" s="110" t="s">
        <v>1227</v>
      </c>
      <c r="C960" s="110" t="s">
        <v>763</v>
      </c>
      <c r="D960" s="110" t="s">
        <v>1433</v>
      </c>
      <c r="E960" s="110" t="s">
        <v>5528</v>
      </c>
      <c r="G960" s="110" t="s">
        <v>5529</v>
      </c>
      <c r="H960" s="110" t="s">
        <v>4094</v>
      </c>
      <c r="I960" s="110" t="s">
        <v>5530</v>
      </c>
      <c r="J960" s="110" t="str">
        <f t="shared" si="14"/>
        <v xml:space="preserve">PO Box 443, Seagraves, TX 79359       </v>
      </c>
      <c r="K960" s="111">
        <v>45163</v>
      </c>
      <c r="L960" s="111">
        <v>45163</v>
      </c>
      <c r="M960" s="111">
        <v>45191</v>
      </c>
      <c r="N960" s="111">
        <v>45191</v>
      </c>
      <c r="O960" s="111"/>
      <c r="P960" s="110" t="s">
        <v>986</v>
      </c>
      <c r="R960" s="110" t="s">
        <v>4357</v>
      </c>
      <c r="S960" s="110" t="s">
        <v>4358</v>
      </c>
    </row>
    <row r="961" spans="1:19" x14ac:dyDescent="0.2">
      <c r="A961" s="110">
        <v>340048</v>
      </c>
      <c r="B961" s="110" t="s">
        <v>1409</v>
      </c>
      <c r="C961" s="110" t="s">
        <v>764</v>
      </c>
      <c r="D961" s="110" t="s">
        <v>1969</v>
      </c>
      <c r="E961" s="110" t="s">
        <v>5531</v>
      </c>
      <c r="G961" s="110" t="s">
        <v>5532</v>
      </c>
      <c r="H961" s="110" t="s">
        <v>4094</v>
      </c>
      <c r="I961" s="110" t="s">
        <v>5533</v>
      </c>
      <c r="J961" s="110" t="str">
        <f t="shared" si="14"/>
        <v xml:space="preserve">182 County Road 401-K, Seminole, TX 79360       </v>
      </c>
      <c r="K961" s="111">
        <v>45176</v>
      </c>
      <c r="L961" s="111">
        <v>45176</v>
      </c>
      <c r="M961" s="111">
        <v>45353</v>
      </c>
      <c r="N961" s="111">
        <v>45353</v>
      </c>
      <c r="O961" s="111"/>
      <c r="P961" s="110" t="s">
        <v>1325</v>
      </c>
      <c r="R961" s="110" t="s">
        <v>4784</v>
      </c>
      <c r="S961" s="110" t="s">
        <v>4181</v>
      </c>
    </row>
    <row r="962" spans="1:19" hidden="1" x14ac:dyDescent="0.2">
      <c r="A962" s="110">
        <v>340049</v>
      </c>
      <c r="B962" s="110" t="s">
        <v>1970</v>
      </c>
      <c r="D962" s="110" t="s">
        <v>1971</v>
      </c>
      <c r="E962" s="110" t="s">
        <v>5534</v>
      </c>
      <c r="G962" s="110" t="s">
        <v>5420</v>
      </c>
      <c r="H962" s="110" t="s">
        <v>4094</v>
      </c>
      <c r="I962" s="110" t="s">
        <v>5421</v>
      </c>
      <c r="J962" s="110" t="str">
        <f t="shared" si="14"/>
        <v xml:space="preserve">4336 Conley Ave, Odessa, TX 79762       </v>
      </c>
      <c r="K962" s="111">
        <v>45190</v>
      </c>
      <c r="L962" s="111">
        <v>45190</v>
      </c>
      <c r="M962" s="111">
        <v>45198</v>
      </c>
      <c r="N962" s="111">
        <v>45198</v>
      </c>
      <c r="O962" s="111"/>
      <c r="P962" s="110" t="s">
        <v>1325</v>
      </c>
      <c r="Q962" s="110" t="s">
        <v>771</v>
      </c>
      <c r="R962" s="110" t="s">
        <v>4784</v>
      </c>
      <c r="S962" s="110" t="s">
        <v>4181</v>
      </c>
    </row>
    <row r="963" spans="1:19" hidden="1" x14ac:dyDescent="0.2">
      <c r="A963" s="110">
        <v>340050</v>
      </c>
      <c r="B963" s="110" t="s">
        <v>1972</v>
      </c>
      <c r="C963" s="110" t="s">
        <v>900</v>
      </c>
      <c r="D963" s="110" t="s">
        <v>1973</v>
      </c>
      <c r="E963" s="110" t="s">
        <v>5247</v>
      </c>
      <c r="G963" s="110" t="s">
        <v>4229</v>
      </c>
      <c r="H963" s="110" t="s">
        <v>4094</v>
      </c>
      <c r="I963" s="110" t="s">
        <v>5201</v>
      </c>
      <c r="J963" s="110" t="str">
        <f t="shared" ref="J963:J1026" si="15">E963 &amp; IF(F963&lt;&gt;"", ", " &amp; F963, "") &amp; ", " &amp; G963 &amp; ", " &amp; H963 &amp; " " &amp; I963</f>
        <v xml:space="preserve">606 W Hammond St, Lancaster, TX 75146       </v>
      </c>
      <c r="K963" s="111">
        <v>45204</v>
      </c>
      <c r="L963" s="111">
        <v>45204</v>
      </c>
      <c r="M963" s="111">
        <v>45227</v>
      </c>
      <c r="N963" s="111">
        <v>45227</v>
      </c>
      <c r="O963" s="111"/>
      <c r="P963" s="110" t="s">
        <v>1022</v>
      </c>
      <c r="Q963" s="110" t="s">
        <v>761</v>
      </c>
      <c r="R963" s="110" t="s">
        <v>4404</v>
      </c>
      <c r="S963" s="110" t="s">
        <v>4181</v>
      </c>
    </row>
    <row r="964" spans="1:19" x14ac:dyDescent="0.2">
      <c r="A964" s="110">
        <v>340051</v>
      </c>
      <c r="B964" s="110" t="s">
        <v>1974</v>
      </c>
      <c r="C964" s="110" t="s">
        <v>764</v>
      </c>
      <c r="D964" s="110" t="s">
        <v>1975</v>
      </c>
      <c r="E964" s="110" t="s">
        <v>5535</v>
      </c>
      <c r="G964" s="110" t="s">
        <v>5420</v>
      </c>
      <c r="H964" s="110" t="s">
        <v>4094</v>
      </c>
      <c r="I964" s="110" t="s">
        <v>5536</v>
      </c>
      <c r="J964" s="110" t="str">
        <f t="shared" si="15"/>
        <v xml:space="preserve">6900 Cross B Rd H201, Odessa, TX 79702       </v>
      </c>
      <c r="K964" s="111">
        <v>45204</v>
      </c>
      <c r="L964" s="111">
        <v>45204</v>
      </c>
      <c r="M964" s="111">
        <v>45464</v>
      </c>
      <c r="N964" s="111">
        <v>45469</v>
      </c>
      <c r="O964" s="111"/>
      <c r="P964" s="110" t="s">
        <v>989</v>
      </c>
      <c r="Q964" s="110" t="s">
        <v>771</v>
      </c>
      <c r="R964" s="110" t="s">
        <v>4361</v>
      </c>
      <c r="S964" s="110" t="s">
        <v>4181</v>
      </c>
    </row>
    <row r="965" spans="1:19" x14ac:dyDescent="0.2">
      <c r="A965" s="110">
        <v>340052</v>
      </c>
      <c r="B965" s="110" t="s">
        <v>1976</v>
      </c>
      <c r="D965" s="110" t="s">
        <v>1977</v>
      </c>
      <c r="E965" s="110" t="s">
        <v>5537</v>
      </c>
      <c r="G965" s="110" t="s">
        <v>5538</v>
      </c>
      <c r="H965" s="110" t="s">
        <v>4094</v>
      </c>
      <c r="I965" s="110" t="s">
        <v>5480</v>
      </c>
      <c r="J965" s="110" t="str">
        <f t="shared" si="15"/>
        <v xml:space="preserve">4705 RIO DR, MIDLAND, TX 79703       </v>
      </c>
      <c r="K965" s="111">
        <v>45224</v>
      </c>
      <c r="L965" s="111">
        <v>45224</v>
      </c>
      <c r="M965" s="111">
        <v>45626</v>
      </c>
      <c r="N965" s="111"/>
      <c r="O965" s="111"/>
      <c r="P965" s="110" t="s">
        <v>1100</v>
      </c>
      <c r="Q965" s="110" t="s">
        <v>761</v>
      </c>
      <c r="R965" s="110" t="s">
        <v>4489</v>
      </c>
      <c r="S965" s="110" t="s">
        <v>4181</v>
      </c>
    </row>
    <row r="966" spans="1:19" hidden="1" x14ac:dyDescent="0.2">
      <c r="A966" s="110">
        <v>340053</v>
      </c>
      <c r="B966" s="110" t="s">
        <v>1978</v>
      </c>
      <c r="C966" s="110" t="s">
        <v>778</v>
      </c>
      <c r="D966" s="110" t="s">
        <v>1979</v>
      </c>
      <c r="E966" s="110" t="s">
        <v>5539</v>
      </c>
      <c r="G966" s="110" t="s">
        <v>4253</v>
      </c>
      <c r="H966" s="110" t="s">
        <v>4094</v>
      </c>
      <c r="I966" s="110" t="s">
        <v>4254</v>
      </c>
      <c r="J966" s="110" t="str">
        <f t="shared" si="15"/>
        <v xml:space="preserve">12117 Saint Laurence Ave, El Paso, TX 79936       </v>
      </c>
      <c r="K966" s="111">
        <v>45224</v>
      </c>
      <c r="L966" s="111">
        <v>45224</v>
      </c>
      <c r="M966" s="111">
        <v>45224</v>
      </c>
      <c r="N966" s="111">
        <v>45224</v>
      </c>
      <c r="O966" s="111"/>
      <c r="P966" s="110" t="s">
        <v>1325</v>
      </c>
      <c r="Q966" s="110" t="s">
        <v>761</v>
      </c>
      <c r="R966" s="110" t="s">
        <v>4784</v>
      </c>
      <c r="S966" s="110" t="s">
        <v>4181</v>
      </c>
    </row>
    <row r="967" spans="1:19" hidden="1" x14ac:dyDescent="0.2">
      <c r="A967" s="110">
        <v>340054</v>
      </c>
      <c r="B967" s="110" t="s">
        <v>859</v>
      </c>
      <c r="C967" s="110" t="s">
        <v>778</v>
      </c>
      <c r="D967" s="110" t="s">
        <v>1980</v>
      </c>
      <c r="E967" s="110" t="s">
        <v>5540</v>
      </c>
      <c r="G967" s="110" t="s">
        <v>5420</v>
      </c>
      <c r="H967" s="110" t="s">
        <v>4094</v>
      </c>
      <c r="I967" s="110" t="s">
        <v>5421</v>
      </c>
      <c r="J967" s="110" t="str">
        <f t="shared" si="15"/>
        <v xml:space="preserve">4210 East 53rd St, Odessa, TX 79762       </v>
      </c>
      <c r="K967" s="111">
        <v>45251</v>
      </c>
      <c r="L967" s="111">
        <v>45251</v>
      </c>
      <c r="M967" s="111">
        <v>45261</v>
      </c>
      <c r="N967" s="111">
        <v>45261</v>
      </c>
      <c r="O967" s="111"/>
      <c r="P967" s="110" t="s">
        <v>1325</v>
      </c>
      <c r="Q967" s="110" t="s">
        <v>771</v>
      </c>
      <c r="R967" s="110" t="s">
        <v>4784</v>
      </c>
      <c r="S967" s="110" t="s">
        <v>4181</v>
      </c>
    </row>
    <row r="968" spans="1:19" x14ac:dyDescent="0.2">
      <c r="A968" s="110">
        <v>340055</v>
      </c>
      <c r="B968" s="110" t="s">
        <v>1981</v>
      </c>
      <c r="D968" s="110" t="s">
        <v>1982</v>
      </c>
      <c r="E968" s="110" t="s">
        <v>5541</v>
      </c>
      <c r="G968" s="110" t="s">
        <v>5420</v>
      </c>
      <c r="H968" s="110" t="s">
        <v>4094</v>
      </c>
      <c r="I968" s="110" t="s">
        <v>5507</v>
      </c>
      <c r="J968" s="110" t="str">
        <f t="shared" si="15"/>
        <v xml:space="preserve">4651 Oak Wood Dr, Odessa, TX 79761       </v>
      </c>
      <c r="K968" s="111">
        <v>45264</v>
      </c>
      <c r="L968" s="111">
        <v>45261</v>
      </c>
      <c r="M968" s="111">
        <v>45623</v>
      </c>
      <c r="N968" s="111"/>
      <c r="O968" s="111"/>
      <c r="P968" s="110" t="s">
        <v>1022</v>
      </c>
      <c r="Q968" s="110" t="s">
        <v>761</v>
      </c>
      <c r="R968" s="110" t="s">
        <v>4404</v>
      </c>
      <c r="S968" s="110" t="s">
        <v>4181</v>
      </c>
    </row>
    <row r="969" spans="1:19" x14ac:dyDescent="0.2">
      <c r="A969" s="110">
        <v>340056</v>
      </c>
      <c r="B969" s="110" t="s">
        <v>877</v>
      </c>
      <c r="C969" s="110" t="s">
        <v>766</v>
      </c>
      <c r="D969" s="110" t="s">
        <v>889</v>
      </c>
      <c r="E969" s="110" t="s">
        <v>5542</v>
      </c>
      <c r="G969" s="110" t="s">
        <v>5420</v>
      </c>
      <c r="H969" s="110" t="s">
        <v>4094</v>
      </c>
      <c r="I969" s="110" t="s">
        <v>5507</v>
      </c>
      <c r="J969" s="110" t="str">
        <f t="shared" si="15"/>
        <v xml:space="preserve">1408 S Alleghaney Ave, Odessa, TX 79761       </v>
      </c>
      <c r="K969" s="111">
        <v>45271</v>
      </c>
      <c r="L969" s="111">
        <v>45271</v>
      </c>
      <c r="M969" s="111">
        <v>45622</v>
      </c>
      <c r="N969" s="111"/>
      <c r="O969" s="111"/>
      <c r="P969" s="110" t="s">
        <v>996</v>
      </c>
      <c r="Q969" s="110" t="s">
        <v>761</v>
      </c>
      <c r="R969" s="110" t="s">
        <v>4370</v>
      </c>
      <c r="S969" s="110" t="s">
        <v>4181</v>
      </c>
    </row>
    <row r="970" spans="1:19" x14ac:dyDescent="0.2">
      <c r="A970" s="110">
        <v>340057</v>
      </c>
      <c r="B970" s="110" t="s">
        <v>1983</v>
      </c>
      <c r="C970" s="110" t="s">
        <v>900</v>
      </c>
      <c r="D970" s="110" t="s">
        <v>1984</v>
      </c>
      <c r="E970" s="110" t="s">
        <v>4416</v>
      </c>
      <c r="G970" s="110" t="s">
        <v>4417</v>
      </c>
      <c r="H970" s="110" t="s">
        <v>4094</v>
      </c>
      <c r="I970" s="110" t="s">
        <v>4313</v>
      </c>
      <c r="J970" s="110" t="str">
        <f t="shared" si="15"/>
        <v xml:space="preserve">4625 EMERSON ST, FORT WORTH, TX 76119       </v>
      </c>
      <c r="K970" s="111">
        <v>45329</v>
      </c>
      <c r="L970" s="111">
        <v>45315</v>
      </c>
      <c r="M970" s="111">
        <v>45622</v>
      </c>
      <c r="N970" s="111"/>
      <c r="O970" s="111"/>
      <c r="P970" s="110" t="s">
        <v>989</v>
      </c>
      <c r="Q970" s="110" t="s">
        <v>761</v>
      </c>
      <c r="R970" s="110" t="s">
        <v>4361</v>
      </c>
      <c r="S970" s="110" t="s">
        <v>4181</v>
      </c>
    </row>
    <row r="971" spans="1:19" x14ac:dyDescent="0.2">
      <c r="A971" s="110">
        <v>340058</v>
      </c>
      <c r="B971" s="110" t="s">
        <v>861</v>
      </c>
      <c r="C971" s="110" t="s">
        <v>784</v>
      </c>
      <c r="D971" s="110" t="s">
        <v>1985</v>
      </c>
      <c r="E971" s="110" t="s">
        <v>5543</v>
      </c>
      <c r="G971" s="110" t="s">
        <v>4253</v>
      </c>
      <c r="H971" s="110" t="s">
        <v>4094</v>
      </c>
      <c r="I971" s="110" t="s">
        <v>5544</v>
      </c>
      <c r="J971" s="110" t="str">
        <f t="shared" si="15"/>
        <v xml:space="preserve">959 Hull St, El Paso, TX 79928       </v>
      </c>
      <c r="K971" s="111">
        <v>45385</v>
      </c>
      <c r="L971" s="111">
        <v>45384</v>
      </c>
      <c r="M971" s="111">
        <v>45626</v>
      </c>
      <c r="N971" s="111"/>
      <c r="O971" s="111"/>
      <c r="P971" s="110" t="s">
        <v>1067</v>
      </c>
      <c r="Q971" s="110" t="s">
        <v>761</v>
      </c>
      <c r="R971" s="110" t="s">
        <v>4456</v>
      </c>
      <c r="S971" s="110" t="s">
        <v>4181</v>
      </c>
    </row>
    <row r="972" spans="1:19" x14ac:dyDescent="0.2">
      <c r="A972" s="110">
        <v>340059</v>
      </c>
      <c r="B972" s="110" t="s">
        <v>861</v>
      </c>
      <c r="C972" s="110" t="s">
        <v>778</v>
      </c>
      <c r="D972" s="110" t="s">
        <v>1986</v>
      </c>
      <c r="E972" s="110" t="s">
        <v>5545</v>
      </c>
      <c r="G972" s="110" t="s">
        <v>4253</v>
      </c>
      <c r="H972" s="110" t="s">
        <v>4094</v>
      </c>
      <c r="I972" s="110" t="s">
        <v>5546</v>
      </c>
      <c r="J972" s="110" t="str">
        <f t="shared" si="15"/>
        <v xml:space="preserve">5853 Swallow Ln, El Paso, TX 79924       </v>
      </c>
      <c r="K972" s="111">
        <v>45434</v>
      </c>
      <c r="L972" s="111">
        <v>45433</v>
      </c>
      <c r="M972" s="111">
        <v>45626</v>
      </c>
      <c r="N972" s="111"/>
      <c r="O972" s="111"/>
      <c r="P972" s="110" t="s">
        <v>1325</v>
      </c>
      <c r="Q972" s="110" t="s">
        <v>761</v>
      </c>
      <c r="R972" s="110" t="s">
        <v>4784</v>
      </c>
      <c r="S972" s="110" t="s">
        <v>4181</v>
      </c>
    </row>
    <row r="973" spans="1:19" x14ac:dyDescent="0.2">
      <c r="A973" s="110">
        <v>340060</v>
      </c>
      <c r="B973" s="110" t="s">
        <v>891</v>
      </c>
      <c r="D973" s="110" t="s">
        <v>1987</v>
      </c>
      <c r="E973" s="110" t="s">
        <v>5547</v>
      </c>
      <c r="G973" s="110" t="s">
        <v>5444</v>
      </c>
      <c r="H973" s="110" t="s">
        <v>4094</v>
      </c>
      <c r="I973" s="110" t="s">
        <v>5548</v>
      </c>
      <c r="J973" s="110" t="str">
        <f t="shared" si="15"/>
        <v xml:space="preserve">2301 N Pecos St 110, Midland, TX 79705       </v>
      </c>
      <c r="K973" s="111">
        <v>45467</v>
      </c>
      <c r="L973" s="111">
        <v>45464</v>
      </c>
      <c r="M973" s="111">
        <v>45618</v>
      </c>
      <c r="N973" s="111"/>
      <c r="O973" s="111"/>
      <c r="P973" s="110" t="s">
        <v>1165</v>
      </c>
      <c r="Q973" s="110" t="s">
        <v>761</v>
      </c>
      <c r="R973" s="110" t="s">
        <v>4584</v>
      </c>
      <c r="S973" s="110" t="s">
        <v>4181</v>
      </c>
    </row>
    <row r="974" spans="1:19" x14ac:dyDescent="0.2">
      <c r="A974" s="110">
        <v>340061</v>
      </c>
      <c r="B974" s="110" t="s">
        <v>1277</v>
      </c>
      <c r="C974" s="110" t="s">
        <v>848</v>
      </c>
      <c r="D974" s="110" t="s">
        <v>1988</v>
      </c>
      <c r="E974" s="110" t="s">
        <v>5549</v>
      </c>
      <c r="G974" s="110" t="s">
        <v>5550</v>
      </c>
      <c r="H974" s="110" t="s">
        <v>4094</v>
      </c>
      <c r="I974" s="110" t="s">
        <v>5551</v>
      </c>
      <c r="J974" s="110" t="str">
        <f t="shared" si="15"/>
        <v xml:space="preserve">PO Box 1477, Addison, TX 75001       </v>
      </c>
      <c r="K974" s="111">
        <v>45497</v>
      </c>
      <c r="L974" s="111">
        <v>45496</v>
      </c>
      <c r="M974" s="111">
        <v>45513</v>
      </c>
      <c r="N974" s="111">
        <v>45520</v>
      </c>
      <c r="O974" s="111"/>
      <c r="P974" s="110" t="s">
        <v>1791</v>
      </c>
      <c r="R974" s="110" t="s">
        <v>5268</v>
      </c>
      <c r="S974" s="110" t="s">
        <v>4181</v>
      </c>
    </row>
    <row r="975" spans="1:19" x14ac:dyDescent="0.2">
      <c r="A975" s="110">
        <v>340062</v>
      </c>
      <c r="B975" s="110" t="s">
        <v>1859</v>
      </c>
      <c r="C975" s="110" t="s">
        <v>778</v>
      </c>
      <c r="D975" s="110" t="s">
        <v>1989</v>
      </c>
      <c r="E975" s="110" t="s">
        <v>5552</v>
      </c>
      <c r="G975" s="110" t="s">
        <v>5553</v>
      </c>
      <c r="H975" s="110" t="s">
        <v>4094</v>
      </c>
      <c r="I975" s="110" t="s">
        <v>5428</v>
      </c>
      <c r="J975" s="110" t="str">
        <f t="shared" si="15"/>
        <v xml:space="preserve">10108 W 23 ST 3, ODESSA, TX 79764       </v>
      </c>
      <c r="K975" s="111">
        <v>45551</v>
      </c>
      <c r="L975" s="111">
        <v>45547</v>
      </c>
      <c r="M975" s="111">
        <v>45568</v>
      </c>
      <c r="N975" s="111">
        <v>45594</v>
      </c>
      <c r="O975" s="111"/>
      <c r="P975" s="110" t="s">
        <v>989</v>
      </c>
      <c r="Q975" s="110" t="s">
        <v>761</v>
      </c>
      <c r="R975" s="110" t="s">
        <v>4361</v>
      </c>
      <c r="S975" s="110" t="s">
        <v>4181</v>
      </c>
    </row>
    <row r="976" spans="1:19" hidden="1" x14ac:dyDescent="0.2">
      <c r="A976" s="110">
        <v>400001</v>
      </c>
      <c r="B976" s="110" t="s">
        <v>1990</v>
      </c>
      <c r="C976" s="110" t="s">
        <v>1039</v>
      </c>
      <c r="D976" s="110" t="s">
        <v>1991</v>
      </c>
      <c r="E976" s="110" t="s">
        <v>5554</v>
      </c>
      <c r="G976" s="110" t="s">
        <v>4330</v>
      </c>
      <c r="H976" s="110" t="s">
        <v>4094</v>
      </c>
      <c r="I976" s="110" t="s">
        <v>5555</v>
      </c>
      <c r="J976" s="110" t="str">
        <f t="shared" si="15"/>
        <v xml:space="preserve">3210 Boxelder, Houston, TX 77082       </v>
      </c>
      <c r="K976" s="111">
        <v>43297</v>
      </c>
      <c r="L976" s="111">
        <v>43297</v>
      </c>
      <c r="M976" s="111">
        <v>43592</v>
      </c>
      <c r="N976" s="111">
        <v>43592</v>
      </c>
      <c r="O976" s="111"/>
      <c r="P976" s="110" t="s">
        <v>760</v>
      </c>
      <c r="Q976" s="110" t="s">
        <v>761</v>
      </c>
      <c r="R976" s="110" t="s">
        <v>599</v>
      </c>
      <c r="S976" s="110" t="s">
        <v>3886</v>
      </c>
    </row>
    <row r="977" spans="1:19" hidden="1" x14ac:dyDescent="0.2">
      <c r="A977" s="110">
        <v>400002</v>
      </c>
      <c r="B977" s="110" t="s">
        <v>1992</v>
      </c>
      <c r="C977" s="110" t="s">
        <v>762</v>
      </c>
      <c r="D977" s="110" t="s">
        <v>1993</v>
      </c>
      <c r="E977" s="110" t="s">
        <v>5556</v>
      </c>
      <c r="F977" s="110" t="s">
        <v>5557</v>
      </c>
      <c r="G977" s="110" t="s">
        <v>5558</v>
      </c>
      <c r="H977" s="110" t="s">
        <v>4094</v>
      </c>
      <c r="I977" s="110" t="s">
        <v>5559</v>
      </c>
      <c r="J977" s="110" t="str">
        <f t="shared" si="15"/>
        <v xml:space="preserve">11011 Pleasant Colony Dr, Apt 1108, Jersey Village, TX 77065       </v>
      </c>
      <c r="K977" s="111">
        <v>43328</v>
      </c>
      <c r="L977" s="111">
        <v>43328</v>
      </c>
      <c r="M977" s="111">
        <v>43476</v>
      </c>
      <c r="N977" s="111">
        <v>43476</v>
      </c>
      <c r="O977" s="111"/>
      <c r="P977" s="110" t="s">
        <v>760</v>
      </c>
      <c r="Q977" s="110" t="s">
        <v>761</v>
      </c>
      <c r="R977" s="110" t="s">
        <v>599</v>
      </c>
      <c r="S977" s="110" t="s">
        <v>3886</v>
      </c>
    </row>
    <row r="978" spans="1:19" hidden="1" x14ac:dyDescent="0.2">
      <c r="A978" s="110">
        <v>400003</v>
      </c>
      <c r="B978" s="110" t="s">
        <v>1994</v>
      </c>
      <c r="C978" s="110" t="s">
        <v>778</v>
      </c>
      <c r="D978" s="110" t="s">
        <v>1328</v>
      </c>
      <c r="E978" s="110" t="s">
        <v>5560</v>
      </c>
      <c r="G978" s="110" t="s">
        <v>4343</v>
      </c>
      <c r="H978" s="110" t="s">
        <v>4094</v>
      </c>
      <c r="I978" s="110" t="s">
        <v>4344</v>
      </c>
      <c r="J978" s="110" t="str">
        <f t="shared" si="15"/>
        <v xml:space="preserve">19515 Falling Cedar Ct, Cypress, TX 77429       </v>
      </c>
      <c r="K978" s="111">
        <v>43493</v>
      </c>
      <c r="L978" s="111">
        <v>43493</v>
      </c>
      <c r="M978" s="111">
        <v>43595</v>
      </c>
      <c r="N978" s="111">
        <v>43595</v>
      </c>
      <c r="O978" s="111"/>
      <c r="P978" s="110" t="s">
        <v>760</v>
      </c>
      <c r="Q978" s="110" t="s">
        <v>761</v>
      </c>
      <c r="R978" s="110" t="s">
        <v>599</v>
      </c>
      <c r="S978" s="110" t="s">
        <v>3886</v>
      </c>
    </row>
    <row r="979" spans="1:19" hidden="1" x14ac:dyDescent="0.2">
      <c r="A979" s="110">
        <v>400004</v>
      </c>
      <c r="B979" s="110" t="s">
        <v>1995</v>
      </c>
      <c r="D979" s="110" t="s">
        <v>1775</v>
      </c>
      <c r="E979" s="110" t="s">
        <v>5561</v>
      </c>
      <c r="G979" s="110" t="s">
        <v>4330</v>
      </c>
      <c r="H979" s="110" t="s">
        <v>4094</v>
      </c>
      <c r="I979" s="110" t="s">
        <v>5562</v>
      </c>
      <c r="J979" s="110" t="str">
        <f t="shared" si="15"/>
        <v xml:space="preserve">10603 Grant Rd, Houston, TX 77070       </v>
      </c>
      <c r="L979" s="111">
        <v>43633</v>
      </c>
      <c r="M979" s="111">
        <v>43633</v>
      </c>
      <c r="N979" s="111">
        <v>43633</v>
      </c>
      <c r="O979" s="111"/>
      <c r="P979" s="110" t="s">
        <v>760</v>
      </c>
      <c r="Q979" s="110" t="s">
        <v>761</v>
      </c>
      <c r="R979" s="110" t="s">
        <v>599</v>
      </c>
      <c r="S979" s="110" t="s">
        <v>3886</v>
      </c>
    </row>
    <row r="980" spans="1:19" x14ac:dyDescent="0.2">
      <c r="A980" s="110">
        <v>400005</v>
      </c>
      <c r="B980" s="110" t="s">
        <v>945</v>
      </c>
      <c r="C980" s="110" t="s">
        <v>766</v>
      </c>
      <c r="D980" s="110" t="s">
        <v>862</v>
      </c>
      <c r="E980" s="110" t="s">
        <v>5563</v>
      </c>
      <c r="G980" s="110" t="s">
        <v>4104</v>
      </c>
      <c r="H980" s="110" t="s">
        <v>4094</v>
      </c>
      <c r="I980" s="110" t="s">
        <v>4222</v>
      </c>
      <c r="J980" s="110" t="str">
        <f t="shared" si="15"/>
        <v xml:space="preserve">111 W Davis Street Apt 2332, Dallas, TX 75208       </v>
      </c>
      <c r="K980" s="111">
        <v>43710</v>
      </c>
      <c r="L980" s="111">
        <v>43710</v>
      </c>
      <c r="M980" s="111">
        <v>45445</v>
      </c>
      <c r="N980" s="111">
        <v>45445</v>
      </c>
      <c r="O980" s="111"/>
      <c r="P980" s="110" t="s">
        <v>803</v>
      </c>
      <c r="Q980" s="110" t="s">
        <v>761</v>
      </c>
      <c r="R980" s="110" t="s">
        <v>599</v>
      </c>
      <c r="S980" s="110" t="s">
        <v>3886</v>
      </c>
    </row>
    <row r="981" spans="1:19" hidden="1" x14ac:dyDescent="0.2">
      <c r="A981" s="110">
        <v>400006</v>
      </c>
      <c r="B981" s="110" t="s">
        <v>1996</v>
      </c>
      <c r="C981" s="110" t="s">
        <v>791</v>
      </c>
      <c r="D981" s="110" t="s">
        <v>1997</v>
      </c>
      <c r="E981" s="110" t="s">
        <v>5564</v>
      </c>
      <c r="G981" s="110" t="s">
        <v>5565</v>
      </c>
      <c r="H981" s="110" t="s">
        <v>4094</v>
      </c>
      <c r="I981" s="110" t="s">
        <v>5566</v>
      </c>
      <c r="J981" s="110" t="str">
        <f t="shared" si="15"/>
        <v xml:space="preserve">1804 Nottingham St, Pasadena, TX 77502       </v>
      </c>
      <c r="K981" s="111">
        <v>44482</v>
      </c>
      <c r="L981" s="111">
        <v>44482</v>
      </c>
      <c r="M981" s="111">
        <v>45186</v>
      </c>
      <c r="N981" s="111">
        <v>45191</v>
      </c>
      <c r="O981" s="111"/>
      <c r="P981" s="110" t="s">
        <v>760</v>
      </c>
      <c r="Q981" s="110" t="s">
        <v>761</v>
      </c>
      <c r="R981" s="110" t="s">
        <v>599</v>
      </c>
      <c r="S981" s="110" t="s">
        <v>3886</v>
      </c>
    </row>
    <row r="982" spans="1:19" x14ac:dyDescent="0.2">
      <c r="A982" s="110">
        <v>400007</v>
      </c>
      <c r="B982" s="110" t="s">
        <v>1998</v>
      </c>
      <c r="C982" s="110" t="s">
        <v>778</v>
      </c>
      <c r="D982" s="110" t="s">
        <v>1999</v>
      </c>
      <c r="E982" s="110" t="s">
        <v>5567</v>
      </c>
      <c r="G982" s="110" t="s">
        <v>4104</v>
      </c>
      <c r="H982" s="110" t="s">
        <v>4094</v>
      </c>
      <c r="I982" s="110" t="s">
        <v>4222</v>
      </c>
      <c r="J982" s="110" t="str">
        <f t="shared" si="15"/>
        <v xml:space="preserve">111 W Davis St 2245, Dallas, TX 75208       </v>
      </c>
      <c r="K982" s="111">
        <v>44802</v>
      </c>
      <c r="L982" s="111">
        <v>44802</v>
      </c>
      <c r="M982" s="111">
        <v>45625</v>
      </c>
      <c r="N982" s="111"/>
      <c r="O982" s="111"/>
      <c r="P982" s="110" t="s">
        <v>803</v>
      </c>
      <c r="Q982" s="110" t="s">
        <v>761</v>
      </c>
      <c r="R982" s="110" t="s">
        <v>599</v>
      </c>
      <c r="S982" s="110" t="s">
        <v>3886</v>
      </c>
    </row>
    <row r="983" spans="1:19" hidden="1" x14ac:dyDescent="0.2">
      <c r="A983" s="110">
        <v>410001</v>
      </c>
      <c r="B983" s="110" t="s">
        <v>1072</v>
      </c>
      <c r="C983" s="110" t="s">
        <v>784</v>
      </c>
      <c r="D983" s="110" t="s">
        <v>2000</v>
      </c>
      <c r="E983" s="110" t="s">
        <v>5568</v>
      </c>
      <c r="G983" s="110" t="s">
        <v>4119</v>
      </c>
      <c r="H983" s="110" t="s">
        <v>4094</v>
      </c>
      <c r="I983" s="110" t="s">
        <v>5569</v>
      </c>
      <c r="J983" s="110" t="str">
        <f t="shared" si="15"/>
        <v xml:space="preserve">857 Legacy Oak Apt3416, Fort Worth, TX 76102       </v>
      </c>
      <c r="K983" s="111">
        <v>41897</v>
      </c>
      <c r="L983" s="111">
        <v>41897</v>
      </c>
      <c r="M983" s="111">
        <v>45231</v>
      </c>
      <c r="N983" s="111">
        <v>45231</v>
      </c>
      <c r="O983" s="111"/>
      <c r="P983" s="110" t="s">
        <v>812</v>
      </c>
      <c r="R983" s="110" t="s">
        <v>4143</v>
      </c>
      <c r="S983" s="110" t="s">
        <v>4144</v>
      </c>
    </row>
    <row r="984" spans="1:19" x14ac:dyDescent="0.2">
      <c r="A984" s="110">
        <v>410002</v>
      </c>
      <c r="B984" s="110" t="s">
        <v>974</v>
      </c>
      <c r="C984" s="110" t="s">
        <v>778</v>
      </c>
      <c r="D984" s="110" t="s">
        <v>1661</v>
      </c>
      <c r="E984" s="110" t="s">
        <v>5570</v>
      </c>
      <c r="G984" s="110" t="s">
        <v>1311</v>
      </c>
      <c r="H984" s="110" t="s">
        <v>4094</v>
      </c>
      <c r="I984" s="110" t="s">
        <v>5571</v>
      </c>
      <c r="J984" s="110" t="str">
        <f t="shared" si="15"/>
        <v xml:space="preserve">305 North Brazos, Bryan, TX 77803       </v>
      </c>
      <c r="K984" s="111">
        <v>42505</v>
      </c>
      <c r="L984" s="111">
        <v>42505</v>
      </c>
      <c r="M984" s="111">
        <v>45625</v>
      </c>
      <c r="N984" s="111"/>
      <c r="O984" s="111"/>
      <c r="P984" s="110" t="s">
        <v>818</v>
      </c>
      <c r="Q984" s="110" t="s">
        <v>761</v>
      </c>
      <c r="R984" s="110" t="s">
        <v>4152</v>
      </c>
      <c r="S984" s="110" t="s">
        <v>4144</v>
      </c>
    </row>
    <row r="985" spans="1:19" hidden="1" x14ac:dyDescent="0.2">
      <c r="A985" s="110">
        <v>410003</v>
      </c>
      <c r="B985" s="110" t="s">
        <v>2001</v>
      </c>
      <c r="D985" s="110" t="s">
        <v>2002</v>
      </c>
      <c r="E985" s="110" t="s">
        <v>5572</v>
      </c>
      <c r="G985" s="110" t="s">
        <v>4330</v>
      </c>
      <c r="H985" s="110" t="s">
        <v>4094</v>
      </c>
      <c r="I985" s="110" t="s">
        <v>5573</v>
      </c>
      <c r="J985" s="110" t="str">
        <f t="shared" si="15"/>
        <v xml:space="preserve">2006 W 43rd St apt 55, Houston, TX 77018       </v>
      </c>
      <c r="K985" s="111">
        <v>43367</v>
      </c>
      <c r="L985" s="111">
        <v>43367</v>
      </c>
      <c r="M985" s="111">
        <v>43806</v>
      </c>
      <c r="N985" s="111">
        <v>43806</v>
      </c>
      <c r="O985" s="111"/>
      <c r="P985" s="110" t="s">
        <v>828</v>
      </c>
      <c r="Q985" s="110" t="s">
        <v>761</v>
      </c>
      <c r="R985" s="110" t="s">
        <v>4162</v>
      </c>
      <c r="S985" s="110" t="s">
        <v>4144</v>
      </c>
    </row>
    <row r="986" spans="1:19" hidden="1" x14ac:dyDescent="0.2">
      <c r="A986" s="110">
        <v>410004</v>
      </c>
      <c r="B986" s="110" t="s">
        <v>2003</v>
      </c>
      <c r="D986" s="110" t="s">
        <v>1200</v>
      </c>
      <c r="E986" s="110" t="s">
        <v>5574</v>
      </c>
      <c r="G986" s="110" t="s">
        <v>5575</v>
      </c>
      <c r="H986" s="110" t="s">
        <v>4094</v>
      </c>
      <c r="I986" s="110" t="s">
        <v>5576</v>
      </c>
      <c r="J986" s="110" t="str">
        <f t="shared" si="15"/>
        <v xml:space="preserve">100 Alberto Trerino St, Mission, TX 78572       </v>
      </c>
      <c r="K986" s="111">
        <v>43325</v>
      </c>
      <c r="L986" s="111">
        <v>43325</v>
      </c>
      <c r="M986" s="111">
        <v>43806</v>
      </c>
      <c r="N986" s="111">
        <v>43721</v>
      </c>
      <c r="O986" s="111"/>
      <c r="P986" s="110" t="s">
        <v>760</v>
      </c>
      <c r="Q986" s="110" t="s">
        <v>761</v>
      </c>
      <c r="R986" s="110" t="s">
        <v>599</v>
      </c>
      <c r="S986" s="110" t="s">
        <v>4144</v>
      </c>
    </row>
    <row r="987" spans="1:19" hidden="1" x14ac:dyDescent="0.2">
      <c r="A987" s="110">
        <v>410005</v>
      </c>
      <c r="B987" s="110" t="s">
        <v>1206</v>
      </c>
      <c r="C987" s="110" t="s">
        <v>778</v>
      </c>
      <c r="D987" s="110" t="s">
        <v>823</v>
      </c>
      <c r="E987" s="110" t="s">
        <v>5577</v>
      </c>
      <c r="G987" s="110" t="s">
        <v>4330</v>
      </c>
      <c r="H987" s="110" t="s">
        <v>4094</v>
      </c>
      <c r="I987" s="110" t="s">
        <v>5578</v>
      </c>
      <c r="J987" s="110" t="str">
        <f t="shared" si="15"/>
        <v xml:space="preserve">13546 Forest Gully, Houston, TX 77067       </v>
      </c>
      <c r="K987" s="111">
        <v>43339</v>
      </c>
      <c r="L987" s="111">
        <v>43339</v>
      </c>
      <c r="M987" s="111">
        <v>43806</v>
      </c>
      <c r="N987" s="111">
        <v>43665</v>
      </c>
      <c r="O987" s="111"/>
      <c r="P987" s="110" t="s">
        <v>828</v>
      </c>
      <c r="Q987" s="110" t="s">
        <v>771</v>
      </c>
      <c r="R987" s="110" t="s">
        <v>4162</v>
      </c>
      <c r="S987" s="110" t="s">
        <v>4144</v>
      </c>
    </row>
    <row r="988" spans="1:19" hidden="1" x14ac:dyDescent="0.2">
      <c r="A988" s="110">
        <v>410006</v>
      </c>
      <c r="B988" s="110" t="s">
        <v>2004</v>
      </c>
      <c r="C988" s="110" t="s">
        <v>769</v>
      </c>
      <c r="D988" s="110" t="s">
        <v>2005</v>
      </c>
      <c r="E988" s="110" t="s">
        <v>5579</v>
      </c>
      <c r="G988" s="110" t="s">
        <v>1625</v>
      </c>
      <c r="H988" s="110" t="s">
        <v>4094</v>
      </c>
      <c r="I988" s="110" t="s">
        <v>5580</v>
      </c>
      <c r="J988" s="110" t="str">
        <f t="shared" si="15"/>
        <v xml:space="preserve">990 Brady Ln, Alvin, TX 77511       </v>
      </c>
      <c r="K988" s="111">
        <v>43605</v>
      </c>
      <c r="L988" s="111">
        <v>43605</v>
      </c>
      <c r="M988" s="111">
        <v>44196</v>
      </c>
      <c r="N988" s="111">
        <v>44196</v>
      </c>
      <c r="O988" s="111"/>
      <c r="P988" s="110" t="s">
        <v>812</v>
      </c>
      <c r="R988" s="110" t="s">
        <v>4143</v>
      </c>
      <c r="S988" s="110" t="s">
        <v>4144</v>
      </c>
    </row>
    <row r="989" spans="1:19" hidden="1" x14ac:dyDescent="0.2">
      <c r="A989" s="110">
        <v>410007</v>
      </c>
      <c r="B989" s="110" t="s">
        <v>2006</v>
      </c>
      <c r="C989" s="110" t="s">
        <v>762</v>
      </c>
      <c r="D989" s="110" t="s">
        <v>2007</v>
      </c>
      <c r="E989" s="110" t="s">
        <v>5581</v>
      </c>
      <c r="G989" s="110" t="s">
        <v>1274</v>
      </c>
      <c r="H989" s="110" t="s">
        <v>4094</v>
      </c>
      <c r="I989" s="110" t="s">
        <v>5582</v>
      </c>
      <c r="J989" s="110" t="str">
        <f t="shared" si="15"/>
        <v xml:space="preserve">2031 Stonemont CT, Allen, TX 75013       </v>
      </c>
      <c r="L989" s="111">
        <v>43689</v>
      </c>
      <c r="M989" s="111">
        <v>44196</v>
      </c>
      <c r="N989" s="111">
        <v>44196</v>
      </c>
      <c r="O989" s="111"/>
      <c r="P989" s="110" t="s">
        <v>760</v>
      </c>
      <c r="Q989" s="110" t="s">
        <v>804</v>
      </c>
      <c r="R989" s="110" t="s">
        <v>599</v>
      </c>
      <c r="S989" s="110" t="s">
        <v>3886</v>
      </c>
    </row>
    <row r="990" spans="1:19" hidden="1" x14ac:dyDescent="0.2">
      <c r="A990" s="110">
        <v>410008</v>
      </c>
      <c r="B990" s="110" t="s">
        <v>2008</v>
      </c>
      <c r="C990" s="110" t="s">
        <v>950</v>
      </c>
      <c r="D990" s="110" t="s">
        <v>2009</v>
      </c>
      <c r="E990" s="110" t="s">
        <v>5583</v>
      </c>
      <c r="G990" s="110" t="s">
        <v>5584</v>
      </c>
      <c r="H990" s="110" t="s">
        <v>5585</v>
      </c>
      <c r="I990" s="110" t="s">
        <v>5586</v>
      </c>
      <c r="J990" s="110" t="str">
        <f t="shared" si="15"/>
        <v xml:space="preserve">13697 Venturi Lane, Herndon, VA 20171       </v>
      </c>
      <c r="L990" s="111">
        <v>43703</v>
      </c>
      <c r="M990" s="111">
        <v>44196</v>
      </c>
      <c r="N990" s="111">
        <v>44196</v>
      </c>
      <c r="O990" s="111"/>
      <c r="P990" s="110" t="s">
        <v>760</v>
      </c>
      <c r="R990" s="110" t="s">
        <v>599</v>
      </c>
      <c r="S990" s="110" t="s">
        <v>3886</v>
      </c>
    </row>
    <row r="991" spans="1:19" hidden="1" x14ac:dyDescent="0.2">
      <c r="A991" s="110">
        <v>410009</v>
      </c>
      <c r="B991" s="110" t="s">
        <v>813</v>
      </c>
      <c r="C991" s="110" t="s">
        <v>2010</v>
      </c>
      <c r="D991" s="110" t="s">
        <v>814</v>
      </c>
      <c r="E991" s="110" t="s">
        <v>5587</v>
      </c>
      <c r="G991" s="110" t="s">
        <v>5588</v>
      </c>
      <c r="H991" s="110" t="s">
        <v>4094</v>
      </c>
      <c r="I991" s="110" t="s">
        <v>5589</v>
      </c>
      <c r="J991" s="110" t="str">
        <f t="shared" si="15"/>
        <v xml:space="preserve">4227 Shady River Dr, Missouri City, TX 77459       </v>
      </c>
      <c r="K991" s="111">
        <v>43738</v>
      </c>
      <c r="L991" s="111">
        <v>44067</v>
      </c>
      <c r="M991" s="111">
        <v>45262</v>
      </c>
      <c r="N991" s="111">
        <v>44992</v>
      </c>
      <c r="O991" s="111">
        <v>44067</v>
      </c>
      <c r="P991" s="110" t="s">
        <v>828</v>
      </c>
      <c r="Q991" s="110" t="s">
        <v>761</v>
      </c>
      <c r="R991" s="110" t="s">
        <v>4162</v>
      </c>
      <c r="S991" s="110" t="s">
        <v>4144</v>
      </c>
    </row>
    <row r="992" spans="1:19" hidden="1" x14ac:dyDescent="0.2">
      <c r="A992" s="110">
        <v>410010</v>
      </c>
      <c r="B992" s="110" t="s">
        <v>2011</v>
      </c>
      <c r="C992" s="110" t="s">
        <v>832</v>
      </c>
      <c r="D992" s="110" t="s">
        <v>2012</v>
      </c>
      <c r="E992" s="110" t="s">
        <v>5590</v>
      </c>
      <c r="G992" s="110" t="s">
        <v>4330</v>
      </c>
      <c r="H992" s="110" t="s">
        <v>4094</v>
      </c>
      <c r="I992" s="110" t="s">
        <v>5591</v>
      </c>
      <c r="J992" s="110" t="str">
        <f t="shared" si="15"/>
        <v xml:space="preserve">9701 Meyer Forest Dr Apt 12108, Houston, TX 77096       </v>
      </c>
      <c r="K992" s="111">
        <v>43766</v>
      </c>
      <c r="L992" s="111">
        <v>43766</v>
      </c>
      <c r="M992" s="111">
        <v>44196</v>
      </c>
      <c r="N992" s="111">
        <v>44196</v>
      </c>
      <c r="O992" s="111"/>
      <c r="P992" s="110" t="s">
        <v>812</v>
      </c>
      <c r="Q992" s="110" t="s">
        <v>771</v>
      </c>
      <c r="R992" s="110" t="s">
        <v>4143</v>
      </c>
      <c r="S992" s="110" t="s">
        <v>3886</v>
      </c>
    </row>
    <row r="993" spans="1:19" hidden="1" x14ac:dyDescent="0.2">
      <c r="A993" s="110">
        <v>410011</v>
      </c>
      <c r="B993" s="110" t="s">
        <v>2013</v>
      </c>
      <c r="C993" s="110" t="s">
        <v>848</v>
      </c>
      <c r="D993" s="110" t="s">
        <v>2014</v>
      </c>
      <c r="E993" s="110" t="s">
        <v>5592</v>
      </c>
      <c r="G993" s="110" t="s">
        <v>4330</v>
      </c>
      <c r="H993" s="110" t="s">
        <v>4094</v>
      </c>
      <c r="I993" s="110" t="s">
        <v>5593</v>
      </c>
      <c r="J993" s="110" t="str">
        <f t="shared" si="15"/>
        <v xml:space="preserve">1111 Durham Dr Apt 408, Houston, TX 77007       </v>
      </c>
      <c r="K993" s="111">
        <v>43892</v>
      </c>
      <c r="L993" s="111">
        <v>43892</v>
      </c>
      <c r="M993" s="111">
        <v>44196</v>
      </c>
      <c r="N993" s="111">
        <v>44196</v>
      </c>
      <c r="O993" s="111"/>
      <c r="P993" s="110" t="s">
        <v>828</v>
      </c>
      <c r="R993" s="110" t="s">
        <v>4162</v>
      </c>
      <c r="S993" s="110" t="s">
        <v>3886</v>
      </c>
    </row>
    <row r="994" spans="1:19" x14ac:dyDescent="0.2">
      <c r="A994" s="110">
        <v>410012</v>
      </c>
      <c r="B994" s="110" t="s">
        <v>2015</v>
      </c>
      <c r="C994" s="110" t="s">
        <v>776</v>
      </c>
      <c r="D994" s="110" t="s">
        <v>2016</v>
      </c>
      <c r="E994" s="110" t="s">
        <v>5594</v>
      </c>
      <c r="G994" s="110" t="s">
        <v>4427</v>
      </c>
      <c r="H994" s="110" t="s">
        <v>4094</v>
      </c>
      <c r="I994" s="110" t="s">
        <v>4758</v>
      </c>
      <c r="J994" s="110" t="str">
        <f t="shared" si="15"/>
        <v xml:space="preserve">4524 Pebble Brook Ln, Plano, TX 75093       </v>
      </c>
      <c r="K994" s="111">
        <v>43913</v>
      </c>
      <c r="L994" s="111">
        <v>43913</v>
      </c>
      <c r="M994" s="111">
        <v>45625</v>
      </c>
      <c r="N994" s="111"/>
      <c r="O994" s="111"/>
      <c r="P994" s="110" t="s">
        <v>840</v>
      </c>
      <c r="Q994" s="110" t="s">
        <v>804</v>
      </c>
      <c r="R994" s="110" t="s">
        <v>4178</v>
      </c>
      <c r="S994" s="110" t="s">
        <v>4144</v>
      </c>
    </row>
    <row r="995" spans="1:19" hidden="1" x14ac:dyDescent="0.2">
      <c r="A995" s="110">
        <v>410013</v>
      </c>
      <c r="B995" s="110" t="s">
        <v>1682</v>
      </c>
      <c r="D995" s="110" t="s">
        <v>794</v>
      </c>
      <c r="E995" s="110" t="s">
        <v>5595</v>
      </c>
      <c r="G995" s="110" t="s">
        <v>5596</v>
      </c>
      <c r="H995" s="110" t="s">
        <v>4094</v>
      </c>
      <c r="I995" s="110" t="s">
        <v>5597</v>
      </c>
      <c r="J995" s="110" t="str">
        <f t="shared" si="15"/>
        <v xml:space="preserve">1127 Fairlane Sq, Channelview, TX 77530       </v>
      </c>
      <c r="K995" s="111">
        <v>43969</v>
      </c>
      <c r="L995" s="111">
        <v>43969</v>
      </c>
      <c r="M995" s="111">
        <v>44057</v>
      </c>
      <c r="N995" s="111">
        <v>44057</v>
      </c>
      <c r="O995" s="111"/>
      <c r="P995" s="110" t="s">
        <v>828</v>
      </c>
      <c r="Q995" s="110" t="s">
        <v>761</v>
      </c>
      <c r="R995" s="110" t="s">
        <v>4162</v>
      </c>
      <c r="S995" s="110" t="s">
        <v>3886</v>
      </c>
    </row>
    <row r="996" spans="1:19" hidden="1" x14ac:dyDescent="0.2">
      <c r="A996" s="110">
        <v>410014</v>
      </c>
      <c r="B996" s="110" t="s">
        <v>2017</v>
      </c>
      <c r="D996" s="110" t="s">
        <v>2018</v>
      </c>
      <c r="E996" s="110" t="s">
        <v>5598</v>
      </c>
      <c r="G996" s="110" t="s">
        <v>4330</v>
      </c>
      <c r="H996" s="110" t="s">
        <v>4094</v>
      </c>
      <c r="I996" s="110" t="s">
        <v>5599</v>
      </c>
      <c r="J996" s="110" t="str">
        <f t="shared" si="15"/>
        <v xml:space="preserve">14863 Beaconsfeild Dr., Houston, TX 77015       </v>
      </c>
      <c r="K996" s="111">
        <v>43969</v>
      </c>
      <c r="L996" s="111">
        <v>43969</v>
      </c>
      <c r="M996" s="111">
        <v>44057</v>
      </c>
      <c r="N996" s="111">
        <v>44057</v>
      </c>
      <c r="O996" s="111"/>
      <c r="P996" s="110" t="s">
        <v>828</v>
      </c>
      <c r="Q996" s="110" t="s">
        <v>761</v>
      </c>
      <c r="R996" s="110" t="s">
        <v>4162</v>
      </c>
      <c r="S996" s="110" t="s">
        <v>3886</v>
      </c>
    </row>
    <row r="997" spans="1:19" hidden="1" x14ac:dyDescent="0.2">
      <c r="A997" s="110">
        <v>410015</v>
      </c>
      <c r="B997" s="110" t="s">
        <v>1124</v>
      </c>
      <c r="C997" s="110" t="s">
        <v>778</v>
      </c>
      <c r="D997" s="110" t="s">
        <v>1127</v>
      </c>
      <c r="E997" s="110" t="s">
        <v>5600</v>
      </c>
      <c r="G997" s="110" t="s">
        <v>5043</v>
      </c>
      <c r="H997" s="110" t="s">
        <v>4094</v>
      </c>
      <c r="I997" s="110" t="s">
        <v>5044</v>
      </c>
      <c r="J997" s="110" t="str">
        <f t="shared" si="15"/>
        <v xml:space="preserve">1421 W 10th Ave, Corsicana, TX 75110       </v>
      </c>
      <c r="K997" s="111">
        <v>43969</v>
      </c>
      <c r="L997" s="111">
        <v>43969</v>
      </c>
      <c r="M997" s="111">
        <v>44057</v>
      </c>
      <c r="N997" s="111">
        <v>44057</v>
      </c>
      <c r="O997" s="111"/>
      <c r="P997" s="110" t="s">
        <v>828</v>
      </c>
      <c r="Q997" s="110" t="s">
        <v>761</v>
      </c>
      <c r="R997" s="110" t="s">
        <v>4162</v>
      </c>
      <c r="S997" s="110" t="s">
        <v>3886</v>
      </c>
    </row>
    <row r="998" spans="1:19" hidden="1" x14ac:dyDescent="0.2">
      <c r="A998" s="110">
        <v>410016</v>
      </c>
      <c r="B998" s="110" t="s">
        <v>1061</v>
      </c>
      <c r="C998" s="110" t="s">
        <v>778</v>
      </c>
      <c r="D998" s="110" t="s">
        <v>2019</v>
      </c>
      <c r="E998" s="110" t="s">
        <v>5601</v>
      </c>
      <c r="G998" s="110" t="s">
        <v>5602</v>
      </c>
      <c r="H998" s="110" t="s">
        <v>4094</v>
      </c>
      <c r="I998" s="110" t="s">
        <v>5603</v>
      </c>
      <c r="J998" s="110" t="str">
        <f t="shared" si="15"/>
        <v xml:space="preserve">714 Aron Street, Baytown, TX 77520       </v>
      </c>
      <c r="K998" s="111">
        <v>43983</v>
      </c>
      <c r="L998" s="111">
        <v>43983</v>
      </c>
      <c r="M998" s="111">
        <v>44211</v>
      </c>
      <c r="N998" s="111">
        <v>44211</v>
      </c>
      <c r="O998" s="111"/>
      <c r="P998" s="110" t="s">
        <v>828</v>
      </c>
      <c r="Q998" s="110" t="s">
        <v>761</v>
      </c>
      <c r="R998" s="110" t="s">
        <v>4162</v>
      </c>
      <c r="S998" s="110" t="s">
        <v>3886</v>
      </c>
    </row>
    <row r="999" spans="1:19" hidden="1" x14ac:dyDescent="0.2">
      <c r="A999" s="110">
        <v>410017</v>
      </c>
      <c r="B999" s="110" t="s">
        <v>914</v>
      </c>
      <c r="D999" s="110" t="s">
        <v>2020</v>
      </c>
      <c r="E999" s="110" t="s">
        <v>5604</v>
      </c>
      <c r="G999" s="110" t="s">
        <v>4330</v>
      </c>
      <c r="H999" s="110" t="s">
        <v>4094</v>
      </c>
      <c r="I999" s="110" t="s">
        <v>5605</v>
      </c>
      <c r="J999" s="110" t="str">
        <f t="shared" si="15"/>
        <v xml:space="preserve">4737 Benning Dr, Houston, TX 77035       </v>
      </c>
      <c r="K999" s="111">
        <v>44032</v>
      </c>
      <c r="L999" s="111">
        <v>44032</v>
      </c>
      <c r="M999" s="111">
        <v>44661</v>
      </c>
      <c r="N999" s="111">
        <v>44661</v>
      </c>
      <c r="O999" s="111"/>
      <c r="P999" s="110" t="s">
        <v>812</v>
      </c>
      <c r="Q999" s="110" t="s">
        <v>761</v>
      </c>
      <c r="R999" s="110" t="s">
        <v>4143</v>
      </c>
      <c r="S999" s="110" t="s">
        <v>3886</v>
      </c>
    </row>
    <row r="1000" spans="1:19" hidden="1" x14ac:dyDescent="0.2">
      <c r="A1000" s="110">
        <v>410018</v>
      </c>
      <c r="B1000" s="110" t="s">
        <v>974</v>
      </c>
      <c r="C1000" s="110" t="s">
        <v>848</v>
      </c>
      <c r="D1000" s="110" t="s">
        <v>2021</v>
      </c>
      <c r="E1000" s="110" t="s">
        <v>5606</v>
      </c>
      <c r="G1000" s="110" t="s">
        <v>5435</v>
      </c>
      <c r="H1000" s="110" t="s">
        <v>4094</v>
      </c>
      <c r="I1000" s="110" t="s">
        <v>5607</v>
      </c>
      <c r="J1000" s="110" t="str">
        <f t="shared" si="15"/>
        <v xml:space="preserve">3111 Lake Dr, Katy, TX 77494       </v>
      </c>
      <c r="K1000" s="111">
        <v>44032</v>
      </c>
      <c r="L1000" s="111">
        <v>44032</v>
      </c>
      <c r="M1000" s="111">
        <v>44200</v>
      </c>
      <c r="N1000" s="111">
        <v>44200</v>
      </c>
      <c r="O1000" s="111"/>
      <c r="P1000" s="110" t="s">
        <v>760</v>
      </c>
      <c r="Q1000" s="110" t="s">
        <v>761</v>
      </c>
      <c r="R1000" s="110" t="s">
        <v>599</v>
      </c>
      <c r="S1000" s="110" t="s">
        <v>3886</v>
      </c>
    </row>
    <row r="1001" spans="1:19" hidden="1" x14ac:dyDescent="0.2">
      <c r="A1001" s="110">
        <v>410019</v>
      </c>
      <c r="B1001" s="110" t="s">
        <v>2022</v>
      </c>
      <c r="C1001" s="110" t="s">
        <v>848</v>
      </c>
      <c r="D1001" s="110" t="s">
        <v>2023</v>
      </c>
      <c r="E1001" s="110" t="s">
        <v>5608</v>
      </c>
      <c r="G1001" s="110" t="s">
        <v>4330</v>
      </c>
      <c r="H1001" s="110" t="s">
        <v>4094</v>
      </c>
      <c r="I1001" s="110" t="s">
        <v>5609</v>
      </c>
      <c r="J1001" s="110" t="str">
        <f t="shared" si="15"/>
        <v xml:space="preserve">1829 W 15th St, Houston, TX 77008       </v>
      </c>
      <c r="K1001" s="111">
        <v>44235</v>
      </c>
      <c r="L1001" s="111">
        <v>44235</v>
      </c>
      <c r="M1001" s="111">
        <v>45262</v>
      </c>
      <c r="N1001" s="111">
        <v>45016</v>
      </c>
      <c r="O1001" s="111"/>
      <c r="P1001" s="110" t="s">
        <v>828</v>
      </c>
      <c r="Q1001" s="110" t="s">
        <v>761</v>
      </c>
      <c r="R1001" s="110" t="s">
        <v>4162</v>
      </c>
      <c r="S1001" s="110" t="s">
        <v>4144</v>
      </c>
    </row>
    <row r="1002" spans="1:19" hidden="1" x14ac:dyDescent="0.2">
      <c r="A1002" s="110">
        <v>410020</v>
      </c>
      <c r="B1002" s="110" t="s">
        <v>2024</v>
      </c>
      <c r="D1002" s="110" t="s">
        <v>2025</v>
      </c>
      <c r="E1002" s="110" t="s">
        <v>5610</v>
      </c>
      <c r="G1002" s="110" t="s">
        <v>4330</v>
      </c>
      <c r="H1002" s="110" t="s">
        <v>4094</v>
      </c>
      <c r="I1002" s="110" t="s">
        <v>5611</v>
      </c>
      <c r="J1002" s="110" t="str">
        <f t="shared" si="15"/>
        <v xml:space="preserve">9326 Sanford Rd, Houston, TX 77031       </v>
      </c>
      <c r="K1002" s="111">
        <v>44235</v>
      </c>
      <c r="L1002" s="111">
        <v>44235</v>
      </c>
      <c r="M1002" s="111">
        <v>44736</v>
      </c>
      <c r="N1002" s="111">
        <v>44736</v>
      </c>
      <c r="O1002" s="111"/>
      <c r="P1002" s="110" t="s">
        <v>828</v>
      </c>
      <c r="Q1002" s="110" t="s">
        <v>761</v>
      </c>
      <c r="R1002" s="110" t="s">
        <v>4162</v>
      </c>
      <c r="S1002" s="110" t="s">
        <v>4144</v>
      </c>
    </row>
    <row r="1003" spans="1:19" hidden="1" x14ac:dyDescent="0.2">
      <c r="A1003" s="110">
        <v>410021</v>
      </c>
      <c r="B1003" s="110" t="s">
        <v>1212</v>
      </c>
      <c r="C1003" s="110" t="s">
        <v>900</v>
      </c>
      <c r="D1003" s="110" t="s">
        <v>2026</v>
      </c>
      <c r="E1003" s="110" t="s">
        <v>5612</v>
      </c>
      <c r="G1003" s="110" t="s">
        <v>5613</v>
      </c>
      <c r="H1003" s="110" t="s">
        <v>4094</v>
      </c>
      <c r="I1003" s="110" t="s">
        <v>5614</v>
      </c>
      <c r="J1003" s="110" t="str">
        <f t="shared" si="15"/>
        <v xml:space="preserve">6253 FM 1374 RD, New Waverly, TX 77358       </v>
      </c>
      <c r="K1003" s="111">
        <v>44235</v>
      </c>
      <c r="L1003" s="111">
        <v>44235</v>
      </c>
      <c r="M1003" s="111">
        <v>44813</v>
      </c>
      <c r="N1003" s="111">
        <v>44813</v>
      </c>
      <c r="O1003" s="111"/>
      <c r="P1003" s="110" t="s">
        <v>812</v>
      </c>
      <c r="R1003" s="110" t="s">
        <v>4143</v>
      </c>
      <c r="S1003" s="110" t="s">
        <v>4144</v>
      </c>
    </row>
    <row r="1004" spans="1:19" hidden="1" x14ac:dyDescent="0.2">
      <c r="A1004" s="110">
        <v>410022</v>
      </c>
      <c r="B1004" s="110" t="s">
        <v>1682</v>
      </c>
      <c r="D1004" s="110" t="s">
        <v>2027</v>
      </c>
      <c r="E1004" s="110" t="s">
        <v>5615</v>
      </c>
      <c r="G1004" s="110" t="s">
        <v>5616</v>
      </c>
      <c r="H1004" s="110" t="s">
        <v>4094</v>
      </c>
      <c r="I1004" s="110" t="s">
        <v>5617</v>
      </c>
      <c r="J1004" s="110" t="str">
        <f t="shared" si="15"/>
        <v xml:space="preserve">1808 Parkwater Cove Ct, Pearland, TX 77584       </v>
      </c>
      <c r="K1004" s="111">
        <v>44333</v>
      </c>
      <c r="L1004" s="111">
        <v>44333</v>
      </c>
      <c r="M1004" s="111">
        <v>44729</v>
      </c>
      <c r="N1004" s="111">
        <v>44729</v>
      </c>
      <c r="O1004" s="111">
        <v>44452</v>
      </c>
      <c r="P1004" s="110" t="s">
        <v>828</v>
      </c>
      <c r="Q1004" s="110" t="s">
        <v>761</v>
      </c>
      <c r="R1004" s="110" t="s">
        <v>4162</v>
      </c>
      <c r="S1004" s="110" t="s">
        <v>4153</v>
      </c>
    </row>
    <row r="1005" spans="1:19" hidden="1" x14ac:dyDescent="0.2">
      <c r="A1005" s="110">
        <v>410023</v>
      </c>
      <c r="B1005" s="110" t="s">
        <v>2028</v>
      </c>
      <c r="C1005" s="110" t="s">
        <v>848</v>
      </c>
      <c r="D1005" s="110" t="s">
        <v>2029</v>
      </c>
      <c r="E1005" s="110" t="s">
        <v>5618</v>
      </c>
      <c r="G1005" s="110" t="s">
        <v>4330</v>
      </c>
      <c r="H1005" s="110" t="s">
        <v>4094</v>
      </c>
      <c r="I1005" s="110" t="s">
        <v>5619</v>
      </c>
      <c r="J1005" s="110" t="str">
        <f t="shared" si="15"/>
        <v xml:space="preserve">1402 Thornwood Ln, Houston, TX 77062       </v>
      </c>
      <c r="K1005" s="111">
        <v>44333</v>
      </c>
      <c r="L1005" s="111">
        <v>44333</v>
      </c>
      <c r="M1005" s="111">
        <v>44561</v>
      </c>
      <c r="N1005" s="111">
        <v>44561</v>
      </c>
      <c r="O1005" s="111"/>
      <c r="P1005" s="110" t="s">
        <v>828</v>
      </c>
      <c r="Q1005" s="110" t="s">
        <v>804</v>
      </c>
      <c r="R1005" s="110" t="s">
        <v>4162</v>
      </c>
      <c r="S1005" s="110" t="s">
        <v>4144</v>
      </c>
    </row>
    <row r="1006" spans="1:19" hidden="1" x14ac:dyDescent="0.2">
      <c r="A1006" s="110">
        <v>410024</v>
      </c>
      <c r="B1006" s="110" t="s">
        <v>831</v>
      </c>
      <c r="C1006" s="110" t="s">
        <v>1039</v>
      </c>
      <c r="D1006" s="110" t="s">
        <v>2030</v>
      </c>
      <c r="E1006" s="110" t="s">
        <v>5620</v>
      </c>
      <c r="G1006" s="110" t="s">
        <v>5621</v>
      </c>
      <c r="H1006" s="110" t="s">
        <v>4094</v>
      </c>
      <c r="I1006" s="110" t="s">
        <v>5622</v>
      </c>
      <c r="J1006" s="110" t="str">
        <f t="shared" si="15"/>
        <v xml:space="preserve">342 Cavil Barrier Ln, La Porte, TX 77571       </v>
      </c>
      <c r="K1006" s="111">
        <v>44356</v>
      </c>
      <c r="L1006" s="111">
        <v>44356</v>
      </c>
      <c r="M1006" s="111">
        <v>44617</v>
      </c>
      <c r="N1006" s="111">
        <v>44617</v>
      </c>
      <c r="O1006" s="111"/>
      <c r="P1006" s="110" t="s">
        <v>812</v>
      </c>
      <c r="R1006" s="110" t="s">
        <v>4143</v>
      </c>
      <c r="S1006" s="110" t="s">
        <v>4144</v>
      </c>
    </row>
    <row r="1007" spans="1:19" hidden="1" x14ac:dyDescent="0.2">
      <c r="A1007" s="110">
        <v>410025</v>
      </c>
      <c r="B1007" s="110" t="s">
        <v>891</v>
      </c>
      <c r="D1007" s="110" t="s">
        <v>2031</v>
      </c>
      <c r="E1007" s="110" t="s">
        <v>5623</v>
      </c>
      <c r="G1007" s="110" t="s">
        <v>5624</v>
      </c>
      <c r="H1007" s="110" t="s">
        <v>4094</v>
      </c>
      <c r="I1007" s="110" t="s">
        <v>5625</v>
      </c>
      <c r="J1007" s="110" t="str">
        <f t="shared" si="15"/>
        <v xml:space="preserve">29210 Inverness Dr, Magnolia, TX 77354       </v>
      </c>
      <c r="K1007" s="111">
        <v>44697</v>
      </c>
      <c r="L1007" s="111">
        <v>44697</v>
      </c>
      <c r="M1007" s="111">
        <v>44723</v>
      </c>
      <c r="N1007" s="111">
        <v>44723</v>
      </c>
      <c r="O1007" s="111"/>
      <c r="P1007" s="110" t="s">
        <v>828</v>
      </c>
      <c r="Q1007" s="110" t="s">
        <v>761</v>
      </c>
      <c r="R1007" s="110" t="s">
        <v>4162</v>
      </c>
      <c r="S1007" s="110" t="s">
        <v>4144</v>
      </c>
    </row>
    <row r="1008" spans="1:19" hidden="1" x14ac:dyDescent="0.2">
      <c r="A1008" s="110">
        <v>410026</v>
      </c>
      <c r="B1008" s="110" t="s">
        <v>891</v>
      </c>
      <c r="D1008" s="110" t="s">
        <v>1317</v>
      </c>
      <c r="E1008" s="110" t="s">
        <v>5626</v>
      </c>
      <c r="G1008" s="110" t="s">
        <v>4330</v>
      </c>
      <c r="H1008" s="110" t="s">
        <v>4094</v>
      </c>
      <c r="I1008" s="110" t="s">
        <v>5627</v>
      </c>
      <c r="J1008" s="110" t="str">
        <f t="shared" si="15"/>
        <v xml:space="preserve">14902 Old Creek Rd, Houston, TX 77060       </v>
      </c>
      <c r="K1008" s="111">
        <v>44697</v>
      </c>
      <c r="L1008" s="111">
        <v>44697</v>
      </c>
      <c r="M1008" s="111">
        <v>44890</v>
      </c>
      <c r="N1008" s="111">
        <v>44890</v>
      </c>
      <c r="O1008" s="111"/>
      <c r="P1008" s="110" t="s">
        <v>828</v>
      </c>
      <c r="Q1008" s="110" t="s">
        <v>761</v>
      </c>
      <c r="R1008" s="110" t="s">
        <v>4162</v>
      </c>
      <c r="S1008" s="110" t="s">
        <v>4144</v>
      </c>
    </row>
    <row r="1009" spans="1:19" x14ac:dyDescent="0.2">
      <c r="A1009" s="110">
        <v>410027</v>
      </c>
      <c r="B1009" s="110" t="s">
        <v>2032</v>
      </c>
      <c r="C1009" s="110" t="s">
        <v>778</v>
      </c>
      <c r="D1009" s="110" t="s">
        <v>2033</v>
      </c>
      <c r="E1009" s="110" t="s">
        <v>5628</v>
      </c>
      <c r="G1009" s="110" t="s">
        <v>4330</v>
      </c>
      <c r="H1009" s="110" t="s">
        <v>4094</v>
      </c>
      <c r="I1009" s="110" t="s">
        <v>5629</v>
      </c>
      <c r="J1009" s="110" t="str">
        <f t="shared" si="15"/>
        <v xml:space="preserve">15123 Gran Vista Dr, Houston, TX 77083       </v>
      </c>
      <c r="K1009" s="111">
        <v>45040</v>
      </c>
      <c r="L1009" s="111">
        <v>45040</v>
      </c>
      <c r="M1009" s="111">
        <v>45560</v>
      </c>
      <c r="N1009" s="111">
        <v>45561</v>
      </c>
      <c r="O1009" s="111"/>
      <c r="P1009" s="110" t="s">
        <v>840</v>
      </c>
      <c r="Q1009" s="110" t="s">
        <v>771</v>
      </c>
      <c r="R1009" s="110" t="s">
        <v>4178</v>
      </c>
      <c r="S1009" s="110" t="s">
        <v>4144</v>
      </c>
    </row>
    <row r="1010" spans="1:19" x14ac:dyDescent="0.2">
      <c r="A1010" s="110">
        <v>410028</v>
      </c>
      <c r="B1010" s="110" t="s">
        <v>908</v>
      </c>
      <c r="C1010" s="110" t="s">
        <v>776</v>
      </c>
      <c r="D1010" s="110" t="s">
        <v>2034</v>
      </c>
      <c r="E1010" s="110" t="s">
        <v>5630</v>
      </c>
      <c r="G1010" s="110" t="s">
        <v>5631</v>
      </c>
      <c r="H1010" s="110" t="s">
        <v>4094</v>
      </c>
      <c r="I1010" s="110" t="s">
        <v>5632</v>
      </c>
      <c r="J1010" s="110" t="str">
        <f t="shared" si="15"/>
        <v xml:space="preserve">7719 N Walker Rd, Cleveland, TX 77328       </v>
      </c>
      <c r="K1010" s="111">
        <v>45208</v>
      </c>
      <c r="L1010" s="111">
        <v>45208</v>
      </c>
      <c r="M1010" s="111">
        <v>45625</v>
      </c>
      <c r="N1010" s="111"/>
      <c r="O1010" s="111"/>
      <c r="P1010" s="110" t="s">
        <v>840</v>
      </c>
      <c r="Q1010" s="110" t="s">
        <v>761</v>
      </c>
      <c r="R1010" s="110" t="s">
        <v>4178</v>
      </c>
      <c r="S1010" s="110" t="s">
        <v>4144</v>
      </c>
    </row>
    <row r="1011" spans="1:19" x14ac:dyDescent="0.2">
      <c r="A1011" s="110">
        <v>410029</v>
      </c>
      <c r="B1011" s="110" t="s">
        <v>1322</v>
      </c>
      <c r="C1011" s="110" t="s">
        <v>845</v>
      </c>
      <c r="D1011" s="110" t="s">
        <v>2035</v>
      </c>
      <c r="E1011" s="110" t="s">
        <v>5633</v>
      </c>
      <c r="G1011" s="110" t="s">
        <v>4330</v>
      </c>
      <c r="H1011" s="110" t="s">
        <v>4094</v>
      </c>
      <c r="I1011" s="110" t="s">
        <v>5634</v>
      </c>
      <c r="J1011" s="110" t="str">
        <f t="shared" si="15"/>
        <v xml:space="preserve">7214 Log View Dr, Houston, TX 77040       </v>
      </c>
      <c r="K1011" s="111">
        <v>45440</v>
      </c>
      <c r="L1011" s="111">
        <v>45422</v>
      </c>
      <c r="M1011" s="111">
        <v>45625</v>
      </c>
      <c r="N1011" s="111"/>
      <c r="O1011" s="111"/>
      <c r="P1011" s="110" t="s">
        <v>840</v>
      </c>
      <c r="Q1011" s="110" t="s">
        <v>761</v>
      </c>
      <c r="R1011" s="110" t="s">
        <v>4178</v>
      </c>
      <c r="S1011" s="110" t="s">
        <v>4144</v>
      </c>
    </row>
    <row r="1012" spans="1:19" x14ac:dyDescent="0.2">
      <c r="A1012" s="110">
        <v>410031</v>
      </c>
      <c r="B1012" s="110" t="s">
        <v>2036</v>
      </c>
      <c r="D1012" s="110" t="s">
        <v>2037</v>
      </c>
      <c r="E1012" s="110" t="s">
        <v>5635</v>
      </c>
      <c r="G1012" s="110" t="s">
        <v>4330</v>
      </c>
      <c r="H1012" s="110" t="s">
        <v>4094</v>
      </c>
      <c r="I1012" s="110" t="s">
        <v>5636</v>
      </c>
      <c r="J1012" s="110" t="str">
        <f t="shared" si="15"/>
        <v xml:space="preserve">2950 Old Spanish Trl Apt 201, Houston, TX 77054       </v>
      </c>
      <c r="K1012" s="111">
        <v>45530</v>
      </c>
      <c r="L1012" s="111">
        <v>45527</v>
      </c>
      <c r="M1012" s="111">
        <v>45611</v>
      </c>
      <c r="N1012" s="111">
        <v>45616</v>
      </c>
      <c r="O1012" s="111"/>
      <c r="P1012" s="110" t="s">
        <v>840</v>
      </c>
      <c r="Q1012" s="110" t="s">
        <v>804</v>
      </c>
      <c r="R1012" s="110" t="s">
        <v>4178</v>
      </c>
      <c r="S1012" s="110" t="s">
        <v>4144</v>
      </c>
    </row>
    <row r="1013" spans="1:19" x14ac:dyDescent="0.2">
      <c r="A1013" s="110">
        <v>410032</v>
      </c>
      <c r="B1013" s="110" t="s">
        <v>1089</v>
      </c>
      <c r="D1013" s="110" t="s">
        <v>2127</v>
      </c>
      <c r="E1013" s="110" t="s">
        <v>5637</v>
      </c>
      <c r="G1013" s="110" t="s">
        <v>5435</v>
      </c>
      <c r="H1013" s="110" t="s">
        <v>4094</v>
      </c>
      <c r="I1013" s="110" t="s">
        <v>5607</v>
      </c>
      <c r="J1013" s="110" t="str">
        <f t="shared" si="15"/>
        <v xml:space="preserve">2011 Texas Heritage Pkwy 10206, Katy, TX 77494       </v>
      </c>
      <c r="K1013" s="111">
        <v>45581</v>
      </c>
      <c r="L1013" s="111">
        <v>45581</v>
      </c>
      <c r="M1013" s="111">
        <v>45625</v>
      </c>
      <c r="N1013" s="111"/>
      <c r="O1013" s="111"/>
      <c r="P1013" s="110" t="s">
        <v>840</v>
      </c>
      <c r="Q1013" s="110" t="s">
        <v>761</v>
      </c>
      <c r="R1013" s="110" t="s">
        <v>4178</v>
      </c>
      <c r="S1013" s="110" t="s">
        <v>4144</v>
      </c>
    </row>
    <row r="1014" spans="1:19" hidden="1" x14ac:dyDescent="0.2">
      <c r="A1014" s="110">
        <v>430001</v>
      </c>
      <c r="B1014" s="110" t="s">
        <v>2038</v>
      </c>
      <c r="C1014" s="110" t="s">
        <v>778</v>
      </c>
      <c r="D1014" s="110" t="s">
        <v>2039</v>
      </c>
      <c r="E1014" s="110" t="s">
        <v>5638</v>
      </c>
      <c r="G1014" s="110" t="s">
        <v>4343</v>
      </c>
      <c r="H1014" s="110" t="s">
        <v>4094</v>
      </c>
      <c r="I1014" s="110" t="s">
        <v>5639</v>
      </c>
      <c r="J1014" s="110" t="str">
        <f t="shared" si="15"/>
        <v xml:space="preserve">20650 Barngate Meadow Lane, Cypress, TX 77433       </v>
      </c>
      <c r="K1014" s="111">
        <v>43927</v>
      </c>
      <c r="L1014" s="111">
        <v>43927</v>
      </c>
      <c r="M1014" s="111">
        <v>44764</v>
      </c>
      <c r="N1014" s="111">
        <v>44764</v>
      </c>
      <c r="O1014" s="111"/>
      <c r="P1014" s="110" t="s">
        <v>986</v>
      </c>
      <c r="R1014" s="110" t="s">
        <v>4357</v>
      </c>
      <c r="S1014" s="110" t="s">
        <v>4358</v>
      </c>
    </row>
    <row r="1015" spans="1:19" hidden="1" x14ac:dyDescent="0.2">
      <c r="A1015" s="110">
        <v>430002</v>
      </c>
      <c r="B1015" s="110" t="s">
        <v>1205</v>
      </c>
      <c r="C1015" s="110" t="s">
        <v>763</v>
      </c>
      <c r="D1015" s="110" t="s">
        <v>2040</v>
      </c>
      <c r="E1015" s="110" t="s">
        <v>5640</v>
      </c>
      <c r="G1015" s="110" t="s">
        <v>5641</v>
      </c>
      <c r="H1015" s="110" t="s">
        <v>4094</v>
      </c>
      <c r="I1015" s="110" t="s">
        <v>5642</v>
      </c>
      <c r="J1015" s="110" t="str">
        <f t="shared" si="15"/>
        <v xml:space="preserve">7601 FM 1960 Rd E, atascocita, TX 77346       </v>
      </c>
      <c r="K1015" s="111">
        <v>44473</v>
      </c>
      <c r="L1015" s="111">
        <v>44473</v>
      </c>
      <c r="M1015" s="111">
        <v>44825</v>
      </c>
      <c r="N1015" s="111">
        <v>44825</v>
      </c>
      <c r="O1015" s="111"/>
      <c r="P1015" s="110" t="s">
        <v>986</v>
      </c>
      <c r="R1015" s="110" t="s">
        <v>4357</v>
      </c>
      <c r="S1015" s="110" t="s">
        <v>4358</v>
      </c>
    </row>
    <row r="1016" spans="1:19" hidden="1" x14ac:dyDescent="0.2">
      <c r="A1016" s="110">
        <v>440001</v>
      </c>
      <c r="B1016" s="110" t="s">
        <v>1645</v>
      </c>
      <c r="D1016" s="110" t="s">
        <v>1328</v>
      </c>
      <c r="E1016" s="110" t="s">
        <v>5643</v>
      </c>
      <c r="G1016" s="110" t="s">
        <v>4330</v>
      </c>
      <c r="H1016" s="110" t="s">
        <v>4094</v>
      </c>
      <c r="I1016" s="110" t="s">
        <v>5644</v>
      </c>
      <c r="J1016" s="110" t="str">
        <f t="shared" si="15"/>
        <v xml:space="preserve">12901 Ticondenoga, Houston, TX 77044       </v>
      </c>
      <c r="K1016" s="111">
        <v>43290</v>
      </c>
      <c r="L1016" s="111">
        <v>43290</v>
      </c>
      <c r="M1016" s="111">
        <v>43813</v>
      </c>
      <c r="N1016" s="111">
        <v>43813</v>
      </c>
      <c r="O1016" s="111"/>
      <c r="P1016" s="110" t="s">
        <v>837</v>
      </c>
      <c r="Q1016" s="110" t="s">
        <v>761</v>
      </c>
      <c r="R1016" s="110" t="s">
        <v>4174</v>
      </c>
      <c r="S1016" s="110" t="s">
        <v>4181</v>
      </c>
    </row>
    <row r="1017" spans="1:19" hidden="1" x14ac:dyDescent="0.2">
      <c r="A1017" s="110">
        <v>440002</v>
      </c>
      <c r="B1017" s="110" t="s">
        <v>2041</v>
      </c>
      <c r="D1017" s="110" t="s">
        <v>2042</v>
      </c>
      <c r="E1017" s="110" t="s">
        <v>5645</v>
      </c>
      <c r="G1017" s="110" t="s">
        <v>4330</v>
      </c>
      <c r="H1017" s="110" t="s">
        <v>4094</v>
      </c>
      <c r="I1017" s="110" t="s">
        <v>5634</v>
      </c>
      <c r="J1017" s="110" t="str">
        <f t="shared" si="15"/>
        <v xml:space="preserve">9810 Hanna Dr, Houston, TX 77040       </v>
      </c>
      <c r="L1017" s="111">
        <v>43164</v>
      </c>
      <c r="M1017" s="111">
        <v>43900</v>
      </c>
      <c r="N1017" s="111">
        <v>43900</v>
      </c>
      <c r="O1017" s="111">
        <v>43900</v>
      </c>
      <c r="P1017" s="110" t="s">
        <v>1022</v>
      </c>
      <c r="Q1017" s="110" t="s">
        <v>761</v>
      </c>
      <c r="R1017" s="110" t="s">
        <v>4404</v>
      </c>
      <c r="S1017" s="110" t="s">
        <v>4181</v>
      </c>
    </row>
    <row r="1018" spans="1:19" hidden="1" x14ac:dyDescent="0.2">
      <c r="A1018" s="110">
        <v>440003</v>
      </c>
      <c r="B1018" s="110" t="s">
        <v>1006</v>
      </c>
      <c r="D1018" s="110" t="s">
        <v>1451</v>
      </c>
      <c r="E1018" s="110" t="s">
        <v>5646</v>
      </c>
      <c r="G1018" s="110" t="s">
        <v>4330</v>
      </c>
      <c r="H1018" s="110" t="s">
        <v>4094</v>
      </c>
      <c r="I1018" s="110" t="s">
        <v>5647</v>
      </c>
      <c r="J1018" s="110" t="str">
        <f t="shared" si="15"/>
        <v xml:space="preserve">1010 S Wayside #608, Houston, TX 77023       </v>
      </c>
      <c r="K1018" s="111">
        <v>43986</v>
      </c>
      <c r="L1018" s="111">
        <v>43986</v>
      </c>
      <c r="M1018" s="111">
        <v>44001</v>
      </c>
      <c r="N1018" s="111">
        <v>44001</v>
      </c>
      <c r="O1018" s="111"/>
      <c r="P1018" s="110" t="s">
        <v>1041</v>
      </c>
      <c r="Q1018" s="110" t="s">
        <v>761</v>
      </c>
      <c r="R1018" s="110" t="s">
        <v>4425</v>
      </c>
      <c r="S1018" s="110" t="s">
        <v>4181</v>
      </c>
    </row>
    <row r="1019" spans="1:19" hidden="1" x14ac:dyDescent="0.2">
      <c r="A1019" s="110">
        <v>440004</v>
      </c>
      <c r="B1019" s="110" t="s">
        <v>1499</v>
      </c>
      <c r="C1019" s="110" t="s">
        <v>776</v>
      </c>
      <c r="D1019" s="110" t="s">
        <v>862</v>
      </c>
      <c r="E1019" s="110" t="s">
        <v>5648</v>
      </c>
      <c r="G1019" s="110" t="s">
        <v>4330</v>
      </c>
      <c r="H1019" s="110" t="s">
        <v>4094</v>
      </c>
      <c r="I1019" s="110" t="s">
        <v>5649</v>
      </c>
      <c r="J1019" s="110" t="str">
        <f t="shared" si="15"/>
        <v xml:space="preserve">7225 Corpus Christi, Houston, TX 77020       </v>
      </c>
      <c r="K1019" s="111">
        <v>43392</v>
      </c>
      <c r="L1019" s="111">
        <v>43392</v>
      </c>
      <c r="M1019" s="111">
        <v>43848</v>
      </c>
      <c r="N1019" s="111">
        <v>43848</v>
      </c>
      <c r="O1019" s="111"/>
      <c r="P1019" s="110" t="s">
        <v>989</v>
      </c>
      <c r="Q1019" s="110" t="s">
        <v>761</v>
      </c>
      <c r="R1019" s="110" t="s">
        <v>4361</v>
      </c>
      <c r="S1019" s="110" t="s">
        <v>4181</v>
      </c>
    </row>
    <row r="1020" spans="1:19" hidden="1" x14ac:dyDescent="0.2">
      <c r="A1020" s="110">
        <v>440005</v>
      </c>
      <c r="B1020" s="110" t="s">
        <v>857</v>
      </c>
      <c r="D1020" s="110" t="s">
        <v>1232</v>
      </c>
      <c r="E1020" s="110" t="s">
        <v>5650</v>
      </c>
      <c r="G1020" s="110" t="s">
        <v>4330</v>
      </c>
      <c r="H1020" s="110" t="s">
        <v>4094</v>
      </c>
      <c r="I1020" s="110" t="s">
        <v>5651</v>
      </c>
      <c r="J1020" s="110" t="str">
        <f t="shared" si="15"/>
        <v xml:space="preserve">7100 Smilingwood Ln Apt 913, Houston, TX 77086       </v>
      </c>
      <c r="K1020" s="111">
        <v>43360</v>
      </c>
      <c r="L1020" s="111">
        <v>43360</v>
      </c>
      <c r="M1020" s="111">
        <v>43482</v>
      </c>
      <c r="N1020" s="111">
        <v>43482</v>
      </c>
      <c r="O1020" s="111"/>
      <c r="P1020" s="110" t="s">
        <v>989</v>
      </c>
      <c r="Q1020" s="110" t="s">
        <v>761</v>
      </c>
      <c r="R1020" s="110" t="s">
        <v>4361</v>
      </c>
      <c r="S1020" s="110" t="s">
        <v>4181</v>
      </c>
    </row>
    <row r="1021" spans="1:19" hidden="1" x14ac:dyDescent="0.2">
      <c r="A1021" s="110">
        <v>440006</v>
      </c>
      <c r="B1021" s="110" t="s">
        <v>1253</v>
      </c>
      <c r="D1021" s="110" t="s">
        <v>907</v>
      </c>
      <c r="E1021" s="110" t="s">
        <v>5652</v>
      </c>
      <c r="G1021" s="110" t="s">
        <v>4330</v>
      </c>
      <c r="H1021" s="110" t="s">
        <v>4094</v>
      </c>
      <c r="I1021" s="110" t="s">
        <v>4331</v>
      </c>
      <c r="J1021" s="110" t="str">
        <f t="shared" si="15"/>
        <v xml:space="preserve">2118 Myra, Houston, TX 77039       </v>
      </c>
      <c r="K1021" s="111">
        <v>43164</v>
      </c>
      <c r="L1021" s="111">
        <v>43159</v>
      </c>
      <c r="M1021" s="111">
        <v>43497</v>
      </c>
      <c r="N1021" s="111">
        <v>43497</v>
      </c>
      <c r="O1021" s="111"/>
      <c r="P1021" s="110" t="s">
        <v>837</v>
      </c>
      <c r="Q1021" s="110" t="s">
        <v>761</v>
      </c>
      <c r="R1021" s="110" t="s">
        <v>4174</v>
      </c>
      <c r="S1021" s="110" t="s">
        <v>4181</v>
      </c>
    </row>
    <row r="1022" spans="1:19" hidden="1" x14ac:dyDescent="0.2">
      <c r="A1022" s="110">
        <v>440007</v>
      </c>
      <c r="B1022" s="110" t="s">
        <v>1320</v>
      </c>
      <c r="D1022" s="110" t="s">
        <v>907</v>
      </c>
      <c r="E1022" s="110" t="s">
        <v>5653</v>
      </c>
      <c r="G1022" s="110" t="s">
        <v>4330</v>
      </c>
      <c r="H1022" s="110" t="s">
        <v>4094</v>
      </c>
      <c r="I1022" s="110" t="s">
        <v>5654</v>
      </c>
      <c r="J1022" s="110" t="str">
        <f t="shared" si="15"/>
        <v xml:space="preserve">8206 Yale St, Houston, TX 77037       </v>
      </c>
      <c r="L1022" s="111">
        <v>43161</v>
      </c>
      <c r="M1022" s="111">
        <v>43497</v>
      </c>
      <c r="N1022" s="111">
        <v>43497</v>
      </c>
      <c r="O1022" s="111"/>
      <c r="P1022" s="110" t="s">
        <v>812</v>
      </c>
      <c r="Q1022" s="110" t="s">
        <v>761</v>
      </c>
      <c r="R1022" s="110" t="s">
        <v>4143</v>
      </c>
      <c r="S1022" s="110" t="s">
        <v>4181</v>
      </c>
    </row>
    <row r="1023" spans="1:19" hidden="1" x14ac:dyDescent="0.2">
      <c r="A1023" s="110">
        <v>440008</v>
      </c>
      <c r="B1023" s="110" t="s">
        <v>891</v>
      </c>
      <c r="D1023" s="110" t="s">
        <v>2043</v>
      </c>
      <c r="E1023" s="110" t="s">
        <v>5655</v>
      </c>
      <c r="G1023" s="110" t="s">
        <v>4567</v>
      </c>
      <c r="H1023" s="110" t="s">
        <v>4094</v>
      </c>
      <c r="I1023" s="110" t="s">
        <v>4568</v>
      </c>
      <c r="J1023" s="110" t="str">
        <f t="shared" si="15"/>
        <v xml:space="preserve">5008 N Los Amisos Cr, Mercedes, TX 78570       </v>
      </c>
      <c r="K1023" s="111">
        <v>43402</v>
      </c>
      <c r="L1023" s="111">
        <v>43402</v>
      </c>
      <c r="M1023" s="111">
        <v>44069</v>
      </c>
      <c r="N1023" s="111">
        <v>44069</v>
      </c>
      <c r="O1023" s="111"/>
      <c r="P1023" s="110" t="s">
        <v>989</v>
      </c>
      <c r="Q1023" s="110" t="s">
        <v>761</v>
      </c>
      <c r="R1023" s="110" t="s">
        <v>4361</v>
      </c>
      <c r="S1023" s="110" t="s">
        <v>4181</v>
      </c>
    </row>
    <row r="1024" spans="1:19" hidden="1" x14ac:dyDescent="0.2">
      <c r="A1024" s="110">
        <v>440009</v>
      </c>
      <c r="B1024" s="110" t="s">
        <v>1436</v>
      </c>
      <c r="D1024" s="110" t="s">
        <v>2044</v>
      </c>
      <c r="E1024" s="110" t="s">
        <v>5656</v>
      </c>
      <c r="G1024" s="110" t="s">
        <v>5565</v>
      </c>
      <c r="H1024" s="110" t="s">
        <v>4094</v>
      </c>
      <c r="I1024" s="110" t="s">
        <v>5566</v>
      </c>
      <c r="J1024" s="110" t="str">
        <f t="shared" si="15"/>
        <v xml:space="preserve">412 Sam st, Pasadena, TX 77502       </v>
      </c>
      <c r="K1024" s="111">
        <v>43357</v>
      </c>
      <c r="L1024" s="111">
        <v>43357</v>
      </c>
      <c r="M1024" s="111">
        <v>43504</v>
      </c>
      <c r="N1024" s="111">
        <v>43504</v>
      </c>
      <c r="O1024" s="111"/>
      <c r="P1024" s="110" t="s">
        <v>2045</v>
      </c>
      <c r="Q1024" s="110" t="s">
        <v>761</v>
      </c>
      <c r="R1024" s="110" t="s">
        <v>5657</v>
      </c>
      <c r="S1024" s="110" t="s">
        <v>4181</v>
      </c>
    </row>
    <row r="1025" spans="1:19" hidden="1" x14ac:dyDescent="0.2">
      <c r="A1025" s="110">
        <v>440010</v>
      </c>
      <c r="B1025" s="110" t="s">
        <v>2046</v>
      </c>
      <c r="D1025" s="110" t="s">
        <v>794</v>
      </c>
      <c r="E1025" s="110" t="s">
        <v>5658</v>
      </c>
      <c r="G1025" s="110" t="s">
        <v>4330</v>
      </c>
      <c r="H1025" s="110" t="s">
        <v>4094</v>
      </c>
      <c r="I1025" s="110" t="s">
        <v>5659</v>
      </c>
      <c r="J1025" s="110" t="str">
        <f t="shared" si="15"/>
        <v xml:space="preserve">5720 Rampart Apt 251, Houston, TX 77081       </v>
      </c>
      <c r="K1025" s="111">
        <v>43416</v>
      </c>
      <c r="L1025" s="111">
        <v>43416</v>
      </c>
      <c r="M1025" s="111">
        <v>43508</v>
      </c>
      <c r="N1025" s="111">
        <v>43508</v>
      </c>
      <c r="O1025" s="111"/>
      <c r="P1025" s="110" t="s">
        <v>989</v>
      </c>
      <c r="Q1025" s="110" t="s">
        <v>761</v>
      </c>
      <c r="R1025" s="110" t="s">
        <v>4361</v>
      </c>
      <c r="S1025" s="110" t="s">
        <v>4181</v>
      </c>
    </row>
    <row r="1026" spans="1:19" hidden="1" x14ac:dyDescent="0.2">
      <c r="A1026" s="110">
        <v>440011</v>
      </c>
      <c r="B1026" s="110" t="s">
        <v>1522</v>
      </c>
      <c r="D1026" s="110" t="s">
        <v>2047</v>
      </c>
      <c r="E1026" s="110" t="s">
        <v>5660</v>
      </c>
      <c r="G1026" s="110" t="s">
        <v>4330</v>
      </c>
      <c r="H1026" s="110" t="s">
        <v>4094</v>
      </c>
      <c r="I1026" s="110" t="s">
        <v>5654</v>
      </c>
      <c r="J1026" s="110" t="str">
        <f t="shared" si="15"/>
        <v xml:space="preserve">8204 Meadowshire St, Houston, TX 77037       </v>
      </c>
      <c r="K1026" s="111">
        <v>44235</v>
      </c>
      <c r="L1026" s="111">
        <v>43164</v>
      </c>
      <c r="M1026" s="111">
        <v>44459</v>
      </c>
      <c r="N1026" s="111">
        <v>44459</v>
      </c>
      <c r="O1026" s="111">
        <v>44427</v>
      </c>
      <c r="P1026" s="110" t="s">
        <v>1025</v>
      </c>
      <c r="Q1026" s="110" t="s">
        <v>761</v>
      </c>
      <c r="R1026" s="110" t="s">
        <v>4407</v>
      </c>
      <c r="S1026" s="110" t="s">
        <v>4181</v>
      </c>
    </row>
    <row r="1027" spans="1:19" hidden="1" x14ac:dyDescent="0.2">
      <c r="A1027" s="110">
        <v>440012</v>
      </c>
      <c r="B1027" s="110" t="s">
        <v>1161</v>
      </c>
      <c r="D1027" s="110" t="s">
        <v>880</v>
      </c>
      <c r="E1027" s="110" t="s">
        <v>5661</v>
      </c>
      <c r="G1027" s="110" t="s">
        <v>4330</v>
      </c>
      <c r="H1027" s="110" t="s">
        <v>4094</v>
      </c>
      <c r="I1027" s="110" t="s">
        <v>5555</v>
      </c>
      <c r="J1027" s="110" t="str">
        <f t="shared" ref="J1027:J1090" si="16">E1027 &amp; IF(F1027&lt;&gt;"", ", " &amp; F1027, "") &amp; ", " &amp; G1027 &amp; ", " &amp; H1027 &amp; " " &amp; I1027</f>
        <v xml:space="preserve">3210 Boxelder Dr, Houston, TX 77082       </v>
      </c>
      <c r="K1027" s="111">
        <v>43430</v>
      </c>
      <c r="L1027" s="111">
        <v>43430</v>
      </c>
      <c r="M1027" s="111">
        <v>43441</v>
      </c>
      <c r="N1027" s="111">
        <v>43441</v>
      </c>
      <c r="O1027" s="111"/>
      <c r="P1027" s="110" t="s">
        <v>989</v>
      </c>
      <c r="Q1027" s="110" t="s">
        <v>761</v>
      </c>
      <c r="R1027" s="110" t="s">
        <v>4361</v>
      </c>
      <c r="S1027" s="110" t="s">
        <v>4181</v>
      </c>
    </row>
    <row r="1028" spans="1:19" hidden="1" x14ac:dyDescent="0.2">
      <c r="A1028" s="110">
        <v>440013</v>
      </c>
      <c r="B1028" s="110" t="s">
        <v>1377</v>
      </c>
      <c r="D1028" s="110" t="s">
        <v>2048</v>
      </c>
      <c r="E1028" s="110" t="s">
        <v>5662</v>
      </c>
      <c r="G1028" s="110" t="s">
        <v>5663</v>
      </c>
      <c r="H1028" s="110" t="s">
        <v>4094</v>
      </c>
      <c r="I1028" s="110" t="s">
        <v>5664</v>
      </c>
      <c r="J1028" s="110" t="str">
        <f t="shared" si="16"/>
        <v xml:space="preserve">1786 San Martin, San Benito, TX 78586       </v>
      </c>
      <c r="K1028" s="111">
        <v>43263</v>
      </c>
      <c r="L1028" s="111">
        <v>43263</v>
      </c>
      <c r="M1028" s="111">
        <v>43553</v>
      </c>
      <c r="N1028" s="111">
        <v>43553</v>
      </c>
      <c r="O1028" s="111"/>
      <c r="P1028" s="110" t="s">
        <v>2049</v>
      </c>
      <c r="Q1028" s="110" t="s">
        <v>761</v>
      </c>
      <c r="R1028" s="110" t="s">
        <v>5665</v>
      </c>
      <c r="S1028" s="110" t="s">
        <v>4181</v>
      </c>
    </row>
    <row r="1029" spans="1:19" hidden="1" x14ac:dyDescent="0.2">
      <c r="A1029" s="110">
        <v>440014</v>
      </c>
      <c r="B1029" s="110" t="s">
        <v>1138</v>
      </c>
      <c r="D1029" s="110" t="s">
        <v>2050</v>
      </c>
      <c r="E1029" s="110" t="s">
        <v>5666</v>
      </c>
      <c r="G1029" s="110" t="s">
        <v>5667</v>
      </c>
      <c r="H1029" s="110" t="s">
        <v>4094</v>
      </c>
      <c r="I1029" s="110" t="s">
        <v>5668</v>
      </c>
      <c r="J1029" s="110" t="str">
        <f t="shared" si="16"/>
        <v xml:space="preserve">2224 E Mile 12 North, Weslaco, TX 78599       </v>
      </c>
      <c r="K1029" s="111">
        <v>43164</v>
      </c>
      <c r="L1029" s="111">
        <v>43158</v>
      </c>
      <c r="M1029" s="111">
        <v>43572</v>
      </c>
      <c r="N1029" s="111">
        <v>43572</v>
      </c>
      <c r="O1029" s="111"/>
      <c r="P1029" s="110" t="s">
        <v>837</v>
      </c>
      <c r="Q1029" s="110" t="s">
        <v>761</v>
      </c>
      <c r="R1029" s="110" t="s">
        <v>4174</v>
      </c>
      <c r="S1029" s="110" t="s">
        <v>4181</v>
      </c>
    </row>
    <row r="1030" spans="1:19" hidden="1" x14ac:dyDescent="0.2">
      <c r="A1030" s="110">
        <v>440015</v>
      </c>
      <c r="B1030" s="110" t="s">
        <v>1138</v>
      </c>
      <c r="D1030" s="110" t="s">
        <v>2051</v>
      </c>
      <c r="E1030" s="110" t="s">
        <v>5666</v>
      </c>
      <c r="G1030" s="110" t="s">
        <v>5667</v>
      </c>
      <c r="H1030" s="110" t="s">
        <v>4094</v>
      </c>
      <c r="I1030" s="110" t="s">
        <v>5669</v>
      </c>
      <c r="J1030" s="110" t="str">
        <f t="shared" si="16"/>
        <v xml:space="preserve">2224 E Mile 12 North, Weslaco, TX 78596       </v>
      </c>
      <c r="L1030" s="111">
        <v>43158</v>
      </c>
      <c r="M1030" s="111">
        <v>43490</v>
      </c>
      <c r="N1030" s="111">
        <v>43490</v>
      </c>
      <c r="O1030" s="111"/>
      <c r="P1030" s="110" t="s">
        <v>812</v>
      </c>
      <c r="Q1030" s="110" t="s">
        <v>761</v>
      </c>
      <c r="R1030" s="110" t="s">
        <v>4143</v>
      </c>
      <c r="S1030" s="110" t="s">
        <v>4181</v>
      </c>
    </row>
    <row r="1031" spans="1:19" hidden="1" x14ac:dyDescent="0.2">
      <c r="A1031" s="110">
        <v>440016</v>
      </c>
      <c r="B1031" s="110" t="s">
        <v>2052</v>
      </c>
      <c r="C1031" s="110" t="s">
        <v>816</v>
      </c>
      <c r="D1031" s="110" t="s">
        <v>1150</v>
      </c>
      <c r="E1031" s="110" t="s">
        <v>5670</v>
      </c>
      <c r="G1031" s="110" t="s">
        <v>5667</v>
      </c>
      <c r="H1031" s="110" t="s">
        <v>4094</v>
      </c>
      <c r="I1031" s="110" t="s">
        <v>5668</v>
      </c>
      <c r="J1031" s="110" t="str">
        <f t="shared" si="16"/>
        <v xml:space="preserve">2224 E Mile 12 N, Weslaco, TX 78599       </v>
      </c>
      <c r="L1031" s="111">
        <v>43164</v>
      </c>
      <c r="M1031" s="111">
        <v>43572</v>
      </c>
      <c r="N1031" s="111">
        <v>43572</v>
      </c>
      <c r="O1031" s="111"/>
      <c r="P1031" s="110" t="s">
        <v>1041</v>
      </c>
      <c r="Q1031" s="110" t="s">
        <v>761</v>
      </c>
      <c r="R1031" s="110" t="s">
        <v>4425</v>
      </c>
      <c r="S1031" s="110" t="s">
        <v>4181</v>
      </c>
    </row>
    <row r="1032" spans="1:19" hidden="1" x14ac:dyDescent="0.2">
      <c r="A1032" s="110">
        <v>440017</v>
      </c>
      <c r="B1032" s="110" t="s">
        <v>2001</v>
      </c>
      <c r="D1032" s="110" t="s">
        <v>1150</v>
      </c>
      <c r="E1032" s="110" t="s">
        <v>5671</v>
      </c>
      <c r="G1032" s="110" t="s">
        <v>5667</v>
      </c>
      <c r="H1032" s="110" t="s">
        <v>4094</v>
      </c>
      <c r="I1032" s="110" t="s">
        <v>5669</v>
      </c>
      <c r="J1032" s="110" t="str">
        <f t="shared" si="16"/>
        <v xml:space="preserve">2215 Abraham Lincoln, Weslaco, TX 78596       </v>
      </c>
      <c r="K1032" s="111">
        <v>43322</v>
      </c>
      <c r="L1032" s="111">
        <v>43322</v>
      </c>
      <c r="M1032" s="111">
        <v>43567</v>
      </c>
      <c r="N1032" s="111">
        <v>43567</v>
      </c>
      <c r="O1032" s="111"/>
      <c r="P1032" s="110" t="s">
        <v>989</v>
      </c>
      <c r="Q1032" s="110" t="s">
        <v>761</v>
      </c>
      <c r="R1032" s="110" t="s">
        <v>4361</v>
      </c>
      <c r="S1032" s="110" t="s">
        <v>4181</v>
      </c>
    </row>
    <row r="1033" spans="1:19" hidden="1" x14ac:dyDescent="0.2">
      <c r="A1033" s="110">
        <v>440019</v>
      </c>
      <c r="B1033" s="110" t="s">
        <v>928</v>
      </c>
      <c r="D1033" s="110" t="s">
        <v>2053</v>
      </c>
      <c r="E1033" s="110" t="s">
        <v>5672</v>
      </c>
      <c r="G1033" s="110" t="s">
        <v>4330</v>
      </c>
      <c r="H1033" s="110" t="s">
        <v>4094</v>
      </c>
      <c r="I1033" s="110" t="s">
        <v>5673</v>
      </c>
      <c r="J1033" s="110" t="str">
        <f t="shared" si="16"/>
        <v xml:space="preserve">5623 Coastal Way, Houston, TX 77085       </v>
      </c>
      <c r="K1033" s="111">
        <v>43314</v>
      </c>
      <c r="L1033" s="111">
        <v>43314</v>
      </c>
      <c r="M1033" s="111">
        <v>44133</v>
      </c>
      <c r="N1033" s="111">
        <v>44133</v>
      </c>
      <c r="O1033" s="111"/>
      <c r="P1033" s="110" t="s">
        <v>989</v>
      </c>
      <c r="Q1033" s="110" t="s">
        <v>761</v>
      </c>
      <c r="R1033" s="110" t="s">
        <v>4361</v>
      </c>
      <c r="S1033" s="110" t="s">
        <v>4181</v>
      </c>
    </row>
    <row r="1034" spans="1:19" hidden="1" x14ac:dyDescent="0.2">
      <c r="A1034" s="110">
        <v>440020</v>
      </c>
      <c r="B1034" s="110" t="s">
        <v>1354</v>
      </c>
      <c r="D1034" s="110" t="s">
        <v>913</v>
      </c>
      <c r="E1034" s="110" t="s">
        <v>5674</v>
      </c>
      <c r="G1034" s="110" t="s">
        <v>4567</v>
      </c>
      <c r="H1034" s="110" t="s">
        <v>4094</v>
      </c>
      <c r="I1034" s="110" t="s">
        <v>5675</v>
      </c>
      <c r="J1034" s="110" t="str">
        <f t="shared" si="16"/>
        <v xml:space="preserve">12540 Shawnee Ave, Mercedes, TX 75570       </v>
      </c>
      <c r="L1034" s="111">
        <v>43914</v>
      </c>
      <c r="M1034" s="111">
        <v>44064</v>
      </c>
      <c r="N1034" s="111">
        <v>44064</v>
      </c>
      <c r="O1034" s="111">
        <v>43263</v>
      </c>
      <c r="P1034" s="110" t="s">
        <v>1027</v>
      </c>
      <c r="Q1034" s="110" t="s">
        <v>761</v>
      </c>
      <c r="R1034" s="110" t="s">
        <v>4411</v>
      </c>
      <c r="S1034" s="110" t="s">
        <v>4181</v>
      </c>
    </row>
    <row r="1035" spans="1:19" hidden="1" x14ac:dyDescent="0.2">
      <c r="A1035" s="110">
        <v>440021</v>
      </c>
      <c r="B1035" s="110" t="s">
        <v>1173</v>
      </c>
      <c r="D1035" s="110" t="s">
        <v>2054</v>
      </c>
      <c r="E1035" s="110" t="s">
        <v>5676</v>
      </c>
      <c r="G1035" s="110" t="s">
        <v>5677</v>
      </c>
      <c r="H1035" s="110" t="s">
        <v>4094</v>
      </c>
      <c r="I1035" s="110" t="s">
        <v>5678</v>
      </c>
      <c r="J1035" s="110" t="str">
        <f t="shared" si="16"/>
        <v xml:space="preserve">8727 Farm Ridge Ln, Humbie, TX 77338       </v>
      </c>
      <c r="L1035" s="111">
        <v>43187</v>
      </c>
      <c r="M1035" s="111">
        <v>43572</v>
      </c>
      <c r="N1035" s="111">
        <v>43572</v>
      </c>
      <c r="O1035" s="111"/>
      <c r="P1035" s="110" t="s">
        <v>837</v>
      </c>
      <c r="Q1035" s="110" t="s">
        <v>761</v>
      </c>
      <c r="R1035" s="110" t="s">
        <v>4174</v>
      </c>
      <c r="S1035" s="110" t="s">
        <v>4181</v>
      </c>
    </row>
    <row r="1036" spans="1:19" hidden="1" x14ac:dyDescent="0.2">
      <c r="A1036" s="110">
        <v>440022</v>
      </c>
      <c r="B1036" s="110" t="s">
        <v>2024</v>
      </c>
      <c r="C1036" s="110" t="s">
        <v>762</v>
      </c>
      <c r="D1036" s="110" t="s">
        <v>862</v>
      </c>
      <c r="E1036" s="110" t="s">
        <v>5679</v>
      </c>
      <c r="G1036" s="110" t="s">
        <v>4330</v>
      </c>
      <c r="H1036" s="110" t="s">
        <v>4094</v>
      </c>
      <c r="I1036" s="110" t="s">
        <v>5680</v>
      </c>
      <c r="J1036" s="110" t="str">
        <f t="shared" si="16"/>
        <v xml:space="preserve">11823 Mule Spring dr, Houston, TX 77034       </v>
      </c>
      <c r="K1036" s="111">
        <v>43290</v>
      </c>
      <c r="L1036" s="111">
        <v>43290</v>
      </c>
      <c r="M1036" s="111">
        <v>43756</v>
      </c>
      <c r="N1036" s="111">
        <v>43756</v>
      </c>
      <c r="O1036" s="111"/>
      <c r="P1036" s="110" t="s">
        <v>812</v>
      </c>
      <c r="Q1036" s="110" t="s">
        <v>761</v>
      </c>
      <c r="R1036" s="110" t="s">
        <v>4143</v>
      </c>
      <c r="S1036" s="110" t="s">
        <v>4181</v>
      </c>
    </row>
    <row r="1037" spans="1:19" hidden="1" x14ac:dyDescent="0.2">
      <c r="A1037" s="110">
        <v>440023</v>
      </c>
      <c r="B1037" s="110" t="s">
        <v>868</v>
      </c>
      <c r="C1037" s="110" t="s">
        <v>776</v>
      </c>
      <c r="D1037" s="110" t="s">
        <v>862</v>
      </c>
      <c r="E1037" s="110" t="s">
        <v>5648</v>
      </c>
      <c r="G1037" s="110" t="s">
        <v>4330</v>
      </c>
      <c r="H1037" s="110" t="s">
        <v>4094</v>
      </c>
      <c r="I1037" s="110" t="s">
        <v>5649</v>
      </c>
      <c r="J1037" s="110" t="str">
        <f t="shared" si="16"/>
        <v xml:space="preserve">7225 Corpus Christi, Houston, TX 77020       </v>
      </c>
      <c r="K1037" s="111">
        <v>43392</v>
      </c>
      <c r="L1037" s="111">
        <v>43392</v>
      </c>
      <c r="M1037" s="111">
        <v>43848</v>
      </c>
      <c r="N1037" s="111">
        <v>43848</v>
      </c>
      <c r="O1037" s="111"/>
      <c r="P1037" s="110" t="s">
        <v>1022</v>
      </c>
      <c r="Q1037" s="110" t="s">
        <v>761</v>
      </c>
      <c r="R1037" s="110" t="s">
        <v>4404</v>
      </c>
      <c r="S1037" s="110" t="s">
        <v>4181</v>
      </c>
    </row>
    <row r="1038" spans="1:19" hidden="1" x14ac:dyDescent="0.2">
      <c r="A1038" s="110">
        <v>440024</v>
      </c>
      <c r="B1038" s="110" t="s">
        <v>928</v>
      </c>
      <c r="C1038" s="110" t="s">
        <v>778</v>
      </c>
      <c r="D1038" s="110" t="s">
        <v>2055</v>
      </c>
      <c r="E1038" s="110" t="s">
        <v>5681</v>
      </c>
      <c r="G1038" s="110" t="s">
        <v>4330</v>
      </c>
      <c r="H1038" s="110" t="s">
        <v>4094</v>
      </c>
      <c r="I1038" s="110" t="s">
        <v>5682</v>
      </c>
      <c r="J1038" s="110" t="str">
        <f t="shared" si="16"/>
        <v xml:space="preserve">16326 Paiter St, Houston, TX 77053       </v>
      </c>
      <c r="K1038" s="111">
        <v>43384</v>
      </c>
      <c r="L1038" s="111">
        <v>43384</v>
      </c>
      <c r="M1038" s="111">
        <v>43970</v>
      </c>
      <c r="N1038" s="111">
        <v>43970</v>
      </c>
      <c r="O1038" s="111"/>
      <c r="P1038" s="110" t="s">
        <v>989</v>
      </c>
      <c r="Q1038" s="110" t="s">
        <v>761</v>
      </c>
      <c r="R1038" s="110" t="s">
        <v>4361</v>
      </c>
      <c r="S1038" s="110" t="s">
        <v>4181</v>
      </c>
    </row>
    <row r="1039" spans="1:19" hidden="1" x14ac:dyDescent="0.2">
      <c r="A1039" s="110">
        <v>440025</v>
      </c>
      <c r="B1039" s="110" t="s">
        <v>876</v>
      </c>
      <c r="C1039" s="110" t="s">
        <v>900</v>
      </c>
      <c r="D1039" s="110" t="s">
        <v>2056</v>
      </c>
      <c r="E1039" s="110" t="s">
        <v>5683</v>
      </c>
      <c r="G1039" s="110" t="s">
        <v>4567</v>
      </c>
      <c r="H1039" s="110" t="s">
        <v>4094</v>
      </c>
      <c r="I1039" s="110" t="s">
        <v>4568</v>
      </c>
      <c r="J1039" s="110" t="str">
        <f t="shared" si="16"/>
        <v xml:space="preserve">5008 W Los Amigos, Mercedes, TX 78570       </v>
      </c>
      <c r="L1039" s="111">
        <v>43159</v>
      </c>
      <c r="M1039" s="111">
        <v>44196</v>
      </c>
      <c r="N1039" s="111">
        <v>44196</v>
      </c>
      <c r="O1039" s="111"/>
      <c r="P1039" s="110" t="s">
        <v>837</v>
      </c>
      <c r="Q1039" s="110" t="s">
        <v>761</v>
      </c>
      <c r="R1039" s="110" t="s">
        <v>4174</v>
      </c>
      <c r="S1039" s="110" t="s">
        <v>4181</v>
      </c>
    </row>
    <row r="1040" spans="1:19" hidden="1" x14ac:dyDescent="0.2">
      <c r="A1040" s="110">
        <v>440026</v>
      </c>
      <c r="B1040" s="110" t="s">
        <v>1416</v>
      </c>
      <c r="D1040" s="110" t="s">
        <v>2057</v>
      </c>
      <c r="E1040" s="110" t="s">
        <v>5684</v>
      </c>
      <c r="G1040" s="110" t="s">
        <v>4330</v>
      </c>
      <c r="H1040" s="110" t="s">
        <v>4094</v>
      </c>
      <c r="I1040" s="110" t="s">
        <v>5627</v>
      </c>
      <c r="J1040" s="110" t="str">
        <f t="shared" si="16"/>
        <v xml:space="preserve">17914 Grassy Fields, Houston, TX 77060       </v>
      </c>
      <c r="K1040" s="111">
        <v>43731</v>
      </c>
      <c r="L1040" s="111">
        <v>43340</v>
      </c>
      <c r="M1040" s="111">
        <v>43802</v>
      </c>
      <c r="N1040" s="111">
        <v>43802</v>
      </c>
      <c r="O1040" s="111"/>
      <c r="P1040" s="110" t="s">
        <v>989</v>
      </c>
      <c r="Q1040" s="110" t="s">
        <v>761</v>
      </c>
      <c r="R1040" s="110" t="s">
        <v>4361</v>
      </c>
      <c r="S1040" s="110" t="s">
        <v>4181</v>
      </c>
    </row>
    <row r="1041" spans="1:19" hidden="1" x14ac:dyDescent="0.2">
      <c r="A1041" s="110">
        <v>440027</v>
      </c>
      <c r="B1041" s="110" t="s">
        <v>2058</v>
      </c>
      <c r="C1041" s="110" t="s">
        <v>778</v>
      </c>
      <c r="D1041" s="110" t="s">
        <v>2059</v>
      </c>
      <c r="E1041" s="110" t="s">
        <v>5685</v>
      </c>
      <c r="G1041" s="110" t="s">
        <v>5565</v>
      </c>
      <c r="H1041" s="110" t="s">
        <v>4094</v>
      </c>
      <c r="I1041" s="110" t="s">
        <v>5566</v>
      </c>
      <c r="J1041" s="110" t="str">
        <f t="shared" si="16"/>
        <v xml:space="preserve">1401 Lavonia Ln, Pasadena, TX 77502       </v>
      </c>
      <c r="K1041" s="111">
        <v>43314</v>
      </c>
      <c r="L1041" s="111">
        <v>43314</v>
      </c>
      <c r="M1041" s="111">
        <v>43812</v>
      </c>
      <c r="N1041" s="111">
        <v>43812</v>
      </c>
      <c r="O1041" s="111"/>
      <c r="P1041" s="110" t="s">
        <v>989</v>
      </c>
      <c r="Q1041" s="110" t="s">
        <v>761</v>
      </c>
      <c r="R1041" s="110" t="s">
        <v>4361</v>
      </c>
      <c r="S1041" s="110" t="s">
        <v>4181</v>
      </c>
    </row>
    <row r="1042" spans="1:19" hidden="1" x14ac:dyDescent="0.2">
      <c r="A1042" s="110">
        <v>440028</v>
      </c>
      <c r="B1042" s="110" t="s">
        <v>1301</v>
      </c>
      <c r="C1042" s="110" t="s">
        <v>778</v>
      </c>
      <c r="D1042" s="110" t="s">
        <v>2060</v>
      </c>
      <c r="E1042" s="110" t="s">
        <v>5686</v>
      </c>
      <c r="G1042" s="110" t="s">
        <v>5565</v>
      </c>
      <c r="H1042" s="110" t="s">
        <v>4094</v>
      </c>
      <c r="I1042" s="110" t="s">
        <v>5687</v>
      </c>
      <c r="J1042" s="110" t="str">
        <f t="shared" si="16"/>
        <v xml:space="preserve">1009 Richard St Apt 110A, Pasadena, TX 77506       </v>
      </c>
      <c r="K1042" s="111">
        <v>43292</v>
      </c>
      <c r="L1042" s="111">
        <v>43292</v>
      </c>
      <c r="M1042" s="111">
        <v>43757</v>
      </c>
      <c r="N1042" s="111">
        <v>43757</v>
      </c>
      <c r="O1042" s="111"/>
      <c r="P1042" s="110" t="s">
        <v>837</v>
      </c>
      <c r="Q1042" s="110" t="s">
        <v>761</v>
      </c>
      <c r="R1042" s="110" t="s">
        <v>4174</v>
      </c>
      <c r="S1042" s="110" t="s">
        <v>4181</v>
      </c>
    </row>
    <row r="1043" spans="1:19" hidden="1" x14ac:dyDescent="0.2">
      <c r="A1043" s="110">
        <v>440029</v>
      </c>
      <c r="B1043" s="110" t="s">
        <v>877</v>
      </c>
      <c r="C1043" s="110" t="s">
        <v>778</v>
      </c>
      <c r="D1043" s="110" t="s">
        <v>2061</v>
      </c>
      <c r="E1043" s="110" t="s">
        <v>5688</v>
      </c>
      <c r="G1043" s="110" t="s">
        <v>4330</v>
      </c>
      <c r="H1043" s="110" t="s">
        <v>4094</v>
      </c>
      <c r="I1043" s="110" t="s">
        <v>5689</v>
      </c>
      <c r="J1043" s="110" t="str">
        <f t="shared" si="16"/>
        <v xml:space="preserve">8500 Broadway Apt 1711, Houston, TX 77061       </v>
      </c>
      <c r="K1043" s="111">
        <v>43392</v>
      </c>
      <c r="L1043" s="111">
        <v>43392</v>
      </c>
      <c r="M1043" s="111">
        <v>43508</v>
      </c>
      <c r="N1043" s="111">
        <v>43508</v>
      </c>
      <c r="O1043" s="111"/>
      <c r="P1043" s="110" t="s">
        <v>2062</v>
      </c>
      <c r="Q1043" s="110" t="s">
        <v>761</v>
      </c>
      <c r="R1043" s="110" t="s">
        <v>5690</v>
      </c>
      <c r="S1043" s="110" t="s">
        <v>4181</v>
      </c>
    </row>
    <row r="1044" spans="1:19" hidden="1" x14ac:dyDescent="0.2">
      <c r="A1044" s="110">
        <v>440030</v>
      </c>
      <c r="B1044" s="110" t="s">
        <v>1499</v>
      </c>
      <c r="C1044" s="110" t="s">
        <v>769</v>
      </c>
      <c r="D1044" s="110" t="s">
        <v>2063</v>
      </c>
      <c r="E1044" s="110" t="s">
        <v>5691</v>
      </c>
      <c r="F1044" s="110" t="s">
        <v>5692</v>
      </c>
      <c r="G1044" s="110" t="s">
        <v>4330</v>
      </c>
      <c r="H1044" s="110" t="s">
        <v>4094</v>
      </c>
      <c r="I1044" s="110" t="s">
        <v>5611</v>
      </c>
      <c r="J1044" s="110" t="str">
        <f t="shared" si="16"/>
        <v xml:space="preserve">11500 Keegans Ridge Rd, Apt 1908, Houston, TX 77031       </v>
      </c>
      <c r="K1044" s="111">
        <v>43402</v>
      </c>
      <c r="L1044" s="111">
        <v>43402</v>
      </c>
      <c r="M1044" s="111">
        <v>43908</v>
      </c>
      <c r="N1044" s="111">
        <v>43908</v>
      </c>
      <c r="O1044" s="111"/>
      <c r="P1044" s="110" t="s">
        <v>1022</v>
      </c>
      <c r="Q1044" s="110" t="s">
        <v>761</v>
      </c>
      <c r="R1044" s="110" t="s">
        <v>4404</v>
      </c>
      <c r="S1044" s="110" t="s">
        <v>4181</v>
      </c>
    </row>
    <row r="1045" spans="1:19" hidden="1" x14ac:dyDescent="0.2">
      <c r="A1045" s="110">
        <v>440031</v>
      </c>
      <c r="B1045" s="110" t="s">
        <v>2064</v>
      </c>
      <c r="D1045" s="110" t="s">
        <v>1586</v>
      </c>
      <c r="E1045" s="110" t="s">
        <v>5693</v>
      </c>
      <c r="G1045" s="110" t="s">
        <v>5694</v>
      </c>
      <c r="H1045" s="110" t="s">
        <v>4094</v>
      </c>
      <c r="I1045" s="110" t="s">
        <v>5695</v>
      </c>
      <c r="J1045" s="110" t="str">
        <f t="shared" si="16"/>
        <v xml:space="preserve">20103 Live Oak Road, Crosby, TX 77532       </v>
      </c>
      <c r="L1045" s="111">
        <v>43186</v>
      </c>
      <c r="M1045" s="111">
        <v>43476</v>
      </c>
      <c r="N1045" s="111">
        <v>43476</v>
      </c>
      <c r="O1045" s="111"/>
      <c r="P1045" s="110" t="s">
        <v>837</v>
      </c>
      <c r="Q1045" s="110" t="s">
        <v>761</v>
      </c>
      <c r="R1045" s="110" t="s">
        <v>4174</v>
      </c>
      <c r="S1045" s="110" t="s">
        <v>4181</v>
      </c>
    </row>
    <row r="1046" spans="1:19" x14ac:dyDescent="0.2">
      <c r="A1046" s="110">
        <v>440032</v>
      </c>
      <c r="B1046" s="110" t="s">
        <v>1282</v>
      </c>
      <c r="C1046" s="110" t="s">
        <v>778</v>
      </c>
      <c r="D1046" s="110" t="s">
        <v>2065</v>
      </c>
      <c r="E1046" s="110" t="s">
        <v>5696</v>
      </c>
      <c r="G1046" s="110" t="s">
        <v>5697</v>
      </c>
      <c r="H1046" s="110" t="s">
        <v>4094</v>
      </c>
      <c r="I1046" s="110" t="s">
        <v>5698</v>
      </c>
      <c r="J1046" s="110" t="str">
        <f t="shared" si="16"/>
        <v xml:space="preserve">26049 KINGSHILL DR, KINGWOOD, TX 77339       </v>
      </c>
      <c r="K1046" s="111">
        <v>43339</v>
      </c>
      <c r="L1046" s="111">
        <v>43339</v>
      </c>
      <c r="M1046" s="111">
        <v>45625</v>
      </c>
      <c r="N1046" s="111"/>
      <c r="O1046" s="111"/>
      <c r="P1046" s="110" t="s">
        <v>1337</v>
      </c>
      <c r="Q1046" s="110" t="s">
        <v>761</v>
      </c>
      <c r="R1046" s="110" t="s">
        <v>4801</v>
      </c>
      <c r="S1046" s="110" t="s">
        <v>4181</v>
      </c>
    </row>
    <row r="1047" spans="1:19" hidden="1" x14ac:dyDescent="0.2">
      <c r="A1047" s="110">
        <v>440033</v>
      </c>
      <c r="B1047" s="110" t="s">
        <v>2066</v>
      </c>
      <c r="D1047" s="110" t="s">
        <v>781</v>
      </c>
      <c r="E1047" s="110" t="s">
        <v>5699</v>
      </c>
      <c r="G1047" s="110" t="s">
        <v>4330</v>
      </c>
      <c r="H1047" s="110" t="s">
        <v>4094</v>
      </c>
      <c r="I1047" s="110" t="s">
        <v>5682</v>
      </c>
      <c r="J1047" s="110" t="str">
        <f t="shared" si="16"/>
        <v xml:space="preserve">5018 Ridgestone, Houston, TX 77053       </v>
      </c>
      <c r="K1047" s="111">
        <v>43269</v>
      </c>
      <c r="L1047" s="111">
        <v>43269</v>
      </c>
      <c r="M1047" s="111">
        <v>44039</v>
      </c>
      <c r="N1047" s="111">
        <v>44039</v>
      </c>
      <c r="O1047" s="111"/>
      <c r="P1047" s="110" t="s">
        <v>989</v>
      </c>
      <c r="Q1047" s="110" t="s">
        <v>761</v>
      </c>
      <c r="R1047" s="110" t="s">
        <v>4361</v>
      </c>
      <c r="S1047" s="110" t="s">
        <v>4181</v>
      </c>
    </row>
    <row r="1048" spans="1:19" hidden="1" x14ac:dyDescent="0.2">
      <c r="A1048" s="110">
        <v>440035</v>
      </c>
      <c r="B1048" s="110" t="s">
        <v>2067</v>
      </c>
      <c r="D1048" s="110" t="s">
        <v>2068</v>
      </c>
      <c r="E1048" s="110" t="s">
        <v>5700</v>
      </c>
      <c r="G1048" s="110" t="s">
        <v>4330</v>
      </c>
      <c r="H1048" s="110" t="s">
        <v>4094</v>
      </c>
      <c r="I1048" s="110" t="s">
        <v>5701</v>
      </c>
      <c r="J1048" s="110" t="str">
        <f t="shared" si="16"/>
        <v xml:space="preserve">16723 Royal Mile Ln, Houston, TX 77084       </v>
      </c>
      <c r="L1048" s="111">
        <v>43255</v>
      </c>
      <c r="M1048" s="111">
        <v>43620</v>
      </c>
      <c r="N1048" s="111">
        <v>43620</v>
      </c>
      <c r="O1048" s="111"/>
      <c r="P1048" s="110" t="s">
        <v>1025</v>
      </c>
      <c r="Q1048" s="110" t="s">
        <v>761</v>
      </c>
      <c r="R1048" s="110" t="s">
        <v>4407</v>
      </c>
      <c r="S1048" s="110" t="s">
        <v>4181</v>
      </c>
    </row>
    <row r="1049" spans="1:19" hidden="1" x14ac:dyDescent="0.2">
      <c r="A1049" s="110">
        <v>440036</v>
      </c>
      <c r="B1049" s="110" t="s">
        <v>1102</v>
      </c>
      <c r="D1049" s="110" t="s">
        <v>1276</v>
      </c>
      <c r="E1049" s="110" t="s">
        <v>5702</v>
      </c>
      <c r="G1049" s="110" t="s">
        <v>4330</v>
      </c>
      <c r="H1049" s="110" t="s">
        <v>4094</v>
      </c>
      <c r="I1049" s="110" t="s">
        <v>5629</v>
      </c>
      <c r="J1049" s="110" t="str">
        <f t="shared" si="16"/>
        <v xml:space="preserve">14113 Laterna Lane, Houston, TX 77083       </v>
      </c>
      <c r="L1049" s="111">
        <v>43809</v>
      </c>
      <c r="M1049" s="111">
        <v>44061</v>
      </c>
      <c r="N1049" s="111">
        <v>44061</v>
      </c>
      <c r="O1049" s="111"/>
      <c r="P1049" s="110" t="s">
        <v>989</v>
      </c>
      <c r="Q1049" s="110" t="s">
        <v>761</v>
      </c>
      <c r="R1049" s="110" t="s">
        <v>4361</v>
      </c>
      <c r="S1049" s="110" t="s">
        <v>4181</v>
      </c>
    </row>
    <row r="1050" spans="1:19" hidden="1" x14ac:dyDescent="0.2">
      <c r="A1050" s="110">
        <v>440037</v>
      </c>
      <c r="B1050" s="110" t="s">
        <v>1539</v>
      </c>
      <c r="D1050" s="110" t="s">
        <v>1276</v>
      </c>
      <c r="E1050" s="110" t="s">
        <v>5703</v>
      </c>
      <c r="G1050" s="110" t="s">
        <v>4330</v>
      </c>
      <c r="H1050" s="110" t="s">
        <v>4094</v>
      </c>
      <c r="I1050" s="110" t="s">
        <v>4331</v>
      </c>
      <c r="J1050" s="110" t="str">
        <f t="shared" si="16"/>
        <v xml:space="preserve">12500 Aldine Westfield Rd #15, Houston, TX 77039       </v>
      </c>
      <c r="K1050" s="111">
        <v>43196</v>
      </c>
      <c r="L1050" s="111">
        <v>43196</v>
      </c>
      <c r="M1050" s="111">
        <v>44173</v>
      </c>
      <c r="N1050" s="111">
        <v>44173</v>
      </c>
      <c r="O1050" s="111"/>
      <c r="P1050" s="110" t="s">
        <v>837</v>
      </c>
      <c r="Q1050" s="110" t="s">
        <v>761</v>
      </c>
      <c r="R1050" s="110" t="s">
        <v>4174</v>
      </c>
      <c r="S1050" s="110" t="s">
        <v>4181</v>
      </c>
    </row>
    <row r="1051" spans="1:19" hidden="1" x14ac:dyDescent="0.2">
      <c r="A1051" s="110">
        <v>440038</v>
      </c>
      <c r="B1051" s="110" t="s">
        <v>2052</v>
      </c>
      <c r="D1051" s="110" t="s">
        <v>2069</v>
      </c>
      <c r="E1051" s="110" t="s">
        <v>5661</v>
      </c>
      <c r="G1051" s="110" t="s">
        <v>4330</v>
      </c>
      <c r="H1051" s="110" t="s">
        <v>4094</v>
      </c>
      <c r="I1051" s="110" t="s">
        <v>5555</v>
      </c>
      <c r="J1051" s="110" t="str">
        <f t="shared" si="16"/>
        <v xml:space="preserve">3210 Boxelder Dr, Houston, TX 77082       </v>
      </c>
      <c r="K1051" s="111">
        <v>43383</v>
      </c>
      <c r="L1051" s="111">
        <v>43369</v>
      </c>
      <c r="M1051" s="111">
        <v>43451</v>
      </c>
      <c r="N1051" s="111">
        <v>43451</v>
      </c>
      <c r="O1051" s="111"/>
      <c r="P1051" s="110" t="s">
        <v>989</v>
      </c>
      <c r="Q1051" s="110" t="s">
        <v>761</v>
      </c>
      <c r="R1051" s="110" t="s">
        <v>4361</v>
      </c>
      <c r="S1051" s="110" t="s">
        <v>4181</v>
      </c>
    </row>
    <row r="1052" spans="1:19" hidden="1" x14ac:dyDescent="0.2">
      <c r="A1052" s="110">
        <v>440039</v>
      </c>
      <c r="B1052" s="110" t="s">
        <v>914</v>
      </c>
      <c r="D1052" s="110" t="s">
        <v>2070</v>
      </c>
      <c r="E1052" s="110" t="s">
        <v>5704</v>
      </c>
      <c r="G1052" s="110" t="s">
        <v>5663</v>
      </c>
      <c r="H1052" s="110" t="s">
        <v>4094</v>
      </c>
      <c r="I1052" s="110" t="s">
        <v>5664</v>
      </c>
      <c r="J1052" s="110" t="str">
        <f t="shared" si="16"/>
        <v xml:space="preserve">171 Calle San Miguel, San Benito, TX 78586       </v>
      </c>
      <c r="K1052" s="111">
        <v>43402</v>
      </c>
      <c r="L1052" s="111">
        <v>43402</v>
      </c>
      <c r="M1052" s="111">
        <v>43572</v>
      </c>
      <c r="N1052" s="111">
        <v>43572</v>
      </c>
      <c r="O1052" s="111"/>
      <c r="P1052" s="110" t="s">
        <v>1022</v>
      </c>
      <c r="Q1052" s="110" t="s">
        <v>761</v>
      </c>
      <c r="R1052" s="110" t="s">
        <v>4404</v>
      </c>
      <c r="S1052" s="110" t="s">
        <v>4181</v>
      </c>
    </row>
    <row r="1053" spans="1:19" x14ac:dyDescent="0.2">
      <c r="A1053" s="110">
        <v>440040</v>
      </c>
      <c r="B1053" s="110" t="s">
        <v>1202</v>
      </c>
      <c r="C1053" s="110" t="s">
        <v>845</v>
      </c>
      <c r="D1053" s="110" t="s">
        <v>2071</v>
      </c>
      <c r="E1053" s="110" t="s">
        <v>5705</v>
      </c>
      <c r="G1053" s="110" t="s">
        <v>5706</v>
      </c>
      <c r="H1053" s="110" t="s">
        <v>4094</v>
      </c>
      <c r="I1053" s="110" t="s">
        <v>5707</v>
      </c>
      <c r="J1053" s="110" t="str">
        <f t="shared" si="16"/>
        <v xml:space="preserve">25920 Cornwall, New Caney, TX 77357       </v>
      </c>
      <c r="K1053" s="111">
        <v>43250</v>
      </c>
      <c r="L1053" s="111">
        <v>43250</v>
      </c>
      <c r="M1053" s="111">
        <v>45625</v>
      </c>
      <c r="N1053" s="111"/>
      <c r="O1053" s="111"/>
      <c r="P1053" s="110" t="s">
        <v>996</v>
      </c>
      <c r="Q1053" s="110" t="s">
        <v>771</v>
      </c>
      <c r="R1053" s="110" t="s">
        <v>4370</v>
      </c>
      <c r="S1053" s="110" t="s">
        <v>4181</v>
      </c>
    </row>
    <row r="1054" spans="1:19" hidden="1" x14ac:dyDescent="0.2">
      <c r="A1054" s="110">
        <v>440041</v>
      </c>
      <c r="B1054" s="110" t="s">
        <v>1149</v>
      </c>
      <c r="D1054" s="110" t="s">
        <v>1150</v>
      </c>
      <c r="E1054" s="110" t="s">
        <v>4566</v>
      </c>
      <c r="G1054" s="110" t="s">
        <v>4567</v>
      </c>
      <c r="H1054" s="110" t="s">
        <v>4094</v>
      </c>
      <c r="I1054" s="110" t="s">
        <v>4568</v>
      </c>
      <c r="J1054" s="110" t="str">
        <f t="shared" si="16"/>
        <v xml:space="preserve">3645 Cherokee Dr, Mercedes, TX 78570       </v>
      </c>
      <c r="K1054" s="111">
        <v>43486</v>
      </c>
      <c r="L1054" s="111">
        <v>43486</v>
      </c>
      <c r="M1054" s="111">
        <v>43572</v>
      </c>
      <c r="N1054" s="111">
        <v>43572</v>
      </c>
      <c r="O1054" s="111"/>
      <c r="P1054" s="110" t="s">
        <v>989</v>
      </c>
      <c r="Q1054" s="110" t="s">
        <v>761</v>
      </c>
      <c r="R1054" s="110" t="s">
        <v>4361</v>
      </c>
      <c r="S1054" s="110" t="s">
        <v>4181</v>
      </c>
    </row>
    <row r="1055" spans="1:19" hidden="1" x14ac:dyDescent="0.2">
      <c r="A1055" s="110">
        <v>440042</v>
      </c>
      <c r="B1055" s="110" t="s">
        <v>1480</v>
      </c>
      <c r="D1055" s="110" t="s">
        <v>1108</v>
      </c>
      <c r="E1055" s="110" t="s">
        <v>5708</v>
      </c>
      <c r="G1055" s="110" t="s">
        <v>4330</v>
      </c>
      <c r="H1055" s="110" t="s">
        <v>4094</v>
      </c>
      <c r="I1055" s="110" t="s">
        <v>5709</v>
      </c>
      <c r="J1055" s="110" t="str">
        <f t="shared" si="16"/>
        <v xml:space="preserve">9540 Rompwood #86, Houston, TX 77080       </v>
      </c>
      <c r="K1055" s="111">
        <v>43500</v>
      </c>
      <c r="L1055" s="111">
        <v>43500</v>
      </c>
      <c r="M1055" s="111">
        <v>43581</v>
      </c>
      <c r="N1055" s="111">
        <v>43581</v>
      </c>
      <c r="O1055" s="111"/>
      <c r="P1055" s="110" t="s">
        <v>989</v>
      </c>
      <c r="Q1055" s="110" t="s">
        <v>761</v>
      </c>
      <c r="R1055" s="110" t="s">
        <v>4361</v>
      </c>
      <c r="S1055" s="110" t="s">
        <v>4181</v>
      </c>
    </row>
    <row r="1056" spans="1:19" hidden="1" x14ac:dyDescent="0.2">
      <c r="A1056" s="110">
        <v>440043</v>
      </c>
      <c r="B1056" s="110" t="s">
        <v>914</v>
      </c>
      <c r="D1056" s="110" t="s">
        <v>2027</v>
      </c>
      <c r="E1056" s="110" t="s">
        <v>5710</v>
      </c>
      <c r="G1056" s="110" t="s">
        <v>5565</v>
      </c>
      <c r="H1056" s="110" t="s">
        <v>4094</v>
      </c>
      <c r="I1056" s="110" t="s">
        <v>5687</v>
      </c>
      <c r="J1056" s="110" t="str">
        <f t="shared" si="16"/>
        <v xml:space="preserve">1705 Jenkins Rd 209, Pasadena, TX 77506       </v>
      </c>
      <c r="K1056" s="111">
        <v>43545</v>
      </c>
      <c r="L1056" s="111">
        <v>43545</v>
      </c>
      <c r="M1056" s="111">
        <v>43664</v>
      </c>
      <c r="N1056" s="111">
        <v>43664</v>
      </c>
      <c r="O1056" s="111"/>
      <c r="P1056" s="110" t="s">
        <v>989</v>
      </c>
      <c r="Q1056" s="110" t="s">
        <v>761</v>
      </c>
      <c r="R1056" s="110" t="s">
        <v>4361</v>
      </c>
      <c r="S1056" s="110" t="s">
        <v>4181</v>
      </c>
    </row>
    <row r="1057" spans="1:19" hidden="1" x14ac:dyDescent="0.2">
      <c r="A1057" s="110">
        <v>440044</v>
      </c>
      <c r="B1057" s="110" t="s">
        <v>1180</v>
      </c>
      <c r="D1057" s="110" t="s">
        <v>2072</v>
      </c>
      <c r="E1057" s="110" t="s">
        <v>5711</v>
      </c>
      <c r="G1057" s="110" t="s">
        <v>5712</v>
      </c>
      <c r="H1057" s="110" t="s">
        <v>4094</v>
      </c>
      <c r="I1057" s="110" t="s">
        <v>5687</v>
      </c>
      <c r="J1057" s="110" t="str">
        <f t="shared" si="16"/>
        <v xml:space="preserve">1705 Jenkins RD 209, Pascadena, TX 77506       </v>
      </c>
      <c r="K1057" s="111">
        <v>43545</v>
      </c>
      <c r="L1057" s="111">
        <v>43545</v>
      </c>
      <c r="M1057" s="111">
        <v>43664</v>
      </c>
      <c r="N1057" s="111">
        <v>43664</v>
      </c>
      <c r="O1057" s="111"/>
      <c r="P1057" s="110" t="s">
        <v>989</v>
      </c>
      <c r="Q1057" s="110" t="s">
        <v>761</v>
      </c>
      <c r="R1057" s="110" t="s">
        <v>4361</v>
      </c>
      <c r="S1057" s="110" t="s">
        <v>4181</v>
      </c>
    </row>
    <row r="1058" spans="1:19" hidden="1" x14ac:dyDescent="0.2">
      <c r="A1058" s="110">
        <v>440045</v>
      </c>
      <c r="B1058" s="110" t="s">
        <v>974</v>
      </c>
      <c r="C1058" s="110" t="s">
        <v>778</v>
      </c>
      <c r="D1058" s="110" t="s">
        <v>2073</v>
      </c>
      <c r="E1058" s="110" t="s">
        <v>5713</v>
      </c>
      <c r="G1058" s="110" t="s">
        <v>4330</v>
      </c>
      <c r="H1058" s="110" t="s">
        <v>4094</v>
      </c>
      <c r="I1058" s="110" t="s">
        <v>5649</v>
      </c>
      <c r="J1058" s="110" t="str">
        <f t="shared" si="16"/>
        <v xml:space="preserve">748 Gazin St, Houston, TX 77020       </v>
      </c>
      <c r="K1058" s="111">
        <v>43549</v>
      </c>
      <c r="L1058" s="111">
        <v>43549</v>
      </c>
      <c r="M1058" s="111">
        <v>43616</v>
      </c>
      <c r="N1058" s="111">
        <v>43616</v>
      </c>
      <c r="O1058" s="111"/>
      <c r="P1058" s="110" t="s">
        <v>989</v>
      </c>
      <c r="Q1058" s="110" t="s">
        <v>761</v>
      </c>
      <c r="R1058" s="110" t="s">
        <v>4361</v>
      </c>
      <c r="S1058" s="110" t="s">
        <v>4181</v>
      </c>
    </row>
    <row r="1059" spans="1:19" hidden="1" x14ac:dyDescent="0.2">
      <c r="A1059" s="110">
        <v>440046</v>
      </c>
      <c r="B1059" s="110" t="s">
        <v>1089</v>
      </c>
      <c r="D1059" s="110" t="s">
        <v>862</v>
      </c>
      <c r="E1059" s="110" t="s">
        <v>5713</v>
      </c>
      <c r="G1059" s="110" t="s">
        <v>4330</v>
      </c>
      <c r="H1059" s="110" t="s">
        <v>4094</v>
      </c>
      <c r="I1059" s="110" t="s">
        <v>5649</v>
      </c>
      <c r="J1059" s="110" t="str">
        <f t="shared" si="16"/>
        <v xml:space="preserve">748 Gazin St, Houston, TX 77020       </v>
      </c>
      <c r="K1059" s="111">
        <v>43549</v>
      </c>
      <c r="L1059" s="111">
        <v>43549</v>
      </c>
      <c r="M1059" s="111">
        <v>43616</v>
      </c>
      <c r="N1059" s="111">
        <v>43616</v>
      </c>
      <c r="O1059" s="111"/>
      <c r="P1059" s="110" t="s">
        <v>989</v>
      </c>
      <c r="Q1059" s="110" t="s">
        <v>761</v>
      </c>
      <c r="R1059" s="110" t="s">
        <v>4361</v>
      </c>
      <c r="S1059" s="110" t="s">
        <v>4181</v>
      </c>
    </row>
    <row r="1060" spans="1:19" hidden="1" x14ac:dyDescent="0.2">
      <c r="A1060" s="110">
        <v>440047</v>
      </c>
      <c r="B1060" s="110" t="s">
        <v>1175</v>
      </c>
      <c r="D1060" s="110" t="s">
        <v>1150</v>
      </c>
      <c r="E1060" s="110" t="s">
        <v>4566</v>
      </c>
      <c r="G1060" s="110" t="s">
        <v>4567</v>
      </c>
      <c r="H1060" s="110" t="s">
        <v>4094</v>
      </c>
      <c r="I1060" s="110" t="s">
        <v>4568</v>
      </c>
      <c r="J1060" s="110" t="str">
        <f t="shared" si="16"/>
        <v xml:space="preserve">3645 Cherokee Dr, Mercedes, TX 78570       </v>
      </c>
      <c r="K1060" s="111">
        <v>43556</v>
      </c>
      <c r="L1060" s="111">
        <v>43556</v>
      </c>
      <c r="M1060" s="111">
        <v>43572</v>
      </c>
      <c r="N1060" s="111">
        <v>43572</v>
      </c>
      <c r="O1060" s="111"/>
      <c r="P1060" s="110" t="s">
        <v>989</v>
      </c>
      <c r="Q1060" s="110" t="s">
        <v>761</v>
      </c>
      <c r="R1060" s="110" t="s">
        <v>4361</v>
      </c>
      <c r="S1060" s="110" t="s">
        <v>4181</v>
      </c>
    </row>
    <row r="1061" spans="1:19" hidden="1" x14ac:dyDescent="0.2">
      <c r="A1061" s="110">
        <v>440048</v>
      </c>
      <c r="B1061" s="110" t="s">
        <v>887</v>
      </c>
      <c r="D1061" s="110" t="s">
        <v>2074</v>
      </c>
      <c r="E1061" s="110" t="s">
        <v>5714</v>
      </c>
      <c r="G1061" s="110" t="s">
        <v>5715</v>
      </c>
      <c r="H1061" s="110" t="s">
        <v>4094</v>
      </c>
      <c r="I1061" s="110" t="s">
        <v>5716</v>
      </c>
      <c r="J1061" s="110" t="str">
        <f t="shared" si="16"/>
        <v xml:space="preserve">831 Teal Moon Dr., Rosharon, TX 77583       </v>
      </c>
      <c r="K1061" s="111">
        <v>43584</v>
      </c>
      <c r="L1061" s="111">
        <v>43584</v>
      </c>
      <c r="M1061" s="111">
        <v>44631</v>
      </c>
      <c r="N1061" s="111">
        <v>44631</v>
      </c>
      <c r="O1061" s="111">
        <v>43584</v>
      </c>
      <c r="P1061" s="110" t="s">
        <v>1128</v>
      </c>
      <c r="Q1061" s="110" t="s">
        <v>761</v>
      </c>
      <c r="R1061" s="110" t="s">
        <v>4536</v>
      </c>
      <c r="S1061" s="110" t="s">
        <v>4181</v>
      </c>
    </row>
    <row r="1062" spans="1:19" hidden="1" x14ac:dyDescent="0.2">
      <c r="A1062" s="110">
        <v>440049</v>
      </c>
      <c r="B1062" s="110" t="s">
        <v>1102</v>
      </c>
      <c r="D1062" s="110" t="s">
        <v>1159</v>
      </c>
      <c r="E1062" s="110" t="s">
        <v>5717</v>
      </c>
      <c r="G1062" s="110" t="s">
        <v>4330</v>
      </c>
      <c r="H1062" s="110" t="s">
        <v>4094</v>
      </c>
      <c r="I1062" s="110" t="s">
        <v>5634</v>
      </c>
      <c r="J1062" s="110" t="str">
        <f t="shared" si="16"/>
        <v xml:space="preserve">10610 Rock Maple Ln, Houston, TX 77040       </v>
      </c>
      <c r="K1062" s="111">
        <v>43598</v>
      </c>
      <c r="L1062" s="111">
        <v>43598</v>
      </c>
      <c r="M1062" s="111">
        <v>43693</v>
      </c>
      <c r="N1062" s="111">
        <v>43693</v>
      </c>
      <c r="O1062" s="111"/>
      <c r="P1062" s="110" t="s">
        <v>828</v>
      </c>
      <c r="Q1062" s="110" t="s">
        <v>761</v>
      </c>
      <c r="R1062" s="110" t="s">
        <v>4162</v>
      </c>
      <c r="S1062" s="110" t="s">
        <v>3886</v>
      </c>
    </row>
    <row r="1063" spans="1:19" hidden="1" x14ac:dyDescent="0.2">
      <c r="A1063" s="110">
        <v>440050</v>
      </c>
      <c r="B1063" s="110" t="s">
        <v>859</v>
      </c>
      <c r="D1063" s="110" t="s">
        <v>2075</v>
      </c>
      <c r="E1063" s="110" t="s">
        <v>5718</v>
      </c>
      <c r="G1063" s="110" t="s">
        <v>5719</v>
      </c>
      <c r="H1063" s="110" t="s">
        <v>4094</v>
      </c>
      <c r="I1063" s="110" t="s">
        <v>5720</v>
      </c>
      <c r="J1063" s="110" t="str">
        <f t="shared" si="16"/>
        <v xml:space="preserve">3339 Canal Ave, Groves, TX 77619       </v>
      </c>
      <c r="K1063" s="111">
        <v>43598</v>
      </c>
      <c r="L1063" s="111">
        <v>43598</v>
      </c>
      <c r="M1063" s="111">
        <v>43598</v>
      </c>
      <c r="N1063" s="111">
        <v>43598</v>
      </c>
      <c r="O1063" s="111"/>
      <c r="P1063" s="110" t="s">
        <v>989</v>
      </c>
      <c r="Q1063" s="110" t="s">
        <v>761</v>
      </c>
      <c r="R1063" s="110" t="s">
        <v>4361</v>
      </c>
      <c r="S1063" s="110" t="s">
        <v>4181</v>
      </c>
    </row>
    <row r="1064" spans="1:19" hidden="1" x14ac:dyDescent="0.2">
      <c r="A1064" s="110">
        <v>440051</v>
      </c>
      <c r="B1064" s="110" t="s">
        <v>2076</v>
      </c>
      <c r="D1064" s="110" t="s">
        <v>2077</v>
      </c>
      <c r="E1064" s="110" t="s">
        <v>5721</v>
      </c>
      <c r="G1064" s="110" t="s">
        <v>5722</v>
      </c>
      <c r="H1064" s="110" t="s">
        <v>4184</v>
      </c>
      <c r="I1064" s="110" t="s">
        <v>5723</v>
      </c>
      <c r="J1064" s="110" t="str">
        <f t="shared" si="16"/>
        <v xml:space="preserve">1327 Golf Way, Port Author, FL 77640       </v>
      </c>
      <c r="K1064" s="111">
        <v>43598</v>
      </c>
      <c r="L1064" s="111">
        <v>43598</v>
      </c>
      <c r="M1064" s="111">
        <v>43634</v>
      </c>
      <c r="N1064" s="111">
        <v>43634</v>
      </c>
      <c r="O1064" s="111"/>
      <c r="P1064" s="110" t="s">
        <v>989</v>
      </c>
      <c r="Q1064" s="110" t="s">
        <v>761</v>
      </c>
      <c r="R1064" s="110" t="s">
        <v>4361</v>
      </c>
      <c r="S1064" s="110" t="s">
        <v>4181</v>
      </c>
    </row>
    <row r="1065" spans="1:19" hidden="1" x14ac:dyDescent="0.2">
      <c r="A1065" s="110">
        <v>440052</v>
      </c>
      <c r="B1065" s="110" t="s">
        <v>1320</v>
      </c>
      <c r="D1065" s="110" t="s">
        <v>2078</v>
      </c>
      <c r="E1065" s="110" t="s">
        <v>5718</v>
      </c>
      <c r="G1065" s="110" t="s">
        <v>5719</v>
      </c>
      <c r="H1065" s="110" t="s">
        <v>4094</v>
      </c>
      <c r="I1065" s="110" t="s">
        <v>5720</v>
      </c>
      <c r="J1065" s="110" t="str">
        <f t="shared" si="16"/>
        <v xml:space="preserve">3339 Canal Ave, Groves, TX 77619       </v>
      </c>
      <c r="K1065" s="111">
        <v>43598</v>
      </c>
      <c r="L1065" s="111">
        <v>43598</v>
      </c>
      <c r="M1065" s="111">
        <v>43614</v>
      </c>
      <c r="N1065" s="111">
        <v>43614</v>
      </c>
      <c r="O1065" s="111"/>
      <c r="P1065" s="110" t="s">
        <v>989</v>
      </c>
      <c r="Q1065" s="110" t="s">
        <v>761</v>
      </c>
      <c r="R1065" s="110" t="s">
        <v>4361</v>
      </c>
      <c r="S1065" s="110" t="s">
        <v>4181</v>
      </c>
    </row>
    <row r="1066" spans="1:19" hidden="1" x14ac:dyDescent="0.2">
      <c r="A1066" s="110">
        <v>440053</v>
      </c>
      <c r="B1066" s="110" t="s">
        <v>2079</v>
      </c>
      <c r="C1066" s="110" t="s">
        <v>845</v>
      </c>
      <c r="D1066" s="110" t="s">
        <v>889</v>
      </c>
      <c r="E1066" s="110" t="s">
        <v>5724</v>
      </c>
      <c r="G1066" s="110" t="s">
        <v>5725</v>
      </c>
      <c r="H1066" s="110" t="s">
        <v>4094</v>
      </c>
      <c r="I1066" s="110" t="s">
        <v>5726</v>
      </c>
      <c r="J1066" s="110" t="str">
        <f t="shared" si="16"/>
        <v xml:space="preserve">685 Ave E, Beaumount, TX 77701       </v>
      </c>
      <c r="K1066" s="111">
        <v>43598</v>
      </c>
      <c r="L1066" s="111">
        <v>43598</v>
      </c>
      <c r="M1066" s="111">
        <v>43686</v>
      </c>
      <c r="N1066" s="111">
        <v>43686</v>
      </c>
      <c r="O1066" s="111"/>
      <c r="P1066" s="110" t="s">
        <v>989</v>
      </c>
      <c r="Q1066" s="110" t="s">
        <v>761</v>
      </c>
      <c r="R1066" s="110" t="s">
        <v>4361</v>
      </c>
      <c r="S1066" s="110" t="s">
        <v>4181</v>
      </c>
    </row>
    <row r="1067" spans="1:19" hidden="1" x14ac:dyDescent="0.2">
      <c r="A1067" s="110">
        <v>440054</v>
      </c>
      <c r="B1067" s="110" t="s">
        <v>868</v>
      </c>
      <c r="C1067" s="110" t="s">
        <v>776</v>
      </c>
      <c r="D1067" s="110" t="s">
        <v>767</v>
      </c>
      <c r="E1067" s="110" t="s">
        <v>5727</v>
      </c>
      <c r="G1067" s="110" t="s">
        <v>5728</v>
      </c>
      <c r="H1067" s="110" t="s">
        <v>4094</v>
      </c>
      <c r="I1067" s="110" t="s">
        <v>5729</v>
      </c>
      <c r="J1067" s="110" t="str">
        <f t="shared" si="16"/>
        <v xml:space="preserve">825 Trinity Ave, Port Arthur, TX 77642       </v>
      </c>
      <c r="K1067" s="111">
        <v>43598</v>
      </c>
      <c r="L1067" s="111">
        <v>43598</v>
      </c>
      <c r="M1067" s="111">
        <v>43649</v>
      </c>
      <c r="N1067" s="111">
        <v>43649</v>
      </c>
      <c r="O1067" s="111"/>
      <c r="P1067" s="110" t="s">
        <v>989</v>
      </c>
      <c r="Q1067" s="110" t="s">
        <v>761</v>
      </c>
      <c r="R1067" s="110" t="s">
        <v>4361</v>
      </c>
      <c r="S1067" s="110" t="s">
        <v>4181</v>
      </c>
    </row>
    <row r="1068" spans="1:19" hidden="1" x14ac:dyDescent="0.2">
      <c r="A1068" s="110">
        <v>440055</v>
      </c>
      <c r="B1068" s="110" t="s">
        <v>1006</v>
      </c>
      <c r="C1068" s="110" t="s">
        <v>766</v>
      </c>
      <c r="D1068" s="110" t="s">
        <v>2080</v>
      </c>
      <c r="E1068" s="110" t="s">
        <v>5730</v>
      </c>
      <c r="G1068" s="110" t="s">
        <v>4330</v>
      </c>
      <c r="H1068" s="110" t="s">
        <v>4094</v>
      </c>
      <c r="I1068" s="110" t="s">
        <v>5578</v>
      </c>
      <c r="J1068" s="110" t="str">
        <f t="shared" si="16"/>
        <v xml:space="preserve">2614 Grand Canyon Dr, Houston, TX 77067       </v>
      </c>
      <c r="K1068" s="111">
        <v>43608</v>
      </c>
      <c r="L1068" s="111">
        <v>43608</v>
      </c>
      <c r="M1068" s="111">
        <v>43678</v>
      </c>
      <c r="N1068" s="111">
        <v>43678</v>
      </c>
      <c r="O1068" s="111"/>
      <c r="P1068" s="110" t="s">
        <v>989</v>
      </c>
      <c r="Q1068" s="110" t="s">
        <v>761</v>
      </c>
      <c r="R1068" s="110" t="s">
        <v>4361</v>
      </c>
      <c r="S1068" s="110" t="s">
        <v>4181</v>
      </c>
    </row>
    <row r="1069" spans="1:19" hidden="1" x14ac:dyDescent="0.2">
      <c r="A1069" s="110">
        <v>440056</v>
      </c>
      <c r="B1069" s="110" t="s">
        <v>1230</v>
      </c>
      <c r="D1069" s="110" t="s">
        <v>2081</v>
      </c>
      <c r="E1069" s="110" t="s">
        <v>5731</v>
      </c>
      <c r="G1069" s="110" t="s">
        <v>5565</v>
      </c>
      <c r="H1069" s="110" t="s">
        <v>4094</v>
      </c>
      <c r="I1069" s="110" t="s">
        <v>5687</v>
      </c>
      <c r="J1069" s="110" t="str">
        <f t="shared" si="16"/>
        <v xml:space="preserve">1705 Jenkins Rd #39, Pasadena, TX 77506       </v>
      </c>
      <c r="K1069" s="111">
        <v>43740</v>
      </c>
      <c r="L1069" s="111">
        <v>43740</v>
      </c>
      <c r="M1069" s="111">
        <v>44372</v>
      </c>
      <c r="N1069" s="111">
        <v>44372</v>
      </c>
      <c r="O1069" s="111">
        <v>44109</v>
      </c>
      <c r="P1069" s="110" t="s">
        <v>1022</v>
      </c>
      <c r="Q1069" s="110" t="s">
        <v>761</v>
      </c>
      <c r="R1069" s="110" t="s">
        <v>4404</v>
      </c>
      <c r="S1069" s="110" t="s">
        <v>4181</v>
      </c>
    </row>
    <row r="1070" spans="1:19" hidden="1" x14ac:dyDescent="0.2">
      <c r="A1070" s="110">
        <v>440057</v>
      </c>
      <c r="B1070" s="110" t="s">
        <v>2082</v>
      </c>
      <c r="C1070" s="110" t="s">
        <v>845</v>
      </c>
      <c r="D1070" s="110" t="s">
        <v>2083</v>
      </c>
      <c r="E1070" s="110" t="s">
        <v>5732</v>
      </c>
      <c r="G1070" s="110" t="s">
        <v>5565</v>
      </c>
      <c r="H1070" s="110" t="s">
        <v>4094</v>
      </c>
      <c r="I1070" s="110" t="s">
        <v>5687</v>
      </c>
      <c r="J1070" s="110" t="str">
        <f t="shared" si="16"/>
        <v xml:space="preserve">1705 Jenkins Rd, Pasadena, TX 77506       </v>
      </c>
      <c r="K1070" s="111">
        <v>43608</v>
      </c>
      <c r="L1070" s="111">
        <v>43608</v>
      </c>
      <c r="M1070" s="111">
        <v>43608</v>
      </c>
      <c r="N1070" s="111">
        <v>43608</v>
      </c>
      <c r="O1070" s="111"/>
      <c r="P1070" s="110" t="s">
        <v>989</v>
      </c>
      <c r="Q1070" s="110" t="s">
        <v>761</v>
      </c>
      <c r="R1070" s="110" t="s">
        <v>4361</v>
      </c>
      <c r="S1070" s="110" t="s">
        <v>4181</v>
      </c>
    </row>
    <row r="1071" spans="1:19" hidden="1" x14ac:dyDescent="0.2">
      <c r="A1071" s="110">
        <v>440058</v>
      </c>
      <c r="B1071" s="110" t="s">
        <v>908</v>
      </c>
      <c r="C1071" s="110" t="s">
        <v>766</v>
      </c>
      <c r="D1071" s="110" t="s">
        <v>862</v>
      </c>
      <c r="E1071" s="110" t="s">
        <v>5733</v>
      </c>
      <c r="G1071" s="110" t="s">
        <v>4330</v>
      </c>
      <c r="H1071" s="110" t="s">
        <v>4094</v>
      </c>
      <c r="I1071" s="110" t="s">
        <v>5734</v>
      </c>
      <c r="J1071" s="110" t="str">
        <f t="shared" si="16"/>
        <v xml:space="preserve">102 W Brenda, Houston, TX 77076       </v>
      </c>
      <c r="K1071" s="111">
        <v>43622</v>
      </c>
      <c r="L1071" s="111">
        <v>43622</v>
      </c>
      <c r="M1071" s="111">
        <v>43678</v>
      </c>
      <c r="N1071" s="111">
        <v>43678</v>
      </c>
      <c r="O1071" s="111"/>
      <c r="P1071" s="110" t="s">
        <v>989</v>
      </c>
      <c r="Q1071" s="110" t="s">
        <v>761</v>
      </c>
      <c r="R1071" s="110" t="s">
        <v>4361</v>
      </c>
      <c r="S1071" s="110" t="s">
        <v>4181</v>
      </c>
    </row>
    <row r="1072" spans="1:19" hidden="1" x14ac:dyDescent="0.2">
      <c r="A1072" s="110">
        <v>440059</v>
      </c>
      <c r="B1072" s="110" t="s">
        <v>1051</v>
      </c>
      <c r="D1072" s="110" t="s">
        <v>2084</v>
      </c>
      <c r="E1072" s="110" t="s">
        <v>5735</v>
      </c>
      <c r="G1072" s="110" t="s">
        <v>4330</v>
      </c>
      <c r="H1072" s="110" t="s">
        <v>4094</v>
      </c>
      <c r="I1072" s="110" t="s">
        <v>5734</v>
      </c>
      <c r="J1072" s="110" t="str">
        <f t="shared" si="16"/>
        <v xml:space="preserve">5915 Nordling, Houston, TX 77076       </v>
      </c>
      <c r="K1072" s="111">
        <v>43622</v>
      </c>
      <c r="L1072" s="111">
        <v>43622</v>
      </c>
      <c r="M1072" s="111">
        <v>43678</v>
      </c>
      <c r="N1072" s="111">
        <v>43678</v>
      </c>
      <c r="O1072" s="111"/>
      <c r="P1072" s="110" t="s">
        <v>989</v>
      </c>
      <c r="Q1072" s="110" t="s">
        <v>761</v>
      </c>
      <c r="R1072" s="110" t="s">
        <v>4361</v>
      </c>
      <c r="S1072" s="110" t="s">
        <v>4181</v>
      </c>
    </row>
    <row r="1073" spans="1:19" hidden="1" x14ac:dyDescent="0.2">
      <c r="A1073" s="110">
        <v>440060</v>
      </c>
      <c r="B1073" s="110" t="s">
        <v>1035</v>
      </c>
      <c r="D1073" s="110" t="s">
        <v>1153</v>
      </c>
      <c r="E1073" s="110" t="s">
        <v>5736</v>
      </c>
      <c r="G1073" s="110" t="s">
        <v>5565</v>
      </c>
      <c r="H1073" s="110" t="s">
        <v>4094</v>
      </c>
      <c r="I1073" s="110" t="s">
        <v>5737</v>
      </c>
      <c r="J1073" s="110" t="str">
        <f t="shared" si="16"/>
        <v xml:space="preserve">1105 Orrel Dr, Pasadena, TX 77503       </v>
      </c>
      <c r="K1073" s="111">
        <v>43620</v>
      </c>
      <c r="L1073" s="111">
        <v>43620</v>
      </c>
      <c r="M1073" s="111">
        <v>43678</v>
      </c>
      <c r="N1073" s="111">
        <v>43678</v>
      </c>
      <c r="O1073" s="111"/>
      <c r="P1073" s="110" t="s">
        <v>989</v>
      </c>
      <c r="Q1073" s="110" t="s">
        <v>761</v>
      </c>
      <c r="R1073" s="110" t="s">
        <v>4361</v>
      </c>
      <c r="S1073" s="110" t="s">
        <v>4181</v>
      </c>
    </row>
    <row r="1074" spans="1:19" x14ac:dyDescent="0.2">
      <c r="A1074" s="110">
        <v>440061</v>
      </c>
      <c r="B1074" s="110" t="s">
        <v>2085</v>
      </c>
      <c r="D1074" s="110" t="s">
        <v>2086</v>
      </c>
      <c r="E1074" s="110" t="s">
        <v>5738</v>
      </c>
      <c r="G1074" s="110" t="s">
        <v>5728</v>
      </c>
      <c r="H1074" s="110" t="s">
        <v>4094</v>
      </c>
      <c r="I1074" s="110" t="s">
        <v>5729</v>
      </c>
      <c r="J1074" s="110" t="str">
        <f t="shared" si="16"/>
        <v xml:space="preserve">4324 36th St, Port Arthur, TX 77642       </v>
      </c>
      <c r="K1074" s="111">
        <v>43620</v>
      </c>
      <c r="L1074" s="111">
        <v>43620</v>
      </c>
      <c r="M1074" s="111">
        <v>45625</v>
      </c>
      <c r="N1074" s="111"/>
      <c r="O1074" s="111"/>
      <c r="P1074" s="110" t="s">
        <v>1057</v>
      </c>
      <c r="Q1074" s="110" t="s">
        <v>761</v>
      </c>
      <c r="R1074" s="110" t="s">
        <v>4445</v>
      </c>
      <c r="S1074" s="110" t="s">
        <v>4181</v>
      </c>
    </row>
    <row r="1075" spans="1:19" hidden="1" x14ac:dyDescent="0.2">
      <c r="A1075" s="110">
        <v>440062</v>
      </c>
      <c r="B1075" s="110" t="s">
        <v>1308</v>
      </c>
      <c r="C1075" s="110" t="s">
        <v>848</v>
      </c>
      <c r="D1075" s="110" t="s">
        <v>2087</v>
      </c>
      <c r="E1075" s="110" t="s">
        <v>5739</v>
      </c>
      <c r="G1075" s="110" t="s">
        <v>5728</v>
      </c>
      <c r="H1075" s="110" t="s">
        <v>4094</v>
      </c>
      <c r="I1075" s="110" t="s">
        <v>5740</v>
      </c>
      <c r="J1075" s="110" t="str">
        <f t="shared" si="16"/>
        <v xml:space="preserve">3223 Allison Ave Groves, Port Arthur, TX 77649       </v>
      </c>
      <c r="K1075" s="111">
        <v>43641</v>
      </c>
      <c r="L1075" s="111">
        <v>43641</v>
      </c>
      <c r="M1075" s="111">
        <v>43957</v>
      </c>
      <c r="N1075" s="111">
        <v>43957</v>
      </c>
      <c r="O1075" s="111"/>
      <c r="P1075" s="110" t="s">
        <v>989</v>
      </c>
      <c r="Q1075" s="110" t="s">
        <v>761</v>
      </c>
      <c r="R1075" s="110" t="s">
        <v>4361</v>
      </c>
      <c r="S1075" s="110" t="s">
        <v>3886</v>
      </c>
    </row>
    <row r="1076" spans="1:19" hidden="1" x14ac:dyDescent="0.2">
      <c r="A1076" s="110">
        <v>440063</v>
      </c>
      <c r="B1076" s="110" t="s">
        <v>2088</v>
      </c>
      <c r="C1076" s="110" t="s">
        <v>762</v>
      </c>
      <c r="D1076" s="110" t="s">
        <v>2089</v>
      </c>
      <c r="E1076" s="110" t="s">
        <v>5741</v>
      </c>
      <c r="G1076" s="110" t="s">
        <v>5728</v>
      </c>
      <c r="H1076" s="110" t="s">
        <v>4094</v>
      </c>
      <c r="I1076" s="110" t="s">
        <v>5723</v>
      </c>
      <c r="J1076" s="110" t="str">
        <f t="shared" si="16"/>
        <v xml:space="preserve">1832 19th St , Port Arthur, TX 77640       </v>
      </c>
      <c r="K1076" s="111">
        <v>43642</v>
      </c>
      <c r="L1076" s="111">
        <v>43636</v>
      </c>
      <c r="M1076" s="111">
        <v>43637</v>
      </c>
      <c r="N1076" s="111">
        <v>43637</v>
      </c>
      <c r="O1076" s="111"/>
      <c r="P1076" s="110" t="s">
        <v>989</v>
      </c>
      <c r="Q1076" s="110" t="s">
        <v>761</v>
      </c>
      <c r="R1076" s="110" t="s">
        <v>4361</v>
      </c>
      <c r="S1076" s="110" t="s">
        <v>4181</v>
      </c>
    </row>
    <row r="1077" spans="1:19" hidden="1" x14ac:dyDescent="0.2">
      <c r="A1077" s="110">
        <v>440064</v>
      </c>
      <c r="B1077" s="110" t="s">
        <v>1245</v>
      </c>
      <c r="C1077" s="110" t="s">
        <v>778</v>
      </c>
      <c r="D1077" s="110" t="s">
        <v>2090</v>
      </c>
      <c r="E1077" s="110" t="s">
        <v>5742</v>
      </c>
      <c r="G1077" s="110" t="s">
        <v>5743</v>
      </c>
      <c r="H1077" s="110" t="s">
        <v>4094</v>
      </c>
      <c r="I1077" s="110" t="s">
        <v>5744</v>
      </c>
      <c r="J1077" s="110" t="str">
        <f t="shared" si="16"/>
        <v xml:space="preserve">30784 Calle Alegre, Los Fresnos, TX 78566       </v>
      </c>
      <c r="K1077" s="111">
        <v>43647</v>
      </c>
      <c r="L1077" s="111">
        <v>43647</v>
      </c>
      <c r="M1077" s="111">
        <v>43806</v>
      </c>
      <c r="N1077" s="111">
        <v>43728</v>
      </c>
      <c r="O1077" s="111"/>
      <c r="P1077" s="110" t="s">
        <v>1454</v>
      </c>
      <c r="Q1077" s="110" t="s">
        <v>761</v>
      </c>
      <c r="R1077" s="110" t="s">
        <v>4926</v>
      </c>
      <c r="S1077" s="110" t="s">
        <v>4181</v>
      </c>
    </row>
    <row r="1078" spans="1:19" hidden="1" x14ac:dyDescent="0.2">
      <c r="A1078" s="110">
        <v>440065</v>
      </c>
      <c r="B1078" s="110" t="s">
        <v>2091</v>
      </c>
      <c r="C1078" s="110" t="s">
        <v>791</v>
      </c>
      <c r="D1078" s="110" t="s">
        <v>2092</v>
      </c>
      <c r="E1078" s="110" t="s">
        <v>5745</v>
      </c>
      <c r="G1078" s="110" t="s">
        <v>5728</v>
      </c>
      <c r="H1078" s="110" t="s">
        <v>4094</v>
      </c>
      <c r="I1078" s="110" t="s">
        <v>5729</v>
      </c>
      <c r="J1078" s="110" t="str">
        <f t="shared" si="16"/>
        <v xml:space="preserve">1348 Jefferson Dr, Port Arthur, TX 77642       </v>
      </c>
      <c r="L1078" s="111">
        <v>43647</v>
      </c>
      <c r="M1078" s="111">
        <v>43679</v>
      </c>
      <c r="N1078" s="111">
        <v>43679</v>
      </c>
      <c r="O1078" s="111"/>
      <c r="P1078" s="110" t="s">
        <v>989</v>
      </c>
      <c r="Q1078" s="110" t="s">
        <v>761</v>
      </c>
      <c r="R1078" s="110" t="s">
        <v>4361</v>
      </c>
      <c r="S1078" s="110" t="s">
        <v>4181</v>
      </c>
    </row>
    <row r="1079" spans="1:19" hidden="1" x14ac:dyDescent="0.2">
      <c r="A1079" s="110">
        <v>440066</v>
      </c>
      <c r="B1079" s="110" t="s">
        <v>2093</v>
      </c>
      <c r="C1079" s="110" t="s">
        <v>776</v>
      </c>
      <c r="D1079" s="110" t="s">
        <v>2086</v>
      </c>
      <c r="E1079" s="110" t="s">
        <v>5746</v>
      </c>
      <c r="G1079" s="110" t="s">
        <v>5728</v>
      </c>
      <c r="H1079" s="110" t="s">
        <v>4094</v>
      </c>
      <c r="I1079" s="110" t="s">
        <v>5729</v>
      </c>
      <c r="J1079" s="110" t="str">
        <f t="shared" si="16"/>
        <v xml:space="preserve">5213 14th Street, Port Arthur, TX 77642       </v>
      </c>
      <c r="L1079" s="111">
        <v>43661</v>
      </c>
      <c r="M1079" s="111">
        <v>43825</v>
      </c>
      <c r="N1079" s="111">
        <v>43825</v>
      </c>
      <c r="O1079" s="111"/>
      <c r="P1079" s="110" t="s">
        <v>989</v>
      </c>
      <c r="Q1079" s="110" t="s">
        <v>761</v>
      </c>
      <c r="R1079" s="110" t="s">
        <v>4361</v>
      </c>
      <c r="S1079" s="110" t="s">
        <v>4181</v>
      </c>
    </row>
    <row r="1080" spans="1:19" hidden="1" x14ac:dyDescent="0.2">
      <c r="A1080" s="110">
        <v>440067</v>
      </c>
      <c r="B1080" s="110" t="s">
        <v>877</v>
      </c>
      <c r="C1080" s="110" t="s">
        <v>769</v>
      </c>
      <c r="D1080" s="110" t="s">
        <v>2094</v>
      </c>
      <c r="E1080" s="110" t="s">
        <v>5747</v>
      </c>
      <c r="G1080" s="110" t="s">
        <v>5748</v>
      </c>
      <c r="H1080" s="110" t="s">
        <v>4094</v>
      </c>
      <c r="I1080" s="110" t="s">
        <v>5576</v>
      </c>
      <c r="J1080" s="110" t="str">
        <f t="shared" si="16"/>
        <v xml:space="preserve">1085 Minessota Rd, Palm View, TX 78572       </v>
      </c>
      <c r="L1080" s="111">
        <v>43654</v>
      </c>
      <c r="M1080" s="111">
        <v>43700</v>
      </c>
      <c r="N1080" s="111">
        <v>43700</v>
      </c>
      <c r="O1080" s="111"/>
      <c r="P1080" s="110" t="s">
        <v>989</v>
      </c>
      <c r="Q1080" s="110" t="s">
        <v>761</v>
      </c>
      <c r="R1080" s="110" t="s">
        <v>4361</v>
      </c>
      <c r="S1080" s="110" t="s">
        <v>4181</v>
      </c>
    </row>
    <row r="1081" spans="1:19" hidden="1" x14ac:dyDescent="0.2">
      <c r="A1081" s="110">
        <v>440068</v>
      </c>
      <c r="B1081" s="110" t="s">
        <v>826</v>
      </c>
      <c r="C1081" s="110" t="s">
        <v>762</v>
      </c>
      <c r="D1081" s="110" t="s">
        <v>2095</v>
      </c>
      <c r="E1081" s="110" t="s">
        <v>5749</v>
      </c>
      <c r="G1081" s="110" t="s">
        <v>4104</v>
      </c>
      <c r="H1081" s="110" t="s">
        <v>4094</v>
      </c>
      <c r="I1081" s="110" t="s">
        <v>4297</v>
      </c>
      <c r="J1081" s="110" t="str">
        <f t="shared" si="16"/>
        <v xml:space="preserve">10700 Wood Meadow Pkwy, Dallas, TX 75228       </v>
      </c>
      <c r="K1081" s="111">
        <v>43668</v>
      </c>
      <c r="L1081" s="111">
        <v>44067</v>
      </c>
      <c r="M1081" s="111">
        <v>44139</v>
      </c>
      <c r="N1081" s="111">
        <v>44139</v>
      </c>
      <c r="O1081" s="111"/>
      <c r="P1081" s="110" t="s">
        <v>989</v>
      </c>
      <c r="Q1081" s="110" t="s">
        <v>761</v>
      </c>
      <c r="R1081" s="110" t="s">
        <v>4361</v>
      </c>
      <c r="S1081" s="110" t="s">
        <v>4181</v>
      </c>
    </row>
    <row r="1082" spans="1:19" hidden="1" x14ac:dyDescent="0.2">
      <c r="A1082" s="110">
        <v>440069</v>
      </c>
      <c r="B1082" s="110" t="s">
        <v>2096</v>
      </c>
      <c r="C1082" s="110" t="s">
        <v>1047</v>
      </c>
      <c r="D1082" s="110" t="s">
        <v>2097</v>
      </c>
      <c r="E1082" s="110" t="s">
        <v>5750</v>
      </c>
      <c r="G1082" s="110" t="s">
        <v>5751</v>
      </c>
      <c r="H1082" s="110" t="s">
        <v>4094</v>
      </c>
      <c r="I1082" s="110" t="s">
        <v>4127</v>
      </c>
      <c r="J1082" s="110" t="str">
        <f t="shared" si="16"/>
        <v xml:space="preserve">2443 Sunflower Dr, Arlington , TX 76014       </v>
      </c>
      <c r="L1082" s="111">
        <v>43675</v>
      </c>
      <c r="M1082" s="111">
        <v>43868</v>
      </c>
      <c r="N1082" s="111">
        <v>43868</v>
      </c>
      <c r="O1082" s="111"/>
      <c r="P1082" s="110" t="s">
        <v>812</v>
      </c>
      <c r="Q1082" s="110" t="s">
        <v>761</v>
      </c>
      <c r="R1082" s="110" t="s">
        <v>4143</v>
      </c>
      <c r="S1082" s="110" t="s">
        <v>3886</v>
      </c>
    </row>
    <row r="1083" spans="1:19" hidden="1" x14ac:dyDescent="0.2">
      <c r="A1083" s="110">
        <v>440070</v>
      </c>
      <c r="B1083" s="110" t="s">
        <v>1209</v>
      </c>
      <c r="C1083" s="110" t="s">
        <v>778</v>
      </c>
      <c r="D1083" s="110" t="s">
        <v>2098</v>
      </c>
      <c r="E1083" s="110" t="s">
        <v>5752</v>
      </c>
      <c r="G1083" s="110" t="s">
        <v>5728</v>
      </c>
      <c r="H1083" s="110" t="s">
        <v>4094</v>
      </c>
      <c r="I1083" s="110" t="s">
        <v>5729</v>
      </c>
      <c r="J1083" s="110" t="str">
        <f t="shared" si="16"/>
        <v xml:space="preserve">4940 23rd st, Port Arthur, TX 77642       </v>
      </c>
      <c r="L1083" s="111">
        <v>43682</v>
      </c>
      <c r="M1083" s="111">
        <v>43825</v>
      </c>
      <c r="N1083" s="111">
        <v>43825</v>
      </c>
      <c r="O1083" s="111"/>
      <c r="P1083" s="110" t="s">
        <v>989</v>
      </c>
      <c r="Q1083" s="110" t="s">
        <v>761</v>
      </c>
      <c r="R1083" s="110" t="s">
        <v>4361</v>
      </c>
      <c r="S1083" s="110" t="s">
        <v>4181</v>
      </c>
    </row>
    <row r="1084" spans="1:19" hidden="1" x14ac:dyDescent="0.2">
      <c r="A1084" s="110">
        <v>440071</v>
      </c>
      <c r="B1084" s="110" t="s">
        <v>826</v>
      </c>
      <c r="D1084" s="110" t="s">
        <v>2099</v>
      </c>
      <c r="E1084" s="110" t="s">
        <v>5753</v>
      </c>
      <c r="G1084" s="110" t="s">
        <v>5754</v>
      </c>
      <c r="H1084" s="110" t="s">
        <v>5280</v>
      </c>
      <c r="I1084" s="110" t="s">
        <v>5755</v>
      </c>
      <c r="J1084" s="110" t="str">
        <f t="shared" si="16"/>
        <v xml:space="preserve">1966 W 20th, Los Angles, CA 90018       </v>
      </c>
      <c r="L1084" s="111">
        <v>43689</v>
      </c>
      <c r="M1084" s="111">
        <v>43945</v>
      </c>
      <c r="N1084" s="111">
        <v>43945</v>
      </c>
      <c r="O1084" s="111"/>
      <c r="P1084" s="110" t="s">
        <v>989</v>
      </c>
      <c r="Q1084" s="110" t="s">
        <v>761</v>
      </c>
      <c r="R1084" s="110" t="s">
        <v>4361</v>
      </c>
      <c r="S1084" s="110" t="s">
        <v>4181</v>
      </c>
    </row>
    <row r="1085" spans="1:19" x14ac:dyDescent="0.2">
      <c r="A1085" s="110">
        <v>440072</v>
      </c>
      <c r="B1085" s="110" t="s">
        <v>2100</v>
      </c>
      <c r="D1085" s="110" t="s">
        <v>862</v>
      </c>
      <c r="E1085" s="110" t="s">
        <v>5746</v>
      </c>
      <c r="G1085" s="110" t="s">
        <v>5728</v>
      </c>
      <c r="H1085" s="110" t="s">
        <v>4094</v>
      </c>
      <c r="I1085" s="110" t="s">
        <v>5729</v>
      </c>
      <c r="J1085" s="110" t="str">
        <f t="shared" si="16"/>
        <v xml:space="preserve">5213 14th Street, Port Arthur, TX 77642       </v>
      </c>
      <c r="K1085" s="111">
        <v>43692</v>
      </c>
      <c r="L1085" s="111">
        <v>43692</v>
      </c>
      <c r="M1085" s="111">
        <v>45626</v>
      </c>
      <c r="N1085" s="111"/>
      <c r="O1085" s="111"/>
      <c r="P1085" s="110" t="s">
        <v>1057</v>
      </c>
      <c r="Q1085" s="110" t="s">
        <v>761</v>
      </c>
      <c r="R1085" s="110" t="s">
        <v>4445</v>
      </c>
      <c r="S1085" s="110" t="s">
        <v>4181</v>
      </c>
    </row>
    <row r="1086" spans="1:19" hidden="1" x14ac:dyDescent="0.2">
      <c r="A1086" s="110">
        <v>440073</v>
      </c>
      <c r="B1086" s="110" t="s">
        <v>1793</v>
      </c>
      <c r="D1086" s="110" t="s">
        <v>2101</v>
      </c>
      <c r="E1086" s="110" t="s">
        <v>5756</v>
      </c>
      <c r="G1086" s="110" t="s">
        <v>4330</v>
      </c>
      <c r="H1086" s="110" t="s">
        <v>4094</v>
      </c>
      <c r="I1086" s="110" t="s">
        <v>5757</v>
      </c>
      <c r="J1086" s="110" t="str">
        <f t="shared" si="16"/>
        <v xml:space="preserve">7934 Matson St, Houston, TX 77078       </v>
      </c>
      <c r="L1086" s="111">
        <v>43690</v>
      </c>
      <c r="M1086" s="111">
        <v>43773</v>
      </c>
      <c r="N1086" s="111">
        <v>44176</v>
      </c>
      <c r="O1086" s="111"/>
      <c r="P1086" s="110" t="s">
        <v>989</v>
      </c>
      <c r="Q1086" s="110" t="s">
        <v>761</v>
      </c>
      <c r="R1086" s="110" t="s">
        <v>4361</v>
      </c>
      <c r="S1086" s="110" t="s">
        <v>4181</v>
      </c>
    </row>
    <row r="1087" spans="1:19" hidden="1" x14ac:dyDescent="0.2">
      <c r="A1087" s="110">
        <v>440074</v>
      </c>
      <c r="B1087" s="110" t="s">
        <v>928</v>
      </c>
      <c r="C1087" s="110" t="s">
        <v>769</v>
      </c>
      <c r="D1087" s="110" t="s">
        <v>2102</v>
      </c>
      <c r="E1087" s="110" t="s">
        <v>5758</v>
      </c>
      <c r="G1087" s="110" t="s">
        <v>5575</v>
      </c>
      <c r="H1087" s="110" t="s">
        <v>4094</v>
      </c>
      <c r="I1087" s="110" t="s">
        <v>5759</v>
      </c>
      <c r="J1087" s="110" t="str">
        <f t="shared" si="16"/>
        <v xml:space="preserve">1200 W 23rd Place, Mission, TX 78574       </v>
      </c>
      <c r="L1087" s="111">
        <v>43689</v>
      </c>
      <c r="M1087" s="111">
        <v>43699</v>
      </c>
      <c r="N1087" s="111">
        <v>43699</v>
      </c>
      <c r="O1087" s="111"/>
      <c r="P1087" s="110" t="s">
        <v>989</v>
      </c>
      <c r="Q1087" s="110" t="s">
        <v>761</v>
      </c>
      <c r="R1087" s="110" t="s">
        <v>4361</v>
      </c>
      <c r="S1087" s="110" t="s">
        <v>4181</v>
      </c>
    </row>
    <row r="1088" spans="1:19" hidden="1" x14ac:dyDescent="0.2">
      <c r="A1088" s="110">
        <v>440075</v>
      </c>
      <c r="B1088" s="110" t="s">
        <v>1312</v>
      </c>
      <c r="C1088" s="110" t="s">
        <v>778</v>
      </c>
      <c r="D1088" s="110" t="s">
        <v>2103</v>
      </c>
      <c r="E1088" s="110" t="s">
        <v>5760</v>
      </c>
      <c r="G1088" s="110" t="s">
        <v>5575</v>
      </c>
      <c r="H1088" s="110" t="s">
        <v>4094</v>
      </c>
      <c r="I1088" s="110" t="s">
        <v>5759</v>
      </c>
      <c r="J1088" s="110" t="str">
        <f t="shared" si="16"/>
        <v xml:space="preserve">2609 Silveroda Circle, Mission, TX 78574       </v>
      </c>
      <c r="L1088" s="111">
        <v>43685</v>
      </c>
      <c r="M1088" s="111">
        <v>43729</v>
      </c>
      <c r="N1088" s="111">
        <v>43729</v>
      </c>
      <c r="O1088" s="111"/>
      <c r="P1088" s="110" t="s">
        <v>989</v>
      </c>
      <c r="Q1088" s="110" t="s">
        <v>761</v>
      </c>
      <c r="R1088" s="110" t="s">
        <v>4361</v>
      </c>
      <c r="S1088" s="110" t="s">
        <v>4181</v>
      </c>
    </row>
    <row r="1089" spans="1:19" hidden="1" x14ac:dyDescent="0.2">
      <c r="A1089" s="110">
        <v>440076</v>
      </c>
      <c r="B1089" s="110" t="s">
        <v>2104</v>
      </c>
      <c r="D1089" s="110" t="s">
        <v>1954</v>
      </c>
      <c r="E1089" s="110" t="s">
        <v>5761</v>
      </c>
      <c r="G1089" s="110" t="s">
        <v>4575</v>
      </c>
      <c r="H1089" s="110" t="s">
        <v>4094</v>
      </c>
      <c r="I1089" s="110" t="s">
        <v>5654</v>
      </c>
      <c r="J1089" s="110" t="str">
        <f t="shared" si="16"/>
        <v xml:space="preserve">13817 Kershaw St, Houston , TX 77037       </v>
      </c>
      <c r="L1089" s="111">
        <v>43704</v>
      </c>
      <c r="M1089" s="111">
        <v>43738</v>
      </c>
      <c r="N1089" s="111">
        <v>43738</v>
      </c>
      <c r="O1089" s="111"/>
      <c r="P1089" s="110" t="s">
        <v>989</v>
      </c>
      <c r="Q1089" s="110" t="s">
        <v>761</v>
      </c>
      <c r="R1089" s="110" t="s">
        <v>4361</v>
      </c>
      <c r="S1089" s="110" t="s">
        <v>4181</v>
      </c>
    </row>
    <row r="1090" spans="1:19" hidden="1" x14ac:dyDescent="0.2">
      <c r="A1090" s="110">
        <v>440077</v>
      </c>
      <c r="B1090" s="110" t="s">
        <v>877</v>
      </c>
      <c r="C1090" s="110" t="s">
        <v>766</v>
      </c>
      <c r="D1090" s="110" t="s">
        <v>2105</v>
      </c>
      <c r="E1090" s="110" t="s">
        <v>5762</v>
      </c>
      <c r="G1090" s="110" t="s">
        <v>5728</v>
      </c>
      <c r="H1090" s="110" t="s">
        <v>4094</v>
      </c>
      <c r="I1090" s="110" t="s">
        <v>5729</v>
      </c>
      <c r="J1090" s="110" t="str">
        <f t="shared" si="16"/>
        <v xml:space="preserve">2515 Mills Ave , Port Arthur, TX 77642       </v>
      </c>
      <c r="L1090" s="111">
        <v>43705</v>
      </c>
      <c r="M1090" s="111">
        <v>43728</v>
      </c>
      <c r="N1090" s="111">
        <v>43728</v>
      </c>
      <c r="O1090" s="111"/>
      <c r="P1090" s="110" t="s">
        <v>989</v>
      </c>
      <c r="Q1090" s="110" t="s">
        <v>761</v>
      </c>
      <c r="R1090" s="110" t="s">
        <v>4361</v>
      </c>
      <c r="S1090" s="110" t="s">
        <v>4181</v>
      </c>
    </row>
    <row r="1091" spans="1:19" hidden="1" x14ac:dyDescent="0.2">
      <c r="A1091" s="110">
        <v>440078</v>
      </c>
      <c r="B1091" s="110" t="s">
        <v>1102</v>
      </c>
      <c r="C1091" s="110" t="s">
        <v>1039</v>
      </c>
      <c r="D1091" s="110" t="s">
        <v>2101</v>
      </c>
      <c r="E1091" s="110" t="s">
        <v>5763</v>
      </c>
      <c r="G1091" s="110" t="s">
        <v>5764</v>
      </c>
      <c r="H1091" s="110" t="s">
        <v>4094</v>
      </c>
      <c r="I1091" s="110" t="s">
        <v>5765</v>
      </c>
      <c r="J1091" s="110" t="str">
        <f t="shared" ref="J1091:J1154" si="17">E1091 &amp; IF(F1091&lt;&gt;"", ", " &amp; F1091, "") &amp; ", " &amp; G1091 &amp; ", " &amp; H1091 &amp; " " &amp; I1091</f>
        <v xml:space="preserve">P.O Box 291, Hargill, TX 78549       </v>
      </c>
      <c r="L1091" s="111">
        <v>43705</v>
      </c>
      <c r="M1091" s="111">
        <v>43732</v>
      </c>
      <c r="N1091" s="111">
        <v>43732</v>
      </c>
      <c r="O1091" s="111"/>
      <c r="P1091" s="110" t="s">
        <v>989</v>
      </c>
      <c r="Q1091" s="110" t="s">
        <v>761</v>
      </c>
      <c r="R1091" s="110" t="s">
        <v>4361</v>
      </c>
      <c r="S1091" s="110" t="s">
        <v>4181</v>
      </c>
    </row>
    <row r="1092" spans="1:19" hidden="1" x14ac:dyDescent="0.2">
      <c r="A1092" s="110">
        <v>440079</v>
      </c>
      <c r="B1092" s="110" t="s">
        <v>1070</v>
      </c>
      <c r="D1092" s="110" t="s">
        <v>2106</v>
      </c>
      <c r="E1092" s="110" t="s">
        <v>5766</v>
      </c>
      <c r="G1092" s="110" t="s">
        <v>5767</v>
      </c>
      <c r="H1092" s="110" t="s">
        <v>4094</v>
      </c>
      <c r="I1092" s="110" t="s">
        <v>5687</v>
      </c>
      <c r="J1092" s="110" t="str">
        <f t="shared" si="17"/>
        <v xml:space="preserve">1705 Jenkins Rd Apt 180, Pasadina, TX 77506       </v>
      </c>
      <c r="K1092" s="111">
        <v>43700</v>
      </c>
      <c r="L1092" s="111">
        <v>44053</v>
      </c>
      <c r="M1092" s="111">
        <v>44356</v>
      </c>
      <c r="N1092" s="111">
        <v>44356</v>
      </c>
      <c r="O1092" s="111">
        <v>44110</v>
      </c>
      <c r="P1092" s="110" t="s">
        <v>1022</v>
      </c>
      <c r="Q1092" s="110" t="s">
        <v>761</v>
      </c>
      <c r="R1092" s="110" t="s">
        <v>4404</v>
      </c>
      <c r="S1092" s="110" t="s">
        <v>4181</v>
      </c>
    </row>
    <row r="1093" spans="1:19" hidden="1" x14ac:dyDescent="0.2">
      <c r="A1093" s="110">
        <v>440080</v>
      </c>
      <c r="B1093" s="110" t="s">
        <v>1645</v>
      </c>
      <c r="C1093" s="110" t="s">
        <v>759</v>
      </c>
      <c r="D1093" s="110" t="s">
        <v>1133</v>
      </c>
      <c r="E1093" s="110" t="s">
        <v>5768</v>
      </c>
      <c r="G1093" s="110" t="s">
        <v>5565</v>
      </c>
      <c r="H1093" s="110" t="s">
        <v>4094</v>
      </c>
      <c r="I1093" s="110" t="s">
        <v>5687</v>
      </c>
      <c r="J1093" s="110" t="str">
        <f t="shared" si="17"/>
        <v xml:space="preserve">1221 Bernard St, Pasadena, TX 77506       </v>
      </c>
      <c r="L1093" s="111">
        <v>43912</v>
      </c>
      <c r="M1093" s="111">
        <v>43942</v>
      </c>
      <c r="N1093" s="111">
        <v>43942</v>
      </c>
      <c r="O1093" s="111">
        <v>43704</v>
      </c>
      <c r="P1093" s="110" t="s">
        <v>989</v>
      </c>
      <c r="Q1093" s="110" t="s">
        <v>761</v>
      </c>
      <c r="R1093" s="110" t="s">
        <v>4361</v>
      </c>
      <c r="S1093" s="110" t="s">
        <v>4181</v>
      </c>
    </row>
    <row r="1094" spans="1:19" hidden="1" x14ac:dyDescent="0.2">
      <c r="A1094" s="110">
        <v>440081</v>
      </c>
      <c r="B1094" s="110" t="s">
        <v>1277</v>
      </c>
      <c r="D1094" s="110" t="s">
        <v>2107</v>
      </c>
      <c r="E1094" s="110" t="s">
        <v>5769</v>
      </c>
      <c r="G1094" s="110" t="s">
        <v>4330</v>
      </c>
      <c r="H1094" s="110" t="s">
        <v>4094</v>
      </c>
      <c r="I1094" s="110" t="s">
        <v>5770</v>
      </c>
      <c r="J1094" s="110" t="str">
        <f t="shared" si="17"/>
        <v xml:space="preserve">1308 N 70th St, Houston, TX 77011       </v>
      </c>
      <c r="L1094" s="111">
        <v>43700</v>
      </c>
      <c r="M1094" s="111">
        <v>43719</v>
      </c>
      <c r="N1094" s="111">
        <v>43719</v>
      </c>
      <c r="O1094" s="111"/>
      <c r="P1094" s="110" t="s">
        <v>989</v>
      </c>
      <c r="Q1094" s="110" t="s">
        <v>761</v>
      </c>
      <c r="R1094" s="110" t="s">
        <v>4361</v>
      </c>
      <c r="S1094" s="110" t="s">
        <v>4181</v>
      </c>
    </row>
    <row r="1095" spans="1:19" x14ac:dyDescent="0.2">
      <c r="A1095" s="110">
        <v>440082</v>
      </c>
      <c r="B1095" s="110" t="s">
        <v>887</v>
      </c>
      <c r="C1095" s="110" t="s">
        <v>791</v>
      </c>
      <c r="D1095" s="110" t="s">
        <v>2108</v>
      </c>
      <c r="E1095" s="110" t="s">
        <v>5771</v>
      </c>
      <c r="G1095" s="110" t="s">
        <v>5435</v>
      </c>
      <c r="H1095" s="110" t="s">
        <v>4094</v>
      </c>
      <c r="I1095" s="110" t="s">
        <v>5772</v>
      </c>
      <c r="J1095" s="110" t="str">
        <f t="shared" si="17"/>
        <v xml:space="preserve">20906 Oneida Forest Trail, Katy, TX 77449       </v>
      </c>
      <c r="K1095" s="111">
        <v>43710</v>
      </c>
      <c r="L1095" s="111">
        <v>43710</v>
      </c>
      <c r="M1095" s="111">
        <v>45626</v>
      </c>
      <c r="N1095" s="111"/>
      <c r="O1095" s="111"/>
      <c r="P1095" s="110" t="s">
        <v>1130</v>
      </c>
      <c r="Q1095" s="110" t="s">
        <v>761</v>
      </c>
      <c r="R1095" s="110" t="s">
        <v>4541</v>
      </c>
      <c r="S1095" s="110" t="s">
        <v>4181</v>
      </c>
    </row>
    <row r="1096" spans="1:19" hidden="1" x14ac:dyDescent="0.2">
      <c r="A1096" s="110">
        <v>440083</v>
      </c>
      <c r="B1096" s="110" t="s">
        <v>1132</v>
      </c>
      <c r="D1096" s="110" t="s">
        <v>1017</v>
      </c>
      <c r="E1096" s="110" t="s">
        <v>5773</v>
      </c>
      <c r="G1096" s="110" t="s">
        <v>4330</v>
      </c>
      <c r="H1096" s="110" t="s">
        <v>4094</v>
      </c>
      <c r="I1096" s="110" t="s">
        <v>5627</v>
      </c>
      <c r="J1096" s="110" t="str">
        <f t="shared" si="17"/>
        <v xml:space="preserve">16818 City View Pl #77, Houston, TX 77060       </v>
      </c>
      <c r="K1096" s="111">
        <v>44398</v>
      </c>
      <c r="L1096" s="111">
        <v>43710</v>
      </c>
      <c r="M1096" s="111">
        <v>44409</v>
      </c>
      <c r="N1096" s="111">
        <v>44409</v>
      </c>
      <c r="O1096" s="111">
        <v>44398</v>
      </c>
      <c r="P1096" s="110" t="s">
        <v>1027</v>
      </c>
      <c r="Q1096" s="110" t="s">
        <v>761</v>
      </c>
      <c r="R1096" s="110" t="s">
        <v>4411</v>
      </c>
      <c r="S1096" s="110" t="s">
        <v>4181</v>
      </c>
    </row>
    <row r="1097" spans="1:19" hidden="1" x14ac:dyDescent="0.2">
      <c r="A1097" s="110">
        <v>440084</v>
      </c>
      <c r="B1097" s="110" t="s">
        <v>1071</v>
      </c>
      <c r="D1097" s="110" t="s">
        <v>2109</v>
      </c>
      <c r="E1097" s="110" t="s">
        <v>5774</v>
      </c>
      <c r="G1097" s="110" t="s">
        <v>5775</v>
      </c>
      <c r="H1097" s="110" t="s">
        <v>4094</v>
      </c>
      <c r="I1097" s="110" t="s">
        <v>5776</v>
      </c>
      <c r="J1097" s="110" t="str">
        <f t="shared" si="17"/>
        <v xml:space="preserve">814 Boxster CT, Humble, TX 77396       </v>
      </c>
      <c r="L1097" s="111">
        <v>43710</v>
      </c>
      <c r="M1097" s="111">
        <v>44883</v>
      </c>
      <c r="N1097" s="111">
        <v>44883</v>
      </c>
      <c r="O1097" s="111"/>
      <c r="P1097" s="110" t="s">
        <v>1352</v>
      </c>
      <c r="Q1097" s="110" t="s">
        <v>761</v>
      </c>
      <c r="R1097" s="110" t="s">
        <v>4818</v>
      </c>
      <c r="S1097" s="110" t="s">
        <v>4181</v>
      </c>
    </row>
    <row r="1098" spans="1:19" hidden="1" x14ac:dyDescent="0.2">
      <c r="A1098" s="110">
        <v>440085</v>
      </c>
      <c r="B1098" s="110" t="s">
        <v>1061</v>
      </c>
      <c r="C1098" s="110" t="s">
        <v>778</v>
      </c>
      <c r="D1098" s="110" t="s">
        <v>2110</v>
      </c>
      <c r="E1098" s="110" t="s">
        <v>5777</v>
      </c>
      <c r="G1098" s="110" t="s">
        <v>4330</v>
      </c>
      <c r="H1098" s="110" t="s">
        <v>4094</v>
      </c>
      <c r="I1098" s="110" t="s">
        <v>5778</v>
      </c>
      <c r="J1098" s="110" t="str">
        <f t="shared" si="17"/>
        <v xml:space="preserve">4709 Lavender St, Houston, TX 77026       </v>
      </c>
      <c r="L1098" s="111">
        <v>43710</v>
      </c>
      <c r="M1098" s="111">
        <v>43924</v>
      </c>
      <c r="N1098" s="111">
        <v>43924</v>
      </c>
      <c r="O1098" s="111"/>
      <c r="P1098" s="110" t="s">
        <v>989</v>
      </c>
      <c r="Q1098" s="110" t="s">
        <v>761</v>
      </c>
      <c r="R1098" s="110" t="s">
        <v>4361</v>
      </c>
      <c r="S1098" s="110" t="s">
        <v>4181</v>
      </c>
    </row>
    <row r="1099" spans="1:19" x14ac:dyDescent="0.2">
      <c r="A1099" s="110">
        <v>440086</v>
      </c>
      <c r="B1099" s="110" t="s">
        <v>2111</v>
      </c>
      <c r="C1099" s="110" t="s">
        <v>776</v>
      </c>
      <c r="D1099" s="110" t="s">
        <v>2112</v>
      </c>
      <c r="E1099" s="110" t="s">
        <v>5779</v>
      </c>
      <c r="G1099" s="110" t="s">
        <v>5706</v>
      </c>
      <c r="H1099" s="110" t="s">
        <v>4094</v>
      </c>
      <c r="I1099" s="110" t="s">
        <v>5707</v>
      </c>
      <c r="J1099" s="110" t="str">
        <f t="shared" si="17"/>
        <v xml:space="preserve">20342 Redbud Dr, New Caney, TX 77357       </v>
      </c>
      <c r="K1099" s="111">
        <v>43710</v>
      </c>
      <c r="L1099" s="111">
        <v>43710</v>
      </c>
      <c r="M1099" s="111">
        <v>45625</v>
      </c>
      <c r="N1099" s="111"/>
      <c r="O1099" s="111"/>
      <c r="P1099" s="110" t="s">
        <v>989</v>
      </c>
      <c r="Q1099" s="110" t="s">
        <v>761</v>
      </c>
      <c r="R1099" s="110" t="s">
        <v>4361</v>
      </c>
      <c r="S1099" s="110" t="s">
        <v>4181</v>
      </c>
    </row>
    <row r="1100" spans="1:19" hidden="1" x14ac:dyDescent="0.2">
      <c r="A1100" s="110">
        <v>440087</v>
      </c>
      <c r="B1100" s="110" t="s">
        <v>2113</v>
      </c>
      <c r="C1100" s="110" t="s">
        <v>2010</v>
      </c>
      <c r="D1100" s="110" t="s">
        <v>1169</v>
      </c>
      <c r="E1100" s="110" t="s">
        <v>5780</v>
      </c>
      <c r="G1100" s="110" t="s">
        <v>4330</v>
      </c>
      <c r="H1100" s="110" t="s">
        <v>4094</v>
      </c>
      <c r="I1100" s="110" t="s">
        <v>5781</v>
      </c>
      <c r="J1100" s="110" t="str">
        <f t="shared" si="17"/>
        <v xml:space="preserve">4115 kelling St, Houston, TX 77045       </v>
      </c>
      <c r="K1100" s="111">
        <v>43717</v>
      </c>
      <c r="L1100" s="111">
        <v>43712</v>
      </c>
      <c r="M1100" s="111">
        <v>43717</v>
      </c>
      <c r="N1100" s="111">
        <v>43717</v>
      </c>
      <c r="O1100" s="111"/>
      <c r="P1100" s="110" t="s">
        <v>989</v>
      </c>
      <c r="R1100" s="110" t="s">
        <v>4361</v>
      </c>
      <c r="S1100" s="110" t="s">
        <v>4181</v>
      </c>
    </row>
    <row r="1101" spans="1:19" hidden="1" x14ac:dyDescent="0.2">
      <c r="A1101" s="110">
        <v>440088</v>
      </c>
      <c r="B1101" s="110" t="s">
        <v>1486</v>
      </c>
      <c r="D1101" s="110" t="s">
        <v>794</v>
      </c>
      <c r="E1101" s="110" t="s">
        <v>5782</v>
      </c>
      <c r="G1101" s="110" t="s">
        <v>4330</v>
      </c>
      <c r="H1101" s="110" t="s">
        <v>4094</v>
      </c>
      <c r="I1101" s="110" t="s">
        <v>5783</v>
      </c>
      <c r="J1101" s="110" t="str">
        <f t="shared" si="17"/>
        <v xml:space="preserve">10658 Autumn Meadow Lane, Houston, TX 77064       </v>
      </c>
      <c r="K1101" s="111">
        <v>43738</v>
      </c>
      <c r="L1101" s="111">
        <v>43738</v>
      </c>
      <c r="M1101" s="111">
        <v>43861</v>
      </c>
      <c r="N1101" s="111">
        <v>43861</v>
      </c>
      <c r="O1101" s="111"/>
      <c r="P1101" s="110" t="s">
        <v>1244</v>
      </c>
      <c r="Q1101" s="110" t="s">
        <v>761</v>
      </c>
      <c r="R1101" s="110" t="s">
        <v>4685</v>
      </c>
      <c r="S1101" s="110" t="s">
        <v>4181</v>
      </c>
    </row>
    <row r="1102" spans="1:19" hidden="1" x14ac:dyDescent="0.2">
      <c r="A1102" s="110">
        <v>440089</v>
      </c>
      <c r="B1102" s="110" t="s">
        <v>928</v>
      </c>
      <c r="D1102" s="110" t="s">
        <v>2114</v>
      </c>
      <c r="E1102" s="110" t="s">
        <v>5784</v>
      </c>
      <c r="G1102" s="110" t="s">
        <v>4330</v>
      </c>
      <c r="H1102" s="110" t="s">
        <v>4094</v>
      </c>
      <c r="I1102" s="110" t="s">
        <v>4331</v>
      </c>
      <c r="J1102" s="110" t="str">
        <f t="shared" si="17"/>
        <v xml:space="preserve">4825 Aldine Mail Rd Apt#32 , Houston, TX 77039       </v>
      </c>
      <c r="K1102" s="111">
        <v>43742</v>
      </c>
      <c r="L1102" s="111">
        <v>43742</v>
      </c>
      <c r="M1102" s="111">
        <v>43941</v>
      </c>
      <c r="N1102" s="111">
        <v>43941</v>
      </c>
      <c r="O1102" s="111"/>
      <c r="P1102" s="110" t="s">
        <v>1022</v>
      </c>
      <c r="Q1102" s="110" t="s">
        <v>761</v>
      </c>
      <c r="R1102" s="110" t="s">
        <v>4404</v>
      </c>
      <c r="S1102" s="110" t="s">
        <v>4181</v>
      </c>
    </row>
    <row r="1103" spans="1:19" hidden="1" x14ac:dyDescent="0.2">
      <c r="A1103" s="110">
        <v>440090</v>
      </c>
      <c r="B1103" s="110" t="s">
        <v>1202</v>
      </c>
      <c r="D1103" s="110" t="s">
        <v>2059</v>
      </c>
      <c r="E1103" s="110" t="s">
        <v>5685</v>
      </c>
      <c r="G1103" s="110" t="s">
        <v>5565</v>
      </c>
      <c r="H1103" s="110" t="s">
        <v>4094</v>
      </c>
      <c r="I1103" s="110" t="s">
        <v>5566</v>
      </c>
      <c r="J1103" s="110" t="str">
        <f t="shared" si="17"/>
        <v xml:space="preserve">1401 Lavonia Ln, Pasadena, TX 77502       </v>
      </c>
      <c r="K1103" s="111">
        <v>43741</v>
      </c>
      <c r="L1103" s="111">
        <v>43741</v>
      </c>
      <c r="M1103" s="111">
        <v>44912</v>
      </c>
      <c r="N1103" s="111">
        <v>44912</v>
      </c>
      <c r="O1103" s="111"/>
      <c r="P1103" s="110" t="s">
        <v>989</v>
      </c>
      <c r="Q1103" s="110" t="s">
        <v>761</v>
      </c>
      <c r="R1103" s="110" t="s">
        <v>4361</v>
      </c>
      <c r="S1103" s="110" t="s">
        <v>4181</v>
      </c>
    </row>
    <row r="1104" spans="1:19" hidden="1" x14ac:dyDescent="0.2">
      <c r="A1104" s="110">
        <v>440091</v>
      </c>
      <c r="B1104" s="110" t="s">
        <v>2115</v>
      </c>
      <c r="C1104" s="110" t="s">
        <v>845</v>
      </c>
      <c r="D1104" s="110" t="s">
        <v>2116</v>
      </c>
      <c r="E1104" s="110" t="s">
        <v>5785</v>
      </c>
      <c r="G1104" s="110" t="s">
        <v>5786</v>
      </c>
      <c r="H1104" s="110" t="s">
        <v>4094</v>
      </c>
      <c r="I1104" s="110" t="s">
        <v>5787</v>
      </c>
      <c r="J1104" s="110" t="str">
        <f t="shared" si="17"/>
        <v xml:space="preserve">11720 W Small Oak Ln, Willis, TX 77378       </v>
      </c>
      <c r="K1104" s="111">
        <v>43740</v>
      </c>
      <c r="L1104" s="111">
        <v>43740</v>
      </c>
      <c r="M1104" s="111">
        <v>43788</v>
      </c>
      <c r="N1104" s="111">
        <v>43788</v>
      </c>
      <c r="O1104" s="111"/>
      <c r="P1104" s="110" t="s">
        <v>989</v>
      </c>
      <c r="Q1104" s="110" t="s">
        <v>771</v>
      </c>
      <c r="R1104" s="110" t="s">
        <v>4361</v>
      </c>
      <c r="S1104" s="110" t="s">
        <v>4181</v>
      </c>
    </row>
    <row r="1105" spans="1:19" hidden="1" x14ac:dyDescent="0.2">
      <c r="A1105" s="110">
        <v>440092</v>
      </c>
      <c r="B1105" s="110" t="s">
        <v>1274</v>
      </c>
      <c r="D1105" s="110" t="s">
        <v>2117</v>
      </c>
      <c r="E1105" s="110" t="s">
        <v>5556</v>
      </c>
      <c r="G1105" s="110" t="s">
        <v>4330</v>
      </c>
      <c r="H1105" s="110" t="s">
        <v>4094</v>
      </c>
      <c r="I1105" s="110" t="s">
        <v>5559</v>
      </c>
      <c r="J1105" s="110" t="str">
        <f t="shared" si="17"/>
        <v xml:space="preserve">11011 Pleasant Colony Dr, Houston, TX 77065       </v>
      </c>
      <c r="K1105" s="111">
        <v>43739</v>
      </c>
      <c r="L1105" s="111">
        <v>43739</v>
      </c>
      <c r="M1105" s="111">
        <v>43862</v>
      </c>
      <c r="N1105" s="111">
        <v>43862</v>
      </c>
      <c r="O1105" s="111"/>
      <c r="P1105" s="110" t="s">
        <v>1022</v>
      </c>
      <c r="Q1105" s="110" t="s">
        <v>761</v>
      </c>
      <c r="R1105" s="110" t="s">
        <v>4404</v>
      </c>
      <c r="S1105" s="110" t="s">
        <v>4181</v>
      </c>
    </row>
    <row r="1106" spans="1:19" hidden="1" x14ac:dyDescent="0.2">
      <c r="A1106" s="110">
        <v>440093</v>
      </c>
      <c r="B1106" s="110" t="s">
        <v>904</v>
      </c>
      <c r="C1106" s="110" t="s">
        <v>810</v>
      </c>
      <c r="D1106" s="110" t="s">
        <v>794</v>
      </c>
      <c r="E1106" s="110" t="s">
        <v>5788</v>
      </c>
      <c r="G1106" s="110" t="s">
        <v>4330</v>
      </c>
      <c r="H1106" s="110" t="s">
        <v>4094</v>
      </c>
      <c r="I1106" s="110" t="s">
        <v>5627</v>
      </c>
      <c r="J1106" s="110" t="str">
        <f t="shared" si="17"/>
        <v xml:space="preserve">419 Noonday Ln, Houston, TX 77060       </v>
      </c>
      <c r="K1106" s="111">
        <v>43739</v>
      </c>
      <c r="L1106" s="111">
        <v>43739</v>
      </c>
      <c r="M1106" s="111">
        <v>43861</v>
      </c>
      <c r="N1106" s="111">
        <v>43861</v>
      </c>
      <c r="O1106" s="111"/>
      <c r="P1106" s="110" t="s">
        <v>989</v>
      </c>
      <c r="Q1106" s="110" t="s">
        <v>761</v>
      </c>
      <c r="R1106" s="110" t="s">
        <v>4361</v>
      </c>
      <c r="S1106" s="110" t="s">
        <v>4181</v>
      </c>
    </row>
    <row r="1107" spans="1:19" hidden="1" x14ac:dyDescent="0.2">
      <c r="A1107" s="110">
        <v>440094</v>
      </c>
      <c r="B1107" s="110" t="s">
        <v>908</v>
      </c>
      <c r="C1107" s="110" t="s">
        <v>766</v>
      </c>
      <c r="D1107" s="110" t="s">
        <v>2118</v>
      </c>
      <c r="E1107" s="110" t="s">
        <v>5789</v>
      </c>
      <c r="G1107" s="110" t="s">
        <v>4567</v>
      </c>
      <c r="H1107" s="110" t="s">
        <v>4094</v>
      </c>
      <c r="I1107" s="110" t="s">
        <v>4568</v>
      </c>
      <c r="J1107" s="110" t="str">
        <f t="shared" si="17"/>
        <v xml:space="preserve">13206 W Los Amigos Cr, Mercedes, TX 78570       </v>
      </c>
      <c r="K1107" s="111">
        <v>43745</v>
      </c>
      <c r="L1107" s="111">
        <v>43745</v>
      </c>
      <c r="M1107" s="111">
        <v>43973</v>
      </c>
      <c r="N1107" s="111">
        <v>43973</v>
      </c>
      <c r="O1107" s="111"/>
      <c r="P1107" s="110" t="s">
        <v>989</v>
      </c>
      <c r="Q1107" s="110" t="s">
        <v>761</v>
      </c>
      <c r="R1107" s="110" t="s">
        <v>4361</v>
      </c>
      <c r="S1107" s="110" t="s">
        <v>4181</v>
      </c>
    </row>
    <row r="1108" spans="1:19" hidden="1" x14ac:dyDescent="0.2">
      <c r="A1108" s="110">
        <v>440095</v>
      </c>
      <c r="B1108" s="110" t="s">
        <v>938</v>
      </c>
      <c r="D1108" s="110" t="s">
        <v>2119</v>
      </c>
      <c r="E1108" s="110" t="s">
        <v>5790</v>
      </c>
      <c r="G1108" s="110" t="s">
        <v>4330</v>
      </c>
      <c r="H1108" s="110" t="s">
        <v>4094</v>
      </c>
      <c r="I1108" s="110" t="s">
        <v>5644</v>
      </c>
      <c r="J1108" s="110" t="str">
        <f t="shared" si="17"/>
        <v xml:space="preserve">13023 Caldbeck Creek Ln, Houston, TX 77044       </v>
      </c>
      <c r="K1108" s="111">
        <v>43745</v>
      </c>
      <c r="L1108" s="111">
        <v>43745</v>
      </c>
      <c r="M1108" s="111">
        <v>43862</v>
      </c>
      <c r="N1108" s="111">
        <v>43862</v>
      </c>
      <c r="O1108" s="111"/>
      <c r="P1108" s="110" t="s">
        <v>1454</v>
      </c>
      <c r="Q1108" s="110" t="s">
        <v>761</v>
      </c>
      <c r="R1108" s="110" t="s">
        <v>4926</v>
      </c>
      <c r="S1108" s="110" t="s">
        <v>4181</v>
      </c>
    </row>
    <row r="1109" spans="1:19" hidden="1" x14ac:dyDescent="0.2">
      <c r="A1109" s="110">
        <v>440096</v>
      </c>
      <c r="B1109" s="110" t="s">
        <v>859</v>
      </c>
      <c r="C1109" s="110" t="s">
        <v>1039</v>
      </c>
      <c r="D1109" s="110" t="s">
        <v>2120</v>
      </c>
      <c r="E1109" s="110" t="s">
        <v>5791</v>
      </c>
      <c r="G1109" s="110" t="s">
        <v>4330</v>
      </c>
      <c r="H1109" s="110" t="s">
        <v>4094</v>
      </c>
      <c r="I1109" s="110" t="s">
        <v>5792</v>
      </c>
      <c r="J1109" s="110" t="str">
        <f t="shared" si="17"/>
        <v xml:space="preserve">7226 Howton St, Houston, TX 77028       </v>
      </c>
      <c r="K1109" s="111">
        <v>43745</v>
      </c>
      <c r="L1109" s="111">
        <v>43745</v>
      </c>
      <c r="M1109" s="111">
        <v>43805</v>
      </c>
      <c r="N1109" s="111">
        <v>43805</v>
      </c>
      <c r="O1109" s="111"/>
      <c r="P1109" s="110" t="s">
        <v>989</v>
      </c>
      <c r="R1109" s="110" t="s">
        <v>4361</v>
      </c>
      <c r="S1109" s="110" t="s">
        <v>4181</v>
      </c>
    </row>
    <row r="1110" spans="1:19" hidden="1" x14ac:dyDescent="0.2">
      <c r="A1110" s="110">
        <v>440097</v>
      </c>
      <c r="B1110" s="110" t="s">
        <v>1539</v>
      </c>
      <c r="D1110" s="110" t="s">
        <v>1127</v>
      </c>
      <c r="E1110" s="110" t="s">
        <v>5793</v>
      </c>
      <c r="G1110" s="110" t="s">
        <v>4330</v>
      </c>
      <c r="H1110" s="110" t="s">
        <v>4094</v>
      </c>
      <c r="I1110" s="110" t="s">
        <v>5757</v>
      </c>
      <c r="J1110" s="110" t="str">
        <f t="shared" si="17"/>
        <v xml:space="preserve">9610 Balsam Ln, Houston, TX 77078       </v>
      </c>
      <c r="K1110" s="111">
        <v>43745</v>
      </c>
      <c r="L1110" s="111">
        <v>43745</v>
      </c>
      <c r="M1110" s="111">
        <v>43805</v>
      </c>
      <c r="N1110" s="111">
        <v>43805</v>
      </c>
      <c r="O1110" s="111"/>
      <c r="P1110" s="110" t="s">
        <v>989</v>
      </c>
      <c r="Q1110" s="110" t="s">
        <v>761</v>
      </c>
      <c r="R1110" s="110" t="s">
        <v>4361</v>
      </c>
      <c r="S1110" s="110" t="s">
        <v>4181</v>
      </c>
    </row>
    <row r="1111" spans="1:19" hidden="1" x14ac:dyDescent="0.2">
      <c r="A1111" s="110">
        <v>440098</v>
      </c>
      <c r="B1111" s="110" t="s">
        <v>1193</v>
      </c>
      <c r="D1111" s="110" t="s">
        <v>913</v>
      </c>
      <c r="E1111" s="110" t="s">
        <v>5761</v>
      </c>
      <c r="G1111" s="110" t="s">
        <v>4330</v>
      </c>
      <c r="H1111" s="110" t="s">
        <v>4094</v>
      </c>
      <c r="I1111" s="110" t="s">
        <v>5654</v>
      </c>
      <c r="J1111" s="110" t="str">
        <f t="shared" si="17"/>
        <v xml:space="preserve">13817 Kershaw St, Houston, TX 77037       </v>
      </c>
      <c r="K1111" s="111">
        <v>43749</v>
      </c>
      <c r="L1111" s="111">
        <v>43749</v>
      </c>
      <c r="M1111" s="111">
        <v>43908</v>
      </c>
      <c r="N1111" s="111">
        <v>43908</v>
      </c>
      <c r="O1111" s="111"/>
      <c r="P1111" s="110" t="s">
        <v>989</v>
      </c>
      <c r="Q1111" s="110" t="s">
        <v>761</v>
      </c>
      <c r="R1111" s="110" t="s">
        <v>4361</v>
      </c>
      <c r="S1111" s="110" t="s">
        <v>4181</v>
      </c>
    </row>
    <row r="1112" spans="1:19" hidden="1" x14ac:dyDescent="0.2">
      <c r="A1112" s="110">
        <v>440099</v>
      </c>
      <c r="B1112" s="110" t="s">
        <v>877</v>
      </c>
      <c r="C1112" s="110" t="s">
        <v>778</v>
      </c>
      <c r="D1112" s="110" t="s">
        <v>2121</v>
      </c>
      <c r="E1112" s="110" t="s">
        <v>5794</v>
      </c>
      <c r="G1112" s="110" t="s">
        <v>5775</v>
      </c>
      <c r="H1112" s="110" t="s">
        <v>4094</v>
      </c>
      <c r="I1112" s="110" t="s">
        <v>5776</v>
      </c>
      <c r="J1112" s="110" t="str">
        <f t="shared" si="17"/>
        <v xml:space="preserve">815 Boxster Ct, Humble, TX 77396       </v>
      </c>
      <c r="K1112" s="111">
        <v>43748</v>
      </c>
      <c r="L1112" s="111">
        <v>43748</v>
      </c>
      <c r="M1112" s="111">
        <v>43839</v>
      </c>
      <c r="N1112" s="111">
        <v>43839</v>
      </c>
      <c r="O1112" s="111"/>
      <c r="P1112" s="110" t="s">
        <v>989</v>
      </c>
      <c r="R1112" s="110" t="s">
        <v>4361</v>
      </c>
      <c r="S1112" s="110" t="s">
        <v>4181</v>
      </c>
    </row>
    <row r="1113" spans="1:19" hidden="1" x14ac:dyDescent="0.2">
      <c r="A1113" s="110">
        <v>440100</v>
      </c>
      <c r="B1113" s="110" t="s">
        <v>2122</v>
      </c>
      <c r="C1113" s="110" t="s">
        <v>845</v>
      </c>
      <c r="D1113" s="110" t="s">
        <v>2123</v>
      </c>
      <c r="E1113" s="110" t="s">
        <v>5795</v>
      </c>
      <c r="G1113" s="110" t="s">
        <v>5796</v>
      </c>
      <c r="H1113" s="110" t="s">
        <v>4094</v>
      </c>
      <c r="I1113" s="110" t="s">
        <v>5797</v>
      </c>
      <c r="J1113" s="110" t="str">
        <f t="shared" si="17"/>
        <v xml:space="preserve">1400 S frazier st Apt 15, Conroe, TX 77301       </v>
      </c>
      <c r="K1113" s="111">
        <v>43755</v>
      </c>
      <c r="L1113" s="111">
        <v>43755</v>
      </c>
      <c r="M1113" s="111">
        <v>43788</v>
      </c>
      <c r="N1113" s="111">
        <v>43788</v>
      </c>
      <c r="O1113" s="111"/>
      <c r="P1113" s="110" t="s">
        <v>989</v>
      </c>
      <c r="R1113" s="110" t="s">
        <v>4361</v>
      </c>
      <c r="S1113" s="110" t="s">
        <v>4181</v>
      </c>
    </row>
    <row r="1114" spans="1:19" hidden="1" x14ac:dyDescent="0.2">
      <c r="A1114" s="110">
        <v>440101</v>
      </c>
      <c r="B1114" s="110" t="s">
        <v>2046</v>
      </c>
      <c r="D1114" s="110" t="s">
        <v>2124</v>
      </c>
      <c r="E1114" s="110" t="s">
        <v>5798</v>
      </c>
      <c r="G1114" s="110" t="s">
        <v>4330</v>
      </c>
      <c r="H1114" s="110" t="s">
        <v>4094</v>
      </c>
      <c r="I1114" s="110" t="s">
        <v>5082</v>
      </c>
      <c r="J1114" s="110" t="str">
        <f t="shared" si="17"/>
        <v xml:space="preserve">310 Parramatta Ln, Houston, TX 77073       </v>
      </c>
      <c r="K1114" s="111">
        <v>43801</v>
      </c>
      <c r="L1114" s="111">
        <v>43801</v>
      </c>
      <c r="M1114" s="111">
        <v>44488</v>
      </c>
      <c r="N1114" s="111">
        <v>44488</v>
      </c>
      <c r="O1114" s="111"/>
      <c r="P1114" s="110" t="s">
        <v>989</v>
      </c>
      <c r="Q1114" s="110" t="s">
        <v>761</v>
      </c>
      <c r="R1114" s="110" t="s">
        <v>4361</v>
      </c>
      <c r="S1114" s="110" t="s">
        <v>4181</v>
      </c>
    </row>
    <row r="1115" spans="1:19" hidden="1" x14ac:dyDescent="0.2">
      <c r="A1115" s="110">
        <v>440102</v>
      </c>
      <c r="B1115" s="110" t="s">
        <v>954</v>
      </c>
      <c r="D1115" s="110" t="s">
        <v>1045</v>
      </c>
      <c r="E1115" s="110" t="s">
        <v>5799</v>
      </c>
      <c r="G1115" s="110" t="s">
        <v>4330</v>
      </c>
      <c r="H1115" s="110" t="s">
        <v>4094</v>
      </c>
      <c r="I1115" s="110" t="s">
        <v>5800</v>
      </c>
      <c r="J1115" s="110" t="str">
        <f t="shared" si="17"/>
        <v xml:space="preserve">23207 Chateau Woods Ln, Houston, TX 77447       </v>
      </c>
      <c r="K1115" s="111">
        <v>43763</v>
      </c>
      <c r="L1115" s="111">
        <v>43763</v>
      </c>
      <c r="M1115" s="111">
        <v>43763</v>
      </c>
      <c r="N1115" s="111">
        <v>43763</v>
      </c>
      <c r="O1115" s="111"/>
      <c r="P1115" s="110" t="s">
        <v>1022</v>
      </c>
      <c r="Q1115" s="110" t="s">
        <v>761</v>
      </c>
      <c r="R1115" s="110" t="s">
        <v>4404</v>
      </c>
      <c r="S1115" s="110" t="s">
        <v>4181</v>
      </c>
    </row>
    <row r="1116" spans="1:19" hidden="1" x14ac:dyDescent="0.2">
      <c r="A1116" s="110">
        <v>440103</v>
      </c>
      <c r="B1116" s="110" t="s">
        <v>908</v>
      </c>
      <c r="C1116" s="110" t="s">
        <v>759</v>
      </c>
      <c r="D1116" s="110" t="s">
        <v>794</v>
      </c>
      <c r="E1116" s="110" t="s">
        <v>5801</v>
      </c>
      <c r="G1116" s="110" t="s">
        <v>4330</v>
      </c>
      <c r="H1116" s="110" t="s">
        <v>4094</v>
      </c>
      <c r="I1116" s="110" t="s">
        <v>5802</v>
      </c>
      <c r="J1116" s="110" t="str">
        <f t="shared" si="17"/>
        <v xml:space="preserve">9310 Sunnywood Dr, Houston, TX 77088       </v>
      </c>
      <c r="K1116" s="111">
        <v>43763</v>
      </c>
      <c r="L1116" s="111">
        <v>43763</v>
      </c>
      <c r="M1116" s="111">
        <v>43763</v>
      </c>
      <c r="N1116" s="111">
        <v>43763</v>
      </c>
      <c r="O1116" s="111"/>
      <c r="P1116" s="110" t="s">
        <v>1022</v>
      </c>
      <c r="Q1116" s="110" t="s">
        <v>761</v>
      </c>
      <c r="R1116" s="110" t="s">
        <v>4404</v>
      </c>
      <c r="S1116" s="110" t="s">
        <v>4181</v>
      </c>
    </row>
    <row r="1117" spans="1:19" hidden="1" x14ac:dyDescent="0.2">
      <c r="A1117" s="110">
        <v>440104</v>
      </c>
      <c r="B1117" s="110" t="s">
        <v>1245</v>
      </c>
      <c r="C1117" s="110" t="s">
        <v>776</v>
      </c>
      <c r="D1117" s="110" t="s">
        <v>2125</v>
      </c>
      <c r="E1117" s="110" t="s">
        <v>5803</v>
      </c>
      <c r="G1117" s="110" t="s">
        <v>4330</v>
      </c>
      <c r="H1117" s="110" t="s">
        <v>4094</v>
      </c>
      <c r="I1117" s="110" t="s">
        <v>5687</v>
      </c>
      <c r="J1117" s="110" t="str">
        <f t="shared" si="17"/>
        <v xml:space="preserve">907 West Fall Ave, Houston, TX 77506       </v>
      </c>
      <c r="K1117" s="111">
        <v>43763</v>
      </c>
      <c r="L1117" s="111">
        <v>43763</v>
      </c>
      <c r="M1117" s="111">
        <v>43942</v>
      </c>
      <c r="N1117" s="111">
        <v>43942</v>
      </c>
      <c r="O1117" s="111"/>
      <c r="P1117" s="110" t="s">
        <v>989</v>
      </c>
      <c r="Q1117" s="110" t="s">
        <v>761</v>
      </c>
      <c r="R1117" s="110" t="s">
        <v>4361</v>
      </c>
      <c r="S1117" s="110" t="s">
        <v>4181</v>
      </c>
    </row>
    <row r="1118" spans="1:19" hidden="1" x14ac:dyDescent="0.2">
      <c r="A1118" s="110">
        <v>440105</v>
      </c>
      <c r="B1118" s="110" t="s">
        <v>2126</v>
      </c>
      <c r="C1118" s="110" t="s">
        <v>762</v>
      </c>
      <c r="D1118" s="110" t="s">
        <v>794</v>
      </c>
      <c r="E1118" s="110" t="s">
        <v>5804</v>
      </c>
      <c r="G1118" s="110" t="s">
        <v>5715</v>
      </c>
      <c r="H1118" s="110" t="s">
        <v>4094</v>
      </c>
      <c r="I1118" s="110" t="s">
        <v>5716</v>
      </c>
      <c r="J1118" s="110" t="str">
        <f t="shared" si="17"/>
        <v xml:space="preserve">154 Kiowa Ct, Rosharon, TX 77583       </v>
      </c>
      <c r="K1118" s="111">
        <v>43763</v>
      </c>
      <c r="L1118" s="111">
        <v>43763</v>
      </c>
      <c r="M1118" s="111">
        <v>43766</v>
      </c>
      <c r="N1118" s="111">
        <v>43766</v>
      </c>
      <c r="O1118" s="111"/>
      <c r="P1118" s="110" t="s">
        <v>1041</v>
      </c>
      <c r="Q1118" s="110" t="s">
        <v>761</v>
      </c>
      <c r="R1118" s="110" t="s">
        <v>4425</v>
      </c>
      <c r="S1118" s="110" t="s">
        <v>4181</v>
      </c>
    </row>
    <row r="1119" spans="1:19" hidden="1" x14ac:dyDescent="0.2">
      <c r="A1119" s="110">
        <v>440106</v>
      </c>
      <c r="B1119" s="110" t="s">
        <v>1033</v>
      </c>
      <c r="C1119" s="110" t="s">
        <v>810</v>
      </c>
      <c r="D1119" s="110" t="s">
        <v>2127</v>
      </c>
      <c r="E1119" s="110" t="s">
        <v>5805</v>
      </c>
      <c r="G1119" s="110" t="s">
        <v>5806</v>
      </c>
      <c r="H1119" s="110" t="s">
        <v>4094</v>
      </c>
      <c r="I1119" s="110" t="s">
        <v>5800</v>
      </c>
      <c r="J1119" s="110" t="str">
        <f t="shared" si="17"/>
        <v xml:space="preserve">21306 Crimson Orchard, Hockley, TX 77447       </v>
      </c>
      <c r="K1119" s="111">
        <v>43763</v>
      </c>
      <c r="L1119" s="111">
        <v>43763</v>
      </c>
      <c r="M1119" s="111">
        <v>43777</v>
      </c>
      <c r="N1119" s="111">
        <v>43777</v>
      </c>
      <c r="O1119" s="111"/>
      <c r="P1119" s="110" t="s">
        <v>1270</v>
      </c>
      <c r="Q1119" s="110" t="s">
        <v>761</v>
      </c>
      <c r="R1119" s="110" t="s">
        <v>4722</v>
      </c>
      <c r="S1119" s="110" t="s">
        <v>4181</v>
      </c>
    </row>
    <row r="1120" spans="1:19" hidden="1" x14ac:dyDescent="0.2">
      <c r="A1120" s="110">
        <v>440107</v>
      </c>
      <c r="B1120" s="110" t="s">
        <v>1212</v>
      </c>
      <c r="D1120" s="110" t="s">
        <v>2128</v>
      </c>
      <c r="E1120" s="110" t="s">
        <v>5807</v>
      </c>
      <c r="G1120" s="110" t="s">
        <v>5565</v>
      </c>
      <c r="H1120" s="110" t="s">
        <v>4094</v>
      </c>
      <c r="I1120" s="110" t="s">
        <v>5687</v>
      </c>
      <c r="J1120" s="110" t="str">
        <f t="shared" si="17"/>
        <v xml:space="preserve">907 Westfall , Pasadena, TX 77506       </v>
      </c>
      <c r="K1120" s="111">
        <v>43763</v>
      </c>
      <c r="L1120" s="111">
        <v>43763</v>
      </c>
      <c r="M1120" s="111">
        <v>43959</v>
      </c>
      <c r="N1120" s="111">
        <v>43959</v>
      </c>
      <c r="O1120" s="111"/>
      <c r="P1120" s="110" t="s">
        <v>989</v>
      </c>
      <c r="Q1120" s="110" t="s">
        <v>761</v>
      </c>
      <c r="R1120" s="110" t="s">
        <v>4361</v>
      </c>
      <c r="S1120" s="110" t="s">
        <v>4181</v>
      </c>
    </row>
    <row r="1121" spans="1:19" hidden="1" x14ac:dyDescent="0.2">
      <c r="A1121" s="110">
        <v>440108</v>
      </c>
      <c r="B1121" s="110" t="s">
        <v>2129</v>
      </c>
      <c r="D1121" s="110" t="s">
        <v>1176</v>
      </c>
      <c r="E1121" s="110" t="s">
        <v>5808</v>
      </c>
      <c r="G1121" s="110" t="s">
        <v>4330</v>
      </c>
      <c r="H1121" s="110" t="s">
        <v>4094</v>
      </c>
      <c r="I1121" s="110" t="s">
        <v>5809</v>
      </c>
      <c r="J1121" s="110" t="str">
        <f t="shared" si="17"/>
        <v xml:space="preserve">12923 White Plains Dr, Houston, TX 77089       </v>
      </c>
      <c r="K1121" s="111">
        <v>43766</v>
      </c>
      <c r="L1121" s="111">
        <v>43766</v>
      </c>
      <c r="M1121" s="111">
        <v>43861</v>
      </c>
      <c r="N1121" s="111">
        <v>43861</v>
      </c>
      <c r="O1121" s="111"/>
      <c r="P1121" s="110" t="s">
        <v>989</v>
      </c>
      <c r="Q1121" s="110" t="s">
        <v>761</v>
      </c>
      <c r="R1121" s="110" t="s">
        <v>4361</v>
      </c>
      <c r="S1121" s="110" t="s">
        <v>4181</v>
      </c>
    </row>
    <row r="1122" spans="1:19" hidden="1" x14ac:dyDescent="0.2">
      <c r="A1122" s="110">
        <v>440109</v>
      </c>
      <c r="B1122" s="110" t="s">
        <v>2130</v>
      </c>
      <c r="D1122" s="110" t="s">
        <v>2131</v>
      </c>
      <c r="E1122" s="110" t="s">
        <v>5810</v>
      </c>
      <c r="G1122" s="110" t="s">
        <v>5811</v>
      </c>
      <c r="H1122" s="110" t="s">
        <v>4094</v>
      </c>
      <c r="I1122" s="110" t="s">
        <v>5812</v>
      </c>
      <c r="J1122" s="110" t="str">
        <f t="shared" si="17"/>
        <v xml:space="preserve">21737 Alyssa Ln, Porter, TX 77365       </v>
      </c>
      <c r="K1122" s="111">
        <v>43766</v>
      </c>
      <c r="L1122" s="111">
        <v>43766</v>
      </c>
      <c r="M1122" s="111">
        <v>43766</v>
      </c>
      <c r="N1122" s="111">
        <v>43766</v>
      </c>
      <c r="O1122" s="111"/>
      <c r="P1122" s="110" t="s">
        <v>989</v>
      </c>
      <c r="R1122" s="110" t="s">
        <v>4361</v>
      </c>
      <c r="S1122" s="110" t="s">
        <v>4181</v>
      </c>
    </row>
    <row r="1123" spans="1:19" hidden="1" x14ac:dyDescent="0.2">
      <c r="A1123" s="110">
        <v>440110</v>
      </c>
      <c r="B1123" s="110" t="s">
        <v>914</v>
      </c>
      <c r="D1123" s="110" t="s">
        <v>1836</v>
      </c>
      <c r="E1123" s="110" t="s">
        <v>5813</v>
      </c>
      <c r="G1123" s="110" t="s">
        <v>5588</v>
      </c>
      <c r="H1123" s="110" t="s">
        <v>4094</v>
      </c>
      <c r="I1123" s="110" t="s">
        <v>5814</v>
      </c>
      <c r="J1123" s="110" t="str">
        <f t="shared" si="17"/>
        <v xml:space="preserve">6402 Bazel Brook Dr, Missouri City, TX 77489       </v>
      </c>
      <c r="K1123" s="111">
        <v>43776</v>
      </c>
      <c r="L1123" s="111">
        <v>43776</v>
      </c>
      <c r="M1123" s="111">
        <v>44014</v>
      </c>
      <c r="N1123" s="111">
        <v>44014</v>
      </c>
      <c r="O1123" s="111"/>
      <c r="P1123" s="110" t="s">
        <v>1022</v>
      </c>
      <c r="Q1123" s="110" t="s">
        <v>761</v>
      </c>
      <c r="R1123" s="110" t="s">
        <v>4404</v>
      </c>
      <c r="S1123" s="110" t="s">
        <v>4181</v>
      </c>
    </row>
    <row r="1124" spans="1:19" hidden="1" x14ac:dyDescent="0.2">
      <c r="A1124" s="110">
        <v>440111</v>
      </c>
      <c r="B1124" s="110" t="s">
        <v>2132</v>
      </c>
      <c r="C1124" s="110" t="s">
        <v>832</v>
      </c>
      <c r="D1124" s="110" t="s">
        <v>2133</v>
      </c>
      <c r="E1124" s="110" t="s">
        <v>5815</v>
      </c>
      <c r="G1124" s="110" t="s">
        <v>4324</v>
      </c>
      <c r="H1124" s="110" t="s">
        <v>4094</v>
      </c>
      <c r="I1124" s="110" t="s">
        <v>5816</v>
      </c>
      <c r="J1124" s="110" t="str">
        <f t="shared" si="17"/>
        <v xml:space="preserve">3303 Linder Green Ln, Spring, TX 77386       </v>
      </c>
      <c r="K1124" s="111">
        <v>43787</v>
      </c>
      <c r="L1124" s="111">
        <v>43787</v>
      </c>
      <c r="M1124" s="111">
        <v>43860</v>
      </c>
      <c r="N1124" s="111">
        <v>43860</v>
      </c>
      <c r="O1124" s="111"/>
      <c r="P1124" s="110" t="s">
        <v>989</v>
      </c>
      <c r="Q1124" s="110" t="s">
        <v>771</v>
      </c>
      <c r="R1124" s="110" t="s">
        <v>4361</v>
      </c>
      <c r="S1124" s="110" t="s">
        <v>4181</v>
      </c>
    </row>
    <row r="1125" spans="1:19" hidden="1" x14ac:dyDescent="0.2">
      <c r="A1125" s="110">
        <v>440112</v>
      </c>
      <c r="B1125" s="110" t="s">
        <v>2134</v>
      </c>
      <c r="C1125" s="110" t="s">
        <v>764</v>
      </c>
      <c r="D1125" s="110" t="s">
        <v>1780</v>
      </c>
      <c r="E1125" s="110" t="s">
        <v>5817</v>
      </c>
      <c r="G1125" s="110" t="s">
        <v>4330</v>
      </c>
      <c r="H1125" s="110" t="s">
        <v>4094</v>
      </c>
      <c r="I1125" s="110" t="s">
        <v>5818</v>
      </c>
      <c r="J1125" s="110" t="str">
        <f t="shared" si="17"/>
        <v xml:space="preserve">1602 Forest Oaks Dr, Houston, TX 77017       </v>
      </c>
      <c r="K1125" s="111">
        <v>43787</v>
      </c>
      <c r="L1125" s="111">
        <v>44643</v>
      </c>
      <c r="M1125" s="111">
        <v>44694</v>
      </c>
      <c r="N1125" s="111">
        <v>44694</v>
      </c>
      <c r="O1125" s="111">
        <v>44643</v>
      </c>
      <c r="P1125" s="110" t="s">
        <v>1025</v>
      </c>
      <c r="Q1125" s="110" t="s">
        <v>761</v>
      </c>
      <c r="R1125" s="110" t="s">
        <v>4407</v>
      </c>
      <c r="S1125" s="110" t="s">
        <v>4181</v>
      </c>
    </row>
    <row r="1126" spans="1:19" hidden="1" x14ac:dyDescent="0.2">
      <c r="A1126" s="110">
        <v>440113</v>
      </c>
      <c r="B1126" s="110" t="s">
        <v>2135</v>
      </c>
      <c r="D1126" s="110" t="s">
        <v>1517</v>
      </c>
      <c r="E1126" s="110" t="s">
        <v>5819</v>
      </c>
      <c r="G1126" s="110" t="s">
        <v>5775</v>
      </c>
      <c r="H1126" s="110" t="s">
        <v>4094</v>
      </c>
      <c r="I1126" s="110" t="s">
        <v>5776</v>
      </c>
      <c r="J1126" s="110" t="str">
        <f t="shared" si="17"/>
        <v xml:space="preserve">6702 Colony Ln, Humble, TX 77396       </v>
      </c>
      <c r="K1126" s="111">
        <v>43790</v>
      </c>
      <c r="L1126" s="111">
        <v>43790</v>
      </c>
      <c r="M1126" s="111">
        <v>43979</v>
      </c>
      <c r="N1126" s="111">
        <v>43979</v>
      </c>
      <c r="O1126" s="111"/>
      <c r="P1126" s="110" t="s">
        <v>1146</v>
      </c>
      <c r="Q1126" s="110" t="s">
        <v>761</v>
      </c>
      <c r="R1126" s="110" t="s">
        <v>4560</v>
      </c>
      <c r="S1126" s="110" t="s">
        <v>4181</v>
      </c>
    </row>
    <row r="1127" spans="1:19" hidden="1" x14ac:dyDescent="0.2">
      <c r="A1127" s="110">
        <v>440114</v>
      </c>
      <c r="B1127" s="110" t="s">
        <v>1308</v>
      </c>
      <c r="C1127" s="110" t="s">
        <v>776</v>
      </c>
      <c r="D1127" s="110" t="s">
        <v>1364</v>
      </c>
      <c r="E1127" s="110" t="s">
        <v>5820</v>
      </c>
      <c r="G1127" s="110" t="s">
        <v>5624</v>
      </c>
      <c r="H1127" s="110" t="s">
        <v>4094</v>
      </c>
      <c r="I1127" s="110" t="s">
        <v>5821</v>
      </c>
      <c r="J1127" s="110" t="str">
        <f t="shared" si="17"/>
        <v xml:space="preserve">24019 Nichols Sawmill, Magnolia, TX 77355       </v>
      </c>
      <c r="K1127" s="111">
        <v>43794</v>
      </c>
      <c r="L1127" s="111">
        <v>43794</v>
      </c>
      <c r="M1127" s="111">
        <v>43908</v>
      </c>
      <c r="N1127" s="111">
        <v>43908</v>
      </c>
      <c r="O1127" s="111"/>
      <c r="P1127" s="110" t="s">
        <v>989</v>
      </c>
      <c r="R1127" s="110" t="s">
        <v>4361</v>
      </c>
      <c r="S1127" s="110" t="s">
        <v>4181</v>
      </c>
    </row>
    <row r="1128" spans="1:19" hidden="1" x14ac:dyDescent="0.2">
      <c r="A1128" s="110">
        <v>440116</v>
      </c>
      <c r="B1128" s="110" t="s">
        <v>2136</v>
      </c>
      <c r="C1128" s="110" t="s">
        <v>845</v>
      </c>
      <c r="D1128" s="110" t="s">
        <v>1364</v>
      </c>
      <c r="E1128" s="110" t="s">
        <v>5822</v>
      </c>
      <c r="G1128" s="110" t="s">
        <v>5786</v>
      </c>
      <c r="H1128" s="110" t="s">
        <v>4094</v>
      </c>
      <c r="I1128" s="110" t="s">
        <v>5823</v>
      </c>
      <c r="J1128" s="110" t="str">
        <f t="shared" si="17"/>
        <v xml:space="preserve">16410 Lochness Dr, Willis, TX 77318       </v>
      </c>
      <c r="K1128" s="111">
        <v>43795</v>
      </c>
      <c r="L1128" s="111">
        <v>43795</v>
      </c>
      <c r="M1128" s="111">
        <v>43860</v>
      </c>
      <c r="N1128" s="111">
        <v>43860</v>
      </c>
      <c r="O1128" s="111"/>
      <c r="P1128" s="110" t="s">
        <v>1054</v>
      </c>
      <c r="R1128" s="110" t="s">
        <v>4440</v>
      </c>
      <c r="S1128" s="110" t="s">
        <v>4181</v>
      </c>
    </row>
    <row r="1129" spans="1:19" hidden="1" x14ac:dyDescent="0.2">
      <c r="A1129" s="110">
        <v>440117</v>
      </c>
      <c r="B1129" s="110" t="s">
        <v>877</v>
      </c>
      <c r="C1129" s="110" t="s">
        <v>772</v>
      </c>
      <c r="D1129" s="110" t="s">
        <v>1125</v>
      </c>
      <c r="E1129" s="110" t="s">
        <v>5824</v>
      </c>
      <c r="G1129" s="110" t="s">
        <v>4330</v>
      </c>
      <c r="H1129" s="110" t="s">
        <v>4094</v>
      </c>
      <c r="I1129" s="110" t="s">
        <v>5654</v>
      </c>
      <c r="J1129" s="110" t="str">
        <f t="shared" si="17"/>
        <v xml:space="preserve">1255 Mitchell Rd, Houston, TX 77037       </v>
      </c>
      <c r="K1129" s="111">
        <v>43801</v>
      </c>
      <c r="L1129" s="111">
        <v>43801</v>
      </c>
      <c r="M1129" s="111">
        <v>43861</v>
      </c>
      <c r="N1129" s="111">
        <v>43861</v>
      </c>
      <c r="O1129" s="111"/>
      <c r="P1129" s="110" t="s">
        <v>989</v>
      </c>
      <c r="Q1129" s="110" t="s">
        <v>761</v>
      </c>
      <c r="R1129" s="110" t="s">
        <v>4361</v>
      </c>
      <c r="S1129" s="110" t="s">
        <v>4181</v>
      </c>
    </row>
    <row r="1130" spans="1:19" hidden="1" x14ac:dyDescent="0.2">
      <c r="A1130" s="110">
        <v>440118</v>
      </c>
      <c r="B1130" s="110" t="s">
        <v>1675</v>
      </c>
      <c r="D1130" s="110" t="s">
        <v>1394</v>
      </c>
      <c r="E1130" s="110" t="s">
        <v>5825</v>
      </c>
      <c r="G1130" s="110" t="s">
        <v>5811</v>
      </c>
      <c r="H1130" s="110" t="s">
        <v>4094</v>
      </c>
      <c r="I1130" s="110" t="s">
        <v>5812</v>
      </c>
      <c r="J1130" s="110" t="str">
        <f t="shared" si="17"/>
        <v xml:space="preserve">20225 Old Houston Rd, Porter, TX 77365       </v>
      </c>
      <c r="K1130" s="111">
        <v>43804</v>
      </c>
      <c r="L1130" s="111">
        <v>43804</v>
      </c>
      <c r="M1130" s="111">
        <v>43890</v>
      </c>
      <c r="N1130" s="111">
        <v>43890</v>
      </c>
      <c r="O1130" s="111"/>
      <c r="P1130" s="110" t="s">
        <v>1027</v>
      </c>
      <c r="Q1130" s="110" t="s">
        <v>761</v>
      </c>
      <c r="R1130" s="110" t="s">
        <v>4411</v>
      </c>
      <c r="S1130" s="110" t="s">
        <v>4181</v>
      </c>
    </row>
    <row r="1131" spans="1:19" hidden="1" x14ac:dyDescent="0.2">
      <c r="A1131" s="110">
        <v>440119</v>
      </c>
      <c r="B1131" s="110" t="s">
        <v>1539</v>
      </c>
      <c r="D1131" s="110" t="s">
        <v>2137</v>
      </c>
      <c r="E1131" s="110" t="s">
        <v>5826</v>
      </c>
      <c r="G1131" s="110" t="s">
        <v>4330</v>
      </c>
      <c r="H1131" s="110" t="s">
        <v>4094</v>
      </c>
      <c r="I1131" s="110" t="s">
        <v>4331</v>
      </c>
      <c r="J1131" s="110" t="str">
        <f t="shared" si="17"/>
        <v xml:space="preserve">2326 Sandydale Ln, Houston, TX 77039       </v>
      </c>
      <c r="K1131" s="111">
        <v>43808</v>
      </c>
      <c r="L1131" s="111">
        <v>43808</v>
      </c>
      <c r="M1131" s="111">
        <v>44303</v>
      </c>
      <c r="N1131" s="111">
        <v>44303</v>
      </c>
      <c r="O1131" s="111"/>
      <c r="P1131" s="110" t="s">
        <v>989</v>
      </c>
      <c r="R1131" s="110" t="s">
        <v>4361</v>
      </c>
      <c r="S1131" s="110" t="s">
        <v>4181</v>
      </c>
    </row>
    <row r="1132" spans="1:19" hidden="1" x14ac:dyDescent="0.2">
      <c r="A1132" s="110">
        <v>440120</v>
      </c>
      <c r="B1132" s="110" t="s">
        <v>857</v>
      </c>
      <c r="D1132" s="110" t="s">
        <v>2138</v>
      </c>
      <c r="E1132" s="110" t="s">
        <v>5827</v>
      </c>
      <c r="G1132" s="110" t="s">
        <v>4330</v>
      </c>
      <c r="H1132" s="110" t="s">
        <v>4094</v>
      </c>
      <c r="I1132" s="110" t="s">
        <v>5682</v>
      </c>
      <c r="J1132" s="110" t="str">
        <f t="shared" si="17"/>
        <v xml:space="preserve">16211 Samoaway, Houston, TX 77053       </v>
      </c>
      <c r="K1132" s="111">
        <v>43808</v>
      </c>
      <c r="L1132" s="111">
        <v>43808</v>
      </c>
      <c r="M1132" s="111">
        <v>43886</v>
      </c>
      <c r="N1132" s="111">
        <v>43886</v>
      </c>
      <c r="O1132" s="111"/>
      <c r="P1132" s="110" t="s">
        <v>989</v>
      </c>
      <c r="R1132" s="110" t="s">
        <v>4361</v>
      </c>
      <c r="S1132" s="110" t="s">
        <v>4181</v>
      </c>
    </row>
    <row r="1133" spans="1:19" x14ac:dyDescent="0.2">
      <c r="A1133" s="110">
        <v>440121</v>
      </c>
      <c r="B1133" s="110" t="s">
        <v>877</v>
      </c>
      <c r="C1133" s="110" t="s">
        <v>757</v>
      </c>
      <c r="D1133" s="110" t="s">
        <v>2139</v>
      </c>
      <c r="E1133" s="110" t="s">
        <v>5828</v>
      </c>
      <c r="F1133" s="110" t="s">
        <v>5829</v>
      </c>
      <c r="G1133" s="110" t="s">
        <v>5830</v>
      </c>
      <c r="H1133" s="110" t="s">
        <v>4094</v>
      </c>
      <c r="I1133" s="110" t="s">
        <v>5831</v>
      </c>
      <c r="J1133" s="110" t="str">
        <f t="shared" si="17"/>
        <v xml:space="preserve">3401 Campbell Rd, Apt 28-08, Winnie, TX 77665       </v>
      </c>
      <c r="K1133" s="111">
        <v>43836</v>
      </c>
      <c r="L1133" s="111">
        <v>43836</v>
      </c>
      <c r="M1133" s="111">
        <v>45626</v>
      </c>
      <c r="N1133" s="111"/>
      <c r="O1133" s="111"/>
      <c r="P1133" s="110" t="s">
        <v>1022</v>
      </c>
      <c r="Q1133" s="110" t="s">
        <v>761</v>
      </c>
      <c r="R1133" s="110" t="s">
        <v>4404</v>
      </c>
      <c r="S1133" s="110" t="s">
        <v>4181</v>
      </c>
    </row>
    <row r="1134" spans="1:19" x14ac:dyDescent="0.2">
      <c r="A1134" s="110">
        <v>440122</v>
      </c>
      <c r="B1134" s="110" t="s">
        <v>1061</v>
      </c>
      <c r="C1134" s="110" t="s">
        <v>778</v>
      </c>
      <c r="D1134" s="110" t="s">
        <v>2140</v>
      </c>
      <c r="E1134" s="110" t="s">
        <v>5738</v>
      </c>
      <c r="G1134" s="110" t="s">
        <v>5728</v>
      </c>
      <c r="H1134" s="110" t="s">
        <v>4094</v>
      </c>
      <c r="I1134" s="110" t="s">
        <v>5729</v>
      </c>
      <c r="J1134" s="110" t="str">
        <f t="shared" si="17"/>
        <v xml:space="preserve">4324 36th St, Port Arthur, TX 77642       </v>
      </c>
      <c r="K1134" s="111">
        <v>43836</v>
      </c>
      <c r="L1134" s="111">
        <v>43836</v>
      </c>
      <c r="M1134" s="111">
        <v>45623</v>
      </c>
      <c r="N1134" s="111"/>
      <c r="O1134" s="111"/>
      <c r="P1134" s="110" t="s">
        <v>1022</v>
      </c>
      <c r="Q1134" s="110" t="s">
        <v>761</v>
      </c>
      <c r="R1134" s="110" t="s">
        <v>4404</v>
      </c>
      <c r="S1134" s="110" t="s">
        <v>4181</v>
      </c>
    </row>
    <row r="1135" spans="1:19" hidden="1" x14ac:dyDescent="0.2">
      <c r="A1135" s="110">
        <v>440123</v>
      </c>
      <c r="B1135" s="110" t="s">
        <v>2141</v>
      </c>
      <c r="C1135" s="110" t="s">
        <v>1039</v>
      </c>
      <c r="D1135" s="110" t="s">
        <v>2142</v>
      </c>
      <c r="E1135" s="110" t="s">
        <v>5832</v>
      </c>
      <c r="G1135" s="110" t="s">
        <v>5833</v>
      </c>
      <c r="H1135" s="110" t="s">
        <v>4094</v>
      </c>
      <c r="I1135" s="110" t="s">
        <v>5834</v>
      </c>
      <c r="J1135" s="110" t="str">
        <f t="shared" si="17"/>
        <v xml:space="preserve">11514 Cuniff Rd, Beaumont, TX 77705       </v>
      </c>
      <c r="K1135" s="111">
        <v>43836</v>
      </c>
      <c r="L1135" s="111">
        <v>43836</v>
      </c>
      <c r="M1135" s="111">
        <v>44196</v>
      </c>
      <c r="N1135" s="111">
        <v>44196</v>
      </c>
      <c r="O1135" s="111"/>
      <c r="P1135" s="110" t="s">
        <v>2143</v>
      </c>
      <c r="R1135" s="110" t="s">
        <v>5835</v>
      </c>
      <c r="S1135" s="110" t="s">
        <v>4181</v>
      </c>
    </row>
    <row r="1136" spans="1:19" hidden="1" x14ac:dyDescent="0.2">
      <c r="A1136" s="110">
        <v>440124</v>
      </c>
      <c r="B1136" s="110" t="s">
        <v>1639</v>
      </c>
      <c r="C1136" s="110" t="s">
        <v>763</v>
      </c>
      <c r="D1136" s="110" t="s">
        <v>1364</v>
      </c>
      <c r="E1136" s="110" t="s">
        <v>5836</v>
      </c>
      <c r="G1136" s="110" t="s">
        <v>5624</v>
      </c>
      <c r="H1136" s="110" t="s">
        <v>4094</v>
      </c>
      <c r="I1136" s="110" t="s">
        <v>5821</v>
      </c>
      <c r="J1136" s="110" t="str">
        <f t="shared" si="17"/>
        <v xml:space="preserve">16535 Buetcrra Rd, Magnolia, TX 77355       </v>
      </c>
      <c r="K1136" s="111">
        <v>43837</v>
      </c>
      <c r="L1136" s="111">
        <v>43837</v>
      </c>
      <c r="M1136" s="111">
        <v>43886</v>
      </c>
      <c r="N1136" s="111">
        <v>43886</v>
      </c>
      <c r="O1136" s="111"/>
      <c r="P1136" s="110" t="s">
        <v>1067</v>
      </c>
      <c r="Q1136" s="110" t="s">
        <v>761</v>
      </c>
      <c r="R1136" s="110" t="s">
        <v>4456</v>
      </c>
      <c r="S1136" s="110" t="s">
        <v>4181</v>
      </c>
    </row>
    <row r="1137" spans="1:19" hidden="1" x14ac:dyDescent="0.2">
      <c r="A1137" s="110">
        <v>440125</v>
      </c>
      <c r="B1137" s="110" t="s">
        <v>1923</v>
      </c>
      <c r="C1137" s="110" t="s">
        <v>845</v>
      </c>
      <c r="D1137" s="110" t="s">
        <v>2144</v>
      </c>
      <c r="E1137" s="110" t="s">
        <v>5837</v>
      </c>
      <c r="G1137" s="110" t="s">
        <v>5624</v>
      </c>
      <c r="H1137" s="110" t="s">
        <v>4094</v>
      </c>
      <c r="I1137" s="110" t="s">
        <v>5821</v>
      </c>
      <c r="J1137" s="110" t="str">
        <f t="shared" si="17"/>
        <v xml:space="preserve">16535 Butera Rd, Magnolia, TX 77355       </v>
      </c>
      <c r="K1137" s="111">
        <v>43837</v>
      </c>
      <c r="L1137" s="111">
        <v>43837</v>
      </c>
      <c r="M1137" s="111">
        <v>43851</v>
      </c>
      <c r="N1137" s="111">
        <v>43851</v>
      </c>
      <c r="O1137" s="111"/>
      <c r="P1137" s="110" t="s">
        <v>989</v>
      </c>
      <c r="R1137" s="110" t="s">
        <v>4361</v>
      </c>
      <c r="S1137" s="110" t="s">
        <v>4181</v>
      </c>
    </row>
    <row r="1138" spans="1:19" hidden="1" x14ac:dyDescent="0.2">
      <c r="A1138" s="110">
        <v>440126</v>
      </c>
      <c r="B1138" s="110" t="s">
        <v>908</v>
      </c>
      <c r="C1138" s="110" t="s">
        <v>900</v>
      </c>
      <c r="D1138" s="110" t="s">
        <v>907</v>
      </c>
      <c r="E1138" s="110" t="s">
        <v>5838</v>
      </c>
      <c r="G1138" s="110" t="s">
        <v>4330</v>
      </c>
      <c r="H1138" s="110" t="s">
        <v>4094</v>
      </c>
      <c r="I1138" s="110" t="s">
        <v>5818</v>
      </c>
      <c r="J1138" s="110" t="str">
        <f t="shared" si="17"/>
        <v xml:space="preserve">8535 Winkler Dr E9, Houston, TX 77017       </v>
      </c>
      <c r="L1138" s="111">
        <v>43844</v>
      </c>
      <c r="M1138" s="111">
        <v>44264</v>
      </c>
      <c r="N1138" s="111">
        <v>44264</v>
      </c>
      <c r="O1138" s="111"/>
      <c r="P1138" s="110" t="s">
        <v>989</v>
      </c>
      <c r="Q1138" s="110" t="s">
        <v>761</v>
      </c>
      <c r="R1138" s="110" t="s">
        <v>4361</v>
      </c>
      <c r="S1138" s="110" t="s">
        <v>4181</v>
      </c>
    </row>
    <row r="1139" spans="1:19" hidden="1" x14ac:dyDescent="0.2">
      <c r="A1139" s="110">
        <v>440127</v>
      </c>
      <c r="B1139" s="110" t="s">
        <v>861</v>
      </c>
      <c r="C1139" s="110" t="s">
        <v>766</v>
      </c>
      <c r="D1139" s="110" t="s">
        <v>2145</v>
      </c>
      <c r="E1139" s="110" t="s">
        <v>5839</v>
      </c>
      <c r="G1139" s="110" t="s">
        <v>5840</v>
      </c>
      <c r="H1139" s="110" t="s">
        <v>4094</v>
      </c>
      <c r="I1139" s="110" t="s">
        <v>5841</v>
      </c>
      <c r="J1139" s="110" t="str">
        <f t="shared" si="17"/>
        <v xml:space="preserve">1127 Prune St , La Marque, TX 77568       </v>
      </c>
      <c r="K1139" s="111">
        <v>44466</v>
      </c>
      <c r="L1139" s="111">
        <v>43844</v>
      </c>
      <c r="M1139" s="111">
        <v>44961</v>
      </c>
      <c r="N1139" s="111">
        <v>44961</v>
      </c>
      <c r="O1139" s="111">
        <v>44466</v>
      </c>
      <c r="P1139" s="110" t="s">
        <v>1022</v>
      </c>
      <c r="Q1139" s="110" t="s">
        <v>761</v>
      </c>
      <c r="R1139" s="110" t="s">
        <v>4404</v>
      </c>
      <c r="S1139" s="110" t="s">
        <v>4181</v>
      </c>
    </row>
    <row r="1140" spans="1:19" x14ac:dyDescent="0.2">
      <c r="A1140" s="110">
        <v>440128</v>
      </c>
      <c r="B1140" s="110" t="s">
        <v>908</v>
      </c>
      <c r="C1140" s="110" t="s">
        <v>759</v>
      </c>
      <c r="D1140" s="110" t="s">
        <v>2146</v>
      </c>
      <c r="E1140" s="110" t="s">
        <v>5842</v>
      </c>
      <c r="G1140" s="110" t="s">
        <v>5840</v>
      </c>
      <c r="H1140" s="110" t="s">
        <v>4094</v>
      </c>
      <c r="I1140" s="110" t="s">
        <v>5841</v>
      </c>
      <c r="J1140" s="110" t="str">
        <f t="shared" si="17"/>
        <v xml:space="preserve">2200 Lone Star St 40, La Marque, TX 77568       </v>
      </c>
      <c r="K1140" s="111">
        <v>43850</v>
      </c>
      <c r="L1140" s="111">
        <v>43863</v>
      </c>
      <c r="M1140" s="111">
        <v>45623</v>
      </c>
      <c r="N1140" s="111"/>
      <c r="O1140" s="111"/>
      <c r="P1140" s="110" t="s">
        <v>1022</v>
      </c>
      <c r="Q1140" s="110" t="s">
        <v>761</v>
      </c>
      <c r="R1140" s="110" t="s">
        <v>4404</v>
      </c>
      <c r="S1140" s="110" t="s">
        <v>4181</v>
      </c>
    </row>
    <row r="1141" spans="1:19" hidden="1" x14ac:dyDescent="0.2">
      <c r="A1141" s="110">
        <v>440129</v>
      </c>
      <c r="B1141" s="110" t="s">
        <v>999</v>
      </c>
      <c r="C1141" s="110" t="s">
        <v>778</v>
      </c>
      <c r="D1141" s="110" t="s">
        <v>1283</v>
      </c>
      <c r="E1141" s="110" t="s">
        <v>5843</v>
      </c>
      <c r="G1141" s="110" t="s">
        <v>5624</v>
      </c>
      <c r="H1141" s="110" t="s">
        <v>4094</v>
      </c>
      <c r="I1141" s="110" t="s">
        <v>5821</v>
      </c>
      <c r="J1141" s="110" t="str">
        <f t="shared" si="17"/>
        <v xml:space="preserve">26530 Mcintosh, Magnolia, TX 77355       </v>
      </c>
      <c r="K1141" s="111">
        <v>43850</v>
      </c>
      <c r="L1141" s="111">
        <v>43850</v>
      </c>
      <c r="M1141" s="111">
        <v>44196</v>
      </c>
      <c r="N1141" s="111">
        <v>44196</v>
      </c>
      <c r="O1141" s="111"/>
      <c r="P1141" s="110" t="s">
        <v>989</v>
      </c>
      <c r="Q1141" s="110" t="s">
        <v>761</v>
      </c>
      <c r="R1141" s="110" t="s">
        <v>4361</v>
      </c>
      <c r="S1141" s="110" t="s">
        <v>4181</v>
      </c>
    </row>
    <row r="1142" spans="1:19" hidden="1" x14ac:dyDescent="0.2">
      <c r="A1142" s="110">
        <v>440130</v>
      </c>
      <c r="B1142" s="110" t="s">
        <v>898</v>
      </c>
      <c r="D1142" s="110" t="s">
        <v>2147</v>
      </c>
      <c r="E1142" s="110" t="s">
        <v>5844</v>
      </c>
      <c r="G1142" s="110" t="s">
        <v>5706</v>
      </c>
      <c r="H1142" s="110" t="s">
        <v>4094</v>
      </c>
      <c r="I1142" s="110" t="s">
        <v>5707</v>
      </c>
      <c r="J1142" s="110" t="str">
        <f t="shared" si="17"/>
        <v xml:space="preserve">21451 Magnolia, New Caney, TX 77357       </v>
      </c>
      <c r="K1142" s="111">
        <v>43851</v>
      </c>
      <c r="L1142" s="111">
        <v>43851</v>
      </c>
      <c r="M1142" s="111">
        <v>43855</v>
      </c>
      <c r="N1142" s="111">
        <v>43855</v>
      </c>
      <c r="O1142" s="111"/>
      <c r="P1142" s="110" t="s">
        <v>1041</v>
      </c>
      <c r="R1142" s="110" t="s">
        <v>4425</v>
      </c>
      <c r="S1142" s="110" t="s">
        <v>4181</v>
      </c>
    </row>
    <row r="1143" spans="1:19" hidden="1" x14ac:dyDescent="0.2">
      <c r="A1143" s="110">
        <v>440131</v>
      </c>
      <c r="B1143" s="110" t="s">
        <v>1035</v>
      </c>
      <c r="C1143" s="110" t="s">
        <v>778</v>
      </c>
      <c r="D1143" s="110" t="s">
        <v>907</v>
      </c>
      <c r="E1143" s="110" t="s">
        <v>5845</v>
      </c>
      <c r="G1143" s="110" t="s">
        <v>5775</v>
      </c>
      <c r="H1143" s="110" t="s">
        <v>4094</v>
      </c>
      <c r="I1143" s="110" t="s">
        <v>5776</v>
      </c>
      <c r="J1143" s="110" t="str">
        <f t="shared" si="17"/>
        <v xml:space="preserve">15015 Sierra Ridge Dr, Humble, TX 77396       </v>
      </c>
      <c r="K1143" s="111">
        <v>43851</v>
      </c>
      <c r="L1143" s="111">
        <v>43851</v>
      </c>
      <c r="M1143" s="111">
        <v>43916</v>
      </c>
      <c r="N1143" s="111">
        <v>43916</v>
      </c>
      <c r="O1143" s="111"/>
      <c r="P1143" s="110" t="s">
        <v>1100</v>
      </c>
      <c r="R1143" s="110" t="s">
        <v>4489</v>
      </c>
      <c r="S1143" s="110" t="s">
        <v>4181</v>
      </c>
    </row>
    <row r="1144" spans="1:19" hidden="1" x14ac:dyDescent="0.2">
      <c r="A1144" s="110">
        <v>440132</v>
      </c>
      <c r="B1144" s="110" t="s">
        <v>2148</v>
      </c>
      <c r="C1144" s="110" t="s">
        <v>766</v>
      </c>
      <c r="D1144" s="110" t="s">
        <v>2149</v>
      </c>
      <c r="E1144" s="110" t="s">
        <v>5846</v>
      </c>
      <c r="G1144" s="110" t="s">
        <v>5706</v>
      </c>
      <c r="H1144" s="110" t="s">
        <v>4094</v>
      </c>
      <c r="I1144" s="110" t="s">
        <v>5707</v>
      </c>
      <c r="J1144" s="110" t="str">
        <f t="shared" si="17"/>
        <v xml:space="preserve">21451 Magnolia Dr, New Caney, TX 77357       </v>
      </c>
      <c r="K1144" s="111">
        <v>43852</v>
      </c>
      <c r="L1144" s="111">
        <v>43852</v>
      </c>
      <c r="M1144" s="111">
        <v>43855</v>
      </c>
      <c r="N1144" s="111">
        <v>43855</v>
      </c>
      <c r="O1144" s="111"/>
      <c r="P1144" s="110" t="s">
        <v>1091</v>
      </c>
      <c r="R1144" s="110" t="s">
        <v>4478</v>
      </c>
      <c r="S1144" s="110" t="s">
        <v>4181</v>
      </c>
    </row>
    <row r="1145" spans="1:19" hidden="1" x14ac:dyDescent="0.2">
      <c r="A1145" s="110">
        <v>440133</v>
      </c>
      <c r="B1145" s="110" t="s">
        <v>2150</v>
      </c>
      <c r="D1145" s="110" t="s">
        <v>2151</v>
      </c>
      <c r="E1145" s="110" t="s">
        <v>5847</v>
      </c>
      <c r="G1145" s="110" t="s">
        <v>4330</v>
      </c>
      <c r="H1145" s="110" t="s">
        <v>4094</v>
      </c>
      <c r="I1145" s="110" t="s">
        <v>5682</v>
      </c>
      <c r="J1145" s="110" t="str">
        <f t="shared" si="17"/>
        <v xml:space="preserve">5207 Wickview Lane, Houston, TX 77053       </v>
      </c>
      <c r="K1145" s="111">
        <v>43857</v>
      </c>
      <c r="L1145" s="111">
        <v>43857</v>
      </c>
      <c r="M1145" s="111">
        <v>43869</v>
      </c>
      <c r="N1145" s="111">
        <v>43869</v>
      </c>
      <c r="O1145" s="111"/>
      <c r="P1145" s="110" t="s">
        <v>1091</v>
      </c>
      <c r="Q1145" s="110" t="s">
        <v>761</v>
      </c>
      <c r="R1145" s="110" t="s">
        <v>4478</v>
      </c>
      <c r="S1145" s="110" t="s">
        <v>4181</v>
      </c>
    </row>
    <row r="1146" spans="1:19" hidden="1" x14ac:dyDescent="0.2">
      <c r="A1146" s="110">
        <v>440134</v>
      </c>
      <c r="B1146" s="110" t="s">
        <v>1499</v>
      </c>
      <c r="C1146" s="110" t="s">
        <v>791</v>
      </c>
      <c r="D1146" s="110" t="s">
        <v>1394</v>
      </c>
      <c r="E1146" s="110" t="s">
        <v>5848</v>
      </c>
      <c r="G1146" s="110" t="s">
        <v>4330</v>
      </c>
      <c r="H1146" s="110" t="s">
        <v>4094</v>
      </c>
      <c r="I1146" s="110" t="s">
        <v>5627</v>
      </c>
      <c r="J1146" s="110" t="str">
        <f t="shared" si="17"/>
        <v xml:space="preserve">501 Green Rd Apt 106, Houston, TX 77060       </v>
      </c>
      <c r="K1146" s="111">
        <v>43864</v>
      </c>
      <c r="L1146" s="111">
        <v>43864</v>
      </c>
      <c r="M1146" s="111">
        <v>43980</v>
      </c>
      <c r="N1146" s="111">
        <v>43980</v>
      </c>
      <c r="O1146" s="111"/>
      <c r="P1146" s="110" t="s">
        <v>989</v>
      </c>
      <c r="Q1146" s="110" t="s">
        <v>761</v>
      </c>
      <c r="R1146" s="110" t="s">
        <v>4361</v>
      </c>
      <c r="S1146" s="110" t="s">
        <v>4181</v>
      </c>
    </row>
    <row r="1147" spans="1:19" hidden="1" x14ac:dyDescent="0.2">
      <c r="A1147" s="110">
        <v>440135</v>
      </c>
      <c r="B1147" s="110" t="s">
        <v>1645</v>
      </c>
      <c r="D1147" s="110" t="s">
        <v>2042</v>
      </c>
      <c r="E1147" s="110" t="s">
        <v>5849</v>
      </c>
      <c r="G1147" s="110" t="s">
        <v>4330</v>
      </c>
      <c r="H1147" s="110" t="s">
        <v>4094</v>
      </c>
      <c r="I1147" s="110" t="s">
        <v>5781</v>
      </c>
      <c r="J1147" s="110" t="str">
        <f t="shared" si="17"/>
        <v xml:space="preserve">5316 Tiffany Dr, Houston, TX 77045       </v>
      </c>
      <c r="K1147" s="111">
        <v>43864</v>
      </c>
      <c r="L1147" s="111">
        <v>43864</v>
      </c>
      <c r="M1147" s="111">
        <v>43924</v>
      </c>
      <c r="N1147" s="111">
        <v>43924</v>
      </c>
      <c r="O1147" s="111"/>
      <c r="P1147" s="110" t="s">
        <v>1022</v>
      </c>
      <c r="Q1147" s="110" t="s">
        <v>761</v>
      </c>
      <c r="R1147" s="110" t="s">
        <v>4404</v>
      </c>
      <c r="S1147" s="110" t="s">
        <v>4181</v>
      </c>
    </row>
    <row r="1148" spans="1:19" x14ac:dyDescent="0.2">
      <c r="A1148" s="110">
        <v>440136</v>
      </c>
      <c r="B1148" s="110" t="s">
        <v>2152</v>
      </c>
      <c r="D1148" s="110" t="s">
        <v>2153</v>
      </c>
      <c r="E1148" s="110" t="s">
        <v>5850</v>
      </c>
      <c r="G1148" s="110" t="s">
        <v>4330</v>
      </c>
      <c r="H1148" s="110" t="s">
        <v>4094</v>
      </c>
      <c r="I1148" s="110" t="s">
        <v>5634</v>
      </c>
      <c r="J1148" s="110" t="str">
        <f t="shared" si="17"/>
        <v xml:space="preserve">7211 Stonegate Dr, Houston, TX 77040       </v>
      </c>
      <c r="K1148" s="111">
        <v>43864</v>
      </c>
      <c r="L1148" s="111">
        <v>43864</v>
      </c>
      <c r="M1148" s="111">
        <v>45623</v>
      </c>
      <c r="N1148" s="111"/>
      <c r="O1148" s="111"/>
      <c r="P1148" s="110" t="s">
        <v>989</v>
      </c>
      <c r="Q1148" s="110" t="s">
        <v>761</v>
      </c>
      <c r="R1148" s="110" t="s">
        <v>4361</v>
      </c>
      <c r="S1148" s="110" t="s">
        <v>4181</v>
      </c>
    </row>
    <row r="1149" spans="1:19" hidden="1" x14ac:dyDescent="0.2">
      <c r="A1149" s="110">
        <v>440137</v>
      </c>
      <c r="B1149" s="110" t="s">
        <v>876</v>
      </c>
      <c r="D1149" s="110" t="s">
        <v>907</v>
      </c>
      <c r="E1149" s="110" t="s">
        <v>5851</v>
      </c>
      <c r="G1149" s="110" t="s">
        <v>4330</v>
      </c>
      <c r="H1149" s="110" t="s">
        <v>4094</v>
      </c>
      <c r="I1149" s="110" t="s">
        <v>5673</v>
      </c>
      <c r="J1149" s="110" t="str">
        <f t="shared" si="17"/>
        <v xml:space="preserve">6515 W Bend Street, Houston, TX 77085       </v>
      </c>
      <c r="K1149" s="111">
        <v>43857</v>
      </c>
      <c r="L1149" s="111">
        <v>43857</v>
      </c>
      <c r="M1149" s="111">
        <v>43869</v>
      </c>
      <c r="N1149" s="111">
        <v>43869</v>
      </c>
      <c r="O1149" s="111"/>
      <c r="P1149" s="110" t="s">
        <v>989</v>
      </c>
      <c r="Q1149" s="110" t="s">
        <v>761</v>
      </c>
      <c r="R1149" s="110" t="s">
        <v>4361</v>
      </c>
      <c r="S1149" s="110" t="s">
        <v>4181</v>
      </c>
    </row>
    <row r="1150" spans="1:19" hidden="1" x14ac:dyDescent="0.2">
      <c r="A1150" s="110">
        <v>440138</v>
      </c>
      <c r="B1150" s="110" t="s">
        <v>2154</v>
      </c>
      <c r="D1150" s="110" t="s">
        <v>1153</v>
      </c>
      <c r="E1150" s="110" t="s">
        <v>5852</v>
      </c>
      <c r="G1150" s="110" t="s">
        <v>4330</v>
      </c>
      <c r="H1150" s="110" t="s">
        <v>4094</v>
      </c>
      <c r="I1150" s="110" t="s">
        <v>5599</v>
      </c>
      <c r="J1150" s="110" t="str">
        <f t="shared" si="17"/>
        <v xml:space="preserve">14863 Beaconsfield Dr, Houston, TX 77015       </v>
      </c>
      <c r="K1150" s="111">
        <v>43857</v>
      </c>
      <c r="L1150" s="111">
        <v>43877</v>
      </c>
      <c r="M1150" s="111">
        <v>45096</v>
      </c>
      <c r="N1150" s="111">
        <v>45096</v>
      </c>
      <c r="O1150" s="111"/>
      <c r="P1150" s="110" t="s">
        <v>1022</v>
      </c>
      <c r="Q1150" s="110" t="s">
        <v>761</v>
      </c>
      <c r="R1150" s="110" t="s">
        <v>4404</v>
      </c>
      <c r="S1150" s="110" t="s">
        <v>4181</v>
      </c>
    </row>
    <row r="1151" spans="1:19" hidden="1" x14ac:dyDescent="0.2">
      <c r="A1151" s="110">
        <v>440139</v>
      </c>
      <c r="B1151" s="110" t="s">
        <v>2155</v>
      </c>
      <c r="D1151" s="110" t="s">
        <v>2020</v>
      </c>
      <c r="E1151" s="110" t="s">
        <v>5853</v>
      </c>
      <c r="G1151" s="110" t="s">
        <v>4330</v>
      </c>
      <c r="H1151" s="110" t="s">
        <v>4094</v>
      </c>
      <c r="I1151" s="110" t="s">
        <v>5792</v>
      </c>
      <c r="J1151" s="110" t="str">
        <f t="shared" si="17"/>
        <v xml:space="preserve">8006 Filltop St, Houston, TX 77028       </v>
      </c>
      <c r="K1151" s="111">
        <v>43860</v>
      </c>
      <c r="L1151" s="111">
        <v>43860</v>
      </c>
      <c r="M1151" s="111">
        <v>43927</v>
      </c>
      <c r="N1151" s="111">
        <v>43927</v>
      </c>
      <c r="O1151" s="111"/>
      <c r="P1151" s="110" t="s">
        <v>989</v>
      </c>
      <c r="Q1151" s="110" t="s">
        <v>761</v>
      </c>
      <c r="R1151" s="110" t="s">
        <v>4361</v>
      </c>
      <c r="S1151" s="110" t="s">
        <v>4181</v>
      </c>
    </row>
    <row r="1152" spans="1:19" hidden="1" x14ac:dyDescent="0.2">
      <c r="A1152" s="110">
        <v>440140</v>
      </c>
      <c r="B1152" s="110" t="s">
        <v>1002</v>
      </c>
      <c r="C1152" s="110" t="s">
        <v>766</v>
      </c>
      <c r="D1152" s="110" t="s">
        <v>2156</v>
      </c>
      <c r="E1152" s="110" t="s">
        <v>5854</v>
      </c>
      <c r="G1152" s="110" t="s">
        <v>4330</v>
      </c>
      <c r="H1152" s="110" t="s">
        <v>4094</v>
      </c>
      <c r="I1152" s="110" t="s">
        <v>5673</v>
      </c>
      <c r="J1152" s="110" t="str">
        <f t="shared" si="17"/>
        <v xml:space="preserve">12723 Terrance St, Houston, TX 77085       </v>
      </c>
      <c r="K1152" s="111">
        <v>43864</v>
      </c>
      <c r="L1152" s="111">
        <v>43864</v>
      </c>
      <c r="M1152" s="111">
        <v>43867</v>
      </c>
      <c r="N1152" s="111">
        <v>43867</v>
      </c>
      <c r="O1152" s="111"/>
      <c r="P1152" s="110" t="s">
        <v>989</v>
      </c>
      <c r="Q1152" s="110" t="s">
        <v>761</v>
      </c>
      <c r="R1152" s="110" t="s">
        <v>4361</v>
      </c>
      <c r="S1152" s="110" t="s">
        <v>4181</v>
      </c>
    </row>
    <row r="1153" spans="1:19" hidden="1" x14ac:dyDescent="0.2">
      <c r="A1153" s="110">
        <v>440141</v>
      </c>
      <c r="B1153" s="110" t="s">
        <v>2157</v>
      </c>
      <c r="D1153" s="110" t="s">
        <v>2158</v>
      </c>
      <c r="E1153" s="110" t="s">
        <v>5855</v>
      </c>
      <c r="G1153" s="110" t="s">
        <v>4330</v>
      </c>
      <c r="H1153" s="110" t="s">
        <v>4094</v>
      </c>
      <c r="I1153" s="110" t="s">
        <v>5644</v>
      </c>
      <c r="J1153" s="110" t="str">
        <f t="shared" si="17"/>
        <v xml:space="preserve">12019 Kona Coy Dr, Houston, TX 77044       </v>
      </c>
      <c r="K1153" s="111">
        <v>43860</v>
      </c>
      <c r="L1153" s="111">
        <v>43860</v>
      </c>
      <c r="M1153" s="111">
        <v>43927</v>
      </c>
      <c r="N1153" s="111">
        <v>43927</v>
      </c>
      <c r="O1153" s="111"/>
      <c r="P1153" s="110" t="s">
        <v>1022</v>
      </c>
      <c r="Q1153" s="110" t="s">
        <v>761</v>
      </c>
      <c r="R1153" s="110" t="s">
        <v>4404</v>
      </c>
      <c r="S1153" s="110" t="s">
        <v>4181</v>
      </c>
    </row>
    <row r="1154" spans="1:19" hidden="1" x14ac:dyDescent="0.2">
      <c r="A1154" s="110">
        <v>440142</v>
      </c>
      <c r="B1154" s="110" t="s">
        <v>2159</v>
      </c>
      <c r="D1154" s="110" t="s">
        <v>1388</v>
      </c>
      <c r="E1154" s="110" t="s">
        <v>5856</v>
      </c>
      <c r="G1154" s="110" t="s">
        <v>5857</v>
      </c>
      <c r="H1154" s="110" t="s">
        <v>4188</v>
      </c>
      <c r="I1154" s="110" t="s">
        <v>5858</v>
      </c>
      <c r="J1154" s="110" t="str">
        <f t="shared" si="17"/>
        <v xml:space="preserve">13135 Sugar Bowl Ave, Baton Rouge, LA 70814       </v>
      </c>
      <c r="K1154" s="111">
        <v>43864</v>
      </c>
      <c r="L1154" s="111">
        <v>43864</v>
      </c>
      <c r="M1154" s="111">
        <v>44100</v>
      </c>
      <c r="N1154" s="111">
        <v>44100</v>
      </c>
      <c r="O1154" s="111"/>
      <c r="P1154" s="110" t="s">
        <v>1091</v>
      </c>
      <c r="R1154" s="110" t="s">
        <v>4478</v>
      </c>
      <c r="S1154" s="110" t="s">
        <v>4181</v>
      </c>
    </row>
    <row r="1155" spans="1:19" hidden="1" x14ac:dyDescent="0.2">
      <c r="A1155" s="110">
        <v>440143</v>
      </c>
      <c r="B1155" s="110" t="s">
        <v>2160</v>
      </c>
      <c r="D1155" s="110" t="s">
        <v>2161</v>
      </c>
      <c r="E1155" s="110" t="s">
        <v>5859</v>
      </c>
      <c r="G1155" s="110" t="s">
        <v>4330</v>
      </c>
      <c r="H1155" s="110" t="s">
        <v>4094</v>
      </c>
      <c r="I1155" s="110" t="s">
        <v>5644</v>
      </c>
      <c r="J1155" s="110" t="str">
        <f t="shared" ref="J1155:J1218" si="18">E1155 &amp; IF(F1155&lt;&gt;"", ", " &amp; F1155, "") &amp; ", " &amp; G1155 &amp; ", " &amp; H1155 &amp; " " &amp; I1155</f>
        <v xml:space="preserve">12010 Kona Cay Dr, Houston, TX 77044       </v>
      </c>
      <c r="K1155" s="111">
        <v>43865</v>
      </c>
      <c r="L1155" s="111">
        <v>43865</v>
      </c>
      <c r="M1155" s="111">
        <v>43892</v>
      </c>
      <c r="N1155" s="111">
        <v>43892</v>
      </c>
      <c r="O1155" s="111"/>
      <c r="P1155" s="110" t="s">
        <v>989</v>
      </c>
      <c r="Q1155" s="110" t="s">
        <v>761</v>
      </c>
      <c r="R1155" s="110" t="s">
        <v>4361</v>
      </c>
      <c r="S1155" s="110" t="s">
        <v>4181</v>
      </c>
    </row>
    <row r="1156" spans="1:19" hidden="1" x14ac:dyDescent="0.2">
      <c r="A1156" s="110">
        <v>440144</v>
      </c>
      <c r="B1156" s="110" t="s">
        <v>2162</v>
      </c>
      <c r="D1156" s="110" t="s">
        <v>2163</v>
      </c>
      <c r="E1156" s="110" t="s">
        <v>5860</v>
      </c>
      <c r="G1156" s="110" t="s">
        <v>5565</v>
      </c>
      <c r="H1156" s="110" t="s">
        <v>4094</v>
      </c>
      <c r="I1156" s="110" t="s">
        <v>5861</v>
      </c>
      <c r="J1156" s="110" t="str">
        <f t="shared" si="18"/>
        <v xml:space="preserve">4025 Burke Rd #2101, Pasadena, TX 77504       </v>
      </c>
      <c r="K1156" s="111">
        <v>43865</v>
      </c>
      <c r="L1156" s="111">
        <v>43865</v>
      </c>
      <c r="M1156" s="111">
        <v>43941</v>
      </c>
      <c r="N1156" s="111">
        <v>43941</v>
      </c>
      <c r="O1156" s="111"/>
      <c r="P1156" s="110" t="s">
        <v>989</v>
      </c>
      <c r="Q1156" s="110" t="s">
        <v>761</v>
      </c>
      <c r="R1156" s="110" t="s">
        <v>4361</v>
      </c>
      <c r="S1156" s="110" t="s">
        <v>4181</v>
      </c>
    </row>
    <row r="1157" spans="1:19" hidden="1" x14ac:dyDescent="0.2">
      <c r="A1157" s="110">
        <v>440145</v>
      </c>
      <c r="B1157" s="110" t="s">
        <v>1079</v>
      </c>
      <c r="C1157" s="110" t="s">
        <v>778</v>
      </c>
      <c r="D1157" s="110" t="s">
        <v>814</v>
      </c>
      <c r="E1157" s="110" t="s">
        <v>5862</v>
      </c>
      <c r="G1157" s="110" t="s">
        <v>4330</v>
      </c>
      <c r="H1157" s="110" t="s">
        <v>4094</v>
      </c>
      <c r="I1157" s="110" t="s">
        <v>5863</v>
      </c>
      <c r="J1157" s="110" t="str">
        <f t="shared" si="18"/>
        <v xml:space="preserve">7700 Corporate Dr Apt 2201, Houston, TX 77036       </v>
      </c>
      <c r="K1157" s="111">
        <v>43866</v>
      </c>
      <c r="L1157" s="111">
        <v>43866</v>
      </c>
      <c r="M1157" s="111">
        <v>44008</v>
      </c>
      <c r="N1157" s="111">
        <v>44008</v>
      </c>
      <c r="O1157" s="111"/>
      <c r="P1157" s="110" t="s">
        <v>1091</v>
      </c>
      <c r="R1157" s="110" t="s">
        <v>4478</v>
      </c>
      <c r="S1157" s="110" t="s">
        <v>4181</v>
      </c>
    </row>
    <row r="1158" spans="1:19" hidden="1" x14ac:dyDescent="0.2">
      <c r="A1158" s="110">
        <v>440146</v>
      </c>
      <c r="B1158" s="110" t="s">
        <v>1395</v>
      </c>
      <c r="D1158" s="110" t="s">
        <v>2164</v>
      </c>
      <c r="E1158" s="110" t="s">
        <v>5864</v>
      </c>
      <c r="G1158" s="110" t="s">
        <v>4330</v>
      </c>
      <c r="H1158" s="110" t="s">
        <v>4094</v>
      </c>
      <c r="I1158" s="110" t="s">
        <v>5644</v>
      </c>
      <c r="J1158" s="110" t="str">
        <f t="shared" si="18"/>
        <v xml:space="preserve">12634 Ticondenoga Rd, Houston, TX 77044       </v>
      </c>
      <c r="K1158" s="111">
        <v>43866</v>
      </c>
      <c r="L1158" s="111">
        <v>43866</v>
      </c>
      <c r="M1158" s="111">
        <v>43945</v>
      </c>
      <c r="N1158" s="111">
        <v>43945</v>
      </c>
      <c r="O1158" s="111"/>
      <c r="P1158" s="110" t="s">
        <v>1091</v>
      </c>
      <c r="Q1158" s="110" t="s">
        <v>761</v>
      </c>
      <c r="R1158" s="110" t="s">
        <v>4478</v>
      </c>
      <c r="S1158" s="110" t="s">
        <v>4181</v>
      </c>
    </row>
    <row r="1159" spans="1:19" hidden="1" x14ac:dyDescent="0.2">
      <c r="A1159" s="110">
        <v>440147</v>
      </c>
      <c r="B1159" s="110" t="s">
        <v>1175</v>
      </c>
      <c r="D1159" s="110" t="s">
        <v>862</v>
      </c>
      <c r="E1159" s="110" t="s">
        <v>5865</v>
      </c>
      <c r="G1159" s="110" t="s">
        <v>4330</v>
      </c>
      <c r="H1159" s="110" t="s">
        <v>4094</v>
      </c>
      <c r="I1159" s="110" t="s">
        <v>5082</v>
      </c>
      <c r="J1159" s="110" t="str">
        <f t="shared" si="18"/>
        <v xml:space="preserve">19935 Oland, Houston, TX 77073       </v>
      </c>
      <c r="K1159" s="111">
        <v>43866</v>
      </c>
      <c r="L1159" s="111">
        <v>43866</v>
      </c>
      <c r="M1159" s="111">
        <v>43944</v>
      </c>
      <c r="N1159" s="111">
        <v>43944</v>
      </c>
      <c r="O1159" s="111"/>
      <c r="P1159" s="110" t="s">
        <v>1091</v>
      </c>
      <c r="Q1159" s="110" t="s">
        <v>761</v>
      </c>
      <c r="R1159" s="110" t="s">
        <v>4478</v>
      </c>
      <c r="S1159" s="110" t="s">
        <v>4181</v>
      </c>
    </row>
    <row r="1160" spans="1:19" hidden="1" x14ac:dyDescent="0.2">
      <c r="A1160" s="110">
        <v>440148</v>
      </c>
      <c r="B1160" s="110" t="s">
        <v>1374</v>
      </c>
      <c r="C1160" s="110" t="s">
        <v>816</v>
      </c>
      <c r="D1160" s="110" t="s">
        <v>1258</v>
      </c>
      <c r="E1160" s="110" t="s">
        <v>5866</v>
      </c>
      <c r="G1160" s="110" t="s">
        <v>4330</v>
      </c>
      <c r="H1160" s="110" t="s">
        <v>4094</v>
      </c>
      <c r="I1160" s="110" t="s">
        <v>5649</v>
      </c>
      <c r="J1160" s="110" t="str">
        <f t="shared" si="18"/>
        <v xml:space="preserve">7204 Tuck St , Houston, TX 77020       </v>
      </c>
      <c r="K1160" s="111">
        <v>43866</v>
      </c>
      <c r="L1160" s="111">
        <v>43866</v>
      </c>
      <c r="M1160" s="111">
        <v>43888</v>
      </c>
      <c r="N1160" s="111">
        <v>43888</v>
      </c>
      <c r="O1160" s="111"/>
      <c r="P1160" s="110" t="s">
        <v>1091</v>
      </c>
      <c r="Q1160" s="110" t="s">
        <v>761</v>
      </c>
      <c r="R1160" s="110" t="s">
        <v>4478</v>
      </c>
      <c r="S1160" s="110" t="s">
        <v>4181</v>
      </c>
    </row>
    <row r="1161" spans="1:19" hidden="1" x14ac:dyDescent="0.2">
      <c r="A1161" s="110">
        <v>440149</v>
      </c>
      <c r="B1161" s="110" t="s">
        <v>2165</v>
      </c>
      <c r="D1161" s="110" t="s">
        <v>2166</v>
      </c>
      <c r="E1161" s="110" t="s">
        <v>5867</v>
      </c>
      <c r="G1161" s="110" t="s">
        <v>4330</v>
      </c>
      <c r="H1161" s="110" t="s">
        <v>4094</v>
      </c>
      <c r="I1161" s="110" t="s">
        <v>5802</v>
      </c>
      <c r="J1161" s="110" t="str">
        <f t="shared" si="18"/>
        <v xml:space="preserve">8411 Saratoga Forest, Houston, TX 77088       </v>
      </c>
      <c r="K1161" s="111">
        <v>43867</v>
      </c>
      <c r="L1161" s="111">
        <v>43866</v>
      </c>
      <c r="M1161" s="111">
        <v>43915</v>
      </c>
      <c r="N1161" s="111">
        <v>43915</v>
      </c>
      <c r="O1161" s="111"/>
      <c r="P1161" s="110" t="s">
        <v>1091</v>
      </c>
      <c r="Q1161" s="110" t="s">
        <v>761</v>
      </c>
      <c r="R1161" s="110" t="s">
        <v>4478</v>
      </c>
      <c r="S1161" s="110" t="s">
        <v>4181</v>
      </c>
    </row>
    <row r="1162" spans="1:19" hidden="1" x14ac:dyDescent="0.2">
      <c r="A1162" s="110">
        <v>440150</v>
      </c>
      <c r="B1162" s="110" t="s">
        <v>887</v>
      </c>
      <c r="D1162" s="110" t="s">
        <v>2166</v>
      </c>
      <c r="E1162" s="110" t="s">
        <v>5868</v>
      </c>
      <c r="G1162" s="110" t="s">
        <v>4330</v>
      </c>
      <c r="H1162" s="110" t="s">
        <v>4094</v>
      </c>
      <c r="I1162" s="110" t="s">
        <v>5082</v>
      </c>
      <c r="J1162" s="110" t="str">
        <f t="shared" si="18"/>
        <v xml:space="preserve">15910 Land Vew Dr, Houston, TX 77073       </v>
      </c>
      <c r="K1162" s="111">
        <v>43866</v>
      </c>
      <c r="L1162" s="111">
        <v>43866</v>
      </c>
      <c r="M1162" s="111">
        <v>43945</v>
      </c>
      <c r="N1162" s="111">
        <v>43945</v>
      </c>
      <c r="O1162" s="111"/>
      <c r="P1162" s="110" t="s">
        <v>2143</v>
      </c>
      <c r="Q1162" s="110" t="s">
        <v>761</v>
      </c>
      <c r="R1162" s="110" t="s">
        <v>5835</v>
      </c>
      <c r="S1162" s="110" t="s">
        <v>4181</v>
      </c>
    </row>
    <row r="1163" spans="1:19" hidden="1" x14ac:dyDescent="0.2">
      <c r="A1163" s="110">
        <v>440151</v>
      </c>
      <c r="B1163" s="110" t="s">
        <v>877</v>
      </c>
      <c r="C1163" s="110" t="s">
        <v>776</v>
      </c>
      <c r="D1163" s="110" t="s">
        <v>2167</v>
      </c>
      <c r="E1163" s="110" t="s">
        <v>5869</v>
      </c>
      <c r="G1163" s="110" t="s">
        <v>5870</v>
      </c>
      <c r="H1163" s="110" t="s">
        <v>4094</v>
      </c>
      <c r="I1163" s="110" t="s">
        <v>5597</v>
      </c>
      <c r="J1163" s="110" t="str">
        <f t="shared" si="18"/>
        <v xml:space="preserve">1331 Dell Dale St, Channel View, TX 77530       </v>
      </c>
      <c r="K1163" s="111">
        <v>43866</v>
      </c>
      <c r="L1163" s="111">
        <v>43866</v>
      </c>
      <c r="M1163" s="111">
        <v>43881</v>
      </c>
      <c r="N1163" s="111">
        <v>43881</v>
      </c>
      <c r="O1163" s="111"/>
      <c r="P1163" s="110" t="s">
        <v>1091</v>
      </c>
      <c r="Q1163" s="110" t="s">
        <v>761</v>
      </c>
      <c r="R1163" s="110" t="s">
        <v>4478</v>
      </c>
      <c r="S1163" s="110" t="s">
        <v>4181</v>
      </c>
    </row>
    <row r="1164" spans="1:19" hidden="1" x14ac:dyDescent="0.2">
      <c r="A1164" s="110">
        <v>440152</v>
      </c>
      <c r="B1164" s="110" t="s">
        <v>1000</v>
      </c>
      <c r="C1164" s="110" t="s">
        <v>832</v>
      </c>
      <c r="D1164" s="110" t="s">
        <v>2168</v>
      </c>
      <c r="E1164" s="110" t="s">
        <v>5871</v>
      </c>
      <c r="G1164" s="110" t="s">
        <v>4330</v>
      </c>
      <c r="H1164" s="110" t="s">
        <v>4094</v>
      </c>
      <c r="I1164" s="110" t="s">
        <v>5701</v>
      </c>
      <c r="J1164" s="110" t="str">
        <f t="shared" si="18"/>
        <v xml:space="preserve">15810 Stanhope Ct, Houston, TX 77084       </v>
      </c>
      <c r="K1164" s="111">
        <v>43881</v>
      </c>
      <c r="L1164" s="111">
        <v>43881</v>
      </c>
      <c r="M1164" s="111">
        <v>43924</v>
      </c>
      <c r="N1164" s="111">
        <v>43924</v>
      </c>
      <c r="O1164" s="111"/>
      <c r="P1164" s="110" t="s">
        <v>989</v>
      </c>
      <c r="R1164" s="110" t="s">
        <v>4361</v>
      </c>
      <c r="S1164" s="110" t="s">
        <v>4181</v>
      </c>
    </row>
    <row r="1165" spans="1:19" hidden="1" x14ac:dyDescent="0.2">
      <c r="A1165" s="110">
        <v>440153</v>
      </c>
      <c r="B1165" s="110" t="s">
        <v>1811</v>
      </c>
      <c r="D1165" s="110" t="s">
        <v>2169</v>
      </c>
      <c r="E1165" s="110" t="s">
        <v>5872</v>
      </c>
      <c r="G1165" s="110" t="s">
        <v>5565</v>
      </c>
      <c r="H1165" s="110" t="s">
        <v>4094</v>
      </c>
      <c r="I1165" s="110" t="s">
        <v>5687</v>
      </c>
      <c r="J1165" s="110" t="str">
        <f t="shared" si="18"/>
        <v xml:space="preserve">2116 Thomas, Pasadena, TX 77506       </v>
      </c>
      <c r="K1165" s="111">
        <v>43888</v>
      </c>
      <c r="L1165" s="111">
        <v>43888</v>
      </c>
      <c r="M1165" s="111">
        <v>43951</v>
      </c>
      <c r="N1165" s="111">
        <v>43951</v>
      </c>
      <c r="O1165" s="111"/>
      <c r="P1165" s="110" t="s">
        <v>1022</v>
      </c>
      <c r="Q1165" s="110" t="s">
        <v>761</v>
      </c>
      <c r="R1165" s="110" t="s">
        <v>4404</v>
      </c>
      <c r="S1165" s="110" t="s">
        <v>4181</v>
      </c>
    </row>
    <row r="1166" spans="1:19" hidden="1" x14ac:dyDescent="0.2">
      <c r="A1166" s="110">
        <v>440154</v>
      </c>
      <c r="B1166" s="110" t="s">
        <v>1239</v>
      </c>
      <c r="C1166" s="110" t="s">
        <v>776</v>
      </c>
      <c r="D1166" s="110" t="s">
        <v>1139</v>
      </c>
      <c r="E1166" s="110" t="s">
        <v>5873</v>
      </c>
      <c r="G1166" s="110" t="s">
        <v>4330</v>
      </c>
      <c r="H1166" s="110" t="s">
        <v>4094</v>
      </c>
      <c r="I1166" s="110" t="s">
        <v>5874</v>
      </c>
      <c r="J1166" s="110" t="str">
        <f t="shared" si="18"/>
        <v xml:space="preserve">906 Caplin St, Houston, TX 77022       </v>
      </c>
      <c r="K1166" s="111">
        <v>43888</v>
      </c>
      <c r="L1166" s="111">
        <v>43888</v>
      </c>
      <c r="M1166" s="111">
        <v>43951</v>
      </c>
      <c r="N1166" s="111">
        <v>43951</v>
      </c>
      <c r="O1166" s="111"/>
      <c r="P1166" s="110" t="s">
        <v>1022</v>
      </c>
      <c r="Q1166" s="110" t="s">
        <v>761</v>
      </c>
      <c r="R1166" s="110" t="s">
        <v>4404</v>
      </c>
      <c r="S1166" s="110" t="s">
        <v>4181</v>
      </c>
    </row>
    <row r="1167" spans="1:19" hidden="1" x14ac:dyDescent="0.2">
      <c r="A1167" s="110">
        <v>440155</v>
      </c>
      <c r="B1167" s="110" t="s">
        <v>1486</v>
      </c>
      <c r="C1167" s="110" t="s">
        <v>848</v>
      </c>
      <c r="D1167" s="110" t="s">
        <v>773</v>
      </c>
      <c r="E1167" s="110" t="s">
        <v>5875</v>
      </c>
      <c r="G1167" s="110" t="s">
        <v>5588</v>
      </c>
      <c r="H1167" s="110" t="s">
        <v>4094</v>
      </c>
      <c r="I1167" s="110" t="s">
        <v>5814</v>
      </c>
      <c r="J1167" s="110" t="str">
        <f t="shared" si="18"/>
        <v xml:space="preserve">1122 River Rock Dr, Missouri City, TX 77489       </v>
      </c>
      <c r="K1167" s="111">
        <v>43893</v>
      </c>
      <c r="L1167" s="111">
        <v>43893</v>
      </c>
      <c r="M1167" s="111">
        <v>43927</v>
      </c>
      <c r="N1167" s="111">
        <v>43927</v>
      </c>
      <c r="O1167" s="111"/>
      <c r="P1167" s="110" t="s">
        <v>1041</v>
      </c>
      <c r="R1167" s="110" t="s">
        <v>4425</v>
      </c>
      <c r="S1167" s="110" t="s">
        <v>4181</v>
      </c>
    </row>
    <row r="1168" spans="1:19" hidden="1" x14ac:dyDescent="0.2">
      <c r="A1168" s="110">
        <v>440156</v>
      </c>
      <c r="B1168" s="110" t="s">
        <v>2170</v>
      </c>
      <c r="D1168" s="110" t="s">
        <v>2063</v>
      </c>
      <c r="E1168" s="110" t="s">
        <v>5876</v>
      </c>
      <c r="G1168" s="110" t="s">
        <v>4330</v>
      </c>
      <c r="H1168" s="110" t="s">
        <v>4094</v>
      </c>
      <c r="I1168" s="110" t="s">
        <v>5082</v>
      </c>
      <c r="J1168" s="110" t="str">
        <f t="shared" si="18"/>
        <v xml:space="preserve">22720 Imperial Valley Dr. #505, Houston, TX 77073       </v>
      </c>
      <c r="K1168" s="111">
        <v>43893</v>
      </c>
      <c r="L1168" s="111">
        <v>43893</v>
      </c>
      <c r="M1168" s="111">
        <v>44561</v>
      </c>
      <c r="N1168" s="111">
        <v>44561</v>
      </c>
      <c r="O1168" s="111"/>
      <c r="P1168" s="110" t="s">
        <v>1022</v>
      </c>
      <c r="Q1168" s="110" t="s">
        <v>761</v>
      </c>
      <c r="R1168" s="110" t="s">
        <v>4404</v>
      </c>
      <c r="S1168" s="110" t="s">
        <v>4181</v>
      </c>
    </row>
    <row r="1169" spans="1:19" hidden="1" x14ac:dyDescent="0.2">
      <c r="A1169" s="110">
        <v>440157</v>
      </c>
      <c r="B1169" s="110" t="s">
        <v>1198</v>
      </c>
      <c r="C1169" s="110" t="s">
        <v>778</v>
      </c>
      <c r="D1169" s="110" t="s">
        <v>1255</v>
      </c>
      <c r="E1169" s="110" t="s">
        <v>5877</v>
      </c>
      <c r="G1169" s="110" t="s">
        <v>4330</v>
      </c>
      <c r="H1169" s="110" t="s">
        <v>4094</v>
      </c>
      <c r="I1169" s="110" t="s">
        <v>5878</v>
      </c>
      <c r="J1169" s="110" t="str">
        <f t="shared" si="18"/>
        <v xml:space="preserve">3100 Walnut Benz Ln Apt 224, Houston, TX 77042       </v>
      </c>
      <c r="K1169" s="111">
        <v>43893</v>
      </c>
      <c r="L1169" s="111">
        <v>43893</v>
      </c>
      <c r="M1169" s="111">
        <v>43927</v>
      </c>
      <c r="N1169" s="111">
        <v>43927</v>
      </c>
      <c r="O1169" s="111"/>
      <c r="P1169" s="110" t="s">
        <v>1041</v>
      </c>
      <c r="R1169" s="110" t="s">
        <v>4425</v>
      </c>
      <c r="S1169" s="110" t="s">
        <v>4181</v>
      </c>
    </row>
    <row r="1170" spans="1:19" hidden="1" x14ac:dyDescent="0.2">
      <c r="A1170" s="110">
        <v>440158</v>
      </c>
      <c r="B1170" s="110" t="s">
        <v>914</v>
      </c>
      <c r="C1170" s="110" t="s">
        <v>848</v>
      </c>
      <c r="D1170" s="110" t="s">
        <v>2171</v>
      </c>
      <c r="E1170" s="110" t="s">
        <v>5879</v>
      </c>
      <c r="G1170" s="110" t="s">
        <v>4330</v>
      </c>
      <c r="H1170" s="110" t="s">
        <v>4094</v>
      </c>
      <c r="I1170" s="110" t="s">
        <v>5880</v>
      </c>
      <c r="J1170" s="110" t="str">
        <f t="shared" si="18"/>
        <v xml:space="preserve">7820 Channelside St, Houston, TX 77012       </v>
      </c>
      <c r="K1170" s="111">
        <v>43899</v>
      </c>
      <c r="L1170" s="111">
        <v>43899</v>
      </c>
      <c r="M1170" s="111">
        <v>43941</v>
      </c>
      <c r="N1170" s="111">
        <v>43941</v>
      </c>
      <c r="O1170" s="111"/>
      <c r="P1170" s="110" t="s">
        <v>1022</v>
      </c>
      <c r="Q1170" s="110" t="s">
        <v>761</v>
      </c>
      <c r="R1170" s="110" t="s">
        <v>4404</v>
      </c>
      <c r="S1170" s="110" t="s">
        <v>4181</v>
      </c>
    </row>
    <row r="1171" spans="1:19" hidden="1" x14ac:dyDescent="0.2">
      <c r="A1171" s="110">
        <v>440159</v>
      </c>
      <c r="B1171" s="110" t="s">
        <v>1132</v>
      </c>
      <c r="C1171" s="110" t="s">
        <v>778</v>
      </c>
      <c r="D1171" s="110" t="s">
        <v>2172</v>
      </c>
      <c r="E1171" s="110" t="s">
        <v>5881</v>
      </c>
      <c r="G1171" s="110" t="s">
        <v>4330</v>
      </c>
      <c r="H1171" s="110" t="s">
        <v>4094</v>
      </c>
      <c r="I1171" s="110" t="s">
        <v>5701</v>
      </c>
      <c r="J1171" s="110" t="str">
        <f t="shared" si="18"/>
        <v xml:space="preserve">5419 Girnigoe Dr, Houston, TX 77084       </v>
      </c>
      <c r="K1171" s="111">
        <v>43907</v>
      </c>
      <c r="L1171" s="111">
        <v>43907</v>
      </c>
      <c r="M1171" s="111">
        <v>44859</v>
      </c>
      <c r="N1171" s="111">
        <v>44859</v>
      </c>
      <c r="O1171" s="111">
        <v>44681</v>
      </c>
      <c r="P1171" s="110" t="s">
        <v>989</v>
      </c>
      <c r="Q1171" s="110" t="s">
        <v>761</v>
      </c>
      <c r="R1171" s="110" t="s">
        <v>4361</v>
      </c>
      <c r="S1171" s="110" t="s">
        <v>4181</v>
      </c>
    </row>
    <row r="1172" spans="1:19" hidden="1" x14ac:dyDescent="0.2">
      <c r="A1172" s="110">
        <v>440160</v>
      </c>
      <c r="B1172" s="110" t="s">
        <v>1068</v>
      </c>
      <c r="C1172" s="110" t="s">
        <v>762</v>
      </c>
      <c r="D1172" s="110" t="s">
        <v>1153</v>
      </c>
      <c r="E1172" s="110" t="s">
        <v>5882</v>
      </c>
      <c r="G1172" s="110" t="s">
        <v>4330</v>
      </c>
      <c r="H1172" s="110" t="s">
        <v>4094</v>
      </c>
      <c r="I1172" s="110" t="s">
        <v>5883</v>
      </c>
      <c r="J1172" s="110" t="str">
        <f t="shared" si="18"/>
        <v xml:space="preserve">5217 Ricky St, Houston, TX 77033       </v>
      </c>
      <c r="K1172" s="111">
        <v>43917</v>
      </c>
      <c r="L1172" s="111">
        <v>43917</v>
      </c>
      <c r="M1172" s="111">
        <v>43920</v>
      </c>
      <c r="N1172" s="111">
        <v>43920</v>
      </c>
      <c r="O1172" s="111"/>
      <c r="P1172" s="110" t="s">
        <v>989</v>
      </c>
      <c r="Q1172" s="110" t="s">
        <v>761</v>
      </c>
      <c r="R1172" s="110" t="s">
        <v>4361</v>
      </c>
      <c r="S1172" s="110" t="s">
        <v>4181</v>
      </c>
    </row>
    <row r="1173" spans="1:19" hidden="1" x14ac:dyDescent="0.2">
      <c r="A1173" s="110">
        <v>440161</v>
      </c>
      <c r="B1173" s="110" t="s">
        <v>859</v>
      </c>
      <c r="D1173" s="110" t="s">
        <v>1674</v>
      </c>
      <c r="E1173" s="110" t="s">
        <v>5884</v>
      </c>
      <c r="G1173" s="110" t="s">
        <v>4330</v>
      </c>
      <c r="H1173" s="110" t="s">
        <v>4094</v>
      </c>
      <c r="I1173" s="110" t="s">
        <v>5644</v>
      </c>
      <c r="J1173" s="110" t="str">
        <f t="shared" si="18"/>
        <v xml:space="preserve">12038 Hazy Hill Dr, Houston, TX 77044       </v>
      </c>
      <c r="K1173" s="111">
        <v>43917</v>
      </c>
      <c r="L1173" s="111">
        <v>43917</v>
      </c>
      <c r="M1173" s="111">
        <v>43920</v>
      </c>
      <c r="N1173" s="111">
        <v>43920</v>
      </c>
      <c r="O1173" s="111"/>
      <c r="P1173" s="110" t="s">
        <v>989</v>
      </c>
      <c r="Q1173" s="110" t="s">
        <v>761</v>
      </c>
      <c r="R1173" s="110" t="s">
        <v>4361</v>
      </c>
      <c r="S1173" s="110" t="s">
        <v>4181</v>
      </c>
    </row>
    <row r="1174" spans="1:19" hidden="1" x14ac:dyDescent="0.2">
      <c r="A1174" s="110">
        <v>440162</v>
      </c>
      <c r="B1174" s="110" t="s">
        <v>1212</v>
      </c>
      <c r="D1174" s="110" t="s">
        <v>913</v>
      </c>
      <c r="E1174" s="110" t="s">
        <v>5885</v>
      </c>
      <c r="G1174" s="110" t="s">
        <v>4353</v>
      </c>
      <c r="H1174" s="110" t="s">
        <v>4094</v>
      </c>
      <c r="I1174" s="110" t="s">
        <v>5886</v>
      </c>
      <c r="J1174" s="110" t="str">
        <f t="shared" si="18"/>
        <v xml:space="preserve">7027 Zeislens Grove, Richmond, TX 77469       </v>
      </c>
      <c r="K1174" s="111">
        <v>43916</v>
      </c>
      <c r="L1174" s="111">
        <v>43916</v>
      </c>
      <c r="M1174" s="111">
        <v>43977</v>
      </c>
      <c r="N1174" s="111">
        <v>43977</v>
      </c>
      <c r="O1174" s="111"/>
      <c r="P1174" s="110" t="s">
        <v>1022</v>
      </c>
      <c r="Q1174" s="110" t="s">
        <v>761</v>
      </c>
      <c r="R1174" s="110" t="s">
        <v>4404</v>
      </c>
      <c r="S1174" s="110" t="s">
        <v>4181</v>
      </c>
    </row>
    <row r="1175" spans="1:19" hidden="1" x14ac:dyDescent="0.2">
      <c r="A1175" s="110">
        <v>440163</v>
      </c>
      <c r="B1175" s="110" t="s">
        <v>916</v>
      </c>
      <c r="C1175" s="110" t="s">
        <v>766</v>
      </c>
      <c r="D1175" s="110" t="s">
        <v>2173</v>
      </c>
      <c r="E1175" s="110" t="s">
        <v>5887</v>
      </c>
      <c r="G1175" s="110" t="s">
        <v>5624</v>
      </c>
      <c r="H1175" s="110" t="s">
        <v>4094</v>
      </c>
      <c r="I1175" s="110" t="s">
        <v>5625</v>
      </c>
      <c r="J1175" s="110" t="str">
        <f t="shared" si="18"/>
        <v xml:space="preserve">29980 FM 2079 Apt 2002, Magnolia, TX 77354       </v>
      </c>
      <c r="K1175" s="111">
        <v>43916</v>
      </c>
      <c r="L1175" s="111">
        <v>43916</v>
      </c>
      <c r="M1175" s="111">
        <v>43917</v>
      </c>
      <c r="N1175" s="111">
        <v>43917</v>
      </c>
      <c r="O1175" s="111"/>
      <c r="P1175" s="110" t="s">
        <v>989</v>
      </c>
      <c r="R1175" s="110" t="s">
        <v>4361</v>
      </c>
      <c r="S1175" s="110" t="s">
        <v>4181</v>
      </c>
    </row>
    <row r="1176" spans="1:19" hidden="1" x14ac:dyDescent="0.2">
      <c r="A1176" s="110">
        <v>440164</v>
      </c>
      <c r="B1176" s="110" t="s">
        <v>2174</v>
      </c>
      <c r="C1176" s="110" t="s">
        <v>845</v>
      </c>
      <c r="D1176" s="110" t="s">
        <v>2175</v>
      </c>
      <c r="E1176" s="110" t="s">
        <v>5888</v>
      </c>
      <c r="G1176" s="110" t="s">
        <v>5435</v>
      </c>
      <c r="H1176" s="110" t="s">
        <v>4094</v>
      </c>
      <c r="I1176" s="110" t="s">
        <v>5772</v>
      </c>
      <c r="J1176" s="110" t="str">
        <f t="shared" si="18"/>
        <v xml:space="preserve">2013 North Fry Road Apt 406, Katy, TX 77449       </v>
      </c>
      <c r="K1176" s="111">
        <v>43921</v>
      </c>
      <c r="L1176" s="111">
        <v>43921</v>
      </c>
      <c r="M1176" s="111">
        <v>44059</v>
      </c>
      <c r="N1176" s="111">
        <v>44059</v>
      </c>
      <c r="O1176" s="111"/>
      <c r="P1176" s="110" t="s">
        <v>989</v>
      </c>
      <c r="Q1176" s="110" t="s">
        <v>761</v>
      </c>
      <c r="R1176" s="110" t="s">
        <v>4361</v>
      </c>
      <c r="S1176" s="110" t="s">
        <v>4181</v>
      </c>
    </row>
    <row r="1177" spans="1:19" hidden="1" x14ac:dyDescent="0.2">
      <c r="A1177" s="110">
        <v>440165</v>
      </c>
      <c r="B1177" s="110" t="s">
        <v>1087</v>
      </c>
      <c r="D1177" s="110" t="s">
        <v>2176</v>
      </c>
      <c r="E1177" s="110" t="s">
        <v>5889</v>
      </c>
      <c r="G1177" s="110" t="s">
        <v>4330</v>
      </c>
      <c r="H1177" s="110" t="s">
        <v>4094</v>
      </c>
      <c r="I1177" s="110" t="s">
        <v>5680</v>
      </c>
      <c r="J1177" s="110" t="str">
        <f t="shared" si="18"/>
        <v xml:space="preserve">543 Regal, Houston, TX 77034       </v>
      </c>
      <c r="K1177" s="111">
        <v>43921</v>
      </c>
      <c r="L1177" s="111">
        <v>43921</v>
      </c>
      <c r="M1177" s="111">
        <v>43922</v>
      </c>
      <c r="N1177" s="111">
        <v>43922</v>
      </c>
      <c r="O1177" s="111"/>
      <c r="P1177" s="110" t="s">
        <v>1022</v>
      </c>
      <c r="Q1177" s="110" t="s">
        <v>761</v>
      </c>
      <c r="R1177" s="110" t="s">
        <v>4404</v>
      </c>
      <c r="S1177" s="110" t="s">
        <v>4181</v>
      </c>
    </row>
    <row r="1178" spans="1:19" hidden="1" x14ac:dyDescent="0.2">
      <c r="A1178" s="110">
        <v>440166</v>
      </c>
      <c r="B1178" s="110" t="s">
        <v>2177</v>
      </c>
      <c r="D1178" s="110" t="s">
        <v>794</v>
      </c>
      <c r="E1178" s="110" t="s">
        <v>5890</v>
      </c>
      <c r="G1178" s="110" t="s">
        <v>1625</v>
      </c>
      <c r="H1178" s="110" t="s">
        <v>4094</v>
      </c>
      <c r="I1178" s="110" t="s">
        <v>5580</v>
      </c>
      <c r="J1178" s="110" t="str">
        <f t="shared" si="18"/>
        <v xml:space="preserve">2500 Fair way dr apt 1622, Alvin, TX 77511       </v>
      </c>
      <c r="K1178" s="111">
        <v>43922</v>
      </c>
      <c r="L1178" s="111">
        <v>43922</v>
      </c>
      <c r="M1178" s="111">
        <v>44196</v>
      </c>
      <c r="N1178" s="111">
        <v>44196</v>
      </c>
      <c r="O1178" s="111"/>
      <c r="P1178" s="110" t="s">
        <v>1022</v>
      </c>
      <c r="Q1178" s="110" t="s">
        <v>761</v>
      </c>
      <c r="R1178" s="110" t="s">
        <v>4404</v>
      </c>
      <c r="S1178" s="110" t="s">
        <v>4181</v>
      </c>
    </row>
    <row r="1179" spans="1:19" hidden="1" x14ac:dyDescent="0.2">
      <c r="A1179" s="110">
        <v>440167</v>
      </c>
      <c r="B1179" s="110" t="s">
        <v>930</v>
      </c>
      <c r="C1179" s="110" t="s">
        <v>791</v>
      </c>
      <c r="D1179" s="110" t="s">
        <v>1326</v>
      </c>
      <c r="E1179" s="110" t="s">
        <v>5891</v>
      </c>
      <c r="G1179" s="110" t="s">
        <v>4330</v>
      </c>
      <c r="H1179" s="110" t="s">
        <v>4094</v>
      </c>
      <c r="I1179" s="110" t="s">
        <v>5559</v>
      </c>
      <c r="J1179" s="110" t="str">
        <f t="shared" si="18"/>
        <v xml:space="preserve">8901 Jones Rd Apt #706A, Houston, TX 77065       </v>
      </c>
      <c r="K1179" s="111">
        <v>43928</v>
      </c>
      <c r="L1179" s="111">
        <v>43928</v>
      </c>
      <c r="M1179" s="111">
        <v>44793</v>
      </c>
      <c r="N1179" s="111">
        <v>44793</v>
      </c>
      <c r="O1179" s="111">
        <v>44482</v>
      </c>
      <c r="P1179" s="110" t="s">
        <v>1022</v>
      </c>
      <c r="Q1179" s="110" t="s">
        <v>761</v>
      </c>
      <c r="R1179" s="110" t="s">
        <v>4404</v>
      </c>
      <c r="S1179" s="110" t="s">
        <v>4181</v>
      </c>
    </row>
    <row r="1180" spans="1:19" hidden="1" x14ac:dyDescent="0.2">
      <c r="A1180" s="110">
        <v>440168</v>
      </c>
      <c r="B1180" s="110" t="s">
        <v>1180</v>
      </c>
      <c r="D1180" s="110" t="s">
        <v>1127</v>
      </c>
      <c r="E1180" s="110" t="s">
        <v>5892</v>
      </c>
      <c r="G1180" s="110" t="s">
        <v>5775</v>
      </c>
      <c r="H1180" s="110" t="s">
        <v>4094</v>
      </c>
      <c r="I1180" s="110" t="s">
        <v>5776</v>
      </c>
      <c r="J1180" s="110" t="str">
        <f t="shared" si="18"/>
        <v xml:space="preserve">7510 Pinetex, Humble, TX 77396       </v>
      </c>
      <c r="K1180" s="111">
        <v>43929</v>
      </c>
      <c r="L1180" s="111">
        <v>43929</v>
      </c>
      <c r="M1180" s="111">
        <v>43930</v>
      </c>
      <c r="N1180" s="111">
        <v>43930</v>
      </c>
      <c r="O1180" s="111"/>
      <c r="P1180" s="110" t="s">
        <v>1022</v>
      </c>
      <c r="Q1180" s="110" t="s">
        <v>761</v>
      </c>
      <c r="R1180" s="110" t="s">
        <v>4404</v>
      </c>
      <c r="S1180" s="110" t="s">
        <v>4181</v>
      </c>
    </row>
    <row r="1181" spans="1:19" hidden="1" x14ac:dyDescent="0.2">
      <c r="A1181" s="110">
        <v>440169</v>
      </c>
      <c r="B1181" s="110" t="s">
        <v>2178</v>
      </c>
      <c r="C1181" s="110" t="s">
        <v>764</v>
      </c>
      <c r="D1181" s="110" t="s">
        <v>2175</v>
      </c>
      <c r="E1181" s="110" t="s">
        <v>5893</v>
      </c>
      <c r="G1181" s="110" t="s">
        <v>4343</v>
      </c>
      <c r="H1181" s="110" t="s">
        <v>4094</v>
      </c>
      <c r="I1181" s="110" t="s">
        <v>5639</v>
      </c>
      <c r="J1181" s="110" t="str">
        <f t="shared" si="18"/>
        <v xml:space="preserve">11746 E Strumertail Circle, Cypress, TX 77433       </v>
      </c>
      <c r="K1181" s="111">
        <v>43930</v>
      </c>
      <c r="L1181" s="111">
        <v>43930</v>
      </c>
      <c r="M1181" s="111">
        <v>43998</v>
      </c>
      <c r="N1181" s="111">
        <v>43998</v>
      </c>
      <c r="O1181" s="111"/>
      <c r="P1181" s="110" t="s">
        <v>989</v>
      </c>
      <c r="Q1181" s="110" t="s">
        <v>761</v>
      </c>
      <c r="R1181" s="110" t="s">
        <v>4361</v>
      </c>
      <c r="S1181" s="110" t="s">
        <v>4181</v>
      </c>
    </row>
    <row r="1182" spans="1:19" hidden="1" x14ac:dyDescent="0.2">
      <c r="A1182" s="110">
        <v>440170</v>
      </c>
      <c r="B1182" s="110" t="s">
        <v>2179</v>
      </c>
      <c r="D1182" s="110" t="s">
        <v>2180</v>
      </c>
      <c r="E1182" s="110" t="s">
        <v>5894</v>
      </c>
      <c r="G1182" s="110" t="s">
        <v>5596</v>
      </c>
      <c r="H1182" s="110" t="s">
        <v>4094</v>
      </c>
      <c r="I1182" s="110" t="s">
        <v>5597</v>
      </c>
      <c r="J1182" s="110" t="str">
        <f t="shared" si="18"/>
        <v xml:space="preserve">616 Harding St Unit 1, Channelview, TX 77530       </v>
      </c>
      <c r="K1182" s="111">
        <v>43934</v>
      </c>
      <c r="L1182" s="111">
        <v>43934</v>
      </c>
      <c r="M1182" s="111">
        <v>43997</v>
      </c>
      <c r="N1182" s="111">
        <v>43997</v>
      </c>
      <c r="O1182" s="111"/>
      <c r="P1182" s="110" t="s">
        <v>1025</v>
      </c>
      <c r="Q1182" s="110" t="s">
        <v>761</v>
      </c>
      <c r="R1182" s="110" t="s">
        <v>4407</v>
      </c>
      <c r="S1182" s="110" t="s">
        <v>4181</v>
      </c>
    </row>
    <row r="1183" spans="1:19" hidden="1" x14ac:dyDescent="0.2">
      <c r="A1183" s="110">
        <v>440171</v>
      </c>
      <c r="B1183" s="110" t="s">
        <v>2181</v>
      </c>
      <c r="C1183" s="110" t="s">
        <v>778</v>
      </c>
      <c r="D1183" s="110" t="s">
        <v>2182</v>
      </c>
      <c r="E1183" s="110" t="s">
        <v>5895</v>
      </c>
      <c r="G1183" s="110" t="s">
        <v>4330</v>
      </c>
      <c r="H1183" s="110" t="s">
        <v>4094</v>
      </c>
      <c r="I1183" s="110" t="s">
        <v>5896</v>
      </c>
      <c r="J1183" s="110" t="str">
        <f t="shared" si="18"/>
        <v xml:space="preserve">6702 Telephon Rd Apt 7, Houston, TX 77006       </v>
      </c>
      <c r="K1183" s="111">
        <v>43934</v>
      </c>
      <c r="L1183" s="111">
        <v>43934</v>
      </c>
      <c r="M1183" s="111">
        <v>44861</v>
      </c>
      <c r="N1183" s="111">
        <v>44861</v>
      </c>
      <c r="O1183" s="111"/>
      <c r="P1183" s="110" t="s">
        <v>1054</v>
      </c>
      <c r="Q1183" s="110" t="s">
        <v>761</v>
      </c>
      <c r="R1183" s="110" t="s">
        <v>4440</v>
      </c>
      <c r="S1183" s="110" t="s">
        <v>4181</v>
      </c>
    </row>
    <row r="1184" spans="1:19" hidden="1" x14ac:dyDescent="0.2">
      <c r="A1184" s="110">
        <v>440172</v>
      </c>
      <c r="B1184" s="110" t="s">
        <v>1865</v>
      </c>
      <c r="D1184" s="110" t="s">
        <v>2183</v>
      </c>
      <c r="E1184" s="110" t="s">
        <v>5897</v>
      </c>
      <c r="G1184" s="110" t="s">
        <v>4330</v>
      </c>
      <c r="H1184" s="110" t="s">
        <v>4094</v>
      </c>
      <c r="I1184" s="110" t="s">
        <v>5689</v>
      </c>
      <c r="J1184" s="110" t="str">
        <f t="shared" si="18"/>
        <v xml:space="preserve">6702 Telephone Rd Apt 7, Houston, TX 77061       </v>
      </c>
      <c r="K1184" s="111">
        <v>43934</v>
      </c>
      <c r="L1184" s="111">
        <v>43934</v>
      </c>
      <c r="M1184" s="111">
        <v>44039</v>
      </c>
      <c r="N1184" s="111">
        <v>44039</v>
      </c>
      <c r="O1184" s="111"/>
      <c r="P1184" s="110" t="s">
        <v>1025</v>
      </c>
      <c r="Q1184" s="110" t="s">
        <v>761</v>
      </c>
      <c r="R1184" s="110" t="s">
        <v>4407</v>
      </c>
      <c r="S1184" s="110" t="s">
        <v>4181</v>
      </c>
    </row>
    <row r="1185" spans="1:19" hidden="1" x14ac:dyDescent="0.2">
      <c r="A1185" s="110">
        <v>440173</v>
      </c>
      <c r="B1185" s="110" t="s">
        <v>1033</v>
      </c>
      <c r="C1185" s="110" t="s">
        <v>810</v>
      </c>
      <c r="D1185" s="110" t="s">
        <v>767</v>
      </c>
      <c r="E1185" s="110" t="s">
        <v>5898</v>
      </c>
      <c r="G1185" s="110" t="s">
        <v>5775</v>
      </c>
      <c r="H1185" s="110" t="s">
        <v>4094</v>
      </c>
      <c r="I1185" s="110" t="s">
        <v>5642</v>
      </c>
      <c r="J1185" s="110" t="str">
        <f t="shared" si="18"/>
        <v xml:space="preserve">19930 Riverbrook Dr., Humble, TX 77346       </v>
      </c>
      <c r="K1185" s="111">
        <v>43941</v>
      </c>
      <c r="L1185" s="111">
        <v>43941</v>
      </c>
      <c r="M1185" s="111">
        <v>43978</v>
      </c>
      <c r="N1185" s="111">
        <v>43978</v>
      </c>
      <c r="O1185" s="111"/>
      <c r="P1185" s="110" t="s">
        <v>989</v>
      </c>
      <c r="R1185" s="110" t="s">
        <v>4361</v>
      </c>
      <c r="S1185" s="110" t="s">
        <v>4181</v>
      </c>
    </row>
    <row r="1186" spans="1:19" hidden="1" x14ac:dyDescent="0.2">
      <c r="A1186" s="110">
        <v>440174</v>
      </c>
      <c r="B1186" s="110" t="s">
        <v>1102</v>
      </c>
      <c r="C1186" s="110" t="s">
        <v>791</v>
      </c>
      <c r="D1186" s="110" t="s">
        <v>1586</v>
      </c>
      <c r="E1186" s="110" t="s">
        <v>5899</v>
      </c>
      <c r="G1186" s="110" t="s">
        <v>5667</v>
      </c>
      <c r="H1186" s="110" t="s">
        <v>4094</v>
      </c>
      <c r="I1186" s="110" t="s">
        <v>5669</v>
      </c>
      <c r="J1186" s="110" t="str">
        <f t="shared" si="18"/>
        <v xml:space="preserve">2419 Melissa Dr., Weslaco, TX 78596       </v>
      </c>
      <c r="K1186" s="111">
        <v>43942</v>
      </c>
      <c r="L1186" s="111">
        <v>43942</v>
      </c>
      <c r="M1186" s="111">
        <v>43945</v>
      </c>
      <c r="N1186" s="111">
        <v>43945</v>
      </c>
      <c r="O1186" s="111"/>
      <c r="P1186" s="110" t="s">
        <v>1022</v>
      </c>
      <c r="Q1186" s="110" t="s">
        <v>761</v>
      </c>
      <c r="R1186" s="110" t="s">
        <v>4404</v>
      </c>
      <c r="S1186" s="110" t="s">
        <v>4181</v>
      </c>
    </row>
    <row r="1187" spans="1:19" hidden="1" x14ac:dyDescent="0.2">
      <c r="A1187" s="110">
        <v>440175</v>
      </c>
      <c r="B1187" s="110" t="s">
        <v>2184</v>
      </c>
      <c r="D1187" s="110" t="s">
        <v>2043</v>
      </c>
      <c r="E1187" s="110" t="s">
        <v>5900</v>
      </c>
      <c r="G1187" s="110" t="s">
        <v>4567</v>
      </c>
      <c r="H1187" s="110" t="s">
        <v>4094</v>
      </c>
      <c r="I1187" s="110" t="s">
        <v>5901</v>
      </c>
      <c r="J1187" s="110" t="str">
        <f t="shared" si="18"/>
        <v xml:space="preserve">5008 N Los Amigos Cir, Mercedes, TX 78870       </v>
      </c>
      <c r="K1187" s="111">
        <v>43944</v>
      </c>
      <c r="L1187" s="111">
        <v>43944</v>
      </c>
      <c r="M1187" s="111">
        <v>44064</v>
      </c>
      <c r="N1187" s="111">
        <v>44064</v>
      </c>
      <c r="O1187" s="111"/>
      <c r="P1187" s="110" t="s">
        <v>989</v>
      </c>
      <c r="Q1187" s="110" t="s">
        <v>761</v>
      </c>
      <c r="R1187" s="110" t="s">
        <v>4361</v>
      </c>
      <c r="S1187" s="110" t="s">
        <v>4181</v>
      </c>
    </row>
    <row r="1188" spans="1:19" hidden="1" x14ac:dyDescent="0.2">
      <c r="A1188" s="110">
        <v>440176</v>
      </c>
      <c r="B1188" s="110" t="s">
        <v>904</v>
      </c>
      <c r="D1188" s="110" t="s">
        <v>2185</v>
      </c>
      <c r="E1188" s="110" t="s">
        <v>5902</v>
      </c>
      <c r="G1188" s="110" t="s">
        <v>4330</v>
      </c>
      <c r="H1188" s="110" t="s">
        <v>4094</v>
      </c>
      <c r="I1188" s="110" t="s">
        <v>5689</v>
      </c>
      <c r="J1188" s="110" t="str">
        <f t="shared" si="18"/>
        <v xml:space="preserve">6770 Cayton, Houston, TX 77061       </v>
      </c>
      <c r="K1188" s="111">
        <v>43944</v>
      </c>
      <c r="L1188" s="111">
        <v>43944</v>
      </c>
      <c r="M1188" s="111">
        <v>44014</v>
      </c>
      <c r="N1188" s="111">
        <v>44014</v>
      </c>
      <c r="O1188" s="111"/>
      <c r="P1188" s="110" t="s">
        <v>1025</v>
      </c>
      <c r="Q1188" s="110" t="s">
        <v>761</v>
      </c>
      <c r="R1188" s="110" t="s">
        <v>4407</v>
      </c>
      <c r="S1188" s="110" t="s">
        <v>4181</v>
      </c>
    </row>
    <row r="1189" spans="1:19" hidden="1" x14ac:dyDescent="0.2">
      <c r="A1189" s="110">
        <v>440177</v>
      </c>
      <c r="B1189" s="110" t="s">
        <v>877</v>
      </c>
      <c r="C1189" s="110" t="s">
        <v>762</v>
      </c>
      <c r="D1189" s="110" t="s">
        <v>2186</v>
      </c>
      <c r="E1189" s="110" t="s">
        <v>5903</v>
      </c>
      <c r="G1189" s="110" t="s">
        <v>4330</v>
      </c>
      <c r="H1189" s="110" t="s">
        <v>4094</v>
      </c>
      <c r="I1189" s="110" t="s">
        <v>5599</v>
      </c>
      <c r="J1189" s="110" t="str">
        <f t="shared" si="18"/>
        <v xml:space="preserve">13941 Alderson St Apt 44, Houston, TX 77015       </v>
      </c>
      <c r="K1189" s="111">
        <v>43944</v>
      </c>
      <c r="L1189" s="111">
        <v>43944</v>
      </c>
      <c r="M1189" s="111">
        <v>44025</v>
      </c>
      <c r="N1189" s="111">
        <v>44025</v>
      </c>
      <c r="O1189" s="111"/>
      <c r="P1189" s="110" t="s">
        <v>1025</v>
      </c>
      <c r="Q1189" s="110" t="s">
        <v>761</v>
      </c>
      <c r="R1189" s="110" t="s">
        <v>4407</v>
      </c>
      <c r="S1189" s="110" t="s">
        <v>4181</v>
      </c>
    </row>
    <row r="1190" spans="1:19" hidden="1" x14ac:dyDescent="0.2">
      <c r="A1190" s="110">
        <v>440178</v>
      </c>
      <c r="B1190" s="110" t="s">
        <v>1006</v>
      </c>
      <c r="D1190" s="110" t="s">
        <v>2187</v>
      </c>
      <c r="E1190" s="110" t="s">
        <v>5904</v>
      </c>
      <c r="G1190" s="110" t="s">
        <v>5596</v>
      </c>
      <c r="H1190" s="110" t="s">
        <v>4094</v>
      </c>
      <c r="I1190" s="110" t="s">
        <v>5597</v>
      </c>
      <c r="J1190" s="110" t="str">
        <f t="shared" si="18"/>
        <v xml:space="preserve">1110 Maclesby Ln, Channelview, TX 77530       </v>
      </c>
      <c r="K1190" s="111">
        <v>43944</v>
      </c>
      <c r="L1190" s="111">
        <v>43944</v>
      </c>
      <c r="M1190" s="111">
        <v>43971</v>
      </c>
      <c r="N1190" s="111">
        <v>43971</v>
      </c>
      <c r="O1190" s="111"/>
      <c r="P1190" s="110" t="s">
        <v>1025</v>
      </c>
      <c r="Q1190" s="110" t="s">
        <v>761</v>
      </c>
      <c r="R1190" s="110" t="s">
        <v>4407</v>
      </c>
      <c r="S1190" s="110" t="s">
        <v>4181</v>
      </c>
    </row>
    <row r="1191" spans="1:19" hidden="1" x14ac:dyDescent="0.2">
      <c r="A1191" s="110">
        <v>440179</v>
      </c>
      <c r="B1191" s="110" t="s">
        <v>1539</v>
      </c>
      <c r="C1191" s="110" t="s">
        <v>1039</v>
      </c>
      <c r="D1191" s="110" t="s">
        <v>2188</v>
      </c>
      <c r="E1191" s="110" t="s">
        <v>5905</v>
      </c>
      <c r="G1191" s="110" t="s">
        <v>4330</v>
      </c>
      <c r="H1191" s="110" t="s">
        <v>4094</v>
      </c>
      <c r="I1191" s="110" t="s">
        <v>5629</v>
      </c>
      <c r="J1191" s="110" t="str">
        <f t="shared" si="18"/>
        <v xml:space="preserve">6810 Addickscloping Rd, Houston, TX 77083       </v>
      </c>
      <c r="K1191" s="111">
        <v>43942</v>
      </c>
      <c r="L1191" s="111">
        <v>43942</v>
      </c>
      <c r="M1191" s="111">
        <v>43957</v>
      </c>
      <c r="N1191" s="111">
        <v>43957</v>
      </c>
      <c r="O1191" s="111"/>
      <c r="P1191" s="110" t="s">
        <v>1041</v>
      </c>
      <c r="R1191" s="110" t="s">
        <v>4425</v>
      </c>
      <c r="S1191" s="110" t="s">
        <v>4181</v>
      </c>
    </row>
    <row r="1192" spans="1:19" hidden="1" x14ac:dyDescent="0.2">
      <c r="A1192" s="110">
        <v>440180</v>
      </c>
      <c r="B1192" s="110" t="s">
        <v>2189</v>
      </c>
      <c r="D1192" s="110" t="s">
        <v>2190</v>
      </c>
      <c r="E1192" s="110" t="s">
        <v>5906</v>
      </c>
      <c r="G1192" s="110" t="s">
        <v>4330</v>
      </c>
      <c r="H1192" s="110" t="s">
        <v>4094</v>
      </c>
      <c r="I1192" s="110" t="s">
        <v>5907</v>
      </c>
      <c r="J1192" s="110" t="str">
        <f t="shared" si="18"/>
        <v xml:space="preserve">1200 Fleming Dr, Houston, TX 77013       </v>
      </c>
      <c r="K1192" s="111">
        <v>43942</v>
      </c>
      <c r="L1192" s="111">
        <v>43942</v>
      </c>
      <c r="M1192" s="111">
        <v>43990</v>
      </c>
      <c r="N1192" s="111">
        <v>43990</v>
      </c>
      <c r="O1192" s="111"/>
      <c r="P1192" s="110" t="s">
        <v>1025</v>
      </c>
      <c r="Q1192" s="110" t="s">
        <v>761</v>
      </c>
      <c r="R1192" s="110" t="s">
        <v>4407</v>
      </c>
      <c r="S1192" s="110" t="s">
        <v>4181</v>
      </c>
    </row>
    <row r="1193" spans="1:19" hidden="1" x14ac:dyDescent="0.2">
      <c r="A1193" s="110">
        <v>440181</v>
      </c>
      <c r="B1193" s="110" t="s">
        <v>1156</v>
      </c>
      <c r="C1193" s="110" t="s">
        <v>848</v>
      </c>
      <c r="D1193" s="110" t="s">
        <v>1661</v>
      </c>
      <c r="E1193" s="110" t="s">
        <v>5908</v>
      </c>
      <c r="G1193" s="110" t="s">
        <v>4330</v>
      </c>
      <c r="H1193" s="110" t="s">
        <v>4094</v>
      </c>
      <c r="I1193" s="110" t="s">
        <v>5578</v>
      </c>
      <c r="J1193" s="110" t="str">
        <f t="shared" si="18"/>
        <v xml:space="preserve">1510 Birchbend Circle, Houston, TX 77067       </v>
      </c>
      <c r="K1193" s="111">
        <v>43943</v>
      </c>
      <c r="L1193" s="111">
        <v>43943</v>
      </c>
      <c r="M1193" s="111">
        <v>43944</v>
      </c>
      <c r="N1193" s="111">
        <v>43944</v>
      </c>
      <c r="O1193" s="111"/>
      <c r="P1193" s="110" t="s">
        <v>989</v>
      </c>
      <c r="R1193" s="110" t="s">
        <v>4361</v>
      </c>
      <c r="S1193" s="110" t="s">
        <v>4181</v>
      </c>
    </row>
    <row r="1194" spans="1:19" hidden="1" x14ac:dyDescent="0.2">
      <c r="A1194" s="110">
        <v>440182</v>
      </c>
      <c r="B1194" s="110" t="s">
        <v>877</v>
      </c>
      <c r="C1194" s="110" t="s">
        <v>776</v>
      </c>
      <c r="D1194" s="110" t="s">
        <v>2191</v>
      </c>
      <c r="E1194" s="110" t="s">
        <v>5909</v>
      </c>
      <c r="G1194" s="110" t="s">
        <v>4330</v>
      </c>
      <c r="H1194" s="110" t="s">
        <v>4094</v>
      </c>
      <c r="I1194" s="110" t="s">
        <v>5599</v>
      </c>
      <c r="J1194" s="110" t="str">
        <f t="shared" si="18"/>
        <v xml:space="preserve">730 Cloverleaf St, Houston, TX 77015       </v>
      </c>
      <c r="K1194" s="111">
        <v>43943</v>
      </c>
      <c r="L1194" s="111">
        <v>43943</v>
      </c>
      <c r="M1194" s="111">
        <v>43997</v>
      </c>
      <c r="N1194" s="111">
        <v>43997</v>
      </c>
      <c r="O1194" s="111"/>
      <c r="P1194" s="110" t="s">
        <v>1022</v>
      </c>
      <c r="Q1194" s="110" t="s">
        <v>761</v>
      </c>
      <c r="R1194" s="110" t="s">
        <v>4404</v>
      </c>
      <c r="S1194" s="110" t="s">
        <v>4181</v>
      </c>
    </row>
    <row r="1195" spans="1:19" hidden="1" x14ac:dyDescent="0.2">
      <c r="A1195" s="110">
        <v>440183</v>
      </c>
      <c r="B1195" s="110" t="s">
        <v>877</v>
      </c>
      <c r="C1195" s="110" t="s">
        <v>900</v>
      </c>
      <c r="D1195" s="110" t="s">
        <v>1317</v>
      </c>
      <c r="E1195" s="110" t="s">
        <v>5910</v>
      </c>
      <c r="G1195" s="110" t="s">
        <v>4330</v>
      </c>
      <c r="H1195" s="110" t="s">
        <v>4094</v>
      </c>
      <c r="I1195" s="110" t="s">
        <v>5911</v>
      </c>
      <c r="J1195" s="110" t="str">
        <f t="shared" si="18"/>
        <v xml:space="preserve">7216 Lapaseo Dr, Houston, TX 77087       </v>
      </c>
      <c r="K1195" s="111">
        <v>43944</v>
      </c>
      <c r="L1195" s="111">
        <v>43944</v>
      </c>
      <c r="M1195" s="111">
        <v>44064</v>
      </c>
      <c r="N1195" s="111">
        <v>44064</v>
      </c>
      <c r="O1195" s="111"/>
      <c r="P1195" s="110" t="s">
        <v>1025</v>
      </c>
      <c r="Q1195" s="110" t="s">
        <v>761</v>
      </c>
      <c r="R1195" s="110" t="s">
        <v>4407</v>
      </c>
      <c r="S1195" s="110" t="s">
        <v>4181</v>
      </c>
    </row>
    <row r="1196" spans="1:19" hidden="1" x14ac:dyDescent="0.2">
      <c r="A1196" s="110">
        <v>440184</v>
      </c>
      <c r="B1196" s="110" t="s">
        <v>1166</v>
      </c>
      <c r="D1196" s="110" t="s">
        <v>2192</v>
      </c>
      <c r="E1196" s="110" t="s">
        <v>5912</v>
      </c>
      <c r="G1196" s="110" t="s">
        <v>4324</v>
      </c>
      <c r="H1196" s="110" t="s">
        <v>4094</v>
      </c>
      <c r="I1196" s="110" t="s">
        <v>5496</v>
      </c>
      <c r="J1196" s="110" t="str">
        <f t="shared" si="18"/>
        <v xml:space="preserve">4419 DonalbainDr, Spring, TX 77373       </v>
      </c>
      <c r="K1196" s="111">
        <v>43944</v>
      </c>
      <c r="L1196" s="111">
        <v>43944</v>
      </c>
      <c r="M1196" s="111">
        <v>44035</v>
      </c>
      <c r="N1196" s="111">
        <v>44035</v>
      </c>
      <c r="O1196" s="111"/>
      <c r="P1196" s="110" t="s">
        <v>1025</v>
      </c>
      <c r="Q1196" s="110" t="s">
        <v>761</v>
      </c>
      <c r="R1196" s="110" t="s">
        <v>4407</v>
      </c>
      <c r="S1196" s="110" t="s">
        <v>4181</v>
      </c>
    </row>
    <row r="1197" spans="1:19" hidden="1" x14ac:dyDescent="0.2">
      <c r="A1197" s="110">
        <v>440185</v>
      </c>
      <c r="B1197" s="110" t="s">
        <v>1253</v>
      </c>
      <c r="D1197" s="110" t="s">
        <v>2193</v>
      </c>
      <c r="E1197" s="110" t="s">
        <v>5913</v>
      </c>
      <c r="G1197" s="110" t="s">
        <v>4330</v>
      </c>
      <c r="H1197" s="110" t="s">
        <v>4094</v>
      </c>
      <c r="I1197" s="110" t="s">
        <v>5914</v>
      </c>
      <c r="J1197" s="110" t="str">
        <f t="shared" si="18"/>
        <v xml:space="preserve">6225 Wenlock Dr, Houston, TX 77048       </v>
      </c>
      <c r="K1197" s="111">
        <v>43946</v>
      </c>
      <c r="L1197" s="111">
        <v>43946</v>
      </c>
      <c r="M1197" s="111">
        <v>43959</v>
      </c>
      <c r="N1197" s="111">
        <v>43959</v>
      </c>
      <c r="O1197" s="111"/>
      <c r="P1197" s="110" t="s">
        <v>1025</v>
      </c>
      <c r="Q1197" s="110" t="s">
        <v>761</v>
      </c>
      <c r="R1197" s="110" t="s">
        <v>4407</v>
      </c>
      <c r="S1197" s="110" t="s">
        <v>4181</v>
      </c>
    </row>
    <row r="1198" spans="1:19" x14ac:dyDescent="0.2">
      <c r="A1198" s="110">
        <v>440187</v>
      </c>
      <c r="B1198" s="110" t="s">
        <v>1324</v>
      </c>
      <c r="C1198" s="110" t="s">
        <v>776</v>
      </c>
      <c r="D1198" s="110" t="s">
        <v>1050</v>
      </c>
      <c r="E1198" s="110" t="s">
        <v>5915</v>
      </c>
      <c r="G1198" s="110" t="s">
        <v>5916</v>
      </c>
      <c r="H1198" s="110" t="s">
        <v>4094</v>
      </c>
      <c r="I1198" s="110" t="s">
        <v>5917</v>
      </c>
      <c r="J1198" s="110" t="str">
        <f t="shared" si="18"/>
        <v xml:space="preserve">350 Business Highway 290 N, Hempstead, TX 77445       </v>
      </c>
      <c r="K1198" s="111">
        <v>45422</v>
      </c>
      <c r="L1198" s="111">
        <v>43946</v>
      </c>
      <c r="M1198" s="111">
        <v>45572</v>
      </c>
      <c r="N1198" s="111">
        <v>45594</v>
      </c>
      <c r="O1198" s="111">
        <v>45421</v>
      </c>
      <c r="P1198" s="110" t="s">
        <v>1165</v>
      </c>
      <c r="Q1198" s="110" t="s">
        <v>761</v>
      </c>
      <c r="R1198" s="110" t="s">
        <v>4584</v>
      </c>
      <c r="S1198" s="110" t="s">
        <v>4181</v>
      </c>
    </row>
    <row r="1199" spans="1:19" hidden="1" x14ac:dyDescent="0.2">
      <c r="A1199" s="110">
        <v>440188</v>
      </c>
      <c r="B1199" s="110" t="s">
        <v>1122</v>
      </c>
      <c r="D1199" s="110" t="s">
        <v>1355</v>
      </c>
      <c r="E1199" s="110" t="s">
        <v>5918</v>
      </c>
      <c r="G1199" s="110" t="s">
        <v>5919</v>
      </c>
      <c r="H1199" s="110" t="s">
        <v>4094</v>
      </c>
      <c r="I1199" s="110" t="s">
        <v>5920</v>
      </c>
      <c r="J1199" s="110" t="str">
        <f t="shared" si="18"/>
        <v xml:space="preserve">1810 Rolling Stone Dr., Deer Park, TX 77536       </v>
      </c>
      <c r="K1199" s="111">
        <v>43944</v>
      </c>
      <c r="L1199" s="111">
        <v>43944</v>
      </c>
      <c r="M1199" s="111">
        <v>43959</v>
      </c>
      <c r="N1199" s="111">
        <v>43959</v>
      </c>
      <c r="O1199" s="111"/>
      <c r="P1199" s="110" t="s">
        <v>1025</v>
      </c>
      <c r="Q1199" s="110" t="s">
        <v>761</v>
      </c>
      <c r="R1199" s="110" t="s">
        <v>4407</v>
      </c>
      <c r="S1199" s="110" t="s">
        <v>4181</v>
      </c>
    </row>
    <row r="1200" spans="1:19" hidden="1" x14ac:dyDescent="0.2">
      <c r="A1200" s="110">
        <v>440189</v>
      </c>
      <c r="B1200" s="110" t="s">
        <v>2194</v>
      </c>
      <c r="D1200" s="110" t="s">
        <v>1050</v>
      </c>
      <c r="E1200" s="110" t="s">
        <v>5921</v>
      </c>
      <c r="G1200" s="110" t="s">
        <v>4330</v>
      </c>
      <c r="H1200" s="110" t="s">
        <v>4094</v>
      </c>
      <c r="I1200" s="110" t="s">
        <v>5770</v>
      </c>
      <c r="J1200" s="110" t="str">
        <f t="shared" si="18"/>
        <v xml:space="preserve">7133 Avenida C, Houston, TX 77011       </v>
      </c>
      <c r="K1200" s="111">
        <v>43942</v>
      </c>
      <c r="L1200" s="111">
        <v>43942</v>
      </c>
      <c r="M1200" s="111">
        <v>44041</v>
      </c>
      <c r="N1200" s="111">
        <v>44041</v>
      </c>
      <c r="O1200" s="111"/>
      <c r="P1200" s="110" t="s">
        <v>1025</v>
      </c>
      <c r="Q1200" s="110" t="s">
        <v>761</v>
      </c>
      <c r="R1200" s="110" t="s">
        <v>4407</v>
      </c>
      <c r="S1200" s="110" t="s">
        <v>4181</v>
      </c>
    </row>
    <row r="1201" spans="1:19" hidden="1" x14ac:dyDescent="0.2">
      <c r="A1201" s="110">
        <v>440190</v>
      </c>
      <c r="B1201" s="110" t="s">
        <v>2195</v>
      </c>
      <c r="C1201" s="110" t="s">
        <v>848</v>
      </c>
      <c r="D1201" s="110" t="s">
        <v>2196</v>
      </c>
      <c r="E1201" s="110" t="s">
        <v>5922</v>
      </c>
      <c r="G1201" s="110" t="s">
        <v>5715</v>
      </c>
      <c r="H1201" s="110" t="s">
        <v>4094</v>
      </c>
      <c r="I1201" s="110" t="s">
        <v>5716</v>
      </c>
      <c r="J1201" s="110" t="str">
        <f t="shared" si="18"/>
        <v xml:space="preserve">8820 Sonia Ln, Rosharon, TX 77583       </v>
      </c>
      <c r="K1201" s="111">
        <v>43949</v>
      </c>
      <c r="L1201" s="111">
        <v>43949</v>
      </c>
      <c r="M1201" s="111">
        <v>44014</v>
      </c>
      <c r="N1201" s="111">
        <v>44014</v>
      </c>
      <c r="O1201" s="111"/>
      <c r="P1201" s="110" t="s">
        <v>1022</v>
      </c>
      <c r="Q1201" s="110" t="s">
        <v>761</v>
      </c>
      <c r="R1201" s="110" t="s">
        <v>4404</v>
      </c>
      <c r="S1201" s="110" t="s">
        <v>4181</v>
      </c>
    </row>
    <row r="1202" spans="1:19" hidden="1" x14ac:dyDescent="0.2">
      <c r="A1202" s="110">
        <v>440191</v>
      </c>
      <c r="B1202" s="110" t="s">
        <v>1173</v>
      </c>
      <c r="C1202" s="110" t="s">
        <v>776</v>
      </c>
      <c r="D1202" s="110" t="s">
        <v>2197</v>
      </c>
      <c r="E1202" s="110" t="s">
        <v>5923</v>
      </c>
      <c r="G1202" s="110" t="s">
        <v>5565</v>
      </c>
      <c r="H1202" s="110" t="s">
        <v>4094</v>
      </c>
      <c r="I1202" s="110" t="s">
        <v>5687</v>
      </c>
      <c r="J1202" s="110" t="str">
        <f t="shared" si="18"/>
        <v xml:space="preserve">2514 McNay Dr, Pasadena, TX 77506       </v>
      </c>
      <c r="K1202" s="111">
        <v>43948</v>
      </c>
      <c r="L1202" s="111">
        <v>43948</v>
      </c>
      <c r="M1202" s="111">
        <v>44049</v>
      </c>
      <c r="N1202" s="111">
        <v>44049</v>
      </c>
      <c r="O1202" s="111"/>
      <c r="P1202" s="110" t="s">
        <v>989</v>
      </c>
      <c r="Q1202" s="110" t="s">
        <v>761</v>
      </c>
      <c r="R1202" s="110" t="s">
        <v>4361</v>
      </c>
      <c r="S1202" s="110" t="s">
        <v>4181</v>
      </c>
    </row>
    <row r="1203" spans="1:19" hidden="1" x14ac:dyDescent="0.2">
      <c r="A1203" s="110">
        <v>440192</v>
      </c>
      <c r="B1203" s="110" t="s">
        <v>877</v>
      </c>
      <c r="C1203" s="110" t="s">
        <v>769</v>
      </c>
      <c r="D1203" s="110" t="s">
        <v>1427</v>
      </c>
      <c r="E1203" s="110" t="s">
        <v>5924</v>
      </c>
      <c r="G1203" s="110" t="s">
        <v>4330</v>
      </c>
      <c r="H1203" s="110" t="s">
        <v>4094</v>
      </c>
      <c r="I1203" s="110" t="s">
        <v>5874</v>
      </c>
      <c r="J1203" s="110" t="str">
        <f t="shared" si="18"/>
        <v xml:space="preserve">101 E Tidwell #2, Houston, TX 77022       </v>
      </c>
      <c r="K1203" s="111">
        <v>43948</v>
      </c>
      <c r="L1203" s="111">
        <v>43948</v>
      </c>
      <c r="M1203" s="111">
        <v>43950</v>
      </c>
      <c r="N1203" s="111">
        <v>43950</v>
      </c>
      <c r="O1203" s="111"/>
      <c r="P1203" s="110" t="s">
        <v>989</v>
      </c>
      <c r="Q1203" s="110" t="s">
        <v>761</v>
      </c>
      <c r="R1203" s="110" t="s">
        <v>4361</v>
      </c>
      <c r="S1203" s="110" t="s">
        <v>4181</v>
      </c>
    </row>
    <row r="1204" spans="1:19" hidden="1" x14ac:dyDescent="0.2">
      <c r="A1204" s="110">
        <v>440193</v>
      </c>
      <c r="B1204" s="110" t="s">
        <v>908</v>
      </c>
      <c r="C1204" s="110" t="s">
        <v>776</v>
      </c>
      <c r="D1204" s="110" t="s">
        <v>2198</v>
      </c>
      <c r="E1204" s="110" t="s">
        <v>5925</v>
      </c>
      <c r="G1204" s="110" t="s">
        <v>4330</v>
      </c>
      <c r="H1204" s="110" t="s">
        <v>4094</v>
      </c>
      <c r="I1204" s="110" t="s">
        <v>5926</v>
      </c>
      <c r="J1204" s="110" t="str">
        <f t="shared" si="18"/>
        <v xml:space="preserve">10222 S Gessner Apt 407, Houston, TX 77071       </v>
      </c>
      <c r="K1204" s="111">
        <v>43948</v>
      </c>
      <c r="L1204" s="111">
        <v>43948</v>
      </c>
      <c r="M1204" s="111">
        <v>44368</v>
      </c>
      <c r="N1204" s="111">
        <v>44368</v>
      </c>
      <c r="O1204" s="111">
        <v>44263</v>
      </c>
      <c r="P1204" s="110" t="s">
        <v>1041</v>
      </c>
      <c r="Q1204" s="110" t="s">
        <v>761</v>
      </c>
      <c r="R1204" s="110" t="s">
        <v>4425</v>
      </c>
      <c r="S1204" s="110" t="s">
        <v>4181</v>
      </c>
    </row>
    <row r="1205" spans="1:19" hidden="1" x14ac:dyDescent="0.2">
      <c r="A1205" s="110">
        <v>440194</v>
      </c>
      <c r="B1205" s="110" t="s">
        <v>1503</v>
      </c>
      <c r="C1205" s="110" t="s">
        <v>778</v>
      </c>
      <c r="D1205" s="110" t="s">
        <v>2199</v>
      </c>
      <c r="E1205" s="110" t="s">
        <v>5927</v>
      </c>
      <c r="G1205" s="110" t="s">
        <v>4330</v>
      </c>
      <c r="H1205" s="110" t="s">
        <v>4094</v>
      </c>
      <c r="I1205" s="110" t="s">
        <v>5659</v>
      </c>
      <c r="J1205" s="110" t="str">
        <f t="shared" si="18"/>
        <v xml:space="preserve">5414 Elm St Apt 1403, Houston, TX 77081       </v>
      </c>
      <c r="K1205" s="111">
        <v>43956</v>
      </c>
      <c r="L1205" s="111">
        <v>43956</v>
      </c>
      <c r="M1205" s="111">
        <v>44043</v>
      </c>
      <c r="N1205" s="111">
        <v>44043</v>
      </c>
      <c r="O1205" s="111"/>
      <c r="P1205" s="110" t="s">
        <v>1025</v>
      </c>
      <c r="Q1205" s="110" t="s">
        <v>761</v>
      </c>
      <c r="R1205" s="110" t="s">
        <v>4407</v>
      </c>
      <c r="S1205" s="110" t="s">
        <v>4181</v>
      </c>
    </row>
    <row r="1206" spans="1:19" hidden="1" x14ac:dyDescent="0.2">
      <c r="A1206" s="110">
        <v>440195</v>
      </c>
      <c r="B1206" s="110" t="s">
        <v>891</v>
      </c>
      <c r="C1206" s="110" t="s">
        <v>766</v>
      </c>
      <c r="D1206" s="110" t="s">
        <v>2171</v>
      </c>
      <c r="E1206" s="110" t="s">
        <v>5928</v>
      </c>
      <c r="G1206" s="110" t="s">
        <v>4330</v>
      </c>
      <c r="H1206" s="110" t="s">
        <v>4094</v>
      </c>
      <c r="I1206" s="110" t="s">
        <v>5599</v>
      </c>
      <c r="J1206" s="110" t="str">
        <f t="shared" si="18"/>
        <v xml:space="preserve">90 Uvalde Rd #701, Houston, TX 77015       </v>
      </c>
      <c r="K1206" s="111">
        <v>43957</v>
      </c>
      <c r="L1206" s="111">
        <v>43957</v>
      </c>
      <c r="M1206" s="111">
        <v>43964</v>
      </c>
      <c r="N1206" s="111">
        <v>43964</v>
      </c>
      <c r="O1206" s="111"/>
      <c r="P1206" s="110" t="s">
        <v>1022</v>
      </c>
      <c r="Q1206" s="110" t="s">
        <v>761</v>
      </c>
      <c r="R1206" s="110" t="s">
        <v>4404</v>
      </c>
      <c r="S1206" s="110" t="s">
        <v>4181</v>
      </c>
    </row>
    <row r="1207" spans="1:19" x14ac:dyDescent="0.2">
      <c r="A1207" s="110">
        <v>440196</v>
      </c>
      <c r="B1207" s="110" t="s">
        <v>1214</v>
      </c>
      <c r="D1207" s="110" t="s">
        <v>2200</v>
      </c>
      <c r="E1207" s="110" t="s">
        <v>5929</v>
      </c>
      <c r="G1207" s="110" t="s">
        <v>5728</v>
      </c>
      <c r="H1207" s="110" t="s">
        <v>4094</v>
      </c>
      <c r="I1207" s="110" t="s">
        <v>5729</v>
      </c>
      <c r="J1207" s="110" t="str">
        <f t="shared" si="18"/>
        <v xml:space="preserve">3235 W Park, Port Arthur, TX 77642       </v>
      </c>
      <c r="K1207" s="111">
        <v>43955</v>
      </c>
      <c r="L1207" s="111">
        <v>43955</v>
      </c>
      <c r="M1207" s="111">
        <v>45366</v>
      </c>
      <c r="N1207" s="111">
        <v>45366</v>
      </c>
      <c r="O1207" s="111"/>
      <c r="P1207" s="110" t="s">
        <v>989</v>
      </c>
      <c r="Q1207" s="110" t="s">
        <v>761</v>
      </c>
      <c r="R1207" s="110" t="s">
        <v>4361</v>
      </c>
      <c r="S1207" s="110" t="s">
        <v>4181</v>
      </c>
    </row>
    <row r="1208" spans="1:19" hidden="1" x14ac:dyDescent="0.2">
      <c r="A1208" s="110">
        <v>440197</v>
      </c>
      <c r="B1208" s="110" t="s">
        <v>974</v>
      </c>
      <c r="C1208" s="110" t="s">
        <v>778</v>
      </c>
      <c r="D1208" s="110" t="s">
        <v>2201</v>
      </c>
      <c r="E1208" s="110" t="s">
        <v>5930</v>
      </c>
      <c r="G1208" s="110" t="s">
        <v>4242</v>
      </c>
      <c r="H1208" s="110" t="s">
        <v>4094</v>
      </c>
      <c r="I1208" s="110" t="s">
        <v>4243</v>
      </c>
      <c r="J1208" s="110" t="str">
        <f t="shared" si="18"/>
        <v xml:space="preserve">7034 Lo Chalmeis, Garland, TX 75043       </v>
      </c>
      <c r="K1208" s="111">
        <v>43962</v>
      </c>
      <c r="L1208" s="111">
        <v>43962</v>
      </c>
      <c r="M1208" s="111">
        <v>43964</v>
      </c>
      <c r="N1208" s="111">
        <v>43964</v>
      </c>
      <c r="O1208" s="111"/>
      <c r="P1208" s="110" t="s">
        <v>1025</v>
      </c>
      <c r="Q1208" s="110" t="s">
        <v>761</v>
      </c>
      <c r="R1208" s="110" t="s">
        <v>4407</v>
      </c>
      <c r="S1208" s="110" t="s">
        <v>4181</v>
      </c>
    </row>
    <row r="1209" spans="1:19" hidden="1" x14ac:dyDescent="0.2">
      <c r="A1209" s="110">
        <v>440198</v>
      </c>
      <c r="B1209" s="110" t="s">
        <v>857</v>
      </c>
      <c r="C1209" s="110" t="s">
        <v>848</v>
      </c>
      <c r="D1209" s="110" t="s">
        <v>1118</v>
      </c>
      <c r="E1209" s="110" t="s">
        <v>5931</v>
      </c>
      <c r="G1209" s="110" t="s">
        <v>4330</v>
      </c>
      <c r="H1209" s="110" t="s">
        <v>4094</v>
      </c>
      <c r="I1209" s="110" t="s">
        <v>5863</v>
      </c>
      <c r="J1209" s="110" t="str">
        <f t="shared" si="18"/>
        <v xml:space="preserve">8600 Sands Point Dr Apt 17, Houston, TX 77036       </v>
      </c>
      <c r="K1209" s="111">
        <v>43962</v>
      </c>
      <c r="L1209" s="111">
        <v>43962</v>
      </c>
      <c r="M1209" s="111">
        <v>43964</v>
      </c>
      <c r="N1209" s="111">
        <v>43964</v>
      </c>
      <c r="O1209" s="111"/>
      <c r="P1209" s="110" t="s">
        <v>1022</v>
      </c>
      <c r="Q1209" s="110" t="s">
        <v>761</v>
      </c>
      <c r="R1209" s="110" t="s">
        <v>4404</v>
      </c>
      <c r="S1209" s="110" t="s">
        <v>4181</v>
      </c>
    </row>
    <row r="1210" spans="1:19" hidden="1" x14ac:dyDescent="0.2">
      <c r="A1210" s="110">
        <v>440199</v>
      </c>
      <c r="B1210" s="110" t="s">
        <v>979</v>
      </c>
      <c r="C1210" s="110" t="s">
        <v>810</v>
      </c>
      <c r="D1210" s="110" t="s">
        <v>968</v>
      </c>
      <c r="E1210" s="110" t="s">
        <v>5932</v>
      </c>
      <c r="G1210" s="110" t="s">
        <v>4330</v>
      </c>
      <c r="H1210" s="110" t="s">
        <v>4094</v>
      </c>
      <c r="I1210" s="110" t="s">
        <v>5770</v>
      </c>
      <c r="J1210" s="110" t="str">
        <f t="shared" si="18"/>
        <v xml:space="preserve">7133 Avenue C, Houston, TX 77011       </v>
      </c>
      <c r="K1210" s="111">
        <v>43963</v>
      </c>
      <c r="L1210" s="111">
        <v>43963</v>
      </c>
      <c r="M1210" s="111">
        <v>43987</v>
      </c>
      <c r="N1210" s="111">
        <v>43987</v>
      </c>
      <c r="O1210" s="111"/>
      <c r="P1210" s="110" t="s">
        <v>1025</v>
      </c>
      <c r="Q1210" s="110" t="s">
        <v>761</v>
      </c>
      <c r="R1210" s="110" t="s">
        <v>4407</v>
      </c>
      <c r="S1210" s="110" t="s">
        <v>4181</v>
      </c>
    </row>
    <row r="1211" spans="1:19" hidden="1" x14ac:dyDescent="0.2">
      <c r="A1211" s="110">
        <v>440200</v>
      </c>
      <c r="B1211" s="110" t="s">
        <v>1124</v>
      </c>
      <c r="C1211" s="110" t="s">
        <v>778</v>
      </c>
      <c r="D1211" s="110" t="s">
        <v>2202</v>
      </c>
      <c r="E1211" s="110" t="s">
        <v>5933</v>
      </c>
      <c r="G1211" s="110" t="s">
        <v>5728</v>
      </c>
      <c r="H1211" s="110" t="s">
        <v>4094</v>
      </c>
      <c r="I1211" s="110" t="s">
        <v>5729</v>
      </c>
      <c r="J1211" s="110" t="str">
        <f t="shared" si="18"/>
        <v xml:space="preserve">3125 Highland Ave, Port Arthur, TX 77642       </v>
      </c>
      <c r="K1211" s="111">
        <v>43963</v>
      </c>
      <c r="L1211" s="111">
        <v>43963</v>
      </c>
      <c r="M1211" s="111">
        <v>44397</v>
      </c>
      <c r="N1211" s="111">
        <v>44397</v>
      </c>
      <c r="O1211" s="111"/>
      <c r="P1211" s="110" t="s">
        <v>1025</v>
      </c>
      <c r="Q1211" s="110" t="s">
        <v>761</v>
      </c>
      <c r="R1211" s="110" t="s">
        <v>4407</v>
      </c>
      <c r="S1211" s="110" t="s">
        <v>4181</v>
      </c>
    </row>
    <row r="1212" spans="1:19" hidden="1" x14ac:dyDescent="0.2">
      <c r="A1212" s="110">
        <v>440201</v>
      </c>
      <c r="B1212" s="110" t="s">
        <v>1907</v>
      </c>
      <c r="D1212" s="110" t="s">
        <v>1005</v>
      </c>
      <c r="E1212" s="110" t="s">
        <v>5934</v>
      </c>
      <c r="G1212" s="110" t="s">
        <v>5935</v>
      </c>
      <c r="H1212" s="110" t="s">
        <v>4094</v>
      </c>
      <c r="I1212" s="110" t="s">
        <v>5936</v>
      </c>
      <c r="J1212" s="110" t="str">
        <f t="shared" si="18"/>
        <v xml:space="preserve">555 Cr 2340, Dayton, TX 77535       </v>
      </c>
      <c r="K1212" s="111">
        <v>43966</v>
      </c>
      <c r="L1212" s="111">
        <v>43966</v>
      </c>
      <c r="M1212" s="111">
        <v>44322</v>
      </c>
      <c r="N1212" s="111">
        <v>44322</v>
      </c>
      <c r="O1212" s="111"/>
      <c r="P1212" s="110" t="s">
        <v>1025</v>
      </c>
      <c r="Q1212" s="110" t="s">
        <v>761</v>
      </c>
      <c r="R1212" s="110" t="s">
        <v>4407</v>
      </c>
      <c r="S1212" s="110" t="s">
        <v>4181</v>
      </c>
    </row>
    <row r="1213" spans="1:19" hidden="1" x14ac:dyDescent="0.2">
      <c r="A1213" s="110">
        <v>440202</v>
      </c>
      <c r="B1213" s="110" t="s">
        <v>877</v>
      </c>
      <c r="C1213" s="110" t="s">
        <v>769</v>
      </c>
      <c r="D1213" s="110" t="s">
        <v>2203</v>
      </c>
      <c r="E1213" s="110" t="s">
        <v>5937</v>
      </c>
      <c r="G1213" s="110" t="s">
        <v>5938</v>
      </c>
      <c r="H1213" s="110" t="s">
        <v>4094</v>
      </c>
      <c r="I1213" s="110" t="s">
        <v>5939</v>
      </c>
      <c r="J1213" s="110" t="str">
        <f t="shared" si="18"/>
        <v xml:space="preserve">5215 Krueger Dr, Dickerson, TX 77539       </v>
      </c>
      <c r="K1213" s="111">
        <v>43969</v>
      </c>
      <c r="L1213" s="111">
        <v>43969</v>
      </c>
      <c r="M1213" s="111">
        <v>44064</v>
      </c>
      <c r="N1213" s="111">
        <v>44064</v>
      </c>
      <c r="O1213" s="111"/>
      <c r="P1213" s="110" t="s">
        <v>1025</v>
      </c>
      <c r="Q1213" s="110" t="s">
        <v>761</v>
      </c>
      <c r="R1213" s="110" t="s">
        <v>4407</v>
      </c>
      <c r="S1213" s="110" t="s">
        <v>4181</v>
      </c>
    </row>
    <row r="1214" spans="1:19" hidden="1" x14ac:dyDescent="0.2">
      <c r="A1214" s="110">
        <v>440203</v>
      </c>
      <c r="B1214" s="110" t="s">
        <v>2204</v>
      </c>
      <c r="D1214" s="110" t="s">
        <v>2205</v>
      </c>
      <c r="E1214" s="110" t="s">
        <v>5940</v>
      </c>
      <c r="G1214" s="110" t="s">
        <v>4330</v>
      </c>
      <c r="H1214" s="110" t="s">
        <v>4094</v>
      </c>
      <c r="I1214" s="110" t="s">
        <v>5941</v>
      </c>
      <c r="J1214" s="110" t="str">
        <f t="shared" si="18"/>
        <v xml:space="preserve">15315 Lee Rd, Houston, TX 77032       </v>
      </c>
      <c r="K1214" s="111">
        <v>43970</v>
      </c>
      <c r="L1214" s="111">
        <v>43970</v>
      </c>
      <c r="M1214" s="111">
        <v>44117</v>
      </c>
      <c r="N1214" s="111">
        <v>44117</v>
      </c>
      <c r="O1214" s="111"/>
      <c r="P1214" s="110" t="s">
        <v>1025</v>
      </c>
      <c r="Q1214" s="110" t="s">
        <v>761</v>
      </c>
      <c r="R1214" s="110" t="s">
        <v>4407</v>
      </c>
      <c r="S1214" s="110" t="s">
        <v>4181</v>
      </c>
    </row>
    <row r="1215" spans="1:19" hidden="1" x14ac:dyDescent="0.2">
      <c r="A1215" s="110">
        <v>440204</v>
      </c>
      <c r="B1215" s="110" t="s">
        <v>999</v>
      </c>
      <c r="C1215" s="110" t="s">
        <v>778</v>
      </c>
      <c r="D1215" s="110" t="s">
        <v>1085</v>
      </c>
      <c r="E1215" s="110" t="s">
        <v>5942</v>
      </c>
      <c r="G1215" s="110" t="s">
        <v>4330</v>
      </c>
      <c r="H1215" s="110" t="s">
        <v>4094</v>
      </c>
      <c r="I1215" s="110" t="s">
        <v>5943</v>
      </c>
      <c r="J1215" s="110" t="str">
        <f t="shared" si="18"/>
        <v xml:space="preserve">18100 West Rd apt 1306, Houston, TX 77095       </v>
      </c>
      <c r="K1215" s="111">
        <v>43977</v>
      </c>
      <c r="L1215" s="111">
        <v>43977</v>
      </c>
      <c r="M1215" s="111">
        <v>44295</v>
      </c>
      <c r="N1215" s="111">
        <v>44295</v>
      </c>
      <c r="O1215" s="111"/>
      <c r="P1215" s="110" t="s">
        <v>1041</v>
      </c>
      <c r="Q1215" s="110" t="s">
        <v>761</v>
      </c>
      <c r="R1215" s="110" t="s">
        <v>4425</v>
      </c>
      <c r="S1215" s="110" t="s">
        <v>4181</v>
      </c>
    </row>
    <row r="1216" spans="1:19" hidden="1" x14ac:dyDescent="0.2">
      <c r="A1216" s="110">
        <v>440205</v>
      </c>
      <c r="B1216" s="110" t="s">
        <v>887</v>
      </c>
      <c r="D1216" s="110" t="s">
        <v>2206</v>
      </c>
      <c r="E1216" s="110" t="s">
        <v>5944</v>
      </c>
      <c r="G1216" s="110" t="s">
        <v>4330</v>
      </c>
      <c r="H1216" s="110" t="s">
        <v>4094</v>
      </c>
      <c r="I1216" s="110" t="s">
        <v>5599</v>
      </c>
      <c r="J1216" s="110" t="str">
        <f t="shared" si="18"/>
        <v xml:space="preserve">635 Blanding Dr, Houston, TX 77015       </v>
      </c>
      <c r="K1216" s="111">
        <v>43978</v>
      </c>
      <c r="L1216" s="111">
        <v>43978</v>
      </c>
      <c r="M1216" s="111">
        <v>44012</v>
      </c>
      <c r="N1216" s="111">
        <v>44012</v>
      </c>
      <c r="O1216" s="111"/>
      <c r="P1216" s="110" t="s">
        <v>989</v>
      </c>
      <c r="Q1216" s="110" t="s">
        <v>761</v>
      </c>
      <c r="R1216" s="110" t="s">
        <v>4361</v>
      </c>
      <c r="S1216" s="110" t="s">
        <v>4181</v>
      </c>
    </row>
    <row r="1217" spans="1:19" hidden="1" x14ac:dyDescent="0.2">
      <c r="A1217" s="110">
        <v>440206</v>
      </c>
      <c r="B1217" s="110" t="s">
        <v>1253</v>
      </c>
      <c r="D1217" s="110" t="s">
        <v>2207</v>
      </c>
      <c r="E1217" s="110" t="s">
        <v>5945</v>
      </c>
      <c r="G1217" s="110" t="s">
        <v>4343</v>
      </c>
      <c r="H1217" s="110" t="s">
        <v>4094</v>
      </c>
      <c r="I1217" s="110" t="s">
        <v>5639</v>
      </c>
      <c r="J1217" s="110" t="str">
        <f t="shared" si="18"/>
        <v xml:space="preserve">19719 Swan Valley Dr, Cypress, TX 77433       </v>
      </c>
      <c r="K1217" s="111">
        <v>43978</v>
      </c>
      <c r="L1217" s="111">
        <v>43978</v>
      </c>
      <c r="M1217" s="111">
        <v>43980</v>
      </c>
      <c r="N1217" s="111">
        <v>43980</v>
      </c>
      <c r="O1217" s="111"/>
      <c r="P1217" s="110" t="s">
        <v>1022</v>
      </c>
      <c r="Q1217" s="110" t="s">
        <v>761</v>
      </c>
      <c r="R1217" s="110" t="s">
        <v>4404</v>
      </c>
      <c r="S1217" s="110" t="s">
        <v>4181</v>
      </c>
    </row>
    <row r="1218" spans="1:19" x14ac:dyDescent="0.2">
      <c r="A1218" s="110">
        <v>440207</v>
      </c>
      <c r="B1218" s="110" t="s">
        <v>2208</v>
      </c>
      <c r="D1218" s="110" t="s">
        <v>2209</v>
      </c>
      <c r="E1218" s="110" t="s">
        <v>5946</v>
      </c>
      <c r="G1218" s="110" t="s">
        <v>4330</v>
      </c>
      <c r="H1218" s="110" t="s">
        <v>4094</v>
      </c>
      <c r="I1218" s="110" t="s">
        <v>5947</v>
      </c>
      <c r="J1218" s="110" t="str">
        <f t="shared" si="18"/>
        <v xml:space="preserve">8119 Gulick Ln, Houston, TX 77075       </v>
      </c>
      <c r="K1218" s="111">
        <v>45450</v>
      </c>
      <c r="L1218" s="111">
        <v>43978</v>
      </c>
      <c r="M1218" s="111">
        <v>45626</v>
      </c>
      <c r="N1218" s="111"/>
      <c r="O1218" s="111">
        <v>45448</v>
      </c>
      <c r="P1218" s="110" t="s">
        <v>989</v>
      </c>
      <c r="Q1218" s="110" t="s">
        <v>761</v>
      </c>
      <c r="R1218" s="110" t="s">
        <v>4361</v>
      </c>
      <c r="S1218" s="110" t="s">
        <v>4181</v>
      </c>
    </row>
    <row r="1219" spans="1:19" hidden="1" x14ac:dyDescent="0.2">
      <c r="A1219" s="110">
        <v>440208</v>
      </c>
      <c r="B1219" s="110" t="s">
        <v>912</v>
      </c>
      <c r="C1219" s="110" t="s">
        <v>778</v>
      </c>
      <c r="D1219" s="110" t="s">
        <v>1118</v>
      </c>
      <c r="E1219" s="110" t="s">
        <v>5948</v>
      </c>
      <c r="G1219" s="110" t="s">
        <v>4330</v>
      </c>
      <c r="H1219" s="110" t="s">
        <v>4094</v>
      </c>
      <c r="I1219" s="110" t="s">
        <v>5611</v>
      </c>
      <c r="J1219" s="110" t="str">
        <f t="shared" ref="J1219:J1282" si="19">E1219 &amp; IF(F1219&lt;&gt;"", ", " &amp; F1219, "") &amp; ", " &amp; G1219 &amp; ", " &amp; H1219 &amp; " " &amp; I1219</f>
        <v xml:space="preserve">9419 Willow Measow, Houston, TX 77031       </v>
      </c>
      <c r="K1219" s="111">
        <v>43984</v>
      </c>
      <c r="L1219" s="111">
        <v>43984</v>
      </c>
      <c r="M1219" s="111">
        <v>44012</v>
      </c>
      <c r="N1219" s="111">
        <v>44012</v>
      </c>
      <c r="O1219" s="111"/>
      <c r="P1219" s="110" t="s">
        <v>989</v>
      </c>
      <c r="Q1219" s="110" t="s">
        <v>761</v>
      </c>
      <c r="R1219" s="110" t="s">
        <v>4361</v>
      </c>
      <c r="S1219" s="110" t="s">
        <v>4181</v>
      </c>
    </row>
    <row r="1220" spans="1:19" hidden="1" x14ac:dyDescent="0.2">
      <c r="A1220" s="110">
        <v>440209</v>
      </c>
      <c r="B1220" s="110" t="s">
        <v>2210</v>
      </c>
      <c r="C1220" s="110" t="s">
        <v>845</v>
      </c>
      <c r="D1220" s="110" t="s">
        <v>2211</v>
      </c>
      <c r="E1220" s="110" t="s">
        <v>5949</v>
      </c>
      <c r="G1220" s="110" t="s">
        <v>4330</v>
      </c>
      <c r="H1220" s="110" t="s">
        <v>4094</v>
      </c>
      <c r="I1220" s="110" t="s">
        <v>5950</v>
      </c>
      <c r="J1220" s="110" t="str">
        <f t="shared" si="19"/>
        <v xml:space="preserve">411 West Rd apt 605, Houston, TX 77038       </v>
      </c>
      <c r="K1220" s="111">
        <v>43984</v>
      </c>
      <c r="L1220" s="111">
        <v>43984</v>
      </c>
      <c r="M1220" s="111">
        <v>43987</v>
      </c>
      <c r="N1220" s="111">
        <v>43987</v>
      </c>
      <c r="O1220" s="111"/>
      <c r="P1220" s="110" t="s">
        <v>1022</v>
      </c>
      <c r="Q1220" s="110" t="s">
        <v>761</v>
      </c>
      <c r="R1220" s="110" t="s">
        <v>4404</v>
      </c>
      <c r="S1220" s="110" t="s">
        <v>4181</v>
      </c>
    </row>
    <row r="1221" spans="1:19" hidden="1" x14ac:dyDescent="0.2">
      <c r="A1221" s="110">
        <v>440210</v>
      </c>
      <c r="B1221" s="110" t="s">
        <v>2212</v>
      </c>
      <c r="D1221" s="110" t="s">
        <v>2213</v>
      </c>
      <c r="E1221" s="110" t="s">
        <v>5951</v>
      </c>
      <c r="G1221" s="110" t="s">
        <v>4330</v>
      </c>
      <c r="H1221" s="110" t="s">
        <v>4094</v>
      </c>
      <c r="I1221" s="110" t="s">
        <v>5878</v>
      </c>
      <c r="J1221" s="110" t="str">
        <f t="shared" si="19"/>
        <v xml:space="preserve">9801 Meadowglen Ln apt 273, Houston, TX 77042       </v>
      </c>
      <c r="K1221" s="111">
        <v>43983</v>
      </c>
      <c r="L1221" s="111">
        <v>43983</v>
      </c>
      <c r="M1221" s="111">
        <v>44001</v>
      </c>
      <c r="N1221" s="111">
        <v>44001</v>
      </c>
      <c r="O1221" s="111"/>
      <c r="P1221" s="110" t="s">
        <v>1025</v>
      </c>
      <c r="Q1221" s="110" t="s">
        <v>761</v>
      </c>
      <c r="R1221" s="110" t="s">
        <v>4407</v>
      </c>
      <c r="S1221" s="110" t="s">
        <v>4181</v>
      </c>
    </row>
    <row r="1222" spans="1:19" hidden="1" x14ac:dyDescent="0.2">
      <c r="A1222" s="110">
        <v>440211</v>
      </c>
      <c r="B1222" s="110" t="s">
        <v>876</v>
      </c>
      <c r="C1222" s="110" t="s">
        <v>763</v>
      </c>
      <c r="D1222" s="110" t="s">
        <v>2214</v>
      </c>
      <c r="E1222" s="110" t="s">
        <v>5952</v>
      </c>
      <c r="G1222" s="110" t="s">
        <v>4330</v>
      </c>
      <c r="H1222" s="110" t="s">
        <v>4094</v>
      </c>
      <c r="I1222" s="110" t="s">
        <v>5627</v>
      </c>
      <c r="J1222" s="110" t="str">
        <f t="shared" si="19"/>
        <v xml:space="preserve">16803 Imperial Valley , Houston, TX 77060       </v>
      </c>
      <c r="K1222" s="111">
        <v>43984</v>
      </c>
      <c r="L1222" s="111">
        <v>43984</v>
      </c>
      <c r="M1222" s="111">
        <v>44064</v>
      </c>
      <c r="N1222" s="111">
        <v>44064</v>
      </c>
      <c r="O1222" s="111"/>
      <c r="P1222" s="110" t="s">
        <v>1022</v>
      </c>
      <c r="Q1222" s="110" t="s">
        <v>761</v>
      </c>
      <c r="R1222" s="110" t="s">
        <v>4404</v>
      </c>
      <c r="S1222" s="110" t="s">
        <v>4181</v>
      </c>
    </row>
    <row r="1223" spans="1:19" hidden="1" x14ac:dyDescent="0.2">
      <c r="A1223" s="110">
        <v>440212</v>
      </c>
      <c r="B1223" s="110" t="s">
        <v>1068</v>
      </c>
      <c r="C1223" s="110" t="s">
        <v>769</v>
      </c>
      <c r="D1223" s="110" t="s">
        <v>2215</v>
      </c>
      <c r="E1223" s="110" t="s">
        <v>5953</v>
      </c>
      <c r="G1223" s="110" t="s">
        <v>4330</v>
      </c>
      <c r="H1223" s="110" t="s">
        <v>4094</v>
      </c>
      <c r="I1223" s="110" t="s">
        <v>5627</v>
      </c>
      <c r="J1223" s="110" t="str">
        <f t="shared" si="19"/>
        <v xml:space="preserve">16803 Imperial Valley #58, Houston, TX 77060       </v>
      </c>
      <c r="K1223" s="111">
        <v>43984</v>
      </c>
      <c r="L1223" s="111">
        <v>43984</v>
      </c>
      <c r="M1223" s="111">
        <v>44064</v>
      </c>
      <c r="N1223" s="111">
        <v>44064</v>
      </c>
      <c r="O1223" s="111"/>
      <c r="P1223" s="110" t="s">
        <v>1022</v>
      </c>
      <c r="Q1223" s="110" t="s">
        <v>761</v>
      </c>
      <c r="R1223" s="110" t="s">
        <v>4404</v>
      </c>
      <c r="S1223" s="110" t="s">
        <v>4181</v>
      </c>
    </row>
    <row r="1224" spans="1:19" hidden="1" x14ac:dyDescent="0.2">
      <c r="A1224" s="110">
        <v>440213</v>
      </c>
      <c r="B1224" s="110" t="s">
        <v>1596</v>
      </c>
      <c r="C1224" s="110" t="s">
        <v>1047</v>
      </c>
      <c r="D1224" s="110" t="s">
        <v>2216</v>
      </c>
      <c r="E1224" s="110" t="s">
        <v>5954</v>
      </c>
      <c r="G1224" s="110" t="s">
        <v>5728</v>
      </c>
      <c r="H1224" s="110" t="s">
        <v>4094</v>
      </c>
      <c r="I1224" s="110" t="s">
        <v>5729</v>
      </c>
      <c r="J1224" s="110" t="str">
        <f t="shared" si="19"/>
        <v xml:space="preserve">4827 Procter St, Port Arthur, TX 77642       </v>
      </c>
      <c r="K1224" s="111">
        <v>43984</v>
      </c>
      <c r="L1224" s="111">
        <v>43984</v>
      </c>
      <c r="M1224" s="111">
        <v>44005</v>
      </c>
      <c r="N1224" s="111">
        <v>44005</v>
      </c>
      <c r="O1224" s="111"/>
      <c r="P1224" s="110" t="s">
        <v>989</v>
      </c>
      <c r="Q1224" s="110" t="s">
        <v>761</v>
      </c>
      <c r="R1224" s="110" t="s">
        <v>4361</v>
      </c>
      <c r="S1224" s="110" t="s">
        <v>4181</v>
      </c>
    </row>
    <row r="1225" spans="1:19" hidden="1" x14ac:dyDescent="0.2">
      <c r="A1225" s="110">
        <v>440214</v>
      </c>
      <c r="B1225" s="110" t="s">
        <v>2217</v>
      </c>
      <c r="C1225" s="110" t="s">
        <v>845</v>
      </c>
      <c r="D1225" s="110" t="s">
        <v>2218</v>
      </c>
      <c r="E1225" s="110" t="s">
        <v>5955</v>
      </c>
      <c r="G1225" s="110" t="s">
        <v>4330</v>
      </c>
      <c r="H1225" s="110" t="s">
        <v>4094</v>
      </c>
      <c r="I1225" s="110" t="s">
        <v>5781</v>
      </c>
      <c r="J1225" s="110" t="str">
        <f t="shared" si="19"/>
        <v xml:space="preserve">3243 Jorns St, Houston, TX 77045       </v>
      </c>
      <c r="K1225" s="111">
        <v>43983</v>
      </c>
      <c r="L1225" s="111">
        <v>43983</v>
      </c>
      <c r="M1225" s="111">
        <v>44376</v>
      </c>
      <c r="N1225" s="111">
        <v>44376</v>
      </c>
      <c r="O1225" s="111"/>
      <c r="P1225" s="110" t="s">
        <v>1022</v>
      </c>
      <c r="Q1225" s="110" t="s">
        <v>761</v>
      </c>
      <c r="R1225" s="110" t="s">
        <v>4404</v>
      </c>
      <c r="S1225" s="110" t="s">
        <v>4181</v>
      </c>
    </row>
    <row r="1226" spans="1:19" hidden="1" x14ac:dyDescent="0.2">
      <c r="A1226" s="110">
        <v>440215</v>
      </c>
      <c r="B1226" s="110" t="s">
        <v>2219</v>
      </c>
      <c r="D1226" s="110" t="s">
        <v>2220</v>
      </c>
      <c r="E1226" s="110" t="s">
        <v>5956</v>
      </c>
      <c r="G1226" s="110" t="s">
        <v>1625</v>
      </c>
      <c r="H1226" s="110" t="s">
        <v>4094</v>
      </c>
      <c r="I1226" s="110" t="s">
        <v>5580</v>
      </c>
      <c r="J1226" s="110" t="str">
        <f t="shared" si="19"/>
        <v xml:space="preserve">1117 Mesquite st, Alvin, TX 77511       </v>
      </c>
      <c r="K1226" s="111">
        <v>43984</v>
      </c>
      <c r="L1226" s="111">
        <v>43984</v>
      </c>
      <c r="M1226" s="111">
        <v>44020</v>
      </c>
      <c r="N1226" s="111">
        <v>44020</v>
      </c>
      <c r="O1226" s="111"/>
      <c r="P1226" s="110" t="s">
        <v>1022</v>
      </c>
      <c r="Q1226" s="110" t="s">
        <v>761</v>
      </c>
      <c r="R1226" s="110" t="s">
        <v>4404</v>
      </c>
      <c r="S1226" s="110" t="s">
        <v>4181</v>
      </c>
    </row>
    <row r="1227" spans="1:19" hidden="1" x14ac:dyDescent="0.2">
      <c r="A1227" s="110">
        <v>440216</v>
      </c>
      <c r="B1227" s="110" t="s">
        <v>1539</v>
      </c>
      <c r="D1227" s="110" t="s">
        <v>2221</v>
      </c>
      <c r="E1227" s="110" t="s">
        <v>5957</v>
      </c>
      <c r="G1227" s="110" t="s">
        <v>4330</v>
      </c>
      <c r="H1227" s="110" t="s">
        <v>4094</v>
      </c>
      <c r="I1227" s="110" t="s">
        <v>4576</v>
      </c>
      <c r="J1227" s="110" t="str">
        <f t="shared" si="19"/>
        <v xml:space="preserve">1328 Bragg, Houston, TX 77009       </v>
      </c>
      <c r="K1227" s="111">
        <v>43983</v>
      </c>
      <c r="L1227" s="111">
        <v>43983</v>
      </c>
      <c r="M1227" s="111">
        <v>43985</v>
      </c>
      <c r="N1227" s="111">
        <v>43985</v>
      </c>
      <c r="O1227" s="111"/>
      <c r="P1227" s="110" t="s">
        <v>1022</v>
      </c>
      <c r="Q1227" s="110" t="s">
        <v>761</v>
      </c>
      <c r="R1227" s="110" t="s">
        <v>4404</v>
      </c>
      <c r="S1227" s="110" t="s">
        <v>4181</v>
      </c>
    </row>
    <row r="1228" spans="1:19" hidden="1" x14ac:dyDescent="0.2">
      <c r="A1228" s="110">
        <v>440217</v>
      </c>
      <c r="B1228" s="110" t="s">
        <v>1486</v>
      </c>
      <c r="D1228" s="110" t="s">
        <v>2222</v>
      </c>
      <c r="E1228" s="110" t="s">
        <v>5958</v>
      </c>
      <c r="G1228" s="110" t="s">
        <v>4330</v>
      </c>
      <c r="H1228" s="110" t="s">
        <v>4094</v>
      </c>
      <c r="I1228" s="110" t="s">
        <v>5682</v>
      </c>
      <c r="J1228" s="110" t="str">
        <f t="shared" si="19"/>
        <v xml:space="preserve">4730 Ridgeton Dr, Houston, TX 77053       </v>
      </c>
      <c r="K1228" s="111">
        <v>43983</v>
      </c>
      <c r="L1228" s="111">
        <v>43983</v>
      </c>
      <c r="M1228" s="111">
        <v>44013</v>
      </c>
      <c r="N1228" s="111">
        <v>44013</v>
      </c>
      <c r="O1228" s="111"/>
      <c r="P1228" s="110" t="s">
        <v>1022</v>
      </c>
      <c r="Q1228" s="110" t="s">
        <v>761</v>
      </c>
      <c r="R1228" s="110" t="s">
        <v>4404</v>
      </c>
      <c r="S1228" s="110" t="s">
        <v>4181</v>
      </c>
    </row>
    <row r="1229" spans="1:19" hidden="1" x14ac:dyDescent="0.2">
      <c r="A1229" s="110">
        <v>440218</v>
      </c>
      <c r="B1229" s="110" t="s">
        <v>2046</v>
      </c>
      <c r="C1229" s="110" t="s">
        <v>848</v>
      </c>
      <c r="D1229" s="110" t="s">
        <v>2223</v>
      </c>
      <c r="E1229" s="110" t="s">
        <v>5959</v>
      </c>
      <c r="G1229" s="110" t="s">
        <v>4330</v>
      </c>
      <c r="H1229" s="110" t="s">
        <v>4094</v>
      </c>
      <c r="I1229" s="110" t="s">
        <v>5863</v>
      </c>
      <c r="J1229" s="110" t="str">
        <f t="shared" si="19"/>
        <v xml:space="preserve">7222 Bellerive Dr, Houston, TX 77036       </v>
      </c>
      <c r="K1229" s="111">
        <v>43984</v>
      </c>
      <c r="L1229" s="111">
        <v>43984</v>
      </c>
      <c r="M1229" s="111">
        <v>43990</v>
      </c>
      <c r="N1229" s="111">
        <v>43990</v>
      </c>
      <c r="O1229" s="111"/>
      <c r="P1229" s="110" t="s">
        <v>1025</v>
      </c>
      <c r="Q1229" s="110" t="s">
        <v>761</v>
      </c>
      <c r="R1229" s="110" t="s">
        <v>4407</v>
      </c>
      <c r="S1229" s="110" t="s">
        <v>4181</v>
      </c>
    </row>
    <row r="1230" spans="1:19" hidden="1" x14ac:dyDescent="0.2">
      <c r="A1230" s="110">
        <v>440219</v>
      </c>
      <c r="B1230" s="110" t="s">
        <v>2046</v>
      </c>
      <c r="D1230" s="110" t="s">
        <v>2224</v>
      </c>
      <c r="E1230" s="110" t="s">
        <v>5959</v>
      </c>
      <c r="G1230" s="110" t="s">
        <v>4330</v>
      </c>
      <c r="H1230" s="110" t="s">
        <v>4094</v>
      </c>
      <c r="I1230" s="110" t="s">
        <v>5863</v>
      </c>
      <c r="J1230" s="110" t="str">
        <f t="shared" si="19"/>
        <v xml:space="preserve">7222 Bellerive Dr, Houston, TX 77036       </v>
      </c>
      <c r="K1230" s="111">
        <v>43984</v>
      </c>
      <c r="L1230" s="111">
        <v>43984</v>
      </c>
      <c r="M1230" s="111">
        <v>43990</v>
      </c>
      <c r="N1230" s="111">
        <v>43990</v>
      </c>
      <c r="O1230" s="111"/>
      <c r="P1230" s="110" t="s">
        <v>1025</v>
      </c>
      <c r="Q1230" s="110" t="s">
        <v>761</v>
      </c>
      <c r="R1230" s="110" t="s">
        <v>4407</v>
      </c>
      <c r="S1230" s="110" t="s">
        <v>4181</v>
      </c>
    </row>
    <row r="1231" spans="1:19" hidden="1" x14ac:dyDescent="0.2">
      <c r="A1231" s="110">
        <v>440220</v>
      </c>
      <c r="B1231" s="110" t="s">
        <v>1079</v>
      </c>
      <c r="D1231" s="110" t="s">
        <v>2225</v>
      </c>
      <c r="E1231" s="110" t="s">
        <v>5960</v>
      </c>
      <c r="G1231" s="110" t="s">
        <v>4330</v>
      </c>
      <c r="H1231" s="110" t="s">
        <v>4094</v>
      </c>
      <c r="I1231" s="110" t="s">
        <v>5863</v>
      </c>
      <c r="J1231" s="110" t="str">
        <f t="shared" si="19"/>
        <v xml:space="preserve">6525 S Gesner Rd , Houston, TX 77036       </v>
      </c>
      <c r="K1231" s="111">
        <v>43984</v>
      </c>
      <c r="L1231" s="111">
        <v>43984</v>
      </c>
      <c r="M1231" s="111">
        <v>43990</v>
      </c>
      <c r="N1231" s="111">
        <v>43990</v>
      </c>
      <c r="O1231" s="111"/>
      <c r="P1231" s="110" t="s">
        <v>1025</v>
      </c>
      <c r="Q1231" s="110" t="s">
        <v>761</v>
      </c>
      <c r="R1231" s="110" t="s">
        <v>4407</v>
      </c>
      <c r="S1231" s="110" t="s">
        <v>4181</v>
      </c>
    </row>
    <row r="1232" spans="1:19" hidden="1" x14ac:dyDescent="0.2">
      <c r="A1232" s="110">
        <v>440221</v>
      </c>
      <c r="B1232" s="110" t="s">
        <v>908</v>
      </c>
      <c r="C1232" s="110" t="s">
        <v>810</v>
      </c>
      <c r="D1232" s="110" t="s">
        <v>1223</v>
      </c>
      <c r="E1232" s="110" t="s">
        <v>5961</v>
      </c>
      <c r="G1232" s="110" t="s">
        <v>5486</v>
      </c>
      <c r="H1232" s="110" t="s">
        <v>4094</v>
      </c>
      <c r="I1232" s="110" t="s">
        <v>5487</v>
      </c>
      <c r="J1232" s="110" t="str">
        <f t="shared" si="19"/>
        <v xml:space="preserve">4521 Ludwig Lane, Stafford, TX 77477       </v>
      </c>
      <c r="K1232" s="111">
        <v>43983</v>
      </c>
      <c r="L1232" s="111">
        <v>43983</v>
      </c>
      <c r="M1232" s="111">
        <v>44001</v>
      </c>
      <c r="N1232" s="111">
        <v>44001</v>
      </c>
      <c r="O1232" s="111"/>
      <c r="P1232" s="110" t="s">
        <v>1041</v>
      </c>
      <c r="Q1232" s="110" t="s">
        <v>761</v>
      </c>
      <c r="R1232" s="110" t="s">
        <v>4425</v>
      </c>
      <c r="S1232" s="110" t="s">
        <v>4181</v>
      </c>
    </row>
    <row r="1233" spans="1:19" hidden="1" x14ac:dyDescent="0.2">
      <c r="A1233" s="110">
        <v>440222</v>
      </c>
      <c r="B1233" s="110" t="s">
        <v>1277</v>
      </c>
      <c r="C1233" s="110" t="s">
        <v>778</v>
      </c>
      <c r="D1233" s="110" t="s">
        <v>2226</v>
      </c>
      <c r="E1233" s="110" t="s">
        <v>5962</v>
      </c>
      <c r="G1233" s="110" t="s">
        <v>5728</v>
      </c>
      <c r="H1233" s="110" t="s">
        <v>4094</v>
      </c>
      <c r="I1233" s="110" t="s">
        <v>5740</v>
      </c>
      <c r="J1233" s="110" t="str">
        <f t="shared" si="19"/>
        <v xml:space="preserve">3430 Avalon Ave, Port Arthur, TX 77649       </v>
      </c>
      <c r="K1233" s="111">
        <v>43985</v>
      </c>
      <c r="L1233" s="111">
        <v>43985</v>
      </c>
      <c r="M1233" s="111">
        <v>44058</v>
      </c>
      <c r="N1233" s="111">
        <v>44058</v>
      </c>
      <c r="O1233" s="111"/>
      <c r="P1233" s="110" t="s">
        <v>1025</v>
      </c>
      <c r="Q1233" s="110" t="s">
        <v>761</v>
      </c>
      <c r="R1233" s="110" t="s">
        <v>4407</v>
      </c>
      <c r="S1233" s="110" t="s">
        <v>4181</v>
      </c>
    </row>
    <row r="1234" spans="1:19" hidden="1" x14ac:dyDescent="0.2">
      <c r="A1234" s="110">
        <v>440223</v>
      </c>
      <c r="B1234" s="110" t="s">
        <v>877</v>
      </c>
      <c r="C1234" s="110" t="s">
        <v>778</v>
      </c>
      <c r="D1234" s="110" t="s">
        <v>2227</v>
      </c>
      <c r="E1234" s="110" t="s">
        <v>5962</v>
      </c>
      <c r="G1234" s="110" t="s">
        <v>5728</v>
      </c>
      <c r="H1234" s="110" t="s">
        <v>4094</v>
      </c>
      <c r="I1234" s="110" t="s">
        <v>5729</v>
      </c>
      <c r="J1234" s="110" t="str">
        <f t="shared" si="19"/>
        <v xml:space="preserve">3430 Avalon Ave, Port Arthur, TX 77642       </v>
      </c>
      <c r="K1234" s="111">
        <v>43985</v>
      </c>
      <c r="L1234" s="111">
        <v>43985</v>
      </c>
      <c r="M1234" s="111">
        <v>44022</v>
      </c>
      <c r="N1234" s="111">
        <v>44022</v>
      </c>
      <c r="O1234" s="111"/>
      <c r="P1234" s="110" t="s">
        <v>1025</v>
      </c>
      <c r="Q1234" s="110" t="s">
        <v>761</v>
      </c>
      <c r="R1234" s="110" t="s">
        <v>4407</v>
      </c>
      <c r="S1234" s="110" t="s">
        <v>4181</v>
      </c>
    </row>
    <row r="1235" spans="1:19" hidden="1" x14ac:dyDescent="0.2">
      <c r="A1235" s="110">
        <v>440224</v>
      </c>
      <c r="B1235" s="110" t="s">
        <v>877</v>
      </c>
      <c r="C1235" s="110" t="s">
        <v>762</v>
      </c>
      <c r="D1235" s="110" t="s">
        <v>2228</v>
      </c>
      <c r="E1235" s="110" t="s">
        <v>5963</v>
      </c>
      <c r="G1235" s="110" t="s">
        <v>4330</v>
      </c>
      <c r="H1235" s="110" t="s">
        <v>4094</v>
      </c>
      <c r="I1235" s="110" t="s">
        <v>5701</v>
      </c>
      <c r="J1235" s="110" t="str">
        <f t="shared" si="19"/>
        <v xml:space="preserve">17019 Cairntosh St, Houston, TX 77084       </v>
      </c>
      <c r="K1235" s="111">
        <v>43987</v>
      </c>
      <c r="L1235" s="111">
        <v>43987</v>
      </c>
      <c r="M1235" s="111">
        <v>44039</v>
      </c>
      <c r="N1235" s="111">
        <v>44039</v>
      </c>
      <c r="O1235" s="111"/>
      <c r="P1235" s="110" t="s">
        <v>1454</v>
      </c>
      <c r="Q1235" s="110" t="s">
        <v>761</v>
      </c>
      <c r="R1235" s="110" t="s">
        <v>4926</v>
      </c>
      <c r="S1235" s="110" t="s">
        <v>4181</v>
      </c>
    </row>
    <row r="1236" spans="1:19" hidden="1" x14ac:dyDescent="0.2">
      <c r="A1236" s="110">
        <v>440225</v>
      </c>
      <c r="B1236" s="110" t="s">
        <v>2229</v>
      </c>
      <c r="C1236" s="110" t="s">
        <v>2010</v>
      </c>
      <c r="D1236" s="110" t="s">
        <v>2230</v>
      </c>
      <c r="E1236" s="110" t="s">
        <v>5964</v>
      </c>
      <c r="G1236" s="110" t="s">
        <v>4330</v>
      </c>
      <c r="H1236" s="110" t="s">
        <v>4094</v>
      </c>
      <c r="I1236" s="110" t="s">
        <v>5680</v>
      </c>
      <c r="J1236" s="110" t="str">
        <f t="shared" si="19"/>
        <v xml:space="preserve">815 Edgebrook Dr , Houston, TX 77034       </v>
      </c>
      <c r="K1236" s="111">
        <v>43989</v>
      </c>
      <c r="L1236" s="111">
        <v>43989</v>
      </c>
      <c r="M1236" s="111">
        <v>44393</v>
      </c>
      <c r="N1236" s="111">
        <v>44393</v>
      </c>
      <c r="O1236" s="111"/>
      <c r="P1236" s="110" t="s">
        <v>989</v>
      </c>
      <c r="Q1236" s="110" t="s">
        <v>761</v>
      </c>
      <c r="R1236" s="110" t="s">
        <v>4361</v>
      </c>
      <c r="S1236" s="110" t="s">
        <v>4181</v>
      </c>
    </row>
    <row r="1237" spans="1:19" hidden="1" x14ac:dyDescent="0.2">
      <c r="A1237" s="110">
        <v>440226</v>
      </c>
      <c r="B1237" s="110" t="s">
        <v>1596</v>
      </c>
      <c r="C1237" s="110" t="s">
        <v>848</v>
      </c>
      <c r="D1237" s="110" t="s">
        <v>1045</v>
      </c>
      <c r="E1237" s="110" t="s">
        <v>5965</v>
      </c>
      <c r="G1237" s="110" t="s">
        <v>5966</v>
      </c>
      <c r="H1237" s="110" t="s">
        <v>4094</v>
      </c>
      <c r="I1237" s="110" t="s">
        <v>5967</v>
      </c>
      <c r="J1237" s="110" t="str">
        <f t="shared" si="19"/>
        <v xml:space="preserve">3 Canales St, Roma, TX 78584       </v>
      </c>
      <c r="K1237" s="111">
        <v>43994</v>
      </c>
      <c r="L1237" s="111">
        <v>43994</v>
      </c>
      <c r="M1237" s="111">
        <v>44177</v>
      </c>
      <c r="N1237" s="111">
        <v>44177</v>
      </c>
      <c r="O1237" s="111"/>
      <c r="P1237" s="110" t="s">
        <v>1022</v>
      </c>
      <c r="Q1237" s="110" t="s">
        <v>761</v>
      </c>
      <c r="R1237" s="110" t="s">
        <v>4404</v>
      </c>
      <c r="S1237" s="110" t="s">
        <v>4181</v>
      </c>
    </row>
    <row r="1238" spans="1:19" hidden="1" x14ac:dyDescent="0.2">
      <c r="A1238" s="110">
        <v>440227</v>
      </c>
      <c r="B1238" s="110" t="s">
        <v>2231</v>
      </c>
      <c r="D1238" s="110" t="s">
        <v>2232</v>
      </c>
      <c r="E1238" s="110" t="s">
        <v>5968</v>
      </c>
      <c r="G1238" s="110" t="s">
        <v>5811</v>
      </c>
      <c r="H1238" s="110" t="s">
        <v>4094</v>
      </c>
      <c r="I1238" s="110" t="s">
        <v>5812</v>
      </c>
      <c r="J1238" s="110" t="str">
        <f t="shared" si="19"/>
        <v xml:space="preserve">24478 W Terrace Dr, Porter, TX 77365       </v>
      </c>
      <c r="K1238" s="111">
        <v>43997</v>
      </c>
      <c r="L1238" s="111">
        <v>43997</v>
      </c>
      <c r="M1238" s="111">
        <v>45275</v>
      </c>
      <c r="N1238" s="111">
        <v>45275</v>
      </c>
      <c r="O1238" s="111">
        <v>45174</v>
      </c>
      <c r="P1238" s="110" t="s">
        <v>989</v>
      </c>
      <c r="Q1238" s="110" t="s">
        <v>761</v>
      </c>
      <c r="R1238" s="110" t="s">
        <v>4361</v>
      </c>
      <c r="S1238" s="110" t="s">
        <v>4181</v>
      </c>
    </row>
    <row r="1239" spans="1:19" hidden="1" x14ac:dyDescent="0.2">
      <c r="A1239" s="110">
        <v>440228</v>
      </c>
      <c r="B1239" s="110" t="s">
        <v>1354</v>
      </c>
      <c r="C1239" s="110" t="s">
        <v>1047</v>
      </c>
      <c r="D1239" s="110" t="s">
        <v>2233</v>
      </c>
      <c r="E1239" s="110" t="s">
        <v>5969</v>
      </c>
      <c r="G1239" s="110" t="s">
        <v>4330</v>
      </c>
      <c r="H1239" s="110" t="s">
        <v>4094</v>
      </c>
      <c r="I1239" s="110" t="s">
        <v>5781</v>
      </c>
      <c r="J1239" s="110" t="str">
        <f t="shared" si="19"/>
        <v xml:space="preserve">4915 Heatherbrook Dr Apt A, Houston, TX 77045       </v>
      </c>
      <c r="K1239" s="111">
        <v>43997</v>
      </c>
      <c r="L1239" s="111">
        <v>43997</v>
      </c>
      <c r="M1239" s="111">
        <v>44386</v>
      </c>
      <c r="N1239" s="111">
        <v>44386</v>
      </c>
      <c r="O1239" s="111"/>
      <c r="P1239" s="110" t="s">
        <v>1025</v>
      </c>
      <c r="Q1239" s="110" t="s">
        <v>761</v>
      </c>
      <c r="R1239" s="110" t="s">
        <v>4407</v>
      </c>
      <c r="S1239" s="110" t="s">
        <v>4181</v>
      </c>
    </row>
    <row r="1240" spans="1:19" hidden="1" x14ac:dyDescent="0.2">
      <c r="A1240" s="110">
        <v>440229</v>
      </c>
      <c r="B1240" s="110" t="s">
        <v>1920</v>
      </c>
      <c r="C1240" s="110" t="s">
        <v>848</v>
      </c>
      <c r="D1240" s="110" t="s">
        <v>1186</v>
      </c>
      <c r="E1240" s="110" t="s">
        <v>5970</v>
      </c>
      <c r="G1240" s="110" t="s">
        <v>5811</v>
      </c>
      <c r="H1240" s="110" t="s">
        <v>4094</v>
      </c>
      <c r="I1240" s="110" t="s">
        <v>5812</v>
      </c>
      <c r="J1240" s="110" t="str">
        <f t="shared" si="19"/>
        <v xml:space="preserve">19299 Timberland Blvd, Porter, TX 77365       </v>
      </c>
      <c r="K1240" s="111">
        <v>43999</v>
      </c>
      <c r="L1240" s="111">
        <v>43999</v>
      </c>
      <c r="M1240" s="111">
        <v>44225</v>
      </c>
      <c r="N1240" s="111">
        <v>44225</v>
      </c>
      <c r="O1240" s="111"/>
      <c r="P1240" s="110" t="s">
        <v>989</v>
      </c>
      <c r="Q1240" s="110" t="s">
        <v>771</v>
      </c>
      <c r="R1240" s="110" t="s">
        <v>4361</v>
      </c>
      <c r="S1240" s="110" t="s">
        <v>4181</v>
      </c>
    </row>
    <row r="1241" spans="1:19" hidden="1" x14ac:dyDescent="0.2">
      <c r="A1241" s="110">
        <v>440230</v>
      </c>
      <c r="B1241" s="110" t="s">
        <v>2234</v>
      </c>
      <c r="C1241" s="110" t="s">
        <v>778</v>
      </c>
      <c r="D1241" s="110" t="s">
        <v>2235</v>
      </c>
      <c r="E1241" s="110" t="s">
        <v>5971</v>
      </c>
      <c r="G1241" s="110" t="s">
        <v>4330</v>
      </c>
      <c r="H1241" s="110" t="s">
        <v>4094</v>
      </c>
      <c r="I1241" s="110" t="s">
        <v>4576</v>
      </c>
      <c r="J1241" s="110" t="str">
        <f t="shared" si="19"/>
        <v xml:space="preserve">4903 Terry St, Houston, TX 77009       </v>
      </c>
      <c r="K1241" s="111">
        <v>43998</v>
      </c>
      <c r="L1241" s="111">
        <v>43998</v>
      </c>
      <c r="M1241" s="111">
        <v>44067</v>
      </c>
      <c r="N1241" s="111">
        <v>44067</v>
      </c>
      <c r="O1241" s="111"/>
      <c r="P1241" s="110" t="s">
        <v>1025</v>
      </c>
      <c r="Q1241" s="110" t="s">
        <v>761</v>
      </c>
      <c r="R1241" s="110" t="s">
        <v>4407</v>
      </c>
      <c r="S1241" s="110" t="s">
        <v>4181</v>
      </c>
    </row>
    <row r="1242" spans="1:19" hidden="1" x14ac:dyDescent="0.2">
      <c r="A1242" s="110">
        <v>440231</v>
      </c>
      <c r="B1242" s="110" t="s">
        <v>2236</v>
      </c>
      <c r="C1242" s="110" t="s">
        <v>776</v>
      </c>
      <c r="D1242" s="110" t="s">
        <v>2237</v>
      </c>
      <c r="E1242" s="110" t="s">
        <v>5972</v>
      </c>
      <c r="G1242" s="110" t="s">
        <v>4330</v>
      </c>
      <c r="H1242" s="110" t="s">
        <v>4094</v>
      </c>
      <c r="I1242" s="110" t="s">
        <v>5973</v>
      </c>
      <c r="J1242" s="110" t="str">
        <f t="shared" si="19"/>
        <v xml:space="preserve">10580 Hammerly Blvd, Houston, TX 77043       </v>
      </c>
      <c r="K1242" s="111">
        <v>43999</v>
      </c>
      <c r="L1242" s="111">
        <v>43999</v>
      </c>
      <c r="M1242" s="111">
        <v>43999</v>
      </c>
      <c r="N1242" s="111">
        <v>43999</v>
      </c>
      <c r="O1242" s="111"/>
      <c r="P1242" s="110" t="s">
        <v>989</v>
      </c>
      <c r="Q1242" s="110" t="s">
        <v>761</v>
      </c>
      <c r="R1242" s="110" t="s">
        <v>4361</v>
      </c>
      <c r="S1242" s="110" t="s">
        <v>4181</v>
      </c>
    </row>
    <row r="1243" spans="1:19" hidden="1" x14ac:dyDescent="0.2">
      <c r="A1243" s="110">
        <v>440232</v>
      </c>
      <c r="B1243" s="110" t="s">
        <v>1253</v>
      </c>
      <c r="D1243" s="110" t="s">
        <v>2238</v>
      </c>
      <c r="E1243" s="110" t="s">
        <v>5974</v>
      </c>
      <c r="G1243" s="110" t="s">
        <v>4330</v>
      </c>
      <c r="H1243" s="110" t="s">
        <v>4094</v>
      </c>
      <c r="I1243" s="110" t="s">
        <v>5975</v>
      </c>
      <c r="J1243" s="110" t="str">
        <f t="shared" si="19"/>
        <v xml:space="preserve">10826 Herald Sq Dr, Houston, TX 77099       </v>
      </c>
      <c r="K1243" s="111">
        <v>43999</v>
      </c>
      <c r="L1243" s="111">
        <v>43999</v>
      </c>
      <c r="M1243" s="111">
        <v>44431</v>
      </c>
      <c r="N1243" s="111">
        <v>44431</v>
      </c>
      <c r="O1243" s="111">
        <v>44389</v>
      </c>
      <c r="P1243" s="110" t="s">
        <v>1025</v>
      </c>
      <c r="Q1243" s="110" t="s">
        <v>761</v>
      </c>
      <c r="R1243" s="110" t="s">
        <v>4407</v>
      </c>
      <c r="S1243" s="110" t="s">
        <v>4181</v>
      </c>
    </row>
    <row r="1244" spans="1:19" hidden="1" x14ac:dyDescent="0.2">
      <c r="A1244" s="110">
        <v>440233</v>
      </c>
      <c r="B1244" s="110" t="s">
        <v>1294</v>
      </c>
      <c r="D1244" s="110" t="s">
        <v>2239</v>
      </c>
      <c r="E1244" s="110" t="s">
        <v>5976</v>
      </c>
      <c r="G1244" s="110" t="s">
        <v>5728</v>
      </c>
      <c r="H1244" s="110" t="s">
        <v>4094</v>
      </c>
      <c r="I1244" s="110" t="s">
        <v>5729</v>
      </c>
      <c r="J1244" s="110" t="str">
        <f t="shared" si="19"/>
        <v xml:space="preserve">3936 13th St, Port Arthur, TX 77642       </v>
      </c>
      <c r="K1244" s="111">
        <v>43997</v>
      </c>
      <c r="L1244" s="111">
        <v>43997</v>
      </c>
      <c r="M1244" s="111">
        <v>44064</v>
      </c>
      <c r="N1244" s="111">
        <v>44064</v>
      </c>
      <c r="O1244" s="111"/>
      <c r="P1244" s="110" t="s">
        <v>989</v>
      </c>
      <c r="Q1244" s="110" t="s">
        <v>761</v>
      </c>
      <c r="R1244" s="110" t="s">
        <v>4361</v>
      </c>
      <c r="S1244" s="110" t="s">
        <v>4181</v>
      </c>
    </row>
    <row r="1245" spans="1:19" hidden="1" x14ac:dyDescent="0.2">
      <c r="A1245" s="110">
        <v>440234</v>
      </c>
      <c r="B1245" s="110" t="s">
        <v>2240</v>
      </c>
      <c r="C1245" s="110" t="s">
        <v>791</v>
      </c>
      <c r="D1245" s="110" t="s">
        <v>1322</v>
      </c>
      <c r="E1245" s="110" t="s">
        <v>5976</v>
      </c>
      <c r="G1245" s="110" t="s">
        <v>5728</v>
      </c>
      <c r="H1245" s="110" t="s">
        <v>4094</v>
      </c>
      <c r="I1245" s="110" t="s">
        <v>5729</v>
      </c>
      <c r="J1245" s="110" t="str">
        <f t="shared" si="19"/>
        <v xml:space="preserve">3936 13th St, Port Arthur, TX 77642       </v>
      </c>
      <c r="K1245" s="111">
        <v>43997</v>
      </c>
      <c r="L1245" s="111">
        <v>43997</v>
      </c>
      <c r="M1245" s="111">
        <v>44031</v>
      </c>
      <c r="N1245" s="111">
        <v>44031</v>
      </c>
      <c r="O1245" s="111"/>
      <c r="P1245" s="110" t="s">
        <v>989</v>
      </c>
      <c r="Q1245" s="110" t="s">
        <v>761</v>
      </c>
      <c r="R1245" s="110" t="s">
        <v>4361</v>
      </c>
      <c r="S1245" s="110" t="s">
        <v>4181</v>
      </c>
    </row>
    <row r="1246" spans="1:19" hidden="1" x14ac:dyDescent="0.2">
      <c r="A1246" s="110">
        <v>440235</v>
      </c>
      <c r="B1246" s="110" t="s">
        <v>877</v>
      </c>
      <c r="D1246" s="110" t="s">
        <v>1493</v>
      </c>
      <c r="E1246" s="110" t="s">
        <v>5977</v>
      </c>
      <c r="G1246" s="110" t="s">
        <v>4330</v>
      </c>
      <c r="H1246" s="110" t="s">
        <v>4094</v>
      </c>
      <c r="I1246" s="110" t="s">
        <v>5978</v>
      </c>
      <c r="J1246" s="110" t="str">
        <f t="shared" si="19"/>
        <v xml:space="preserve">3115 Folger, Houston, TX 77093       </v>
      </c>
      <c r="K1246" s="111">
        <v>44001</v>
      </c>
      <c r="L1246" s="111">
        <v>44001</v>
      </c>
      <c r="M1246" s="111">
        <v>44002</v>
      </c>
      <c r="N1246" s="111">
        <v>44002</v>
      </c>
      <c r="O1246" s="111"/>
      <c r="P1246" s="110" t="s">
        <v>1025</v>
      </c>
      <c r="Q1246" s="110" t="s">
        <v>761</v>
      </c>
      <c r="R1246" s="110" t="s">
        <v>4407</v>
      </c>
      <c r="S1246" s="110" t="s">
        <v>4181</v>
      </c>
    </row>
    <row r="1247" spans="1:19" hidden="1" x14ac:dyDescent="0.2">
      <c r="A1247" s="110">
        <v>440236</v>
      </c>
      <c r="B1247" s="110" t="s">
        <v>1301</v>
      </c>
      <c r="D1247" s="110" t="s">
        <v>917</v>
      </c>
      <c r="E1247" s="110" t="s">
        <v>5979</v>
      </c>
      <c r="G1247" s="110" t="s">
        <v>4330</v>
      </c>
      <c r="H1247" s="110" t="s">
        <v>4094</v>
      </c>
      <c r="I1247" s="110" t="s">
        <v>5911</v>
      </c>
      <c r="J1247" s="110" t="str">
        <f t="shared" si="19"/>
        <v xml:space="preserve">6210 Belcrest, Houston, TX 77087       </v>
      </c>
      <c r="K1247" s="111">
        <v>44004</v>
      </c>
      <c r="L1247" s="111">
        <v>44004</v>
      </c>
      <c r="M1247" s="111">
        <v>44181</v>
      </c>
      <c r="N1247" s="111">
        <v>44181</v>
      </c>
      <c r="O1247" s="111"/>
      <c r="P1247" s="110" t="s">
        <v>837</v>
      </c>
      <c r="Q1247" s="110" t="s">
        <v>761</v>
      </c>
      <c r="R1247" s="110" t="s">
        <v>4174</v>
      </c>
      <c r="S1247" s="110" t="s">
        <v>4181</v>
      </c>
    </row>
    <row r="1248" spans="1:19" hidden="1" x14ac:dyDescent="0.2">
      <c r="A1248" s="110">
        <v>440237</v>
      </c>
      <c r="B1248" s="110" t="s">
        <v>1760</v>
      </c>
      <c r="D1248" s="110" t="s">
        <v>2241</v>
      </c>
      <c r="E1248" s="110" t="s">
        <v>5980</v>
      </c>
      <c r="G1248" s="110" t="s">
        <v>4330</v>
      </c>
      <c r="H1248" s="110" t="s">
        <v>4094</v>
      </c>
      <c r="I1248" s="110" t="s">
        <v>5981</v>
      </c>
      <c r="J1248" s="110" t="str">
        <f t="shared" si="19"/>
        <v xml:space="preserve">1306 10th st Galena Park, Houston, TX 77547       </v>
      </c>
      <c r="K1248" s="111">
        <v>44004</v>
      </c>
      <c r="L1248" s="111">
        <v>44004</v>
      </c>
      <c r="M1248" s="111">
        <v>44064</v>
      </c>
      <c r="N1248" s="111">
        <v>44064</v>
      </c>
      <c r="O1248" s="111"/>
      <c r="P1248" s="110" t="s">
        <v>1025</v>
      </c>
      <c r="Q1248" s="110" t="s">
        <v>761</v>
      </c>
      <c r="R1248" s="110" t="s">
        <v>4407</v>
      </c>
      <c r="S1248" s="110" t="s">
        <v>4181</v>
      </c>
    </row>
    <row r="1249" spans="1:19" hidden="1" x14ac:dyDescent="0.2">
      <c r="A1249" s="110">
        <v>440238</v>
      </c>
      <c r="B1249" s="110" t="s">
        <v>1539</v>
      </c>
      <c r="C1249" s="110" t="s">
        <v>1039</v>
      </c>
      <c r="D1249" s="110" t="s">
        <v>1139</v>
      </c>
      <c r="E1249" s="110" t="s">
        <v>5982</v>
      </c>
      <c r="G1249" s="110" t="s">
        <v>5435</v>
      </c>
      <c r="H1249" s="110" t="s">
        <v>4094</v>
      </c>
      <c r="I1249" s="110" t="s">
        <v>5772</v>
      </c>
      <c r="J1249" s="110" t="str">
        <f t="shared" si="19"/>
        <v xml:space="preserve">5618 Poplar Terrace Ln, Katy, TX 77449       </v>
      </c>
      <c r="K1249" s="111">
        <v>44004</v>
      </c>
      <c r="L1249" s="111">
        <v>44004</v>
      </c>
      <c r="M1249" s="111">
        <v>44051</v>
      </c>
      <c r="N1249" s="111">
        <v>44051</v>
      </c>
      <c r="O1249" s="111"/>
      <c r="P1249" s="110" t="s">
        <v>1025</v>
      </c>
      <c r="Q1249" s="110" t="s">
        <v>761</v>
      </c>
      <c r="R1249" s="110" t="s">
        <v>4407</v>
      </c>
      <c r="S1249" s="110" t="s">
        <v>4181</v>
      </c>
    </row>
    <row r="1250" spans="1:19" hidden="1" x14ac:dyDescent="0.2">
      <c r="A1250" s="110">
        <v>440239</v>
      </c>
      <c r="B1250" s="110" t="s">
        <v>2242</v>
      </c>
      <c r="C1250" s="110" t="s">
        <v>778</v>
      </c>
      <c r="D1250" s="110" t="s">
        <v>1153</v>
      </c>
      <c r="E1250" s="110" t="s">
        <v>5983</v>
      </c>
      <c r="G1250" s="110" t="s">
        <v>4330</v>
      </c>
      <c r="H1250" s="110" t="s">
        <v>4094</v>
      </c>
      <c r="I1250" s="110" t="s">
        <v>5911</v>
      </c>
      <c r="J1250" s="110" t="str">
        <f t="shared" si="19"/>
        <v xml:space="preserve">7754 Greendowns, Houston, TX 77087       </v>
      </c>
      <c r="K1250" s="111">
        <v>44004</v>
      </c>
      <c r="L1250" s="111">
        <v>44004</v>
      </c>
      <c r="M1250" s="111">
        <v>44004</v>
      </c>
      <c r="N1250" s="111">
        <v>44004</v>
      </c>
      <c r="O1250" s="111"/>
      <c r="P1250" s="110" t="s">
        <v>837</v>
      </c>
      <c r="Q1250" s="110" t="s">
        <v>761</v>
      </c>
      <c r="R1250" s="110" t="s">
        <v>4174</v>
      </c>
      <c r="S1250" s="110" t="s">
        <v>4181</v>
      </c>
    </row>
    <row r="1251" spans="1:19" hidden="1" x14ac:dyDescent="0.2">
      <c r="A1251" s="110">
        <v>440240</v>
      </c>
      <c r="B1251" s="110" t="s">
        <v>2243</v>
      </c>
      <c r="C1251" s="110" t="s">
        <v>766</v>
      </c>
      <c r="D1251" s="110" t="s">
        <v>2244</v>
      </c>
      <c r="E1251" s="110" t="s">
        <v>5984</v>
      </c>
      <c r="G1251" s="110" t="s">
        <v>5833</v>
      </c>
      <c r="H1251" s="110" t="s">
        <v>4094</v>
      </c>
      <c r="I1251" s="110" t="s">
        <v>5985</v>
      </c>
      <c r="J1251" s="110" t="str">
        <f t="shared" si="19"/>
        <v xml:space="preserve">3830 Youngstown St, Beaumont, TX 77703       </v>
      </c>
      <c r="K1251" s="111">
        <v>44011</v>
      </c>
      <c r="L1251" s="111">
        <v>44011</v>
      </c>
      <c r="M1251" s="111">
        <v>44042</v>
      </c>
      <c r="N1251" s="111">
        <v>44042</v>
      </c>
      <c r="O1251" s="111"/>
      <c r="P1251" s="110" t="s">
        <v>837</v>
      </c>
      <c r="Q1251" s="110" t="s">
        <v>771</v>
      </c>
      <c r="R1251" s="110" t="s">
        <v>4174</v>
      </c>
      <c r="S1251" s="110" t="s">
        <v>4181</v>
      </c>
    </row>
    <row r="1252" spans="1:19" hidden="1" x14ac:dyDescent="0.2">
      <c r="A1252" s="110">
        <v>440241</v>
      </c>
      <c r="B1252" s="110" t="s">
        <v>2245</v>
      </c>
      <c r="C1252" s="110" t="s">
        <v>776</v>
      </c>
      <c r="D1252" s="110" t="s">
        <v>1639</v>
      </c>
      <c r="E1252" s="110" t="s">
        <v>5986</v>
      </c>
      <c r="G1252" s="110" t="s">
        <v>5833</v>
      </c>
      <c r="H1252" s="110" t="s">
        <v>4094</v>
      </c>
      <c r="I1252" s="110" t="s">
        <v>5987</v>
      </c>
      <c r="J1252" s="110" t="str">
        <f t="shared" si="19"/>
        <v xml:space="preserve">350 Pinchback Rd Apt#3, Beaumont, TX 77707       </v>
      </c>
      <c r="K1252" s="111">
        <v>44011</v>
      </c>
      <c r="L1252" s="111">
        <v>44011</v>
      </c>
      <c r="M1252" s="111">
        <v>44849</v>
      </c>
      <c r="N1252" s="111">
        <v>44849</v>
      </c>
      <c r="O1252" s="111"/>
      <c r="P1252" s="110" t="s">
        <v>989</v>
      </c>
      <c r="Q1252" s="110" t="s">
        <v>771</v>
      </c>
      <c r="R1252" s="110" t="s">
        <v>4361</v>
      </c>
      <c r="S1252" s="110" t="s">
        <v>4181</v>
      </c>
    </row>
    <row r="1253" spans="1:19" hidden="1" x14ac:dyDescent="0.2">
      <c r="A1253" s="110">
        <v>440242</v>
      </c>
      <c r="B1253" s="110" t="s">
        <v>1156</v>
      </c>
      <c r="D1253" s="110" t="s">
        <v>917</v>
      </c>
      <c r="E1253" s="110" t="s">
        <v>5988</v>
      </c>
      <c r="G1253" s="110" t="s">
        <v>4330</v>
      </c>
      <c r="H1253" s="110" t="s">
        <v>4094</v>
      </c>
      <c r="I1253" s="110" t="s">
        <v>5647</v>
      </c>
      <c r="J1253" s="110" t="str">
        <f t="shared" si="19"/>
        <v xml:space="preserve">3715 Lazywood, Houston, TX 77023       </v>
      </c>
      <c r="K1253" s="111">
        <v>44005</v>
      </c>
      <c r="L1253" s="111">
        <v>44005</v>
      </c>
      <c r="M1253" s="111">
        <v>44177</v>
      </c>
      <c r="N1253" s="111">
        <v>44177</v>
      </c>
      <c r="O1253" s="111"/>
      <c r="P1253" s="110" t="s">
        <v>837</v>
      </c>
      <c r="Q1253" s="110" t="s">
        <v>761</v>
      </c>
      <c r="R1253" s="110" t="s">
        <v>4174</v>
      </c>
      <c r="S1253" s="110" t="s">
        <v>4181</v>
      </c>
    </row>
    <row r="1254" spans="1:19" hidden="1" x14ac:dyDescent="0.2">
      <c r="A1254" s="110">
        <v>440243</v>
      </c>
      <c r="B1254" s="110" t="s">
        <v>2246</v>
      </c>
      <c r="C1254" s="110" t="s">
        <v>776</v>
      </c>
      <c r="D1254" s="110" t="s">
        <v>2247</v>
      </c>
      <c r="E1254" s="110" t="s">
        <v>5955</v>
      </c>
      <c r="G1254" s="110" t="s">
        <v>4330</v>
      </c>
      <c r="H1254" s="110" t="s">
        <v>4094</v>
      </c>
      <c r="I1254" s="110" t="s">
        <v>5781</v>
      </c>
      <c r="J1254" s="110" t="str">
        <f t="shared" si="19"/>
        <v xml:space="preserve">3243 Jorns St, Houston, TX 77045       </v>
      </c>
      <c r="K1254" s="111">
        <v>44004</v>
      </c>
      <c r="L1254" s="111">
        <v>44004</v>
      </c>
      <c r="M1254" s="111">
        <v>44547</v>
      </c>
      <c r="N1254" s="111">
        <v>44547</v>
      </c>
      <c r="O1254" s="111"/>
      <c r="P1254" s="110" t="s">
        <v>1025</v>
      </c>
      <c r="Q1254" s="110" t="s">
        <v>761</v>
      </c>
      <c r="R1254" s="110" t="s">
        <v>4407</v>
      </c>
      <c r="S1254" s="110" t="s">
        <v>4181</v>
      </c>
    </row>
    <row r="1255" spans="1:19" hidden="1" x14ac:dyDescent="0.2">
      <c r="A1255" s="110">
        <v>440244</v>
      </c>
      <c r="B1255" s="110" t="s">
        <v>908</v>
      </c>
      <c r="D1255" s="110" t="s">
        <v>2248</v>
      </c>
      <c r="E1255" s="110" t="s">
        <v>5989</v>
      </c>
      <c r="G1255" s="110" t="s">
        <v>4330</v>
      </c>
      <c r="H1255" s="110" t="s">
        <v>4094</v>
      </c>
      <c r="I1255" s="110" t="s">
        <v>5914</v>
      </c>
      <c r="J1255" s="110" t="str">
        <f t="shared" si="19"/>
        <v xml:space="preserve">6141 Carson Rd, Houston, TX 77048       </v>
      </c>
      <c r="K1255" s="111">
        <v>44006</v>
      </c>
      <c r="L1255" s="111">
        <v>44006</v>
      </c>
      <c r="M1255" s="111">
        <v>44011</v>
      </c>
      <c r="N1255" s="111">
        <v>44011</v>
      </c>
      <c r="O1255" s="111"/>
      <c r="P1255" s="110" t="s">
        <v>1041</v>
      </c>
      <c r="Q1255" s="110" t="s">
        <v>761</v>
      </c>
      <c r="R1255" s="110" t="s">
        <v>4425</v>
      </c>
      <c r="S1255" s="110" t="s">
        <v>4181</v>
      </c>
    </row>
    <row r="1256" spans="1:19" x14ac:dyDescent="0.2">
      <c r="A1256" s="110">
        <v>440245</v>
      </c>
      <c r="B1256" s="110" t="s">
        <v>2249</v>
      </c>
      <c r="D1256" s="110" t="s">
        <v>1517</v>
      </c>
      <c r="E1256" s="110" t="s">
        <v>5990</v>
      </c>
      <c r="G1256" s="110" t="s">
        <v>5728</v>
      </c>
      <c r="H1256" s="110" t="s">
        <v>4094</v>
      </c>
      <c r="I1256" s="110" t="s">
        <v>5729</v>
      </c>
      <c r="J1256" s="110" t="str">
        <f t="shared" si="19"/>
        <v xml:space="preserve">3120 29th St, Port Arthur, TX 77642       </v>
      </c>
      <c r="K1256" s="111">
        <v>44006</v>
      </c>
      <c r="L1256" s="111">
        <v>44006</v>
      </c>
      <c r="M1256" s="111">
        <v>45395</v>
      </c>
      <c r="N1256" s="111">
        <v>45395</v>
      </c>
      <c r="O1256" s="111">
        <v>45385</v>
      </c>
      <c r="P1256" s="110" t="s">
        <v>1022</v>
      </c>
      <c r="Q1256" s="110" t="s">
        <v>761</v>
      </c>
      <c r="R1256" s="110" t="s">
        <v>4404</v>
      </c>
      <c r="S1256" s="110" t="s">
        <v>4181</v>
      </c>
    </row>
    <row r="1257" spans="1:19" hidden="1" x14ac:dyDescent="0.2">
      <c r="A1257" s="110">
        <v>440246</v>
      </c>
      <c r="B1257" s="110" t="s">
        <v>908</v>
      </c>
      <c r="C1257" s="110" t="s">
        <v>848</v>
      </c>
      <c r="D1257" s="110" t="s">
        <v>2250</v>
      </c>
      <c r="E1257" s="110" t="s">
        <v>5991</v>
      </c>
      <c r="G1257" s="110" t="s">
        <v>4330</v>
      </c>
      <c r="H1257" s="110" t="s">
        <v>4094</v>
      </c>
      <c r="I1257" s="110" t="s">
        <v>5992</v>
      </c>
      <c r="J1257" s="110" t="str">
        <f t="shared" si="19"/>
        <v xml:space="preserve">12515 Aaron Way, Houston, TX 77066       </v>
      </c>
      <c r="K1257" s="111">
        <v>44012</v>
      </c>
      <c r="L1257" s="111">
        <v>44012</v>
      </c>
      <c r="M1257" s="111">
        <v>44384</v>
      </c>
      <c r="N1257" s="111">
        <v>44384</v>
      </c>
      <c r="O1257" s="111"/>
      <c r="P1257" s="110" t="s">
        <v>1022</v>
      </c>
      <c r="Q1257" s="110" t="s">
        <v>761</v>
      </c>
      <c r="R1257" s="110" t="s">
        <v>4404</v>
      </c>
      <c r="S1257" s="110" t="s">
        <v>4181</v>
      </c>
    </row>
    <row r="1258" spans="1:19" hidden="1" x14ac:dyDescent="0.2">
      <c r="A1258" s="110">
        <v>440247</v>
      </c>
      <c r="B1258" s="110" t="s">
        <v>1800</v>
      </c>
      <c r="C1258" s="110" t="s">
        <v>950</v>
      </c>
      <c r="D1258" s="110" t="s">
        <v>2251</v>
      </c>
      <c r="E1258" s="110" t="s">
        <v>5993</v>
      </c>
      <c r="G1258" s="110" t="s">
        <v>4330</v>
      </c>
      <c r="H1258" s="110" t="s">
        <v>4094</v>
      </c>
      <c r="I1258" s="110" t="s">
        <v>5644</v>
      </c>
      <c r="J1258" s="110" t="str">
        <f t="shared" si="19"/>
        <v xml:space="preserve">12026 Island Song Dr, Houston, TX 77044       </v>
      </c>
      <c r="K1258" s="111">
        <v>44014</v>
      </c>
      <c r="L1258" s="111">
        <v>44014</v>
      </c>
      <c r="M1258" s="111">
        <v>44021</v>
      </c>
      <c r="N1258" s="111">
        <v>44021</v>
      </c>
      <c r="O1258" s="111"/>
      <c r="P1258" s="110" t="s">
        <v>1025</v>
      </c>
      <c r="Q1258" s="110" t="s">
        <v>761</v>
      </c>
      <c r="R1258" s="110" t="s">
        <v>4407</v>
      </c>
      <c r="S1258" s="110" t="s">
        <v>4181</v>
      </c>
    </row>
    <row r="1259" spans="1:19" hidden="1" x14ac:dyDescent="0.2">
      <c r="A1259" s="110">
        <v>440248</v>
      </c>
      <c r="B1259" s="110" t="s">
        <v>876</v>
      </c>
      <c r="C1259" s="110" t="s">
        <v>1047</v>
      </c>
      <c r="D1259" s="110" t="s">
        <v>794</v>
      </c>
      <c r="E1259" s="110" t="s">
        <v>5994</v>
      </c>
      <c r="G1259" s="110" t="s">
        <v>5728</v>
      </c>
      <c r="H1259" s="110" t="s">
        <v>4094</v>
      </c>
      <c r="I1259" s="110" t="s">
        <v>5729</v>
      </c>
      <c r="J1259" s="110" t="str">
        <f t="shared" si="19"/>
        <v xml:space="preserve">3924 13th st , Port Arthur, TX 77642       </v>
      </c>
      <c r="K1259" s="111">
        <v>44021</v>
      </c>
      <c r="L1259" s="111">
        <v>44021</v>
      </c>
      <c r="M1259" s="111">
        <v>44027</v>
      </c>
      <c r="N1259" s="111">
        <v>44027</v>
      </c>
      <c r="O1259" s="111"/>
      <c r="P1259" s="110" t="s">
        <v>837</v>
      </c>
      <c r="Q1259" s="110" t="s">
        <v>761</v>
      </c>
      <c r="R1259" s="110" t="s">
        <v>4174</v>
      </c>
      <c r="S1259" s="110" t="s">
        <v>4181</v>
      </c>
    </row>
    <row r="1260" spans="1:19" hidden="1" x14ac:dyDescent="0.2">
      <c r="A1260" s="110">
        <v>440249</v>
      </c>
      <c r="B1260" s="110" t="s">
        <v>877</v>
      </c>
      <c r="C1260" s="110" t="s">
        <v>778</v>
      </c>
      <c r="D1260" s="110" t="s">
        <v>2252</v>
      </c>
      <c r="E1260" s="110" t="s">
        <v>5995</v>
      </c>
      <c r="G1260" s="110" t="s">
        <v>5728</v>
      </c>
      <c r="H1260" s="110" t="s">
        <v>4094</v>
      </c>
      <c r="I1260" s="110" t="s">
        <v>5729</v>
      </c>
      <c r="J1260" s="110" t="str">
        <f t="shared" si="19"/>
        <v xml:space="preserve">2406 Neches Ave, Port Arthur, TX 77642       </v>
      </c>
      <c r="K1260" s="111">
        <v>44020</v>
      </c>
      <c r="L1260" s="111">
        <v>44020</v>
      </c>
      <c r="M1260" s="111">
        <v>44026</v>
      </c>
      <c r="N1260" s="111">
        <v>44026</v>
      </c>
      <c r="O1260" s="111"/>
      <c r="P1260" s="110" t="s">
        <v>1025</v>
      </c>
      <c r="Q1260" s="110" t="s">
        <v>761</v>
      </c>
      <c r="R1260" s="110" t="s">
        <v>4407</v>
      </c>
      <c r="S1260" s="110" t="s">
        <v>4181</v>
      </c>
    </row>
    <row r="1261" spans="1:19" hidden="1" x14ac:dyDescent="0.2">
      <c r="A1261" s="110">
        <v>440250</v>
      </c>
      <c r="B1261" s="110" t="s">
        <v>1386</v>
      </c>
      <c r="C1261" s="110" t="s">
        <v>1047</v>
      </c>
      <c r="D1261" s="110" t="s">
        <v>2253</v>
      </c>
      <c r="E1261" s="110" t="s">
        <v>5996</v>
      </c>
      <c r="G1261" s="110" t="s">
        <v>5719</v>
      </c>
      <c r="H1261" s="110" t="s">
        <v>4094</v>
      </c>
      <c r="I1261" s="110" t="s">
        <v>5720</v>
      </c>
      <c r="J1261" s="110" t="str">
        <f t="shared" si="19"/>
        <v xml:space="preserve">6398 Warren St, Groves, TX 77619       </v>
      </c>
      <c r="K1261" s="111">
        <v>44021</v>
      </c>
      <c r="L1261" s="111">
        <v>44021</v>
      </c>
      <c r="M1261" s="111">
        <v>44024</v>
      </c>
      <c r="N1261" s="111">
        <v>44024</v>
      </c>
      <c r="O1261" s="111"/>
      <c r="P1261" s="110" t="s">
        <v>837</v>
      </c>
      <c r="Q1261" s="110" t="s">
        <v>761</v>
      </c>
      <c r="R1261" s="110" t="s">
        <v>4174</v>
      </c>
      <c r="S1261" s="110" t="s">
        <v>4181</v>
      </c>
    </row>
    <row r="1262" spans="1:19" hidden="1" x14ac:dyDescent="0.2">
      <c r="A1262" s="110">
        <v>440251</v>
      </c>
      <c r="B1262" s="110" t="s">
        <v>928</v>
      </c>
      <c r="C1262" s="110" t="s">
        <v>848</v>
      </c>
      <c r="D1262" s="110" t="s">
        <v>2254</v>
      </c>
      <c r="E1262" s="110" t="s">
        <v>5997</v>
      </c>
      <c r="G1262" s="110" t="s">
        <v>5486</v>
      </c>
      <c r="H1262" s="110" t="s">
        <v>4094</v>
      </c>
      <c r="I1262" s="110" t="s">
        <v>5555</v>
      </c>
      <c r="J1262" s="110" t="str">
        <f t="shared" si="19"/>
        <v xml:space="preserve">4319 South Main St, Stafford, TX 77082       </v>
      </c>
      <c r="K1262" s="111">
        <v>44022</v>
      </c>
      <c r="L1262" s="111">
        <v>44022</v>
      </c>
      <c r="M1262" s="111">
        <v>44072</v>
      </c>
      <c r="N1262" s="111">
        <v>44072</v>
      </c>
      <c r="O1262" s="111"/>
      <c r="P1262" s="110" t="s">
        <v>1025</v>
      </c>
      <c r="Q1262" s="110" t="s">
        <v>761</v>
      </c>
      <c r="R1262" s="110" t="s">
        <v>4407</v>
      </c>
      <c r="S1262" s="110" t="s">
        <v>4181</v>
      </c>
    </row>
    <row r="1263" spans="1:19" hidden="1" x14ac:dyDescent="0.2">
      <c r="A1263" s="110">
        <v>440252</v>
      </c>
      <c r="B1263" s="110" t="s">
        <v>928</v>
      </c>
      <c r="D1263" s="110" t="s">
        <v>2255</v>
      </c>
      <c r="E1263" s="110" t="s">
        <v>5746</v>
      </c>
      <c r="G1263" s="110" t="s">
        <v>5728</v>
      </c>
      <c r="H1263" s="110" t="s">
        <v>4094</v>
      </c>
      <c r="I1263" s="110" t="s">
        <v>5729</v>
      </c>
      <c r="J1263" s="110" t="str">
        <f t="shared" si="19"/>
        <v xml:space="preserve">5213 14th Street, Port Arthur, TX 77642       </v>
      </c>
      <c r="K1263" s="111">
        <v>44025</v>
      </c>
      <c r="L1263" s="111">
        <v>44025</v>
      </c>
      <c r="M1263" s="111">
        <v>44309</v>
      </c>
      <c r="N1263" s="111">
        <v>44309</v>
      </c>
      <c r="O1263" s="111"/>
      <c r="P1263" s="110" t="s">
        <v>837</v>
      </c>
      <c r="Q1263" s="110" t="s">
        <v>761</v>
      </c>
      <c r="R1263" s="110" t="s">
        <v>4174</v>
      </c>
      <c r="S1263" s="110" t="s">
        <v>4181</v>
      </c>
    </row>
    <row r="1264" spans="1:19" hidden="1" x14ac:dyDescent="0.2">
      <c r="A1264" s="110">
        <v>440253</v>
      </c>
      <c r="B1264" s="110" t="s">
        <v>1952</v>
      </c>
      <c r="D1264" s="110" t="s">
        <v>1382</v>
      </c>
      <c r="E1264" s="110" t="s">
        <v>5990</v>
      </c>
      <c r="G1264" s="110" t="s">
        <v>5728</v>
      </c>
      <c r="H1264" s="110" t="s">
        <v>4094</v>
      </c>
      <c r="I1264" s="110" t="s">
        <v>5729</v>
      </c>
      <c r="J1264" s="110" t="str">
        <f t="shared" si="19"/>
        <v xml:space="preserve">3120 29th St, Port Arthur, TX 77642       </v>
      </c>
      <c r="K1264" s="111">
        <v>44032</v>
      </c>
      <c r="L1264" s="111">
        <v>44032</v>
      </c>
      <c r="M1264" s="111">
        <v>44225</v>
      </c>
      <c r="N1264" s="111">
        <v>44225</v>
      </c>
      <c r="O1264" s="111"/>
      <c r="P1264" s="110" t="s">
        <v>837</v>
      </c>
      <c r="R1264" s="110" t="s">
        <v>4174</v>
      </c>
      <c r="S1264" s="110" t="s">
        <v>4181</v>
      </c>
    </row>
    <row r="1265" spans="1:19" hidden="1" x14ac:dyDescent="0.2">
      <c r="A1265" s="110">
        <v>440254</v>
      </c>
      <c r="B1265" s="110" t="s">
        <v>974</v>
      </c>
      <c r="C1265" s="110" t="s">
        <v>848</v>
      </c>
      <c r="D1265" s="110" t="s">
        <v>2256</v>
      </c>
      <c r="E1265" s="110" t="s">
        <v>5998</v>
      </c>
      <c r="G1265" s="110" t="s">
        <v>5715</v>
      </c>
      <c r="H1265" s="110" t="s">
        <v>4094</v>
      </c>
      <c r="I1265" s="110" t="s">
        <v>5716</v>
      </c>
      <c r="J1265" s="110" t="str">
        <f t="shared" si="19"/>
        <v xml:space="preserve">1330  Oak St, Rosharon, TX 77583       </v>
      </c>
      <c r="K1265" s="111">
        <v>44033</v>
      </c>
      <c r="L1265" s="111">
        <v>44033</v>
      </c>
      <c r="M1265" s="111">
        <v>44059</v>
      </c>
      <c r="N1265" s="111">
        <v>44059</v>
      </c>
      <c r="O1265" s="111"/>
      <c r="P1265" s="110" t="s">
        <v>1041</v>
      </c>
      <c r="Q1265" s="110" t="s">
        <v>761</v>
      </c>
      <c r="R1265" s="110" t="s">
        <v>4425</v>
      </c>
      <c r="S1265" s="110" t="s">
        <v>4181</v>
      </c>
    </row>
    <row r="1266" spans="1:19" hidden="1" x14ac:dyDescent="0.2">
      <c r="A1266" s="110">
        <v>440255</v>
      </c>
      <c r="B1266" s="110" t="s">
        <v>877</v>
      </c>
      <c r="D1266" s="110" t="s">
        <v>2257</v>
      </c>
      <c r="E1266" s="110" t="s">
        <v>5999</v>
      </c>
      <c r="G1266" s="110" t="s">
        <v>5728</v>
      </c>
      <c r="H1266" s="110" t="s">
        <v>4094</v>
      </c>
      <c r="I1266" s="110" t="s">
        <v>5729</v>
      </c>
      <c r="J1266" s="110" t="str">
        <f t="shared" si="19"/>
        <v xml:space="preserve">5248 10th St, Port Arthur, TX 77642       </v>
      </c>
      <c r="K1266" s="111">
        <v>44033</v>
      </c>
      <c r="L1266" s="111">
        <v>44033</v>
      </c>
      <c r="M1266" s="111">
        <v>44042</v>
      </c>
      <c r="N1266" s="111">
        <v>44042</v>
      </c>
      <c r="O1266" s="111"/>
      <c r="P1266" s="110" t="s">
        <v>1025</v>
      </c>
      <c r="Q1266" s="110" t="s">
        <v>761</v>
      </c>
      <c r="R1266" s="110" t="s">
        <v>4407</v>
      </c>
      <c r="S1266" s="110" t="s">
        <v>4181</v>
      </c>
    </row>
    <row r="1267" spans="1:19" hidden="1" x14ac:dyDescent="0.2">
      <c r="A1267" s="110">
        <v>440256</v>
      </c>
      <c r="B1267" s="110" t="s">
        <v>877</v>
      </c>
      <c r="C1267" s="110" t="s">
        <v>778</v>
      </c>
      <c r="D1267" s="110" t="s">
        <v>2258</v>
      </c>
      <c r="E1267" s="110" t="s">
        <v>5999</v>
      </c>
      <c r="G1267" s="110" t="s">
        <v>5728</v>
      </c>
      <c r="H1267" s="110" t="s">
        <v>4094</v>
      </c>
      <c r="I1267" s="110" t="s">
        <v>5729</v>
      </c>
      <c r="J1267" s="110" t="str">
        <f t="shared" si="19"/>
        <v xml:space="preserve">5248 10th St, Port Arthur, TX 77642       </v>
      </c>
      <c r="K1267" s="111">
        <v>44033</v>
      </c>
      <c r="L1267" s="111">
        <v>44033</v>
      </c>
      <c r="M1267" s="111">
        <v>44042</v>
      </c>
      <c r="N1267" s="111">
        <v>44042</v>
      </c>
      <c r="O1267" s="111"/>
      <c r="P1267" s="110" t="s">
        <v>1025</v>
      </c>
      <c r="Q1267" s="110" t="s">
        <v>761</v>
      </c>
      <c r="R1267" s="110" t="s">
        <v>4407</v>
      </c>
      <c r="S1267" s="110" t="s">
        <v>4181</v>
      </c>
    </row>
    <row r="1268" spans="1:19" x14ac:dyDescent="0.2">
      <c r="A1268" s="110">
        <v>440257</v>
      </c>
      <c r="B1268" s="110" t="s">
        <v>974</v>
      </c>
      <c r="C1268" s="110" t="s">
        <v>778</v>
      </c>
      <c r="D1268" s="110" t="s">
        <v>2259</v>
      </c>
      <c r="E1268" s="110" t="s">
        <v>5990</v>
      </c>
      <c r="G1268" s="110" t="s">
        <v>5728</v>
      </c>
      <c r="H1268" s="110" t="s">
        <v>4094</v>
      </c>
      <c r="I1268" s="110" t="s">
        <v>5729</v>
      </c>
      <c r="J1268" s="110" t="str">
        <f t="shared" si="19"/>
        <v xml:space="preserve">3120 29th St, Port Arthur, TX 77642       </v>
      </c>
      <c r="K1268" s="111">
        <v>44033</v>
      </c>
      <c r="L1268" s="111">
        <v>44033</v>
      </c>
      <c r="M1268" s="111">
        <v>45623</v>
      </c>
      <c r="N1268" s="111"/>
      <c r="O1268" s="111"/>
      <c r="P1268" s="110" t="s">
        <v>1022</v>
      </c>
      <c r="Q1268" s="110" t="s">
        <v>761</v>
      </c>
      <c r="R1268" s="110" t="s">
        <v>4404</v>
      </c>
      <c r="S1268" s="110" t="s">
        <v>4181</v>
      </c>
    </row>
    <row r="1269" spans="1:19" hidden="1" x14ac:dyDescent="0.2">
      <c r="A1269" s="110">
        <v>440258</v>
      </c>
      <c r="B1269" s="110" t="s">
        <v>2260</v>
      </c>
      <c r="C1269" s="110" t="s">
        <v>759</v>
      </c>
      <c r="D1269" s="110" t="s">
        <v>2261</v>
      </c>
      <c r="E1269" s="110" t="s">
        <v>6000</v>
      </c>
      <c r="G1269" s="110" t="s">
        <v>5728</v>
      </c>
      <c r="H1269" s="110" t="s">
        <v>4094</v>
      </c>
      <c r="I1269" s="110" t="s">
        <v>5729</v>
      </c>
      <c r="J1269" s="110" t="str">
        <f t="shared" si="19"/>
        <v xml:space="preserve">812 Brazos Ave, Port Arthur, TX 77642       </v>
      </c>
      <c r="K1269" s="111">
        <v>44039</v>
      </c>
      <c r="L1269" s="111">
        <v>44039</v>
      </c>
      <c r="M1269" s="111">
        <v>44092</v>
      </c>
      <c r="N1269" s="111">
        <v>44092</v>
      </c>
      <c r="O1269" s="111"/>
      <c r="P1269" s="110" t="s">
        <v>1025</v>
      </c>
      <c r="Q1269" s="110" t="s">
        <v>761</v>
      </c>
      <c r="R1269" s="110" t="s">
        <v>4407</v>
      </c>
      <c r="S1269" s="110" t="s">
        <v>4181</v>
      </c>
    </row>
    <row r="1270" spans="1:19" x14ac:dyDescent="0.2">
      <c r="A1270" s="110">
        <v>440259</v>
      </c>
      <c r="B1270" s="110" t="s">
        <v>1440</v>
      </c>
      <c r="D1270" s="110" t="s">
        <v>2262</v>
      </c>
      <c r="E1270" s="110" t="s">
        <v>6001</v>
      </c>
      <c r="G1270" s="110" t="s">
        <v>5935</v>
      </c>
      <c r="H1270" s="110" t="s">
        <v>4094</v>
      </c>
      <c r="I1270" s="110" t="s">
        <v>5936</v>
      </c>
      <c r="J1270" s="110" t="str">
        <f t="shared" si="19"/>
        <v xml:space="preserve">150 Private Road 6063, Dayton, TX 77535       </v>
      </c>
      <c r="K1270" s="111">
        <v>44041</v>
      </c>
      <c r="L1270" s="111">
        <v>44041</v>
      </c>
      <c r="M1270" s="111">
        <v>45626</v>
      </c>
      <c r="N1270" s="111"/>
      <c r="O1270" s="111"/>
      <c r="P1270" s="110" t="s">
        <v>1031</v>
      </c>
      <c r="Q1270" s="110" t="s">
        <v>761</v>
      </c>
      <c r="R1270" s="110" t="s">
        <v>4415</v>
      </c>
      <c r="S1270" s="110" t="s">
        <v>4181</v>
      </c>
    </row>
    <row r="1271" spans="1:19" hidden="1" x14ac:dyDescent="0.2">
      <c r="A1271" s="110">
        <v>440260</v>
      </c>
      <c r="B1271" s="110" t="s">
        <v>999</v>
      </c>
      <c r="D1271" s="110" t="s">
        <v>2263</v>
      </c>
      <c r="E1271" s="110" t="s">
        <v>6002</v>
      </c>
      <c r="G1271" s="110" t="s">
        <v>4330</v>
      </c>
      <c r="H1271" s="110" t="s">
        <v>4094</v>
      </c>
      <c r="I1271" s="110" t="s">
        <v>5818</v>
      </c>
      <c r="J1271" s="110" t="str">
        <f t="shared" si="19"/>
        <v xml:space="preserve">1419 Axilda St, Houston, TX 77017       </v>
      </c>
      <c r="K1271" s="111">
        <v>44040</v>
      </c>
      <c r="L1271" s="111">
        <v>44040</v>
      </c>
      <c r="M1271" s="111">
        <v>44856</v>
      </c>
      <c r="N1271" s="111">
        <v>44856</v>
      </c>
      <c r="O1271" s="111"/>
      <c r="P1271" s="110" t="s">
        <v>1022</v>
      </c>
      <c r="Q1271" s="110" t="s">
        <v>761</v>
      </c>
      <c r="R1271" s="110" t="s">
        <v>4404</v>
      </c>
      <c r="S1271" s="110" t="s">
        <v>4181</v>
      </c>
    </row>
    <row r="1272" spans="1:19" hidden="1" x14ac:dyDescent="0.2">
      <c r="A1272" s="110">
        <v>440261</v>
      </c>
      <c r="B1272" s="110" t="s">
        <v>1087</v>
      </c>
      <c r="D1272" s="110" t="s">
        <v>2264</v>
      </c>
      <c r="E1272" s="110" t="s">
        <v>6003</v>
      </c>
      <c r="G1272" s="110" t="s">
        <v>4330</v>
      </c>
      <c r="H1272" s="110" t="s">
        <v>4094</v>
      </c>
      <c r="I1272" s="110" t="s">
        <v>6004</v>
      </c>
      <c r="J1272" s="110" t="str">
        <f t="shared" si="19"/>
        <v xml:space="preserve">13943 Villagrove, Houston, TX 77049       </v>
      </c>
      <c r="K1272" s="111">
        <v>44046</v>
      </c>
      <c r="L1272" s="111">
        <v>44046</v>
      </c>
      <c r="M1272" s="111">
        <v>44051</v>
      </c>
      <c r="N1272" s="111">
        <v>44051</v>
      </c>
      <c r="O1272" s="111"/>
      <c r="P1272" s="110" t="s">
        <v>837</v>
      </c>
      <c r="Q1272" s="110" t="s">
        <v>761</v>
      </c>
      <c r="R1272" s="110" t="s">
        <v>4174</v>
      </c>
      <c r="S1272" s="110" t="s">
        <v>4181</v>
      </c>
    </row>
    <row r="1273" spans="1:19" hidden="1" x14ac:dyDescent="0.2">
      <c r="A1273" s="110">
        <v>440262</v>
      </c>
      <c r="B1273" s="110" t="s">
        <v>916</v>
      </c>
      <c r="C1273" s="110" t="s">
        <v>845</v>
      </c>
      <c r="D1273" s="110" t="s">
        <v>2265</v>
      </c>
      <c r="E1273" s="110" t="s">
        <v>6005</v>
      </c>
      <c r="G1273" s="110" t="s">
        <v>4330</v>
      </c>
      <c r="H1273" s="110" t="s">
        <v>4094</v>
      </c>
      <c r="I1273" s="110" t="s">
        <v>5082</v>
      </c>
      <c r="J1273" s="110" t="str">
        <f t="shared" si="19"/>
        <v xml:space="preserve">21727 N Werrington Way #B, Houston, TX 77073       </v>
      </c>
      <c r="K1273" s="111">
        <v>44048</v>
      </c>
      <c r="L1273" s="111">
        <v>44048</v>
      </c>
      <c r="M1273" s="111">
        <v>44051</v>
      </c>
      <c r="N1273" s="111">
        <v>44051</v>
      </c>
      <c r="O1273" s="111"/>
      <c r="P1273" s="110" t="s">
        <v>837</v>
      </c>
      <c r="Q1273" s="110" t="s">
        <v>771</v>
      </c>
      <c r="R1273" s="110" t="s">
        <v>4174</v>
      </c>
      <c r="S1273" s="110" t="s">
        <v>4181</v>
      </c>
    </row>
    <row r="1274" spans="1:19" hidden="1" x14ac:dyDescent="0.2">
      <c r="A1274" s="110">
        <v>440263</v>
      </c>
      <c r="B1274" s="110" t="s">
        <v>1377</v>
      </c>
      <c r="D1274" s="110" t="s">
        <v>2266</v>
      </c>
      <c r="E1274" s="110" t="s">
        <v>6006</v>
      </c>
      <c r="G1274" s="110" t="s">
        <v>6007</v>
      </c>
      <c r="H1274" s="110" t="s">
        <v>4094</v>
      </c>
      <c r="I1274" s="110" t="s">
        <v>6008</v>
      </c>
      <c r="J1274" s="110" t="str">
        <f t="shared" si="19"/>
        <v xml:space="preserve">121 Courtland Ct, Highlands, TX 77562       </v>
      </c>
      <c r="K1274" s="111">
        <v>44053</v>
      </c>
      <c r="L1274" s="111">
        <v>44053</v>
      </c>
      <c r="M1274" s="111">
        <v>44056</v>
      </c>
      <c r="N1274" s="111">
        <v>44056</v>
      </c>
      <c r="O1274" s="111"/>
      <c r="P1274" s="110" t="s">
        <v>1022</v>
      </c>
      <c r="Q1274" s="110" t="s">
        <v>761</v>
      </c>
      <c r="R1274" s="110" t="s">
        <v>4404</v>
      </c>
      <c r="S1274" s="110" t="s">
        <v>4181</v>
      </c>
    </row>
    <row r="1275" spans="1:19" hidden="1" x14ac:dyDescent="0.2">
      <c r="A1275" s="110">
        <v>440264</v>
      </c>
      <c r="B1275" s="110" t="s">
        <v>1245</v>
      </c>
      <c r="C1275" s="110" t="s">
        <v>776</v>
      </c>
      <c r="D1275" s="110" t="s">
        <v>1118</v>
      </c>
      <c r="E1275" s="110" t="s">
        <v>6009</v>
      </c>
      <c r="G1275" s="110" t="s">
        <v>4330</v>
      </c>
      <c r="H1275" s="110" t="s">
        <v>4094</v>
      </c>
      <c r="I1275" s="110" t="s">
        <v>5709</v>
      </c>
      <c r="J1275" s="110" t="str">
        <f t="shared" si="19"/>
        <v xml:space="preserve">1772 Gessner Dr, Houston, TX 77080       </v>
      </c>
      <c r="K1275" s="111">
        <v>44053</v>
      </c>
      <c r="L1275" s="111">
        <v>44053</v>
      </c>
      <c r="M1275" s="111">
        <v>44053</v>
      </c>
      <c r="N1275" s="111">
        <v>44053</v>
      </c>
      <c r="O1275" s="111"/>
      <c r="P1275" s="110" t="s">
        <v>1100</v>
      </c>
      <c r="Q1275" s="110" t="s">
        <v>761</v>
      </c>
      <c r="R1275" s="110" t="s">
        <v>4489</v>
      </c>
      <c r="S1275" s="110" t="s">
        <v>4181</v>
      </c>
    </row>
    <row r="1276" spans="1:19" hidden="1" x14ac:dyDescent="0.2">
      <c r="A1276" s="110">
        <v>440265</v>
      </c>
      <c r="B1276" s="110" t="s">
        <v>2267</v>
      </c>
      <c r="D1276" s="110" t="s">
        <v>2268</v>
      </c>
      <c r="E1276" s="110" t="s">
        <v>6010</v>
      </c>
      <c r="G1276" s="110" t="s">
        <v>4330</v>
      </c>
      <c r="H1276" s="110" t="s">
        <v>4094</v>
      </c>
      <c r="I1276" s="110" t="s">
        <v>5781</v>
      </c>
      <c r="J1276" s="110" t="str">
        <f t="shared" si="19"/>
        <v xml:space="preserve">14618 Littleford, Houston, TX 77045       </v>
      </c>
      <c r="K1276" s="111">
        <v>44053</v>
      </c>
      <c r="L1276" s="111">
        <v>44053</v>
      </c>
      <c r="M1276" s="111">
        <v>44263</v>
      </c>
      <c r="N1276" s="111">
        <v>44263</v>
      </c>
      <c r="O1276" s="111"/>
      <c r="P1276" s="110" t="s">
        <v>1025</v>
      </c>
      <c r="Q1276" s="110" t="s">
        <v>761</v>
      </c>
      <c r="R1276" s="110" t="s">
        <v>4407</v>
      </c>
      <c r="S1276" s="110" t="s">
        <v>4181</v>
      </c>
    </row>
    <row r="1277" spans="1:19" hidden="1" x14ac:dyDescent="0.2">
      <c r="A1277" s="110">
        <v>440266</v>
      </c>
      <c r="B1277" s="110" t="s">
        <v>2269</v>
      </c>
      <c r="C1277" s="110" t="s">
        <v>791</v>
      </c>
      <c r="D1277" s="110" t="s">
        <v>2270</v>
      </c>
      <c r="E1277" s="110" t="s">
        <v>6011</v>
      </c>
      <c r="G1277" s="110" t="s">
        <v>5833</v>
      </c>
      <c r="H1277" s="110" t="s">
        <v>4094</v>
      </c>
      <c r="I1277" s="110" t="s">
        <v>5985</v>
      </c>
      <c r="J1277" s="110" t="str">
        <f t="shared" si="19"/>
        <v xml:space="preserve">3915 Ironton St, Beaumont, TX 77703       </v>
      </c>
      <c r="K1277" s="111">
        <v>44067</v>
      </c>
      <c r="L1277" s="111">
        <v>44067</v>
      </c>
      <c r="M1277" s="111">
        <v>44127</v>
      </c>
      <c r="N1277" s="111">
        <v>44127</v>
      </c>
      <c r="O1277" s="111"/>
      <c r="P1277" s="110" t="s">
        <v>837</v>
      </c>
      <c r="Q1277" s="110" t="s">
        <v>771</v>
      </c>
      <c r="R1277" s="110" t="s">
        <v>4174</v>
      </c>
      <c r="S1277" s="110" t="s">
        <v>4181</v>
      </c>
    </row>
    <row r="1278" spans="1:19" hidden="1" x14ac:dyDescent="0.2">
      <c r="A1278" s="110">
        <v>440267</v>
      </c>
      <c r="B1278" s="110" t="s">
        <v>857</v>
      </c>
      <c r="D1278" s="110" t="s">
        <v>2271</v>
      </c>
      <c r="E1278" s="110" t="s">
        <v>6012</v>
      </c>
      <c r="G1278" s="110" t="s">
        <v>4330</v>
      </c>
      <c r="H1278" s="110" t="s">
        <v>4094</v>
      </c>
      <c r="I1278" s="110" t="s">
        <v>5783</v>
      </c>
      <c r="J1278" s="110" t="str">
        <f t="shared" si="19"/>
        <v xml:space="preserve">9402 Big Branch Ct, Houston, TX 77064       </v>
      </c>
      <c r="K1278" s="111">
        <v>44088</v>
      </c>
      <c r="L1278" s="111">
        <v>44088</v>
      </c>
      <c r="M1278" s="111">
        <v>44295</v>
      </c>
      <c r="N1278" s="111">
        <v>44295</v>
      </c>
      <c r="O1278" s="111"/>
      <c r="P1278" s="110" t="s">
        <v>1270</v>
      </c>
      <c r="Q1278" s="110" t="s">
        <v>761</v>
      </c>
      <c r="R1278" s="110" t="s">
        <v>4722</v>
      </c>
      <c r="S1278" s="110" t="s">
        <v>4181</v>
      </c>
    </row>
    <row r="1279" spans="1:19" hidden="1" x14ac:dyDescent="0.2">
      <c r="A1279" s="110">
        <v>440268</v>
      </c>
      <c r="B1279" s="110" t="s">
        <v>857</v>
      </c>
      <c r="C1279" s="110" t="s">
        <v>766</v>
      </c>
      <c r="D1279" s="110" t="s">
        <v>2272</v>
      </c>
      <c r="E1279" s="110" t="s">
        <v>6013</v>
      </c>
      <c r="G1279" s="110" t="s">
        <v>5435</v>
      </c>
      <c r="H1279" s="110" t="s">
        <v>4094</v>
      </c>
      <c r="I1279" s="110" t="s">
        <v>5772</v>
      </c>
      <c r="J1279" s="110" t="str">
        <f t="shared" si="19"/>
        <v xml:space="preserve">21023 Azelea Field St, Katy, TX 77449       </v>
      </c>
      <c r="K1279" s="111">
        <v>44088</v>
      </c>
      <c r="L1279" s="111">
        <v>44088</v>
      </c>
      <c r="M1279" s="111">
        <v>44295</v>
      </c>
      <c r="N1279" s="111">
        <v>44295</v>
      </c>
      <c r="O1279" s="111"/>
      <c r="P1279" s="110" t="s">
        <v>2273</v>
      </c>
      <c r="Q1279" s="110" t="s">
        <v>761</v>
      </c>
      <c r="R1279" s="110" t="s">
        <v>6014</v>
      </c>
      <c r="S1279" s="110" t="s">
        <v>4181</v>
      </c>
    </row>
    <row r="1280" spans="1:19" hidden="1" x14ac:dyDescent="0.2">
      <c r="A1280" s="110">
        <v>440269</v>
      </c>
      <c r="B1280" s="110" t="s">
        <v>1354</v>
      </c>
      <c r="D1280" s="110" t="s">
        <v>2272</v>
      </c>
      <c r="E1280" s="110" t="s">
        <v>6012</v>
      </c>
      <c r="G1280" s="110" t="s">
        <v>4330</v>
      </c>
      <c r="H1280" s="110" t="s">
        <v>4094</v>
      </c>
      <c r="I1280" s="110" t="s">
        <v>5783</v>
      </c>
      <c r="J1280" s="110" t="str">
        <f t="shared" si="19"/>
        <v xml:space="preserve">9402 Big Branch Ct, Houston, TX 77064       </v>
      </c>
      <c r="K1280" s="111">
        <v>44088</v>
      </c>
      <c r="L1280" s="111">
        <v>44088</v>
      </c>
      <c r="M1280" s="111">
        <v>44295</v>
      </c>
      <c r="N1280" s="111">
        <v>44295</v>
      </c>
      <c r="O1280" s="111"/>
      <c r="P1280" s="110" t="s">
        <v>1022</v>
      </c>
      <c r="Q1280" s="110" t="s">
        <v>761</v>
      </c>
      <c r="R1280" s="110" t="s">
        <v>4404</v>
      </c>
      <c r="S1280" s="110" t="s">
        <v>4181</v>
      </c>
    </row>
    <row r="1281" spans="1:19" hidden="1" x14ac:dyDescent="0.2">
      <c r="A1281" s="110">
        <v>440270</v>
      </c>
      <c r="B1281" s="110" t="s">
        <v>2274</v>
      </c>
      <c r="C1281" s="110" t="s">
        <v>778</v>
      </c>
      <c r="D1281" s="110" t="s">
        <v>1114</v>
      </c>
      <c r="E1281" s="110" t="s">
        <v>6015</v>
      </c>
      <c r="G1281" s="110" t="s">
        <v>6016</v>
      </c>
      <c r="H1281" s="110" t="s">
        <v>4094</v>
      </c>
      <c r="I1281" s="110" t="s">
        <v>6017</v>
      </c>
      <c r="J1281" s="110" t="str">
        <f t="shared" si="19"/>
        <v xml:space="preserve">110 Plantation Dr, Waller, TX 77484       </v>
      </c>
      <c r="K1281" s="111">
        <v>44088</v>
      </c>
      <c r="L1281" s="111">
        <v>44088</v>
      </c>
      <c r="M1281" s="111">
        <v>44295</v>
      </c>
      <c r="N1281" s="111">
        <v>44295</v>
      </c>
      <c r="O1281" s="111"/>
      <c r="P1281" s="110" t="s">
        <v>837</v>
      </c>
      <c r="Q1281" s="110" t="s">
        <v>761</v>
      </c>
      <c r="R1281" s="110" t="s">
        <v>4174</v>
      </c>
      <c r="S1281" s="110" t="s">
        <v>4181</v>
      </c>
    </row>
    <row r="1282" spans="1:19" hidden="1" x14ac:dyDescent="0.2">
      <c r="A1282" s="110">
        <v>440271</v>
      </c>
      <c r="B1282" s="110" t="s">
        <v>2275</v>
      </c>
      <c r="C1282" s="110" t="s">
        <v>772</v>
      </c>
      <c r="D1282" s="110" t="s">
        <v>2276</v>
      </c>
      <c r="E1282" s="110" t="s">
        <v>6018</v>
      </c>
      <c r="G1282" s="110" t="s">
        <v>4330</v>
      </c>
      <c r="H1282" s="110" t="s">
        <v>4094</v>
      </c>
      <c r="I1282" s="110" t="s">
        <v>5943</v>
      </c>
      <c r="J1282" s="110" t="str">
        <f t="shared" si="19"/>
        <v xml:space="preserve">14914 Royal Birkdale St, Houston, TX 77095       </v>
      </c>
      <c r="K1282" s="111">
        <v>44686</v>
      </c>
      <c r="L1282" s="111">
        <v>44088</v>
      </c>
      <c r="M1282" s="111">
        <v>44779</v>
      </c>
      <c r="N1282" s="111">
        <v>44779</v>
      </c>
      <c r="O1282" s="111">
        <v>44686</v>
      </c>
      <c r="P1282" s="110" t="s">
        <v>1022</v>
      </c>
      <c r="Q1282" s="110" t="s">
        <v>761</v>
      </c>
      <c r="R1282" s="110" t="s">
        <v>4404</v>
      </c>
      <c r="S1282" s="110" t="s">
        <v>4181</v>
      </c>
    </row>
    <row r="1283" spans="1:19" hidden="1" x14ac:dyDescent="0.2">
      <c r="A1283" s="110">
        <v>440272</v>
      </c>
      <c r="B1283" s="110" t="s">
        <v>1089</v>
      </c>
      <c r="D1283" s="110" t="s">
        <v>767</v>
      </c>
      <c r="E1283" s="110" t="s">
        <v>6019</v>
      </c>
      <c r="G1283" s="110" t="s">
        <v>4330</v>
      </c>
      <c r="H1283" s="110" t="s">
        <v>4094</v>
      </c>
      <c r="I1283" s="110" t="s">
        <v>5757</v>
      </c>
      <c r="J1283" s="110" t="str">
        <f t="shared" ref="J1283:J1346" si="20">E1283 &amp; IF(F1283&lt;&gt;"", ", " &amp; F1283, "") &amp; ", " &amp; G1283 &amp; ", " &amp; H1283 &amp; " " &amp; I1283</f>
        <v xml:space="preserve">8909 Everglade, Houston, TX 77078       </v>
      </c>
      <c r="K1283" s="111">
        <v>44102</v>
      </c>
      <c r="L1283" s="111">
        <v>44102</v>
      </c>
      <c r="M1283" s="111">
        <v>44315</v>
      </c>
      <c r="N1283" s="111">
        <v>44315</v>
      </c>
      <c r="O1283" s="111"/>
      <c r="P1283" s="110" t="s">
        <v>1041</v>
      </c>
      <c r="Q1283" s="110" t="s">
        <v>761</v>
      </c>
      <c r="R1283" s="110" t="s">
        <v>4425</v>
      </c>
      <c r="S1283" s="110" t="s">
        <v>4181</v>
      </c>
    </row>
    <row r="1284" spans="1:19" x14ac:dyDescent="0.2">
      <c r="A1284" s="110">
        <v>440273</v>
      </c>
      <c r="B1284" s="110" t="s">
        <v>2277</v>
      </c>
      <c r="D1284" s="110" t="s">
        <v>785</v>
      </c>
      <c r="E1284" s="110" t="s">
        <v>6020</v>
      </c>
      <c r="G1284" s="110" t="s">
        <v>5935</v>
      </c>
      <c r="H1284" s="110" t="s">
        <v>4094</v>
      </c>
      <c r="I1284" s="110" t="s">
        <v>5936</v>
      </c>
      <c r="J1284" s="110" t="str">
        <f t="shared" si="20"/>
        <v xml:space="preserve">373 County Road 604, Dayton, TX 77535       </v>
      </c>
      <c r="K1284" s="111">
        <v>44102</v>
      </c>
      <c r="L1284" s="111">
        <v>44102</v>
      </c>
      <c r="M1284" s="111">
        <v>45625</v>
      </c>
      <c r="N1284" s="111"/>
      <c r="O1284" s="111"/>
      <c r="P1284" s="110" t="s">
        <v>1057</v>
      </c>
      <c r="Q1284" s="110" t="s">
        <v>761</v>
      </c>
      <c r="R1284" s="110" t="s">
        <v>4445</v>
      </c>
      <c r="S1284" s="110" t="s">
        <v>4181</v>
      </c>
    </row>
    <row r="1285" spans="1:19" hidden="1" x14ac:dyDescent="0.2">
      <c r="A1285" s="110">
        <v>440274</v>
      </c>
      <c r="B1285" s="110" t="s">
        <v>868</v>
      </c>
      <c r="C1285" s="110" t="s">
        <v>766</v>
      </c>
      <c r="D1285" s="110" t="s">
        <v>1954</v>
      </c>
      <c r="E1285" s="110" t="s">
        <v>6021</v>
      </c>
      <c r="G1285" s="110" t="s">
        <v>4330</v>
      </c>
      <c r="H1285" s="110" t="s">
        <v>4094</v>
      </c>
      <c r="I1285" s="110" t="s">
        <v>5874</v>
      </c>
      <c r="J1285" s="110" t="str">
        <f t="shared" si="20"/>
        <v xml:space="preserve">411 E Whitney St Apt H, Houston, TX 77022       </v>
      </c>
      <c r="K1285" s="111">
        <v>44102</v>
      </c>
      <c r="L1285" s="111">
        <v>44102</v>
      </c>
      <c r="M1285" s="111">
        <v>44111</v>
      </c>
      <c r="N1285" s="111">
        <v>44111</v>
      </c>
      <c r="O1285" s="111"/>
      <c r="P1285" s="110" t="s">
        <v>1025</v>
      </c>
      <c r="Q1285" s="110" t="s">
        <v>761</v>
      </c>
      <c r="R1285" s="110" t="s">
        <v>4407</v>
      </c>
      <c r="S1285" s="110" t="s">
        <v>4181</v>
      </c>
    </row>
    <row r="1286" spans="1:19" hidden="1" x14ac:dyDescent="0.2">
      <c r="A1286" s="110">
        <v>440275</v>
      </c>
      <c r="B1286" s="110" t="s">
        <v>877</v>
      </c>
      <c r="C1286" s="110" t="s">
        <v>816</v>
      </c>
      <c r="D1286" s="110" t="s">
        <v>917</v>
      </c>
      <c r="E1286" s="110" t="s">
        <v>6022</v>
      </c>
      <c r="G1286" s="110" t="s">
        <v>4330</v>
      </c>
      <c r="H1286" s="110" t="s">
        <v>4094</v>
      </c>
      <c r="I1286" s="110" t="s">
        <v>6023</v>
      </c>
      <c r="J1286" s="110" t="str">
        <f t="shared" si="20"/>
        <v xml:space="preserve">9110 E Mt Houston Rd #49, Houston, TX 77050       </v>
      </c>
      <c r="K1286" s="111">
        <v>44648</v>
      </c>
      <c r="L1286" s="111">
        <v>44102</v>
      </c>
      <c r="M1286" s="111">
        <v>44842</v>
      </c>
      <c r="N1286" s="111">
        <v>44842</v>
      </c>
      <c r="O1286" s="111">
        <v>44648</v>
      </c>
      <c r="P1286" s="110" t="s">
        <v>1022</v>
      </c>
      <c r="Q1286" s="110" t="s">
        <v>761</v>
      </c>
      <c r="R1286" s="110" t="s">
        <v>4404</v>
      </c>
      <c r="S1286" s="110" t="s">
        <v>4181</v>
      </c>
    </row>
    <row r="1287" spans="1:19" hidden="1" x14ac:dyDescent="0.2">
      <c r="A1287" s="110">
        <v>440276</v>
      </c>
      <c r="B1287" s="110" t="s">
        <v>938</v>
      </c>
      <c r="D1287" s="110" t="s">
        <v>2278</v>
      </c>
      <c r="E1287" s="110" t="s">
        <v>6024</v>
      </c>
      <c r="G1287" s="110" t="s">
        <v>5728</v>
      </c>
      <c r="H1287" s="110" t="s">
        <v>4094</v>
      </c>
      <c r="I1287" s="110" t="s">
        <v>5729</v>
      </c>
      <c r="J1287" s="110" t="str">
        <f t="shared" si="20"/>
        <v xml:space="preserve">5044 7th St, Port Arthur, TX 77642       </v>
      </c>
      <c r="K1287" s="111">
        <v>44102</v>
      </c>
      <c r="L1287" s="111">
        <v>44102</v>
      </c>
      <c r="M1287" s="111">
        <v>44112</v>
      </c>
      <c r="N1287" s="111">
        <v>44112</v>
      </c>
      <c r="O1287" s="111"/>
      <c r="P1287" s="110" t="s">
        <v>1025</v>
      </c>
      <c r="Q1287" s="110" t="s">
        <v>761</v>
      </c>
      <c r="R1287" s="110" t="s">
        <v>4407</v>
      </c>
      <c r="S1287" s="110" t="s">
        <v>4181</v>
      </c>
    </row>
    <row r="1288" spans="1:19" hidden="1" x14ac:dyDescent="0.2">
      <c r="A1288" s="110">
        <v>440277</v>
      </c>
      <c r="B1288" s="110" t="s">
        <v>1563</v>
      </c>
      <c r="D1288" s="110" t="s">
        <v>2279</v>
      </c>
      <c r="E1288" s="110" t="s">
        <v>6025</v>
      </c>
      <c r="G1288" s="110" t="s">
        <v>5796</v>
      </c>
      <c r="H1288" s="110" t="s">
        <v>4094</v>
      </c>
      <c r="I1288" s="110" t="s">
        <v>5797</v>
      </c>
      <c r="J1288" s="110" t="str">
        <f t="shared" si="20"/>
        <v xml:space="preserve">413 1/2 Park Place, Conroe, TX 77301       </v>
      </c>
      <c r="K1288" s="111">
        <v>44104</v>
      </c>
      <c r="L1288" s="111">
        <v>44104</v>
      </c>
      <c r="M1288" s="111">
        <v>44902</v>
      </c>
      <c r="N1288" s="111">
        <v>44902</v>
      </c>
      <c r="O1288" s="111"/>
      <c r="P1288" s="110" t="s">
        <v>1041</v>
      </c>
      <c r="Q1288" s="110" t="s">
        <v>761</v>
      </c>
      <c r="R1288" s="110" t="s">
        <v>4425</v>
      </c>
      <c r="S1288" s="110" t="s">
        <v>4181</v>
      </c>
    </row>
    <row r="1289" spans="1:19" hidden="1" x14ac:dyDescent="0.2">
      <c r="A1289" s="110">
        <v>440278</v>
      </c>
      <c r="B1289" s="110" t="s">
        <v>1416</v>
      </c>
      <c r="D1289" s="110" t="s">
        <v>2280</v>
      </c>
      <c r="E1289" s="110" t="s">
        <v>6026</v>
      </c>
      <c r="G1289" s="110" t="s">
        <v>5631</v>
      </c>
      <c r="H1289" s="110" t="s">
        <v>4094</v>
      </c>
      <c r="I1289" s="110" t="s">
        <v>6027</v>
      </c>
      <c r="J1289" s="110" t="str">
        <f t="shared" si="20"/>
        <v xml:space="preserve">302 Elizabeth St, Cleveland, TX 77327       </v>
      </c>
      <c r="K1289" s="111">
        <v>44116</v>
      </c>
      <c r="L1289" s="111">
        <v>44116</v>
      </c>
      <c r="M1289" s="111">
        <v>44256</v>
      </c>
      <c r="N1289" s="111">
        <v>44256</v>
      </c>
      <c r="O1289" s="111"/>
      <c r="P1289" s="110" t="s">
        <v>837</v>
      </c>
      <c r="Q1289" s="110" t="s">
        <v>761</v>
      </c>
      <c r="R1289" s="110" t="s">
        <v>4174</v>
      </c>
      <c r="S1289" s="110" t="s">
        <v>4181</v>
      </c>
    </row>
    <row r="1290" spans="1:19" hidden="1" x14ac:dyDescent="0.2">
      <c r="A1290" s="110">
        <v>440279</v>
      </c>
      <c r="B1290" s="110" t="s">
        <v>2281</v>
      </c>
      <c r="D1290" s="110" t="s">
        <v>2282</v>
      </c>
      <c r="E1290" s="110" t="s">
        <v>6028</v>
      </c>
      <c r="G1290" s="110" t="s">
        <v>4330</v>
      </c>
      <c r="H1290" s="110" t="s">
        <v>4094</v>
      </c>
      <c r="I1290" s="110" t="s">
        <v>5644</v>
      </c>
      <c r="J1290" s="110" t="str">
        <f t="shared" si="20"/>
        <v xml:space="preserve">12715 Mystic Water Ln, Houston, TX 77044       </v>
      </c>
      <c r="K1290" s="111">
        <v>44683</v>
      </c>
      <c r="L1290" s="111">
        <v>44116</v>
      </c>
      <c r="M1290" s="111">
        <v>45143</v>
      </c>
      <c r="N1290" s="111">
        <v>45143</v>
      </c>
      <c r="O1290" s="111">
        <v>44683</v>
      </c>
      <c r="P1290" s="110" t="s">
        <v>1041</v>
      </c>
      <c r="Q1290" s="110" t="s">
        <v>761</v>
      </c>
      <c r="R1290" s="110" t="s">
        <v>4425</v>
      </c>
      <c r="S1290" s="110" t="s">
        <v>4181</v>
      </c>
    </row>
    <row r="1291" spans="1:19" hidden="1" x14ac:dyDescent="0.2">
      <c r="A1291" s="110">
        <v>440280</v>
      </c>
      <c r="B1291" s="110" t="s">
        <v>857</v>
      </c>
      <c r="D1291" s="110" t="s">
        <v>907</v>
      </c>
      <c r="E1291" s="110" t="s">
        <v>6029</v>
      </c>
      <c r="G1291" s="110" t="s">
        <v>5602</v>
      </c>
      <c r="H1291" s="110" t="s">
        <v>4094</v>
      </c>
      <c r="I1291" s="110" t="s">
        <v>6030</v>
      </c>
      <c r="J1291" s="110" t="str">
        <f t="shared" si="20"/>
        <v xml:space="preserve">4623 Barkaloo Rd, Baytown, TX 77521       </v>
      </c>
      <c r="K1291" s="111">
        <v>44118</v>
      </c>
      <c r="L1291" s="111">
        <v>44118</v>
      </c>
      <c r="M1291" s="111">
        <v>44855</v>
      </c>
      <c r="N1291" s="111">
        <v>44855</v>
      </c>
      <c r="O1291" s="111"/>
      <c r="P1291" s="110" t="s">
        <v>837</v>
      </c>
      <c r="Q1291" s="110" t="s">
        <v>761</v>
      </c>
      <c r="R1291" s="110" t="s">
        <v>4174</v>
      </c>
      <c r="S1291" s="110" t="s">
        <v>4181</v>
      </c>
    </row>
    <row r="1292" spans="1:19" hidden="1" x14ac:dyDescent="0.2">
      <c r="A1292" s="110">
        <v>440281</v>
      </c>
      <c r="B1292" s="110" t="s">
        <v>2283</v>
      </c>
      <c r="D1292" s="110" t="s">
        <v>2284</v>
      </c>
      <c r="E1292" s="110" t="s">
        <v>6031</v>
      </c>
      <c r="G1292" s="110" t="s">
        <v>6016</v>
      </c>
      <c r="H1292" s="110" t="s">
        <v>4094</v>
      </c>
      <c r="I1292" s="110" t="s">
        <v>6017</v>
      </c>
      <c r="J1292" s="110" t="str">
        <f t="shared" si="20"/>
        <v xml:space="preserve">615 Alliance St, Waller, TX 77484       </v>
      </c>
      <c r="K1292" s="111">
        <v>44130</v>
      </c>
      <c r="L1292" s="111">
        <v>44130</v>
      </c>
      <c r="M1292" s="111">
        <v>44142</v>
      </c>
      <c r="N1292" s="111">
        <v>44142</v>
      </c>
      <c r="O1292" s="111"/>
      <c r="P1292" s="110" t="s">
        <v>837</v>
      </c>
      <c r="Q1292" s="110" t="s">
        <v>761</v>
      </c>
      <c r="R1292" s="110" t="s">
        <v>4174</v>
      </c>
      <c r="S1292" s="110" t="s">
        <v>4181</v>
      </c>
    </row>
    <row r="1293" spans="1:19" hidden="1" x14ac:dyDescent="0.2">
      <c r="A1293" s="110">
        <v>440282</v>
      </c>
      <c r="B1293" s="110" t="s">
        <v>2285</v>
      </c>
      <c r="C1293" s="110" t="s">
        <v>762</v>
      </c>
      <c r="D1293" s="110" t="s">
        <v>2286</v>
      </c>
      <c r="E1293" s="110" t="s">
        <v>6032</v>
      </c>
      <c r="G1293" s="110" t="s">
        <v>5833</v>
      </c>
      <c r="H1293" s="110" t="s">
        <v>4094</v>
      </c>
      <c r="I1293" s="110" t="s">
        <v>6033</v>
      </c>
      <c r="J1293" s="110" t="str">
        <f t="shared" si="20"/>
        <v xml:space="preserve">6355 Chinn Ln , Beaumont, TX 77708       </v>
      </c>
      <c r="K1293" s="111">
        <v>44133</v>
      </c>
      <c r="L1293" s="111">
        <v>44133</v>
      </c>
      <c r="M1293" s="111">
        <v>44541</v>
      </c>
      <c r="N1293" s="111">
        <v>44576</v>
      </c>
      <c r="O1293" s="111"/>
      <c r="P1293" s="110" t="s">
        <v>1100</v>
      </c>
      <c r="Q1293" s="110" t="s">
        <v>771</v>
      </c>
      <c r="R1293" s="110" t="s">
        <v>4489</v>
      </c>
      <c r="S1293" s="110" t="s">
        <v>4181</v>
      </c>
    </row>
    <row r="1294" spans="1:19" hidden="1" x14ac:dyDescent="0.2">
      <c r="A1294" s="110">
        <v>440283</v>
      </c>
      <c r="B1294" s="110" t="s">
        <v>876</v>
      </c>
      <c r="D1294" s="110" t="s">
        <v>2287</v>
      </c>
      <c r="E1294" s="110" t="s">
        <v>6034</v>
      </c>
      <c r="G1294" s="110" t="s">
        <v>4330</v>
      </c>
      <c r="H1294" s="110" t="s">
        <v>4094</v>
      </c>
      <c r="I1294" s="110" t="s">
        <v>5778</v>
      </c>
      <c r="J1294" s="110" t="str">
        <f t="shared" si="20"/>
        <v xml:space="preserve">5709 Clement, Houston, TX 77026       </v>
      </c>
      <c r="K1294" s="111">
        <v>44139</v>
      </c>
      <c r="L1294" s="111">
        <v>44139</v>
      </c>
      <c r="M1294" s="111">
        <v>44855</v>
      </c>
      <c r="N1294" s="111">
        <v>44855</v>
      </c>
      <c r="O1294" s="111"/>
      <c r="P1294" s="110" t="s">
        <v>1100</v>
      </c>
      <c r="Q1294" s="110" t="s">
        <v>761</v>
      </c>
      <c r="R1294" s="110" t="s">
        <v>4489</v>
      </c>
      <c r="S1294" s="110" t="s">
        <v>4181</v>
      </c>
    </row>
    <row r="1295" spans="1:19" hidden="1" x14ac:dyDescent="0.2">
      <c r="A1295" s="110">
        <v>440284</v>
      </c>
      <c r="B1295" s="110" t="s">
        <v>1322</v>
      </c>
      <c r="D1295" s="110" t="s">
        <v>1127</v>
      </c>
      <c r="E1295" s="110" t="s">
        <v>6035</v>
      </c>
      <c r="G1295" s="110" t="s">
        <v>4330</v>
      </c>
      <c r="H1295" s="110" t="s">
        <v>4094</v>
      </c>
      <c r="I1295" s="110" t="s">
        <v>5973</v>
      </c>
      <c r="J1295" s="110" t="str">
        <f t="shared" si="20"/>
        <v xml:space="preserve">1701 Upland Dr #174 , Houston, TX 77043       </v>
      </c>
      <c r="K1295" s="111">
        <v>44158</v>
      </c>
      <c r="L1295" s="111">
        <v>44158</v>
      </c>
      <c r="M1295" s="111">
        <v>44912</v>
      </c>
      <c r="N1295" s="111">
        <v>44912</v>
      </c>
      <c r="O1295" s="111"/>
      <c r="P1295" s="110" t="s">
        <v>989</v>
      </c>
      <c r="Q1295" s="110" t="s">
        <v>761</v>
      </c>
      <c r="R1295" s="110" t="s">
        <v>4361</v>
      </c>
      <c r="S1295" s="110" t="s">
        <v>4181</v>
      </c>
    </row>
    <row r="1296" spans="1:19" hidden="1" x14ac:dyDescent="0.2">
      <c r="A1296" s="110">
        <v>440285</v>
      </c>
      <c r="B1296" s="110" t="s">
        <v>1158</v>
      </c>
      <c r="C1296" s="110" t="s">
        <v>766</v>
      </c>
      <c r="D1296" s="110" t="s">
        <v>2288</v>
      </c>
      <c r="E1296" s="110" t="s">
        <v>6036</v>
      </c>
      <c r="G1296" s="110" t="s">
        <v>4330</v>
      </c>
      <c r="H1296" s="110" t="s">
        <v>4094</v>
      </c>
      <c r="I1296" s="110" t="s">
        <v>5778</v>
      </c>
      <c r="J1296" s="110" t="str">
        <f t="shared" si="20"/>
        <v xml:space="preserve">2916 Ralston St, Houston, TX 77026       </v>
      </c>
      <c r="K1296" s="111">
        <v>44165</v>
      </c>
      <c r="L1296" s="111">
        <v>44165</v>
      </c>
      <c r="M1296" s="111">
        <v>45142</v>
      </c>
      <c r="N1296" s="111">
        <v>45142</v>
      </c>
      <c r="O1296" s="111"/>
      <c r="P1296" s="110" t="s">
        <v>989</v>
      </c>
      <c r="Q1296" s="110" t="s">
        <v>761</v>
      </c>
      <c r="R1296" s="110" t="s">
        <v>4361</v>
      </c>
      <c r="S1296" s="110" t="s">
        <v>4181</v>
      </c>
    </row>
    <row r="1297" spans="1:19" hidden="1" x14ac:dyDescent="0.2">
      <c r="A1297" s="110">
        <v>440286</v>
      </c>
      <c r="B1297" s="110" t="s">
        <v>2289</v>
      </c>
      <c r="C1297" s="110" t="s">
        <v>759</v>
      </c>
      <c r="D1297" s="110" t="s">
        <v>1915</v>
      </c>
      <c r="E1297" s="110" t="s">
        <v>6037</v>
      </c>
      <c r="G1297" s="110" t="s">
        <v>5596</v>
      </c>
      <c r="H1297" s="110" t="s">
        <v>4094</v>
      </c>
      <c r="I1297" s="110" t="s">
        <v>5597</v>
      </c>
      <c r="J1297" s="110" t="str">
        <f t="shared" si="20"/>
        <v xml:space="preserve">914 Willensley Ln, Channelview, TX 77530       </v>
      </c>
      <c r="K1297" s="111">
        <v>44172</v>
      </c>
      <c r="L1297" s="111">
        <v>44172</v>
      </c>
      <c r="M1297" s="111">
        <v>44172</v>
      </c>
      <c r="N1297" s="111">
        <v>44172</v>
      </c>
      <c r="O1297" s="111"/>
      <c r="P1297" s="110" t="s">
        <v>837</v>
      </c>
      <c r="Q1297" s="110" t="s">
        <v>761</v>
      </c>
      <c r="R1297" s="110" t="s">
        <v>4174</v>
      </c>
      <c r="S1297" s="110" t="s">
        <v>4181</v>
      </c>
    </row>
    <row r="1298" spans="1:19" hidden="1" x14ac:dyDescent="0.2">
      <c r="A1298" s="110">
        <v>440287</v>
      </c>
      <c r="B1298" s="110" t="s">
        <v>826</v>
      </c>
      <c r="C1298" s="110" t="s">
        <v>766</v>
      </c>
      <c r="D1298" s="110" t="s">
        <v>917</v>
      </c>
      <c r="E1298" s="110" t="s">
        <v>6038</v>
      </c>
      <c r="G1298" s="110" t="s">
        <v>4330</v>
      </c>
      <c r="H1298" s="110" t="s">
        <v>4094</v>
      </c>
      <c r="I1298" s="110" t="s">
        <v>5654</v>
      </c>
      <c r="J1298" s="110" t="str">
        <f t="shared" si="20"/>
        <v xml:space="preserve">386 Airway Dr, Houston, TX 77037       </v>
      </c>
      <c r="K1298" s="111">
        <v>44202</v>
      </c>
      <c r="L1298" s="111">
        <v>44202</v>
      </c>
      <c r="M1298" s="111">
        <v>44202</v>
      </c>
      <c r="N1298" s="111">
        <v>44202</v>
      </c>
      <c r="O1298" s="111"/>
      <c r="P1298" s="110" t="s">
        <v>1100</v>
      </c>
      <c r="Q1298" s="110" t="s">
        <v>761</v>
      </c>
      <c r="R1298" s="110" t="s">
        <v>4489</v>
      </c>
      <c r="S1298" s="110" t="s">
        <v>4181</v>
      </c>
    </row>
    <row r="1299" spans="1:19" hidden="1" x14ac:dyDescent="0.2">
      <c r="A1299" s="110">
        <v>440288</v>
      </c>
      <c r="B1299" s="110" t="s">
        <v>928</v>
      </c>
      <c r="C1299" s="110" t="s">
        <v>778</v>
      </c>
      <c r="D1299" s="110" t="s">
        <v>2290</v>
      </c>
      <c r="E1299" s="110" t="s">
        <v>6039</v>
      </c>
      <c r="G1299" s="110" t="s">
        <v>2116</v>
      </c>
      <c r="H1299" s="110" t="s">
        <v>4094</v>
      </c>
      <c r="I1299" s="110" t="s">
        <v>6040</v>
      </c>
      <c r="J1299" s="110" t="str">
        <f t="shared" si="20"/>
        <v xml:space="preserve">2709 Avenue P 1/2, Galveston, TX 77550       </v>
      </c>
      <c r="K1299" s="111">
        <v>44215</v>
      </c>
      <c r="L1299" s="111">
        <v>44215</v>
      </c>
      <c r="M1299" s="111">
        <v>44237</v>
      </c>
      <c r="N1299" s="111">
        <v>44237</v>
      </c>
      <c r="O1299" s="111"/>
      <c r="P1299" s="110" t="s">
        <v>1041</v>
      </c>
      <c r="Q1299" s="110" t="s">
        <v>761</v>
      </c>
      <c r="R1299" s="110" t="s">
        <v>4425</v>
      </c>
      <c r="S1299" s="110" t="s">
        <v>4181</v>
      </c>
    </row>
    <row r="1300" spans="1:19" hidden="1" x14ac:dyDescent="0.2">
      <c r="A1300" s="110">
        <v>440289</v>
      </c>
      <c r="B1300" s="110" t="s">
        <v>1945</v>
      </c>
      <c r="C1300" s="110" t="s">
        <v>845</v>
      </c>
      <c r="D1300" s="110" t="s">
        <v>2291</v>
      </c>
      <c r="E1300" s="110" t="s">
        <v>6041</v>
      </c>
      <c r="G1300" s="110" t="s">
        <v>4257</v>
      </c>
      <c r="H1300" s="110" t="s">
        <v>4094</v>
      </c>
      <c r="I1300" s="110" t="s">
        <v>6042</v>
      </c>
      <c r="J1300" s="110" t="str">
        <f t="shared" si="20"/>
        <v xml:space="preserve">7707 Gettysburg Ct, College Station, TX 77845       </v>
      </c>
      <c r="K1300" s="111">
        <v>44228</v>
      </c>
      <c r="L1300" s="111">
        <v>44228</v>
      </c>
      <c r="M1300" s="111">
        <v>44477</v>
      </c>
      <c r="N1300" s="111">
        <v>44477</v>
      </c>
      <c r="O1300" s="111"/>
      <c r="P1300" s="110" t="s">
        <v>1244</v>
      </c>
      <c r="R1300" s="110" t="s">
        <v>4685</v>
      </c>
      <c r="S1300" s="110" t="s">
        <v>4181</v>
      </c>
    </row>
    <row r="1301" spans="1:19" x14ac:dyDescent="0.2">
      <c r="A1301" s="110">
        <v>440290</v>
      </c>
      <c r="B1301" s="110" t="s">
        <v>813</v>
      </c>
      <c r="C1301" s="110" t="s">
        <v>769</v>
      </c>
      <c r="D1301" s="110" t="s">
        <v>2292</v>
      </c>
      <c r="E1301" s="110" t="s">
        <v>5990</v>
      </c>
      <c r="G1301" s="110" t="s">
        <v>5728</v>
      </c>
      <c r="H1301" s="110" t="s">
        <v>4094</v>
      </c>
      <c r="I1301" s="110" t="s">
        <v>5729</v>
      </c>
      <c r="J1301" s="110" t="str">
        <f t="shared" si="20"/>
        <v xml:space="preserve">3120 29th St, Port Arthur, TX 77642       </v>
      </c>
      <c r="K1301" s="111">
        <v>44629</v>
      </c>
      <c r="L1301" s="111">
        <v>44629</v>
      </c>
      <c r="M1301" s="111">
        <v>45528</v>
      </c>
      <c r="N1301" s="111">
        <v>45540</v>
      </c>
      <c r="O1301" s="111">
        <v>44629</v>
      </c>
      <c r="P1301" s="110" t="s">
        <v>1054</v>
      </c>
      <c r="Q1301" s="110" t="s">
        <v>761</v>
      </c>
      <c r="R1301" s="110" t="s">
        <v>4440</v>
      </c>
      <c r="S1301" s="110" t="s">
        <v>4181</v>
      </c>
    </row>
    <row r="1302" spans="1:19" hidden="1" x14ac:dyDescent="0.2">
      <c r="A1302" s="110">
        <v>440291</v>
      </c>
      <c r="B1302" s="110" t="s">
        <v>1522</v>
      </c>
      <c r="D1302" s="110" t="s">
        <v>2293</v>
      </c>
      <c r="E1302" s="110" t="s">
        <v>6043</v>
      </c>
      <c r="G1302" s="110" t="s">
        <v>5631</v>
      </c>
      <c r="H1302" s="110" t="s">
        <v>4094</v>
      </c>
      <c r="I1302" s="110" t="s">
        <v>6027</v>
      </c>
      <c r="J1302" s="110" t="str">
        <f t="shared" si="20"/>
        <v xml:space="preserve">1610 Rd 5007, Cleveland, TX 77327       </v>
      </c>
      <c r="K1302" s="111">
        <v>44235</v>
      </c>
      <c r="L1302" s="111">
        <v>44235</v>
      </c>
      <c r="M1302" s="111">
        <v>44379</v>
      </c>
      <c r="N1302" s="111">
        <v>44379</v>
      </c>
      <c r="O1302" s="111"/>
      <c r="P1302" s="110" t="s">
        <v>1025</v>
      </c>
      <c r="Q1302" s="110" t="s">
        <v>761</v>
      </c>
      <c r="R1302" s="110" t="s">
        <v>4407</v>
      </c>
      <c r="S1302" s="110" t="s">
        <v>4181</v>
      </c>
    </row>
    <row r="1303" spans="1:19" hidden="1" x14ac:dyDescent="0.2">
      <c r="A1303" s="110">
        <v>440292</v>
      </c>
      <c r="B1303" s="110" t="s">
        <v>1061</v>
      </c>
      <c r="C1303" s="110" t="s">
        <v>778</v>
      </c>
      <c r="D1303" s="110" t="s">
        <v>2294</v>
      </c>
      <c r="E1303" s="110" t="s">
        <v>6044</v>
      </c>
      <c r="G1303" s="110" t="s">
        <v>4330</v>
      </c>
      <c r="H1303" s="110" t="s">
        <v>4094</v>
      </c>
      <c r="I1303" s="110" t="s">
        <v>5680</v>
      </c>
      <c r="J1303" s="110" t="str">
        <f t="shared" si="20"/>
        <v xml:space="preserve">77 East Edgebrook Dr Apt # 109, Houston, TX 77034       </v>
      </c>
      <c r="K1303" s="111">
        <v>44235</v>
      </c>
      <c r="L1303" s="111">
        <v>44235</v>
      </c>
      <c r="M1303" s="111">
        <v>44587</v>
      </c>
      <c r="N1303" s="111">
        <v>44587</v>
      </c>
      <c r="O1303" s="111"/>
      <c r="P1303" s="110" t="s">
        <v>837</v>
      </c>
      <c r="Q1303" s="110" t="s">
        <v>761</v>
      </c>
      <c r="R1303" s="110" t="s">
        <v>4174</v>
      </c>
      <c r="S1303" s="110" t="s">
        <v>4181</v>
      </c>
    </row>
    <row r="1304" spans="1:19" hidden="1" x14ac:dyDescent="0.2">
      <c r="A1304" s="110">
        <v>440293</v>
      </c>
      <c r="B1304" s="110" t="s">
        <v>1089</v>
      </c>
      <c r="D1304" s="110" t="s">
        <v>2295</v>
      </c>
      <c r="E1304" s="110" t="s">
        <v>6045</v>
      </c>
      <c r="G1304" s="110" t="s">
        <v>1625</v>
      </c>
      <c r="H1304" s="110" t="s">
        <v>4094</v>
      </c>
      <c r="I1304" s="110" t="s">
        <v>5580</v>
      </c>
      <c r="J1304" s="110" t="str">
        <f t="shared" si="20"/>
        <v xml:space="preserve">3629 CR 870, Alvin, TX 77511       </v>
      </c>
      <c r="K1304" s="111">
        <v>44235</v>
      </c>
      <c r="L1304" s="111">
        <v>44235</v>
      </c>
      <c r="M1304" s="111">
        <v>44251</v>
      </c>
      <c r="N1304" s="111">
        <v>44251</v>
      </c>
      <c r="O1304" s="111"/>
      <c r="P1304" s="110" t="s">
        <v>1025</v>
      </c>
      <c r="Q1304" s="110" t="s">
        <v>761</v>
      </c>
      <c r="R1304" s="110" t="s">
        <v>4407</v>
      </c>
      <c r="S1304" s="110" t="s">
        <v>4181</v>
      </c>
    </row>
    <row r="1305" spans="1:19" hidden="1" x14ac:dyDescent="0.2">
      <c r="A1305" s="110">
        <v>440294</v>
      </c>
      <c r="B1305" s="110" t="s">
        <v>908</v>
      </c>
      <c r="C1305" s="110" t="s">
        <v>766</v>
      </c>
      <c r="D1305" s="110" t="s">
        <v>1094</v>
      </c>
      <c r="E1305" s="110" t="s">
        <v>6046</v>
      </c>
      <c r="G1305" s="110" t="s">
        <v>4330</v>
      </c>
      <c r="H1305" s="110" t="s">
        <v>4094</v>
      </c>
      <c r="I1305" s="110" t="s">
        <v>6047</v>
      </c>
      <c r="J1305" s="110" t="str">
        <f t="shared" si="20"/>
        <v xml:space="preserve">6725 Brittmoore Rd, Houston, TX 77041       </v>
      </c>
      <c r="K1305" s="111">
        <v>44235</v>
      </c>
      <c r="L1305" s="111">
        <v>44235</v>
      </c>
      <c r="M1305" s="111">
        <v>44345</v>
      </c>
      <c r="N1305" s="111">
        <v>44345</v>
      </c>
      <c r="O1305" s="111"/>
      <c r="P1305" s="110" t="s">
        <v>837</v>
      </c>
      <c r="Q1305" s="110" t="s">
        <v>761</v>
      </c>
      <c r="R1305" s="110" t="s">
        <v>4174</v>
      </c>
      <c r="S1305" s="110" t="s">
        <v>4181</v>
      </c>
    </row>
    <row r="1306" spans="1:19" hidden="1" x14ac:dyDescent="0.2">
      <c r="A1306" s="110">
        <v>440295</v>
      </c>
      <c r="B1306" s="110" t="s">
        <v>938</v>
      </c>
      <c r="D1306" s="110" t="s">
        <v>1355</v>
      </c>
      <c r="E1306" s="110" t="s">
        <v>6043</v>
      </c>
      <c r="G1306" s="110" t="s">
        <v>5631</v>
      </c>
      <c r="H1306" s="110" t="s">
        <v>4094</v>
      </c>
      <c r="I1306" s="110" t="s">
        <v>6027</v>
      </c>
      <c r="J1306" s="110" t="str">
        <f t="shared" si="20"/>
        <v xml:space="preserve">1610 Rd 5007, Cleveland, TX 77327       </v>
      </c>
      <c r="K1306" s="111">
        <v>44235</v>
      </c>
      <c r="L1306" s="111">
        <v>44235</v>
      </c>
      <c r="M1306" s="111">
        <v>44879</v>
      </c>
      <c r="N1306" s="111">
        <v>44879</v>
      </c>
      <c r="O1306" s="111"/>
      <c r="P1306" s="110" t="s">
        <v>1041</v>
      </c>
      <c r="Q1306" s="110" t="s">
        <v>761</v>
      </c>
      <c r="R1306" s="110" t="s">
        <v>4425</v>
      </c>
      <c r="S1306" s="110" t="s">
        <v>4181</v>
      </c>
    </row>
    <row r="1307" spans="1:19" hidden="1" x14ac:dyDescent="0.2">
      <c r="A1307" s="110">
        <v>440296</v>
      </c>
      <c r="B1307" s="110" t="s">
        <v>1132</v>
      </c>
      <c r="C1307" s="110" t="s">
        <v>778</v>
      </c>
      <c r="D1307" s="110" t="s">
        <v>1848</v>
      </c>
      <c r="E1307" s="110" t="s">
        <v>6048</v>
      </c>
      <c r="G1307" s="110" t="s">
        <v>6049</v>
      </c>
      <c r="H1307" s="110" t="s">
        <v>4094</v>
      </c>
      <c r="I1307" s="110" t="s">
        <v>6050</v>
      </c>
      <c r="J1307" s="110" t="str">
        <f t="shared" si="20"/>
        <v xml:space="preserve">207 W Fifth St, El Campo, TX 77437       </v>
      </c>
      <c r="K1307" s="111">
        <v>44256</v>
      </c>
      <c r="L1307" s="111">
        <v>44242</v>
      </c>
      <c r="M1307" s="111">
        <v>44561</v>
      </c>
      <c r="N1307" s="111">
        <v>44561</v>
      </c>
      <c r="O1307" s="111"/>
      <c r="P1307" s="110" t="s">
        <v>837</v>
      </c>
      <c r="Q1307" s="110" t="s">
        <v>761</v>
      </c>
      <c r="R1307" s="110" t="s">
        <v>4174</v>
      </c>
      <c r="S1307" s="110" t="s">
        <v>4181</v>
      </c>
    </row>
    <row r="1308" spans="1:19" hidden="1" x14ac:dyDescent="0.2">
      <c r="A1308" s="110">
        <v>440297</v>
      </c>
      <c r="B1308" s="110" t="s">
        <v>965</v>
      </c>
      <c r="C1308" s="110" t="s">
        <v>776</v>
      </c>
      <c r="D1308" s="110" t="s">
        <v>1545</v>
      </c>
      <c r="E1308" s="110" t="s">
        <v>6051</v>
      </c>
      <c r="G1308" s="110" t="s">
        <v>4119</v>
      </c>
      <c r="H1308" s="110" t="s">
        <v>4094</v>
      </c>
      <c r="I1308" s="110" t="s">
        <v>4500</v>
      </c>
      <c r="J1308" s="110" t="str">
        <f t="shared" si="20"/>
        <v xml:space="preserve">9025 Old Clydesdale Dr, Fort Worth, TX 76123       </v>
      </c>
      <c r="K1308" s="111">
        <v>44256</v>
      </c>
      <c r="L1308" s="111">
        <v>44242</v>
      </c>
      <c r="M1308" s="111">
        <v>44561</v>
      </c>
      <c r="N1308" s="111">
        <v>44561</v>
      </c>
      <c r="O1308" s="111"/>
      <c r="P1308" s="110" t="s">
        <v>1041</v>
      </c>
      <c r="R1308" s="110" t="s">
        <v>4425</v>
      </c>
      <c r="S1308" s="110" t="s">
        <v>4181</v>
      </c>
    </row>
    <row r="1309" spans="1:19" hidden="1" x14ac:dyDescent="0.2">
      <c r="A1309" s="110">
        <v>440298</v>
      </c>
      <c r="B1309" s="110" t="s">
        <v>1322</v>
      </c>
      <c r="C1309" s="110" t="s">
        <v>769</v>
      </c>
      <c r="D1309" s="110" t="s">
        <v>2296</v>
      </c>
      <c r="E1309" s="110" t="s">
        <v>6052</v>
      </c>
      <c r="G1309" s="110" t="s">
        <v>4196</v>
      </c>
      <c r="H1309" s="110" t="s">
        <v>4094</v>
      </c>
      <c r="I1309" s="110" t="s">
        <v>4197</v>
      </c>
      <c r="J1309" s="110" t="str">
        <f t="shared" si="20"/>
        <v xml:space="preserve">P.O. Box 701, Argyle, TX 76226       </v>
      </c>
      <c r="K1309" s="111">
        <v>44256</v>
      </c>
      <c r="L1309" s="111">
        <v>44242</v>
      </c>
      <c r="M1309" s="111">
        <v>44561</v>
      </c>
      <c r="N1309" s="111">
        <v>44561</v>
      </c>
      <c r="O1309" s="111"/>
      <c r="P1309" s="110" t="s">
        <v>1041</v>
      </c>
      <c r="R1309" s="110" t="s">
        <v>4425</v>
      </c>
      <c r="S1309" s="110" t="s">
        <v>4181</v>
      </c>
    </row>
    <row r="1310" spans="1:19" hidden="1" x14ac:dyDescent="0.2">
      <c r="A1310" s="110">
        <v>440299</v>
      </c>
      <c r="B1310" s="110" t="s">
        <v>1061</v>
      </c>
      <c r="C1310" s="110" t="s">
        <v>778</v>
      </c>
      <c r="D1310" s="110" t="s">
        <v>1326</v>
      </c>
      <c r="E1310" s="110" t="s">
        <v>6053</v>
      </c>
      <c r="G1310" s="110" t="s">
        <v>4119</v>
      </c>
      <c r="H1310" s="110" t="s">
        <v>4094</v>
      </c>
      <c r="I1310" s="110" t="s">
        <v>4124</v>
      </c>
      <c r="J1310" s="110" t="str">
        <f t="shared" si="20"/>
        <v xml:space="preserve">3109 Hollow Valley Dr, Fort Worth, TX 76244       </v>
      </c>
      <c r="K1310" s="111">
        <v>44256</v>
      </c>
      <c r="L1310" s="111">
        <v>44242</v>
      </c>
      <c r="M1310" s="111">
        <v>44561</v>
      </c>
      <c r="N1310" s="111">
        <v>44561</v>
      </c>
      <c r="O1310" s="111"/>
      <c r="P1310" s="110" t="s">
        <v>837</v>
      </c>
      <c r="Q1310" s="110" t="s">
        <v>761</v>
      </c>
      <c r="R1310" s="110" t="s">
        <v>4174</v>
      </c>
      <c r="S1310" s="110" t="s">
        <v>4181</v>
      </c>
    </row>
    <row r="1311" spans="1:19" hidden="1" x14ac:dyDescent="0.2">
      <c r="A1311" s="110">
        <v>440300</v>
      </c>
      <c r="B1311" s="110" t="s">
        <v>1945</v>
      </c>
      <c r="C1311" s="110" t="s">
        <v>778</v>
      </c>
      <c r="D1311" s="110" t="s">
        <v>1825</v>
      </c>
      <c r="E1311" s="110" t="s">
        <v>6054</v>
      </c>
      <c r="G1311" s="110" t="s">
        <v>6055</v>
      </c>
      <c r="H1311" s="110" t="s">
        <v>4094</v>
      </c>
      <c r="I1311" s="110" t="s">
        <v>6056</v>
      </c>
      <c r="J1311" s="110" t="str">
        <f t="shared" si="20"/>
        <v xml:space="preserve">523 North Church St, Pilot Point, TX 76258       </v>
      </c>
      <c r="K1311" s="111">
        <v>44256</v>
      </c>
      <c r="L1311" s="111">
        <v>44242</v>
      </c>
      <c r="M1311" s="111">
        <v>44561</v>
      </c>
      <c r="N1311" s="111">
        <v>44561</v>
      </c>
      <c r="O1311" s="111"/>
      <c r="P1311" s="110" t="s">
        <v>1454</v>
      </c>
      <c r="R1311" s="110" t="s">
        <v>4926</v>
      </c>
      <c r="S1311" s="110" t="s">
        <v>4181</v>
      </c>
    </row>
    <row r="1312" spans="1:19" hidden="1" x14ac:dyDescent="0.2">
      <c r="A1312" s="110">
        <v>440301</v>
      </c>
      <c r="B1312" s="110" t="s">
        <v>974</v>
      </c>
      <c r="C1312" s="110" t="s">
        <v>759</v>
      </c>
      <c r="D1312" s="110" t="s">
        <v>2297</v>
      </c>
      <c r="E1312" s="110" t="s">
        <v>6057</v>
      </c>
      <c r="G1312" s="110" t="s">
        <v>4330</v>
      </c>
      <c r="H1312" s="110" t="s">
        <v>4094</v>
      </c>
      <c r="I1312" s="110" t="s">
        <v>5992</v>
      </c>
      <c r="J1312" s="110" t="str">
        <f t="shared" si="20"/>
        <v xml:space="preserve">11410 Chelsea Walk Dr, Houston, TX 77066       </v>
      </c>
      <c r="K1312" s="111">
        <v>44251</v>
      </c>
      <c r="L1312" s="111">
        <v>44251</v>
      </c>
      <c r="M1312" s="111">
        <v>44281</v>
      </c>
      <c r="N1312" s="111">
        <v>44281</v>
      </c>
      <c r="O1312" s="111"/>
      <c r="P1312" s="110" t="s">
        <v>1454</v>
      </c>
      <c r="Q1312" s="110" t="s">
        <v>761</v>
      </c>
      <c r="R1312" s="110" t="s">
        <v>4926</v>
      </c>
      <c r="S1312" s="110" t="s">
        <v>4181</v>
      </c>
    </row>
    <row r="1313" spans="1:19" hidden="1" x14ac:dyDescent="0.2">
      <c r="A1313" s="110">
        <v>440302</v>
      </c>
      <c r="B1313" s="110" t="s">
        <v>1102</v>
      </c>
      <c r="C1313" s="110" t="s">
        <v>776</v>
      </c>
      <c r="D1313" s="110" t="s">
        <v>2298</v>
      </c>
      <c r="E1313" s="110" t="s">
        <v>6043</v>
      </c>
      <c r="G1313" s="110" t="s">
        <v>5631</v>
      </c>
      <c r="H1313" s="110" t="s">
        <v>4094</v>
      </c>
      <c r="I1313" s="110" t="s">
        <v>6027</v>
      </c>
      <c r="J1313" s="110" t="str">
        <f t="shared" si="20"/>
        <v xml:space="preserve">1610 Rd 5007, Cleveland, TX 77327       </v>
      </c>
      <c r="K1313" s="111">
        <v>44256</v>
      </c>
      <c r="L1313" s="111">
        <v>44256</v>
      </c>
      <c r="M1313" s="111">
        <v>44361</v>
      </c>
      <c r="N1313" s="111">
        <v>44361</v>
      </c>
      <c r="O1313" s="111"/>
      <c r="P1313" s="110" t="s">
        <v>1025</v>
      </c>
      <c r="Q1313" s="110" t="s">
        <v>761</v>
      </c>
      <c r="R1313" s="110" t="s">
        <v>4407</v>
      </c>
      <c r="S1313" s="110" t="s">
        <v>4181</v>
      </c>
    </row>
    <row r="1314" spans="1:19" hidden="1" x14ac:dyDescent="0.2">
      <c r="A1314" s="110">
        <v>440303</v>
      </c>
      <c r="B1314" s="110" t="s">
        <v>2299</v>
      </c>
      <c r="C1314" s="110" t="s">
        <v>848</v>
      </c>
      <c r="D1314" s="110" t="s">
        <v>913</v>
      </c>
      <c r="E1314" s="110" t="s">
        <v>6058</v>
      </c>
      <c r="G1314" s="110" t="s">
        <v>5631</v>
      </c>
      <c r="H1314" s="110" t="s">
        <v>4094</v>
      </c>
      <c r="I1314" s="110" t="s">
        <v>6027</v>
      </c>
      <c r="J1314" s="110" t="str">
        <f t="shared" si="20"/>
        <v xml:space="preserve">401 Dunnam Ave Apt #A , Cleveland, TX 77327       </v>
      </c>
      <c r="K1314" s="111">
        <v>44252</v>
      </c>
      <c r="L1314" s="111">
        <v>44251</v>
      </c>
      <c r="M1314" s="111">
        <v>45108</v>
      </c>
      <c r="N1314" s="111">
        <v>45113</v>
      </c>
      <c r="O1314" s="111">
        <v>44715</v>
      </c>
      <c r="P1314" s="110" t="s">
        <v>1054</v>
      </c>
      <c r="Q1314" s="110" t="s">
        <v>761</v>
      </c>
      <c r="R1314" s="110" t="s">
        <v>4440</v>
      </c>
      <c r="S1314" s="110" t="s">
        <v>4181</v>
      </c>
    </row>
    <row r="1315" spans="1:19" hidden="1" x14ac:dyDescent="0.2">
      <c r="A1315" s="110">
        <v>440304</v>
      </c>
      <c r="B1315" s="110" t="s">
        <v>1071</v>
      </c>
      <c r="D1315" s="110" t="s">
        <v>2300</v>
      </c>
      <c r="E1315" s="110" t="s">
        <v>6059</v>
      </c>
      <c r="G1315" s="110" t="s">
        <v>6060</v>
      </c>
      <c r="H1315" s="110" t="s">
        <v>4094</v>
      </c>
      <c r="I1315" s="110" t="s">
        <v>6061</v>
      </c>
      <c r="J1315" s="110" t="str">
        <f t="shared" si="20"/>
        <v xml:space="preserve">1069 FM 2919, Beasley, TX 77417       </v>
      </c>
      <c r="K1315" s="111">
        <v>44263</v>
      </c>
      <c r="L1315" s="111">
        <v>44263</v>
      </c>
      <c r="M1315" s="111">
        <v>44435</v>
      </c>
      <c r="N1315" s="111">
        <v>44435</v>
      </c>
      <c r="O1315" s="111"/>
      <c r="P1315" s="110" t="s">
        <v>2273</v>
      </c>
      <c r="Q1315" s="110" t="s">
        <v>761</v>
      </c>
      <c r="R1315" s="110" t="s">
        <v>6014</v>
      </c>
      <c r="S1315" s="110" t="s">
        <v>4181</v>
      </c>
    </row>
    <row r="1316" spans="1:19" hidden="1" x14ac:dyDescent="0.2">
      <c r="A1316" s="110">
        <v>440305</v>
      </c>
      <c r="B1316" s="110" t="s">
        <v>868</v>
      </c>
      <c r="C1316" s="110" t="s">
        <v>766</v>
      </c>
      <c r="D1316" s="110" t="s">
        <v>2301</v>
      </c>
      <c r="E1316" s="110" t="s">
        <v>6062</v>
      </c>
      <c r="G1316" s="110" t="s">
        <v>5706</v>
      </c>
      <c r="H1316" s="110" t="s">
        <v>4094</v>
      </c>
      <c r="I1316" s="110" t="s">
        <v>5707</v>
      </c>
      <c r="J1316" s="110" t="str">
        <f t="shared" si="20"/>
        <v xml:space="preserve">25683 Cambridge Blvd, New Caney, TX 77357       </v>
      </c>
      <c r="K1316" s="111">
        <v>44257</v>
      </c>
      <c r="L1316" s="111">
        <v>44257</v>
      </c>
      <c r="M1316" s="111">
        <v>44269</v>
      </c>
      <c r="N1316" s="111">
        <v>44269</v>
      </c>
      <c r="O1316" s="111"/>
      <c r="P1316" s="110" t="s">
        <v>837</v>
      </c>
      <c r="Q1316" s="110" t="s">
        <v>761</v>
      </c>
      <c r="R1316" s="110" t="s">
        <v>4174</v>
      </c>
      <c r="S1316" s="110" t="s">
        <v>4181</v>
      </c>
    </row>
    <row r="1317" spans="1:19" hidden="1" x14ac:dyDescent="0.2">
      <c r="A1317" s="110">
        <v>440306</v>
      </c>
      <c r="B1317" s="110" t="s">
        <v>2302</v>
      </c>
      <c r="C1317" s="110" t="s">
        <v>791</v>
      </c>
      <c r="D1317" s="110" t="s">
        <v>2303</v>
      </c>
      <c r="E1317" s="110" t="s">
        <v>6063</v>
      </c>
      <c r="G1317" s="110" t="s">
        <v>4330</v>
      </c>
      <c r="H1317" s="110" t="s">
        <v>4094</v>
      </c>
      <c r="I1317" s="110" t="s">
        <v>5659</v>
      </c>
      <c r="J1317" s="110" t="str">
        <f t="shared" si="20"/>
        <v xml:space="preserve">6160 Elm St #2715, Houston, TX 77081       </v>
      </c>
      <c r="K1317" s="111">
        <v>44263</v>
      </c>
      <c r="L1317" s="111">
        <v>44263</v>
      </c>
      <c r="M1317" s="111">
        <v>44336</v>
      </c>
      <c r="N1317" s="111">
        <v>44342</v>
      </c>
      <c r="O1317" s="111"/>
      <c r="P1317" s="110" t="s">
        <v>1025</v>
      </c>
      <c r="Q1317" s="110" t="s">
        <v>761</v>
      </c>
      <c r="R1317" s="110" t="s">
        <v>4407</v>
      </c>
      <c r="S1317" s="110" t="s">
        <v>4181</v>
      </c>
    </row>
    <row r="1318" spans="1:19" hidden="1" x14ac:dyDescent="0.2">
      <c r="A1318" s="110">
        <v>440307</v>
      </c>
      <c r="B1318" s="110" t="s">
        <v>1354</v>
      </c>
      <c r="D1318" s="110" t="s">
        <v>1127</v>
      </c>
      <c r="E1318" s="110" t="s">
        <v>6064</v>
      </c>
      <c r="G1318" s="110" t="s">
        <v>4330</v>
      </c>
      <c r="H1318" s="110" t="s">
        <v>4094</v>
      </c>
      <c r="I1318" s="110" t="s">
        <v>6065</v>
      </c>
      <c r="J1318" s="110" t="str">
        <f t="shared" si="20"/>
        <v xml:space="preserve">1325 Cedar Post Ln, Houston, TX 77055       </v>
      </c>
      <c r="K1318" s="111">
        <v>44263</v>
      </c>
      <c r="L1318" s="111">
        <v>44263</v>
      </c>
      <c r="M1318" s="111">
        <v>44912</v>
      </c>
      <c r="N1318" s="111">
        <v>44912</v>
      </c>
      <c r="O1318" s="111"/>
      <c r="P1318" s="110" t="s">
        <v>989</v>
      </c>
      <c r="Q1318" s="110" t="s">
        <v>761</v>
      </c>
      <c r="R1318" s="110" t="s">
        <v>4361</v>
      </c>
      <c r="S1318" s="110" t="s">
        <v>4181</v>
      </c>
    </row>
    <row r="1319" spans="1:19" hidden="1" x14ac:dyDescent="0.2">
      <c r="A1319" s="110">
        <v>440308</v>
      </c>
      <c r="B1319" s="110" t="s">
        <v>1102</v>
      </c>
      <c r="C1319" s="110" t="s">
        <v>762</v>
      </c>
      <c r="D1319" s="110" t="s">
        <v>2304</v>
      </c>
      <c r="E1319" s="110" t="s">
        <v>6066</v>
      </c>
      <c r="G1319" s="110" t="s">
        <v>4330</v>
      </c>
      <c r="H1319" s="110" t="s">
        <v>4094</v>
      </c>
      <c r="I1319" s="110" t="s">
        <v>5778</v>
      </c>
      <c r="J1319" s="110" t="str">
        <f t="shared" si="20"/>
        <v xml:space="preserve">3805 Wylie St, Houston, TX 77026       </v>
      </c>
      <c r="K1319" s="111">
        <v>44834</v>
      </c>
      <c r="L1319" s="111">
        <v>44263</v>
      </c>
      <c r="M1319" s="111">
        <v>45274</v>
      </c>
      <c r="N1319" s="111">
        <v>45274</v>
      </c>
      <c r="O1319" s="111">
        <v>45159</v>
      </c>
      <c r="P1319" s="110" t="s">
        <v>989</v>
      </c>
      <c r="Q1319" s="110" t="s">
        <v>761</v>
      </c>
      <c r="R1319" s="110" t="s">
        <v>4361</v>
      </c>
      <c r="S1319" s="110" t="s">
        <v>4181</v>
      </c>
    </row>
    <row r="1320" spans="1:19" hidden="1" x14ac:dyDescent="0.2">
      <c r="A1320" s="110">
        <v>440309</v>
      </c>
      <c r="B1320" s="110" t="s">
        <v>1503</v>
      </c>
      <c r="D1320" s="110" t="s">
        <v>2112</v>
      </c>
      <c r="E1320" s="110" t="s">
        <v>6067</v>
      </c>
      <c r="G1320" s="110" t="s">
        <v>6068</v>
      </c>
      <c r="H1320" s="110" t="s">
        <v>4094</v>
      </c>
      <c r="I1320" s="110" t="s">
        <v>4484</v>
      </c>
      <c r="J1320" s="110" t="str">
        <f t="shared" si="20"/>
        <v xml:space="preserve">3300 S Garrison St, Corinth, TX 76210       </v>
      </c>
      <c r="K1320" s="111">
        <v>44266</v>
      </c>
      <c r="L1320" s="111">
        <v>44266</v>
      </c>
      <c r="M1320" s="111">
        <v>44299</v>
      </c>
      <c r="N1320" s="111">
        <v>44299</v>
      </c>
      <c r="O1320" s="111"/>
      <c r="P1320" s="110" t="s">
        <v>1041</v>
      </c>
      <c r="Q1320" s="110" t="s">
        <v>761</v>
      </c>
      <c r="R1320" s="110" t="s">
        <v>4425</v>
      </c>
      <c r="S1320" s="110" t="s">
        <v>4181</v>
      </c>
    </row>
    <row r="1321" spans="1:19" hidden="1" x14ac:dyDescent="0.2">
      <c r="A1321" s="110">
        <v>440310</v>
      </c>
      <c r="B1321" s="110" t="s">
        <v>1214</v>
      </c>
      <c r="C1321" s="110" t="s">
        <v>762</v>
      </c>
      <c r="D1321" s="110" t="s">
        <v>907</v>
      </c>
      <c r="E1321" s="110" t="s">
        <v>6069</v>
      </c>
      <c r="G1321" s="110" t="s">
        <v>5621</v>
      </c>
      <c r="H1321" s="110" t="s">
        <v>4094</v>
      </c>
      <c r="I1321" s="110" t="s">
        <v>5622</v>
      </c>
      <c r="J1321" s="110" t="str">
        <f t="shared" si="20"/>
        <v xml:space="preserve">715 Turner Cove Ct, La Porte, TX 77571       </v>
      </c>
      <c r="K1321" s="111">
        <v>44573</v>
      </c>
      <c r="L1321" s="111">
        <v>44573</v>
      </c>
      <c r="M1321" s="111">
        <v>44712</v>
      </c>
      <c r="N1321" s="111">
        <v>44712</v>
      </c>
      <c r="O1321" s="111">
        <v>44573</v>
      </c>
      <c r="P1321" s="110" t="s">
        <v>1454</v>
      </c>
      <c r="Q1321" s="110" t="s">
        <v>761</v>
      </c>
      <c r="R1321" s="110" t="s">
        <v>4926</v>
      </c>
      <c r="S1321" s="110" t="s">
        <v>4181</v>
      </c>
    </row>
    <row r="1322" spans="1:19" hidden="1" x14ac:dyDescent="0.2">
      <c r="A1322" s="110">
        <v>440311</v>
      </c>
      <c r="B1322" s="110" t="s">
        <v>914</v>
      </c>
      <c r="C1322" s="110" t="s">
        <v>791</v>
      </c>
      <c r="D1322" s="110" t="s">
        <v>913</v>
      </c>
      <c r="E1322" s="110" t="s">
        <v>6070</v>
      </c>
      <c r="G1322" s="110" t="s">
        <v>4330</v>
      </c>
      <c r="H1322" s="110" t="s">
        <v>4094</v>
      </c>
      <c r="I1322" s="110" t="s">
        <v>5978</v>
      </c>
      <c r="J1322" s="110" t="str">
        <f t="shared" si="20"/>
        <v xml:space="preserve">11643 Innsbury Dr, Houston, TX 77093       </v>
      </c>
      <c r="K1322" s="111">
        <v>44271</v>
      </c>
      <c r="L1322" s="111">
        <v>44271</v>
      </c>
      <c r="M1322" s="111">
        <v>44910</v>
      </c>
      <c r="N1322" s="111">
        <v>44910</v>
      </c>
      <c r="O1322" s="111"/>
      <c r="P1322" s="110" t="s">
        <v>1041</v>
      </c>
      <c r="Q1322" s="110" t="s">
        <v>761</v>
      </c>
      <c r="R1322" s="110" t="s">
        <v>4425</v>
      </c>
      <c r="S1322" s="110" t="s">
        <v>4181</v>
      </c>
    </row>
    <row r="1323" spans="1:19" x14ac:dyDescent="0.2">
      <c r="A1323" s="110">
        <v>440312</v>
      </c>
      <c r="B1323" s="110" t="s">
        <v>2305</v>
      </c>
      <c r="D1323" s="110" t="s">
        <v>2306</v>
      </c>
      <c r="E1323" s="110" t="s">
        <v>6071</v>
      </c>
      <c r="G1323" s="110" t="s">
        <v>4330</v>
      </c>
      <c r="H1323" s="110" t="s">
        <v>4094</v>
      </c>
      <c r="I1323" s="110" t="s">
        <v>5634</v>
      </c>
      <c r="J1323" s="110" t="str">
        <f t="shared" si="20"/>
        <v xml:space="preserve">7000 Swonke Ln, Houston, TX 77040       </v>
      </c>
      <c r="K1323" s="111">
        <v>44271</v>
      </c>
      <c r="L1323" s="111">
        <v>44271</v>
      </c>
      <c r="M1323" s="111">
        <v>45623</v>
      </c>
      <c r="N1323" s="111"/>
      <c r="O1323" s="111"/>
      <c r="P1323" s="110" t="s">
        <v>1095</v>
      </c>
      <c r="Q1323" s="110" t="s">
        <v>761</v>
      </c>
      <c r="R1323" s="110" t="s">
        <v>4482</v>
      </c>
      <c r="S1323" s="110" t="s">
        <v>4181</v>
      </c>
    </row>
    <row r="1324" spans="1:19" hidden="1" x14ac:dyDescent="0.2">
      <c r="A1324" s="110">
        <v>440313</v>
      </c>
      <c r="B1324" s="110" t="s">
        <v>2307</v>
      </c>
      <c r="C1324" s="110" t="s">
        <v>778</v>
      </c>
      <c r="D1324" s="110" t="s">
        <v>1628</v>
      </c>
      <c r="E1324" s="110" t="s">
        <v>6072</v>
      </c>
      <c r="G1324" s="110" t="s">
        <v>4330</v>
      </c>
      <c r="H1324" s="110" t="s">
        <v>4094</v>
      </c>
      <c r="I1324" s="110" t="s">
        <v>5701</v>
      </c>
      <c r="J1324" s="110" t="str">
        <f t="shared" si="20"/>
        <v xml:space="preserve">17246 April Valley Ct, Houston, TX 77084       </v>
      </c>
      <c r="K1324" s="111">
        <v>44272</v>
      </c>
      <c r="L1324" s="111">
        <v>44272</v>
      </c>
      <c r="M1324" s="111">
        <v>44398</v>
      </c>
      <c r="N1324" s="111">
        <v>44398</v>
      </c>
      <c r="O1324" s="111"/>
      <c r="P1324" s="110" t="s">
        <v>1041</v>
      </c>
      <c r="Q1324" s="110" t="s">
        <v>761</v>
      </c>
      <c r="R1324" s="110" t="s">
        <v>4425</v>
      </c>
      <c r="S1324" s="110" t="s">
        <v>4181</v>
      </c>
    </row>
    <row r="1325" spans="1:19" hidden="1" x14ac:dyDescent="0.2">
      <c r="A1325" s="110">
        <v>440314</v>
      </c>
      <c r="B1325" s="110" t="s">
        <v>877</v>
      </c>
      <c r="C1325" s="110" t="s">
        <v>791</v>
      </c>
      <c r="D1325" s="110" t="s">
        <v>2055</v>
      </c>
      <c r="E1325" s="110" t="s">
        <v>6073</v>
      </c>
      <c r="G1325" s="110" t="s">
        <v>4330</v>
      </c>
      <c r="H1325" s="110" t="s">
        <v>4094</v>
      </c>
      <c r="I1325" s="110" t="s">
        <v>5911</v>
      </c>
      <c r="J1325" s="110" t="str">
        <f t="shared" si="20"/>
        <v xml:space="preserve">6431 Luce St, Houston, TX 77087       </v>
      </c>
      <c r="K1325" s="111">
        <v>44273</v>
      </c>
      <c r="L1325" s="111">
        <v>44273</v>
      </c>
      <c r="M1325" s="111">
        <v>44277</v>
      </c>
      <c r="N1325" s="111">
        <v>44277</v>
      </c>
      <c r="O1325" s="111"/>
      <c r="P1325" s="110" t="s">
        <v>1041</v>
      </c>
      <c r="Q1325" s="110" t="s">
        <v>761</v>
      </c>
      <c r="R1325" s="110" t="s">
        <v>4425</v>
      </c>
      <c r="S1325" s="110" t="s">
        <v>4181</v>
      </c>
    </row>
    <row r="1326" spans="1:19" hidden="1" x14ac:dyDescent="0.2">
      <c r="A1326" s="110">
        <v>440316</v>
      </c>
      <c r="B1326" s="110" t="s">
        <v>2240</v>
      </c>
      <c r="D1326" s="110" t="s">
        <v>2308</v>
      </c>
      <c r="E1326" s="110" t="s">
        <v>6074</v>
      </c>
      <c r="G1326" s="110" t="s">
        <v>4330</v>
      </c>
      <c r="H1326" s="110" t="s">
        <v>4094</v>
      </c>
      <c r="I1326" s="110" t="s">
        <v>5649</v>
      </c>
      <c r="J1326" s="110" t="str">
        <f t="shared" si="20"/>
        <v xml:space="preserve">7314 Abilene St, Houston, TX 77020       </v>
      </c>
      <c r="K1326" s="111">
        <v>44277</v>
      </c>
      <c r="L1326" s="111">
        <v>44277</v>
      </c>
      <c r="M1326" s="111">
        <v>44473</v>
      </c>
      <c r="N1326" s="111">
        <v>44473</v>
      </c>
      <c r="O1326" s="111"/>
      <c r="P1326" s="110" t="s">
        <v>1100</v>
      </c>
      <c r="Q1326" s="110" t="s">
        <v>761</v>
      </c>
      <c r="R1326" s="110" t="s">
        <v>4489</v>
      </c>
      <c r="S1326" s="110" t="s">
        <v>4181</v>
      </c>
    </row>
    <row r="1327" spans="1:19" hidden="1" x14ac:dyDescent="0.2">
      <c r="A1327" s="110">
        <v>440317</v>
      </c>
      <c r="B1327" s="110" t="s">
        <v>857</v>
      </c>
      <c r="D1327" s="110" t="s">
        <v>2309</v>
      </c>
      <c r="E1327" s="110" t="s">
        <v>6075</v>
      </c>
      <c r="G1327" s="110" t="s">
        <v>4330</v>
      </c>
      <c r="H1327" s="110" t="s">
        <v>4094</v>
      </c>
      <c r="I1327" s="110" t="s">
        <v>5627</v>
      </c>
      <c r="J1327" s="110" t="str">
        <f t="shared" si="20"/>
        <v xml:space="preserve">183 Coach Lamp Ln, Houston, TX 77060       </v>
      </c>
      <c r="K1327" s="111">
        <v>44286</v>
      </c>
      <c r="L1327" s="111">
        <v>44286</v>
      </c>
      <c r="M1327" s="111">
        <v>44589</v>
      </c>
      <c r="N1327" s="111">
        <v>44589</v>
      </c>
      <c r="O1327" s="111"/>
      <c r="P1327" s="110" t="s">
        <v>1025</v>
      </c>
      <c r="Q1327" s="110" t="s">
        <v>761</v>
      </c>
      <c r="R1327" s="110" t="s">
        <v>4407</v>
      </c>
      <c r="S1327" s="110" t="s">
        <v>4181</v>
      </c>
    </row>
    <row r="1328" spans="1:19" hidden="1" x14ac:dyDescent="0.2">
      <c r="A1328" s="110">
        <v>440318</v>
      </c>
      <c r="B1328" s="110" t="s">
        <v>928</v>
      </c>
      <c r="C1328" s="110" t="s">
        <v>769</v>
      </c>
      <c r="D1328" s="110" t="s">
        <v>2310</v>
      </c>
      <c r="E1328" s="110" t="s">
        <v>6076</v>
      </c>
      <c r="G1328" s="110" t="s">
        <v>5775</v>
      </c>
      <c r="H1328" s="110" t="s">
        <v>4094</v>
      </c>
      <c r="I1328" s="110" t="s">
        <v>5776</v>
      </c>
      <c r="J1328" s="110" t="str">
        <f t="shared" si="20"/>
        <v xml:space="preserve">9402 Selene Park Ln, Humble, TX 77396       </v>
      </c>
      <c r="K1328" s="111">
        <v>44312</v>
      </c>
      <c r="L1328" s="111">
        <v>44312</v>
      </c>
      <c r="M1328" s="111">
        <v>44386</v>
      </c>
      <c r="N1328" s="111">
        <v>44386</v>
      </c>
      <c r="O1328" s="111"/>
      <c r="P1328" s="110" t="s">
        <v>1041</v>
      </c>
      <c r="Q1328" s="110" t="s">
        <v>761</v>
      </c>
      <c r="R1328" s="110" t="s">
        <v>4425</v>
      </c>
      <c r="S1328" s="110" t="s">
        <v>4181</v>
      </c>
    </row>
    <row r="1329" spans="1:19" hidden="1" x14ac:dyDescent="0.2">
      <c r="A1329" s="110">
        <v>440319</v>
      </c>
      <c r="B1329" s="110" t="s">
        <v>2311</v>
      </c>
      <c r="C1329" s="110" t="s">
        <v>776</v>
      </c>
      <c r="D1329" s="110" t="s">
        <v>2312</v>
      </c>
      <c r="E1329" s="110" t="s">
        <v>6077</v>
      </c>
      <c r="G1329" s="110" t="s">
        <v>4330</v>
      </c>
      <c r="H1329" s="110" t="s">
        <v>4094</v>
      </c>
      <c r="I1329" s="110" t="s">
        <v>5874</v>
      </c>
      <c r="J1329" s="110" t="str">
        <f t="shared" si="20"/>
        <v xml:space="preserve">615 Apache St, Houston, TX 77022       </v>
      </c>
      <c r="K1329" s="111">
        <v>44312</v>
      </c>
      <c r="L1329" s="111">
        <v>44312</v>
      </c>
      <c r="M1329" s="111">
        <v>44421</v>
      </c>
      <c r="N1329" s="111">
        <v>44421</v>
      </c>
      <c r="O1329" s="111"/>
      <c r="P1329" s="110" t="s">
        <v>1025</v>
      </c>
      <c r="Q1329" s="110" t="s">
        <v>761</v>
      </c>
      <c r="R1329" s="110" t="s">
        <v>4407</v>
      </c>
      <c r="S1329" s="110" t="s">
        <v>4181</v>
      </c>
    </row>
    <row r="1330" spans="1:19" hidden="1" x14ac:dyDescent="0.2">
      <c r="A1330" s="110">
        <v>440320</v>
      </c>
      <c r="B1330" s="110" t="s">
        <v>2313</v>
      </c>
      <c r="D1330" s="110" t="s">
        <v>2314</v>
      </c>
      <c r="E1330" s="110" t="s">
        <v>6078</v>
      </c>
      <c r="G1330" s="110" t="s">
        <v>4330</v>
      </c>
      <c r="H1330" s="110" t="s">
        <v>4094</v>
      </c>
      <c r="I1330" s="110" t="s">
        <v>5950</v>
      </c>
      <c r="J1330" s="110" t="str">
        <f t="shared" si="20"/>
        <v xml:space="preserve">10547 Pleasanton Dr, Houston, TX 77038       </v>
      </c>
      <c r="K1330" s="111">
        <v>44312</v>
      </c>
      <c r="L1330" s="111">
        <v>44312</v>
      </c>
      <c r="M1330" s="111">
        <v>44312</v>
      </c>
      <c r="N1330" s="111">
        <v>44312</v>
      </c>
      <c r="O1330" s="111"/>
      <c r="P1330" s="110" t="s">
        <v>837</v>
      </c>
      <c r="Q1330" s="110" t="s">
        <v>761</v>
      </c>
      <c r="R1330" s="110" t="s">
        <v>4174</v>
      </c>
      <c r="S1330" s="110" t="s">
        <v>4181</v>
      </c>
    </row>
    <row r="1331" spans="1:19" hidden="1" x14ac:dyDescent="0.2">
      <c r="A1331" s="110">
        <v>440321</v>
      </c>
      <c r="B1331" s="110" t="s">
        <v>1966</v>
      </c>
      <c r="D1331" s="110" t="s">
        <v>785</v>
      </c>
      <c r="E1331" s="110" t="s">
        <v>6079</v>
      </c>
      <c r="G1331" s="110" t="s">
        <v>4330</v>
      </c>
      <c r="H1331" s="110" t="s">
        <v>4094</v>
      </c>
      <c r="I1331" s="110" t="s">
        <v>5605</v>
      </c>
      <c r="J1331" s="110" t="str">
        <f t="shared" si="20"/>
        <v xml:space="preserve">11315 Fondren Rd Apt#2406, Houston, TX 77035       </v>
      </c>
      <c r="K1331" s="111">
        <v>44312</v>
      </c>
      <c r="L1331" s="111">
        <v>44312</v>
      </c>
      <c r="M1331" s="111">
        <v>44881</v>
      </c>
      <c r="N1331" s="111">
        <v>44881</v>
      </c>
      <c r="O1331" s="111"/>
      <c r="P1331" s="110" t="s">
        <v>1025</v>
      </c>
      <c r="Q1331" s="110" t="s">
        <v>761</v>
      </c>
      <c r="R1331" s="110" t="s">
        <v>4407</v>
      </c>
      <c r="S1331" s="110" t="s">
        <v>4181</v>
      </c>
    </row>
    <row r="1332" spans="1:19" hidden="1" x14ac:dyDescent="0.2">
      <c r="A1332" s="110">
        <v>440322</v>
      </c>
      <c r="B1332" s="110" t="s">
        <v>1061</v>
      </c>
      <c r="C1332" s="110" t="s">
        <v>778</v>
      </c>
      <c r="D1332" s="110" t="s">
        <v>2315</v>
      </c>
      <c r="E1332" s="110" t="s">
        <v>6080</v>
      </c>
      <c r="G1332" s="110" t="s">
        <v>4330</v>
      </c>
      <c r="H1332" s="110" t="s">
        <v>4094</v>
      </c>
      <c r="I1332" s="110" t="s">
        <v>5907</v>
      </c>
      <c r="J1332" s="110" t="str">
        <f t="shared" si="20"/>
        <v xml:space="preserve">10617 Duncum St, Houston, TX 77013       </v>
      </c>
      <c r="K1332" s="111">
        <v>44312</v>
      </c>
      <c r="L1332" s="111">
        <v>44312</v>
      </c>
      <c r="M1332" s="111">
        <v>44421</v>
      </c>
      <c r="N1332" s="111">
        <v>44421</v>
      </c>
      <c r="O1332" s="111"/>
      <c r="P1332" s="110" t="s">
        <v>1025</v>
      </c>
      <c r="Q1332" s="110" t="s">
        <v>761</v>
      </c>
      <c r="R1332" s="110" t="s">
        <v>4407</v>
      </c>
      <c r="S1332" s="110" t="s">
        <v>4181</v>
      </c>
    </row>
    <row r="1333" spans="1:19" hidden="1" x14ac:dyDescent="0.2">
      <c r="A1333" s="110">
        <v>440323</v>
      </c>
      <c r="B1333" s="110" t="s">
        <v>1193</v>
      </c>
      <c r="D1333" s="110" t="s">
        <v>2287</v>
      </c>
      <c r="E1333" s="110" t="s">
        <v>6081</v>
      </c>
      <c r="G1333" s="110" t="s">
        <v>5775</v>
      </c>
      <c r="H1333" s="110" t="s">
        <v>4094</v>
      </c>
      <c r="I1333" s="110" t="s">
        <v>5776</v>
      </c>
      <c r="J1333" s="110" t="str">
        <f t="shared" si="20"/>
        <v xml:space="preserve">17802 Fire Sage Ct, Humble, TX 77396       </v>
      </c>
      <c r="K1333" s="111">
        <v>44312</v>
      </c>
      <c r="L1333" s="111">
        <v>44312</v>
      </c>
      <c r="M1333" s="111">
        <v>44421</v>
      </c>
      <c r="N1333" s="111">
        <v>44422</v>
      </c>
      <c r="O1333" s="111"/>
      <c r="P1333" s="110" t="s">
        <v>1454</v>
      </c>
      <c r="Q1333" s="110" t="s">
        <v>761</v>
      </c>
      <c r="R1333" s="110" t="s">
        <v>4926</v>
      </c>
      <c r="S1333" s="110" t="s">
        <v>4181</v>
      </c>
    </row>
    <row r="1334" spans="1:19" hidden="1" x14ac:dyDescent="0.2">
      <c r="A1334" s="110">
        <v>440324</v>
      </c>
      <c r="B1334" s="110" t="s">
        <v>1002</v>
      </c>
      <c r="D1334" s="110" t="s">
        <v>1305</v>
      </c>
      <c r="E1334" s="110" t="s">
        <v>6082</v>
      </c>
      <c r="G1334" s="110" t="s">
        <v>6083</v>
      </c>
      <c r="H1334" s="110" t="s">
        <v>4094</v>
      </c>
      <c r="I1334" s="110" t="s">
        <v>6084</v>
      </c>
      <c r="J1334" s="110" t="str">
        <f t="shared" si="20"/>
        <v xml:space="preserve">P.O. Box 720, Kendleton, TX 77451       </v>
      </c>
      <c r="K1334" s="111">
        <v>44312</v>
      </c>
      <c r="L1334" s="111">
        <v>44312</v>
      </c>
      <c r="M1334" s="111">
        <v>44312</v>
      </c>
      <c r="N1334" s="111">
        <v>44312</v>
      </c>
      <c r="O1334" s="111"/>
      <c r="P1334" s="110" t="s">
        <v>1025</v>
      </c>
      <c r="Q1334" s="110" t="s">
        <v>761</v>
      </c>
      <c r="R1334" s="110" t="s">
        <v>4407</v>
      </c>
      <c r="S1334" s="110" t="s">
        <v>4181</v>
      </c>
    </row>
    <row r="1335" spans="1:19" hidden="1" x14ac:dyDescent="0.2">
      <c r="A1335" s="110">
        <v>440325</v>
      </c>
      <c r="B1335" s="110" t="s">
        <v>914</v>
      </c>
      <c r="D1335" s="110" t="s">
        <v>794</v>
      </c>
      <c r="E1335" s="110" t="s">
        <v>6085</v>
      </c>
      <c r="G1335" s="110" t="s">
        <v>6086</v>
      </c>
      <c r="H1335" s="110" t="s">
        <v>4094</v>
      </c>
      <c r="I1335" s="110" t="s">
        <v>6087</v>
      </c>
      <c r="J1335" s="110" t="str">
        <f t="shared" si="20"/>
        <v xml:space="preserve">1809 Ripple Creek dr, Rosenberg, TX 77471       </v>
      </c>
      <c r="K1335" s="111">
        <v>44308</v>
      </c>
      <c r="L1335" s="111">
        <v>44308</v>
      </c>
      <c r="M1335" s="111">
        <v>44588</v>
      </c>
      <c r="N1335" s="111">
        <v>44588</v>
      </c>
      <c r="O1335" s="111"/>
      <c r="P1335" s="110" t="s">
        <v>1454</v>
      </c>
      <c r="Q1335" s="110" t="s">
        <v>761</v>
      </c>
      <c r="R1335" s="110" t="s">
        <v>4926</v>
      </c>
      <c r="S1335" s="110" t="s">
        <v>4181</v>
      </c>
    </row>
    <row r="1336" spans="1:19" hidden="1" x14ac:dyDescent="0.2">
      <c r="A1336" s="110">
        <v>440326</v>
      </c>
      <c r="B1336" s="110" t="s">
        <v>1263</v>
      </c>
      <c r="C1336" s="110" t="s">
        <v>778</v>
      </c>
      <c r="D1336" s="110" t="s">
        <v>1807</v>
      </c>
      <c r="E1336" s="110" t="s">
        <v>6088</v>
      </c>
      <c r="G1336" s="110" t="s">
        <v>4330</v>
      </c>
      <c r="H1336" s="110" t="s">
        <v>4094</v>
      </c>
      <c r="I1336" s="110" t="s">
        <v>5649</v>
      </c>
      <c r="J1336" s="110" t="str">
        <f t="shared" si="20"/>
        <v xml:space="preserve">7202 Eagle Pass, Houston, TX 77020       </v>
      </c>
      <c r="K1336" s="111">
        <v>44312</v>
      </c>
      <c r="L1336" s="111">
        <v>44312</v>
      </c>
      <c r="M1336" s="111">
        <v>44421</v>
      </c>
      <c r="N1336" s="111">
        <v>44421</v>
      </c>
      <c r="O1336" s="111"/>
      <c r="P1336" s="110" t="s">
        <v>1025</v>
      </c>
      <c r="Q1336" s="110" t="s">
        <v>761</v>
      </c>
      <c r="R1336" s="110" t="s">
        <v>4407</v>
      </c>
      <c r="S1336" s="110" t="s">
        <v>4181</v>
      </c>
    </row>
    <row r="1337" spans="1:19" hidden="1" x14ac:dyDescent="0.2">
      <c r="A1337" s="110">
        <v>440327</v>
      </c>
      <c r="B1337" s="110" t="s">
        <v>2307</v>
      </c>
      <c r="D1337" s="110" t="s">
        <v>2316</v>
      </c>
      <c r="E1337" s="110" t="s">
        <v>6089</v>
      </c>
      <c r="G1337" s="110" t="s">
        <v>6090</v>
      </c>
      <c r="H1337" s="110" t="s">
        <v>4094</v>
      </c>
      <c r="I1337" s="110" t="s">
        <v>6091</v>
      </c>
      <c r="J1337" s="110" t="str">
        <f t="shared" si="20"/>
        <v xml:space="preserve">1049 N Williamson St, Giddings, TX 78942       </v>
      </c>
      <c r="K1337" s="111">
        <v>44312</v>
      </c>
      <c r="L1337" s="111">
        <v>44312</v>
      </c>
      <c r="M1337" s="111">
        <v>44370</v>
      </c>
      <c r="N1337" s="111">
        <v>44370</v>
      </c>
      <c r="O1337" s="111"/>
      <c r="P1337" s="110" t="s">
        <v>1041</v>
      </c>
      <c r="Q1337" s="110" t="s">
        <v>761</v>
      </c>
      <c r="R1337" s="110" t="s">
        <v>4425</v>
      </c>
      <c r="S1337" s="110" t="s">
        <v>4181</v>
      </c>
    </row>
    <row r="1338" spans="1:19" hidden="1" x14ac:dyDescent="0.2">
      <c r="A1338" s="110">
        <v>440328</v>
      </c>
      <c r="B1338" s="110" t="s">
        <v>954</v>
      </c>
      <c r="C1338" s="110" t="s">
        <v>900</v>
      </c>
      <c r="D1338" s="110" t="s">
        <v>913</v>
      </c>
      <c r="E1338" s="110" t="s">
        <v>6092</v>
      </c>
      <c r="G1338" s="110" t="s">
        <v>4330</v>
      </c>
      <c r="H1338" s="110" t="s">
        <v>4094</v>
      </c>
      <c r="I1338" s="110" t="s">
        <v>5978</v>
      </c>
      <c r="J1338" s="110" t="str">
        <f t="shared" si="20"/>
        <v xml:space="preserve">3011 Hurlingham St, Houston, TX 77093       </v>
      </c>
      <c r="K1338" s="111">
        <v>44312</v>
      </c>
      <c r="L1338" s="111">
        <v>44312</v>
      </c>
      <c r="M1338" s="111">
        <v>44779</v>
      </c>
      <c r="N1338" s="111">
        <v>44779</v>
      </c>
      <c r="O1338" s="111"/>
      <c r="P1338" s="110" t="s">
        <v>1041</v>
      </c>
      <c r="Q1338" s="110" t="s">
        <v>761</v>
      </c>
      <c r="R1338" s="110" t="s">
        <v>4425</v>
      </c>
      <c r="S1338" s="110" t="s">
        <v>4181</v>
      </c>
    </row>
    <row r="1339" spans="1:19" hidden="1" x14ac:dyDescent="0.2">
      <c r="A1339" s="110">
        <v>440329</v>
      </c>
      <c r="B1339" s="110" t="s">
        <v>928</v>
      </c>
      <c r="C1339" s="110" t="s">
        <v>769</v>
      </c>
      <c r="D1339" s="110" t="s">
        <v>1305</v>
      </c>
      <c r="E1339" s="110" t="s">
        <v>6093</v>
      </c>
      <c r="G1339" s="110" t="s">
        <v>4353</v>
      </c>
      <c r="H1339" s="110" t="s">
        <v>4094</v>
      </c>
      <c r="I1339" s="110" t="s">
        <v>4354</v>
      </c>
      <c r="J1339" s="110" t="str">
        <f t="shared" si="20"/>
        <v xml:space="preserve">22114 Leirop Dr, Richmond, TX 77407       </v>
      </c>
      <c r="K1339" s="111">
        <v>44312</v>
      </c>
      <c r="L1339" s="111">
        <v>44312</v>
      </c>
      <c r="M1339" s="111">
        <v>44587</v>
      </c>
      <c r="N1339" s="111">
        <v>44587</v>
      </c>
      <c r="O1339" s="111"/>
      <c r="P1339" s="110" t="s">
        <v>837</v>
      </c>
      <c r="Q1339" s="110" t="s">
        <v>761</v>
      </c>
      <c r="R1339" s="110" t="s">
        <v>4174</v>
      </c>
      <c r="S1339" s="110" t="s">
        <v>4181</v>
      </c>
    </row>
    <row r="1340" spans="1:19" hidden="1" x14ac:dyDescent="0.2">
      <c r="A1340" s="110">
        <v>440330</v>
      </c>
      <c r="B1340" s="110" t="s">
        <v>1087</v>
      </c>
      <c r="D1340" s="110" t="s">
        <v>2317</v>
      </c>
      <c r="E1340" s="110" t="s">
        <v>6094</v>
      </c>
      <c r="G1340" s="110" t="s">
        <v>5486</v>
      </c>
      <c r="H1340" s="110" t="s">
        <v>4094</v>
      </c>
      <c r="I1340" s="110" t="s">
        <v>5487</v>
      </c>
      <c r="J1340" s="110" t="str">
        <f t="shared" si="20"/>
        <v xml:space="preserve">2814 Katherine St, Stafford, TX 77477       </v>
      </c>
      <c r="K1340" s="111">
        <v>44312</v>
      </c>
      <c r="L1340" s="111">
        <v>44312</v>
      </c>
      <c r="M1340" s="111">
        <v>44587</v>
      </c>
      <c r="N1340" s="111">
        <v>44587</v>
      </c>
      <c r="O1340" s="111"/>
      <c r="P1340" s="110" t="s">
        <v>1041</v>
      </c>
      <c r="Q1340" s="110" t="s">
        <v>761</v>
      </c>
      <c r="R1340" s="110" t="s">
        <v>4425</v>
      </c>
      <c r="S1340" s="110" t="s">
        <v>4181</v>
      </c>
    </row>
    <row r="1341" spans="1:19" hidden="1" x14ac:dyDescent="0.2">
      <c r="A1341" s="110">
        <v>440331</v>
      </c>
      <c r="B1341" s="110" t="s">
        <v>1311</v>
      </c>
      <c r="D1341" s="110" t="s">
        <v>1012</v>
      </c>
      <c r="E1341" s="110" t="s">
        <v>6095</v>
      </c>
      <c r="G1341" s="110" t="s">
        <v>6086</v>
      </c>
      <c r="H1341" s="110" t="s">
        <v>4094</v>
      </c>
      <c r="I1341" s="110" t="s">
        <v>6087</v>
      </c>
      <c r="J1341" s="110" t="str">
        <f t="shared" si="20"/>
        <v xml:space="preserve">1216 Ave E, Rosenberg, TX 77471       </v>
      </c>
      <c r="K1341" s="111">
        <v>44305</v>
      </c>
      <c r="L1341" s="111">
        <v>44305</v>
      </c>
      <c r="M1341" s="111">
        <v>44313</v>
      </c>
      <c r="N1341" s="111">
        <v>44323</v>
      </c>
      <c r="O1341" s="111"/>
      <c r="P1341" s="110" t="s">
        <v>837</v>
      </c>
      <c r="Q1341" s="110" t="s">
        <v>761</v>
      </c>
      <c r="R1341" s="110" t="s">
        <v>4174</v>
      </c>
      <c r="S1341" s="110" t="s">
        <v>4181</v>
      </c>
    </row>
    <row r="1342" spans="1:19" hidden="1" x14ac:dyDescent="0.2">
      <c r="A1342" s="110">
        <v>440332</v>
      </c>
      <c r="B1342" s="110" t="s">
        <v>1377</v>
      </c>
      <c r="C1342" s="110" t="s">
        <v>1047</v>
      </c>
      <c r="D1342" s="110" t="s">
        <v>787</v>
      </c>
      <c r="E1342" s="110" t="s">
        <v>6096</v>
      </c>
      <c r="G1342" s="110" t="s">
        <v>4330</v>
      </c>
      <c r="H1342" s="110" t="s">
        <v>4094</v>
      </c>
      <c r="I1342" s="110" t="s">
        <v>5734</v>
      </c>
      <c r="J1342" s="110" t="str">
        <f t="shared" si="20"/>
        <v xml:space="preserve">144 Clairy Court, Houston, TX 77076       </v>
      </c>
      <c r="K1342" s="111">
        <v>44319</v>
      </c>
      <c r="L1342" s="111">
        <v>44319</v>
      </c>
      <c r="M1342" s="111">
        <v>44396</v>
      </c>
      <c r="N1342" s="111">
        <v>44396</v>
      </c>
      <c r="O1342" s="111"/>
      <c r="P1342" s="110" t="s">
        <v>1352</v>
      </c>
      <c r="Q1342" s="110" t="s">
        <v>761</v>
      </c>
      <c r="R1342" s="110" t="s">
        <v>4818</v>
      </c>
      <c r="S1342" s="110" t="s">
        <v>4181</v>
      </c>
    </row>
    <row r="1343" spans="1:19" hidden="1" x14ac:dyDescent="0.2">
      <c r="A1343" s="110">
        <v>440333</v>
      </c>
      <c r="B1343" s="110" t="s">
        <v>2318</v>
      </c>
      <c r="D1343" s="110" t="s">
        <v>2319</v>
      </c>
      <c r="E1343" s="110" t="s">
        <v>6097</v>
      </c>
      <c r="G1343" s="110" t="s">
        <v>4330</v>
      </c>
      <c r="H1343" s="110" t="s">
        <v>4094</v>
      </c>
      <c r="I1343" s="110" t="s">
        <v>5654</v>
      </c>
      <c r="J1343" s="110" t="str">
        <f t="shared" si="20"/>
        <v xml:space="preserve">222 Tomlin Rd, Houston, TX 77037       </v>
      </c>
      <c r="K1343" s="111">
        <v>44319</v>
      </c>
      <c r="L1343" s="111">
        <v>44319</v>
      </c>
      <c r="M1343" s="111">
        <v>44722</v>
      </c>
      <c r="N1343" s="111">
        <v>44722</v>
      </c>
      <c r="O1343" s="111"/>
      <c r="P1343" s="110" t="s">
        <v>1025</v>
      </c>
      <c r="Q1343" s="110" t="s">
        <v>761</v>
      </c>
      <c r="R1343" s="110" t="s">
        <v>4407</v>
      </c>
      <c r="S1343" s="110" t="s">
        <v>4181</v>
      </c>
    </row>
    <row r="1344" spans="1:19" hidden="1" x14ac:dyDescent="0.2">
      <c r="A1344" s="110">
        <v>440334</v>
      </c>
      <c r="B1344" s="110" t="s">
        <v>2320</v>
      </c>
      <c r="C1344" s="110" t="s">
        <v>778</v>
      </c>
      <c r="D1344" s="110" t="s">
        <v>1775</v>
      </c>
      <c r="E1344" s="110" t="s">
        <v>6098</v>
      </c>
      <c r="G1344" s="110" t="s">
        <v>4330</v>
      </c>
      <c r="H1344" s="110" t="s">
        <v>4094</v>
      </c>
      <c r="I1344" s="110" t="s">
        <v>5781</v>
      </c>
      <c r="J1344" s="110" t="str">
        <f t="shared" si="20"/>
        <v xml:space="preserve">2647 Sockeye Dr, Houston, TX 77045       </v>
      </c>
      <c r="K1344" s="111">
        <v>44319</v>
      </c>
      <c r="L1344" s="111">
        <v>44319</v>
      </c>
      <c r="M1344" s="111">
        <v>44414</v>
      </c>
      <c r="N1344" s="111">
        <v>44414</v>
      </c>
      <c r="O1344" s="111"/>
      <c r="P1344" s="110" t="s">
        <v>837</v>
      </c>
      <c r="Q1344" s="110" t="s">
        <v>761</v>
      </c>
      <c r="R1344" s="110" t="s">
        <v>4174</v>
      </c>
      <c r="S1344" s="110" t="s">
        <v>4181</v>
      </c>
    </row>
    <row r="1345" spans="1:19" hidden="1" x14ac:dyDescent="0.2">
      <c r="A1345" s="110">
        <v>440335</v>
      </c>
      <c r="B1345" s="110" t="s">
        <v>1887</v>
      </c>
      <c r="D1345" s="110" t="s">
        <v>2321</v>
      </c>
      <c r="E1345" s="110" t="s">
        <v>6099</v>
      </c>
      <c r="G1345" s="110" t="s">
        <v>6100</v>
      </c>
      <c r="H1345" s="110" t="s">
        <v>4094</v>
      </c>
      <c r="I1345" s="110" t="s">
        <v>6017</v>
      </c>
      <c r="J1345" s="110" t="str">
        <f t="shared" si="20"/>
        <v xml:space="preserve">20713 Pearl St, Prairie View, TX 77484       </v>
      </c>
      <c r="K1345" s="111">
        <v>44319</v>
      </c>
      <c r="L1345" s="111">
        <v>44319</v>
      </c>
      <c r="M1345" s="111">
        <v>45262</v>
      </c>
      <c r="N1345" s="111">
        <v>45143</v>
      </c>
      <c r="O1345" s="111"/>
      <c r="P1345" s="110" t="s">
        <v>1454</v>
      </c>
      <c r="Q1345" s="110" t="s">
        <v>761</v>
      </c>
      <c r="R1345" s="110" t="s">
        <v>4926</v>
      </c>
      <c r="S1345" s="110" t="s">
        <v>4181</v>
      </c>
    </row>
    <row r="1346" spans="1:19" hidden="1" x14ac:dyDescent="0.2">
      <c r="A1346" s="110">
        <v>440336</v>
      </c>
      <c r="B1346" s="110" t="s">
        <v>1209</v>
      </c>
      <c r="D1346" s="110" t="s">
        <v>2322</v>
      </c>
      <c r="E1346" s="110" t="s">
        <v>6028</v>
      </c>
      <c r="G1346" s="110" t="s">
        <v>4330</v>
      </c>
      <c r="H1346" s="110" t="s">
        <v>4094</v>
      </c>
      <c r="I1346" s="110" t="s">
        <v>5644</v>
      </c>
      <c r="J1346" s="110" t="str">
        <f t="shared" si="20"/>
        <v xml:space="preserve">12715 Mystic Water Ln, Houston, TX 77044       </v>
      </c>
      <c r="K1346" s="111">
        <v>44319</v>
      </c>
      <c r="L1346" s="111">
        <v>44319</v>
      </c>
      <c r="M1346" s="111">
        <v>44961</v>
      </c>
      <c r="N1346" s="111">
        <v>44961</v>
      </c>
      <c r="O1346" s="111"/>
      <c r="P1346" s="110" t="s">
        <v>1041</v>
      </c>
      <c r="Q1346" s="110" t="s">
        <v>761</v>
      </c>
      <c r="R1346" s="110" t="s">
        <v>4425</v>
      </c>
      <c r="S1346" s="110" t="s">
        <v>4181</v>
      </c>
    </row>
    <row r="1347" spans="1:19" hidden="1" x14ac:dyDescent="0.2">
      <c r="A1347" s="110">
        <v>440337</v>
      </c>
      <c r="B1347" s="110" t="s">
        <v>2323</v>
      </c>
      <c r="D1347" s="110" t="s">
        <v>2324</v>
      </c>
      <c r="E1347" s="110" t="s">
        <v>6101</v>
      </c>
      <c r="G1347" s="110" t="s">
        <v>4330</v>
      </c>
      <c r="H1347" s="110" t="s">
        <v>4094</v>
      </c>
      <c r="I1347" s="110" t="s">
        <v>5649</v>
      </c>
      <c r="J1347" s="110" t="str">
        <f t="shared" ref="J1347:J1410" si="21">E1347 &amp; IF(F1347&lt;&gt;"", ", " &amp; F1347, "") &amp; ", " &amp; G1347 &amp; ", " &amp; H1347 &amp; " " &amp; I1347</f>
        <v xml:space="preserve">6421 Force St, Houston, TX 77020       </v>
      </c>
      <c r="K1347" s="111">
        <v>44319</v>
      </c>
      <c r="L1347" s="111">
        <v>44319</v>
      </c>
      <c r="M1347" s="111">
        <v>44722</v>
      </c>
      <c r="N1347" s="111">
        <v>44722</v>
      </c>
      <c r="O1347" s="111"/>
      <c r="P1347" s="110" t="s">
        <v>1025</v>
      </c>
      <c r="Q1347" s="110" t="s">
        <v>761</v>
      </c>
      <c r="R1347" s="110" t="s">
        <v>4407</v>
      </c>
      <c r="S1347" s="110" t="s">
        <v>4181</v>
      </c>
    </row>
    <row r="1348" spans="1:19" hidden="1" x14ac:dyDescent="0.2">
      <c r="A1348" s="110">
        <v>440338</v>
      </c>
      <c r="B1348" s="110" t="s">
        <v>877</v>
      </c>
      <c r="C1348" s="110" t="s">
        <v>769</v>
      </c>
      <c r="D1348" s="110" t="s">
        <v>2325</v>
      </c>
      <c r="E1348" s="110" t="s">
        <v>6102</v>
      </c>
      <c r="G1348" s="110" t="s">
        <v>6103</v>
      </c>
      <c r="H1348" s="110" t="s">
        <v>4094</v>
      </c>
      <c r="I1348" s="110" t="s">
        <v>6104</v>
      </c>
      <c r="J1348" s="110" t="str">
        <f t="shared" si="21"/>
        <v xml:space="preserve">1453 CR 808, Angleton, TX 77515       </v>
      </c>
      <c r="K1348" s="111">
        <v>44319</v>
      </c>
      <c r="L1348" s="111">
        <v>44319</v>
      </c>
      <c r="M1348" s="111">
        <v>44333</v>
      </c>
      <c r="N1348" s="111">
        <v>44333</v>
      </c>
      <c r="O1348" s="111"/>
      <c r="P1348" s="110" t="s">
        <v>1025</v>
      </c>
      <c r="Q1348" s="110" t="s">
        <v>761</v>
      </c>
      <c r="R1348" s="110" t="s">
        <v>4407</v>
      </c>
      <c r="S1348" s="110" t="s">
        <v>4181</v>
      </c>
    </row>
    <row r="1349" spans="1:19" hidden="1" x14ac:dyDescent="0.2">
      <c r="A1349" s="110">
        <v>440339</v>
      </c>
      <c r="B1349" s="110" t="s">
        <v>938</v>
      </c>
      <c r="C1349" s="110" t="s">
        <v>810</v>
      </c>
      <c r="D1349" s="110" t="s">
        <v>2326</v>
      </c>
      <c r="E1349" s="110" t="s">
        <v>6105</v>
      </c>
      <c r="G1349" s="110" t="s">
        <v>6106</v>
      </c>
      <c r="H1349" s="110" t="s">
        <v>4094</v>
      </c>
      <c r="I1349" s="110" t="s">
        <v>6107</v>
      </c>
      <c r="J1349" s="110" t="str">
        <f t="shared" si="21"/>
        <v xml:space="preserve">105 Ave C, Liberty, TX 77575       </v>
      </c>
      <c r="K1349" s="111">
        <v>44323</v>
      </c>
      <c r="L1349" s="111">
        <v>44323</v>
      </c>
      <c r="M1349" s="111">
        <v>44330</v>
      </c>
      <c r="N1349" s="111">
        <v>44330</v>
      </c>
      <c r="O1349" s="111"/>
      <c r="P1349" s="110" t="s">
        <v>1025</v>
      </c>
      <c r="Q1349" s="110" t="s">
        <v>761</v>
      </c>
      <c r="R1349" s="110" t="s">
        <v>4407</v>
      </c>
      <c r="S1349" s="110" t="s">
        <v>4181</v>
      </c>
    </row>
    <row r="1350" spans="1:19" hidden="1" x14ac:dyDescent="0.2">
      <c r="A1350" s="110">
        <v>440340</v>
      </c>
      <c r="B1350" s="110" t="s">
        <v>877</v>
      </c>
      <c r="C1350" s="110" t="s">
        <v>778</v>
      </c>
      <c r="D1350" s="110" t="s">
        <v>2327</v>
      </c>
      <c r="E1350" s="110" t="s">
        <v>6108</v>
      </c>
      <c r="G1350" s="110" t="s">
        <v>4330</v>
      </c>
      <c r="H1350" s="110" t="s">
        <v>4094</v>
      </c>
      <c r="I1350" s="110" t="s">
        <v>5555</v>
      </c>
      <c r="J1350" s="110" t="str">
        <f t="shared" si="21"/>
        <v xml:space="preserve">13006 Hollow Brook Dr, Houston, TX 77082       </v>
      </c>
      <c r="K1350" s="111">
        <v>44323</v>
      </c>
      <c r="L1350" s="111">
        <v>44323</v>
      </c>
      <c r="M1350" s="111">
        <v>44349</v>
      </c>
      <c r="N1350" s="111">
        <v>44349</v>
      </c>
      <c r="O1350" s="111"/>
      <c r="P1350" s="110" t="s">
        <v>1025</v>
      </c>
      <c r="Q1350" s="110" t="s">
        <v>761</v>
      </c>
      <c r="R1350" s="110" t="s">
        <v>4407</v>
      </c>
      <c r="S1350" s="110" t="s">
        <v>4181</v>
      </c>
    </row>
    <row r="1351" spans="1:19" hidden="1" x14ac:dyDescent="0.2">
      <c r="A1351" s="110">
        <v>440341</v>
      </c>
      <c r="B1351" s="110" t="s">
        <v>1800</v>
      </c>
      <c r="D1351" s="110" t="s">
        <v>1192</v>
      </c>
      <c r="E1351" s="110" t="s">
        <v>6109</v>
      </c>
      <c r="G1351" s="110" t="s">
        <v>6110</v>
      </c>
      <c r="H1351" s="110" t="s">
        <v>4094</v>
      </c>
      <c r="I1351" s="110" t="s">
        <v>6107</v>
      </c>
      <c r="J1351" s="110" t="str">
        <f t="shared" si="21"/>
        <v xml:space="preserve">352 County Road 185, Raywood, TX 77575       </v>
      </c>
      <c r="K1351" s="111">
        <v>44323</v>
      </c>
      <c r="L1351" s="111">
        <v>44323</v>
      </c>
      <c r="M1351" s="111">
        <v>44330</v>
      </c>
      <c r="N1351" s="111">
        <v>44330</v>
      </c>
      <c r="O1351" s="111"/>
      <c r="P1351" s="110" t="s">
        <v>1025</v>
      </c>
      <c r="Q1351" s="110" t="s">
        <v>761</v>
      </c>
      <c r="R1351" s="110" t="s">
        <v>4407</v>
      </c>
      <c r="S1351" s="110" t="s">
        <v>4181</v>
      </c>
    </row>
    <row r="1352" spans="1:19" hidden="1" x14ac:dyDescent="0.2">
      <c r="A1352" s="110">
        <v>440342</v>
      </c>
      <c r="B1352" s="110" t="s">
        <v>1503</v>
      </c>
      <c r="C1352" s="110" t="s">
        <v>950</v>
      </c>
      <c r="D1352" s="110" t="s">
        <v>2324</v>
      </c>
      <c r="E1352" s="110" t="s">
        <v>6111</v>
      </c>
      <c r="G1352" s="110" t="s">
        <v>4330</v>
      </c>
      <c r="H1352" s="110" t="s">
        <v>4094</v>
      </c>
      <c r="I1352" s="110" t="s">
        <v>5950</v>
      </c>
      <c r="J1352" s="110" t="str">
        <f t="shared" si="21"/>
        <v xml:space="preserve">1127 Pilot Point Dr, Houston, TX 77038       </v>
      </c>
      <c r="K1352" s="111">
        <v>44328</v>
      </c>
      <c r="L1352" s="111">
        <v>44328</v>
      </c>
      <c r="M1352" s="111">
        <v>45129</v>
      </c>
      <c r="N1352" s="111">
        <v>45129</v>
      </c>
      <c r="O1352" s="111"/>
      <c r="P1352" s="110" t="s">
        <v>1054</v>
      </c>
      <c r="Q1352" s="110" t="s">
        <v>761</v>
      </c>
      <c r="R1352" s="110" t="s">
        <v>4440</v>
      </c>
      <c r="S1352" s="110" t="s">
        <v>4181</v>
      </c>
    </row>
    <row r="1353" spans="1:19" hidden="1" x14ac:dyDescent="0.2">
      <c r="A1353" s="110">
        <v>440343</v>
      </c>
      <c r="B1353" s="110" t="s">
        <v>857</v>
      </c>
      <c r="D1353" s="110" t="s">
        <v>2328</v>
      </c>
      <c r="E1353" s="110" t="s">
        <v>6112</v>
      </c>
      <c r="G1353" s="110" t="s">
        <v>4353</v>
      </c>
      <c r="H1353" s="110" t="s">
        <v>4094</v>
      </c>
      <c r="I1353" s="110" t="s">
        <v>5886</v>
      </c>
      <c r="J1353" s="110" t="str">
        <f t="shared" si="21"/>
        <v xml:space="preserve">8718 Gladiolus Dr, Richmond, TX 77469       </v>
      </c>
      <c r="K1353" s="111">
        <v>44333</v>
      </c>
      <c r="L1353" s="111">
        <v>44333</v>
      </c>
      <c r="M1353" s="111">
        <v>44575</v>
      </c>
      <c r="N1353" s="111">
        <v>44575</v>
      </c>
      <c r="O1353" s="111"/>
      <c r="P1353" s="110" t="s">
        <v>1244</v>
      </c>
      <c r="Q1353" s="110" t="s">
        <v>761</v>
      </c>
      <c r="R1353" s="110" t="s">
        <v>4685</v>
      </c>
      <c r="S1353" s="110" t="s">
        <v>4181</v>
      </c>
    </row>
    <row r="1354" spans="1:19" hidden="1" x14ac:dyDescent="0.2">
      <c r="A1354" s="110">
        <v>440344</v>
      </c>
      <c r="B1354" s="110" t="s">
        <v>2329</v>
      </c>
      <c r="D1354" s="110" t="s">
        <v>1012</v>
      </c>
      <c r="E1354" s="110" t="s">
        <v>6113</v>
      </c>
      <c r="G1354" s="110" t="s">
        <v>4330</v>
      </c>
      <c r="H1354" s="110" t="s">
        <v>4094</v>
      </c>
      <c r="I1354" s="110" t="s">
        <v>5911</v>
      </c>
      <c r="J1354" s="110" t="str">
        <f t="shared" si="21"/>
        <v xml:space="preserve">6721 Myrtle St, Houston, TX 77087       </v>
      </c>
      <c r="K1354" s="111">
        <v>44349</v>
      </c>
      <c r="L1354" s="111">
        <v>44349</v>
      </c>
      <c r="M1354" s="111">
        <v>44377</v>
      </c>
      <c r="N1354" s="111">
        <v>44377</v>
      </c>
      <c r="O1354" s="111"/>
      <c r="P1354" s="110" t="s">
        <v>837</v>
      </c>
      <c r="Q1354" s="110" t="s">
        <v>761</v>
      </c>
      <c r="R1354" s="110" t="s">
        <v>4174</v>
      </c>
      <c r="S1354" s="110" t="s">
        <v>4181</v>
      </c>
    </row>
    <row r="1355" spans="1:19" hidden="1" x14ac:dyDescent="0.2">
      <c r="A1355" s="110">
        <v>440345</v>
      </c>
      <c r="B1355" s="110" t="s">
        <v>891</v>
      </c>
      <c r="D1355" s="110" t="s">
        <v>1916</v>
      </c>
      <c r="E1355" s="110" t="s">
        <v>6114</v>
      </c>
      <c r="G1355" s="110" t="s">
        <v>6086</v>
      </c>
      <c r="H1355" s="110" t="s">
        <v>4094</v>
      </c>
      <c r="I1355" s="110" t="s">
        <v>6087</v>
      </c>
      <c r="J1355" s="110" t="str">
        <f t="shared" si="21"/>
        <v xml:space="preserve">2614 Zephyr Lane, Rosenberg, TX 77471       </v>
      </c>
      <c r="K1355" s="111">
        <v>44357</v>
      </c>
      <c r="L1355" s="111">
        <v>44357</v>
      </c>
      <c r="M1355" s="111">
        <v>44861</v>
      </c>
      <c r="N1355" s="111">
        <v>44861</v>
      </c>
      <c r="O1355" s="111"/>
      <c r="P1355" s="110" t="s">
        <v>1025</v>
      </c>
      <c r="Q1355" s="110" t="s">
        <v>761</v>
      </c>
      <c r="R1355" s="110" t="s">
        <v>4407</v>
      </c>
      <c r="S1355" s="110" t="s">
        <v>4181</v>
      </c>
    </row>
    <row r="1356" spans="1:19" hidden="1" x14ac:dyDescent="0.2">
      <c r="A1356" s="110">
        <v>440346</v>
      </c>
      <c r="B1356" s="110" t="s">
        <v>1187</v>
      </c>
      <c r="D1356" s="110" t="s">
        <v>2330</v>
      </c>
      <c r="E1356" s="110" t="s">
        <v>6115</v>
      </c>
      <c r="G1356" s="110" t="s">
        <v>4330</v>
      </c>
      <c r="H1356" s="110" t="s">
        <v>4094</v>
      </c>
      <c r="I1356" s="110" t="s">
        <v>5629</v>
      </c>
      <c r="J1356" s="110" t="str">
        <f t="shared" si="21"/>
        <v xml:space="preserve">6838 Addicks Clodine Rd, Houston, TX 77083       </v>
      </c>
      <c r="K1356" s="111">
        <v>44361</v>
      </c>
      <c r="L1356" s="111">
        <v>44361</v>
      </c>
      <c r="M1356" s="111">
        <v>44372</v>
      </c>
      <c r="N1356" s="111">
        <v>44372</v>
      </c>
      <c r="O1356" s="111"/>
      <c r="P1356" s="110" t="s">
        <v>1025</v>
      </c>
      <c r="Q1356" s="110" t="s">
        <v>761</v>
      </c>
      <c r="R1356" s="110" t="s">
        <v>4407</v>
      </c>
      <c r="S1356" s="110" t="s">
        <v>4181</v>
      </c>
    </row>
    <row r="1357" spans="1:19" hidden="1" x14ac:dyDescent="0.2">
      <c r="A1357" s="110">
        <v>440347</v>
      </c>
      <c r="B1357" s="110" t="s">
        <v>2331</v>
      </c>
      <c r="C1357" s="110" t="s">
        <v>776</v>
      </c>
      <c r="D1357" s="110" t="s">
        <v>1258</v>
      </c>
      <c r="E1357" s="110" t="s">
        <v>6116</v>
      </c>
      <c r="G1357" s="110" t="s">
        <v>5588</v>
      </c>
      <c r="H1357" s="110" t="s">
        <v>4094</v>
      </c>
      <c r="I1357" s="110" t="s">
        <v>5814</v>
      </c>
      <c r="J1357" s="110" t="str">
        <f t="shared" si="21"/>
        <v xml:space="preserve">1227 Twining Oaks Ln, Missouri City, TX 77489       </v>
      </c>
      <c r="K1357" s="111">
        <v>44357</v>
      </c>
      <c r="L1357" s="111">
        <v>44357</v>
      </c>
      <c r="M1357" s="111">
        <v>44890</v>
      </c>
      <c r="N1357" s="111">
        <v>44890</v>
      </c>
      <c r="O1357" s="111"/>
      <c r="P1357" s="110" t="s">
        <v>1454</v>
      </c>
      <c r="Q1357" s="110" t="s">
        <v>761</v>
      </c>
      <c r="R1357" s="110" t="s">
        <v>4926</v>
      </c>
      <c r="S1357" s="110" t="s">
        <v>4181</v>
      </c>
    </row>
    <row r="1358" spans="1:19" hidden="1" x14ac:dyDescent="0.2">
      <c r="A1358" s="110">
        <v>440348</v>
      </c>
      <c r="B1358" s="110" t="s">
        <v>2024</v>
      </c>
      <c r="D1358" s="110" t="s">
        <v>2332</v>
      </c>
      <c r="E1358" s="110" t="s">
        <v>6117</v>
      </c>
      <c r="G1358" s="110" t="s">
        <v>4330</v>
      </c>
      <c r="H1358" s="110" t="s">
        <v>4094</v>
      </c>
      <c r="I1358" s="110" t="s">
        <v>5950</v>
      </c>
      <c r="J1358" s="110" t="str">
        <f t="shared" si="21"/>
        <v xml:space="preserve">12854 Edgewood Park Dr, Houston, TX 77038       </v>
      </c>
      <c r="K1358" s="111">
        <v>44361</v>
      </c>
      <c r="L1358" s="111">
        <v>44361</v>
      </c>
      <c r="M1358" s="111">
        <v>44953</v>
      </c>
      <c r="N1358" s="111">
        <v>44953</v>
      </c>
      <c r="O1358" s="111"/>
      <c r="P1358" s="110" t="s">
        <v>1054</v>
      </c>
      <c r="Q1358" s="110" t="s">
        <v>761</v>
      </c>
      <c r="R1358" s="110" t="s">
        <v>4440</v>
      </c>
      <c r="S1358" s="110" t="s">
        <v>4181</v>
      </c>
    </row>
    <row r="1359" spans="1:19" hidden="1" x14ac:dyDescent="0.2">
      <c r="A1359" s="110">
        <v>440349</v>
      </c>
      <c r="B1359" s="110" t="s">
        <v>1258</v>
      </c>
      <c r="C1359" s="110" t="s">
        <v>778</v>
      </c>
      <c r="D1359" s="110" t="s">
        <v>2333</v>
      </c>
      <c r="E1359" s="110" t="s">
        <v>6118</v>
      </c>
      <c r="G1359" s="110" t="s">
        <v>4330</v>
      </c>
      <c r="H1359" s="110" t="s">
        <v>4094</v>
      </c>
      <c r="I1359" s="110" t="s">
        <v>5605</v>
      </c>
      <c r="J1359" s="110" t="str">
        <f t="shared" si="21"/>
        <v xml:space="preserve">11315 Fondren Rd #5221, Houston, TX 77035       </v>
      </c>
      <c r="K1359" s="111">
        <v>44361</v>
      </c>
      <c r="L1359" s="111">
        <v>44361</v>
      </c>
      <c r="M1359" s="111">
        <v>44882</v>
      </c>
      <c r="N1359" s="111">
        <v>44882</v>
      </c>
      <c r="O1359" s="111"/>
      <c r="P1359" s="110" t="s">
        <v>1025</v>
      </c>
      <c r="Q1359" s="110" t="s">
        <v>761</v>
      </c>
      <c r="R1359" s="110" t="s">
        <v>4407</v>
      </c>
      <c r="S1359" s="110" t="s">
        <v>4181</v>
      </c>
    </row>
    <row r="1360" spans="1:19" hidden="1" x14ac:dyDescent="0.2">
      <c r="A1360" s="110">
        <v>440350</v>
      </c>
      <c r="B1360" s="110" t="s">
        <v>1182</v>
      </c>
      <c r="D1360" s="110" t="s">
        <v>2334</v>
      </c>
      <c r="E1360" s="110" t="s">
        <v>6119</v>
      </c>
      <c r="G1360" s="110" t="s">
        <v>5935</v>
      </c>
      <c r="H1360" s="110" t="s">
        <v>4094</v>
      </c>
      <c r="I1360" s="110" t="s">
        <v>5936</v>
      </c>
      <c r="J1360" s="110" t="str">
        <f t="shared" si="21"/>
        <v xml:space="preserve">555 CR 2340, Dayton, TX 77535       </v>
      </c>
      <c r="K1360" s="111">
        <v>44357</v>
      </c>
      <c r="L1360" s="111">
        <v>44357</v>
      </c>
      <c r="M1360" s="111">
        <v>44861</v>
      </c>
      <c r="N1360" s="111">
        <v>44861</v>
      </c>
      <c r="O1360" s="111"/>
      <c r="P1360" s="110" t="s">
        <v>1022</v>
      </c>
      <c r="Q1360" s="110" t="s">
        <v>761</v>
      </c>
      <c r="R1360" s="110" t="s">
        <v>4404</v>
      </c>
      <c r="S1360" s="110" t="s">
        <v>4181</v>
      </c>
    </row>
    <row r="1361" spans="1:19" hidden="1" x14ac:dyDescent="0.2">
      <c r="A1361" s="110">
        <v>440351</v>
      </c>
      <c r="B1361" s="110" t="s">
        <v>1436</v>
      </c>
      <c r="D1361" s="110" t="s">
        <v>2335</v>
      </c>
      <c r="E1361" s="110" t="s">
        <v>6120</v>
      </c>
      <c r="G1361" s="110" t="s">
        <v>5631</v>
      </c>
      <c r="H1361" s="110" t="s">
        <v>4094</v>
      </c>
      <c r="I1361" s="110" t="s">
        <v>6027</v>
      </c>
      <c r="J1361" s="110" t="str">
        <f t="shared" si="21"/>
        <v xml:space="preserve">248 Road 5102, Cleveland, TX 77327       </v>
      </c>
      <c r="K1361" s="111">
        <v>44362</v>
      </c>
      <c r="L1361" s="111">
        <v>44362</v>
      </c>
      <c r="M1361" s="111">
        <v>44469</v>
      </c>
      <c r="N1361" s="111">
        <v>44469</v>
      </c>
      <c r="O1361" s="111"/>
      <c r="P1361" s="110" t="s">
        <v>837</v>
      </c>
      <c r="Q1361" s="110" t="s">
        <v>761</v>
      </c>
      <c r="R1361" s="110" t="s">
        <v>4174</v>
      </c>
      <c r="S1361" s="110" t="s">
        <v>4181</v>
      </c>
    </row>
    <row r="1362" spans="1:19" hidden="1" x14ac:dyDescent="0.2">
      <c r="A1362" s="110">
        <v>440352</v>
      </c>
      <c r="B1362" s="110" t="s">
        <v>877</v>
      </c>
      <c r="C1362" s="110" t="s">
        <v>816</v>
      </c>
      <c r="D1362" s="110" t="s">
        <v>1139</v>
      </c>
      <c r="E1362" s="110" t="s">
        <v>6121</v>
      </c>
      <c r="G1362" s="110" t="s">
        <v>4330</v>
      </c>
      <c r="H1362" s="110" t="s">
        <v>4094</v>
      </c>
      <c r="I1362" s="110" t="s">
        <v>5978</v>
      </c>
      <c r="J1362" s="110" t="str">
        <f t="shared" si="21"/>
        <v xml:space="preserve">3920 Cedar Hill Ln, Houston, TX 77093       </v>
      </c>
      <c r="K1362" s="111">
        <v>44361</v>
      </c>
      <c r="L1362" s="111">
        <v>44361</v>
      </c>
      <c r="M1362" s="111">
        <v>44372</v>
      </c>
      <c r="N1362" s="111">
        <v>44372</v>
      </c>
      <c r="O1362" s="111"/>
      <c r="P1362" s="110" t="s">
        <v>1025</v>
      </c>
      <c r="Q1362" s="110" t="s">
        <v>761</v>
      </c>
      <c r="R1362" s="110" t="s">
        <v>4407</v>
      </c>
      <c r="S1362" s="110" t="s">
        <v>4181</v>
      </c>
    </row>
    <row r="1363" spans="1:19" hidden="1" x14ac:dyDescent="0.2">
      <c r="A1363" s="110">
        <v>440353</v>
      </c>
      <c r="B1363" s="110" t="s">
        <v>877</v>
      </c>
      <c r="C1363" s="110" t="s">
        <v>848</v>
      </c>
      <c r="D1363" s="110" t="s">
        <v>2336</v>
      </c>
      <c r="E1363" s="110" t="s">
        <v>6122</v>
      </c>
      <c r="G1363" s="110" t="s">
        <v>5715</v>
      </c>
      <c r="H1363" s="110" t="s">
        <v>4094</v>
      </c>
      <c r="I1363" s="110" t="s">
        <v>5716</v>
      </c>
      <c r="J1363" s="110" t="str">
        <f t="shared" si="21"/>
        <v xml:space="preserve">305 Howell St, Rosharon, TX 77583       </v>
      </c>
      <c r="K1363" s="111">
        <v>44363</v>
      </c>
      <c r="L1363" s="111">
        <v>44363</v>
      </c>
      <c r="M1363" s="111">
        <v>44575</v>
      </c>
      <c r="N1363" s="111">
        <v>44575</v>
      </c>
      <c r="O1363" s="111"/>
      <c r="P1363" s="110" t="s">
        <v>1025</v>
      </c>
      <c r="Q1363" s="110" t="s">
        <v>761</v>
      </c>
      <c r="R1363" s="110" t="s">
        <v>4407</v>
      </c>
      <c r="S1363" s="110" t="s">
        <v>4181</v>
      </c>
    </row>
    <row r="1364" spans="1:19" hidden="1" x14ac:dyDescent="0.2">
      <c r="A1364" s="110">
        <v>440354</v>
      </c>
      <c r="B1364" s="110" t="s">
        <v>877</v>
      </c>
      <c r="C1364" s="110" t="s">
        <v>776</v>
      </c>
      <c r="D1364" s="110" t="s">
        <v>2337</v>
      </c>
      <c r="E1364" s="110" t="s">
        <v>6123</v>
      </c>
      <c r="G1364" s="110" t="s">
        <v>4330</v>
      </c>
      <c r="H1364" s="110" t="s">
        <v>4094</v>
      </c>
      <c r="I1364" s="110" t="s">
        <v>5647</v>
      </c>
      <c r="J1364" s="110" t="str">
        <f t="shared" si="21"/>
        <v xml:space="preserve">5140 Polk St, Houston, TX 77023       </v>
      </c>
      <c r="K1364" s="111">
        <v>44376</v>
      </c>
      <c r="L1364" s="111">
        <v>44376</v>
      </c>
      <c r="M1364" s="111">
        <v>45143</v>
      </c>
      <c r="N1364" s="111">
        <v>45143</v>
      </c>
      <c r="O1364" s="111"/>
      <c r="P1364" s="110" t="s">
        <v>1054</v>
      </c>
      <c r="Q1364" s="110" t="s">
        <v>761</v>
      </c>
      <c r="R1364" s="110" t="s">
        <v>4440</v>
      </c>
      <c r="S1364" s="110" t="s">
        <v>4181</v>
      </c>
    </row>
    <row r="1365" spans="1:19" hidden="1" x14ac:dyDescent="0.2">
      <c r="A1365" s="110">
        <v>440355</v>
      </c>
      <c r="B1365" s="110" t="s">
        <v>877</v>
      </c>
      <c r="C1365" s="110" t="s">
        <v>848</v>
      </c>
      <c r="D1365" s="110" t="s">
        <v>758</v>
      </c>
      <c r="E1365" s="110" t="s">
        <v>6124</v>
      </c>
      <c r="G1365" s="110" t="s">
        <v>4330</v>
      </c>
      <c r="H1365" s="110" t="s">
        <v>4094</v>
      </c>
      <c r="I1365" s="110" t="s">
        <v>5629</v>
      </c>
      <c r="J1365" s="110" t="str">
        <f t="shared" si="21"/>
        <v xml:space="preserve">13315 Robinglen Dr, Houston, TX 77083       </v>
      </c>
      <c r="K1365" s="111">
        <v>44376</v>
      </c>
      <c r="L1365" s="111">
        <v>44376</v>
      </c>
      <c r="M1365" s="111">
        <v>44489</v>
      </c>
      <c r="N1365" s="111">
        <v>44489</v>
      </c>
      <c r="O1365" s="111"/>
      <c r="P1365" s="110" t="s">
        <v>1027</v>
      </c>
      <c r="Q1365" s="110" t="s">
        <v>761</v>
      </c>
      <c r="R1365" s="110" t="s">
        <v>4411</v>
      </c>
      <c r="S1365" s="110" t="s">
        <v>4181</v>
      </c>
    </row>
    <row r="1366" spans="1:19" hidden="1" x14ac:dyDescent="0.2">
      <c r="A1366" s="110">
        <v>440356</v>
      </c>
      <c r="B1366" s="110" t="s">
        <v>2338</v>
      </c>
      <c r="D1366" s="110" t="s">
        <v>2339</v>
      </c>
      <c r="E1366" s="110" t="s">
        <v>6125</v>
      </c>
      <c r="G1366" s="110" t="s">
        <v>4330</v>
      </c>
      <c r="H1366" s="110" t="s">
        <v>4094</v>
      </c>
      <c r="I1366" s="110" t="s">
        <v>5874</v>
      </c>
      <c r="J1366" s="110" t="str">
        <f t="shared" si="21"/>
        <v xml:space="preserve">608 De Boll St, Houston, TX 77022       </v>
      </c>
      <c r="K1366" s="111">
        <v>44376</v>
      </c>
      <c r="L1366" s="111">
        <v>44376</v>
      </c>
      <c r="M1366" s="111">
        <v>44587</v>
      </c>
      <c r="N1366" s="111">
        <v>44587</v>
      </c>
      <c r="O1366" s="111"/>
      <c r="P1366" s="110" t="s">
        <v>837</v>
      </c>
      <c r="Q1366" s="110" t="s">
        <v>761</v>
      </c>
      <c r="R1366" s="110" t="s">
        <v>4174</v>
      </c>
      <c r="S1366" s="110" t="s">
        <v>4181</v>
      </c>
    </row>
    <row r="1367" spans="1:19" hidden="1" x14ac:dyDescent="0.2">
      <c r="A1367" s="110">
        <v>440357</v>
      </c>
      <c r="B1367" s="110" t="s">
        <v>857</v>
      </c>
      <c r="D1367" s="110" t="s">
        <v>2340</v>
      </c>
      <c r="E1367" s="110" t="s">
        <v>6126</v>
      </c>
      <c r="G1367" s="110" t="s">
        <v>4330</v>
      </c>
      <c r="H1367" s="110" t="s">
        <v>4094</v>
      </c>
      <c r="I1367" s="110" t="s">
        <v>5911</v>
      </c>
      <c r="J1367" s="110" t="str">
        <f t="shared" si="21"/>
        <v xml:space="preserve">6826 Keller St, Houston, TX 77087       </v>
      </c>
      <c r="K1367" s="111">
        <v>44390</v>
      </c>
      <c r="L1367" s="111">
        <v>44390</v>
      </c>
      <c r="M1367" s="111">
        <v>44393</v>
      </c>
      <c r="N1367" s="111">
        <v>44393</v>
      </c>
      <c r="O1367" s="111"/>
      <c r="P1367" s="110" t="s">
        <v>837</v>
      </c>
      <c r="Q1367" s="110" t="s">
        <v>761</v>
      </c>
      <c r="R1367" s="110" t="s">
        <v>4174</v>
      </c>
      <c r="S1367" s="110" t="s">
        <v>4181</v>
      </c>
    </row>
    <row r="1368" spans="1:19" hidden="1" x14ac:dyDescent="0.2">
      <c r="A1368" s="110">
        <v>440358</v>
      </c>
      <c r="B1368" s="110" t="s">
        <v>2341</v>
      </c>
      <c r="D1368" s="110" t="s">
        <v>2342</v>
      </c>
      <c r="E1368" s="110" t="s">
        <v>6127</v>
      </c>
      <c r="G1368" s="110" t="s">
        <v>5596</v>
      </c>
      <c r="H1368" s="110" t="s">
        <v>4094</v>
      </c>
      <c r="I1368" s="110" t="s">
        <v>5597</v>
      </c>
      <c r="J1368" s="110" t="str">
        <f t="shared" si="21"/>
        <v xml:space="preserve">702 Patou St, Channelview, TX 77530       </v>
      </c>
      <c r="K1368" s="111">
        <v>44389</v>
      </c>
      <c r="L1368" s="111">
        <v>44389</v>
      </c>
      <c r="M1368" s="111">
        <v>45003</v>
      </c>
      <c r="N1368" s="111">
        <v>45003</v>
      </c>
      <c r="O1368" s="111"/>
      <c r="P1368" s="110" t="s">
        <v>1054</v>
      </c>
      <c r="Q1368" s="110" t="s">
        <v>761</v>
      </c>
      <c r="R1368" s="110" t="s">
        <v>4440</v>
      </c>
      <c r="S1368" s="110" t="s">
        <v>4181</v>
      </c>
    </row>
    <row r="1369" spans="1:19" hidden="1" x14ac:dyDescent="0.2">
      <c r="A1369" s="110">
        <v>440359</v>
      </c>
      <c r="B1369" s="110" t="s">
        <v>2343</v>
      </c>
      <c r="D1369" s="110" t="s">
        <v>917</v>
      </c>
      <c r="E1369" s="110" t="s">
        <v>6128</v>
      </c>
      <c r="G1369" s="110" t="s">
        <v>4104</v>
      </c>
      <c r="H1369" s="110" t="s">
        <v>4094</v>
      </c>
      <c r="I1369" s="110" t="s">
        <v>4496</v>
      </c>
      <c r="J1369" s="110" t="str">
        <f t="shared" si="21"/>
        <v xml:space="preserve">1447 Hortense Ave, Dallas, TX 75216       </v>
      </c>
      <c r="K1369" s="111">
        <v>44396</v>
      </c>
      <c r="L1369" s="111">
        <v>44396</v>
      </c>
      <c r="M1369" s="111">
        <v>44561</v>
      </c>
      <c r="N1369" s="111">
        <v>44561</v>
      </c>
      <c r="O1369" s="111"/>
      <c r="P1369" s="110" t="s">
        <v>1454</v>
      </c>
      <c r="Q1369" s="110" t="s">
        <v>761</v>
      </c>
      <c r="R1369" s="110" t="s">
        <v>4926</v>
      </c>
      <c r="S1369" s="110" t="s">
        <v>4181</v>
      </c>
    </row>
    <row r="1370" spans="1:19" hidden="1" x14ac:dyDescent="0.2">
      <c r="A1370" s="110">
        <v>440360</v>
      </c>
      <c r="B1370" s="110" t="s">
        <v>1138</v>
      </c>
      <c r="D1370" s="110" t="s">
        <v>2344</v>
      </c>
      <c r="E1370" s="110" t="s">
        <v>6129</v>
      </c>
      <c r="G1370" s="110" t="s">
        <v>4119</v>
      </c>
      <c r="H1370" s="110" t="s">
        <v>4094</v>
      </c>
      <c r="I1370" s="110" t="s">
        <v>4313</v>
      </c>
      <c r="J1370" s="110" t="str">
        <f t="shared" si="21"/>
        <v xml:space="preserve">3521 Rufus St, Fort Worth, TX 76119       </v>
      </c>
      <c r="K1370" s="111">
        <v>44397</v>
      </c>
      <c r="L1370" s="111">
        <v>44397</v>
      </c>
      <c r="M1370" s="111">
        <v>44561</v>
      </c>
      <c r="N1370" s="111">
        <v>44561</v>
      </c>
      <c r="O1370" s="111"/>
      <c r="P1370" s="110" t="s">
        <v>1027</v>
      </c>
      <c r="Q1370" s="110" t="s">
        <v>761</v>
      </c>
      <c r="R1370" s="110" t="s">
        <v>4411</v>
      </c>
      <c r="S1370" s="110" t="s">
        <v>4181</v>
      </c>
    </row>
    <row r="1371" spans="1:19" hidden="1" x14ac:dyDescent="0.2">
      <c r="A1371" s="110">
        <v>440361</v>
      </c>
      <c r="B1371" s="110" t="s">
        <v>2345</v>
      </c>
      <c r="C1371" s="110" t="s">
        <v>791</v>
      </c>
      <c r="D1371" s="110" t="s">
        <v>2346</v>
      </c>
      <c r="E1371" s="110" t="s">
        <v>5852</v>
      </c>
      <c r="G1371" s="110" t="s">
        <v>4330</v>
      </c>
      <c r="H1371" s="110" t="s">
        <v>4094</v>
      </c>
      <c r="I1371" s="110" t="s">
        <v>5599</v>
      </c>
      <c r="J1371" s="110" t="str">
        <f t="shared" si="21"/>
        <v xml:space="preserve">14863 Beaconsfield Dr, Houston, TX 77015       </v>
      </c>
      <c r="K1371" s="111">
        <v>44391</v>
      </c>
      <c r="L1371" s="111">
        <v>44391</v>
      </c>
      <c r="M1371" s="111">
        <v>44586</v>
      </c>
      <c r="N1371" s="111">
        <v>44586</v>
      </c>
      <c r="O1371" s="111"/>
      <c r="P1371" s="110" t="s">
        <v>837</v>
      </c>
      <c r="Q1371" s="110" t="s">
        <v>761</v>
      </c>
      <c r="R1371" s="110" t="s">
        <v>4174</v>
      </c>
      <c r="S1371" s="110" t="s">
        <v>4181</v>
      </c>
    </row>
    <row r="1372" spans="1:19" hidden="1" x14ac:dyDescent="0.2">
      <c r="A1372" s="110">
        <v>440362</v>
      </c>
      <c r="B1372" s="110" t="s">
        <v>2347</v>
      </c>
      <c r="C1372" s="110" t="s">
        <v>1047</v>
      </c>
      <c r="D1372" s="110" t="s">
        <v>2348</v>
      </c>
      <c r="E1372" s="110" t="s">
        <v>6130</v>
      </c>
      <c r="G1372" s="110" t="s">
        <v>4330</v>
      </c>
      <c r="H1372" s="110" t="s">
        <v>4094</v>
      </c>
      <c r="I1372" s="110" t="s">
        <v>5907</v>
      </c>
      <c r="J1372" s="110" t="str">
        <f t="shared" si="21"/>
        <v xml:space="preserve">662 Maxey Rd Apt#44, Houston, TX 77013       </v>
      </c>
      <c r="K1372" s="111">
        <v>44392</v>
      </c>
      <c r="L1372" s="111">
        <v>44392</v>
      </c>
      <c r="M1372" s="111">
        <v>44858</v>
      </c>
      <c r="N1372" s="111">
        <v>44858</v>
      </c>
      <c r="O1372" s="111"/>
      <c r="P1372" s="110" t="s">
        <v>1100</v>
      </c>
      <c r="Q1372" s="110" t="s">
        <v>761</v>
      </c>
      <c r="R1372" s="110" t="s">
        <v>4489</v>
      </c>
      <c r="S1372" s="110" t="s">
        <v>4181</v>
      </c>
    </row>
    <row r="1373" spans="1:19" hidden="1" x14ac:dyDescent="0.2">
      <c r="A1373" s="110">
        <v>440363</v>
      </c>
      <c r="B1373" s="110" t="s">
        <v>2349</v>
      </c>
      <c r="C1373" s="110" t="s">
        <v>848</v>
      </c>
      <c r="D1373" s="110" t="s">
        <v>1099</v>
      </c>
      <c r="E1373" s="110" t="s">
        <v>6131</v>
      </c>
      <c r="G1373" s="110" t="s">
        <v>4330</v>
      </c>
      <c r="H1373" s="110" t="s">
        <v>4094</v>
      </c>
      <c r="I1373" s="110" t="s">
        <v>5783</v>
      </c>
      <c r="J1373" s="110" t="str">
        <f t="shared" si="21"/>
        <v xml:space="preserve">10919 West Rd Apt #916, Houston, TX 77064       </v>
      </c>
      <c r="K1373" s="111">
        <v>44399</v>
      </c>
      <c r="L1373" s="111">
        <v>44399</v>
      </c>
      <c r="M1373" s="111">
        <v>44561</v>
      </c>
      <c r="N1373" s="111">
        <v>44561</v>
      </c>
      <c r="O1373" s="111"/>
      <c r="P1373" s="110" t="s">
        <v>1041</v>
      </c>
      <c r="Q1373" s="110" t="s">
        <v>771</v>
      </c>
      <c r="R1373" s="110" t="s">
        <v>4425</v>
      </c>
      <c r="S1373" s="110" t="s">
        <v>4181</v>
      </c>
    </row>
    <row r="1374" spans="1:19" x14ac:dyDescent="0.2">
      <c r="A1374" s="110">
        <v>440364</v>
      </c>
      <c r="B1374" s="110" t="s">
        <v>877</v>
      </c>
      <c r="C1374" s="110" t="s">
        <v>900</v>
      </c>
      <c r="D1374" s="110" t="s">
        <v>2350</v>
      </c>
      <c r="E1374" s="110" t="s">
        <v>6132</v>
      </c>
      <c r="G1374" s="110" t="s">
        <v>4330</v>
      </c>
      <c r="H1374" s="110" t="s">
        <v>4094</v>
      </c>
      <c r="I1374" s="110" t="s">
        <v>6133</v>
      </c>
      <c r="J1374" s="110" t="str">
        <f t="shared" si="21"/>
        <v xml:space="preserve">8552 Memorial Dr, Houston, TX 77024       </v>
      </c>
      <c r="K1374" s="111">
        <v>44398</v>
      </c>
      <c r="L1374" s="111">
        <v>44398</v>
      </c>
      <c r="M1374" s="111">
        <v>45625</v>
      </c>
      <c r="N1374" s="111"/>
      <c r="O1374" s="111"/>
      <c r="P1374" s="110" t="s">
        <v>989</v>
      </c>
      <c r="Q1374" s="110" t="s">
        <v>761</v>
      </c>
      <c r="R1374" s="110" t="s">
        <v>4361</v>
      </c>
      <c r="S1374" s="110" t="s">
        <v>4181</v>
      </c>
    </row>
    <row r="1375" spans="1:19" hidden="1" x14ac:dyDescent="0.2">
      <c r="A1375" s="110">
        <v>440365</v>
      </c>
      <c r="B1375" s="110" t="s">
        <v>908</v>
      </c>
      <c r="D1375" s="110" t="s">
        <v>2351</v>
      </c>
      <c r="E1375" s="110" t="s">
        <v>6134</v>
      </c>
      <c r="G1375" s="110" t="s">
        <v>4330</v>
      </c>
      <c r="H1375" s="110" t="s">
        <v>4094</v>
      </c>
      <c r="I1375" s="110" t="s">
        <v>5734</v>
      </c>
      <c r="J1375" s="110" t="str">
        <f t="shared" si="21"/>
        <v xml:space="preserve">55 Luther St, Houston, TX 77076       </v>
      </c>
      <c r="K1375" s="111">
        <v>44398</v>
      </c>
      <c r="L1375" s="111">
        <v>44398</v>
      </c>
      <c r="M1375" s="111">
        <v>44398</v>
      </c>
      <c r="N1375" s="111">
        <v>44398</v>
      </c>
      <c r="O1375" s="111"/>
      <c r="P1375" s="110" t="s">
        <v>1027</v>
      </c>
      <c r="Q1375" s="110" t="s">
        <v>761</v>
      </c>
      <c r="R1375" s="110" t="s">
        <v>4411</v>
      </c>
      <c r="S1375" s="110" t="s">
        <v>4181</v>
      </c>
    </row>
    <row r="1376" spans="1:19" hidden="1" x14ac:dyDescent="0.2">
      <c r="A1376" s="110">
        <v>440366</v>
      </c>
      <c r="B1376" s="110" t="s">
        <v>1285</v>
      </c>
      <c r="D1376" s="110" t="s">
        <v>2344</v>
      </c>
      <c r="E1376" s="110" t="s">
        <v>6129</v>
      </c>
      <c r="G1376" s="110" t="s">
        <v>4119</v>
      </c>
      <c r="H1376" s="110" t="s">
        <v>4094</v>
      </c>
      <c r="I1376" s="110" t="s">
        <v>4313</v>
      </c>
      <c r="J1376" s="110" t="str">
        <f t="shared" si="21"/>
        <v xml:space="preserve">3521 Rufus St, Fort Worth, TX 76119       </v>
      </c>
      <c r="K1376" s="111">
        <v>44403</v>
      </c>
      <c r="L1376" s="111">
        <v>44403</v>
      </c>
      <c r="M1376" s="111">
        <v>44561</v>
      </c>
      <c r="N1376" s="111">
        <v>44561</v>
      </c>
      <c r="O1376" s="111"/>
      <c r="P1376" s="110" t="s">
        <v>1027</v>
      </c>
      <c r="Q1376" s="110" t="s">
        <v>761</v>
      </c>
      <c r="R1376" s="110" t="s">
        <v>4411</v>
      </c>
      <c r="S1376" s="110" t="s">
        <v>4181</v>
      </c>
    </row>
    <row r="1377" spans="1:19" hidden="1" x14ac:dyDescent="0.2">
      <c r="A1377" s="110">
        <v>440367</v>
      </c>
      <c r="B1377" s="110" t="s">
        <v>1354</v>
      </c>
      <c r="D1377" s="110" t="s">
        <v>2352</v>
      </c>
      <c r="E1377" s="110" t="s">
        <v>6135</v>
      </c>
      <c r="G1377" s="110" t="s">
        <v>4330</v>
      </c>
      <c r="H1377" s="110" t="s">
        <v>4094</v>
      </c>
      <c r="I1377" s="110" t="s">
        <v>5947</v>
      </c>
      <c r="J1377" s="110" t="str">
        <f t="shared" si="21"/>
        <v xml:space="preserve">8946 Ledge St, Houston, TX 77075       </v>
      </c>
      <c r="K1377" s="111">
        <v>44406</v>
      </c>
      <c r="L1377" s="111">
        <v>44406</v>
      </c>
      <c r="M1377" s="111">
        <v>44879</v>
      </c>
      <c r="N1377" s="111">
        <v>44879</v>
      </c>
      <c r="O1377" s="111"/>
      <c r="P1377" s="110" t="s">
        <v>1041</v>
      </c>
      <c r="Q1377" s="110" t="s">
        <v>761</v>
      </c>
      <c r="R1377" s="110" t="s">
        <v>4425</v>
      </c>
      <c r="S1377" s="110" t="s">
        <v>4181</v>
      </c>
    </row>
    <row r="1378" spans="1:19" hidden="1" x14ac:dyDescent="0.2">
      <c r="A1378" s="110">
        <v>440369</v>
      </c>
      <c r="B1378" s="110" t="s">
        <v>2024</v>
      </c>
      <c r="D1378" s="110" t="s">
        <v>2353</v>
      </c>
      <c r="E1378" s="110" t="s">
        <v>6136</v>
      </c>
      <c r="G1378" s="110" t="s">
        <v>4330</v>
      </c>
      <c r="H1378" s="110" t="s">
        <v>4094</v>
      </c>
      <c r="I1378" s="110" t="s">
        <v>5599</v>
      </c>
      <c r="J1378" s="110" t="str">
        <f t="shared" si="21"/>
        <v xml:space="preserve">14522 Duncum St #1, Houston, TX 77015       </v>
      </c>
      <c r="K1378" s="111">
        <v>44417</v>
      </c>
      <c r="L1378" s="111">
        <v>44417</v>
      </c>
      <c r="M1378" s="111">
        <v>44564</v>
      </c>
      <c r="N1378" s="111">
        <v>44564</v>
      </c>
      <c r="O1378" s="111"/>
      <c r="P1378" s="110" t="s">
        <v>1025</v>
      </c>
      <c r="Q1378" s="110" t="s">
        <v>761</v>
      </c>
      <c r="R1378" s="110" t="s">
        <v>4407</v>
      </c>
      <c r="S1378" s="110" t="s">
        <v>4181</v>
      </c>
    </row>
    <row r="1379" spans="1:19" x14ac:dyDescent="0.2">
      <c r="A1379" s="110">
        <v>440370</v>
      </c>
      <c r="B1379" s="110" t="s">
        <v>868</v>
      </c>
      <c r="C1379" s="110" t="s">
        <v>778</v>
      </c>
      <c r="D1379" s="110" t="s">
        <v>2354</v>
      </c>
      <c r="E1379" s="110" t="s">
        <v>6137</v>
      </c>
      <c r="G1379" s="110" t="s">
        <v>5444</v>
      </c>
      <c r="H1379" s="110" t="s">
        <v>4094</v>
      </c>
      <c r="I1379" s="110" t="s">
        <v>5480</v>
      </c>
      <c r="J1379" s="110" t="str">
        <f t="shared" si="21"/>
        <v xml:space="preserve">1203 Burchill Dr, Midland, TX 79703       </v>
      </c>
      <c r="K1379" s="111">
        <v>44409</v>
      </c>
      <c r="L1379" s="111">
        <v>44409</v>
      </c>
      <c r="M1379" s="111">
        <v>45426</v>
      </c>
      <c r="N1379" s="111">
        <v>45426</v>
      </c>
      <c r="O1379" s="111">
        <v>44795</v>
      </c>
      <c r="P1379" s="110" t="s">
        <v>1325</v>
      </c>
      <c r="Q1379" s="110" t="s">
        <v>761</v>
      </c>
      <c r="R1379" s="110" t="s">
        <v>4784</v>
      </c>
      <c r="S1379" s="110" t="s">
        <v>4181</v>
      </c>
    </row>
    <row r="1380" spans="1:19" hidden="1" x14ac:dyDescent="0.2">
      <c r="A1380" s="110">
        <v>440371</v>
      </c>
      <c r="B1380" s="110" t="s">
        <v>1522</v>
      </c>
      <c r="D1380" s="110" t="s">
        <v>2355</v>
      </c>
      <c r="E1380" s="110" t="s">
        <v>6138</v>
      </c>
      <c r="G1380" s="110" t="s">
        <v>5775</v>
      </c>
      <c r="H1380" s="110" t="s">
        <v>4094</v>
      </c>
      <c r="I1380" s="110" t="s">
        <v>6139</v>
      </c>
      <c r="J1380" s="110" t="str">
        <f t="shared" si="21"/>
        <v xml:space="preserve">2510 Cold River Dr, Humble, TX 77398       </v>
      </c>
      <c r="K1380" s="111">
        <v>44419</v>
      </c>
      <c r="L1380" s="111">
        <v>44419</v>
      </c>
      <c r="M1380" s="111">
        <v>44541</v>
      </c>
      <c r="N1380" s="111">
        <v>44541</v>
      </c>
      <c r="O1380" s="111"/>
      <c r="P1380" s="110" t="s">
        <v>1270</v>
      </c>
      <c r="Q1380" s="110" t="s">
        <v>761</v>
      </c>
      <c r="R1380" s="110" t="s">
        <v>4722</v>
      </c>
      <c r="S1380" s="110" t="s">
        <v>4181</v>
      </c>
    </row>
    <row r="1381" spans="1:19" hidden="1" x14ac:dyDescent="0.2">
      <c r="A1381" s="110">
        <v>440372</v>
      </c>
      <c r="B1381" s="110" t="s">
        <v>877</v>
      </c>
      <c r="C1381" s="110" t="s">
        <v>776</v>
      </c>
      <c r="D1381" s="110" t="s">
        <v>2356</v>
      </c>
      <c r="E1381" s="110" t="s">
        <v>6140</v>
      </c>
      <c r="G1381" s="110" t="s">
        <v>4330</v>
      </c>
      <c r="H1381" s="110" t="s">
        <v>4094</v>
      </c>
      <c r="I1381" s="110" t="s">
        <v>5783</v>
      </c>
      <c r="J1381" s="110" t="str">
        <f t="shared" si="21"/>
        <v xml:space="preserve">10003 Autumn Harvest Dr, Houston, TX 77064       </v>
      </c>
      <c r="K1381" s="111">
        <v>44419</v>
      </c>
      <c r="L1381" s="111">
        <v>44419</v>
      </c>
      <c r="M1381" s="111">
        <v>44835</v>
      </c>
      <c r="N1381" s="111">
        <v>44835</v>
      </c>
      <c r="O1381" s="111"/>
      <c r="P1381" s="110" t="s">
        <v>1041</v>
      </c>
      <c r="Q1381" s="110" t="s">
        <v>761</v>
      </c>
      <c r="R1381" s="110" t="s">
        <v>4425</v>
      </c>
      <c r="S1381" s="110" t="s">
        <v>4181</v>
      </c>
    </row>
    <row r="1382" spans="1:19" hidden="1" x14ac:dyDescent="0.2">
      <c r="A1382" s="110">
        <v>440373</v>
      </c>
      <c r="B1382" s="110" t="s">
        <v>1800</v>
      </c>
      <c r="D1382" s="110" t="s">
        <v>862</v>
      </c>
      <c r="E1382" s="110" t="s">
        <v>6141</v>
      </c>
      <c r="G1382" s="110" t="s">
        <v>4324</v>
      </c>
      <c r="H1382" s="110" t="s">
        <v>4094</v>
      </c>
      <c r="I1382" s="110" t="s">
        <v>5816</v>
      </c>
      <c r="J1382" s="110" t="str">
        <f t="shared" si="21"/>
        <v xml:space="preserve">2731 Hidden Spring Vale Dr, Spring, TX 77386       </v>
      </c>
      <c r="K1382" s="111">
        <v>44658</v>
      </c>
      <c r="L1382" s="111">
        <v>44419</v>
      </c>
      <c r="M1382" s="111">
        <v>44982</v>
      </c>
      <c r="N1382" s="111">
        <v>44982</v>
      </c>
      <c r="O1382" s="111">
        <v>44658</v>
      </c>
      <c r="P1382" s="110" t="s">
        <v>1067</v>
      </c>
      <c r="Q1382" s="110" t="s">
        <v>761</v>
      </c>
      <c r="R1382" s="110" t="s">
        <v>4456</v>
      </c>
      <c r="S1382" s="110" t="s">
        <v>4181</v>
      </c>
    </row>
    <row r="1383" spans="1:19" hidden="1" x14ac:dyDescent="0.2">
      <c r="A1383" s="110">
        <v>440374</v>
      </c>
      <c r="B1383" s="110" t="s">
        <v>928</v>
      </c>
      <c r="C1383" s="110" t="s">
        <v>778</v>
      </c>
      <c r="D1383" s="110" t="s">
        <v>2357</v>
      </c>
      <c r="E1383" s="110" t="s">
        <v>6142</v>
      </c>
      <c r="G1383" s="110" t="s">
        <v>5565</v>
      </c>
      <c r="H1383" s="110" t="s">
        <v>4094</v>
      </c>
      <c r="I1383" s="110" t="s">
        <v>5566</v>
      </c>
      <c r="J1383" s="110" t="str">
        <f t="shared" si="21"/>
        <v xml:space="preserve">1405 George St, Pasadena, TX 77502       </v>
      </c>
      <c r="K1383" s="111">
        <v>44419</v>
      </c>
      <c r="L1383" s="111">
        <v>44419</v>
      </c>
      <c r="M1383" s="111">
        <v>44536</v>
      </c>
      <c r="N1383" s="111">
        <v>44536</v>
      </c>
      <c r="O1383" s="111"/>
      <c r="P1383" s="110" t="s">
        <v>1025</v>
      </c>
      <c r="Q1383" s="110" t="s">
        <v>761</v>
      </c>
      <c r="R1383" s="110" t="s">
        <v>4407</v>
      </c>
      <c r="S1383" s="110" t="s">
        <v>4181</v>
      </c>
    </row>
    <row r="1384" spans="1:19" hidden="1" x14ac:dyDescent="0.2">
      <c r="A1384" s="110">
        <v>440375</v>
      </c>
      <c r="B1384" s="110" t="s">
        <v>2358</v>
      </c>
      <c r="D1384" s="110" t="s">
        <v>2359</v>
      </c>
      <c r="E1384" s="110" t="s">
        <v>6142</v>
      </c>
      <c r="G1384" s="110" t="s">
        <v>5565</v>
      </c>
      <c r="H1384" s="110" t="s">
        <v>4094</v>
      </c>
      <c r="I1384" s="110" t="s">
        <v>5566</v>
      </c>
      <c r="J1384" s="110" t="str">
        <f t="shared" si="21"/>
        <v xml:space="preserve">1405 George St, Pasadena, TX 77502       </v>
      </c>
      <c r="K1384" s="111">
        <v>44419</v>
      </c>
      <c r="L1384" s="111">
        <v>44419</v>
      </c>
      <c r="M1384" s="111">
        <v>44848</v>
      </c>
      <c r="N1384" s="111">
        <v>44848</v>
      </c>
      <c r="O1384" s="111"/>
      <c r="P1384" s="110" t="s">
        <v>1100</v>
      </c>
      <c r="Q1384" s="110" t="s">
        <v>761</v>
      </c>
      <c r="R1384" s="110" t="s">
        <v>4489</v>
      </c>
      <c r="S1384" s="110" t="s">
        <v>4181</v>
      </c>
    </row>
    <row r="1385" spans="1:19" hidden="1" x14ac:dyDescent="0.2">
      <c r="A1385" s="110">
        <v>440376</v>
      </c>
      <c r="B1385" s="110" t="s">
        <v>1377</v>
      </c>
      <c r="C1385" s="110" t="s">
        <v>766</v>
      </c>
      <c r="D1385" s="110" t="s">
        <v>2360</v>
      </c>
      <c r="E1385" s="110" t="s">
        <v>6143</v>
      </c>
      <c r="G1385" s="110" t="s">
        <v>5565</v>
      </c>
      <c r="H1385" s="110" t="s">
        <v>4094</v>
      </c>
      <c r="I1385" s="110" t="s">
        <v>5566</v>
      </c>
      <c r="J1385" s="110" t="str">
        <f t="shared" si="21"/>
        <v xml:space="preserve">1000 Curtis Ave #902, Pasadena, TX 77502       </v>
      </c>
      <c r="K1385" s="111">
        <v>44419</v>
      </c>
      <c r="L1385" s="111">
        <v>44419</v>
      </c>
      <c r="M1385" s="111">
        <v>44536</v>
      </c>
      <c r="N1385" s="111">
        <v>44536</v>
      </c>
      <c r="O1385" s="111"/>
      <c r="P1385" s="110" t="s">
        <v>1041</v>
      </c>
      <c r="Q1385" s="110" t="s">
        <v>761</v>
      </c>
      <c r="R1385" s="110" t="s">
        <v>4425</v>
      </c>
      <c r="S1385" s="110" t="s">
        <v>4181</v>
      </c>
    </row>
    <row r="1386" spans="1:19" hidden="1" x14ac:dyDescent="0.2">
      <c r="A1386" s="110">
        <v>440377</v>
      </c>
      <c r="B1386" s="110" t="s">
        <v>1138</v>
      </c>
      <c r="C1386" s="110" t="s">
        <v>769</v>
      </c>
      <c r="D1386" s="110" t="s">
        <v>2361</v>
      </c>
      <c r="E1386" s="110" t="s">
        <v>6144</v>
      </c>
      <c r="G1386" s="110" t="s">
        <v>5715</v>
      </c>
      <c r="H1386" s="110" t="s">
        <v>4094</v>
      </c>
      <c r="I1386" s="110" t="s">
        <v>5716</v>
      </c>
      <c r="J1386" s="110" t="str">
        <f t="shared" si="21"/>
        <v xml:space="preserve">6202 N Heather Cove, Rosharon, TX 77583       </v>
      </c>
      <c r="K1386" s="111">
        <v>44414</v>
      </c>
      <c r="L1386" s="111">
        <v>44414</v>
      </c>
      <c r="M1386" s="111">
        <v>44586</v>
      </c>
      <c r="N1386" s="111">
        <v>44586</v>
      </c>
      <c r="O1386" s="111"/>
      <c r="P1386" s="110" t="s">
        <v>1046</v>
      </c>
      <c r="Q1386" s="110" t="s">
        <v>761</v>
      </c>
      <c r="R1386" s="110" t="s">
        <v>4432</v>
      </c>
      <c r="S1386" s="110" t="s">
        <v>4181</v>
      </c>
    </row>
    <row r="1387" spans="1:19" hidden="1" x14ac:dyDescent="0.2">
      <c r="A1387" s="110">
        <v>440378</v>
      </c>
      <c r="B1387" s="110" t="s">
        <v>1703</v>
      </c>
      <c r="D1387" s="110" t="s">
        <v>2362</v>
      </c>
      <c r="E1387" s="110" t="s">
        <v>6145</v>
      </c>
      <c r="G1387" s="110" t="s">
        <v>4330</v>
      </c>
      <c r="H1387" s="110" t="s">
        <v>4094</v>
      </c>
      <c r="I1387" s="110" t="s">
        <v>5654</v>
      </c>
      <c r="J1387" s="110" t="str">
        <f t="shared" si="21"/>
        <v xml:space="preserve">310 Hartwick Rd, Houston, TX 77037       </v>
      </c>
      <c r="K1387" s="111">
        <v>44419</v>
      </c>
      <c r="L1387" s="111">
        <v>44419</v>
      </c>
      <c r="M1387" s="111">
        <v>44536</v>
      </c>
      <c r="N1387" s="111">
        <v>44536</v>
      </c>
      <c r="O1387" s="111"/>
      <c r="P1387" s="110" t="s">
        <v>1025</v>
      </c>
      <c r="Q1387" s="110" t="s">
        <v>761</v>
      </c>
      <c r="R1387" s="110" t="s">
        <v>4407</v>
      </c>
      <c r="S1387" s="110" t="s">
        <v>4181</v>
      </c>
    </row>
    <row r="1388" spans="1:19" hidden="1" x14ac:dyDescent="0.2">
      <c r="A1388" s="110">
        <v>440379</v>
      </c>
      <c r="B1388" s="110" t="s">
        <v>928</v>
      </c>
      <c r="D1388" s="110" t="s">
        <v>2363</v>
      </c>
      <c r="E1388" s="110" t="s">
        <v>6142</v>
      </c>
      <c r="G1388" s="110" t="s">
        <v>5565</v>
      </c>
      <c r="H1388" s="110" t="s">
        <v>4094</v>
      </c>
      <c r="I1388" s="110" t="s">
        <v>5566</v>
      </c>
      <c r="J1388" s="110" t="str">
        <f t="shared" si="21"/>
        <v xml:space="preserve">1405 George St, Pasadena, TX 77502       </v>
      </c>
      <c r="K1388" s="111">
        <v>44424</v>
      </c>
      <c r="L1388" s="111">
        <v>44424</v>
      </c>
      <c r="M1388" s="111">
        <v>44536</v>
      </c>
      <c r="N1388" s="111">
        <v>44536</v>
      </c>
      <c r="O1388" s="111"/>
      <c r="P1388" s="110" t="s">
        <v>1025</v>
      </c>
      <c r="Q1388" s="110" t="s">
        <v>761</v>
      </c>
      <c r="R1388" s="110" t="s">
        <v>4407</v>
      </c>
      <c r="S1388" s="110" t="s">
        <v>4181</v>
      </c>
    </row>
    <row r="1389" spans="1:19" hidden="1" x14ac:dyDescent="0.2">
      <c r="A1389" s="110">
        <v>440380</v>
      </c>
      <c r="B1389" s="110" t="s">
        <v>1006</v>
      </c>
      <c r="C1389" s="110" t="s">
        <v>766</v>
      </c>
      <c r="D1389" s="110" t="s">
        <v>785</v>
      </c>
      <c r="E1389" s="110" t="s">
        <v>6146</v>
      </c>
      <c r="G1389" s="110" t="s">
        <v>4330</v>
      </c>
      <c r="H1389" s="110" t="s">
        <v>4094</v>
      </c>
      <c r="I1389" s="110" t="s">
        <v>5792</v>
      </c>
      <c r="J1389" s="110" t="str">
        <f t="shared" si="21"/>
        <v xml:space="preserve">7933 Count St, Houston, TX 77028       </v>
      </c>
      <c r="K1389" s="111">
        <v>44424</v>
      </c>
      <c r="L1389" s="111">
        <v>44424</v>
      </c>
      <c r="M1389" s="111">
        <v>44575</v>
      </c>
      <c r="N1389" s="111">
        <v>44575</v>
      </c>
      <c r="O1389" s="111"/>
      <c r="P1389" s="110" t="s">
        <v>1454</v>
      </c>
      <c r="Q1389" s="110" t="s">
        <v>761</v>
      </c>
      <c r="R1389" s="110" t="s">
        <v>4926</v>
      </c>
      <c r="S1389" s="110" t="s">
        <v>4181</v>
      </c>
    </row>
    <row r="1390" spans="1:19" hidden="1" x14ac:dyDescent="0.2">
      <c r="A1390" s="110">
        <v>440381</v>
      </c>
      <c r="B1390" s="110" t="s">
        <v>916</v>
      </c>
      <c r="C1390" s="110" t="s">
        <v>769</v>
      </c>
      <c r="D1390" s="110" t="s">
        <v>913</v>
      </c>
      <c r="E1390" s="110" t="s">
        <v>6147</v>
      </c>
      <c r="G1390" s="110" t="s">
        <v>5602</v>
      </c>
      <c r="H1390" s="110" t="s">
        <v>4094</v>
      </c>
      <c r="I1390" s="110" t="s">
        <v>6030</v>
      </c>
      <c r="J1390" s="110" t="str">
        <f t="shared" si="21"/>
        <v xml:space="preserve">3700 Garth Rd Apt #1704, Baytown, TX 77521       </v>
      </c>
      <c r="K1390" s="111">
        <v>44424</v>
      </c>
      <c r="L1390" s="111">
        <v>44424</v>
      </c>
      <c r="M1390" s="111">
        <v>44436</v>
      </c>
      <c r="N1390" s="111">
        <v>44436</v>
      </c>
      <c r="O1390" s="111"/>
      <c r="P1390" s="110" t="s">
        <v>1041</v>
      </c>
      <c r="Q1390" s="110" t="s">
        <v>761</v>
      </c>
      <c r="R1390" s="110" t="s">
        <v>4425</v>
      </c>
      <c r="S1390" s="110" t="s">
        <v>4181</v>
      </c>
    </row>
    <row r="1391" spans="1:19" hidden="1" x14ac:dyDescent="0.2">
      <c r="A1391" s="110">
        <v>440382</v>
      </c>
      <c r="B1391" s="110" t="s">
        <v>2041</v>
      </c>
      <c r="C1391" s="110" t="s">
        <v>848</v>
      </c>
      <c r="D1391" s="110" t="s">
        <v>2364</v>
      </c>
      <c r="E1391" s="110" t="s">
        <v>6148</v>
      </c>
      <c r="G1391" s="110" t="s">
        <v>4330</v>
      </c>
      <c r="H1391" s="110" t="s">
        <v>4094</v>
      </c>
      <c r="I1391" s="110" t="s">
        <v>4331</v>
      </c>
      <c r="J1391" s="110" t="str">
        <f t="shared" si="21"/>
        <v xml:space="preserve">12327 Russ Dr, Houston, TX 77039       </v>
      </c>
      <c r="K1391" s="111">
        <v>44424</v>
      </c>
      <c r="L1391" s="111">
        <v>44424</v>
      </c>
      <c r="M1391" s="111">
        <v>45003</v>
      </c>
      <c r="N1391" s="111">
        <v>45003</v>
      </c>
      <c r="O1391" s="111"/>
      <c r="P1391" s="110" t="s">
        <v>1041</v>
      </c>
      <c r="Q1391" s="110" t="s">
        <v>761</v>
      </c>
      <c r="R1391" s="110" t="s">
        <v>4425</v>
      </c>
      <c r="S1391" s="110" t="s">
        <v>4181</v>
      </c>
    </row>
    <row r="1392" spans="1:19" hidden="1" x14ac:dyDescent="0.2">
      <c r="A1392" s="110">
        <v>440383</v>
      </c>
      <c r="B1392" s="110" t="s">
        <v>2365</v>
      </c>
      <c r="D1392" s="110" t="s">
        <v>913</v>
      </c>
      <c r="E1392" s="110" t="s">
        <v>6146</v>
      </c>
      <c r="G1392" s="110" t="s">
        <v>4330</v>
      </c>
      <c r="H1392" s="110" t="s">
        <v>4094</v>
      </c>
      <c r="I1392" s="110" t="s">
        <v>5792</v>
      </c>
      <c r="J1392" s="110" t="str">
        <f t="shared" si="21"/>
        <v xml:space="preserve">7933 Count St, Houston, TX 77028       </v>
      </c>
      <c r="K1392" s="111">
        <v>44424</v>
      </c>
      <c r="L1392" s="111">
        <v>44424</v>
      </c>
      <c r="M1392" s="111">
        <v>44587</v>
      </c>
      <c r="N1392" s="111">
        <v>44587</v>
      </c>
      <c r="O1392" s="111">
        <v>44550</v>
      </c>
      <c r="P1392" s="110" t="s">
        <v>1041</v>
      </c>
      <c r="Q1392" s="110" t="s">
        <v>761</v>
      </c>
      <c r="R1392" s="110" t="s">
        <v>4425</v>
      </c>
      <c r="S1392" s="110" t="s">
        <v>4181</v>
      </c>
    </row>
    <row r="1393" spans="1:19" hidden="1" x14ac:dyDescent="0.2">
      <c r="A1393" s="110">
        <v>440384</v>
      </c>
      <c r="B1393" s="110" t="s">
        <v>1089</v>
      </c>
      <c r="C1393" s="110" t="s">
        <v>845</v>
      </c>
      <c r="D1393" s="110" t="s">
        <v>2366</v>
      </c>
      <c r="E1393" s="110" t="s">
        <v>6149</v>
      </c>
      <c r="G1393" s="110" t="s">
        <v>4330</v>
      </c>
      <c r="H1393" s="110" t="s">
        <v>4094</v>
      </c>
      <c r="I1393" s="110" t="s">
        <v>5649</v>
      </c>
      <c r="J1393" s="110" t="str">
        <f t="shared" si="21"/>
        <v xml:space="preserve">6912 Waxaharcnie St, Houston, TX 77020       </v>
      </c>
      <c r="K1393" s="111">
        <v>44431</v>
      </c>
      <c r="L1393" s="111">
        <v>44431</v>
      </c>
      <c r="M1393" s="111">
        <v>44431</v>
      </c>
      <c r="N1393" s="111">
        <v>44431</v>
      </c>
      <c r="O1393" s="111"/>
      <c r="P1393" s="110" t="s">
        <v>1041</v>
      </c>
      <c r="Q1393" s="110" t="s">
        <v>761</v>
      </c>
      <c r="R1393" s="110" t="s">
        <v>4425</v>
      </c>
      <c r="S1393" s="110" t="s">
        <v>4181</v>
      </c>
    </row>
    <row r="1394" spans="1:19" hidden="1" x14ac:dyDescent="0.2">
      <c r="A1394" s="110">
        <v>440385</v>
      </c>
      <c r="B1394" s="110" t="s">
        <v>1308</v>
      </c>
      <c r="C1394" s="110" t="s">
        <v>848</v>
      </c>
      <c r="D1394" s="110" t="s">
        <v>1050</v>
      </c>
      <c r="E1394" s="110" t="s">
        <v>6150</v>
      </c>
      <c r="G1394" s="110" t="s">
        <v>5796</v>
      </c>
      <c r="H1394" s="110" t="s">
        <v>4094</v>
      </c>
      <c r="I1394" s="110" t="s">
        <v>6151</v>
      </c>
      <c r="J1394" s="110" t="str">
        <f t="shared" si="21"/>
        <v xml:space="preserve">10967 River Oaks Dr, Conroe, TX 77385       </v>
      </c>
      <c r="K1394" s="111">
        <v>44433</v>
      </c>
      <c r="L1394" s="111">
        <v>44433</v>
      </c>
      <c r="M1394" s="111">
        <v>44487</v>
      </c>
      <c r="N1394" s="111">
        <v>44487</v>
      </c>
      <c r="O1394" s="111"/>
      <c r="P1394" s="110" t="s">
        <v>837</v>
      </c>
      <c r="Q1394" s="110" t="s">
        <v>761</v>
      </c>
      <c r="R1394" s="110" t="s">
        <v>4174</v>
      </c>
      <c r="S1394" s="110" t="s">
        <v>4181</v>
      </c>
    </row>
    <row r="1395" spans="1:19" hidden="1" x14ac:dyDescent="0.2">
      <c r="A1395" s="110">
        <v>440386</v>
      </c>
      <c r="B1395" s="110" t="s">
        <v>877</v>
      </c>
      <c r="C1395" s="110" t="s">
        <v>769</v>
      </c>
      <c r="D1395" s="110" t="s">
        <v>2298</v>
      </c>
      <c r="E1395" s="110" t="s">
        <v>6043</v>
      </c>
      <c r="G1395" s="110" t="s">
        <v>5631</v>
      </c>
      <c r="H1395" s="110" t="s">
        <v>4094</v>
      </c>
      <c r="I1395" s="110" t="s">
        <v>6027</v>
      </c>
      <c r="J1395" s="110" t="str">
        <f t="shared" si="21"/>
        <v xml:space="preserve">1610 Rd 5007, Cleveland, TX 77327       </v>
      </c>
      <c r="K1395" s="111">
        <v>44439</v>
      </c>
      <c r="L1395" s="111">
        <v>44439</v>
      </c>
      <c r="M1395" s="111">
        <v>44772</v>
      </c>
      <c r="N1395" s="111">
        <v>44772</v>
      </c>
      <c r="O1395" s="111"/>
      <c r="P1395" s="110" t="s">
        <v>1091</v>
      </c>
      <c r="Q1395" s="110" t="s">
        <v>761</v>
      </c>
      <c r="R1395" s="110" t="s">
        <v>4478</v>
      </c>
      <c r="S1395" s="110" t="s">
        <v>4181</v>
      </c>
    </row>
    <row r="1396" spans="1:19" hidden="1" x14ac:dyDescent="0.2">
      <c r="A1396" s="110">
        <v>440387</v>
      </c>
      <c r="B1396" s="110" t="s">
        <v>1682</v>
      </c>
      <c r="C1396" s="110" t="s">
        <v>776</v>
      </c>
      <c r="D1396" s="110" t="s">
        <v>2367</v>
      </c>
      <c r="E1396" s="110" t="s">
        <v>6152</v>
      </c>
      <c r="G1396" s="110" t="s">
        <v>4330</v>
      </c>
      <c r="H1396" s="110" t="s">
        <v>4094</v>
      </c>
      <c r="I1396" s="110" t="s">
        <v>5975</v>
      </c>
      <c r="J1396" s="110" t="str">
        <f t="shared" si="21"/>
        <v xml:space="preserve">9401 Coventry Sq Dr Apt 317, Houston, TX 77099       </v>
      </c>
      <c r="K1396" s="111">
        <v>44448</v>
      </c>
      <c r="L1396" s="111">
        <v>44448</v>
      </c>
      <c r="M1396" s="111">
        <v>44617</v>
      </c>
      <c r="N1396" s="111">
        <v>44617</v>
      </c>
      <c r="O1396" s="111"/>
      <c r="P1396" s="110" t="s">
        <v>837</v>
      </c>
      <c r="Q1396" s="110" t="s">
        <v>761</v>
      </c>
      <c r="R1396" s="110" t="s">
        <v>4174</v>
      </c>
      <c r="S1396" s="110" t="s">
        <v>4181</v>
      </c>
    </row>
    <row r="1397" spans="1:19" hidden="1" x14ac:dyDescent="0.2">
      <c r="A1397" s="110">
        <v>440388</v>
      </c>
      <c r="B1397" s="110" t="s">
        <v>1499</v>
      </c>
      <c r="D1397" s="110" t="s">
        <v>2368</v>
      </c>
      <c r="E1397" s="110" t="s">
        <v>6153</v>
      </c>
      <c r="G1397" s="110" t="s">
        <v>4330</v>
      </c>
      <c r="H1397" s="110" t="s">
        <v>4094</v>
      </c>
      <c r="I1397" s="110" t="s">
        <v>5757</v>
      </c>
      <c r="J1397" s="110" t="str">
        <f t="shared" si="21"/>
        <v xml:space="preserve">9022 Oak Knoll Ln, Houston, TX 77078       </v>
      </c>
      <c r="K1397" s="111">
        <v>44452</v>
      </c>
      <c r="L1397" s="111">
        <v>44452</v>
      </c>
      <c r="M1397" s="111">
        <v>44580</v>
      </c>
      <c r="N1397" s="111">
        <v>44580</v>
      </c>
      <c r="O1397" s="111"/>
      <c r="P1397" s="110" t="s">
        <v>1025</v>
      </c>
      <c r="Q1397" s="110" t="s">
        <v>761</v>
      </c>
      <c r="R1397" s="110" t="s">
        <v>4407</v>
      </c>
      <c r="S1397" s="110" t="s">
        <v>4181</v>
      </c>
    </row>
    <row r="1398" spans="1:19" hidden="1" x14ac:dyDescent="0.2">
      <c r="A1398" s="110">
        <v>440389</v>
      </c>
      <c r="B1398" s="110" t="s">
        <v>868</v>
      </c>
      <c r="C1398" s="110" t="s">
        <v>772</v>
      </c>
      <c r="D1398" s="110" t="s">
        <v>2369</v>
      </c>
      <c r="E1398" s="110" t="s">
        <v>6154</v>
      </c>
      <c r="G1398" s="110" t="s">
        <v>4330</v>
      </c>
      <c r="H1398" s="110" t="s">
        <v>4094</v>
      </c>
      <c r="I1398" s="110" t="s">
        <v>6155</v>
      </c>
      <c r="J1398" s="110" t="str">
        <f t="shared" si="21"/>
        <v xml:space="preserve">8510 Lanewood Dr, Houston, TX 77016       </v>
      </c>
      <c r="K1398" s="111">
        <v>44476</v>
      </c>
      <c r="L1398" s="111">
        <v>44476</v>
      </c>
      <c r="M1398" s="111">
        <v>44686</v>
      </c>
      <c r="N1398" s="111">
        <v>44686</v>
      </c>
      <c r="O1398" s="111"/>
      <c r="P1398" s="110" t="s">
        <v>1100</v>
      </c>
      <c r="Q1398" s="110" t="s">
        <v>761</v>
      </c>
      <c r="R1398" s="110" t="s">
        <v>4489</v>
      </c>
      <c r="S1398" s="110" t="s">
        <v>4181</v>
      </c>
    </row>
    <row r="1399" spans="1:19" x14ac:dyDescent="0.2">
      <c r="A1399" s="110">
        <v>440390</v>
      </c>
      <c r="B1399" s="110" t="s">
        <v>1354</v>
      </c>
      <c r="C1399" s="110" t="s">
        <v>845</v>
      </c>
      <c r="D1399" s="110" t="s">
        <v>2370</v>
      </c>
      <c r="E1399" s="110" t="s">
        <v>6156</v>
      </c>
      <c r="G1399" s="110" t="s">
        <v>5706</v>
      </c>
      <c r="H1399" s="110" t="s">
        <v>4094</v>
      </c>
      <c r="I1399" s="110" t="s">
        <v>5707</v>
      </c>
      <c r="J1399" s="110" t="str">
        <f t="shared" si="21"/>
        <v xml:space="preserve">19740 Highland Dr, New Caney, TX 77357       </v>
      </c>
      <c r="K1399" s="111">
        <v>45561</v>
      </c>
      <c r="L1399" s="111">
        <v>44482</v>
      </c>
      <c r="M1399" s="111">
        <v>45625</v>
      </c>
      <c r="N1399" s="111"/>
      <c r="O1399" s="111">
        <v>45560</v>
      </c>
      <c r="P1399" s="110" t="s">
        <v>1165</v>
      </c>
      <c r="Q1399" s="110" t="s">
        <v>761</v>
      </c>
      <c r="R1399" s="110" t="s">
        <v>4584</v>
      </c>
      <c r="S1399" s="110" t="s">
        <v>4181</v>
      </c>
    </row>
    <row r="1400" spans="1:19" hidden="1" x14ac:dyDescent="0.2">
      <c r="A1400" s="110">
        <v>440391</v>
      </c>
      <c r="B1400" s="110" t="s">
        <v>2371</v>
      </c>
      <c r="D1400" s="110" t="s">
        <v>2372</v>
      </c>
      <c r="E1400" s="110" t="s">
        <v>6157</v>
      </c>
      <c r="G1400" s="110" t="s">
        <v>4330</v>
      </c>
      <c r="H1400" s="110" t="s">
        <v>4094</v>
      </c>
      <c r="I1400" s="110" t="s">
        <v>5878</v>
      </c>
      <c r="J1400" s="110" t="str">
        <f t="shared" si="21"/>
        <v xml:space="preserve">2850 Wallingford Dr Apt #413, Houston, TX 77042       </v>
      </c>
      <c r="K1400" s="111">
        <v>44483</v>
      </c>
      <c r="L1400" s="111">
        <v>44483</v>
      </c>
      <c r="M1400" s="111">
        <v>44561</v>
      </c>
      <c r="N1400" s="111">
        <v>44561</v>
      </c>
      <c r="O1400" s="111"/>
      <c r="P1400" s="110" t="s">
        <v>1041</v>
      </c>
      <c r="R1400" s="110" t="s">
        <v>4425</v>
      </c>
      <c r="S1400" s="110" t="s">
        <v>4181</v>
      </c>
    </row>
    <row r="1401" spans="1:19" hidden="1" x14ac:dyDescent="0.2">
      <c r="A1401" s="110">
        <v>440392</v>
      </c>
      <c r="B1401" s="110" t="s">
        <v>908</v>
      </c>
      <c r="C1401" s="110" t="s">
        <v>766</v>
      </c>
      <c r="D1401" s="110" t="s">
        <v>2373</v>
      </c>
      <c r="E1401" s="110" t="s">
        <v>6158</v>
      </c>
      <c r="G1401" s="110" t="s">
        <v>5631</v>
      </c>
      <c r="H1401" s="110" t="s">
        <v>4094</v>
      </c>
      <c r="I1401" s="110" t="s">
        <v>6027</v>
      </c>
      <c r="J1401" s="110" t="str">
        <f t="shared" si="21"/>
        <v xml:space="preserve">1087 County Rd 340, Cleveland, TX 77327       </v>
      </c>
      <c r="K1401" s="111">
        <v>44490</v>
      </c>
      <c r="L1401" s="111">
        <v>44490</v>
      </c>
      <c r="M1401" s="111">
        <v>44490</v>
      </c>
      <c r="N1401" s="111">
        <v>44490</v>
      </c>
      <c r="O1401" s="111"/>
      <c r="P1401" s="110" t="s">
        <v>1027</v>
      </c>
      <c r="Q1401" s="110" t="s">
        <v>761</v>
      </c>
      <c r="R1401" s="110" t="s">
        <v>4411</v>
      </c>
      <c r="S1401" s="110" t="s">
        <v>4181</v>
      </c>
    </row>
    <row r="1402" spans="1:19" hidden="1" x14ac:dyDescent="0.2">
      <c r="A1402" s="110">
        <v>440393</v>
      </c>
      <c r="B1402" s="110" t="s">
        <v>2374</v>
      </c>
      <c r="C1402" s="110" t="s">
        <v>791</v>
      </c>
      <c r="D1402" s="110" t="s">
        <v>2375</v>
      </c>
      <c r="E1402" s="110" t="s">
        <v>6159</v>
      </c>
      <c r="G1402" s="110" t="s">
        <v>4330</v>
      </c>
      <c r="H1402" s="110" t="s">
        <v>4094</v>
      </c>
      <c r="I1402" s="110" t="s">
        <v>5734</v>
      </c>
      <c r="J1402" s="110" t="str">
        <f t="shared" si="21"/>
        <v xml:space="preserve">118 Soren Ln, Houston, TX 77076       </v>
      </c>
      <c r="K1402" s="111">
        <v>44501</v>
      </c>
      <c r="L1402" s="111">
        <v>44501</v>
      </c>
      <c r="M1402" s="111">
        <v>44953</v>
      </c>
      <c r="N1402" s="111">
        <v>44953</v>
      </c>
      <c r="O1402" s="111"/>
      <c r="P1402" s="110" t="s">
        <v>1054</v>
      </c>
      <c r="Q1402" s="110" t="s">
        <v>761</v>
      </c>
      <c r="R1402" s="110" t="s">
        <v>4440</v>
      </c>
      <c r="S1402" s="110" t="s">
        <v>4181</v>
      </c>
    </row>
    <row r="1403" spans="1:19" hidden="1" x14ac:dyDescent="0.2">
      <c r="A1403" s="110">
        <v>440394</v>
      </c>
      <c r="B1403" s="110" t="s">
        <v>974</v>
      </c>
      <c r="C1403" s="110" t="s">
        <v>766</v>
      </c>
      <c r="D1403" s="110" t="s">
        <v>2376</v>
      </c>
      <c r="E1403" s="110" t="s">
        <v>6160</v>
      </c>
      <c r="G1403" s="110" t="s">
        <v>4330</v>
      </c>
      <c r="H1403" s="110" t="s">
        <v>4094</v>
      </c>
      <c r="I1403" s="110" t="s">
        <v>6161</v>
      </c>
      <c r="J1403" s="110" t="str">
        <f t="shared" si="21"/>
        <v xml:space="preserve">4639 Sunflower St, Houston, TX 77051       </v>
      </c>
      <c r="K1403" s="111">
        <v>44530</v>
      </c>
      <c r="L1403" s="111">
        <v>44530</v>
      </c>
      <c r="M1403" s="111">
        <v>44778</v>
      </c>
      <c r="N1403" s="111">
        <v>44778</v>
      </c>
      <c r="O1403" s="111"/>
      <c r="P1403" s="110" t="s">
        <v>1100</v>
      </c>
      <c r="Q1403" s="110" t="s">
        <v>761</v>
      </c>
      <c r="R1403" s="110" t="s">
        <v>4489</v>
      </c>
      <c r="S1403" s="110" t="s">
        <v>4181</v>
      </c>
    </row>
    <row r="1404" spans="1:19" hidden="1" x14ac:dyDescent="0.2">
      <c r="A1404" s="110">
        <v>440395</v>
      </c>
      <c r="B1404" s="110" t="s">
        <v>1043</v>
      </c>
      <c r="D1404" s="110" t="s">
        <v>2377</v>
      </c>
      <c r="E1404" s="110" t="s">
        <v>6162</v>
      </c>
      <c r="G1404" s="110" t="s">
        <v>5616</v>
      </c>
      <c r="H1404" s="110" t="s">
        <v>4094</v>
      </c>
      <c r="I1404" s="110" t="s">
        <v>5617</v>
      </c>
      <c r="J1404" s="110" t="str">
        <f t="shared" si="21"/>
        <v xml:space="preserve">408 Elder Grove Ct, Pearland, TX 77584       </v>
      </c>
      <c r="K1404" s="111">
        <v>44538</v>
      </c>
      <c r="L1404" s="111">
        <v>44538</v>
      </c>
      <c r="M1404" s="111">
        <v>44539</v>
      </c>
      <c r="N1404" s="111">
        <v>44539</v>
      </c>
      <c r="O1404" s="111"/>
      <c r="P1404" s="110" t="s">
        <v>1025</v>
      </c>
      <c r="Q1404" s="110" t="s">
        <v>761</v>
      </c>
      <c r="R1404" s="110" t="s">
        <v>4407</v>
      </c>
      <c r="S1404" s="110" t="s">
        <v>4181</v>
      </c>
    </row>
    <row r="1405" spans="1:19" hidden="1" x14ac:dyDescent="0.2">
      <c r="A1405" s="110">
        <v>440396</v>
      </c>
      <c r="B1405" s="110" t="s">
        <v>2378</v>
      </c>
      <c r="C1405" s="110" t="s">
        <v>766</v>
      </c>
      <c r="D1405" s="110" t="s">
        <v>2379</v>
      </c>
      <c r="E1405" s="110" t="s">
        <v>6163</v>
      </c>
      <c r="G1405" s="110" t="s">
        <v>4330</v>
      </c>
      <c r="H1405" s="110" t="s">
        <v>4094</v>
      </c>
      <c r="I1405" s="110" t="s">
        <v>5591</v>
      </c>
      <c r="J1405" s="110" t="str">
        <f t="shared" si="21"/>
        <v xml:space="preserve">5500 N Braeswood Blvd, Houston, TX 77096       </v>
      </c>
      <c r="K1405" s="111">
        <v>44564</v>
      </c>
      <c r="L1405" s="111">
        <v>44564</v>
      </c>
      <c r="M1405" s="111">
        <v>44584</v>
      </c>
      <c r="N1405" s="111">
        <v>44584</v>
      </c>
      <c r="O1405" s="111"/>
      <c r="P1405" s="110" t="s">
        <v>1022</v>
      </c>
      <c r="Q1405" s="110" t="s">
        <v>761</v>
      </c>
      <c r="R1405" s="110" t="s">
        <v>4404</v>
      </c>
      <c r="S1405" s="110" t="s">
        <v>4181</v>
      </c>
    </row>
    <row r="1406" spans="1:19" hidden="1" x14ac:dyDescent="0.2">
      <c r="A1406" s="110">
        <v>440397</v>
      </c>
      <c r="B1406" s="110" t="s">
        <v>1245</v>
      </c>
      <c r="C1406" s="110" t="s">
        <v>778</v>
      </c>
      <c r="D1406" s="110" t="s">
        <v>1659</v>
      </c>
      <c r="E1406" s="110" t="s">
        <v>6164</v>
      </c>
      <c r="G1406" s="110" t="s">
        <v>4330</v>
      </c>
      <c r="H1406" s="110" t="s">
        <v>4094</v>
      </c>
      <c r="I1406" s="110" t="s">
        <v>5874</v>
      </c>
      <c r="J1406" s="110" t="str">
        <f t="shared" si="21"/>
        <v xml:space="preserve">101 E Tidwell Rd Apt #2, Houston, TX 77022       </v>
      </c>
      <c r="K1406" s="111">
        <v>44567</v>
      </c>
      <c r="L1406" s="111">
        <v>44567</v>
      </c>
      <c r="M1406" s="111">
        <v>45094</v>
      </c>
      <c r="N1406" s="111">
        <v>45094</v>
      </c>
      <c r="O1406" s="111"/>
      <c r="P1406" s="110" t="s">
        <v>1100</v>
      </c>
      <c r="Q1406" s="110" t="s">
        <v>761</v>
      </c>
      <c r="R1406" s="110" t="s">
        <v>4489</v>
      </c>
      <c r="S1406" s="110" t="s">
        <v>4181</v>
      </c>
    </row>
    <row r="1407" spans="1:19" hidden="1" x14ac:dyDescent="0.2">
      <c r="A1407" s="110">
        <v>440398</v>
      </c>
      <c r="B1407" s="110" t="s">
        <v>1132</v>
      </c>
      <c r="C1407" s="110" t="s">
        <v>776</v>
      </c>
      <c r="D1407" s="110" t="s">
        <v>1114</v>
      </c>
      <c r="E1407" s="110" t="s">
        <v>6165</v>
      </c>
      <c r="G1407" s="110" t="s">
        <v>6166</v>
      </c>
      <c r="H1407" s="110" t="s">
        <v>4094</v>
      </c>
      <c r="I1407" s="110" t="s">
        <v>5939</v>
      </c>
      <c r="J1407" s="110" t="str">
        <f t="shared" si="21"/>
        <v xml:space="preserve">3325 Nichols Ave Trlr D, Dickinson, TX 77539       </v>
      </c>
      <c r="K1407" s="111">
        <v>44568</v>
      </c>
      <c r="L1407" s="111">
        <v>44568</v>
      </c>
      <c r="M1407" s="111">
        <v>44800</v>
      </c>
      <c r="N1407" s="111">
        <v>44800</v>
      </c>
      <c r="O1407" s="111"/>
      <c r="P1407" s="110" t="s">
        <v>1022</v>
      </c>
      <c r="Q1407" s="110" t="s">
        <v>761</v>
      </c>
      <c r="R1407" s="110" t="s">
        <v>4404</v>
      </c>
      <c r="S1407" s="110" t="s">
        <v>4181</v>
      </c>
    </row>
    <row r="1408" spans="1:19" hidden="1" x14ac:dyDescent="0.2">
      <c r="A1408" s="110">
        <v>440399</v>
      </c>
      <c r="B1408" s="110" t="s">
        <v>2380</v>
      </c>
      <c r="D1408" s="110" t="s">
        <v>2381</v>
      </c>
      <c r="E1408" s="110" t="s">
        <v>6167</v>
      </c>
      <c r="G1408" s="110" t="s">
        <v>4330</v>
      </c>
      <c r="H1408" s="110" t="s">
        <v>4094</v>
      </c>
      <c r="I1408" s="110" t="s">
        <v>5599</v>
      </c>
      <c r="J1408" s="110" t="str">
        <f t="shared" si="21"/>
        <v xml:space="preserve">13919 Texarkana St, Houston, TX 77015       </v>
      </c>
      <c r="K1408" s="111">
        <v>44571</v>
      </c>
      <c r="L1408" s="111">
        <v>44571</v>
      </c>
      <c r="M1408" s="111">
        <v>44613</v>
      </c>
      <c r="N1408" s="111">
        <v>44613</v>
      </c>
      <c r="O1408" s="111"/>
      <c r="P1408" s="110" t="s">
        <v>1054</v>
      </c>
      <c r="Q1408" s="110" t="s">
        <v>761</v>
      </c>
      <c r="R1408" s="110" t="s">
        <v>4440</v>
      </c>
      <c r="S1408" s="110" t="s">
        <v>4181</v>
      </c>
    </row>
    <row r="1409" spans="1:19" hidden="1" x14ac:dyDescent="0.2">
      <c r="A1409" s="110">
        <v>440400</v>
      </c>
      <c r="B1409" s="110" t="s">
        <v>2382</v>
      </c>
      <c r="C1409" s="110" t="s">
        <v>845</v>
      </c>
      <c r="D1409" s="110" t="s">
        <v>2112</v>
      </c>
      <c r="E1409" s="110" t="s">
        <v>6168</v>
      </c>
      <c r="G1409" s="110" t="s">
        <v>5775</v>
      </c>
      <c r="H1409" s="110" t="s">
        <v>4094</v>
      </c>
      <c r="I1409" s="110" t="s">
        <v>5642</v>
      </c>
      <c r="J1409" s="110" t="str">
        <f t="shared" si="21"/>
        <v xml:space="preserve">5055 Blue Spruce Hill St, Humble, TX 77346       </v>
      </c>
      <c r="K1409" s="111">
        <v>44585</v>
      </c>
      <c r="L1409" s="111">
        <v>44585</v>
      </c>
      <c r="M1409" s="111">
        <v>44694</v>
      </c>
      <c r="N1409" s="111">
        <v>44694</v>
      </c>
      <c r="O1409" s="111"/>
      <c r="P1409" s="110" t="s">
        <v>989</v>
      </c>
      <c r="Q1409" s="110" t="s">
        <v>761</v>
      </c>
      <c r="R1409" s="110" t="s">
        <v>4361</v>
      </c>
      <c r="S1409" s="110" t="s">
        <v>4181</v>
      </c>
    </row>
    <row r="1410" spans="1:19" hidden="1" x14ac:dyDescent="0.2">
      <c r="A1410" s="110">
        <v>440401</v>
      </c>
      <c r="B1410" s="110" t="s">
        <v>1680</v>
      </c>
      <c r="C1410" s="110" t="s">
        <v>778</v>
      </c>
      <c r="D1410" s="110" t="s">
        <v>1139</v>
      </c>
      <c r="E1410" s="110" t="s">
        <v>6119</v>
      </c>
      <c r="G1410" s="110" t="s">
        <v>5935</v>
      </c>
      <c r="H1410" s="110" t="s">
        <v>4094</v>
      </c>
      <c r="I1410" s="110" t="s">
        <v>5936</v>
      </c>
      <c r="J1410" s="110" t="str">
        <f t="shared" si="21"/>
        <v xml:space="preserve">555 CR 2340, Dayton, TX 77535       </v>
      </c>
      <c r="K1410" s="111">
        <v>44581</v>
      </c>
      <c r="L1410" s="111">
        <v>44581</v>
      </c>
      <c r="M1410" s="111">
        <v>44849</v>
      </c>
      <c r="N1410" s="111">
        <v>44849</v>
      </c>
      <c r="O1410" s="111"/>
      <c r="P1410" s="110" t="s">
        <v>1022</v>
      </c>
      <c r="Q1410" s="110" t="s">
        <v>761</v>
      </c>
      <c r="R1410" s="110" t="s">
        <v>4404</v>
      </c>
      <c r="S1410" s="110" t="s">
        <v>4181</v>
      </c>
    </row>
    <row r="1411" spans="1:19" hidden="1" x14ac:dyDescent="0.2">
      <c r="A1411" s="110">
        <v>440402</v>
      </c>
      <c r="B1411" s="110" t="s">
        <v>1102</v>
      </c>
      <c r="C1411" s="110" t="s">
        <v>776</v>
      </c>
      <c r="D1411" s="110" t="s">
        <v>1466</v>
      </c>
      <c r="E1411" s="110" t="s">
        <v>6169</v>
      </c>
      <c r="G1411" s="110" t="s">
        <v>4330</v>
      </c>
      <c r="H1411" s="110" t="s">
        <v>4094</v>
      </c>
      <c r="I1411" s="110" t="s">
        <v>5911</v>
      </c>
      <c r="J1411" s="110" t="str">
        <f t="shared" ref="J1411:J1474" si="22">E1411 &amp; IF(F1411&lt;&gt;"", ", " &amp; F1411, "") &amp; ", " &amp; G1411 &amp; ", " &amp; H1411 &amp; " " &amp; I1411</f>
        <v xml:space="preserve">6105 Edinburg St, Houston, TX 77087       </v>
      </c>
      <c r="K1411" s="111">
        <v>44587</v>
      </c>
      <c r="L1411" s="111">
        <v>44587</v>
      </c>
      <c r="M1411" s="111">
        <v>44840</v>
      </c>
      <c r="N1411" s="111">
        <v>44840</v>
      </c>
      <c r="O1411" s="111"/>
      <c r="P1411" s="110" t="s">
        <v>1054</v>
      </c>
      <c r="Q1411" s="110" t="s">
        <v>761</v>
      </c>
      <c r="R1411" s="110" t="s">
        <v>4440</v>
      </c>
      <c r="S1411" s="110" t="s">
        <v>4181</v>
      </c>
    </row>
    <row r="1412" spans="1:19" hidden="1" x14ac:dyDescent="0.2">
      <c r="A1412" s="110">
        <v>440403</v>
      </c>
      <c r="B1412" s="110" t="s">
        <v>1071</v>
      </c>
      <c r="C1412" s="110" t="s">
        <v>848</v>
      </c>
      <c r="D1412" s="110" t="s">
        <v>2383</v>
      </c>
      <c r="E1412" s="110" t="s">
        <v>6170</v>
      </c>
      <c r="G1412" s="110" t="s">
        <v>5775</v>
      </c>
      <c r="H1412" s="110" t="s">
        <v>4094</v>
      </c>
      <c r="I1412" s="110" t="s">
        <v>5776</v>
      </c>
      <c r="J1412" s="110" t="str">
        <f t="shared" si="22"/>
        <v xml:space="preserve">814 Boxster Ct, Humble, TX 77396       </v>
      </c>
      <c r="K1412" s="111">
        <v>44620</v>
      </c>
      <c r="L1412" s="111">
        <v>44620</v>
      </c>
      <c r="M1412" s="111">
        <v>44861</v>
      </c>
      <c r="N1412" s="111">
        <v>44861</v>
      </c>
      <c r="O1412" s="111"/>
      <c r="P1412" s="110" t="s">
        <v>1054</v>
      </c>
      <c r="Q1412" s="110" t="s">
        <v>761</v>
      </c>
      <c r="R1412" s="110" t="s">
        <v>4440</v>
      </c>
      <c r="S1412" s="110" t="s">
        <v>4181</v>
      </c>
    </row>
    <row r="1413" spans="1:19" hidden="1" x14ac:dyDescent="0.2">
      <c r="A1413" s="110">
        <v>440404</v>
      </c>
      <c r="B1413" s="110" t="s">
        <v>1401</v>
      </c>
      <c r="D1413" s="110" t="s">
        <v>2384</v>
      </c>
      <c r="E1413" s="110" t="s">
        <v>6171</v>
      </c>
      <c r="G1413" s="110" t="s">
        <v>6172</v>
      </c>
      <c r="H1413" s="110" t="s">
        <v>4094</v>
      </c>
      <c r="I1413" s="110" t="s">
        <v>6173</v>
      </c>
      <c r="J1413" s="110" t="str">
        <f t="shared" si="22"/>
        <v xml:space="preserve">290 Pebblestone Rd, Dale, TX 78616       </v>
      </c>
      <c r="K1413" s="111">
        <v>44627</v>
      </c>
      <c r="L1413" s="111">
        <v>44627</v>
      </c>
      <c r="M1413" s="111">
        <v>44658</v>
      </c>
      <c r="N1413" s="111">
        <v>44659</v>
      </c>
      <c r="O1413" s="111"/>
      <c r="P1413" s="110" t="s">
        <v>989</v>
      </c>
      <c r="Q1413" s="110" t="s">
        <v>761</v>
      </c>
      <c r="R1413" s="110" t="s">
        <v>4361</v>
      </c>
      <c r="S1413" s="110" t="s">
        <v>4181</v>
      </c>
    </row>
    <row r="1414" spans="1:19" hidden="1" x14ac:dyDescent="0.2">
      <c r="A1414" s="110">
        <v>440405</v>
      </c>
      <c r="B1414" s="110" t="s">
        <v>1304</v>
      </c>
      <c r="D1414" s="110" t="s">
        <v>2385</v>
      </c>
      <c r="E1414" s="110" t="s">
        <v>6174</v>
      </c>
      <c r="G1414" s="110" t="s">
        <v>4330</v>
      </c>
      <c r="H1414" s="110" t="s">
        <v>4094</v>
      </c>
      <c r="I1414" s="110" t="s">
        <v>5911</v>
      </c>
      <c r="J1414" s="110" t="str">
        <f t="shared" si="22"/>
        <v xml:space="preserve">7020 McHenry St, Houston, TX 77087       </v>
      </c>
      <c r="K1414" s="111">
        <v>44628</v>
      </c>
      <c r="L1414" s="111">
        <v>44628</v>
      </c>
      <c r="M1414" s="111">
        <v>44728</v>
      </c>
      <c r="N1414" s="111">
        <v>44728</v>
      </c>
      <c r="O1414" s="111"/>
      <c r="P1414" s="110" t="s">
        <v>1025</v>
      </c>
      <c r="Q1414" s="110" t="s">
        <v>761</v>
      </c>
      <c r="R1414" s="110" t="s">
        <v>4407</v>
      </c>
      <c r="S1414" s="110" t="s">
        <v>4181</v>
      </c>
    </row>
    <row r="1415" spans="1:19" hidden="1" x14ac:dyDescent="0.2">
      <c r="A1415" s="110">
        <v>440406</v>
      </c>
      <c r="B1415" s="110" t="s">
        <v>2386</v>
      </c>
      <c r="D1415" s="110" t="s">
        <v>2387</v>
      </c>
      <c r="E1415" s="110" t="s">
        <v>6175</v>
      </c>
      <c r="G1415" s="110" t="s">
        <v>4330</v>
      </c>
      <c r="H1415" s="110" t="s">
        <v>4094</v>
      </c>
      <c r="I1415" s="110" t="s">
        <v>5627</v>
      </c>
      <c r="J1415" s="110" t="str">
        <f t="shared" si="22"/>
        <v xml:space="preserve">370 County Fair Dr, Houston, TX 77060       </v>
      </c>
      <c r="K1415" s="111">
        <v>44628</v>
      </c>
      <c r="L1415" s="111">
        <v>44628</v>
      </c>
      <c r="M1415" s="111">
        <v>45009</v>
      </c>
      <c r="N1415" s="111">
        <v>45009</v>
      </c>
      <c r="O1415" s="111"/>
      <c r="P1415" s="110" t="s">
        <v>1352</v>
      </c>
      <c r="Q1415" s="110" t="s">
        <v>761</v>
      </c>
      <c r="R1415" s="110" t="s">
        <v>4818</v>
      </c>
      <c r="S1415" s="110" t="s">
        <v>4181</v>
      </c>
    </row>
    <row r="1416" spans="1:19" hidden="1" x14ac:dyDescent="0.2">
      <c r="A1416" s="110">
        <v>440407</v>
      </c>
      <c r="B1416" s="110" t="s">
        <v>2388</v>
      </c>
      <c r="D1416" s="110" t="s">
        <v>2389</v>
      </c>
      <c r="E1416" s="110" t="s">
        <v>6176</v>
      </c>
      <c r="G1416" s="110" t="s">
        <v>4324</v>
      </c>
      <c r="H1416" s="110" t="s">
        <v>4094</v>
      </c>
      <c r="I1416" s="110" t="s">
        <v>5496</v>
      </c>
      <c r="J1416" s="110" t="str">
        <f t="shared" si="22"/>
        <v xml:space="preserve">23015 Good Dale Ln, Spring, TX 77373       </v>
      </c>
      <c r="K1416" s="111">
        <v>44628</v>
      </c>
      <c r="L1416" s="111">
        <v>44628</v>
      </c>
      <c r="M1416" s="111">
        <v>45009</v>
      </c>
      <c r="N1416" s="111">
        <v>45009</v>
      </c>
      <c r="O1416" s="111"/>
      <c r="P1416" s="110" t="s">
        <v>1091</v>
      </c>
      <c r="Q1416" s="110" t="s">
        <v>761</v>
      </c>
      <c r="R1416" s="110" t="s">
        <v>4478</v>
      </c>
      <c r="S1416" s="110" t="s">
        <v>4181</v>
      </c>
    </row>
    <row r="1417" spans="1:19" hidden="1" x14ac:dyDescent="0.2">
      <c r="A1417" s="110">
        <v>440408</v>
      </c>
      <c r="B1417" s="110" t="s">
        <v>1596</v>
      </c>
      <c r="D1417" s="110" t="s">
        <v>2390</v>
      </c>
      <c r="E1417" s="110" t="s">
        <v>6176</v>
      </c>
      <c r="G1417" s="110" t="s">
        <v>4324</v>
      </c>
      <c r="H1417" s="110" t="s">
        <v>4094</v>
      </c>
      <c r="I1417" s="110" t="s">
        <v>5496</v>
      </c>
      <c r="J1417" s="110" t="str">
        <f t="shared" si="22"/>
        <v xml:space="preserve">23015 Good Dale Ln, Spring, TX 77373       </v>
      </c>
      <c r="K1417" s="111">
        <v>44628</v>
      </c>
      <c r="L1417" s="111">
        <v>44628</v>
      </c>
      <c r="M1417" s="111">
        <v>45009</v>
      </c>
      <c r="N1417" s="111">
        <v>45009</v>
      </c>
      <c r="O1417" s="111"/>
      <c r="P1417" s="110" t="s">
        <v>989</v>
      </c>
      <c r="Q1417" s="110" t="s">
        <v>761</v>
      </c>
      <c r="R1417" s="110" t="s">
        <v>4361</v>
      </c>
      <c r="S1417" s="110" t="s">
        <v>4181</v>
      </c>
    </row>
    <row r="1418" spans="1:19" hidden="1" x14ac:dyDescent="0.2">
      <c r="A1418" s="110">
        <v>440409</v>
      </c>
      <c r="B1418" s="110" t="s">
        <v>928</v>
      </c>
      <c r="C1418" s="110" t="s">
        <v>769</v>
      </c>
      <c r="D1418" s="110" t="s">
        <v>2391</v>
      </c>
      <c r="E1418" s="110" t="s">
        <v>6177</v>
      </c>
      <c r="G1418" s="110" t="s">
        <v>4330</v>
      </c>
      <c r="H1418" s="110" t="s">
        <v>4094</v>
      </c>
      <c r="I1418" s="110" t="s">
        <v>5802</v>
      </c>
      <c r="J1418" s="110" t="str">
        <f t="shared" si="22"/>
        <v xml:space="preserve">1115 Twin Falls Rd, Houston, TX 77088       </v>
      </c>
      <c r="K1418" s="111">
        <v>44641</v>
      </c>
      <c r="L1418" s="111">
        <v>44641</v>
      </c>
      <c r="M1418" s="111">
        <v>44674</v>
      </c>
      <c r="N1418" s="111">
        <v>44674</v>
      </c>
      <c r="O1418" s="111"/>
      <c r="P1418" s="110" t="s">
        <v>1041</v>
      </c>
      <c r="Q1418" s="110" t="s">
        <v>761</v>
      </c>
      <c r="R1418" s="110" t="s">
        <v>4425</v>
      </c>
      <c r="S1418" s="110" t="s">
        <v>4181</v>
      </c>
    </row>
    <row r="1419" spans="1:19" hidden="1" x14ac:dyDescent="0.2">
      <c r="A1419" s="110">
        <v>440410</v>
      </c>
      <c r="B1419" s="110" t="s">
        <v>1043</v>
      </c>
      <c r="D1419" s="110" t="s">
        <v>2392</v>
      </c>
      <c r="E1419" s="110" t="s">
        <v>6178</v>
      </c>
      <c r="G1419" s="110" t="s">
        <v>4330</v>
      </c>
      <c r="H1419" s="110" t="s">
        <v>4094</v>
      </c>
      <c r="I1419" s="110" t="s">
        <v>5802</v>
      </c>
      <c r="J1419" s="110" t="str">
        <f t="shared" si="22"/>
        <v xml:space="preserve">8922 Deer Trail Dr, Houston, TX 77088       </v>
      </c>
      <c r="K1419" s="111">
        <v>44641</v>
      </c>
      <c r="L1419" s="111">
        <v>44641</v>
      </c>
      <c r="M1419" s="111">
        <v>44674</v>
      </c>
      <c r="N1419" s="111">
        <v>44674</v>
      </c>
      <c r="O1419" s="111"/>
      <c r="P1419" s="110" t="s">
        <v>1022</v>
      </c>
      <c r="Q1419" s="110" t="s">
        <v>761</v>
      </c>
      <c r="R1419" s="110" t="s">
        <v>4404</v>
      </c>
      <c r="S1419" s="110" t="s">
        <v>4181</v>
      </c>
    </row>
    <row r="1420" spans="1:19" x14ac:dyDescent="0.2">
      <c r="A1420" s="110">
        <v>440411</v>
      </c>
      <c r="B1420" s="110" t="s">
        <v>1253</v>
      </c>
      <c r="D1420" s="110" t="s">
        <v>2393</v>
      </c>
      <c r="E1420" s="110" t="s">
        <v>6179</v>
      </c>
      <c r="G1420" s="110" t="s">
        <v>4330</v>
      </c>
      <c r="H1420" s="110" t="s">
        <v>4094</v>
      </c>
      <c r="I1420" s="110" t="s">
        <v>5978</v>
      </c>
      <c r="J1420" s="110" t="str">
        <f t="shared" si="22"/>
        <v xml:space="preserve">7919 West St, Houston, TX 77093       </v>
      </c>
      <c r="K1420" s="111">
        <v>44641</v>
      </c>
      <c r="L1420" s="111">
        <v>44641</v>
      </c>
      <c r="M1420" s="111">
        <v>45623</v>
      </c>
      <c r="N1420" s="111"/>
      <c r="O1420" s="111"/>
      <c r="P1420" s="110" t="s">
        <v>1022</v>
      </c>
      <c r="Q1420" s="110" t="s">
        <v>761</v>
      </c>
      <c r="R1420" s="110" t="s">
        <v>4404</v>
      </c>
      <c r="S1420" s="110" t="s">
        <v>4181</v>
      </c>
    </row>
    <row r="1421" spans="1:19" hidden="1" x14ac:dyDescent="0.2">
      <c r="A1421" s="110">
        <v>440412</v>
      </c>
      <c r="B1421" s="110" t="s">
        <v>2024</v>
      </c>
      <c r="C1421" s="110" t="s">
        <v>769</v>
      </c>
      <c r="D1421" s="110" t="s">
        <v>1085</v>
      </c>
      <c r="E1421" s="110" t="s">
        <v>6180</v>
      </c>
      <c r="G1421" s="110" t="s">
        <v>4330</v>
      </c>
      <c r="H1421" s="110" t="s">
        <v>4094</v>
      </c>
      <c r="I1421" s="110" t="s">
        <v>5880</v>
      </c>
      <c r="J1421" s="110" t="str">
        <f t="shared" si="22"/>
        <v xml:space="preserve">7518 Japonica St, Houston, TX 77012       </v>
      </c>
      <c r="K1421" s="111">
        <v>44649</v>
      </c>
      <c r="L1421" s="111">
        <v>44649</v>
      </c>
      <c r="M1421" s="111">
        <v>44865</v>
      </c>
      <c r="N1421" s="111">
        <v>44865</v>
      </c>
      <c r="O1421" s="111"/>
      <c r="P1421" s="110" t="s">
        <v>1025</v>
      </c>
      <c r="Q1421" s="110" t="s">
        <v>761</v>
      </c>
      <c r="R1421" s="110" t="s">
        <v>4407</v>
      </c>
      <c r="S1421" s="110" t="s">
        <v>4181</v>
      </c>
    </row>
    <row r="1422" spans="1:19" hidden="1" x14ac:dyDescent="0.2">
      <c r="A1422" s="110">
        <v>440413</v>
      </c>
      <c r="B1422" s="110" t="s">
        <v>2394</v>
      </c>
      <c r="D1422" s="110" t="s">
        <v>2395</v>
      </c>
      <c r="E1422" s="110" t="s">
        <v>6181</v>
      </c>
      <c r="G1422" s="110" t="s">
        <v>4330</v>
      </c>
      <c r="H1422" s="110" t="s">
        <v>4094</v>
      </c>
      <c r="I1422" s="110" t="s">
        <v>6182</v>
      </c>
      <c r="J1422" s="110" t="str">
        <f t="shared" si="22"/>
        <v xml:space="preserve">1608 Oneil St, Houston, TX 77019       </v>
      </c>
      <c r="K1422" s="111">
        <v>44652</v>
      </c>
      <c r="L1422" s="111">
        <v>44652</v>
      </c>
      <c r="M1422" s="111">
        <v>44662</v>
      </c>
      <c r="N1422" s="111">
        <v>44662</v>
      </c>
      <c r="O1422" s="111"/>
      <c r="P1422" s="110" t="s">
        <v>1022</v>
      </c>
      <c r="Q1422" s="110" t="s">
        <v>761</v>
      </c>
      <c r="R1422" s="110" t="s">
        <v>4404</v>
      </c>
      <c r="S1422" s="110" t="s">
        <v>4181</v>
      </c>
    </row>
    <row r="1423" spans="1:19" hidden="1" x14ac:dyDescent="0.2">
      <c r="A1423" s="110">
        <v>440414</v>
      </c>
      <c r="B1423" s="110" t="s">
        <v>954</v>
      </c>
      <c r="D1423" s="110" t="s">
        <v>2396</v>
      </c>
      <c r="E1423" s="110" t="s">
        <v>6183</v>
      </c>
      <c r="G1423" s="110" t="s">
        <v>5775</v>
      </c>
      <c r="H1423" s="110" t="s">
        <v>4094</v>
      </c>
      <c r="I1423" s="110" t="s">
        <v>5642</v>
      </c>
      <c r="J1423" s="110" t="str">
        <f t="shared" si="22"/>
        <v xml:space="preserve">18714 Twigsworth Ln, Humble, TX 77346       </v>
      </c>
      <c r="K1423" s="111">
        <v>44669</v>
      </c>
      <c r="L1423" s="111">
        <v>44669</v>
      </c>
      <c r="M1423" s="111">
        <v>44902</v>
      </c>
      <c r="N1423" s="111">
        <v>44902</v>
      </c>
      <c r="O1423" s="111"/>
      <c r="P1423" s="110" t="s">
        <v>1022</v>
      </c>
      <c r="Q1423" s="110" t="s">
        <v>761</v>
      </c>
      <c r="R1423" s="110" t="s">
        <v>4404</v>
      </c>
      <c r="S1423" s="110" t="s">
        <v>4181</v>
      </c>
    </row>
    <row r="1424" spans="1:19" x14ac:dyDescent="0.2">
      <c r="A1424" s="110">
        <v>440415</v>
      </c>
      <c r="B1424" s="110" t="s">
        <v>877</v>
      </c>
      <c r="D1424" s="110" t="s">
        <v>1634</v>
      </c>
      <c r="E1424" s="110" t="s">
        <v>5112</v>
      </c>
      <c r="G1424" s="110" t="s">
        <v>4697</v>
      </c>
      <c r="H1424" s="110" t="s">
        <v>4094</v>
      </c>
      <c r="I1424" s="110" t="s">
        <v>4698</v>
      </c>
      <c r="J1424" s="110" t="str">
        <f t="shared" si="22"/>
        <v xml:space="preserve">722 Bayou Dr, Glenn Heights, TX 75154       </v>
      </c>
      <c r="K1424" s="111">
        <v>44683</v>
      </c>
      <c r="L1424" s="111">
        <v>44683</v>
      </c>
      <c r="M1424" s="111">
        <v>45331</v>
      </c>
      <c r="N1424" s="111">
        <v>45331</v>
      </c>
      <c r="O1424" s="111"/>
      <c r="P1424" s="110" t="s">
        <v>1082</v>
      </c>
      <c r="Q1424" s="110" t="s">
        <v>761</v>
      </c>
      <c r="R1424" s="110" t="s">
        <v>4472</v>
      </c>
      <c r="S1424" s="110" t="s">
        <v>4181</v>
      </c>
    </row>
    <row r="1425" spans="1:19" hidden="1" x14ac:dyDescent="0.2">
      <c r="A1425" s="110">
        <v>440416</v>
      </c>
      <c r="B1425" s="110" t="s">
        <v>908</v>
      </c>
      <c r="C1425" s="110" t="s">
        <v>810</v>
      </c>
      <c r="D1425" s="110" t="s">
        <v>2397</v>
      </c>
      <c r="E1425" s="110" t="s">
        <v>6184</v>
      </c>
      <c r="G1425" s="110" t="s">
        <v>4330</v>
      </c>
      <c r="H1425" s="110" t="s">
        <v>4094</v>
      </c>
      <c r="I1425" s="110" t="s">
        <v>6185</v>
      </c>
      <c r="J1425" s="110" t="str">
        <f t="shared" si="22"/>
        <v xml:space="preserve">3320 S Gessner Rd, Houston, TX 77063       </v>
      </c>
      <c r="K1425" s="111">
        <v>44678</v>
      </c>
      <c r="L1425" s="111">
        <v>44678</v>
      </c>
      <c r="M1425" s="111">
        <v>44812</v>
      </c>
      <c r="N1425" s="111">
        <v>44812</v>
      </c>
      <c r="O1425" s="111"/>
      <c r="P1425" s="110" t="s">
        <v>1022</v>
      </c>
      <c r="Q1425" s="110" t="s">
        <v>761</v>
      </c>
      <c r="R1425" s="110" t="s">
        <v>4404</v>
      </c>
      <c r="S1425" s="110" t="s">
        <v>4181</v>
      </c>
    </row>
    <row r="1426" spans="1:19" hidden="1" x14ac:dyDescent="0.2">
      <c r="A1426" s="110">
        <v>440417</v>
      </c>
      <c r="B1426" s="110" t="s">
        <v>1061</v>
      </c>
      <c r="C1426" s="110" t="s">
        <v>778</v>
      </c>
      <c r="D1426" s="110" t="s">
        <v>2398</v>
      </c>
      <c r="E1426" s="110" t="s">
        <v>6186</v>
      </c>
      <c r="G1426" s="110" t="s">
        <v>5596</v>
      </c>
      <c r="H1426" s="110" t="s">
        <v>4094</v>
      </c>
      <c r="I1426" s="110" t="s">
        <v>5597</v>
      </c>
      <c r="J1426" s="110" t="str">
        <f t="shared" si="22"/>
        <v xml:space="preserve">1426 Seafield Dr, Channelview, TX 77530       </v>
      </c>
      <c r="K1426" s="111">
        <v>44678</v>
      </c>
      <c r="L1426" s="111">
        <v>44678</v>
      </c>
      <c r="M1426" s="111">
        <v>44737</v>
      </c>
      <c r="N1426" s="111">
        <v>44737</v>
      </c>
      <c r="O1426" s="111"/>
      <c r="P1426" s="110" t="s">
        <v>1022</v>
      </c>
      <c r="Q1426" s="110" t="s">
        <v>761</v>
      </c>
      <c r="R1426" s="110" t="s">
        <v>4404</v>
      </c>
      <c r="S1426" s="110" t="s">
        <v>4181</v>
      </c>
    </row>
    <row r="1427" spans="1:19" hidden="1" x14ac:dyDescent="0.2">
      <c r="A1427" s="110">
        <v>440418</v>
      </c>
      <c r="B1427" s="110" t="s">
        <v>813</v>
      </c>
      <c r="C1427" s="110" t="s">
        <v>816</v>
      </c>
      <c r="D1427" s="110" t="s">
        <v>2399</v>
      </c>
      <c r="E1427" s="110" t="s">
        <v>6187</v>
      </c>
      <c r="G1427" s="110" t="s">
        <v>5435</v>
      </c>
      <c r="H1427" s="110" t="s">
        <v>4094</v>
      </c>
      <c r="I1427" s="110" t="s">
        <v>5772</v>
      </c>
      <c r="J1427" s="110" t="str">
        <f t="shared" si="22"/>
        <v xml:space="preserve">19635 Plantation Tree Ct, Katy, TX 77449       </v>
      </c>
      <c r="K1427" s="111">
        <v>44694</v>
      </c>
      <c r="L1427" s="111">
        <v>44694</v>
      </c>
      <c r="M1427" s="111">
        <v>44944</v>
      </c>
      <c r="N1427" s="111">
        <v>44944</v>
      </c>
      <c r="O1427" s="111"/>
      <c r="P1427" s="110" t="s">
        <v>1022</v>
      </c>
      <c r="Q1427" s="110" t="s">
        <v>761</v>
      </c>
      <c r="R1427" s="110" t="s">
        <v>4404</v>
      </c>
      <c r="S1427" s="110" t="s">
        <v>4181</v>
      </c>
    </row>
    <row r="1428" spans="1:19" hidden="1" x14ac:dyDescent="0.2">
      <c r="A1428" s="110">
        <v>440419</v>
      </c>
      <c r="B1428" s="110" t="s">
        <v>2400</v>
      </c>
      <c r="C1428" s="110" t="s">
        <v>848</v>
      </c>
      <c r="D1428" s="110" t="s">
        <v>2401</v>
      </c>
      <c r="E1428" s="110" t="s">
        <v>6187</v>
      </c>
      <c r="G1428" s="110" t="s">
        <v>5435</v>
      </c>
      <c r="H1428" s="110" t="s">
        <v>4094</v>
      </c>
      <c r="I1428" s="110" t="s">
        <v>5772</v>
      </c>
      <c r="J1428" s="110" t="str">
        <f t="shared" si="22"/>
        <v xml:space="preserve">19635 Plantation Tree Ct, Katy, TX 77449       </v>
      </c>
      <c r="K1428" s="111">
        <v>44694</v>
      </c>
      <c r="L1428" s="111">
        <v>44694</v>
      </c>
      <c r="M1428" s="111">
        <v>44882</v>
      </c>
      <c r="N1428" s="111">
        <v>44882</v>
      </c>
      <c r="O1428" s="111"/>
      <c r="P1428" s="110" t="s">
        <v>1022</v>
      </c>
      <c r="Q1428" s="110" t="s">
        <v>761</v>
      </c>
      <c r="R1428" s="110" t="s">
        <v>4404</v>
      </c>
      <c r="S1428" s="110" t="s">
        <v>4181</v>
      </c>
    </row>
    <row r="1429" spans="1:19" hidden="1" x14ac:dyDescent="0.2">
      <c r="A1429" s="110">
        <v>440420</v>
      </c>
      <c r="B1429" s="110" t="s">
        <v>877</v>
      </c>
      <c r="C1429" s="110" t="s">
        <v>769</v>
      </c>
      <c r="D1429" s="110" t="s">
        <v>937</v>
      </c>
      <c r="E1429" s="110" t="s">
        <v>6188</v>
      </c>
      <c r="G1429" s="110" t="s">
        <v>5435</v>
      </c>
      <c r="H1429" s="110" t="s">
        <v>4094</v>
      </c>
      <c r="I1429" s="110" t="s">
        <v>5772</v>
      </c>
      <c r="J1429" s="110" t="str">
        <f t="shared" si="22"/>
        <v xml:space="preserve">19251 Caledonia Dr, Katy, TX 77449       </v>
      </c>
      <c r="K1429" s="111">
        <v>44713</v>
      </c>
      <c r="L1429" s="111">
        <v>44714</v>
      </c>
      <c r="M1429" s="111">
        <v>44757</v>
      </c>
      <c r="N1429" s="111">
        <v>44757</v>
      </c>
      <c r="O1429" s="111"/>
      <c r="P1429" s="110" t="s">
        <v>1454</v>
      </c>
      <c r="Q1429" s="110" t="s">
        <v>761</v>
      </c>
      <c r="R1429" s="110" t="s">
        <v>4926</v>
      </c>
      <c r="S1429" s="110" t="s">
        <v>4181</v>
      </c>
    </row>
    <row r="1430" spans="1:19" hidden="1" x14ac:dyDescent="0.2">
      <c r="A1430" s="110">
        <v>440421</v>
      </c>
      <c r="B1430" s="110" t="s">
        <v>1006</v>
      </c>
      <c r="C1430" s="110" t="s">
        <v>766</v>
      </c>
      <c r="D1430" s="110" t="s">
        <v>2402</v>
      </c>
      <c r="E1430" s="110" t="s">
        <v>6189</v>
      </c>
      <c r="G1430" s="110" t="s">
        <v>4330</v>
      </c>
      <c r="H1430" s="110" t="s">
        <v>4094</v>
      </c>
      <c r="I1430" s="110" t="s">
        <v>5647</v>
      </c>
      <c r="J1430" s="110" t="str">
        <f t="shared" si="22"/>
        <v xml:space="preserve">3710 Minglewood Blvd, Houston, TX 77023       </v>
      </c>
      <c r="K1430" s="111">
        <v>44714</v>
      </c>
      <c r="L1430" s="111">
        <v>44714</v>
      </c>
      <c r="M1430" s="111">
        <v>44848</v>
      </c>
      <c r="N1430" s="111">
        <v>44848</v>
      </c>
      <c r="O1430" s="111"/>
      <c r="P1430" s="110" t="s">
        <v>989</v>
      </c>
      <c r="Q1430" s="110" t="s">
        <v>761</v>
      </c>
      <c r="R1430" s="110" t="s">
        <v>4361</v>
      </c>
      <c r="S1430" s="110" t="s">
        <v>4181</v>
      </c>
    </row>
    <row r="1431" spans="1:19" hidden="1" x14ac:dyDescent="0.2">
      <c r="A1431" s="110">
        <v>440422</v>
      </c>
      <c r="B1431" s="110" t="s">
        <v>1158</v>
      </c>
      <c r="C1431" s="110" t="s">
        <v>784</v>
      </c>
      <c r="D1431" s="110" t="s">
        <v>1045</v>
      </c>
      <c r="E1431" s="110" t="s">
        <v>6190</v>
      </c>
      <c r="G1431" s="110" t="s">
        <v>5775</v>
      </c>
      <c r="H1431" s="110" t="s">
        <v>4094</v>
      </c>
      <c r="I1431" s="110" t="s">
        <v>5776</v>
      </c>
      <c r="J1431" s="110" t="str">
        <f t="shared" si="22"/>
        <v xml:space="preserve">520 Atascocita Rd, Humble, TX 77396       </v>
      </c>
      <c r="K1431" s="111">
        <v>44718</v>
      </c>
      <c r="L1431" s="111">
        <v>44718</v>
      </c>
      <c r="M1431" s="111">
        <v>44718</v>
      </c>
      <c r="N1431" s="111">
        <v>44718</v>
      </c>
      <c r="O1431" s="111"/>
      <c r="P1431" s="110" t="s">
        <v>989</v>
      </c>
      <c r="Q1431" s="110" t="s">
        <v>761</v>
      </c>
      <c r="R1431" s="110" t="s">
        <v>4361</v>
      </c>
      <c r="S1431" s="110" t="s">
        <v>4181</v>
      </c>
    </row>
    <row r="1432" spans="1:19" hidden="1" x14ac:dyDescent="0.2">
      <c r="A1432" s="110">
        <v>440423</v>
      </c>
      <c r="B1432" s="110" t="s">
        <v>1320</v>
      </c>
      <c r="C1432" s="110" t="s">
        <v>778</v>
      </c>
      <c r="D1432" s="110" t="s">
        <v>1328</v>
      </c>
      <c r="E1432" s="110" t="s">
        <v>6191</v>
      </c>
      <c r="G1432" s="110" t="s">
        <v>4330</v>
      </c>
      <c r="H1432" s="110" t="s">
        <v>4094</v>
      </c>
      <c r="I1432" s="110" t="s">
        <v>5911</v>
      </c>
      <c r="J1432" s="110" t="str">
        <f t="shared" si="22"/>
        <v xml:space="preserve">7346 Arnim St, Houston, TX 77087       </v>
      </c>
      <c r="K1432" s="111">
        <v>44726</v>
      </c>
      <c r="L1432" s="111">
        <v>44726</v>
      </c>
      <c r="M1432" s="111">
        <v>44729</v>
      </c>
      <c r="N1432" s="111">
        <v>44729</v>
      </c>
      <c r="O1432" s="111"/>
      <c r="P1432" s="110" t="s">
        <v>1022</v>
      </c>
      <c r="Q1432" s="110" t="s">
        <v>761</v>
      </c>
      <c r="R1432" s="110" t="s">
        <v>4404</v>
      </c>
      <c r="S1432" s="110" t="s">
        <v>4181</v>
      </c>
    </row>
    <row r="1433" spans="1:19" hidden="1" x14ac:dyDescent="0.2">
      <c r="A1433" s="110">
        <v>440424</v>
      </c>
      <c r="B1433" s="110" t="s">
        <v>1301</v>
      </c>
      <c r="C1433" s="110" t="s">
        <v>778</v>
      </c>
      <c r="D1433" s="110" t="s">
        <v>2110</v>
      </c>
      <c r="E1433" s="110" t="s">
        <v>6192</v>
      </c>
      <c r="G1433" s="110" t="s">
        <v>4330</v>
      </c>
      <c r="H1433" s="110" t="s">
        <v>4094</v>
      </c>
      <c r="I1433" s="110" t="s">
        <v>5689</v>
      </c>
      <c r="J1433" s="110" t="str">
        <f t="shared" si="22"/>
        <v xml:space="preserve">6702 Telephone Rd #7, Houston, TX 77061       </v>
      </c>
      <c r="K1433" s="111">
        <v>44729</v>
      </c>
      <c r="L1433" s="111">
        <v>44729</v>
      </c>
      <c r="M1433" s="111">
        <v>44849</v>
      </c>
      <c r="N1433" s="111">
        <v>44849</v>
      </c>
      <c r="O1433" s="111"/>
      <c r="P1433" s="110" t="s">
        <v>989</v>
      </c>
      <c r="Q1433" s="110" t="s">
        <v>761</v>
      </c>
      <c r="R1433" s="110" t="s">
        <v>4361</v>
      </c>
      <c r="S1433" s="110" t="s">
        <v>4181</v>
      </c>
    </row>
    <row r="1434" spans="1:19" hidden="1" x14ac:dyDescent="0.2">
      <c r="A1434" s="110">
        <v>440425</v>
      </c>
      <c r="B1434" s="110" t="s">
        <v>908</v>
      </c>
      <c r="C1434" s="110" t="s">
        <v>810</v>
      </c>
      <c r="D1434" s="110" t="s">
        <v>2403</v>
      </c>
      <c r="E1434" s="110" t="s">
        <v>6193</v>
      </c>
      <c r="G1434" s="110" t="s">
        <v>4330</v>
      </c>
      <c r="H1434" s="110" t="s">
        <v>4094</v>
      </c>
      <c r="I1434" s="110" t="s">
        <v>5911</v>
      </c>
      <c r="J1434" s="110" t="str">
        <f t="shared" si="22"/>
        <v xml:space="preserve">7241 Edna St, Houston, TX 77087       </v>
      </c>
      <c r="K1434" s="111">
        <v>44735</v>
      </c>
      <c r="L1434" s="111">
        <v>44735</v>
      </c>
      <c r="M1434" s="111">
        <v>44754</v>
      </c>
      <c r="N1434" s="111">
        <v>44754</v>
      </c>
      <c r="O1434" s="111"/>
      <c r="P1434" s="110" t="s">
        <v>1095</v>
      </c>
      <c r="Q1434" s="110" t="s">
        <v>761</v>
      </c>
      <c r="R1434" s="110" t="s">
        <v>4482</v>
      </c>
      <c r="S1434" s="110" t="s">
        <v>4181</v>
      </c>
    </row>
    <row r="1435" spans="1:19" hidden="1" x14ac:dyDescent="0.2">
      <c r="A1435" s="110">
        <v>440426</v>
      </c>
      <c r="B1435" s="110" t="s">
        <v>908</v>
      </c>
      <c r="C1435" s="110" t="s">
        <v>791</v>
      </c>
      <c r="D1435" s="110" t="s">
        <v>2404</v>
      </c>
      <c r="E1435" s="110" t="s">
        <v>6194</v>
      </c>
      <c r="G1435" s="110" t="s">
        <v>4330</v>
      </c>
      <c r="H1435" s="110" t="s">
        <v>4094</v>
      </c>
      <c r="I1435" s="110" t="s">
        <v>5818</v>
      </c>
      <c r="J1435" s="110" t="str">
        <f t="shared" si="22"/>
        <v xml:space="preserve">8445 Winkler Rd, Houston, TX 77017       </v>
      </c>
      <c r="K1435" s="111">
        <v>44761</v>
      </c>
      <c r="L1435" s="111">
        <v>44761</v>
      </c>
      <c r="M1435" s="111">
        <v>44761</v>
      </c>
      <c r="N1435" s="111">
        <v>44761</v>
      </c>
      <c r="O1435" s="111"/>
      <c r="P1435" s="110" t="s">
        <v>1025</v>
      </c>
      <c r="Q1435" s="110" t="s">
        <v>761</v>
      </c>
      <c r="R1435" s="110" t="s">
        <v>4407</v>
      </c>
      <c r="S1435" s="110" t="s">
        <v>4181</v>
      </c>
    </row>
    <row r="1436" spans="1:19" hidden="1" x14ac:dyDescent="0.2">
      <c r="A1436" s="110">
        <v>440427</v>
      </c>
      <c r="B1436" s="110" t="s">
        <v>2405</v>
      </c>
      <c r="D1436" s="110" t="s">
        <v>2406</v>
      </c>
      <c r="E1436" s="110" t="s">
        <v>6195</v>
      </c>
      <c r="G1436" s="110" t="s">
        <v>4330</v>
      </c>
      <c r="H1436" s="110" t="s">
        <v>4094</v>
      </c>
      <c r="I1436" s="110" t="s">
        <v>6155</v>
      </c>
      <c r="J1436" s="110" t="str">
        <f t="shared" si="22"/>
        <v xml:space="preserve">6718 Rosemary Ln, Houston, TX 77016       </v>
      </c>
      <c r="K1436" s="111">
        <v>44767</v>
      </c>
      <c r="L1436" s="111">
        <v>44767</v>
      </c>
      <c r="M1436" s="111">
        <v>45101</v>
      </c>
      <c r="N1436" s="111">
        <v>45101</v>
      </c>
      <c r="O1436" s="111"/>
      <c r="P1436" s="110" t="s">
        <v>1054</v>
      </c>
      <c r="Q1436" s="110" t="s">
        <v>761</v>
      </c>
      <c r="R1436" s="110" t="s">
        <v>4440</v>
      </c>
      <c r="S1436" s="110" t="s">
        <v>4181</v>
      </c>
    </row>
    <row r="1437" spans="1:19" hidden="1" x14ac:dyDescent="0.2">
      <c r="A1437" s="110">
        <v>440428</v>
      </c>
      <c r="B1437" s="110" t="s">
        <v>1187</v>
      </c>
      <c r="C1437" s="110" t="s">
        <v>791</v>
      </c>
      <c r="D1437" s="110" t="s">
        <v>2407</v>
      </c>
      <c r="E1437" s="110" t="s">
        <v>6196</v>
      </c>
      <c r="G1437" s="110" t="s">
        <v>5775</v>
      </c>
      <c r="H1437" s="110" t="s">
        <v>4094</v>
      </c>
      <c r="I1437" s="110" t="s">
        <v>5642</v>
      </c>
      <c r="J1437" s="110" t="str">
        <f t="shared" si="22"/>
        <v xml:space="preserve">5446 Quail Tree Ln, Humble, TX 77346       </v>
      </c>
      <c r="K1437" s="111">
        <v>44782</v>
      </c>
      <c r="L1437" s="111">
        <v>44782</v>
      </c>
      <c r="M1437" s="111">
        <v>44841</v>
      </c>
      <c r="N1437" s="111">
        <v>44844</v>
      </c>
      <c r="O1437" s="111"/>
      <c r="P1437" s="110" t="s">
        <v>989</v>
      </c>
      <c r="Q1437" s="110" t="s">
        <v>771</v>
      </c>
      <c r="R1437" s="110" t="s">
        <v>4361</v>
      </c>
      <c r="S1437" s="110" t="s">
        <v>4181</v>
      </c>
    </row>
    <row r="1438" spans="1:19" x14ac:dyDescent="0.2">
      <c r="A1438" s="110">
        <v>440429</v>
      </c>
      <c r="B1438" s="110" t="s">
        <v>2408</v>
      </c>
      <c r="C1438" s="110" t="s">
        <v>1039</v>
      </c>
      <c r="D1438" s="110" t="s">
        <v>2409</v>
      </c>
      <c r="E1438" s="110" t="s">
        <v>6197</v>
      </c>
      <c r="G1438" s="110" t="s">
        <v>6198</v>
      </c>
      <c r="H1438" s="110" t="s">
        <v>4094</v>
      </c>
      <c r="I1438" s="110" t="s">
        <v>6199</v>
      </c>
      <c r="J1438" s="110" t="str">
        <f t="shared" si="22"/>
        <v xml:space="preserve">112 Julious Rd, Naples, TX 75568       </v>
      </c>
      <c r="K1438" s="111">
        <v>44783</v>
      </c>
      <c r="L1438" s="111">
        <v>44783</v>
      </c>
      <c r="M1438" s="111">
        <v>45514</v>
      </c>
      <c r="N1438" s="111">
        <v>45520</v>
      </c>
      <c r="O1438" s="111"/>
      <c r="P1438" s="110" t="s">
        <v>989</v>
      </c>
      <c r="Q1438" s="110" t="s">
        <v>761</v>
      </c>
      <c r="R1438" s="110" t="s">
        <v>4361</v>
      </c>
      <c r="S1438" s="110" t="s">
        <v>4181</v>
      </c>
    </row>
    <row r="1439" spans="1:19" hidden="1" x14ac:dyDescent="0.2">
      <c r="A1439" s="110">
        <v>440430</v>
      </c>
      <c r="B1439" s="110" t="s">
        <v>2410</v>
      </c>
      <c r="C1439" s="110" t="s">
        <v>769</v>
      </c>
      <c r="D1439" s="110" t="s">
        <v>2411</v>
      </c>
      <c r="E1439" s="110" t="s">
        <v>6200</v>
      </c>
      <c r="G1439" s="110" t="s">
        <v>4330</v>
      </c>
      <c r="H1439" s="110" t="s">
        <v>4094</v>
      </c>
      <c r="I1439" s="110" t="s">
        <v>5627</v>
      </c>
      <c r="J1439" s="110" t="str">
        <f t="shared" si="22"/>
        <v xml:space="preserve">220 Northpoint Dr 516, Houston, TX 77060       </v>
      </c>
      <c r="K1439" s="111">
        <v>44784</v>
      </c>
      <c r="L1439" s="111">
        <v>44784</v>
      </c>
      <c r="M1439" s="111">
        <v>45191</v>
      </c>
      <c r="N1439" s="111">
        <v>45199</v>
      </c>
      <c r="O1439" s="111"/>
      <c r="P1439" s="110" t="s">
        <v>989</v>
      </c>
      <c r="Q1439" s="110" t="s">
        <v>771</v>
      </c>
      <c r="R1439" s="110" t="s">
        <v>4361</v>
      </c>
      <c r="S1439" s="110" t="s">
        <v>4181</v>
      </c>
    </row>
    <row r="1440" spans="1:19" hidden="1" x14ac:dyDescent="0.2">
      <c r="A1440" s="110">
        <v>440431</v>
      </c>
      <c r="B1440" s="110" t="s">
        <v>1463</v>
      </c>
      <c r="C1440" s="110" t="s">
        <v>776</v>
      </c>
      <c r="D1440" s="110" t="s">
        <v>2412</v>
      </c>
      <c r="E1440" s="110" t="s">
        <v>6201</v>
      </c>
      <c r="G1440" s="110" t="s">
        <v>4330</v>
      </c>
      <c r="H1440" s="110" t="s">
        <v>4094</v>
      </c>
      <c r="I1440" s="110" t="s">
        <v>6202</v>
      </c>
      <c r="J1440" s="110" t="str">
        <f t="shared" si="22"/>
        <v xml:space="preserve">11911 Madison Kendall Ln., Houston, TX 770066      </v>
      </c>
      <c r="K1440" s="111">
        <v>44792</v>
      </c>
      <c r="L1440" s="111">
        <v>44792</v>
      </c>
      <c r="M1440" s="111">
        <v>45009</v>
      </c>
      <c r="N1440" s="111">
        <v>45009</v>
      </c>
      <c r="O1440" s="111"/>
      <c r="P1440" s="110" t="s">
        <v>1091</v>
      </c>
      <c r="Q1440" s="110" t="s">
        <v>761</v>
      </c>
      <c r="R1440" s="110" t="s">
        <v>4478</v>
      </c>
      <c r="S1440" s="110" t="s">
        <v>4181</v>
      </c>
    </row>
    <row r="1441" spans="1:19" hidden="1" x14ac:dyDescent="0.2">
      <c r="A1441" s="110">
        <v>440432</v>
      </c>
      <c r="B1441" s="110" t="s">
        <v>2413</v>
      </c>
      <c r="D1441" s="110" t="s">
        <v>1589</v>
      </c>
      <c r="E1441" s="110" t="s">
        <v>6203</v>
      </c>
      <c r="G1441" s="110" t="s">
        <v>4330</v>
      </c>
      <c r="H1441" s="110" t="s">
        <v>4094</v>
      </c>
      <c r="I1441" s="110" t="s">
        <v>6047</v>
      </c>
      <c r="J1441" s="110" t="str">
        <f t="shared" si="22"/>
        <v xml:space="preserve">13206 Chimney Sweep Dr, Houston, TX 77041       </v>
      </c>
      <c r="K1441" s="111">
        <v>44811</v>
      </c>
      <c r="L1441" s="111">
        <v>44811</v>
      </c>
      <c r="M1441" s="111">
        <v>44947</v>
      </c>
      <c r="N1441" s="111">
        <v>44947</v>
      </c>
      <c r="O1441" s="111"/>
      <c r="P1441" s="110" t="s">
        <v>1041</v>
      </c>
      <c r="Q1441" s="110" t="s">
        <v>761</v>
      </c>
      <c r="R1441" s="110" t="s">
        <v>4425</v>
      </c>
      <c r="S1441" s="110" t="s">
        <v>4181</v>
      </c>
    </row>
    <row r="1442" spans="1:19" hidden="1" x14ac:dyDescent="0.2">
      <c r="A1442" s="110">
        <v>440433</v>
      </c>
      <c r="B1442" s="110" t="s">
        <v>1212</v>
      </c>
      <c r="D1442" s="110" t="s">
        <v>2414</v>
      </c>
      <c r="E1442" s="110" t="s">
        <v>6204</v>
      </c>
      <c r="G1442" s="110" t="s">
        <v>4330</v>
      </c>
      <c r="H1442" s="110" t="s">
        <v>4094</v>
      </c>
      <c r="I1442" s="110" t="s">
        <v>6205</v>
      </c>
      <c r="J1442" s="110" t="str">
        <f t="shared" si="22"/>
        <v xml:space="preserve">545 Pecan Dr, Houston, TX 77587       </v>
      </c>
      <c r="K1442" s="111">
        <v>44848</v>
      </c>
      <c r="L1442" s="111">
        <v>44848</v>
      </c>
      <c r="M1442" s="111">
        <v>44968</v>
      </c>
      <c r="N1442" s="111">
        <v>44968</v>
      </c>
      <c r="O1442" s="111"/>
      <c r="P1442" s="110" t="s">
        <v>1022</v>
      </c>
      <c r="Q1442" s="110" t="s">
        <v>761</v>
      </c>
      <c r="R1442" s="110" t="s">
        <v>4404</v>
      </c>
      <c r="S1442" s="110" t="s">
        <v>4181</v>
      </c>
    </row>
    <row r="1443" spans="1:19" x14ac:dyDescent="0.2">
      <c r="A1443" s="110">
        <v>440434</v>
      </c>
      <c r="B1443" s="110" t="s">
        <v>1380</v>
      </c>
      <c r="D1443" s="110" t="s">
        <v>2415</v>
      </c>
      <c r="E1443" s="110" t="s">
        <v>6206</v>
      </c>
      <c r="G1443" s="110" t="s">
        <v>4330</v>
      </c>
      <c r="H1443" s="110" t="s">
        <v>4094</v>
      </c>
      <c r="I1443" s="110" t="s">
        <v>5644</v>
      </c>
      <c r="J1443" s="110" t="str">
        <f t="shared" si="22"/>
        <v xml:space="preserve">7923 Cyrl Ln, Houston, TX 77044       </v>
      </c>
      <c r="K1443" s="111">
        <v>45005</v>
      </c>
      <c r="L1443" s="111">
        <v>45005</v>
      </c>
      <c r="M1443" s="111">
        <v>45623</v>
      </c>
      <c r="N1443" s="111"/>
      <c r="O1443" s="111"/>
      <c r="P1443" s="110" t="s">
        <v>1022</v>
      </c>
      <c r="Q1443" s="110" t="s">
        <v>761</v>
      </c>
      <c r="R1443" s="110" t="s">
        <v>4404</v>
      </c>
      <c r="S1443" s="110" t="s">
        <v>4181</v>
      </c>
    </row>
    <row r="1444" spans="1:19" x14ac:dyDescent="0.2">
      <c r="A1444" s="110">
        <v>440435</v>
      </c>
      <c r="B1444" s="110" t="s">
        <v>2416</v>
      </c>
      <c r="C1444" s="110" t="s">
        <v>769</v>
      </c>
      <c r="D1444" s="110" t="s">
        <v>2417</v>
      </c>
      <c r="E1444" s="110" t="s">
        <v>6207</v>
      </c>
      <c r="G1444" s="110" t="s">
        <v>5274</v>
      </c>
      <c r="H1444" s="110" t="s">
        <v>4094</v>
      </c>
      <c r="I1444" s="110" t="s">
        <v>4684</v>
      </c>
      <c r="J1444" s="110" t="str">
        <f t="shared" si="22"/>
        <v xml:space="preserve">3033 BARDIN RD APT 410, GRAND PRAIRIE, TX 75052       </v>
      </c>
      <c r="K1444" s="111">
        <v>45098</v>
      </c>
      <c r="L1444" s="111">
        <v>45098</v>
      </c>
      <c r="M1444" s="111">
        <v>45425</v>
      </c>
      <c r="N1444" s="111">
        <v>45425</v>
      </c>
      <c r="O1444" s="111"/>
      <c r="P1444" s="110" t="s">
        <v>989</v>
      </c>
      <c r="Q1444" s="110" t="s">
        <v>771</v>
      </c>
      <c r="R1444" s="110" t="s">
        <v>4361</v>
      </c>
      <c r="S1444" s="110" t="s">
        <v>4181</v>
      </c>
    </row>
    <row r="1445" spans="1:19" x14ac:dyDescent="0.2">
      <c r="A1445" s="110">
        <v>440436</v>
      </c>
      <c r="B1445" s="110" t="s">
        <v>861</v>
      </c>
      <c r="C1445" s="110" t="s">
        <v>778</v>
      </c>
      <c r="D1445" s="110" t="s">
        <v>2396</v>
      </c>
      <c r="E1445" s="110" t="s">
        <v>6208</v>
      </c>
      <c r="G1445" s="110" t="s">
        <v>5694</v>
      </c>
      <c r="H1445" s="110" t="s">
        <v>4094</v>
      </c>
      <c r="I1445" s="110" t="s">
        <v>5695</v>
      </c>
      <c r="J1445" s="110" t="str">
        <f t="shared" si="22"/>
        <v xml:space="preserve">2140 Lakeside Dr, Crosby, TX 77532       </v>
      </c>
      <c r="K1445" s="111">
        <v>45156</v>
      </c>
      <c r="L1445" s="111">
        <v>45156</v>
      </c>
      <c r="M1445" s="111">
        <v>45327</v>
      </c>
      <c r="N1445" s="111">
        <v>45327</v>
      </c>
      <c r="O1445" s="111"/>
      <c r="P1445" s="110" t="s">
        <v>989</v>
      </c>
      <c r="Q1445" s="110" t="s">
        <v>761</v>
      </c>
      <c r="R1445" s="110" t="s">
        <v>4361</v>
      </c>
      <c r="S1445" s="110" t="s">
        <v>4181</v>
      </c>
    </row>
    <row r="1446" spans="1:19" x14ac:dyDescent="0.2">
      <c r="A1446" s="110">
        <v>440437</v>
      </c>
      <c r="B1446" s="110" t="s">
        <v>1132</v>
      </c>
      <c r="D1446" s="110" t="s">
        <v>1196</v>
      </c>
      <c r="E1446" s="110" t="s">
        <v>6209</v>
      </c>
      <c r="G1446" s="110" t="s">
        <v>4330</v>
      </c>
      <c r="H1446" s="110" t="s">
        <v>4094</v>
      </c>
      <c r="I1446" s="110" t="s">
        <v>5978</v>
      </c>
      <c r="J1446" s="110" t="str">
        <f t="shared" si="22"/>
        <v xml:space="preserve">10921 Seven Mile Ln, Houston, TX 77093       </v>
      </c>
      <c r="K1446" s="111">
        <v>45156</v>
      </c>
      <c r="L1446" s="111">
        <v>45156</v>
      </c>
      <c r="M1446" s="111">
        <v>45437</v>
      </c>
      <c r="N1446" s="111">
        <v>45437</v>
      </c>
      <c r="O1446" s="111"/>
      <c r="P1446" s="110" t="s">
        <v>989</v>
      </c>
      <c r="Q1446" s="110" t="s">
        <v>761</v>
      </c>
      <c r="R1446" s="110" t="s">
        <v>4361</v>
      </c>
      <c r="S1446" s="110" t="s">
        <v>4181</v>
      </c>
    </row>
    <row r="1447" spans="1:19" hidden="1" x14ac:dyDescent="0.2">
      <c r="A1447" s="110">
        <v>440438</v>
      </c>
      <c r="B1447" s="110" t="s">
        <v>975</v>
      </c>
      <c r="C1447" s="110" t="s">
        <v>766</v>
      </c>
      <c r="D1447" s="110" t="s">
        <v>2396</v>
      </c>
      <c r="E1447" s="110" t="s">
        <v>6210</v>
      </c>
      <c r="G1447" s="110" t="s">
        <v>5565</v>
      </c>
      <c r="H1447" s="110" t="s">
        <v>4094</v>
      </c>
      <c r="I1447" s="110" t="s">
        <v>5566</v>
      </c>
      <c r="J1447" s="110" t="str">
        <f t="shared" si="22"/>
        <v xml:space="preserve">3030 Lafferty Rd 54, Pasadena, TX 77502       </v>
      </c>
      <c r="K1447" s="111">
        <v>45156</v>
      </c>
      <c r="L1447" s="111">
        <v>45156</v>
      </c>
      <c r="M1447" s="111">
        <v>45161</v>
      </c>
      <c r="N1447" s="111">
        <v>45161</v>
      </c>
      <c r="O1447" s="111"/>
      <c r="P1447" s="110" t="s">
        <v>1352</v>
      </c>
      <c r="Q1447" s="110" t="s">
        <v>761</v>
      </c>
      <c r="R1447" s="110" t="s">
        <v>4818</v>
      </c>
      <c r="S1447" s="110" t="s">
        <v>4181</v>
      </c>
    </row>
    <row r="1448" spans="1:19" x14ac:dyDescent="0.2">
      <c r="A1448" s="110">
        <v>440439</v>
      </c>
      <c r="B1448" s="110" t="s">
        <v>1431</v>
      </c>
      <c r="D1448" s="110" t="s">
        <v>2418</v>
      </c>
      <c r="E1448" s="110" t="s">
        <v>6211</v>
      </c>
      <c r="G1448" s="110" t="s">
        <v>4353</v>
      </c>
      <c r="H1448" s="110" t="s">
        <v>4094</v>
      </c>
      <c r="I1448" s="110" t="s">
        <v>5886</v>
      </c>
      <c r="J1448" s="110" t="str">
        <f t="shared" si="22"/>
        <v xml:space="preserve">7123 Tara Blue Ridge, Richmond, TX 77469       </v>
      </c>
      <c r="K1448" s="111">
        <v>45174</v>
      </c>
      <c r="L1448" s="111">
        <v>45174</v>
      </c>
      <c r="M1448" s="111">
        <v>45528</v>
      </c>
      <c r="N1448" s="111">
        <v>45540</v>
      </c>
      <c r="O1448" s="111"/>
      <c r="P1448" s="110" t="s">
        <v>1022</v>
      </c>
      <c r="Q1448" s="110" t="s">
        <v>761</v>
      </c>
      <c r="R1448" s="110" t="s">
        <v>4404</v>
      </c>
      <c r="S1448" s="110" t="s">
        <v>4181</v>
      </c>
    </row>
    <row r="1449" spans="1:19" x14ac:dyDescent="0.2">
      <c r="A1449" s="110">
        <v>440440</v>
      </c>
      <c r="B1449" s="110" t="s">
        <v>1158</v>
      </c>
      <c r="D1449" s="110" t="s">
        <v>2419</v>
      </c>
      <c r="E1449" s="110" t="s">
        <v>6212</v>
      </c>
      <c r="G1449" s="110" t="s">
        <v>4330</v>
      </c>
      <c r="H1449" s="110" t="s">
        <v>4094</v>
      </c>
      <c r="I1449" s="110" t="s">
        <v>6004</v>
      </c>
      <c r="J1449" s="110" t="str">
        <f t="shared" si="22"/>
        <v xml:space="preserve">14314 Pine West, Houston, TX 77049       </v>
      </c>
      <c r="K1449" s="111">
        <v>45175</v>
      </c>
      <c r="L1449" s="111">
        <v>45175</v>
      </c>
      <c r="M1449" s="111">
        <v>45623</v>
      </c>
      <c r="N1449" s="111"/>
      <c r="O1449" s="111"/>
      <c r="P1449" s="110" t="s">
        <v>1022</v>
      </c>
      <c r="Q1449" s="110" t="s">
        <v>761</v>
      </c>
      <c r="R1449" s="110" t="s">
        <v>4404</v>
      </c>
      <c r="S1449" s="110" t="s">
        <v>4181</v>
      </c>
    </row>
    <row r="1450" spans="1:19" hidden="1" x14ac:dyDescent="0.2">
      <c r="A1450" s="110">
        <v>440441</v>
      </c>
      <c r="B1450" s="110" t="s">
        <v>1089</v>
      </c>
      <c r="D1450" s="110" t="s">
        <v>2420</v>
      </c>
      <c r="E1450" s="110" t="s">
        <v>6213</v>
      </c>
      <c r="G1450" s="110" t="s">
        <v>4330</v>
      </c>
      <c r="H1450" s="110" t="s">
        <v>4094</v>
      </c>
      <c r="I1450" s="110" t="s">
        <v>5573</v>
      </c>
      <c r="J1450" s="110" t="str">
        <f t="shared" si="22"/>
        <v xml:space="preserve">307 E 33rd St, Houston, TX 77018       </v>
      </c>
      <c r="K1450" s="111">
        <v>45180</v>
      </c>
      <c r="L1450" s="111">
        <v>45180</v>
      </c>
      <c r="M1450" s="111">
        <v>45190</v>
      </c>
      <c r="N1450" s="111">
        <v>45190</v>
      </c>
      <c r="O1450" s="111"/>
      <c r="P1450" s="110" t="s">
        <v>1352</v>
      </c>
      <c r="Q1450" s="110" t="s">
        <v>761</v>
      </c>
      <c r="R1450" s="110" t="s">
        <v>4818</v>
      </c>
      <c r="S1450" s="110" t="s">
        <v>4181</v>
      </c>
    </row>
    <row r="1451" spans="1:19" x14ac:dyDescent="0.2">
      <c r="A1451" s="110">
        <v>440442</v>
      </c>
      <c r="B1451" s="110" t="s">
        <v>887</v>
      </c>
      <c r="D1451" s="110" t="s">
        <v>2421</v>
      </c>
      <c r="E1451" s="110" t="s">
        <v>6214</v>
      </c>
      <c r="G1451" s="110" t="s">
        <v>5728</v>
      </c>
      <c r="H1451" s="110" t="s">
        <v>4094</v>
      </c>
      <c r="I1451" s="110" t="s">
        <v>5729</v>
      </c>
      <c r="J1451" s="110" t="str">
        <f t="shared" si="22"/>
        <v xml:space="preserve">5213 14th St, Port Arthur, TX 77642       </v>
      </c>
      <c r="K1451" s="111">
        <v>45219</v>
      </c>
      <c r="L1451" s="111">
        <v>45219</v>
      </c>
      <c r="M1451" s="111">
        <v>45623</v>
      </c>
      <c r="N1451" s="111"/>
      <c r="O1451" s="111"/>
      <c r="P1451" s="110" t="s">
        <v>989</v>
      </c>
      <c r="Q1451" s="110" t="s">
        <v>761</v>
      </c>
      <c r="R1451" s="110" t="s">
        <v>4361</v>
      </c>
      <c r="S1451" s="110" t="s">
        <v>4181</v>
      </c>
    </row>
    <row r="1452" spans="1:19" x14ac:dyDescent="0.2">
      <c r="A1452" s="110">
        <v>440443</v>
      </c>
      <c r="B1452" s="110" t="s">
        <v>2422</v>
      </c>
      <c r="D1452" s="110" t="s">
        <v>2423</v>
      </c>
      <c r="E1452" s="110" t="s">
        <v>6215</v>
      </c>
      <c r="G1452" s="110" t="s">
        <v>6216</v>
      </c>
      <c r="H1452" s="110" t="s">
        <v>4094</v>
      </c>
      <c r="I1452" s="110" t="s">
        <v>6217</v>
      </c>
      <c r="J1452" s="110" t="str">
        <f t="shared" si="22"/>
        <v xml:space="preserve">16514 BURNELL OAKS LN, HOUSTON, TX 77090       </v>
      </c>
      <c r="K1452" s="111">
        <v>45278</v>
      </c>
      <c r="L1452" s="111">
        <v>45278</v>
      </c>
      <c r="M1452" s="111">
        <v>45374</v>
      </c>
      <c r="N1452" s="111">
        <v>45374</v>
      </c>
      <c r="O1452" s="111"/>
      <c r="P1452" s="110" t="s">
        <v>989</v>
      </c>
      <c r="R1452" s="110" t="s">
        <v>4361</v>
      </c>
      <c r="S1452" s="110" t="s">
        <v>4181</v>
      </c>
    </row>
    <row r="1453" spans="1:19" x14ac:dyDescent="0.2">
      <c r="A1453" s="110">
        <v>440444</v>
      </c>
      <c r="B1453" s="110" t="s">
        <v>877</v>
      </c>
      <c r="C1453" s="110" t="s">
        <v>766</v>
      </c>
      <c r="D1453" s="110" t="s">
        <v>1192</v>
      </c>
      <c r="E1453" s="110" t="s">
        <v>6218</v>
      </c>
      <c r="G1453" s="110" t="s">
        <v>4330</v>
      </c>
      <c r="H1453" s="110" t="s">
        <v>4094</v>
      </c>
      <c r="I1453" s="110" t="s">
        <v>6004</v>
      </c>
      <c r="J1453" s="110" t="str">
        <f t="shared" si="22"/>
        <v xml:space="preserve">14510 Burleson Bend, Houston, TX 77049       </v>
      </c>
      <c r="K1453" s="111">
        <v>45392</v>
      </c>
      <c r="L1453" s="111">
        <v>45392</v>
      </c>
      <c r="M1453" s="111">
        <v>45402</v>
      </c>
      <c r="N1453" s="111">
        <v>45398</v>
      </c>
      <c r="O1453" s="111"/>
      <c r="P1453" s="110" t="s">
        <v>1095</v>
      </c>
      <c r="Q1453" s="110" t="s">
        <v>761</v>
      </c>
      <c r="R1453" s="110" t="s">
        <v>4482</v>
      </c>
      <c r="S1453" s="110" t="s">
        <v>4181</v>
      </c>
    </row>
    <row r="1454" spans="1:19" x14ac:dyDescent="0.2">
      <c r="A1454" s="110">
        <v>440445</v>
      </c>
      <c r="B1454" s="110" t="s">
        <v>1503</v>
      </c>
      <c r="D1454" s="110" t="s">
        <v>1651</v>
      </c>
      <c r="E1454" s="110" t="s">
        <v>6219</v>
      </c>
      <c r="G1454" s="110" t="s">
        <v>4330</v>
      </c>
      <c r="H1454" s="110" t="s">
        <v>4094</v>
      </c>
      <c r="I1454" s="110" t="s">
        <v>5770</v>
      </c>
      <c r="J1454" s="110" t="str">
        <f t="shared" si="22"/>
        <v xml:space="preserve">710 N Super St, Houston, TX 77011       </v>
      </c>
      <c r="K1454" s="111">
        <v>45404</v>
      </c>
      <c r="L1454" s="111">
        <v>45401</v>
      </c>
      <c r="M1454" s="111">
        <v>45626</v>
      </c>
      <c r="N1454" s="111"/>
      <c r="O1454" s="111"/>
      <c r="P1454" s="110" t="s">
        <v>1095</v>
      </c>
      <c r="Q1454" s="110" t="s">
        <v>761</v>
      </c>
      <c r="R1454" s="110" t="s">
        <v>4482</v>
      </c>
      <c r="S1454" s="110" t="s">
        <v>4181</v>
      </c>
    </row>
    <row r="1455" spans="1:19" x14ac:dyDescent="0.2">
      <c r="A1455" s="110">
        <v>440446</v>
      </c>
      <c r="B1455" s="110" t="s">
        <v>1158</v>
      </c>
      <c r="D1455" s="110" t="s">
        <v>2424</v>
      </c>
      <c r="E1455" s="110" t="s">
        <v>6220</v>
      </c>
      <c r="G1455" s="110" t="s">
        <v>5728</v>
      </c>
      <c r="H1455" s="110" t="s">
        <v>4094</v>
      </c>
      <c r="I1455" s="110" t="s">
        <v>5729</v>
      </c>
      <c r="J1455" s="110" t="str">
        <f t="shared" si="22"/>
        <v xml:space="preserve">4940 23 Rd St, Port Arthur, TX 77642       </v>
      </c>
      <c r="K1455" s="111">
        <v>45426</v>
      </c>
      <c r="L1455" s="111">
        <v>45425</v>
      </c>
      <c r="M1455" s="111">
        <v>45626</v>
      </c>
      <c r="N1455" s="111"/>
      <c r="O1455" s="111"/>
      <c r="P1455" s="110" t="s">
        <v>1054</v>
      </c>
      <c r="Q1455" s="110" t="s">
        <v>761</v>
      </c>
      <c r="R1455" s="110" t="s">
        <v>4440</v>
      </c>
      <c r="S1455" s="110" t="s">
        <v>4181</v>
      </c>
    </row>
    <row r="1456" spans="1:19" x14ac:dyDescent="0.2">
      <c r="A1456" s="110">
        <v>440447</v>
      </c>
      <c r="B1456" s="110" t="s">
        <v>1436</v>
      </c>
      <c r="D1456" s="110" t="s">
        <v>2425</v>
      </c>
      <c r="E1456" s="110" t="s">
        <v>6221</v>
      </c>
      <c r="G1456" s="110" t="s">
        <v>6222</v>
      </c>
      <c r="H1456" s="110" t="s">
        <v>4094</v>
      </c>
      <c r="I1456" s="110" t="s">
        <v>6223</v>
      </c>
      <c r="J1456" s="110" t="str">
        <f t="shared" si="22"/>
        <v xml:space="preserve">990 Lisa Mae Rd, Bellville, TX 77418       </v>
      </c>
      <c r="K1456" s="111">
        <v>45428</v>
      </c>
      <c r="L1456" s="111">
        <v>45427</v>
      </c>
      <c r="M1456" s="111">
        <v>45489</v>
      </c>
      <c r="N1456" s="111">
        <v>45512</v>
      </c>
      <c r="O1456" s="111"/>
      <c r="P1456" s="110" t="s">
        <v>1165</v>
      </c>
      <c r="Q1456" s="110" t="s">
        <v>761</v>
      </c>
      <c r="R1456" s="110" t="s">
        <v>4584</v>
      </c>
      <c r="S1456" s="110" t="s">
        <v>4181</v>
      </c>
    </row>
    <row r="1457" spans="1:19" x14ac:dyDescent="0.2">
      <c r="A1457" s="110">
        <v>440448</v>
      </c>
      <c r="B1457" s="110" t="s">
        <v>974</v>
      </c>
      <c r="C1457" s="110" t="s">
        <v>778</v>
      </c>
      <c r="D1457" s="110" t="s">
        <v>1145</v>
      </c>
      <c r="E1457" s="110" t="s">
        <v>6224</v>
      </c>
      <c r="G1457" s="110" t="s">
        <v>4330</v>
      </c>
      <c r="H1457" s="110" t="s">
        <v>4094</v>
      </c>
      <c r="I1457" s="110" t="s">
        <v>5880</v>
      </c>
      <c r="J1457" s="110" t="str">
        <f t="shared" si="22"/>
        <v xml:space="preserve">7400 Plum Creek Dr Apt 212, Houston, TX 77012       </v>
      </c>
      <c r="K1457" s="111">
        <v>45463</v>
      </c>
      <c r="L1457" s="111">
        <v>45461</v>
      </c>
      <c r="M1457" s="111">
        <v>45541</v>
      </c>
      <c r="N1457" s="111">
        <v>45558</v>
      </c>
      <c r="O1457" s="111"/>
      <c r="P1457" s="110" t="s">
        <v>1165</v>
      </c>
      <c r="Q1457" s="110" t="s">
        <v>761</v>
      </c>
      <c r="R1457" s="110" t="s">
        <v>4584</v>
      </c>
      <c r="S1457" s="110" t="s">
        <v>4181</v>
      </c>
    </row>
    <row r="1458" spans="1:19" x14ac:dyDescent="0.2">
      <c r="A1458" s="110">
        <v>440449</v>
      </c>
      <c r="B1458" s="110" t="s">
        <v>877</v>
      </c>
      <c r="C1458" s="110" t="s">
        <v>776</v>
      </c>
      <c r="D1458" s="110" t="s">
        <v>2426</v>
      </c>
      <c r="E1458" s="110" t="s">
        <v>6225</v>
      </c>
      <c r="G1458" s="110" t="s">
        <v>5719</v>
      </c>
      <c r="H1458" s="110" t="s">
        <v>4094</v>
      </c>
      <c r="I1458" s="110" t="s">
        <v>5720</v>
      </c>
      <c r="J1458" s="110" t="str">
        <f t="shared" si="22"/>
        <v xml:space="preserve">2900 Ruby Dr, Groves, TX 77619       </v>
      </c>
      <c r="K1458" s="111">
        <v>45474</v>
      </c>
      <c r="L1458" s="111">
        <v>45474</v>
      </c>
      <c r="M1458" s="111">
        <v>45626</v>
      </c>
      <c r="N1458" s="111"/>
      <c r="O1458" s="111"/>
      <c r="P1458" s="110" t="s">
        <v>1054</v>
      </c>
      <c r="Q1458" s="110" t="s">
        <v>761</v>
      </c>
      <c r="R1458" s="110" t="s">
        <v>4440</v>
      </c>
      <c r="S1458" s="110" t="s">
        <v>4181</v>
      </c>
    </row>
    <row r="1459" spans="1:19" x14ac:dyDescent="0.2">
      <c r="A1459" s="110">
        <v>440450</v>
      </c>
      <c r="B1459" s="110" t="s">
        <v>1401</v>
      </c>
      <c r="D1459" s="110" t="s">
        <v>2427</v>
      </c>
      <c r="E1459" s="110" t="s">
        <v>6226</v>
      </c>
      <c r="G1459" s="110" t="s">
        <v>4330</v>
      </c>
      <c r="H1459" s="110" t="s">
        <v>4094</v>
      </c>
      <c r="I1459" s="110" t="s">
        <v>5883</v>
      </c>
      <c r="J1459" s="110" t="str">
        <f t="shared" si="22"/>
        <v xml:space="preserve">6122 Belcrest St, Houston, TX 77033       </v>
      </c>
      <c r="K1459" s="111">
        <v>45538</v>
      </c>
      <c r="L1459" s="111">
        <v>45531</v>
      </c>
      <c r="M1459" s="111">
        <v>45567</v>
      </c>
      <c r="N1459" s="111">
        <v>45594</v>
      </c>
      <c r="O1459" s="111"/>
      <c r="P1459" s="110" t="s">
        <v>1165</v>
      </c>
      <c r="Q1459" s="110" t="s">
        <v>761</v>
      </c>
      <c r="R1459" s="110" t="s">
        <v>4584</v>
      </c>
      <c r="S1459" s="110" t="s">
        <v>4181</v>
      </c>
    </row>
    <row r="1460" spans="1:19" x14ac:dyDescent="0.2">
      <c r="A1460" s="110">
        <v>440451</v>
      </c>
      <c r="B1460" s="110" t="s">
        <v>1043</v>
      </c>
      <c r="C1460" s="110" t="s">
        <v>778</v>
      </c>
      <c r="D1460" s="110" t="s">
        <v>913</v>
      </c>
      <c r="E1460" s="110" t="s">
        <v>6227</v>
      </c>
      <c r="G1460" s="110" t="s">
        <v>5596</v>
      </c>
      <c r="H1460" s="110" t="s">
        <v>4094</v>
      </c>
      <c r="I1460" s="110" t="s">
        <v>5597</v>
      </c>
      <c r="J1460" s="110" t="str">
        <f t="shared" si="22"/>
        <v xml:space="preserve">835 Ashland Blvd 22, Channelview, TX 77530       </v>
      </c>
      <c r="K1460" s="111">
        <v>45545</v>
      </c>
      <c r="L1460" s="111">
        <v>45541</v>
      </c>
      <c r="M1460" s="111">
        <v>45626</v>
      </c>
      <c r="N1460" s="111"/>
      <c r="O1460" s="111"/>
      <c r="P1460" s="110" t="s">
        <v>1054</v>
      </c>
      <c r="Q1460" s="110" t="s">
        <v>761</v>
      </c>
      <c r="R1460" s="110" t="s">
        <v>4440</v>
      </c>
      <c r="S1460" s="110" t="s">
        <v>4181</v>
      </c>
    </row>
    <row r="1461" spans="1:19" x14ac:dyDescent="0.2">
      <c r="A1461" s="110">
        <v>440452</v>
      </c>
      <c r="B1461" s="110" t="s">
        <v>1274</v>
      </c>
      <c r="C1461" s="110" t="s">
        <v>769</v>
      </c>
      <c r="D1461" s="110" t="s">
        <v>2428</v>
      </c>
      <c r="E1461" s="110" t="s">
        <v>6228</v>
      </c>
      <c r="G1461" s="110" t="s">
        <v>4330</v>
      </c>
      <c r="H1461" s="110" t="s">
        <v>4094</v>
      </c>
      <c r="I1461" s="110" t="s">
        <v>5701</v>
      </c>
      <c r="J1461" s="110" t="str">
        <f t="shared" si="22"/>
        <v xml:space="preserve">17615 Glen Morris Dr, Houston, TX 77084       </v>
      </c>
      <c r="K1461" s="111">
        <v>45547</v>
      </c>
      <c r="L1461" s="111">
        <v>45547</v>
      </c>
      <c r="M1461" s="111">
        <v>45558</v>
      </c>
      <c r="N1461" s="111">
        <v>45581</v>
      </c>
      <c r="O1461" s="111"/>
      <c r="P1461" s="110" t="s">
        <v>1165</v>
      </c>
      <c r="Q1461" s="110" t="s">
        <v>771</v>
      </c>
      <c r="R1461" s="110" t="s">
        <v>4584</v>
      </c>
      <c r="S1461" s="110" t="s">
        <v>4181</v>
      </c>
    </row>
    <row r="1462" spans="1:19" x14ac:dyDescent="0.2">
      <c r="A1462" s="110">
        <v>440453</v>
      </c>
      <c r="B1462" s="110" t="s">
        <v>974</v>
      </c>
      <c r="C1462" s="110" t="s">
        <v>778</v>
      </c>
      <c r="D1462" s="110" t="s">
        <v>2429</v>
      </c>
      <c r="E1462" s="110" t="s">
        <v>6229</v>
      </c>
      <c r="G1462" s="110" t="s">
        <v>6230</v>
      </c>
      <c r="H1462" s="110" t="s">
        <v>4094</v>
      </c>
      <c r="I1462" s="110" t="s">
        <v>5698</v>
      </c>
      <c r="J1462" s="110" t="str">
        <f t="shared" si="22"/>
        <v xml:space="preserve">2135 Lakehills Dr, Kingwood, TX 77339       </v>
      </c>
      <c r="K1462" s="111">
        <v>45551</v>
      </c>
      <c r="L1462" s="111">
        <v>45548</v>
      </c>
      <c r="M1462" s="111">
        <v>45551</v>
      </c>
      <c r="N1462" s="111">
        <v>45553</v>
      </c>
      <c r="O1462" s="111"/>
      <c r="P1462" s="110" t="s">
        <v>1054</v>
      </c>
      <c r="Q1462" s="110" t="s">
        <v>761</v>
      </c>
      <c r="R1462" s="110" t="s">
        <v>4440</v>
      </c>
      <c r="S1462" s="110" t="s">
        <v>4181</v>
      </c>
    </row>
    <row r="1463" spans="1:19" x14ac:dyDescent="0.2">
      <c r="A1463" s="110">
        <v>440454</v>
      </c>
      <c r="B1463" s="110" t="s">
        <v>3740</v>
      </c>
      <c r="C1463" s="110" t="s">
        <v>762</v>
      </c>
      <c r="D1463" s="110" t="s">
        <v>3741</v>
      </c>
      <c r="E1463" s="110" t="s">
        <v>6231</v>
      </c>
      <c r="G1463" s="110" t="s">
        <v>5565</v>
      </c>
      <c r="H1463" s="110" t="s">
        <v>4094</v>
      </c>
      <c r="I1463" s="110" t="s">
        <v>5682</v>
      </c>
      <c r="J1463" s="110" t="str">
        <f t="shared" si="22"/>
        <v xml:space="preserve">5020 Oak Ave, Pasadena, TX 77053       </v>
      </c>
      <c r="K1463" s="111">
        <v>45558</v>
      </c>
      <c r="L1463" s="111">
        <v>45558</v>
      </c>
      <c r="M1463" s="111">
        <v>45626</v>
      </c>
      <c r="N1463" s="111"/>
      <c r="O1463" s="111"/>
      <c r="P1463" s="110" t="s">
        <v>989</v>
      </c>
      <c r="Q1463" s="110" t="s">
        <v>761</v>
      </c>
      <c r="R1463" s="110" t="s">
        <v>4361</v>
      </c>
      <c r="S1463" s="110" t="s">
        <v>4181</v>
      </c>
    </row>
    <row r="1464" spans="1:19" x14ac:dyDescent="0.2">
      <c r="A1464" s="110">
        <v>440455</v>
      </c>
      <c r="B1464" s="110" t="s">
        <v>1401</v>
      </c>
      <c r="D1464" s="110" t="s">
        <v>3742</v>
      </c>
      <c r="E1464" s="110" t="s">
        <v>6232</v>
      </c>
      <c r="G1464" s="110" t="s">
        <v>5631</v>
      </c>
      <c r="H1464" s="110" t="s">
        <v>4094</v>
      </c>
      <c r="I1464" s="110" t="s">
        <v>6027</v>
      </c>
      <c r="J1464" s="110" t="str">
        <f t="shared" si="22"/>
        <v xml:space="preserve">652 Road 5007, Cleveland, TX 77327       </v>
      </c>
      <c r="K1464" s="111">
        <v>45565</v>
      </c>
      <c r="L1464" s="111">
        <v>45561</v>
      </c>
      <c r="M1464" s="111">
        <v>45625</v>
      </c>
      <c r="N1464" s="111"/>
      <c r="O1464" s="111"/>
      <c r="P1464" s="110" t="s">
        <v>1165</v>
      </c>
      <c r="Q1464" s="110" t="s">
        <v>761</v>
      </c>
      <c r="R1464" s="110" t="s">
        <v>4584</v>
      </c>
      <c r="S1464" s="110" t="s">
        <v>4181</v>
      </c>
    </row>
    <row r="1465" spans="1:19" x14ac:dyDescent="0.2">
      <c r="A1465" s="110">
        <v>440456</v>
      </c>
      <c r="B1465" s="110" t="s">
        <v>1499</v>
      </c>
      <c r="C1465" s="110" t="s">
        <v>791</v>
      </c>
      <c r="D1465" s="110" t="s">
        <v>3743</v>
      </c>
      <c r="E1465" s="110" t="s">
        <v>6233</v>
      </c>
      <c r="G1465" s="110" t="s">
        <v>5935</v>
      </c>
      <c r="H1465" s="110" t="s">
        <v>4094</v>
      </c>
      <c r="I1465" s="110" t="s">
        <v>5936</v>
      </c>
      <c r="J1465" s="110" t="str">
        <f t="shared" si="22"/>
        <v xml:space="preserve">428 County Rd 48820, Dayton, TX 77535       </v>
      </c>
      <c r="K1465" s="111">
        <v>45572</v>
      </c>
      <c r="L1465" s="111">
        <v>45566</v>
      </c>
      <c r="M1465" s="111">
        <v>45626</v>
      </c>
      <c r="N1465" s="111"/>
      <c r="O1465" s="111"/>
      <c r="P1465" s="110" t="s">
        <v>1054</v>
      </c>
      <c r="Q1465" s="110" t="s">
        <v>761</v>
      </c>
      <c r="R1465" s="110" t="s">
        <v>4440</v>
      </c>
      <c r="S1465" s="110" t="s">
        <v>4181</v>
      </c>
    </row>
    <row r="1466" spans="1:19" x14ac:dyDescent="0.2">
      <c r="A1466" s="110">
        <v>440457</v>
      </c>
      <c r="B1466" s="110" t="s">
        <v>813</v>
      </c>
      <c r="D1466" s="110" t="s">
        <v>1586</v>
      </c>
      <c r="E1466" s="110" t="s">
        <v>6234</v>
      </c>
      <c r="G1466" s="110" t="s">
        <v>4330</v>
      </c>
      <c r="H1466" s="110" t="s">
        <v>4094</v>
      </c>
      <c r="I1466" s="110" t="s">
        <v>6004</v>
      </c>
      <c r="J1466" s="110" t="str">
        <f t="shared" si="22"/>
        <v xml:space="preserve">5622 Pine Row St, Houston, TX 77049       </v>
      </c>
      <c r="K1466" s="111">
        <v>45614</v>
      </c>
      <c r="L1466" s="111">
        <v>45614</v>
      </c>
      <c r="M1466" s="111">
        <v>45623</v>
      </c>
      <c r="N1466" s="111"/>
      <c r="O1466" s="111"/>
      <c r="P1466" s="110" t="s">
        <v>989</v>
      </c>
      <c r="Q1466" s="110" t="s">
        <v>761</v>
      </c>
      <c r="R1466" s="110" t="s">
        <v>4361</v>
      </c>
      <c r="S1466" s="110" t="s">
        <v>4181</v>
      </c>
    </row>
    <row r="1467" spans="1:19" hidden="1" x14ac:dyDescent="0.2">
      <c r="A1467" s="110">
        <v>800001</v>
      </c>
      <c r="B1467" s="110" t="s">
        <v>2430</v>
      </c>
      <c r="C1467" s="110" t="s">
        <v>757</v>
      </c>
      <c r="D1467" s="110" t="s">
        <v>2431</v>
      </c>
      <c r="E1467" s="110" t="s">
        <v>6235</v>
      </c>
      <c r="G1467" s="110" t="s">
        <v>4126</v>
      </c>
      <c r="H1467" s="110" t="s">
        <v>4094</v>
      </c>
      <c r="I1467" s="110" t="s">
        <v>6236</v>
      </c>
      <c r="J1467" s="110" t="str">
        <f t="shared" si="22"/>
        <v xml:space="preserve">2605 Country Ridge Ln Apt 3017, Arlington, TX 76006       </v>
      </c>
      <c r="K1467" s="111">
        <v>43318</v>
      </c>
      <c r="L1467" s="111">
        <v>43318</v>
      </c>
      <c r="M1467" s="111">
        <v>43478</v>
      </c>
      <c r="N1467" s="111">
        <v>43478</v>
      </c>
      <c r="O1467" s="111"/>
      <c r="P1467" s="110" t="s">
        <v>760</v>
      </c>
      <c r="Q1467" s="110" t="s">
        <v>771</v>
      </c>
      <c r="R1467" s="110" t="s">
        <v>599</v>
      </c>
      <c r="S1467" s="110" t="s">
        <v>3886</v>
      </c>
    </row>
    <row r="1468" spans="1:19" x14ac:dyDescent="0.2">
      <c r="A1468" s="110">
        <v>800002</v>
      </c>
      <c r="B1468" s="110" t="s">
        <v>1198</v>
      </c>
      <c r="C1468" s="110" t="s">
        <v>772</v>
      </c>
      <c r="D1468" s="110" t="s">
        <v>2432</v>
      </c>
      <c r="E1468" s="110" t="s">
        <v>6237</v>
      </c>
      <c r="G1468" s="110" t="s">
        <v>4119</v>
      </c>
      <c r="H1468" s="110" t="s">
        <v>4094</v>
      </c>
      <c r="I1468" s="110" t="s">
        <v>4356</v>
      </c>
      <c r="J1468" s="110" t="str">
        <f t="shared" si="22"/>
        <v xml:space="preserve">8705 Glenburne Dr, Fort Worth, TX 76131       </v>
      </c>
      <c r="K1468" s="111">
        <v>43220</v>
      </c>
      <c r="L1468" s="111">
        <v>43220</v>
      </c>
      <c r="M1468" s="111">
        <v>45620</v>
      </c>
      <c r="N1468" s="111"/>
      <c r="O1468" s="111"/>
      <c r="P1468" s="110" t="s">
        <v>803</v>
      </c>
      <c r="R1468" s="110" t="s">
        <v>599</v>
      </c>
      <c r="S1468" s="110" t="s">
        <v>3886</v>
      </c>
    </row>
    <row r="1469" spans="1:19" hidden="1" x14ac:dyDescent="0.2">
      <c r="A1469" s="110">
        <v>800003</v>
      </c>
      <c r="B1469" s="110" t="s">
        <v>786</v>
      </c>
      <c r="C1469" s="110" t="s">
        <v>757</v>
      </c>
      <c r="D1469" s="110" t="s">
        <v>2433</v>
      </c>
      <c r="E1469" s="110" t="s">
        <v>6238</v>
      </c>
      <c r="G1469" s="110" t="s">
        <v>4119</v>
      </c>
      <c r="H1469" s="110" t="s">
        <v>4094</v>
      </c>
      <c r="I1469" s="110" t="s">
        <v>4543</v>
      </c>
      <c r="J1469" s="110" t="str">
        <f t="shared" si="22"/>
        <v xml:space="preserve">1431 E Allen Ave, Fort Worth, TX 76104       </v>
      </c>
      <c r="L1469" s="111">
        <v>43185</v>
      </c>
      <c r="M1469" s="111">
        <v>44997</v>
      </c>
      <c r="N1469" s="111">
        <v>45002</v>
      </c>
      <c r="O1469" s="111"/>
      <c r="P1469" s="110" t="s">
        <v>760</v>
      </c>
      <c r="Q1469" s="110" t="s">
        <v>761</v>
      </c>
      <c r="R1469" s="110" t="s">
        <v>599</v>
      </c>
      <c r="S1469" s="110" t="s">
        <v>3886</v>
      </c>
    </row>
    <row r="1470" spans="1:19" hidden="1" x14ac:dyDescent="0.2">
      <c r="A1470" s="110">
        <v>800004</v>
      </c>
      <c r="B1470" s="110" t="s">
        <v>2434</v>
      </c>
      <c r="C1470" s="110" t="s">
        <v>769</v>
      </c>
      <c r="D1470" s="110" t="s">
        <v>1764</v>
      </c>
      <c r="E1470" s="110" t="s">
        <v>6239</v>
      </c>
      <c r="G1470" s="110" t="s">
        <v>4119</v>
      </c>
      <c r="H1470" s="110" t="s">
        <v>4094</v>
      </c>
      <c r="I1470" s="110" t="s">
        <v>4360</v>
      </c>
      <c r="J1470" s="110" t="str">
        <f t="shared" si="22"/>
        <v xml:space="preserve">2115 Columbus Ave, Fort Worth, TX 76164       </v>
      </c>
      <c r="K1470" s="111">
        <v>43220</v>
      </c>
      <c r="L1470" s="111">
        <v>43220</v>
      </c>
      <c r="M1470" s="111">
        <v>44017</v>
      </c>
      <c r="N1470" s="111">
        <v>44017</v>
      </c>
      <c r="O1470" s="111"/>
      <c r="P1470" s="110" t="s">
        <v>760</v>
      </c>
      <c r="Q1470" s="110" t="s">
        <v>761</v>
      </c>
      <c r="R1470" s="110" t="s">
        <v>599</v>
      </c>
      <c r="S1470" s="110" t="s">
        <v>3886</v>
      </c>
    </row>
    <row r="1471" spans="1:19" hidden="1" x14ac:dyDescent="0.2">
      <c r="A1471" s="110">
        <v>800005</v>
      </c>
      <c r="B1471" s="110" t="s">
        <v>2435</v>
      </c>
      <c r="C1471" s="110" t="s">
        <v>832</v>
      </c>
      <c r="D1471" s="110" t="s">
        <v>1287</v>
      </c>
      <c r="E1471" s="110" t="s">
        <v>6240</v>
      </c>
      <c r="G1471" s="110" t="s">
        <v>6241</v>
      </c>
      <c r="H1471" s="110" t="s">
        <v>4094</v>
      </c>
      <c r="I1471" s="110" t="s">
        <v>4130</v>
      </c>
      <c r="J1471" s="110" t="str">
        <f t="shared" si="22"/>
        <v xml:space="preserve">5900 Rickee Dr, Wataugu, TX 76148       </v>
      </c>
      <c r="K1471" s="111">
        <v>42940</v>
      </c>
      <c r="L1471" s="111">
        <v>42940</v>
      </c>
      <c r="M1471" s="111">
        <v>44206</v>
      </c>
      <c r="N1471" s="111">
        <v>44206</v>
      </c>
      <c r="O1471" s="111"/>
      <c r="P1471" s="110" t="s">
        <v>760</v>
      </c>
      <c r="Q1471" s="110" t="s">
        <v>761</v>
      </c>
      <c r="R1471" s="110" t="s">
        <v>599</v>
      </c>
      <c r="S1471" s="110" t="s">
        <v>3886</v>
      </c>
    </row>
    <row r="1472" spans="1:19" x14ac:dyDescent="0.2">
      <c r="A1472" s="110">
        <v>800006</v>
      </c>
      <c r="B1472" s="110" t="s">
        <v>2436</v>
      </c>
      <c r="D1472" s="110" t="s">
        <v>2437</v>
      </c>
      <c r="E1472" s="110" t="s">
        <v>6242</v>
      </c>
      <c r="G1472" s="110" t="s">
        <v>4119</v>
      </c>
      <c r="H1472" s="110" t="s">
        <v>4094</v>
      </c>
      <c r="I1472" s="110" t="s">
        <v>4356</v>
      </c>
      <c r="J1472" s="110" t="str">
        <f t="shared" si="22"/>
        <v xml:space="preserve">1204 Pepperhill Ln, Fort Worth, TX 76131       </v>
      </c>
      <c r="K1472" s="111">
        <v>43290</v>
      </c>
      <c r="L1472" s="111">
        <v>43290</v>
      </c>
      <c r="M1472" s="111">
        <v>45620</v>
      </c>
      <c r="N1472" s="111"/>
      <c r="O1472" s="111"/>
      <c r="P1472" s="110" t="s">
        <v>803</v>
      </c>
      <c r="R1472" s="110" t="s">
        <v>599</v>
      </c>
      <c r="S1472" s="110" t="s">
        <v>3886</v>
      </c>
    </row>
    <row r="1473" spans="1:19" hidden="1" x14ac:dyDescent="0.2">
      <c r="A1473" s="110">
        <v>800007</v>
      </c>
      <c r="B1473" s="110" t="s">
        <v>855</v>
      </c>
      <c r="C1473" s="110" t="s">
        <v>772</v>
      </c>
      <c r="D1473" s="110" t="s">
        <v>2438</v>
      </c>
      <c r="E1473" s="110" t="s">
        <v>6243</v>
      </c>
      <c r="G1473" s="110" t="s">
        <v>4242</v>
      </c>
      <c r="H1473" s="110" t="s">
        <v>4094</v>
      </c>
      <c r="I1473" s="110" t="s">
        <v>4414</v>
      </c>
      <c r="J1473" s="110" t="str">
        <f t="shared" si="22"/>
        <v xml:space="preserve">4664 Saturn Road apt 3008, Garland, TX 75041       </v>
      </c>
      <c r="K1473" s="111">
        <v>43220</v>
      </c>
      <c r="L1473" s="111">
        <v>43220</v>
      </c>
      <c r="M1473" s="111">
        <v>43464</v>
      </c>
      <c r="N1473" s="111">
        <v>43464</v>
      </c>
      <c r="O1473" s="111"/>
      <c r="P1473" s="110" t="s">
        <v>760</v>
      </c>
      <c r="Q1473" s="110" t="s">
        <v>771</v>
      </c>
      <c r="R1473" s="110" t="s">
        <v>599</v>
      </c>
      <c r="S1473" s="110" t="s">
        <v>3886</v>
      </c>
    </row>
    <row r="1474" spans="1:19" hidden="1" x14ac:dyDescent="0.2">
      <c r="A1474" s="110">
        <v>800008</v>
      </c>
      <c r="B1474" s="110" t="s">
        <v>1359</v>
      </c>
      <c r="C1474" s="110" t="s">
        <v>950</v>
      </c>
      <c r="D1474" s="110" t="s">
        <v>2439</v>
      </c>
      <c r="E1474" s="110" t="s">
        <v>6244</v>
      </c>
      <c r="F1474" s="110" t="s">
        <v>6245</v>
      </c>
      <c r="G1474" s="110" t="s">
        <v>4287</v>
      </c>
      <c r="H1474" s="110" t="s">
        <v>4094</v>
      </c>
      <c r="I1474" s="110" t="s">
        <v>4114</v>
      </c>
      <c r="J1474" s="110" t="str">
        <f t="shared" si="22"/>
        <v xml:space="preserve">3708 Block Dr, Apt 1178, Irving, TX 75038       </v>
      </c>
      <c r="K1474" s="111">
        <v>41836</v>
      </c>
      <c r="L1474" s="111">
        <v>41836</v>
      </c>
      <c r="M1474" s="111">
        <v>44184</v>
      </c>
      <c r="N1474" s="111">
        <v>44184</v>
      </c>
      <c r="O1474" s="111"/>
      <c r="P1474" s="110" t="s">
        <v>760</v>
      </c>
      <c r="Q1474" s="110" t="s">
        <v>771</v>
      </c>
      <c r="R1474" s="110" t="s">
        <v>599</v>
      </c>
      <c r="S1474" s="110" t="s">
        <v>3886</v>
      </c>
    </row>
    <row r="1475" spans="1:19" hidden="1" x14ac:dyDescent="0.2">
      <c r="A1475" s="110">
        <v>800009</v>
      </c>
      <c r="B1475" s="110" t="s">
        <v>2440</v>
      </c>
      <c r="C1475" s="110" t="s">
        <v>776</v>
      </c>
      <c r="D1475" s="110" t="s">
        <v>2441</v>
      </c>
      <c r="E1475" s="110" t="s">
        <v>6246</v>
      </c>
      <c r="G1475" s="110" t="s">
        <v>4226</v>
      </c>
      <c r="H1475" s="110" t="s">
        <v>4094</v>
      </c>
      <c r="I1475" s="110" t="s">
        <v>4500</v>
      </c>
      <c r="J1475" s="110" t="str">
        <f t="shared" ref="J1475:J1533" si="23">E1475 &amp; IF(F1475&lt;&gt;"", ", " &amp; F1475, "") &amp; ", " &amp; G1475 &amp; ", " &amp; H1475 &amp; " " &amp; I1475</f>
        <v xml:space="preserve">8528 Meadow Sweet Lane, Forth Worth, TX 76123       </v>
      </c>
      <c r="K1475" s="111">
        <v>43199</v>
      </c>
      <c r="L1475" s="111">
        <v>43199</v>
      </c>
      <c r="M1475" s="111">
        <v>43699</v>
      </c>
      <c r="N1475" s="111">
        <v>43699</v>
      </c>
      <c r="O1475" s="111"/>
      <c r="P1475" s="110" t="s">
        <v>760</v>
      </c>
      <c r="R1475" s="110" t="s">
        <v>599</v>
      </c>
      <c r="S1475" s="110" t="s">
        <v>3886</v>
      </c>
    </row>
    <row r="1476" spans="1:19" hidden="1" x14ac:dyDescent="0.2">
      <c r="A1476" s="110">
        <v>800010</v>
      </c>
      <c r="B1476" s="110" t="s">
        <v>2197</v>
      </c>
      <c r="D1476" s="110" t="s">
        <v>862</v>
      </c>
      <c r="E1476" s="110" t="s">
        <v>6247</v>
      </c>
      <c r="G1476" s="110" t="s">
        <v>4129</v>
      </c>
      <c r="H1476" s="110" t="s">
        <v>4094</v>
      </c>
      <c r="I1476" s="110" t="s">
        <v>4130</v>
      </c>
      <c r="J1476" s="110" t="str">
        <f t="shared" si="23"/>
        <v xml:space="preserve">6124 Maurie Dr, Watauga, TX 76148       </v>
      </c>
      <c r="K1476" s="111">
        <v>43487</v>
      </c>
      <c r="L1476" s="111">
        <v>43487</v>
      </c>
      <c r="M1476" s="111">
        <v>44255</v>
      </c>
      <c r="N1476" s="111">
        <v>44255</v>
      </c>
      <c r="O1476" s="111"/>
      <c r="P1476" s="110" t="s">
        <v>760</v>
      </c>
      <c r="Q1476" s="110" t="s">
        <v>761</v>
      </c>
      <c r="R1476" s="110" t="s">
        <v>599</v>
      </c>
      <c r="S1476" s="110" t="s">
        <v>3886</v>
      </c>
    </row>
    <row r="1477" spans="1:19" hidden="1" x14ac:dyDescent="0.2">
      <c r="A1477" s="110">
        <v>800011</v>
      </c>
      <c r="B1477" s="110" t="s">
        <v>1457</v>
      </c>
      <c r="C1477" s="110" t="s">
        <v>1039</v>
      </c>
      <c r="D1477" s="110" t="s">
        <v>2442</v>
      </c>
      <c r="E1477" s="110" t="s">
        <v>6248</v>
      </c>
      <c r="G1477" s="110" t="s">
        <v>4119</v>
      </c>
      <c r="H1477" s="110" t="s">
        <v>4094</v>
      </c>
      <c r="I1477" s="110" t="s">
        <v>4500</v>
      </c>
      <c r="J1477" s="110" t="str">
        <f t="shared" si="23"/>
        <v xml:space="preserve">8704 Cloudyway, Fort Worth, TX 76123       </v>
      </c>
      <c r="K1477" s="111">
        <v>43759</v>
      </c>
      <c r="L1477" s="111">
        <v>43759</v>
      </c>
      <c r="M1477" s="111">
        <v>45137</v>
      </c>
      <c r="N1477" s="111">
        <v>45137</v>
      </c>
      <c r="O1477" s="111"/>
      <c r="P1477" s="110" t="s">
        <v>760</v>
      </c>
      <c r="Q1477" s="110" t="s">
        <v>761</v>
      </c>
      <c r="R1477" s="110" t="s">
        <v>599</v>
      </c>
      <c r="S1477" s="110" t="s">
        <v>3886</v>
      </c>
    </row>
    <row r="1478" spans="1:19" hidden="1" x14ac:dyDescent="0.2">
      <c r="A1478" s="110">
        <v>800012</v>
      </c>
      <c r="B1478" s="110" t="s">
        <v>1322</v>
      </c>
      <c r="C1478" s="110" t="s">
        <v>778</v>
      </c>
      <c r="D1478" s="110" t="s">
        <v>2443</v>
      </c>
      <c r="E1478" s="110" t="s">
        <v>6249</v>
      </c>
      <c r="G1478" s="110" t="s">
        <v>4191</v>
      </c>
      <c r="H1478" s="110" t="s">
        <v>4094</v>
      </c>
      <c r="I1478" s="110" t="s">
        <v>4192</v>
      </c>
      <c r="J1478" s="110" t="str">
        <f t="shared" si="23"/>
        <v xml:space="preserve">5855 Western Star Dr, Justin, TX 76247       </v>
      </c>
      <c r="K1478" s="111">
        <v>43836</v>
      </c>
      <c r="L1478" s="111">
        <v>43836</v>
      </c>
      <c r="M1478" s="111">
        <v>44444</v>
      </c>
      <c r="N1478" s="111">
        <v>44450</v>
      </c>
      <c r="O1478" s="111"/>
      <c r="P1478" s="110" t="s">
        <v>760</v>
      </c>
      <c r="R1478" s="110" t="s">
        <v>599</v>
      </c>
      <c r="S1478" s="110" t="s">
        <v>4153</v>
      </c>
    </row>
    <row r="1479" spans="1:19" hidden="1" x14ac:dyDescent="0.2">
      <c r="A1479" s="110">
        <v>800013</v>
      </c>
      <c r="B1479" s="110" t="s">
        <v>2444</v>
      </c>
      <c r="C1479" s="110" t="s">
        <v>810</v>
      </c>
      <c r="D1479" s="110" t="s">
        <v>1328</v>
      </c>
      <c r="E1479" s="110" t="s">
        <v>6250</v>
      </c>
      <c r="G1479" s="110" t="s">
        <v>4129</v>
      </c>
      <c r="H1479" s="110" t="s">
        <v>4094</v>
      </c>
      <c r="I1479" s="110" t="s">
        <v>4130</v>
      </c>
      <c r="J1479" s="110" t="str">
        <f t="shared" si="23"/>
        <v xml:space="preserve">5837 Haney Dr, Watauga, TX 76148       </v>
      </c>
      <c r="K1479" s="111">
        <v>43864</v>
      </c>
      <c r="L1479" s="111">
        <v>43864</v>
      </c>
      <c r="M1479" s="111">
        <v>43992</v>
      </c>
      <c r="N1479" s="111">
        <v>43992</v>
      </c>
      <c r="O1479" s="111"/>
      <c r="P1479" s="110" t="s">
        <v>760</v>
      </c>
      <c r="Q1479" s="110" t="s">
        <v>761</v>
      </c>
      <c r="R1479" s="110" t="s">
        <v>599</v>
      </c>
      <c r="S1479" s="110" t="s">
        <v>3886</v>
      </c>
    </row>
    <row r="1480" spans="1:19" hidden="1" x14ac:dyDescent="0.2">
      <c r="A1480" s="110">
        <v>800014</v>
      </c>
      <c r="B1480" s="110" t="s">
        <v>2445</v>
      </c>
      <c r="D1480" s="110" t="s">
        <v>2105</v>
      </c>
      <c r="E1480" s="110" t="s">
        <v>6251</v>
      </c>
      <c r="G1480" s="110" t="s">
        <v>4582</v>
      </c>
      <c r="H1480" s="110" t="s">
        <v>4094</v>
      </c>
      <c r="I1480" s="110" t="s">
        <v>4120</v>
      </c>
      <c r="J1480" s="110" t="str">
        <f t="shared" si="23"/>
        <v xml:space="preserve">2628 Frazvier Ave, Fort Worth , TX 76110       </v>
      </c>
      <c r="K1480" s="111">
        <v>43990</v>
      </c>
      <c r="L1480" s="111">
        <v>43990</v>
      </c>
      <c r="M1480" s="111">
        <v>44024</v>
      </c>
      <c r="N1480" s="111">
        <v>44024</v>
      </c>
      <c r="O1480" s="111"/>
      <c r="P1480" s="110" t="s">
        <v>760</v>
      </c>
      <c r="Q1480" s="110" t="s">
        <v>761</v>
      </c>
      <c r="R1480" s="110" t="s">
        <v>599</v>
      </c>
      <c r="S1480" s="110" t="s">
        <v>3886</v>
      </c>
    </row>
    <row r="1481" spans="1:19" hidden="1" x14ac:dyDescent="0.2">
      <c r="A1481" s="110">
        <v>800015</v>
      </c>
      <c r="B1481" s="110" t="s">
        <v>2446</v>
      </c>
      <c r="C1481" s="110" t="s">
        <v>791</v>
      </c>
      <c r="D1481" s="110" t="s">
        <v>1764</v>
      </c>
      <c r="E1481" s="110" t="s">
        <v>6252</v>
      </c>
      <c r="G1481" s="110" t="s">
        <v>4147</v>
      </c>
      <c r="H1481" s="110" t="s">
        <v>4094</v>
      </c>
      <c r="I1481" s="110" t="s">
        <v>4148</v>
      </c>
      <c r="J1481" s="110" t="str">
        <f t="shared" si="23"/>
        <v xml:space="preserve">7109 Barbados Dr, North Richland Hills, TX 76180       </v>
      </c>
      <c r="K1481" s="111">
        <v>44004</v>
      </c>
      <c r="L1481" s="111">
        <v>44004</v>
      </c>
      <c r="M1481" s="111">
        <v>44007</v>
      </c>
      <c r="N1481" s="111">
        <v>44007</v>
      </c>
      <c r="O1481" s="111"/>
      <c r="P1481" s="110" t="s">
        <v>760</v>
      </c>
      <c r="Q1481" s="110" t="s">
        <v>761</v>
      </c>
      <c r="R1481" s="110" t="s">
        <v>599</v>
      </c>
      <c r="S1481" s="110" t="s">
        <v>3886</v>
      </c>
    </row>
    <row r="1482" spans="1:19" hidden="1" x14ac:dyDescent="0.2">
      <c r="A1482" s="110">
        <v>800016</v>
      </c>
      <c r="B1482" s="110" t="s">
        <v>2447</v>
      </c>
      <c r="C1482" s="110" t="s">
        <v>791</v>
      </c>
      <c r="D1482" s="110" t="s">
        <v>907</v>
      </c>
      <c r="E1482" s="110" t="s">
        <v>4121</v>
      </c>
      <c r="G1482" s="110" t="s">
        <v>4104</v>
      </c>
      <c r="H1482" s="110" t="s">
        <v>4094</v>
      </c>
      <c r="I1482" s="110" t="s">
        <v>4122</v>
      </c>
      <c r="J1482" s="110" t="str">
        <f t="shared" si="23"/>
        <v xml:space="preserve">2215 Marilla St #4314, Dallas, TX 75201       </v>
      </c>
      <c r="K1482" s="111">
        <v>44039</v>
      </c>
      <c r="L1482" s="111">
        <v>44039</v>
      </c>
      <c r="M1482" s="111">
        <v>44195</v>
      </c>
      <c r="N1482" s="111">
        <v>44195</v>
      </c>
      <c r="O1482" s="111"/>
      <c r="P1482" s="110" t="s">
        <v>760</v>
      </c>
      <c r="Q1482" s="110" t="s">
        <v>761</v>
      </c>
      <c r="R1482" s="110" t="s">
        <v>599</v>
      </c>
      <c r="S1482" s="110" t="s">
        <v>3886</v>
      </c>
    </row>
    <row r="1483" spans="1:19" hidden="1" x14ac:dyDescent="0.2">
      <c r="A1483" s="110">
        <v>800017</v>
      </c>
      <c r="B1483" s="110" t="s">
        <v>2448</v>
      </c>
      <c r="C1483" s="110" t="s">
        <v>776</v>
      </c>
      <c r="D1483" s="110" t="s">
        <v>2449</v>
      </c>
      <c r="E1483" s="110" t="s">
        <v>6253</v>
      </c>
      <c r="G1483" s="110" t="s">
        <v>4147</v>
      </c>
      <c r="H1483" s="110" t="s">
        <v>4094</v>
      </c>
      <c r="I1483" s="110" t="s">
        <v>4117</v>
      </c>
      <c r="J1483" s="110" t="str">
        <f t="shared" si="23"/>
        <v xml:space="preserve">5841 Tourist Dr, North Richland Hills, TX 76117       </v>
      </c>
      <c r="K1483" s="111">
        <v>44053</v>
      </c>
      <c r="L1483" s="111">
        <v>44053</v>
      </c>
      <c r="M1483" s="111">
        <v>44911</v>
      </c>
      <c r="N1483" s="111">
        <v>44911</v>
      </c>
      <c r="O1483" s="111"/>
      <c r="P1483" s="110" t="s">
        <v>760</v>
      </c>
      <c r="R1483" s="110" t="s">
        <v>599</v>
      </c>
      <c r="S1483" s="110" t="s">
        <v>3886</v>
      </c>
    </row>
    <row r="1484" spans="1:19" hidden="1" x14ac:dyDescent="0.2">
      <c r="A1484" s="110">
        <v>800018</v>
      </c>
      <c r="B1484" s="110" t="s">
        <v>877</v>
      </c>
      <c r="C1484" s="110" t="s">
        <v>762</v>
      </c>
      <c r="D1484" s="110" t="s">
        <v>2450</v>
      </c>
      <c r="E1484" s="110" t="s">
        <v>6254</v>
      </c>
      <c r="G1484" s="110" t="s">
        <v>6255</v>
      </c>
      <c r="H1484" s="110" t="s">
        <v>4094</v>
      </c>
      <c r="I1484" s="110" t="s">
        <v>6256</v>
      </c>
      <c r="J1484" s="110" t="str">
        <f t="shared" si="23"/>
        <v xml:space="preserve">1034 Independence Dr, Coppell , TX 75019       </v>
      </c>
      <c r="K1484" s="111">
        <v>44082</v>
      </c>
      <c r="L1484" s="111">
        <v>44082</v>
      </c>
      <c r="M1484" s="111">
        <v>44834</v>
      </c>
      <c r="N1484" s="111">
        <v>44834</v>
      </c>
      <c r="O1484" s="111"/>
      <c r="P1484" s="110" t="s">
        <v>760</v>
      </c>
      <c r="Q1484" s="110" t="s">
        <v>761</v>
      </c>
      <c r="R1484" s="110" t="s">
        <v>599</v>
      </c>
      <c r="S1484" s="110" t="s">
        <v>4144</v>
      </c>
    </row>
    <row r="1485" spans="1:19" hidden="1" x14ac:dyDescent="0.2">
      <c r="A1485" s="110">
        <v>800019</v>
      </c>
      <c r="B1485" s="110" t="s">
        <v>2451</v>
      </c>
      <c r="D1485" s="110" t="s">
        <v>2452</v>
      </c>
      <c r="E1485" s="110" t="s">
        <v>6257</v>
      </c>
      <c r="G1485" s="110" t="s">
        <v>4126</v>
      </c>
      <c r="H1485" s="110" t="s">
        <v>4094</v>
      </c>
      <c r="I1485" s="110" t="s">
        <v>4260</v>
      </c>
      <c r="J1485" s="110" t="str">
        <f t="shared" si="23"/>
        <v xml:space="preserve">417 Summit Ave Apt 158, Arlington, TX 76013       </v>
      </c>
      <c r="K1485" s="111">
        <v>44109</v>
      </c>
      <c r="L1485" s="111">
        <v>44109</v>
      </c>
      <c r="M1485" s="111">
        <v>44491</v>
      </c>
      <c r="N1485" s="111">
        <v>44491</v>
      </c>
      <c r="O1485" s="111"/>
      <c r="P1485" s="110" t="s">
        <v>760</v>
      </c>
      <c r="Q1485" s="110" t="s">
        <v>804</v>
      </c>
      <c r="R1485" s="110" t="s">
        <v>599</v>
      </c>
      <c r="S1485" s="110" t="s">
        <v>3886</v>
      </c>
    </row>
    <row r="1486" spans="1:19" hidden="1" x14ac:dyDescent="0.2">
      <c r="A1486" s="110">
        <v>800020</v>
      </c>
      <c r="B1486" s="110" t="s">
        <v>2453</v>
      </c>
      <c r="C1486" s="110" t="s">
        <v>940</v>
      </c>
      <c r="D1486" s="110" t="s">
        <v>2454</v>
      </c>
      <c r="E1486" s="110" t="s">
        <v>6258</v>
      </c>
      <c r="G1486" s="110" t="s">
        <v>4287</v>
      </c>
      <c r="H1486" s="110" t="s">
        <v>4094</v>
      </c>
      <c r="I1486" s="110" t="s">
        <v>4648</v>
      </c>
      <c r="J1486" s="110" t="str">
        <f t="shared" si="23"/>
        <v xml:space="preserve">5214 Vanetta St, Irving, TX 75061       </v>
      </c>
      <c r="K1486" s="111">
        <v>44200</v>
      </c>
      <c r="L1486" s="111">
        <v>44200</v>
      </c>
      <c r="M1486" s="111">
        <v>44386</v>
      </c>
      <c r="N1486" s="111">
        <v>44386</v>
      </c>
      <c r="O1486" s="111"/>
      <c r="P1486" s="110" t="s">
        <v>760</v>
      </c>
      <c r="Q1486" s="110" t="s">
        <v>761</v>
      </c>
      <c r="R1486" s="110" t="s">
        <v>599</v>
      </c>
      <c r="S1486" s="110" t="s">
        <v>3886</v>
      </c>
    </row>
    <row r="1487" spans="1:19" x14ac:dyDescent="0.2">
      <c r="A1487" s="110">
        <v>800021</v>
      </c>
      <c r="B1487" s="110" t="s">
        <v>2455</v>
      </c>
      <c r="D1487" s="110" t="s">
        <v>2456</v>
      </c>
      <c r="E1487" s="110" t="s">
        <v>6259</v>
      </c>
      <c r="G1487" s="110" t="s">
        <v>4417</v>
      </c>
      <c r="H1487" s="110" t="s">
        <v>4094</v>
      </c>
      <c r="I1487" s="110" t="s">
        <v>4551</v>
      </c>
      <c r="J1487" s="110" t="str">
        <f t="shared" si="23"/>
        <v xml:space="preserve">1513 MAHOGANY LN, FORT WORTH, TX 76140       </v>
      </c>
      <c r="K1487" s="111">
        <v>44214</v>
      </c>
      <c r="L1487" s="111">
        <v>44214</v>
      </c>
      <c r="M1487" s="111">
        <v>45620</v>
      </c>
      <c r="N1487" s="111"/>
      <c r="O1487" s="111"/>
      <c r="P1487" s="110" t="s">
        <v>803</v>
      </c>
      <c r="R1487" s="110" t="s">
        <v>599</v>
      </c>
      <c r="S1487" s="110" t="s">
        <v>3886</v>
      </c>
    </row>
    <row r="1488" spans="1:19" hidden="1" x14ac:dyDescent="0.2">
      <c r="A1488" s="110">
        <v>800022</v>
      </c>
      <c r="B1488" s="110" t="s">
        <v>2457</v>
      </c>
      <c r="C1488" s="110" t="s">
        <v>778</v>
      </c>
      <c r="D1488" s="110" t="s">
        <v>2458</v>
      </c>
      <c r="E1488" s="110" t="s">
        <v>6260</v>
      </c>
      <c r="G1488" s="110" t="s">
        <v>4110</v>
      </c>
      <c r="H1488" s="110" t="s">
        <v>4094</v>
      </c>
      <c r="I1488" s="110" t="s">
        <v>4111</v>
      </c>
      <c r="J1488" s="110" t="str">
        <f t="shared" si="23"/>
        <v xml:space="preserve">2100 Heritage Ave Apt 1146, Euless, TX 76039       </v>
      </c>
      <c r="K1488" s="111">
        <v>44221</v>
      </c>
      <c r="L1488" s="111">
        <v>44221</v>
      </c>
      <c r="M1488" s="111">
        <v>45193</v>
      </c>
      <c r="N1488" s="111">
        <v>45193</v>
      </c>
      <c r="O1488" s="111"/>
      <c r="P1488" s="110" t="s">
        <v>760</v>
      </c>
      <c r="R1488" s="110" t="s">
        <v>599</v>
      </c>
      <c r="S1488" s="110" t="s">
        <v>3886</v>
      </c>
    </row>
    <row r="1489" spans="1:19" hidden="1" x14ac:dyDescent="0.2">
      <c r="A1489" s="110">
        <v>800023</v>
      </c>
      <c r="B1489" s="110" t="s">
        <v>2459</v>
      </c>
      <c r="C1489" s="110" t="s">
        <v>1039</v>
      </c>
      <c r="D1489" s="110" t="s">
        <v>2460</v>
      </c>
      <c r="E1489" s="110" t="s">
        <v>6261</v>
      </c>
      <c r="G1489" s="110" t="s">
        <v>4167</v>
      </c>
      <c r="H1489" s="110" t="s">
        <v>4094</v>
      </c>
      <c r="I1489" s="110" t="s">
        <v>4684</v>
      </c>
      <c r="J1489" s="110" t="str">
        <f t="shared" si="23"/>
        <v xml:space="preserve">3538 Sedona Dr, Grand Prairie, TX 75052       </v>
      </c>
      <c r="K1489" s="111">
        <v>44284</v>
      </c>
      <c r="L1489" s="111">
        <v>44284</v>
      </c>
      <c r="M1489" s="111">
        <v>44570</v>
      </c>
      <c r="N1489" s="111">
        <v>44575</v>
      </c>
      <c r="O1489" s="111"/>
      <c r="P1489" s="110" t="s">
        <v>760</v>
      </c>
      <c r="Q1489" s="110" t="s">
        <v>804</v>
      </c>
      <c r="R1489" s="110" t="s">
        <v>599</v>
      </c>
      <c r="S1489" s="110" t="s">
        <v>3886</v>
      </c>
    </row>
    <row r="1490" spans="1:19" hidden="1" x14ac:dyDescent="0.2">
      <c r="A1490" s="110">
        <v>800024</v>
      </c>
      <c r="B1490" s="110" t="s">
        <v>1277</v>
      </c>
      <c r="C1490" s="110" t="s">
        <v>845</v>
      </c>
      <c r="D1490" s="110" t="s">
        <v>862</v>
      </c>
      <c r="E1490" s="110" t="s">
        <v>6254</v>
      </c>
      <c r="G1490" s="110" t="s">
        <v>6262</v>
      </c>
      <c r="H1490" s="110" t="s">
        <v>4094</v>
      </c>
      <c r="I1490" s="110" t="s">
        <v>6256</v>
      </c>
      <c r="J1490" s="110" t="str">
        <f t="shared" si="23"/>
        <v xml:space="preserve">1034 Independence Dr, Coppell, TX 75019       </v>
      </c>
      <c r="K1490" s="111">
        <v>44312</v>
      </c>
      <c r="L1490" s="111">
        <v>44312</v>
      </c>
      <c r="M1490" s="111">
        <v>45262</v>
      </c>
      <c r="N1490" s="111">
        <v>45254</v>
      </c>
      <c r="O1490" s="111"/>
      <c r="P1490" s="110" t="s">
        <v>760</v>
      </c>
      <c r="Q1490" s="110" t="s">
        <v>761</v>
      </c>
      <c r="R1490" s="110" t="s">
        <v>599</v>
      </c>
      <c r="S1490" s="110" t="s">
        <v>4144</v>
      </c>
    </row>
    <row r="1491" spans="1:19" hidden="1" x14ac:dyDescent="0.2">
      <c r="A1491" s="110">
        <v>800025</v>
      </c>
      <c r="B1491" s="110" t="s">
        <v>2461</v>
      </c>
      <c r="C1491" s="110" t="s">
        <v>766</v>
      </c>
      <c r="D1491" s="110" t="s">
        <v>988</v>
      </c>
      <c r="E1491" s="110" t="s">
        <v>6263</v>
      </c>
      <c r="G1491" s="110" t="s">
        <v>4104</v>
      </c>
      <c r="H1491" s="110" t="s">
        <v>4094</v>
      </c>
      <c r="I1491" s="110" t="s">
        <v>4790</v>
      </c>
      <c r="J1491" s="110" t="str">
        <f t="shared" si="23"/>
        <v xml:space="preserve">8613 Old Hickory Trail APT 30, Dallas, TX 75104       </v>
      </c>
      <c r="K1491" s="111">
        <v>44379</v>
      </c>
      <c r="L1491" s="111">
        <v>44379</v>
      </c>
      <c r="M1491" s="111">
        <v>44848</v>
      </c>
      <c r="N1491" s="111">
        <v>44848</v>
      </c>
      <c r="O1491" s="111"/>
      <c r="P1491" s="110" t="s">
        <v>760</v>
      </c>
      <c r="Q1491" s="110" t="s">
        <v>761</v>
      </c>
      <c r="R1491" s="110" t="s">
        <v>599</v>
      </c>
      <c r="S1491" s="110" t="s">
        <v>3886</v>
      </c>
    </row>
    <row r="1492" spans="1:19" x14ac:dyDescent="0.2">
      <c r="A1492" s="110">
        <v>800026</v>
      </c>
      <c r="B1492" s="110" t="s">
        <v>2462</v>
      </c>
      <c r="D1492" s="110" t="s">
        <v>1545</v>
      </c>
      <c r="E1492" s="110" t="s">
        <v>6264</v>
      </c>
      <c r="G1492" s="110" t="s">
        <v>4281</v>
      </c>
      <c r="H1492" s="110" t="s">
        <v>4094</v>
      </c>
      <c r="I1492" s="110" t="s">
        <v>4159</v>
      </c>
      <c r="J1492" s="110" t="str">
        <f t="shared" si="23"/>
        <v xml:space="preserve">5350 Fossil Creek Blvd 727, Haltom City, TX 76137       </v>
      </c>
      <c r="K1492" s="111">
        <v>44536</v>
      </c>
      <c r="L1492" s="111">
        <v>44536</v>
      </c>
      <c r="M1492" s="111">
        <v>45625</v>
      </c>
      <c r="N1492" s="111"/>
      <c r="O1492" s="111"/>
      <c r="P1492" s="110" t="s">
        <v>803</v>
      </c>
      <c r="Q1492" s="110" t="s">
        <v>761</v>
      </c>
      <c r="R1492" s="110" t="s">
        <v>599</v>
      </c>
      <c r="S1492" s="110" t="s">
        <v>3886</v>
      </c>
    </row>
    <row r="1493" spans="1:19" hidden="1" x14ac:dyDescent="0.2">
      <c r="A1493" s="110">
        <v>800027</v>
      </c>
      <c r="B1493" s="110" t="s">
        <v>2463</v>
      </c>
      <c r="D1493" s="110" t="s">
        <v>1114</v>
      </c>
      <c r="E1493" s="110" t="s">
        <v>6265</v>
      </c>
      <c r="G1493" s="110" t="s">
        <v>4608</v>
      </c>
      <c r="H1493" s="110" t="s">
        <v>4094</v>
      </c>
      <c r="I1493" s="110" t="s">
        <v>6266</v>
      </c>
      <c r="J1493" s="110" t="str">
        <f t="shared" si="23"/>
        <v xml:space="preserve">810 N Wilhite St, Cleburne, TX 76031       </v>
      </c>
      <c r="K1493" s="111">
        <v>44550</v>
      </c>
      <c r="L1493" s="111">
        <v>44550</v>
      </c>
      <c r="M1493" s="111">
        <v>44815</v>
      </c>
      <c r="N1493" s="111">
        <v>44813</v>
      </c>
      <c r="O1493" s="111"/>
      <c r="P1493" s="110" t="s">
        <v>760</v>
      </c>
      <c r="Q1493" s="110" t="s">
        <v>761</v>
      </c>
      <c r="R1493" s="110" t="s">
        <v>599</v>
      </c>
      <c r="S1493" s="110" t="s">
        <v>3886</v>
      </c>
    </row>
    <row r="1494" spans="1:19" hidden="1" x14ac:dyDescent="0.2">
      <c r="A1494" s="110">
        <v>800028</v>
      </c>
      <c r="B1494" s="110" t="s">
        <v>2464</v>
      </c>
      <c r="C1494" s="110" t="s">
        <v>940</v>
      </c>
      <c r="D1494" s="110" t="s">
        <v>2465</v>
      </c>
      <c r="E1494" s="110" t="s">
        <v>6267</v>
      </c>
      <c r="G1494" s="110" t="s">
        <v>6268</v>
      </c>
      <c r="H1494" s="110" t="s">
        <v>4094</v>
      </c>
      <c r="I1494" s="110" t="s">
        <v>6269</v>
      </c>
      <c r="J1494" s="110" t="str">
        <f t="shared" si="23"/>
        <v xml:space="preserve">108 Shoreline Cir, Weatherford, TX 76088       </v>
      </c>
      <c r="K1494" s="111">
        <v>44578</v>
      </c>
      <c r="L1494" s="111">
        <v>44578</v>
      </c>
      <c r="M1494" s="111">
        <v>44957</v>
      </c>
      <c r="N1494" s="111">
        <v>44957</v>
      </c>
      <c r="O1494" s="111"/>
      <c r="P1494" s="110" t="s">
        <v>760</v>
      </c>
      <c r="R1494" s="110" t="s">
        <v>599</v>
      </c>
      <c r="S1494" s="110" t="s">
        <v>3886</v>
      </c>
    </row>
    <row r="1495" spans="1:19" x14ac:dyDescent="0.2">
      <c r="A1495" s="110">
        <v>800029</v>
      </c>
      <c r="B1495" s="110" t="s">
        <v>2466</v>
      </c>
      <c r="C1495" s="110" t="s">
        <v>776</v>
      </c>
      <c r="D1495" s="110" t="s">
        <v>2467</v>
      </c>
      <c r="E1495" s="110" t="s">
        <v>6270</v>
      </c>
      <c r="G1495" s="110" t="s">
        <v>4119</v>
      </c>
      <c r="H1495" s="110" t="s">
        <v>4094</v>
      </c>
      <c r="I1495" s="110" t="s">
        <v>4159</v>
      </c>
      <c r="J1495" s="110" t="str">
        <f t="shared" si="23"/>
        <v xml:space="preserve">7028 Negril Ct, Fort Worth, TX 76137       </v>
      </c>
      <c r="K1495" s="111">
        <v>44781</v>
      </c>
      <c r="L1495" s="111">
        <v>44781</v>
      </c>
      <c r="M1495" s="111">
        <v>45625</v>
      </c>
      <c r="N1495" s="111"/>
      <c r="O1495" s="111"/>
      <c r="P1495" s="110" t="s">
        <v>803</v>
      </c>
      <c r="Q1495" s="110" t="s">
        <v>761</v>
      </c>
      <c r="R1495" s="110" t="s">
        <v>599</v>
      </c>
      <c r="S1495" s="110" t="s">
        <v>3886</v>
      </c>
    </row>
    <row r="1496" spans="1:19" hidden="1" x14ac:dyDescent="0.2">
      <c r="A1496" s="110">
        <v>800031</v>
      </c>
      <c r="B1496" s="110" t="s">
        <v>2468</v>
      </c>
      <c r="D1496" s="110" t="s">
        <v>1012</v>
      </c>
      <c r="E1496" s="110" t="s">
        <v>6271</v>
      </c>
      <c r="G1496" s="110" t="s">
        <v>4167</v>
      </c>
      <c r="H1496" s="110" t="s">
        <v>4094</v>
      </c>
      <c r="I1496" s="110" t="s">
        <v>4684</v>
      </c>
      <c r="J1496" s="110" t="str">
        <f t="shared" si="23"/>
        <v xml:space="preserve">2530 Sara Jane Pkwy 1327, Grand Prairie, TX 75052       </v>
      </c>
      <c r="K1496" s="111">
        <v>44791</v>
      </c>
      <c r="L1496" s="111">
        <v>44791</v>
      </c>
      <c r="M1496" s="111">
        <v>44962</v>
      </c>
      <c r="N1496" s="111">
        <v>44967</v>
      </c>
      <c r="O1496" s="111"/>
      <c r="P1496" s="110" t="s">
        <v>760</v>
      </c>
      <c r="Q1496" s="110" t="s">
        <v>761</v>
      </c>
      <c r="R1496" s="110" t="s">
        <v>599</v>
      </c>
      <c r="S1496" s="110" t="s">
        <v>3886</v>
      </c>
    </row>
    <row r="1497" spans="1:19" hidden="1" x14ac:dyDescent="0.2">
      <c r="A1497" s="110">
        <v>800032</v>
      </c>
      <c r="B1497" s="110" t="s">
        <v>783</v>
      </c>
      <c r="D1497" s="110" t="s">
        <v>2469</v>
      </c>
      <c r="E1497" s="110" t="s">
        <v>6272</v>
      </c>
      <c r="G1497" s="110" t="s">
        <v>4119</v>
      </c>
      <c r="H1497" s="110" t="s">
        <v>4094</v>
      </c>
      <c r="I1497" s="110" t="s">
        <v>4159</v>
      </c>
      <c r="J1497" s="110" t="str">
        <f t="shared" si="23"/>
        <v xml:space="preserve">7758 Beaver Head Rd, Fort Worth, TX 76137       </v>
      </c>
      <c r="K1497" s="111">
        <v>44811</v>
      </c>
      <c r="L1497" s="111">
        <v>44811</v>
      </c>
      <c r="M1497" s="111">
        <v>44995</v>
      </c>
      <c r="N1497" s="111">
        <v>44995</v>
      </c>
      <c r="O1497" s="111"/>
      <c r="P1497" s="110" t="s">
        <v>760</v>
      </c>
      <c r="Q1497" s="110" t="s">
        <v>761</v>
      </c>
      <c r="R1497" s="110" t="s">
        <v>599</v>
      </c>
      <c r="S1497" s="110" t="s">
        <v>3886</v>
      </c>
    </row>
    <row r="1498" spans="1:19" x14ac:dyDescent="0.2">
      <c r="A1498" s="110">
        <v>800033</v>
      </c>
      <c r="B1498" s="110" t="s">
        <v>916</v>
      </c>
      <c r="C1498" s="110" t="s">
        <v>763</v>
      </c>
      <c r="D1498" s="110" t="s">
        <v>2470</v>
      </c>
      <c r="E1498" s="110" t="s">
        <v>6273</v>
      </c>
      <c r="G1498" s="110" t="s">
        <v>4132</v>
      </c>
      <c r="H1498" s="110" t="s">
        <v>4094</v>
      </c>
      <c r="I1498" s="110" t="s">
        <v>4484</v>
      </c>
      <c r="J1498" s="110" t="str">
        <f t="shared" si="23"/>
        <v xml:space="preserve">2700 Cedar Creek Ln 3104, Denton, TX 76210       </v>
      </c>
      <c r="K1498" s="111">
        <v>44837</v>
      </c>
      <c r="L1498" s="111">
        <v>44837</v>
      </c>
      <c r="M1498" s="111">
        <v>45625</v>
      </c>
      <c r="N1498" s="111"/>
      <c r="O1498" s="111"/>
      <c r="P1498" s="110" t="s">
        <v>803</v>
      </c>
      <c r="R1498" s="110" t="s">
        <v>599</v>
      </c>
      <c r="S1498" s="110" t="s">
        <v>4144</v>
      </c>
    </row>
    <row r="1499" spans="1:19" x14ac:dyDescent="0.2">
      <c r="A1499" s="110">
        <v>800034</v>
      </c>
      <c r="B1499" s="110" t="s">
        <v>2471</v>
      </c>
      <c r="C1499" s="110" t="s">
        <v>769</v>
      </c>
      <c r="D1499" s="110" t="s">
        <v>2472</v>
      </c>
      <c r="E1499" s="110" t="s">
        <v>6274</v>
      </c>
      <c r="G1499" s="110" t="s">
        <v>4119</v>
      </c>
      <c r="H1499" s="110" t="s">
        <v>4094</v>
      </c>
      <c r="I1499" s="110" t="s">
        <v>4108</v>
      </c>
      <c r="J1499" s="110" t="str">
        <f t="shared" si="23"/>
        <v xml:space="preserve">2657 Keokuk St, Fort Worth, TX 76179       </v>
      </c>
      <c r="K1499" s="111">
        <v>44858</v>
      </c>
      <c r="L1499" s="111">
        <v>44858</v>
      </c>
      <c r="M1499" s="111">
        <v>45579</v>
      </c>
      <c r="N1499" s="111">
        <v>45586</v>
      </c>
      <c r="O1499" s="111"/>
      <c r="P1499" s="110" t="s">
        <v>803</v>
      </c>
      <c r="R1499" s="110" t="s">
        <v>599</v>
      </c>
      <c r="S1499" s="110" t="s">
        <v>3886</v>
      </c>
    </row>
    <row r="1500" spans="1:19" hidden="1" x14ac:dyDescent="0.2">
      <c r="A1500" s="110">
        <v>800035</v>
      </c>
      <c r="B1500" s="110" t="s">
        <v>841</v>
      </c>
      <c r="C1500" s="110" t="s">
        <v>845</v>
      </c>
      <c r="D1500" s="110" t="s">
        <v>2473</v>
      </c>
      <c r="E1500" s="110" t="s">
        <v>6275</v>
      </c>
      <c r="G1500" s="110" t="s">
        <v>4167</v>
      </c>
      <c r="H1500" s="110" t="s">
        <v>4094</v>
      </c>
      <c r="I1500" s="110" t="s">
        <v>4633</v>
      </c>
      <c r="J1500" s="110" t="str">
        <f t="shared" si="23"/>
        <v xml:space="preserve">1960 W Tarrant Rd Apt 2112, Grand Prairie, TX 75050       </v>
      </c>
      <c r="K1500" s="111">
        <v>44858</v>
      </c>
      <c r="L1500" s="111">
        <v>44858</v>
      </c>
      <c r="M1500" s="111">
        <v>44953</v>
      </c>
      <c r="N1500" s="111">
        <v>44953</v>
      </c>
      <c r="O1500" s="111"/>
      <c r="P1500" s="110" t="s">
        <v>760</v>
      </c>
      <c r="Q1500" s="110" t="s">
        <v>771</v>
      </c>
      <c r="R1500" s="110" t="s">
        <v>599</v>
      </c>
      <c r="S1500" s="110" t="s">
        <v>3886</v>
      </c>
    </row>
    <row r="1501" spans="1:19" x14ac:dyDescent="0.2">
      <c r="A1501" s="110">
        <v>800036</v>
      </c>
      <c r="B1501" s="110" t="s">
        <v>2474</v>
      </c>
      <c r="C1501" s="110" t="s">
        <v>845</v>
      </c>
      <c r="D1501" s="110" t="s">
        <v>2475</v>
      </c>
      <c r="E1501" s="110" t="s">
        <v>6276</v>
      </c>
      <c r="G1501" s="110" t="s">
        <v>4104</v>
      </c>
      <c r="H1501" s="110" t="s">
        <v>4094</v>
      </c>
      <c r="I1501" s="110" t="s">
        <v>4206</v>
      </c>
      <c r="J1501" s="110" t="str">
        <f t="shared" si="23"/>
        <v xml:space="preserve">2440 Fort Worth Ave Apt 5313, Dallas, TX 75211       </v>
      </c>
      <c r="K1501" s="111">
        <v>44935</v>
      </c>
      <c r="L1501" s="111">
        <v>44935</v>
      </c>
      <c r="M1501" s="111">
        <v>45492</v>
      </c>
      <c r="N1501" s="111">
        <v>45497</v>
      </c>
      <c r="O1501" s="111"/>
      <c r="P1501" s="110" t="s">
        <v>803</v>
      </c>
      <c r="Q1501" s="110" t="s">
        <v>761</v>
      </c>
      <c r="R1501" s="110" t="s">
        <v>599</v>
      </c>
      <c r="S1501" s="110" t="s">
        <v>3886</v>
      </c>
    </row>
    <row r="1502" spans="1:19" hidden="1" x14ac:dyDescent="0.2">
      <c r="A1502" s="110">
        <v>800037</v>
      </c>
      <c r="B1502" s="110" t="s">
        <v>2476</v>
      </c>
      <c r="C1502" s="110" t="s">
        <v>778</v>
      </c>
      <c r="D1502" s="110" t="s">
        <v>1243</v>
      </c>
      <c r="E1502" s="110" t="s">
        <v>6277</v>
      </c>
      <c r="G1502" s="110" t="s">
        <v>4104</v>
      </c>
      <c r="H1502" s="110" t="s">
        <v>4094</v>
      </c>
      <c r="I1502" s="110" t="s">
        <v>4206</v>
      </c>
      <c r="J1502" s="110" t="str">
        <f t="shared" si="23"/>
        <v xml:space="preserve">611 Gallant Fox Dr, Dallas, TX 75211       </v>
      </c>
      <c r="K1502" s="111">
        <v>44935</v>
      </c>
      <c r="L1502" s="111">
        <v>44935</v>
      </c>
      <c r="M1502" s="111">
        <v>45025</v>
      </c>
      <c r="N1502" s="111">
        <v>45025</v>
      </c>
      <c r="O1502" s="111"/>
      <c r="P1502" s="110" t="s">
        <v>760</v>
      </c>
      <c r="Q1502" s="110" t="s">
        <v>761</v>
      </c>
      <c r="R1502" s="110" t="s">
        <v>599</v>
      </c>
      <c r="S1502" s="110" t="s">
        <v>3886</v>
      </c>
    </row>
    <row r="1503" spans="1:19" hidden="1" x14ac:dyDescent="0.2">
      <c r="A1503" s="110">
        <v>800038</v>
      </c>
      <c r="B1503" s="110" t="s">
        <v>2477</v>
      </c>
      <c r="C1503" s="110" t="s">
        <v>757</v>
      </c>
      <c r="D1503" s="110" t="s">
        <v>2478</v>
      </c>
      <c r="E1503" s="110" t="s">
        <v>6278</v>
      </c>
      <c r="G1503" s="110" t="s">
        <v>4126</v>
      </c>
      <c r="H1503" s="110" t="s">
        <v>4094</v>
      </c>
      <c r="I1503" s="110" t="s">
        <v>4710</v>
      </c>
      <c r="J1503" s="110" t="str">
        <f t="shared" si="23"/>
        <v xml:space="preserve">617 Mission Hills Dr, Arlington, TX 76018       </v>
      </c>
      <c r="K1503" s="111">
        <v>44929</v>
      </c>
      <c r="L1503" s="111">
        <v>44929</v>
      </c>
      <c r="M1503" s="111">
        <v>45106</v>
      </c>
      <c r="N1503" s="111">
        <v>45106</v>
      </c>
      <c r="O1503" s="111"/>
      <c r="P1503" s="110" t="s">
        <v>760</v>
      </c>
      <c r="Q1503" s="110" t="s">
        <v>761</v>
      </c>
      <c r="R1503" s="110" t="s">
        <v>599</v>
      </c>
      <c r="S1503" s="110" t="s">
        <v>3886</v>
      </c>
    </row>
    <row r="1504" spans="1:19" hidden="1" x14ac:dyDescent="0.2">
      <c r="A1504" s="110">
        <v>800039</v>
      </c>
      <c r="B1504" s="110" t="s">
        <v>799</v>
      </c>
      <c r="C1504" s="110" t="s">
        <v>845</v>
      </c>
      <c r="D1504" s="110" t="s">
        <v>2479</v>
      </c>
      <c r="E1504" s="110" t="s">
        <v>6279</v>
      </c>
      <c r="G1504" s="110" t="s">
        <v>4119</v>
      </c>
      <c r="H1504" s="110" t="s">
        <v>4094</v>
      </c>
      <c r="I1504" s="110" t="s">
        <v>6280</v>
      </c>
      <c r="J1504" s="110" t="str">
        <f t="shared" si="23"/>
        <v xml:space="preserve">3001 Crockett St, Fort Worth, TX 76107       </v>
      </c>
      <c r="K1504" s="111">
        <v>44929</v>
      </c>
      <c r="L1504" s="111">
        <v>44929</v>
      </c>
      <c r="M1504" s="111">
        <v>45207</v>
      </c>
      <c r="N1504" s="111">
        <v>45212</v>
      </c>
      <c r="O1504" s="111"/>
      <c r="P1504" s="110" t="s">
        <v>760</v>
      </c>
      <c r="R1504" s="110" t="s">
        <v>599</v>
      </c>
      <c r="S1504" s="110" t="s">
        <v>3886</v>
      </c>
    </row>
    <row r="1505" spans="1:19" hidden="1" x14ac:dyDescent="0.2">
      <c r="A1505" s="110">
        <v>800040</v>
      </c>
      <c r="B1505" s="110" t="s">
        <v>2480</v>
      </c>
      <c r="C1505" s="110" t="s">
        <v>848</v>
      </c>
      <c r="D1505" s="110" t="s">
        <v>2481</v>
      </c>
      <c r="E1505" s="110" t="s">
        <v>6281</v>
      </c>
      <c r="G1505" s="110" t="s">
        <v>4487</v>
      </c>
      <c r="H1505" s="110" t="s">
        <v>4094</v>
      </c>
      <c r="I1505" s="110" t="s">
        <v>4488</v>
      </c>
      <c r="J1505" s="110" t="str">
        <f t="shared" si="23"/>
        <v xml:space="preserve">204 Westwood Ct, Duncanville, TX 75116       </v>
      </c>
      <c r="K1505" s="111">
        <v>44935</v>
      </c>
      <c r="L1505" s="111">
        <v>44935</v>
      </c>
      <c r="M1505" s="111">
        <v>45039</v>
      </c>
      <c r="N1505" s="111">
        <v>45044</v>
      </c>
      <c r="O1505" s="111"/>
      <c r="P1505" s="110" t="s">
        <v>760</v>
      </c>
      <c r="R1505" s="110" t="s">
        <v>599</v>
      </c>
      <c r="S1505" s="110" t="s">
        <v>3886</v>
      </c>
    </row>
    <row r="1506" spans="1:19" x14ac:dyDescent="0.2">
      <c r="A1506" s="110">
        <v>800041</v>
      </c>
      <c r="B1506" s="110" t="s">
        <v>877</v>
      </c>
      <c r="C1506" s="110" t="s">
        <v>776</v>
      </c>
      <c r="D1506" s="110" t="s">
        <v>2482</v>
      </c>
      <c r="E1506" s="110" t="s">
        <v>6282</v>
      </c>
      <c r="G1506" s="110" t="s">
        <v>4249</v>
      </c>
      <c r="H1506" s="110" t="s">
        <v>4094</v>
      </c>
      <c r="I1506" s="110" t="s">
        <v>5199</v>
      </c>
      <c r="J1506" s="110" t="str">
        <f t="shared" si="23"/>
        <v xml:space="preserve">1220 Settlers Way, Lewisville, TX 75067       </v>
      </c>
      <c r="K1506" s="111">
        <v>44943</v>
      </c>
      <c r="L1506" s="111">
        <v>44943</v>
      </c>
      <c r="M1506" s="111">
        <v>45620</v>
      </c>
      <c r="N1506" s="111"/>
      <c r="O1506" s="111"/>
      <c r="P1506" s="110" t="s">
        <v>803</v>
      </c>
      <c r="Q1506" s="110" t="s">
        <v>761</v>
      </c>
      <c r="R1506" s="110" t="s">
        <v>599</v>
      </c>
      <c r="S1506" s="110" t="s">
        <v>3886</v>
      </c>
    </row>
    <row r="1507" spans="1:19" hidden="1" x14ac:dyDescent="0.2">
      <c r="A1507" s="110">
        <v>800042</v>
      </c>
      <c r="B1507" s="110" t="s">
        <v>2483</v>
      </c>
      <c r="C1507" s="110" t="s">
        <v>810</v>
      </c>
      <c r="D1507" s="110" t="s">
        <v>2484</v>
      </c>
      <c r="E1507" s="110" t="s">
        <v>6283</v>
      </c>
      <c r="G1507" s="110" t="s">
        <v>4119</v>
      </c>
      <c r="H1507" s="110" t="s">
        <v>4094</v>
      </c>
      <c r="I1507" s="110" t="s">
        <v>4795</v>
      </c>
      <c r="J1507" s="110" t="str">
        <f t="shared" si="23"/>
        <v xml:space="preserve">2232 Robinwood Dr, Fort Worth, TX 76111       </v>
      </c>
      <c r="K1507" s="111">
        <v>44998</v>
      </c>
      <c r="L1507" s="111">
        <v>44998</v>
      </c>
      <c r="M1507" s="111">
        <v>45156</v>
      </c>
      <c r="N1507" s="111">
        <v>45156</v>
      </c>
      <c r="O1507" s="111"/>
      <c r="P1507" s="110" t="s">
        <v>760</v>
      </c>
      <c r="Q1507" s="110" t="s">
        <v>761</v>
      </c>
      <c r="R1507" s="110" t="s">
        <v>599</v>
      </c>
      <c r="S1507" s="110" t="s">
        <v>3886</v>
      </c>
    </row>
    <row r="1508" spans="1:19" hidden="1" x14ac:dyDescent="0.2">
      <c r="A1508" s="110">
        <v>800043</v>
      </c>
      <c r="B1508" s="110" t="s">
        <v>2485</v>
      </c>
      <c r="C1508" s="110" t="s">
        <v>816</v>
      </c>
      <c r="D1508" s="110" t="s">
        <v>1569</v>
      </c>
      <c r="E1508" s="110" t="s">
        <v>6284</v>
      </c>
      <c r="F1508" s="110" t="s">
        <v>6285</v>
      </c>
      <c r="G1508" s="110" t="s">
        <v>4253</v>
      </c>
      <c r="H1508" s="110" t="s">
        <v>4094</v>
      </c>
      <c r="I1508" s="110" t="s">
        <v>5546</v>
      </c>
      <c r="J1508" s="110" t="str">
        <f t="shared" si="23"/>
        <v xml:space="preserve">9332 Gallivant Pl, 123, El Paso, TX 79924       </v>
      </c>
      <c r="K1508" s="111">
        <v>45005</v>
      </c>
      <c r="L1508" s="111">
        <v>45005</v>
      </c>
      <c r="M1508" s="111">
        <v>45228</v>
      </c>
      <c r="N1508" s="111">
        <v>45228</v>
      </c>
      <c r="O1508" s="111"/>
      <c r="P1508" s="110" t="s">
        <v>760</v>
      </c>
      <c r="Q1508" s="110" t="s">
        <v>761</v>
      </c>
      <c r="R1508" s="110" t="s">
        <v>599</v>
      </c>
      <c r="S1508" s="110" t="s">
        <v>3886</v>
      </c>
    </row>
    <row r="1509" spans="1:19" x14ac:dyDescent="0.2">
      <c r="A1509" s="110">
        <v>800044</v>
      </c>
      <c r="B1509" s="110" t="s">
        <v>2486</v>
      </c>
      <c r="D1509" s="110" t="s">
        <v>2487</v>
      </c>
      <c r="E1509" s="110" t="s">
        <v>6286</v>
      </c>
      <c r="G1509" s="110" t="s">
        <v>4242</v>
      </c>
      <c r="H1509" s="110" t="s">
        <v>4094</v>
      </c>
      <c r="I1509" s="110" t="s">
        <v>4243</v>
      </c>
      <c r="J1509" s="110" t="str">
        <f t="shared" si="23"/>
        <v xml:space="preserve">4440 Chaha Rd 202, Garland, TX 75043       </v>
      </c>
      <c r="K1509" s="111">
        <v>45019</v>
      </c>
      <c r="L1509" s="111">
        <v>45019</v>
      </c>
      <c r="M1509" s="111">
        <v>45625</v>
      </c>
      <c r="N1509" s="111"/>
      <c r="O1509" s="111"/>
      <c r="P1509" s="110" t="s">
        <v>803</v>
      </c>
      <c r="Q1509" s="110" t="s">
        <v>761</v>
      </c>
      <c r="R1509" s="110" t="s">
        <v>599</v>
      </c>
      <c r="S1509" s="110" t="s">
        <v>4144</v>
      </c>
    </row>
    <row r="1510" spans="1:19" hidden="1" x14ac:dyDescent="0.2">
      <c r="A1510" s="110">
        <v>800045</v>
      </c>
      <c r="B1510" s="110" t="s">
        <v>2242</v>
      </c>
      <c r="C1510" s="110" t="s">
        <v>848</v>
      </c>
      <c r="D1510" s="110" t="s">
        <v>1258</v>
      </c>
      <c r="E1510" s="110" t="s">
        <v>6287</v>
      </c>
      <c r="G1510" s="110" t="s">
        <v>4167</v>
      </c>
      <c r="H1510" s="110" t="s">
        <v>4094</v>
      </c>
      <c r="I1510" s="110" t="s">
        <v>4410</v>
      </c>
      <c r="J1510" s="110" t="str">
        <f t="shared" si="23"/>
        <v xml:space="preserve">1906 Varsity Dr, Grand Prairie, TX 75051       </v>
      </c>
      <c r="K1510" s="111">
        <v>45019</v>
      </c>
      <c r="L1510" s="111">
        <v>45019</v>
      </c>
      <c r="M1510" s="111">
        <v>45142</v>
      </c>
      <c r="N1510" s="111">
        <v>45142</v>
      </c>
      <c r="O1510" s="111"/>
      <c r="P1510" s="110" t="s">
        <v>760</v>
      </c>
      <c r="Q1510" s="110" t="s">
        <v>761</v>
      </c>
      <c r="R1510" s="110" t="s">
        <v>599</v>
      </c>
      <c r="S1510" s="110" t="s">
        <v>3886</v>
      </c>
    </row>
    <row r="1511" spans="1:19" x14ac:dyDescent="0.2">
      <c r="A1511" s="110">
        <v>800046</v>
      </c>
      <c r="B1511" s="110" t="s">
        <v>2488</v>
      </c>
      <c r="C1511" s="110" t="s">
        <v>940</v>
      </c>
      <c r="D1511" s="110" t="s">
        <v>2489</v>
      </c>
      <c r="E1511" s="110" t="s">
        <v>6288</v>
      </c>
      <c r="G1511" s="110" t="s">
        <v>4119</v>
      </c>
      <c r="H1511" s="110" t="s">
        <v>4094</v>
      </c>
      <c r="I1511" s="110" t="s">
        <v>4159</v>
      </c>
      <c r="J1511" s="110" t="str">
        <f t="shared" si="23"/>
        <v xml:space="preserve">4817 Buckskin Dr, Fort Worth, TX 76137       </v>
      </c>
      <c r="K1511" s="111">
        <v>45019</v>
      </c>
      <c r="L1511" s="111">
        <v>45019</v>
      </c>
      <c r="M1511" s="111">
        <v>45366</v>
      </c>
      <c r="N1511" s="111">
        <v>45366</v>
      </c>
      <c r="O1511" s="111"/>
      <c r="P1511" s="110" t="s">
        <v>803</v>
      </c>
      <c r="Q1511" s="110" t="s">
        <v>761</v>
      </c>
      <c r="R1511" s="110" t="s">
        <v>599</v>
      </c>
      <c r="S1511" s="110" t="s">
        <v>3886</v>
      </c>
    </row>
    <row r="1512" spans="1:19" x14ac:dyDescent="0.2">
      <c r="A1512" s="110">
        <v>800047</v>
      </c>
      <c r="B1512" s="110" t="s">
        <v>916</v>
      </c>
      <c r="C1512" s="110" t="s">
        <v>845</v>
      </c>
      <c r="D1512" s="110" t="s">
        <v>2490</v>
      </c>
      <c r="E1512" s="110" t="s">
        <v>6289</v>
      </c>
      <c r="G1512" s="110" t="s">
        <v>4119</v>
      </c>
      <c r="H1512" s="110" t="s">
        <v>4094</v>
      </c>
      <c r="I1512" s="110" t="s">
        <v>5569</v>
      </c>
      <c r="J1512" s="110" t="str">
        <f t="shared" si="23"/>
        <v xml:space="preserve">601 N HAMPTON ST APT 1305, Fort Worth, TX 76102       </v>
      </c>
      <c r="K1512" s="111">
        <v>45033</v>
      </c>
      <c r="L1512" s="111">
        <v>45033</v>
      </c>
      <c r="M1512" s="111">
        <v>45620</v>
      </c>
      <c r="N1512" s="111"/>
      <c r="O1512" s="111"/>
      <c r="P1512" s="110" t="s">
        <v>803</v>
      </c>
      <c r="R1512" s="110" t="s">
        <v>599</v>
      </c>
      <c r="S1512" s="110" t="s">
        <v>3886</v>
      </c>
    </row>
    <row r="1513" spans="1:19" x14ac:dyDescent="0.2">
      <c r="A1513" s="110">
        <v>800048</v>
      </c>
      <c r="B1513" s="110" t="s">
        <v>1995</v>
      </c>
      <c r="D1513" s="110" t="s">
        <v>1012</v>
      </c>
      <c r="E1513" s="110" t="s">
        <v>6290</v>
      </c>
      <c r="G1513" s="110" t="s">
        <v>6291</v>
      </c>
      <c r="H1513" s="110" t="s">
        <v>4094</v>
      </c>
      <c r="I1513" s="110" t="s">
        <v>4316</v>
      </c>
      <c r="J1513" s="110" t="str">
        <f t="shared" si="23"/>
        <v xml:space="preserve">416 S Judd St, White Settlement, TX 76108       </v>
      </c>
      <c r="K1513" s="111">
        <v>45061</v>
      </c>
      <c r="L1513" s="111">
        <v>45061</v>
      </c>
      <c r="M1513" s="111">
        <v>45620</v>
      </c>
      <c r="N1513" s="111"/>
      <c r="O1513" s="111"/>
      <c r="P1513" s="110" t="s">
        <v>803</v>
      </c>
      <c r="Q1513" s="110" t="s">
        <v>761</v>
      </c>
      <c r="R1513" s="110" t="s">
        <v>599</v>
      </c>
      <c r="S1513" s="110" t="s">
        <v>3886</v>
      </c>
    </row>
    <row r="1514" spans="1:19" x14ac:dyDescent="0.2">
      <c r="A1514" s="110">
        <v>800049</v>
      </c>
      <c r="B1514" s="110" t="s">
        <v>2491</v>
      </c>
      <c r="C1514" s="110" t="s">
        <v>791</v>
      </c>
      <c r="D1514" s="110" t="s">
        <v>2492</v>
      </c>
      <c r="E1514" s="110" t="s">
        <v>6292</v>
      </c>
      <c r="G1514" s="110" t="s">
        <v>4119</v>
      </c>
      <c r="H1514" s="110" t="s">
        <v>4094</v>
      </c>
      <c r="I1514" s="110" t="s">
        <v>4316</v>
      </c>
      <c r="J1514" s="110" t="str">
        <f t="shared" si="23"/>
        <v xml:space="preserve">8812 Willbur St, Fort Worth, TX 76108       </v>
      </c>
      <c r="K1514" s="111">
        <v>45167</v>
      </c>
      <c r="L1514" s="111">
        <v>45167</v>
      </c>
      <c r="M1514" s="111">
        <v>45522</v>
      </c>
      <c r="N1514" s="111">
        <v>45526</v>
      </c>
      <c r="O1514" s="111"/>
      <c r="P1514" s="110" t="s">
        <v>803</v>
      </c>
      <c r="Q1514" s="110" t="s">
        <v>761</v>
      </c>
      <c r="R1514" s="110" t="s">
        <v>599</v>
      </c>
      <c r="S1514" s="110" t="s">
        <v>3886</v>
      </c>
    </row>
    <row r="1515" spans="1:19" hidden="1" x14ac:dyDescent="0.2">
      <c r="A1515" s="110">
        <v>800050</v>
      </c>
      <c r="B1515" s="110" t="s">
        <v>2493</v>
      </c>
      <c r="D1515" s="110" t="s">
        <v>2494</v>
      </c>
      <c r="E1515" s="110" t="s">
        <v>6293</v>
      </c>
      <c r="G1515" s="110" t="s">
        <v>6294</v>
      </c>
      <c r="H1515" s="110" t="s">
        <v>4094</v>
      </c>
      <c r="I1515" s="110" t="s">
        <v>6295</v>
      </c>
      <c r="J1515" s="110" t="str">
        <f t="shared" si="23"/>
        <v xml:space="preserve">3612 Labadie Dr, Richland Hills, TX 76118       </v>
      </c>
      <c r="K1515" s="111">
        <v>45180</v>
      </c>
      <c r="L1515" s="111">
        <v>45180</v>
      </c>
      <c r="M1515" s="111">
        <v>45180</v>
      </c>
      <c r="N1515" s="111">
        <v>45180</v>
      </c>
      <c r="O1515" s="111"/>
      <c r="P1515" s="110" t="s">
        <v>803</v>
      </c>
      <c r="Q1515" s="110" t="s">
        <v>761</v>
      </c>
      <c r="R1515" s="110" t="s">
        <v>599</v>
      </c>
      <c r="S1515" s="110" t="s">
        <v>3886</v>
      </c>
    </row>
    <row r="1516" spans="1:19" x14ac:dyDescent="0.2">
      <c r="A1516" s="110">
        <v>800051</v>
      </c>
      <c r="B1516" s="110" t="s">
        <v>1198</v>
      </c>
      <c r="C1516" s="110" t="s">
        <v>778</v>
      </c>
      <c r="D1516" s="110" t="s">
        <v>2495</v>
      </c>
      <c r="E1516" s="110" t="s">
        <v>6296</v>
      </c>
      <c r="G1516" s="110" t="s">
        <v>4104</v>
      </c>
      <c r="H1516" s="110" t="s">
        <v>4094</v>
      </c>
      <c r="I1516" s="110" t="s">
        <v>6297</v>
      </c>
      <c r="J1516" s="110" t="str">
        <f t="shared" si="23"/>
        <v xml:space="preserve">4312 Mockingbird Ln, Dallas, TX 75205       </v>
      </c>
      <c r="K1516" s="111">
        <v>45187</v>
      </c>
      <c r="L1516" s="111">
        <v>45187</v>
      </c>
      <c r="M1516" s="111">
        <v>45554</v>
      </c>
      <c r="N1516" s="111">
        <v>45560</v>
      </c>
      <c r="O1516" s="111"/>
      <c r="P1516" s="110" t="s">
        <v>803</v>
      </c>
      <c r="R1516" s="110" t="s">
        <v>599</v>
      </c>
      <c r="S1516" s="110" t="s">
        <v>3886</v>
      </c>
    </row>
    <row r="1517" spans="1:19" x14ac:dyDescent="0.2">
      <c r="A1517" s="110">
        <v>800052</v>
      </c>
      <c r="B1517" s="110" t="s">
        <v>2496</v>
      </c>
      <c r="C1517" s="110" t="s">
        <v>776</v>
      </c>
      <c r="D1517" s="110" t="s">
        <v>2497</v>
      </c>
      <c r="E1517" s="110" t="s">
        <v>6298</v>
      </c>
      <c r="G1517" s="110" t="s">
        <v>6299</v>
      </c>
      <c r="H1517" s="110" t="s">
        <v>4184</v>
      </c>
      <c r="I1517" s="110" t="s">
        <v>6300</v>
      </c>
      <c r="J1517" s="110" t="str">
        <f t="shared" si="23"/>
        <v xml:space="preserve">8114 SE 121st Ave, Webster, FL 33597       </v>
      </c>
      <c r="K1517" s="111">
        <v>45189</v>
      </c>
      <c r="L1517" s="111">
        <v>45189</v>
      </c>
      <c r="M1517" s="111">
        <v>45345</v>
      </c>
      <c r="N1517" s="111">
        <v>45345</v>
      </c>
      <c r="O1517" s="111"/>
      <c r="P1517" s="110" t="s">
        <v>803</v>
      </c>
      <c r="Q1517" s="110" t="s">
        <v>761</v>
      </c>
      <c r="R1517" s="110" t="s">
        <v>599</v>
      </c>
      <c r="S1517" s="110" t="s">
        <v>3886</v>
      </c>
    </row>
    <row r="1518" spans="1:19" x14ac:dyDescent="0.2">
      <c r="A1518" s="110">
        <v>800053</v>
      </c>
      <c r="B1518" s="110" t="s">
        <v>861</v>
      </c>
      <c r="D1518" s="110" t="s">
        <v>2498</v>
      </c>
      <c r="E1518" s="110" t="s">
        <v>6301</v>
      </c>
      <c r="G1518" s="110" t="s">
        <v>4242</v>
      </c>
      <c r="H1518" s="110" t="s">
        <v>4094</v>
      </c>
      <c r="I1518" s="110" t="s">
        <v>4243</v>
      </c>
      <c r="J1518" s="110" t="str">
        <f t="shared" si="23"/>
        <v xml:space="preserve">612 Mount Vernon Place, Garland, TX 75043       </v>
      </c>
      <c r="K1518" s="111">
        <v>45271</v>
      </c>
      <c r="L1518" s="111">
        <v>45266</v>
      </c>
      <c r="M1518" s="111">
        <v>45625</v>
      </c>
      <c r="N1518" s="111"/>
      <c r="O1518" s="111"/>
      <c r="P1518" s="110" t="s">
        <v>803</v>
      </c>
      <c r="Q1518" s="110" t="s">
        <v>761</v>
      </c>
      <c r="R1518" s="110" t="s">
        <v>599</v>
      </c>
      <c r="S1518" s="110" t="s">
        <v>4144</v>
      </c>
    </row>
    <row r="1519" spans="1:19" x14ac:dyDescent="0.2">
      <c r="A1519" s="110">
        <v>800054</v>
      </c>
      <c r="B1519" s="110" t="s">
        <v>2499</v>
      </c>
      <c r="C1519" s="110" t="s">
        <v>832</v>
      </c>
      <c r="D1519" s="110" t="s">
        <v>1388</v>
      </c>
      <c r="E1519" s="110" t="s">
        <v>6302</v>
      </c>
      <c r="G1519" s="110" t="s">
        <v>4097</v>
      </c>
      <c r="H1519" s="110" t="s">
        <v>4094</v>
      </c>
      <c r="I1519" s="110" t="s">
        <v>4138</v>
      </c>
      <c r="J1519" s="110" t="str">
        <f t="shared" si="23"/>
        <v xml:space="preserve">16 Barons Ct, Bedford, TX 76022       </v>
      </c>
      <c r="K1519" s="111">
        <v>45293</v>
      </c>
      <c r="L1519" s="111">
        <v>45268</v>
      </c>
      <c r="M1519" s="111">
        <v>45312</v>
      </c>
      <c r="N1519" s="111">
        <v>45317</v>
      </c>
      <c r="O1519" s="111"/>
      <c r="P1519" s="110" t="s">
        <v>803</v>
      </c>
      <c r="R1519" s="110" t="s">
        <v>599</v>
      </c>
      <c r="S1519" s="110" t="s">
        <v>3886</v>
      </c>
    </row>
    <row r="1520" spans="1:19" x14ac:dyDescent="0.2">
      <c r="A1520" s="110">
        <v>800055</v>
      </c>
      <c r="B1520" s="110" t="s">
        <v>2446</v>
      </c>
      <c r="C1520" s="110" t="s">
        <v>900</v>
      </c>
      <c r="D1520" s="110" t="s">
        <v>2500</v>
      </c>
      <c r="E1520" s="110" t="s">
        <v>6303</v>
      </c>
      <c r="G1520" s="110" t="s">
        <v>4126</v>
      </c>
      <c r="H1520" s="110" t="s">
        <v>4094</v>
      </c>
      <c r="I1520" s="110" t="s">
        <v>4232</v>
      </c>
      <c r="J1520" s="110" t="str">
        <f t="shared" si="23"/>
        <v xml:space="preserve">2124 Hedgerow St, Arlington, TX 76010       </v>
      </c>
      <c r="K1520" s="111">
        <v>45320</v>
      </c>
      <c r="L1520" s="111">
        <v>45301</v>
      </c>
      <c r="M1520" s="111">
        <v>45625</v>
      </c>
      <c r="N1520" s="111"/>
      <c r="O1520" s="111"/>
      <c r="P1520" s="110" t="s">
        <v>803</v>
      </c>
      <c r="R1520" s="110" t="s">
        <v>599</v>
      </c>
      <c r="S1520" s="110" t="s">
        <v>3886</v>
      </c>
    </row>
    <row r="1521" spans="1:19" x14ac:dyDescent="0.2">
      <c r="A1521" s="110">
        <v>800056</v>
      </c>
      <c r="B1521" s="110" t="s">
        <v>2501</v>
      </c>
      <c r="C1521" s="110" t="s">
        <v>772</v>
      </c>
      <c r="D1521" s="110" t="s">
        <v>1848</v>
      </c>
      <c r="E1521" s="110" t="s">
        <v>6304</v>
      </c>
      <c r="G1521" s="110" t="s">
        <v>6305</v>
      </c>
      <c r="H1521" s="110" t="s">
        <v>4094</v>
      </c>
      <c r="I1521" s="110" t="s">
        <v>4759</v>
      </c>
      <c r="J1521" s="110" t="str">
        <f t="shared" si="23"/>
        <v xml:space="preserve">2500 Mustang Dr 116, Grapevine, TX 76051       </v>
      </c>
      <c r="K1521" s="111">
        <v>45362</v>
      </c>
      <c r="L1521" s="111">
        <v>45356</v>
      </c>
      <c r="M1521" s="111">
        <v>45362</v>
      </c>
      <c r="N1521" s="111">
        <v>45369</v>
      </c>
      <c r="O1521" s="111"/>
      <c r="P1521" s="110" t="s">
        <v>803</v>
      </c>
      <c r="Q1521" s="110" t="s">
        <v>761</v>
      </c>
      <c r="R1521" s="110" t="s">
        <v>599</v>
      </c>
      <c r="S1521" s="110" t="s">
        <v>3886</v>
      </c>
    </row>
    <row r="1522" spans="1:19" x14ac:dyDescent="0.2">
      <c r="A1522" s="110">
        <v>800057</v>
      </c>
      <c r="B1522" s="110" t="s">
        <v>1593</v>
      </c>
      <c r="C1522" s="110" t="s">
        <v>778</v>
      </c>
      <c r="D1522" s="110" t="s">
        <v>1373</v>
      </c>
      <c r="E1522" s="110" t="s">
        <v>6306</v>
      </c>
      <c r="G1522" s="110" t="s">
        <v>4294</v>
      </c>
      <c r="H1522" s="110" t="s">
        <v>4094</v>
      </c>
      <c r="I1522" s="110" t="s">
        <v>6307</v>
      </c>
      <c r="J1522" s="110" t="str">
        <f t="shared" si="23"/>
        <v xml:space="preserve">528 Baker Dr, Hurst, TX 76054       </v>
      </c>
      <c r="K1522" s="111">
        <v>45369</v>
      </c>
      <c r="L1522" s="111">
        <v>45358</v>
      </c>
      <c r="M1522" s="111">
        <v>45625</v>
      </c>
      <c r="N1522" s="111"/>
      <c r="O1522" s="111"/>
      <c r="P1522" s="110" t="s">
        <v>803</v>
      </c>
      <c r="R1522" s="110" t="s">
        <v>599</v>
      </c>
      <c r="S1522" s="110" t="s">
        <v>4358</v>
      </c>
    </row>
    <row r="1523" spans="1:19" x14ac:dyDescent="0.2">
      <c r="A1523" s="110">
        <v>800058</v>
      </c>
      <c r="B1523" s="110" t="s">
        <v>2502</v>
      </c>
      <c r="D1523" s="110" t="s">
        <v>2124</v>
      </c>
      <c r="E1523" s="110" t="s">
        <v>6308</v>
      </c>
      <c r="G1523" s="110" t="s">
        <v>4126</v>
      </c>
      <c r="H1523" s="110" t="s">
        <v>4094</v>
      </c>
      <c r="I1523" s="110" t="s">
        <v>4224</v>
      </c>
      <c r="J1523" s="110" t="str">
        <f t="shared" si="23"/>
        <v xml:space="preserve">5916 Kesler Dr, Arlington, TX 76017       </v>
      </c>
      <c r="K1523" s="111">
        <v>45362</v>
      </c>
      <c r="L1523" s="111">
        <v>45359</v>
      </c>
      <c r="M1523" s="111">
        <v>45623</v>
      </c>
      <c r="N1523" s="111"/>
      <c r="O1523" s="111"/>
      <c r="P1523" s="110" t="s">
        <v>803</v>
      </c>
      <c r="Q1523" s="110" t="s">
        <v>761</v>
      </c>
      <c r="R1523" s="110" t="s">
        <v>599</v>
      </c>
      <c r="S1523" s="110" t="s">
        <v>3886</v>
      </c>
    </row>
    <row r="1524" spans="1:19" x14ac:dyDescent="0.2">
      <c r="A1524" s="110">
        <v>800059</v>
      </c>
      <c r="B1524" s="110" t="s">
        <v>2184</v>
      </c>
      <c r="C1524" s="110" t="s">
        <v>845</v>
      </c>
      <c r="D1524" s="110" t="s">
        <v>2503</v>
      </c>
      <c r="E1524" s="110" t="s">
        <v>6309</v>
      </c>
      <c r="G1524" s="110" t="s">
        <v>4104</v>
      </c>
      <c r="H1524" s="110" t="s">
        <v>4094</v>
      </c>
      <c r="I1524" s="110" t="s">
        <v>4122</v>
      </c>
      <c r="J1524" s="110" t="str">
        <f t="shared" si="23"/>
        <v xml:space="preserve">2502 Thomas Ave Apt 222, Dallas, TX 75201       </v>
      </c>
      <c r="K1524" s="111">
        <v>45446</v>
      </c>
      <c r="L1524" s="111">
        <v>45443</v>
      </c>
      <c r="M1524" s="111">
        <v>45620</v>
      </c>
      <c r="N1524" s="111"/>
      <c r="O1524" s="111"/>
      <c r="P1524" s="110" t="s">
        <v>803</v>
      </c>
      <c r="Q1524" s="110" t="s">
        <v>761</v>
      </c>
      <c r="R1524" s="110" t="s">
        <v>599</v>
      </c>
      <c r="S1524" s="110" t="s">
        <v>3886</v>
      </c>
    </row>
    <row r="1525" spans="1:19" x14ac:dyDescent="0.2">
      <c r="A1525" s="110">
        <v>800060</v>
      </c>
      <c r="B1525" s="110" t="s">
        <v>2504</v>
      </c>
      <c r="C1525" s="110" t="s">
        <v>778</v>
      </c>
      <c r="D1525" s="110" t="s">
        <v>1108</v>
      </c>
      <c r="E1525" s="110" t="s">
        <v>6310</v>
      </c>
      <c r="G1525" s="110" t="s">
        <v>4147</v>
      </c>
      <c r="H1525" s="110" t="s">
        <v>4094</v>
      </c>
      <c r="I1525" s="110" t="s">
        <v>5195</v>
      </c>
      <c r="J1525" s="110" t="str">
        <f t="shared" si="23"/>
        <v xml:space="preserve">6332 Brynwyck Ln, North Richland Hills, TX 76182       </v>
      </c>
      <c r="K1525" s="111">
        <v>45516</v>
      </c>
      <c r="L1525" s="111">
        <v>45516</v>
      </c>
      <c r="M1525" s="111">
        <v>45620</v>
      </c>
      <c r="N1525" s="111"/>
      <c r="O1525" s="111"/>
      <c r="P1525" s="110" t="s">
        <v>803</v>
      </c>
      <c r="Q1525" s="110" t="s">
        <v>761</v>
      </c>
      <c r="R1525" s="110" t="s">
        <v>599</v>
      </c>
      <c r="S1525" s="110" t="s">
        <v>3886</v>
      </c>
    </row>
    <row r="1526" spans="1:19" x14ac:dyDescent="0.2">
      <c r="A1526" s="110">
        <v>800061</v>
      </c>
      <c r="B1526" s="110" t="s">
        <v>2505</v>
      </c>
      <c r="C1526" s="110" t="s">
        <v>769</v>
      </c>
      <c r="D1526" s="110" t="s">
        <v>2506</v>
      </c>
      <c r="E1526" s="110" t="s">
        <v>6311</v>
      </c>
      <c r="G1526" s="110" t="s">
        <v>6312</v>
      </c>
      <c r="H1526" s="110" t="s">
        <v>4094</v>
      </c>
      <c r="I1526" s="110" t="s">
        <v>4245</v>
      </c>
      <c r="J1526" s="110" t="str">
        <f t="shared" si="23"/>
        <v xml:space="preserve">8920 KINCAID DR, BENBROOK, TX 76116       </v>
      </c>
      <c r="K1526" s="111">
        <v>45523</v>
      </c>
      <c r="L1526" s="111">
        <v>45523</v>
      </c>
      <c r="M1526" s="111">
        <v>45524</v>
      </c>
      <c r="N1526" s="111">
        <v>45532</v>
      </c>
      <c r="O1526" s="111"/>
      <c r="P1526" s="110" t="s">
        <v>803</v>
      </c>
      <c r="R1526" s="110" t="s">
        <v>599</v>
      </c>
      <c r="S1526" s="110" t="s">
        <v>3886</v>
      </c>
    </row>
    <row r="1527" spans="1:19" x14ac:dyDescent="0.2">
      <c r="A1527" s="110">
        <v>800062</v>
      </c>
      <c r="B1527" s="110" t="s">
        <v>2507</v>
      </c>
      <c r="C1527" s="110" t="s">
        <v>772</v>
      </c>
      <c r="D1527" s="110" t="s">
        <v>2508</v>
      </c>
      <c r="E1527" s="110" t="s">
        <v>6313</v>
      </c>
      <c r="G1527" s="110" t="s">
        <v>4147</v>
      </c>
      <c r="H1527" s="110" t="s">
        <v>4094</v>
      </c>
      <c r="I1527" s="110" t="s">
        <v>4148</v>
      </c>
      <c r="J1527" s="110" t="str">
        <f t="shared" si="23"/>
        <v xml:space="preserve">6801 Dream Dust Dr, North Richland Hills, TX 76180       </v>
      </c>
      <c r="K1527" s="111">
        <v>45537</v>
      </c>
      <c r="L1527" s="111">
        <v>45533</v>
      </c>
      <c r="M1527" s="111">
        <v>45625</v>
      </c>
      <c r="N1527" s="111"/>
      <c r="O1527" s="111"/>
      <c r="P1527" s="110" t="s">
        <v>803</v>
      </c>
      <c r="Q1527" s="110" t="s">
        <v>804</v>
      </c>
      <c r="R1527" s="110" t="s">
        <v>599</v>
      </c>
      <c r="S1527" s="110" t="s">
        <v>3886</v>
      </c>
    </row>
    <row r="1528" spans="1:19" x14ac:dyDescent="0.2">
      <c r="A1528" s="110">
        <v>800063</v>
      </c>
      <c r="B1528" s="110" t="s">
        <v>2509</v>
      </c>
      <c r="C1528" s="110" t="s">
        <v>769</v>
      </c>
      <c r="D1528" s="110" t="s">
        <v>2510</v>
      </c>
      <c r="E1528" s="110" t="s">
        <v>6314</v>
      </c>
      <c r="G1528" s="110" t="s">
        <v>4129</v>
      </c>
      <c r="H1528" s="110" t="s">
        <v>4094</v>
      </c>
      <c r="I1528" s="110" t="s">
        <v>4130</v>
      </c>
      <c r="J1528" s="110" t="str">
        <f t="shared" si="23"/>
        <v xml:space="preserve">7437 Bennington Dr, Watauga, TX 76148       </v>
      </c>
      <c r="K1528" s="111">
        <v>45551</v>
      </c>
      <c r="L1528" s="111">
        <v>45548</v>
      </c>
      <c r="M1528" s="111">
        <v>45620</v>
      </c>
      <c r="N1528" s="111"/>
      <c r="O1528" s="111"/>
      <c r="P1528" s="110" t="s">
        <v>760</v>
      </c>
      <c r="R1528" s="110" t="s">
        <v>599</v>
      </c>
      <c r="S1528" s="110" t="s">
        <v>3886</v>
      </c>
    </row>
    <row r="1529" spans="1:19" x14ac:dyDescent="0.2">
      <c r="A1529" s="110">
        <v>810000</v>
      </c>
      <c r="B1529" s="110" t="s">
        <v>793</v>
      </c>
      <c r="C1529" s="110" t="s">
        <v>778</v>
      </c>
      <c r="D1529" s="110" t="s">
        <v>1825</v>
      </c>
      <c r="E1529" s="110" t="s">
        <v>6315</v>
      </c>
      <c r="G1529" s="110" t="s">
        <v>4104</v>
      </c>
      <c r="H1529" s="110" t="s">
        <v>4094</v>
      </c>
      <c r="I1529" s="110" t="s">
        <v>4660</v>
      </c>
      <c r="J1529" s="110" t="str">
        <f t="shared" si="23"/>
        <v xml:space="preserve">2720 Gainesborough Dr, Dallas, TX 75287       </v>
      </c>
      <c r="K1529" s="111">
        <v>44795</v>
      </c>
      <c r="L1529" s="111">
        <v>44795</v>
      </c>
      <c r="M1529" s="111">
        <v>45514</v>
      </c>
      <c r="N1529" s="111">
        <v>45518</v>
      </c>
      <c r="O1529" s="111"/>
      <c r="P1529" s="110" t="s">
        <v>803</v>
      </c>
      <c r="R1529" s="110" t="s">
        <v>599</v>
      </c>
      <c r="S1529" s="110" t="s">
        <v>4144</v>
      </c>
    </row>
    <row r="1530" spans="1:19" hidden="1" x14ac:dyDescent="0.2">
      <c r="A1530" s="110">
        <v>820000</v>
      </c>
      <c r="B1530" s="110" t="s">
        <v>928</v>
      </c>
      <c r="C1530" s="110" t="s">
        <v>778</v>
      </c>
      <c r="D1530" s="110" t="s">
        <v>2511</v>
      </c>
      <c r="E1530" s="110" t="s">
        <v>6316</v>
      </c>
      <c r="G1530" s="110" t="s">
        <v>4126</v>
      </c>
      <c r="H1530" s="110" t="s">
        <v>4094</v>
      </c>
      <c r="I1530" s="110" t="s">
        <v>4232</v>
      </c>
      <c r="J1530" s="110" t="str">
        <f t="shared" si="23"/>
        <v xml:space="preserve">2701 Buena Vista Dr, Arlington, TX 76010       </v>
      </c>
      <c r="K1530" s="111">
        <v>44571</v>
      </c>
      <c r="L1530" s="111">
        <v>44571</v>
      </c>
      <c r="M1530" s="111">
        <v>44582</v>
      </c>
      <c r="N1530" s="111">
        <v>44582</v>
      </c>
      <c r="O1530" s="111"/>
      <c r="P1530" s="110" t="s">
        <v>760</v>
      </c>
      <c r="Q1530" s="110" t="s">
        <v>761</v>
      </c>
      <c r="R1530" s="110" t="s">
        <v>599</v>
      </c>
      <c r="S1530" s="110" t="s">
        <v>4153</v>
      </c>
    </row>
    <row r="1531" spans="1:19" x14ac:dyDescent="0.2">
      <c r="A1531" s="110">
        <v>820001</v>
      </c>
      <c r="B1531" s="110" t="s">
        <v>841</v>
      </c>
      <c r="C1531" s="110" t="s">
        <v>778</v>
      </c>
      <c r="D1531" s="110" t="s">
        <v>2512</v>
      </c>
      <c r="E1531" s="110" t="s">
        <v>6317</v>
      </c>
      <c r="G1531" s="110" t="s">
        <v>4119</v>
      </c>
      <c r="H1531" s="110" t="s">
        <v>4094</v>
      </c>
      <c r="I1531" s="110" t="s">
        <v>4391</v>
      </c>
      <c r="J1531" s="110" t="str">
        <f t="shared" si="23"/>
        <v xml:space="preserve">3408 Wharton Dr, Fort Worth, TX 76133       </v>
      </c>
      <c r="K1531" s="111">
        <v>44683</v>
      </c>
      <c r="L1531" s="111">
        <v>44683</v>
      </c>
      <c r="M1531" s="111">
        <v>45620</v>
      </c>
      <c r="N1531" s="111"/>
      <c r="O1531" s="111"/>
      <c r="P1531" s="110" t="s">
        <v>803</v>
      </c>
      <c r="R1531" s="110" t="s">
        <v>599</v>
      </c>
      <c r="S1531" s="110" t="s">
        <v>4153</v>
      </c>
    </row>
    <row r="1532" spans="1:19" hidden="1" x14ac:dyDescent="0.2">
      <c r="A1532" s="110">
        <v>820002</v>
      </c>
      <c r="B1532" s="110" t="s">
        <v>1072</v>
      </c>
      <c r="C1532" s="110" t="s">
        <v>791</v>
      </c>
      <c r="D1532" s="110" t="s">
        <v>2513</v>
      </c>
      <c r="E1532" s="110" t="s">
        <v>6318</v>
      </c>
      <c r="G1532" s="110" t="s">
        <v>4119</v>
      </c>
      <c r="H1532" s="110" t="s">
        <v>4094</v>
      </c>
      <c r="I1532" s="110" t="s">
        <v>4695</v>
      </c>
      <c r="J1532" s="110" t="str">
        <f t="shared" si="23"/>
        <v xml:space="preserve">4405 Lubbock Ave, Fort Worth, TX 76115       </v>
      </c>
      <c r="K1532" s="111">
        <v>44718</v>
      </c>
      <c r="L1532" s="111">
        <v>44718</v>
      </c>
      <c r="M1532" s="111">
        <v>45121</v>
      </c>
      <c r="N1532" s="111">
        <v>45121</v>
      </c>
      <c r="O1532" s="111"/>
      <c r="P1532" s="110" t="s">
        <v>803</v>
      </c>
      <c r="R1532" s="110" t="s">
        <v>599</v>
      </c>
      <c r="S1532" s="110" t="s">
        <v>4153</v>
      </c>
    </row>
    <row r="1533" spans="1:19" x14ac:dyDescent="0.2">
      <c r="A1533" s="110">
        <v>820003</v>
      </c>
      <c r="B1533" s="110" t="s">
        <v>2514</v>
      </c>
      <c r="C1533" s="110" t="s">
        <v>791</v>
      </c>
      <c r="D1533" s="110" t="s">
        <v>2515</v>
      </c>
      <c r="E1533" s="110" t="s">
        <v>6319</v>
      </c>
      <c r="G1533" s="110" t="s">
        <v>4281</v>
      </c>
      <c r="H1533" s="110" t="s">
        <v>4094</v>
      </c>
      <c r="I1533" s="110" t="s">
        <v>4159</v>
      </c>
      <c r="J1533" s="110" t="str">
        <f t="shared" si="23"/>
        <v xml:space="preserve">5500 N Beach St Apt 6458, Haltom City, TX 76137       </v>
      </c>
      <c r="K1533" s="111">
        <v>44732</v>
      </c>
      <c r="L1533" s="111">
        <v>44732</v>
      </c>
      <c r="M1533" s="111">
        <v>45620</v>
      </c>
      <c r="N1533" s="111"/>
      <c r="O1533" s="111"/>
      <c r="P1533" s="110" t="s">
        <v>818</v>
      </c>
      <c r="R1533" s="110" t="s">
        <v>4152</v>
      </c>
      <c r="S1533" s="110" t="s">
        <v>4153</v>
      </c>
    </row>
  </sheetData>
  <autoFilter ref="A1:S1533" xr:uid="{00000000-0001-0000-0000-000000000000}">
    <filterColumn colId="12">
      <filters>
        <dateGroupItem year="2024" dateTimeGrouping="year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2E69-0FF3-43BF-9658-7F083392C351}">
  <sheetPr codeName="Sheet13"/>
  <dimension ref="A1:M100"/>
  <sheetViews>
    <sheetView topLeftCell="D1" zoomScale="70" zoomScaleNormal="70" workbookViewId="0">
      <selection activeCell="N22" sqref="N22"/>
    </sheetView>
  </sheetViews>
  <sheetFormatPr defaultRowHeight="15" x14ac:dyDescent="0.25"/>
  <cols>
    <col min="1" max="1" width="10.85546875" bestFit="1" customWidth="1"/>
    <col min="2" max="2" width="36.5703125" bestFit="1" customWidth="1"/>
    <col min="3" max="3" width="51.85546875" bestFit="1" customWidth="1"/>
    <col min="4" max="4" width="20.42578125" bestFit="1" customWidth="1"/>
    <col min="5" max="5" width="21.140625" bestFit="1" customWidth="1"/>
    <col min="6" max="6" width="36.28515625" bestFit="1" customWidth="1"/>
    <col min="7" max="8" width="16.28515625" bestFit="1" customWidth="1"/>
    <col min="9" max="9" width="14.42578125" bestFit="1" customWidth="1"/>
    <col min="10" max="10" width="32.7109375" bestFit="1" customWidth="1"/>
    <col min="11" max="11" width="9.140625" customWidth="1"/>
    <col min="12" max="12" width="9.140625" hidden="1" customWidth="1"/>
    <col min="13" max="13" width="14.5703125" customWidth="1"/>
    <col min="14" max="14" width="34.140625" bestFit="1" customWidth="1"/>
  </cols>
  <sheetData>
    <row r="1" spans="1:13" x14ac:dyDescent="0.25">
      <c r="A1" s="114" t="s">
        <v>2516</v>
      </c>
      <c r="B1" s="114" t="s">
        <v>6320</v>
      </c>
      <c r="C1" s="114" t="s">
        <v>6384</v>
      </c>
      <c r="D1" s="114" t="s">
        <v>6321</v>
      </c>
      <c r="E1" s="114" t="s">
        <v>6322</v>
      </c>
      <c r="F1" s="114" t="s">
        <v>6689</v>
      </c>
      <c r="G1" s="114" t="s">
        <v>6323</v>
      </c>
      <c r="H1" s="114" t="s">
        <v>6324</v>
      </c>
      <c r="I1" s="114" t="s">
        <v>6325</v>
      </c>
      <c r="J1" s="114" t="s">
        <v>6326</v>
      </c>
      <c r="M1" s="162" t="s">
        <v>6691</v>
      </c>
    </row>
    <row r="2" spans="1:13" x14ac:dyDescent="0.25">
      <c r="A2" s="114">
        <v>210010</v>
      </c>
      <c r="B2" s="114" t="s">
        <v>53</v>
      </c>
      <c r="C2" s="114" t="s">
        <v>6502</v>
      </c>
      <c r="D2" s="114">
        <v>33.055978626379698</v>
      </c>
      <c r="E2" s="114">
        <v>-96.886823574217701</v>
      </c>
      <c r="F2" s="115" t="s">
        <v>6600</v>
      </c>
      <c r="G2" s="115" t="s">
        <v>6342</v>
      </c>
      <c r="H2" s="114">
        <f>VLOOKUP($G2,JOBS!$C:$G,4,FALSE)</f>
        <v>32.9985116</v>
      </c>
      <c r="I2" s="114">
        <f>VLOOKUP($G2,JOBS!$C:$G,5,FALSE)</f>
        <v>-96.962132100000005</v>
      </c>
      <c r="J2" s="114">
        <f>ROUND(ACOS(COS(RADIANS(90-D2)) *COS(RADIANS(90-H2)) +SIN(RADIANS(90-D2)) *SIN(RADIANS(90-H2)) *COS(RADIANS(E2-I2))) *3959,2)</f>
        <v>5.9</v>
      </c>
      <c r="M2" s="162"/>
    </row>
    <row r="3" spans="1:13" x14ac:dyDescent="0.25">
      <c r="A3" s="114">
        <v>210012</v>
      </c>
      <c r="B3" s="114" t="s">
        <v>686</v>
      </c>
      <c r="C3" s="114" t="s">
        <v>6555</v>
      </c>
      <c r="D3" s="114">
        <v>33.217159618991097</v>
      </c>
      <c r="E3" s="114">
        <v>-96.916438231884101</v>
      </c>
      <c r="F3" s="115" t="s">
        <v>6654</v>
      </c>
      <c r="G3" s="115" t="s">
        <v>6335</v>
      </c>
      <c r="H3" s="114">
        <f>VLOOKUP($G3,JOBS!$C:$G,4,FALSE)</f>
        <v>33.238287999999997</v>
      </c>
      <c r="I3" s="114">
        <f>VLOOKUP($G3,JOBS!$C:$G,5,FALSE)</f>
        <v>-97.044509000000005</v>
      </c>
      <c r="J3" s="114">
        <f>ROUND(ACOS(COS(RADIANS(90-D3)) *COS(RADIANS(90-H3)) +SIN(RADIANS(90-D3)) *SIN(RADIANS(90-H3)) *COS(RADIANS(E3-I3))) *3959,2)</f>
        <v>7.55</v>
      </c>
      <c r="M3" s="162"/>
    </row>
    <row r="4" spans="1:13" x14ac:dyDescent="0.25">
      <c r="A4" s="114">
        <v>210013</v>
      </c>
      <c r="B4" s="114" t="s">
        <v>403</v>
      </c>
      <c r="C4" s="114" t="s">
        <v>6581</v>
      </c>
      <c r="D4" s="114">
        <v>32.921577416629198</v>
      </c>
      <c r="E4" s="114">
        <v>-97.2710522300424</v>
      </c>
      <c r="F4" s="115" t="s">
        <v>6680</v>
      </c>
      <c r="G4" s="115" t="s">
        <v>6399</v>
      </c>
      <c r="H4" s="114">
        <f>VLOOKUP($G4,JOBS!$C:$G,4,FALSE)</f>
        <v>32.860897100000003</v>
      </c>
      <c r="I4" s="114">
        <f>VLOOKUP($G4,JOBS!$C:$G,5,FALSE)</f>
        <v>-97.290145899999999</v>
      </c>
      <c r="J4" s="114">
        <f>ROUND(ACOS(COS(RADIANS(90-D4)) *COS(RADIANS(90-H4)) +SIN(RADIANS(90-D4)) *SIN(RADIANS(90-H4)) *COS(RADIANS(E4-I4))) *3959,2)</f>
        <v>4.34</v>
      </c>
      <c r="M4" s="162"/>
    </row>
    <row r="5" spans="1:13" x14ac:dyDescent="0.25">
      <c r="A5" s="114">
        <v>210030</v>
      </c>
      <c r="B5" s="114" t="s">
        <v>447</v>
      </c>
      <c r="C5" s="114" t="s">
        <v>6588</v>
      </c>
      <c r="D5" s="114">
        <v>32.796540528208901</v>
      </c>
      <c r="E5" s="114">
        <v>-97.353846674226602</v>
      </c>
      <c r="F5" s="115" t="s">
        <v>6687</v>
      </c>
      <c r="G5" s="115" t="s">
        <v>697</v>
      </c>
      <c r="H5" s="114">
        <f>VLOOKUP($G5,JOBS!$C:$G,4,FALSE)</f>
        <v>32.796970000000002</v>
      </c>
      <c r="I5" s="114">
        <f>VLOOKUP($G5,JOBS!$C:$G,5,FALSE)</f>
        <v>-97.343565999999996</v>
      </c>
      <c r="J5" s="114">
        <f>ROUND(ACOS(COS(RADIANS(90-D5)) *COS(RADIANS(90-H5)) +SIN(RADIANS(90-D5)) *SIN(RADIANS(90-H5)) *COS(RADIANS(E5-I5))) *3959,2)</f>
        <v>0.6</v>
      </c>
      <c r="M5" s="162"/>
    </row>
    <row r="6" spans="1:13" x14ac:dyDescent="0.25">
      <c r="A6" s="114">
        <v>210031</v>
      </c>
      <c r="B6" s="114" t="s">
        <v>439</v>
      </c>
      <c r="C6" s="114" t="s">
        <v>6589</v>
      </c>
      <c r="D6" s="114">
        <v>32.616055041464001</v>
      </c>
      <c r="E6" s="114">
        <v>-96.800987056789893</v>
      </c>
      <c r="F6" s="115" t="s">
        <v>6688</v>
      </c>
      <c r="G6" s="115" t="s">
        <v>6392</v>
      </c>
      <c r="H6" s="114">
        <f>VLOOKUP($G6,JOBS!$C:$G,4,FALSE)</f>
        <v>32.772975899999999</v>
      </c>
      <c r="I6" s="114">
        <f>VLOOKUP($G6,JOBS!$C:$G,5,FALSE)</f>
        <v>-96.825195300000004</v>
      </c>
      <c r="J6" s="114">
        <f>ROUND(ACOS(COS(RADIANS(90-D6)) *COS(RADIANS(90-H6)) +SIN(RADIANS(90-D6)) *SIN(RADIANS(90-H6)) *COS(RADIANS(E6-I6))) *3959,2)</f>
        <v>10.93</v>
      </c>
      <c r="M6" s="162"/>
    </row>
    <row r="7" spans="1:13" x14ac:dyDescent="0.25">
      <c r="A7" s="114">
        <v>210036</v>
      </c>
      <c r="B7" s="115" t="s">
        <v>451</v>
      </c>
      <c r="C7" s="114" t="s">
        <v>6560</v>
      </c>
      <c r="D7" s="114">
        <v>32.852294020408102</v>
      </c>
      <c r="E7" s="114">
        <v>-96.570900326530605</v>
      </c>
      <c r="F7" s="115" t="s">
        <v>6659</v>
      </c>
      <c r="G7" s="115" t="s">
        <v>6395</v>
      </c>
      <c r="H7" s="114">
        <f>VLOOKUP($G7,JOBS!$C:$G,4,FALSE)</f>
        <v>32.926258099999998</v>
      </c>
      <c r="I7" s="114">
        <f>VLOOKUP($G7,JOBS!$C:$G,5,FALSE)</f>
        <v>-96.483810000000005</v>
      </c>
      <c r="J7" s="114">
        <f>ROUND(ACOS(COS(RADIANS(90-D7)) *COS(RADIANS(90-H7)) +SIN(RADIANS(90-D7)) *SIN(RADIANS(90-H7)) *COS(RADIANS(E7-I7))) *3959,2)</f>
        <v>7.19</v>
      </c>
    </row>
    <row r="8" spans="1:13" x14ac:dyDescent="0.25">
      <c r="A8" s="114">
        <v>210037</v>
      </c>
      <c r="B8" s="114" t="s">
        <v>2978</v>
      </c>
      <c r="C8" s="114" t="s">
        <v>6559</v>
      </c>
      <c r="D8" s="114">
        <v>32.708499250000003</v>
      </c>
      <c r="E8" s="114">
        <v>-97.426659250756998</v>
      </c>
      <c r="F8" s="115" t="s">
        <v>6658</v>
      </c>
      <c r="G8" s="115" t="s">
        <v>6336</v>
      </c>
      <c r="H8" s="114">
        <f>VLOOKUP($G8,JOBS!$C:$G,4,FALSE)</f>
        <v>32.686058000000003</v>
      </c>
      <c r="I8" s="114">
        <f>VLOOKUP($G8,JOBS!$C:$G,5,FALSE)</f>
        <v>-97.442216000000002</v>
      </c>
      <c r="J8" s="114">
        <f>ROUND(ACOS(COS(RADIANS(90-D8)) *COS(RADIANS(90-H8)) +SIN(RADIANS(90-D8)) *SIN(RADIANS(90-H8)) *COS(RADIANS(E8-I8))) *3959,2)</f>
        <v>1.8</v>
      </c>
    </row>
    <row r="9" spans="1:13" x14ac:dyDescent="0.25">
      <c r="A9" s="114">
        <v>210040</v>
      </c>
      <c r="B9" s="114" t="s">
        <v>247</v>
      </c>
      <c r="C9" s="114" t="s">
        <v>6528</v>
      </c>
      <c r="D9" s="114">
        <v>33.059411605641998</v>
      </c>
      <c r="E9" s="114">
        <v>-96.904222902408407</v>
      </c>
      <c r="F9" s="115" t="s">
        <v>6627</v>
      </c>
      <c r="G9" s="115" t="s">
        <v>6342</v>
      </c>
      <c r="H9" s="114">
        <f>VLOOKUP($G9,JOBS!$C:$G,4,FALSE)</f>
        <v>32.9985116</v>
      </c>
      <c r="I9" s="114">
        <f>VLOOKUP($G9,JOBS!$C:$G,5,FALSE)</f>
        <v>-96.962132100000005</v>
      </c>
      <c r="J9" s="114">
        <f>ROUND(ACOS(COS(RADIANS(90-D9)) *COS(RADIANS(90-H9)) +SIN(RADIANS(90-D9)) *SIN(RADIANS(90-H9)) *COS(RADIANS(E9-I9))) *3959,2)</f>
        <v>5.38</v>
      </c>
    </row>
    <row r="10" spans="1:13" x14ac:dyDescent="0.25">
      <c r="A10" s="114">
        <v>210041</v>
      </c>
      <c r="B10" s="114" t="s">
        <v>473</v>
      </c>
      <c r="C10" s="114" t="s">
        <v>6583</v>
      </c>
      <c r="D10" s="114">
        <v>32.763023618297801</v>
      </c>
      <c r="E10" s="114">
        <v>-96.851726538397699</v>
      </c>
      <c r="F10" s="115" t="s">
        <v>6682</v>
      </c>
      <c r="G10" s="115" t="s">
        <v>6696</v>
      </c>
      <c r="H10" s="114">
        <f>VLOOKUP($G10,JOBS!$C:$G,4,FALSE)</f>
        <v>32.787066000000003</v>
      </c>
      <c r="I10" s="114">
        <f>VLOOKUP($G10,JOBS!$C:$G,5,FALSE)</f>
        <v>-96.856037999999998</v>
      </c>
      <c r="J10" s="114">
        <f>ROUND(ACOS(COS(RADIANS(90-D10)) *COS(RADIANS(90-H10)) +SIN(RADIANS(90-D10)) *SIN(RADIANS(90-H10)) *COS(RADIANS(E10-I10))) *3959,2)</f>
        <v>1.68</v>
      </c>
    </row>
    <row r="11" spans="1:13" x14ac:dyDescent="0.25">
      <c r="A11" s="114">
        <v>210048</v>
      </c>
      <c r="B11" s="114" t="s">
        <v>443</v>
      </c>
      <c r="C11" s="114" t="s">
        <v>6500</v>
      </c>
      <c r="D11" s="114">
        <v>32.921588003011898</v>
      </c>
      <c r="E11" s="114">
        <v>-96.702984021888497</v>
      </c>
      <c r="F11" s="115" t="s">
        <v>6598</v>
      </c>
      <c r="G11" s="115" t="s">
        <v>6392</v>
      </c>
      <c r="H11" s="114">
        <f>VLOOKUP($G11,JOBS!$C:$G,4,FALSE)</f>
        <v>32.772975899999999</v>
      </c>
      <c r="I11" s="114">
        <f>VLOOKUP($G11,JOBS!$C:$G,5,FALSE)</f>
        <v>-96.825195300000004</v>
      </c>
      <c r="J11" s="114">
        <f>ROUND(ACOS(COS(RADIANS(90-D11)) *COS(RADIANS(90-H11)) +SIN(RADIANS(90-D11)) *SIN(RADIANS(90-H11)) *COS(RADIANS(E11-I11))) *3959,2)</f>
        <v>12.48</v>
      </c>
    </row>
    <row r="12" spans="1:13" x14ac:dyDescent="0.25">
      <c r="A12" s="114">
        <v>210050</v>
      </c>
      <c r="B12" s="114" t="s">
        <v>61</v>
      </c>
      <c r="C12" s="114" t="s">
        <v>6514</v>
      </c>
      <c r="D12" s="114">
        <v>32.993105997954601</v>
      </c>
      <c r="E12" s="114">
        <v>-96.540288448703507</v>
      </c>
      <c r="F12" s="115" t="s">
        <v>6613</v>
      </c>
      <c r="G12" s="115" t="s">
        <v>6395</v>
      </c>
      <c r="H12" s="114">
        <f>VLOOKUP($G12,JOBS!$C:$G,4,FALSE)</f>
        <v>32.926258099999998</v>
      </c>
      <c r="I12" s="114">
        <f>VLOOKUP($G12,JOBS!$C:$G,5,FALSE)</f>
        <v>-96.483810000000005</v>
      </c>
      <c r="J12" s="114">
        <f>ROUND(ACOS(COS(RADIANS(90-D12)) *COS(RADIANS(90-H12)) +SIN(RADIANS(90-D12)) *SIN(RADIANS(90-H12)) *COS(RADIANS(E12-I12))) *3959,2)</f>
        <v>5.66</v>
      </c>
    </row>
    <row r="13" spans="1:13" x14ac:dyDescent="0.25">
      <c r="A13" s="114">
        <v>210051</v>
      </c>
      <c r="B13" s="114" t="s">
        <v>308</v>
      </c>
      <c r="C13" s="114" t="s">
        <v>6510</v>
      </c>
      <c r="D13" s="114">
        <v>32.9423716696705</v>
      </c>
      <c r="E13" s="114">
        <v>-96.894938745385701</v>
      </c>
      <c r="F13" s="115" t="s">
        <v>6608</v>
      </c>
      <c r="G13" s="115" t="s">
        <v>6391</v>
      </c>
      <c r="H13" s="114">
        <f>VLOOKUP($G13,JOBS!$C:$G,4,FALSE)</f>
        <v>32.906999999999996</v>
      </c>
      <c r="I13" s="114">
        <f>VLOOKUP($G13,JOBS!$C:$G,5,FALSE)</f>
        <v>-96.914490000000001</v>
      </c>
      <c r="J13" s="114">
        <f>ROUND(ACOS(COS(RADIANS(90-D13)) *COS(RADIANS(90-H13)) +SIN(RADIANS(90-D13)) *SIN(RADIANS(90-H13)) *COS(RADIANS(E13-I13))) *3959,2)</f>
        <v>2.69</v>
      </c>
    </row>
    <row r="14" spans="1:13" x14ac:dyDescent="0.25">
      <c r="A14" s="114">
        <v>210053</v>
      </c>
      <c r="B14" s="114" t="s">
        <v>45</v>
      </c>
      <c r="C14" s="114" t="s">
        <v>6576</v>
      </c>
      <c r="D14" s="114">
        <v>32.752450828846897</v>
      </c>
      <c r="E14" s="114">
        <v>-97.596038574228203</v>
      </c>
      <c r="F14" s="115" t="s">
        <v>6675</v>
      </c>
      <c r="G14" s="115" t="s">
        <v>6328</v>
      </c>
      <c r="H14" s="114">
        <f>VLOOKUP($G14,JOBS!$C:$G,4,FALSE)</f>
        <v>32.669730999999999</v>
      </c>
      <c r="I14" s="114">
        <f>VLOOKUP($G14,JOBS!$C:$G,5,FALSE)</f>
        <v>-97.312622000000005</v>
      </c>
      <c r="J14" s="114">
        <f>ROUND(ACOS(COS(RADIANS(90-D14)) *COS(RADIANS(90-H14)) +SIN(RADIANS(90-D14)) *SIN(RADIANS(90-H14)) *COS(RADIANS(E14-I14))) *3959,2)</f>
        <v>17.440000000000001</v>
      </c>
    </row>
    <row r="15" spans="1:13" x14ac:dyDescent="0.25">
      <c r="A15" s="114">
        <v>210056</v>
      </c>
      <c r="B15" s="114" t="s">
        <v>203</v>
      </c>
      <c r="C15" s="114" t="s">
        <v>6541</v>
      </c>
      <c r="D15" s="114">
        <v>32.3253725594559</v>
      </c>
      <c r="E15" s="114">
        <v>-95.250335702358299</v>
      </c>
      <c r="F15" s="115" t="s">
        <v>6640</v>
      </c>
      <c r="G15" s="115" t="s">
        <v>6333</v>
      </c>
      <c r="H15" s="114">
        <f>VLOOKUP($G15,JOBS!$C:$G,4,FALSE)</f>
        <v>32.485360999999997</v>
      </c>
      <c r="I15" s="114">
        <f>VLOOKUP($G15,JOBS!$C:$G,5,FALSE)</f>
        <v>-94.741163</v>
      </c>
      <c r="J15" s="114">
        <f>ROUND(ACOS(COS(RADIANS(90-D15)) *COS(RADIANS(90-H15)) +SIN(RADIANS(90-D15)) *SIN(RADIANS(90-H15)) *COS(RADIANS(E15-I15))) *3959,2)</f>
        <v>31.69</v>
      </c>
    </row>
    <row r="16" spans="1:13" x14ac:dyDescent="0.25">
      <c r="A16" s="114">
        <v>210064</v>
      </c>
      <c r="B16" s="114" t="s">
        <v>459</v>
      </c>
      <c r="C16" s="114" t="s">
        <v>6575</v>
      </c>
      <c r="D16" s="114">
        <v>32.962275844775299</v>
      </c>
      <c r="E16" s="114">
        <v>-96.821216175458304</v>
      </c>
      <c r="F16" s="115" t="s">
        <v>6674</v>
      </c>
      <c r="G16" s="115" t="s">
        <v>6698</v>
      </c>
      <c r="H16" s="114">
        <f>VLOOKUP($G16,JOBS!$C:$G,4,FALSE)</f>
        <v>32.933675000000001</v>
      </c>
      <c r="I16" s="114">
        <f>VLOOKUP($G16,JOBS!$C:$G,5,FALSE)</f>
        <v>-96.769239999999996</v>
      </c>
      <c r="J16" s="114">
        <f>ROUND(ACOS(COS(RADIANS(90-D16)) *COS(RADIANS(90-H16)) +SIN(RADIANS(90-D16)) *SIN(RADIANS(90-H16)) *COS(RADIANS(E16-I16))) *3959,2)</f>
        <v>3.6</v>
      </c>
    </row>
    <row r="17" spans="1:10" x14ac:dyDescent="0.25">
      <c r="A17" s="114">
        <v>210068</v>
      </c>
      <c r="B17" s="114" t="s">
        <v>455</v>
      </c>
      <c r="C17" s="114" t="s">
        <v>6544</v>
      </c>
      <c r="D17" s="114">
        <v>32.694926100000004</v>
      </c>
      <c r="E17" s="114">
        <v>-97.349228609942799</v>
      </c>
      <c r="F17" s="115" t="s">
        <v>6643</v>
      </c>
      <c r="G17" s="115" t="s">
        <v>6339</v>
      </c>
      <c r="H17" s="114">
        <f>VLOOKUP($G17,JOBS!$C:$G,4,FALSE)</f>
        <v>32.693420000000003</v>
      </c>
      <c r="I17" s="114">
        <f>VLOOKUP($G17,JOBS!$C:$G,5,FALSE)</f>
        <v>-97.302847</v>
      </c>
      <c r="J17" s="114">
        <f>ROUND(ACOS(COS(RADIANS(90-D17)) *COS(RADIANS(90-H17)) +SIN(RADIANS(90-D17)) *SIN(RADIANS(90-H17)) *COS(RADIANS(E17-I17))) *3959,2)</f>
        <v>2.7</v>
      </c>
    </row>
    <row r="18" spans="1:10" x14ac:dyDescent="0.25">
      <c r="A18" s="114">
        <v>210069</v>
      </c>
      <c r="B18" s="114" t="s">
        <v>165</v>
      </c>
      <c r="C18" s="114" t="s">
        <v>6582</v>
      </c>
      <c r="D18" s="114">
        <v>32.788089885920797</v>
      </c>
      <c r="E18" s="114">
        <v>-96.482056716554993</v>
      </c>
      <c r="F18" s="115" t="s">
        <v>6681</v>
      </c>
      <c r="G18" s="115" t="s">
        <v>6395</v>
      </c>
      <c r="H18" s="114">
        <f>VLOOKUP($G18,JOBS!$C:$G,4,FALSE)</f>
        <v>32.926258099999998</v>
      </c>
      <c r="I18" s="114">
        <f>VLOOKUP($G18,JOBS!$C:$G,5,FALSE)</f>
        <v>-96.483810000000005</v>
      </c>
      <c r="J18" s="114">
        <f>ROUND(ACOS(COS(RADIANS(90-D18)) *COS(RADIANS(90-H18)) +SIN(RADIANS(90-D18)) *SIN(RADIANS(90-H18)) *COS(RADIANS(E18-I18))) *3959,2)</f>
        <v>9.5500000000000007</v>
      </c>
    </row>
    <row r="19" spans="1:10" x14ac:dyDescent="0.25">
      <c r="A19" s="114">
        <v>210071</v>
      </c>
      <c r="B19" s="114" t="s">
        <v>127</v>
      </c>
      <c r="C19" s="114" t="s">
        <v>6509</v>
      </c>
      <c r="D19" s="114">
        <v>32.814901550736103</v>
      </c>
      <c r="E19" s="114">
        <v>-96.818773987758206</v>
      </c>
      <c r="F19" s="115" t="s">
        <v>6607</v>
      </c>
      <c r="G19" s="115" t="s">
        <v>6402</v>
      </c>
      <c r="H19" s="114">
        <f>VLOOKUP($G19,JOBS!$C:$G,4,FALSE)</f>
        <v>32.795900000000003</v>
      </c>
      <c r="I19" s="114">
        <f>VLOOKUP($G19,JOBS!$C:$G,5,FALSE)</f>
        <v>-96.815449999999998</v>
      </c>
      <c r="J19" s="114">
        <f>ROUND(ACOS(COS(RADIANS(90-D19)) *COS(RADIANS(90-H19)) +SIN(RADIANS(90-D19)) *SIN(RADIANS(90-H19)) *COS(RADIANS(E19-I19))) *3959,2)</f>
        <v>1.33</v>
      </c>
    </row>
    <row r="20" spans="1:10" x14ac:dyDescent="0.25">
      <c r="A20" s="114">
        <v>210074</v>
      </c>
      <c r="B20" s="114" t="s">
        <v>477</v>
      </c>
      <c r="C20" s="114" t="s">
        <v>6542</v>
      </c>
      <c r="D20" s="114">
        <v>32.694527199999897</v>
      </c>
      <c r="E20" s="114">
        <v>-97.265620571602099</v>
      </c>
      <c r="F20" s="115" t="s">
        <v>6641</v>
      </c>
      <c r="G20" s="115" t="s">
        <v>6339</v>
      </c>
      <c r="H20" s="114">
        <f>VLOOKUP($G20,JOBS!$C:$G,4,FALSE)</f>
        <v>32.693420000000003</v>
      </c>
      <c r="I20" s="114">
        <f>VLOOKUP($G20,JOBS!$C:$G,5,FALSE)</f>
        <v>-97.302847</v>
      </c>
      <c r="J20" s="114">
        <f>ROUND(ACOS(COS(RADIANS(90-D20)) *COS(RADIANS(90-H20)) +SIN(RADIANS(90-D20)) *SIN(RADIANS(90-H20)) *COS(RADIANS(E20-I20))) *3959,2)</f>
        <v>2.17</v>
      </c>
    </row>
    <row r="21" spans="1:10" x14ac:dyDescent="0.25">
      <c r="A21" s="114">
        <v>210076</v>
      </c>
      <c r="B21" s="114" t="s">
        <v>655</v>
      </c>
      <c r="C21" s="114" t="s">
        <v>6527</v>
      </c>
      <c r="D21" s="114">
        <v>32.742340550000002</v>
      </c>
      <c r="E21" s="114">
        <v>-97.492773410991902</v>
      </c>
      <c r="F21" s="115" t="s">
        <v>6626</v>
      </c>
      <c r="G21" s="115" t="s">
        <v>6328</v>
      </c>
      <c r="H21" s="114">
        <f>VLOOKUP($G21,JOBS!$C:$G,4,FALSE)</f>
        <v>32.669730999999999</v>
      </c>
      <c r="I21" s="114">
        <f>VLOOKUP($G21,JOBS!$C:$G,5,FALSE)</f>
        <v>-97.312622000000005</v>
      </c>
      <c r="J21" s="114">
        <f>ROUND(ACOS(COS(RADIANS(90-D21)) *COS(RADIANS(90-H21)) +SIN(RADIANS(90-D21)) *SIN(RADIANS(90-H21)) *COS(RADIANS(E21-I21))) *3959,2)</f>
        <v>11.61</v>
      </c>
    </row>
    <row r="22" spans="1:10" x14ac:dyDescent="0.25">
      <c r="A22" s="114">
        <v>210077</v>
      </c>
      <c r="B22" s="114" t="s">
        <v>694</v>
      </c>
      <c r="C22" s="114" t="s">
        <v>6568</v>
      </c>
      <c r="D22" s="114">
        <v>33.092944673469297</v>
      </c>
      <c r="E22" s="114">
        <v>-97.123036142857103</v>
      </c>
      <c r="F22" s="115" t="s">
        <v>6667</v>
      </c>
      <c r="G22" s="115" t="s">
        <v>6402</v>
      </c>
      <c r="H22" s="114">
        <f>VLOOKUP($G22,JOBS!$C:$G,4,FALSE)</f>
        <v>32.795900000000003</v>
      </c>
      <c r="I22" s="114">
        <f>VLOOKUP($G22,JOBS!$C:$G,5,FALSE)</f>
        <v>-96.815449999999998</v>
      </c>
      <c r="J22" s="114">
        <f>ROUND(ACOS(COS(RADIANS(90-D22)) *COS(RADIANS(90-H22)) +SIN(RADIANS(90-D22)) *SIN(RADIANS(90-H22)) *COS(RADIANS(E22-I22))) *3959,2)</f>
        <v>27.19</v>
      </c>
    </row>
    <row r="23" spans="1:10" x14ac:dyDescent="0.25">
      <c r="A23" s="114">
        <v>210078</v>
      </c>
      <c r="B23" s="114" t="s">
        <v>658</v>
      </c>
      <c r="C23" s="114" t="s">
        <v>6556</v>
      </c>
      <c r="D23" s="114">
        <v>32.724332449999999</v>
      </c>
      <c r="E23" s="114">
        <v>-97.340450256469197</v>
      </c>
      <c r="F23" s="115" t="s">
        <v>6655</v>
      </c>
      <c r="G23" s="115" t="s">
        <v>6398</v>
      </c>
      <c r="H23" s="114">
        <f>VLOOKUP($G23,JOBS!$C:$G,4,FALSE)</f>
        <v>32.7518539</v>
      </c>
      <c r="I23" s="114">
        <f>VLOOKUP($G23,JOBS!$C:$G,5,FALSE)</f>
        <v>-97.303330000000003</v>
      </c>
      <c r="J23" s="114">
        <f>ROUND(ACOS(COS(RADIANS(90-D23)) *COS(RADIANS(90-H23)) +SIN(RADIANS(90-D23)) *SIN(RADIANS(90-H23)) *COS(RADIANS(E23-I23))) *3959,2)</f>
        <v>2.88</v>
      </c>
    </row>
    <row r="24" spans="1:10" x14ac:dyDescent="0.25">
      <c r="A24" s="114">
        <v>210084</v>
      </c>
      <c r="B24" s="114" t="s">
        <v>680</v>
      </c>
      <c r="C24" s="114" t="s">
        <v>6520</v>
      </c>
      <c r="D24" s="114">
        <v>33.357966319257898</v>
      </c>
      <c r="E24" s="114">
        <v>-96.559458433734804</v>
      </c>
      <c r="F24" s="115" t="s">
        <v>6619</v>
      </c>
      <c r="G24" s="115" t="s">
        <v>6340</v>
      </c>
      <c r="H24" s="114">
        <f>VLOOKUP($G24,JOBS!$C:$G,4,FALSE)</f>
        <v>33.151305000000001</v>
      </c>
      <c r="I24" s="114">
        <f>VLOOKUP($G24,JOBS!$C:$G,5,FALSE)</f>
        <v>-96.669413000000006</v>
      </c>
      <c r="J24" s="114">
        <f>ROUND(ACOS(COS(RADIANS(90-D24)) *COS(RADIANS(90-H24)) +SIN(RADIANS(90-D24)) *SIN(RADIANS(90-H24)) *COS(RADIANS(E24-I24))) *3959,2)</f>
        <v>15.63</v>
      </c>
    </row>
    <row r="25" spans="1:10" x14ac:dyDescent="0.25">
      <c r="A25" s="114">
        <v>210085</v>
      </c>
      <c r="B25" s="114" t="s">
        <v>656</v>
      </c>
      <c r="C25" s="114" t="s">
        <v>6562</v>
      </c>
      <c r="D25" s="114">
        <v>32.655246431936199</v>
      </c>
      <c r="E25" s="114">
        <v>-97.349219389575495</v>
      </c>
      <c r="F25" s="115" t="s">
        <v>6661</v>
      </c>
      <c r="G25" s="115" t="s">
        <v>6328</v>
      </c>
      <c r="H25" s="114">
        <f>VLOOKUP($G25,JOBS!$C:$G,4,FALSE)</f>
        <v>32.669730999999999</v>
      </c>
      <c r="I25" s="114">
        <f>VLOOKUP($G25,JOBS!$C:$G,5,FALSE)</f>
        <v>-97.312622000000005</v>
      </c>
      <c r="J25" s="114">
        <f>ROUND(ACOS(COS(RADIANS(90-D25)) *COS(RADIANS(90-H25)) +SIN(RADIANS(90-D25)) *SIN(RADIANS(90-H25)) *COS(RADIANS(E25-I25))) *3959,2)</f>
        <v>2.35</v>
      </c>
    </row>
    <row r="26" spans="1:10" x14ac:dyDescent="0.25">
      <c r="A26" s="114">
        <v>210087</v>
      </c>
      <c r="B26" s="114" t="s">
        <v>659</v>
      </c>
      <c r="C26" s="114" t="s">
        <v>6497</v>
      </c>
      <c r="D26" s="114">
        <v>29.989487499999999</v>
      </c>
      <c r="E26" s="114">
        <v>-95.700018280511898</v>
      </c>
      <c r="F26" s="115" t="s">
        <v>6595</v>
      </c>
      <c r="G26" s="115" t="s">
        <v>6757</v>
      </c>
      <c r="H26" s="114">
        <f>VLOOKUP($G26,JOBS!$C:$G,4,FALSE)</f>
        <v>29.974802</v>
      </c>
      <c r="I26" s="114">
        <f>VLOOKUP($G26,JOBS!$C:$G,5,FALSE)</f>
        <v>-95.700040999999999</v>
      </c>
      <c r="J26" s="114">
        <f>ROUND(ACOS(COS(RADIANS(90-D26)) *COS(RADIANS(90-H26)) +SIN(RADIANS(90-D26)) *SIN(RADIANS(90-H26)) *COS(RADIANS(E26-I26))) *3959,2)</f>
        <v>1.01</v>
      </c>
    </row>
    <row r="27" spans="1:10" x14ac:dyDescent="0.25">
      <c r="A27" s="114">
        <v>210088</v>
      </c>
      <c r="B27" s="114" t="s">
        <v>660</v>
      </c>
      <c r="C27" s="114" t="s">
        <v>6516</v>
      </c>
      <c r="D27" s="114">
        <v>33.128558599999998</v>
      </c>
      <c r="E27" s="114">
        <v>-96.744592027974505</v>
      </c>
      <c r="F27" s="115" t="s">
        <v>6615</v>
      </c>
      <c r="G27" s="115" t="s">
        <v>6699</v>
      </c>
      <c r="H27" s="114">
        <f>VLOOKUP($G27,JOBS!$C:$G,4,FALSE)</f>
        <v>33.085853</v>
      </c>
      <c r="I27" s="114">
        <f>VLOOKUP($G27,JOBS!$C:$G,5,FALSE)</f>
        <v>-96.765493000000006</v>
      </c>
      <c r="J27" s="114">
        <f>ROUND(ACOS(COS(RADIANS(90-D27)) *COS(RADIANS(90-H27)) +SIN(RADIANS(90-D27)) *SIN(RADIANS(90-H27)) *COS(RADIANS(E27-I27))) *3959,2)</f>
        <v>3.19</v>
      </c>
    </row>
    <row r="28" spans="1:10" x14ac:dyDescent="0.25">
      <c r="A28" s="114">
        <v>210089</v>
      </c>
      <c r="B28" s="114" t="s">
        <v>653</v>
      </c>
      <c r="C28" s="114" t="s">
        <v>6518</v>
      </c>
      <c r="D28" s="114">
        <v>32.741275199999997</v>
      </c>
      <c r="E28" s="114">
        <v>-97.208866162036998</v>
      </c>
      <c r="F28" s="115" t="s">
        <v>6617</v>
      </c>
      <c r="G28" s="115" t="s">
        <v>6398</v>
      </c>
      <c r="H28" s="114">
        <f>VLOOKUP($G28,JOBS!$C:$G,4,FALSE)</f>
        <v>32.7518539</v>
      </c>
      <c r="I28" s="114">
        <f>VLOOKUP($G28,JOBS!$C:$G,5,FALSE)</f>
        <v>-97.303330000000003</v>
      </c>
      <c r="J28" s="114">
        <f>ROUND(ACOS(COS(RADIANS(90-D28)) *COS(RADIANS(90-H28)) +SIN(RADIANS(90-D28)) *SIN(RADIANS(90-H28)) *COS(RADIANS(E28-I28))) *3959,2)</f>
        <v>5.54</v>
      </c>
    </row>
    <row r="29" spans="1:10" x14ac:dyDescent="0.25">
      <c r="A29" s="114">
        <v>210090</v>
      </c>
      <c r="B29" s="114" t="s">
        <v>540</v>
      </c>
      <c r="C29" s="114" t="s">
        <v>6522</v>
      </c>
      <c r="D29" s="114">
        <v>32.666106381450398</v>
      </c>
      <c r="E29" s="114">
        <v>-97.512708883751898</v>
      </c>
      <c r="F29" s="115" t="s">
        <v>6621</v>
      </c>
      <c r="G29" s="115" t="s">
        <v>6328</v>
      </c>
      <c r="H29" s="114">
        <f>VLOOKUP($G29,JOBS!$C:$G,4,FALSE)</f>
        <v>32.669730999999999</v>
      </c>
      <c r="I29" s="114">
        <f>VLOOKUP($G29,JOBS!$C:$G,5,FALSE)</f>
        <v>-97.312622000000005</v>
      </c>
      <c r="J29" s="114">
        <f>ROUND(ACOS(COS(RADIANS(90-D29)) *COS(RADIANS(90-H29)) +SIN(RADIANS(90-D29)) *SIN(RADIANS(90-H29)) *COS(RADIANS(E29-I29))) *3959,2)</f>
        <v>11.64</v>
      </c>
    </row>
    <row r="30" spans="1:10" x14ac:dyDescent="0.25">
      <c r="A30" s="114">
        <v>210091</v>
      </c>
      <c r="B30" s="114" t="s">
        <v>2979</v>
      </c>
      <c r="C30" s="114" t="s">
        <v>6521</v>
      </c>
      <c r="D30" s="114">
        <v>29.663697293997501</v>
      </c>
      <c r="E30" s="114">
        <v>-95.723349857133599</v>
      </c>
      <c r="F30" s="115" t="s">
        <v>6620</v>
      </c>
      <c r="G30" s="115" t="s">
        <v>6711</v>
      </c>
      <c r="H30" s="114">
        <f>VLOOKUP($G30,JOBS!$C:$G,4,FALSE)</f>
        <v>29.627791999999999</v>
      </c>
      <c r="I30" s="114">
        <f>VLOOKUP($G30,JOBS!$C:$G,5,FALSE)</f>
        <v>-95.592920000000007</v>
      </c>
      <c r="J30" s="114">
        <f>ROUND(ACOS(COS(RADIANS(90-D30)) *COS(RADIANS(90-H30)) +SIN(RADIANS(90-D30)) *SIN(RADIANS(90-H30)) *COS(RADIANS(E30-I30))) *3959,2)</f>
        <v>8.2200000000000006</v>
      </c>
    </row>
    <row r="31" spans="1:10" x14ac:dyDescent="0.25">
      <c r="A31" s="114">
        <v>230005</v>
      </c>
      <c r="B31" s="114" t="s">
        <v>66</v>
      </c>
      <c r="C31" s="114" t="s">
        <v>6549</v>
      </c>
      <c r="D31" s="114">
        <v>32.490664264917598</v>
      </c>
      <c r="E31" s="114">
        <v>-97.500553933760997</v>
      </c>
      <c r="F31" s="115" t="s">
        <v>6648</v>
      </c>
      <c r="G31" s="115" t="s">
        <v>6328</v>
      </c>
      <c r="H31" s="114">
        <f>VLOOKUP($G31,JOBS!$C:$G,4,FALSE)</f>
        <v>32.669730999999999</v>
      </c>
      <c r="I31" s="114">
        <f>VLOOKUP($G31,JOBS!$C:$G,5,FALSE)</f>
        <v>-97.312622000000005</v>
      </c>
      <c r="J31" s="114">
        <f>ROUND(ACOS(COS(RADIANS(90-D31)) *COS(RADIANS(90-H31)) +SIN(RADIANS(90-D31)) *SIN(RADIANS(90-H31)) *COS(RADIANS(E31-I31))) *3959,2)</f>
        <v>16.52</v>
      </c>
    </row>
    <row r="32" spans="1:10" x14ac:dyDescent="0.25">
      <c r="A32" s="114">
        <v>230008</v>
      </c>
      <c r="B32" s="114" t="s">
        <v>2980</v>
      </c>
      <c r="C32" s="114" t="s">
        <v>6504</v>
      </c>
      <c r="D32" s="114">
        <v>32.530030804078301</v>
      </c>
      <c r="E32" s="114">
        <v>-97.329073540450295</v>
      </c>
      <c r="F32" s="115" t="s">
        <v>6602</v>
      </c>
      <c r="G32" s="115" t="s">
        <v>638</v>
      </c>
      <c r="H32" s="114">
        <f>VLOOKUP($G32,JOBS!$C:$G,4,FALSE)</f>
        <v>32.614412000000002</v>
      </c>
      <c r="I32" s="114">
        <f>VLOOKUP($G32,JOBS!$C:$G,5,FALSE)</f>
        <v>-97.30847</v>
      </c>
      <c r="J32" s="114">
        <f>ROUND(ACOS(COS(RADIANS(90-D32)) *COS(RADIANS(90-H32)) +SIN(RADIANS(90-D32)) *SIN(RADIANS(90-H32)) *COS(RADIANS(E32-I32))) *3959,2)</f>
        <v>5.95</v>
      </c>
    </row>
    <row r="33" spans="1:10" x14ac:dyDescent="0.25">
      <c r="A33" s="114">
        <v>230018</v>
      </c>
      <c r="B33" s="114" t="s">
        <v>685</v>
      </c>
      <c r="C33" s="114" t="s">
        <v>6519</v>
      </c>
      <c r="D33" s="114">
        <v>32.590344124549397</v>
      </c>
      <c r="E33" s="114">
        <v>-97.298800031905699</v>
      </c>
      <c r="F33" s="115" t="s">
        <v>6618</v>
      </c>
      <c r="G33" s="115" t="s">
        <v>638</v>
      </c>
      <c r="H33" s="114">
        <f>VLOOKUP($G33,JOBS!$C:$G,4,FALSE)</f>
        <v>32.614412000000002</v>
      </c>
      <c r="I33" s="114">
        <f>VLOOKUP($G33,JOBS!$C:$G,5,FALSE)</f>
        <v>-97.30847</v>
      </c>
      <c r="J33" s="114">
        <f>ROUND(ACOS(COS(RADIANS(90-D33)) *COS(RADIANS(90-H33)) +SIN(RADIANS(90-D33)) *SIN(RADIANS(90-H33)) *COS(RADIANS(E33-I33))) *3959,2)</f>
        <v>1.76</v>
      </c>
    </row>
    <row r="34" spans="1:10" x14ac:dyDescent="0.25">
      <c r="A34" s="114">
        <v>240005</v>
      </c>
      <c r="B34" s="114" t="s">
        <v>190</v>
      </c>
      <c r="C34" s="114" t="s">
        <v>6507</v>
      </c>
      <c r="D34" s="114">
        <v>32.882967000000001</v>
      </c>
      <c r="E34" s="114">
        <v>-96.652287000000001</v>
      </c>
      <c r="F34" s="115" t="s">
        <v>6605</v>
      </c>
      <c r="G34" s="115" t="s">
        <v>6701</v>
      </c>
      <c r="H34" s="114">
        <f>VLOOKUP($G34,JOBS!$C:$G,4,FALSE)</f>
        <v>32.878999</v>
      </c>
      <c r="I34" s="114">
        <f>VLOOKUP($G34,JOBS!$C:$G,5,FALSE)</f>
        <v>-96.665597000000005</v>
      </c>
      <c r="J34" s="114">
        <f>ROUND(ACOS(COS(RADIANS(90-D34)) *COS(RADIANS(90-H34)) +SIN(RADIANS(90-D34)) *SIN(RADIANS(90-H34)) *COS(RADIANS(E34-I34))) *3959,2)</f>
        <v>0.82</v>
      </c>
    </row>
    <row r="35" spans="1:10" x14ac:dyDescent="0.25">
      <c r="A35" s="114">
        <v>240019</v>
      </c>
      <c r="B35" s="114" t="s">
        <v>123</v>
      </c>
      <c r="C35" s="114" t="s">
        <v>6493</v>
      </c>
      <c r="D35" s="114">
        <v>32.852683845321501</v>
      </c>
      <c r="E35" s="114">
        <v>-97.365033648401095</v>
      </c>
      <c r="F35" s="115" t="s">
        <v>6591</v>
      </c>
      <c r="G35" s="115" t="s">
        <v>6338</v>
      </c>
      <c r="H35" s="114">
        <f>VLOOKUP($G35,JOBS!$C:$G,4,FALSE)</f>
        <v>32.804515000000002</v>
      </c>
      <c r="I35" s="114">
        <f>VLOOKUP($G35,JOBS!$C:$G,5,FALSE)</f>
        <v>-97.332092000000003</v>
      </c>
      <c r="J35" s="114">
        <f>ROUND(ACOS(COS(RADIANS(90-D35)) *COS(RADIANS(90-H35)) +SIN(RADIANS(90-D35)) *SIN(RADIANS(90-H35)) *COS(RADIANS(E35-I35))) *3959,2)</f>
        <v>3.84</v>
      </c>
    </row>
    <row r="36" spans="1:10" x14ac:dyDescent="0.25">
      <c r="A36" s="114">
        <v>240028</v>
      </c>
      <c r="B36" s="114" t="s">
        <v>95</v>
      </c>
      <c r="C36" s="114" t="s">
        <v>6505</v>
      </c>
      <c r="D36" s="114">
        <v>32.750981549999999</v>
      </c>
      <c r="E36" s="114">
        <v>-96.808286757445202</v>
      </c>
      <c r="F36" s="115" t="s">
        <v>6603</v>
      </c>
      <c r="G36" s="115" t="s">
        <v>6330</v>
      </c>
      <c r="H36" s="114">
        <f>VLOOKUP($G36,JOBS!$C:$G,4,FALSE)</f>
        <v>32.775523</v>
      </c>
      <c r="I36" s="114">
        <f>VLOOKUP($G36,JOBS!$C:$G,5,FALSE)</f>
        <v>-96.813451000000001</v>
      </c>
      <c r="J36" s="114">
        <f>ROUND(ACOS(COS(RADIANS(90-D36)) *COS(RADIANS(90-H36)) +SIN(RADIANS(90-D36)) *SIN(RADIANS(90-H36)) *COS(RADIANS(E36-I36))) *3959,2)</f>
        <v>1.72</v>
      </c>
    </row>
    <row r="37" spans="1:10" x14ac:dyDescent="0.25">
      <c r="A37" s="114">
        <v>240036</v>
      </c>
      <c r="B37" s="114" t="s">
        <v>119</v>
      </c>
      <c r="C37" s="114" t="s">
        <v>6511</v>
      </c>
      <c r="D37" s="114">
        <v>32.679032923779801</v>
      </c>
      <c r="E37" s="114">
        <v>-96.362355616558702</v>
      </c>
      <c r="F37" s="115" t="s">
        <v>6609</v>
      </c>
      <c r="G37" s="115" t="s">
        <v>6395</v>
      </c>
      <c r="H37" s="114">
        <f>VLOOKUP($G37,JOBS!$C:$G,4,FALSE)</f>
        <v>32.926258099999998</v>
      </c>
      <c r="I37" s="114">
        <f>VLOOKUP($G37,JOBS!$C:$G,5,FALSE)</f>
        <v>-96.483810000000005</v>
      </c>
      <c r="J37" s="114">
        <f>ROUND(ACOS(COS(RADIANS(90-D37)) *COS(RADIANS(90-H37)) +SIN(RADIANS(90-D37)) *SIN(RADIANS(90-H37)) *COS(RADIANS(E37-I37))) *3959,2)</f>
        <v>18.48</v>
      </c>
    </row>
    <row r="38" spans="1:10" x14ac:dyDescent="0.25">
      <c r="A38" s="114">
        <v>240037</v>
      </c>
      <c r="B38" s="114" t="s">
        <v>99</v>
      </c>
      <c r="C38" s="114" t="s">
        <v>6512</v>
      </c>
      <c r="D38" s="114">
        <v>32.752183099999897</v>
      </c>
      <c r="E38" s="114">
        <v>-96.666263913918897</v>
      </c>
      <c r="F38" s="115" t="s">
        <v>6610</v>
      </c>
      <c r="G38" s="115" t="s">
        <v>6334</v>
      </c>
      <c r="H38" s="114">
        <f>VLOOKUP($G38,JOBS!$C:$G,4,FALSE)</f>
        <v>32.762149999999998</v>
      </c>
      <c r="I38" s="114">
        <f>VLOOKUP($G38,JOBS!$C:$G,5,FALSE)</f>
        <v>-96.681894999999997</v>
      </c>
      <c r="J38" s="114">
        <f>ROUND(ACOS(COS(RADIANS(90-D38)) *COS(RADIANS(90-H38)) +SIN(RADIANS(90-D38)) *SIN(RADIANS(90-H38)) *COS(RADIANS(E38-I38))) *3959,2)</f>
        <v>1.1399999999999999</v>
      </c>
    </row>
    <row r="39" spans="1:10" x14ac:dyDescent="0.25">
      <c r="A39" s="114">
        <v>240049</v>
      </c>
      <c r="B39" s="114" t="s">
        <v>142</v>
      </c>
      <c r="C39" s="114" t="s">
        <v>6531</v>
      </c>
      <c r="D39" s="114">
        <v>32.917400349999902</v>
      </c>
      <c r="E39" s="114">
        <v>-96.871195839172898</v>
      </c>
      <c r="F39" s="115" t="s">
        <v>6630</v>
      </c>
      <c r="G39" s="115" t="s">
        <v>6391</v>
      </c>
      <c r="H39" s="114">
        <f>VLOOKUP($G39,JOBS!$C:$G,4,FALSE)</f>
        <v>32.906999999999996</v>
      </c>
      <c r="I39" s="114">
        <f>VLOOKUP($G39,JOBS!$C:$G,5,FALSE)</f>
        <v>-96.914490000000001</v>
      </c>
      <c r="J39" s="114">
        <f>ROUND(ACOS(COS(RADIANS(90-D39)) *COS(RADIANS(90-H39)) +SIN(RADIANS(90-D39)) *SIN(RADIANS(90-H39)) *COS(RADIANS(E39-I39))) *3959,2)</f>
        <v>2.61</v>
      </c>
    </row>
    <row r="40" spans="1:10" x14ac:dyDescent="0.25">
      <c r="A40" s="114">
        <v>240050</v>
      </c>
      <c r="B40" s="114" t="s">
        <v>357</v>
      </c>
      <c r="C40" s="114" t="s">
        <v>6532</v>
      </c>
      <c r="D40" s="114">
        <v>33.036148979285002</v>
      </c>
      <c r="E40" s="114">
        <v>-96.673362901327096</v>
      </c>
      <c r="F40" s="115" t="s">
        <v>6631</v>
      </c>
      <c r="G40" s="115" t="s">
        <v>718</v>
      </c>
      <c r="H40" s="114">
        <f>VLOOKUP($G40,JOBS!$C:$G,4,FALSE)</f>
        <v>33.013514999999998</v>
      </c>
      <c r="I40" s="114">
        <f>VLOOKUP($G40,JOBS!$C:$G,5,FALSE)</f>
        <v>-96.712457000000001</v>
      </c>
      <c r="J40" s="114">
        <f>ROUND(ACOS(COS(RADIANS(90-D40)) *COS(RADIANS(90-H40)) +SIN(RADIANS(90-D40)) *SIN(RADIANS(90-H40)) *COS(RADIANS(E40-I40))) *3959,2)</f>
        <v>2.75</v>
      </c>
    </row>
    <row r="41" spans="1:10" x14ac:dyDescent="0.25">
      <c r="A41" s="114">
        <v>240051</v>
      </c>
      <c r="B41" s="114" t="s">
        <v>92</v>
      </c>
      <c r="C41" s="114" t="s">
        <v>6533</v>
      </c>
      <c r="D41" s="114">
        <v>32.872118218273997</v>
      </c>
      <c r="E41" s="114">
        <v>-96.655331192884802</v>
      </c>
      <c r="F41" s="115" t="s">
        <v>6632</v>
      </c>
      <c r="G41" s="115" t="s">
        <v>6701</v>
      </c>
      <c r="H41" s="114">
        <f>VLOOKUP($G41,JOBS!$C:$G,4,FALSE)</f>
        <v>32.878999</v>
      </c>
      <c r="I41" s="114">
        <f>VLOOKUP($G41,JOBS!$C:$G,5,FALSE)</f>
        <v>-96.665597000000005</v>
      </c>
      <c r="J41" s="114">
        <f>ROUND(ACOS(COS(RADIANS(90-D41)) *COS(RADIANS(90-H41)) +SIN(RADIANS(90-D41)) *SIN(RADIANS(90-H41)) *COS(RADIANS(E41-I41))) *3959,2)</f>
        <v>0.76</v>
      </c>
    </row>
    <row r="42" spans="1:10" x14ac:dyDescent="0.25">
      <c r="A42" s="114">
        <v>240054</v>
      </c>
      <c r="B42" s="114" t="s">
        <v>106</v>
      </c>
      <c r="C42" s="114" t="s">
        <v>6535</v>
      </c>
      <c r="D42" s="114">
        <v>32.882796624999997</v>
      </c>
      <c r="E42" s="114">
        <v>-96.650958524999993</v>
      </c>
      <c r="F42" s="115" t="s">
        <v>6634</v>
      </c>
      <c r="G42" s="115" t="s">
        <v>6701</v>
      </c>
      <c r="H42" s="114">
        <f>VLOOKUP($G42,JOBS!$C:$G,4,FALSE)</f>
        <v>32.878999</v>
      </c>
      <c r="I42" s="114">
        <f>VLOOKUP($G42,JOBS!$C:$G,5,FALSE)</f>
        <v>-96.665597000000005</v>
      </c>
      <c r="J42" s="114">
        <f>ROUND(ACOS(COS(RADIANS(90-D42)) *COS(RADIANS(90-H42)) +SIN(RADIANS(90-D42)) *SIN(RADIANS(90-H42)) *COS(RADIANS(E42-I42))) *3959,2)</f>
        <v>0.89</v>
      </c>
    </row>
    <row r="43" spans="1:10" x14ac:dyDescent="0.25">
      <c r="A43" s="114">
        <v>240057</v>
      </c>
      <c r="B43" s="114" t="s">
        <v>2981</v>
      </c>
      <c r="C43" s="114" t="s">
        <v>6553</v>
      </c>
      <c r="D43" s="114">
        <v>32.623161150000001</v>
      </c>
      <c r="E43" s="114">
        <v>-97.391238493410299</v>
      </c>
      <c r="F43" s="115" t="s">
        <v>6652</v>
      </c>
      <c r="G43" s="115" t="s">
        <v>638</v>
      </c>
      <c r="H43" s="114">
        <f>VLOOKUP($G43,JOBS!$C:$G,4,FALSE)</f>
        <v>32.614412000000002</v>
      </c>
      <c r="I43" s="114">
        <f>VLOOKUP($G43,JOBS!$C:$G,5,FALSE)</f>
        <v>-97.30847</v>
      </c>
      <c r="J43" s="114">
        <f>ROUND(ACOS(COS(RADIANS(90-D43)) *COS(RADIANS(90-H43)) +SIN(RADIANS(90-D43)) *SIN(RADIANS(90-H43)) *COS(RADIANS(E43-I43))) *3959,2)</f>
        <v>4.8499999999999996</v>
      </c>
    </row>
    <row r="44" spans="1:10" x14ac:dyDescent="0.25">
      <c r="A44" s="114">
        <v>240066</v>
      </c>
      <c r="B44" s="114" t="s">
        <v>155</v>
      </c>
      <c r="C44" s="114" t="s">
        <v>6561</v>
      </c>
      <c r="D44" s="114">
        <v>32.796464999999998</v>
      </c>
      <c r="E44" s="114">
        <v>-96.640831047742296</v>
      </c>
      <c r="F44" s="115" t="s">
        <v>6660</v>
      </c>
      <c r="G44" s="115" t="s">
        <v>6334</v>
      </c>
      <c r="H44" s="114">
        <f>VLOOKUP($G44,JOBS!$C:$G,4,FALSE)</f>
        <v>32.762149999999998</v>
      </c>
      <c r="I44" s="114">
        <f>VLOOKUP($G44,JOBS!$C:$G,5,FALSE)</f>
        <v>-96.681894999999997</v>
      </c>
      <c r="J44" s="114">
        <f>ROUND(ACOS(COS(RADIANS(90-D44)) *COS(RADIANS(90-H44)) +SIN(RADIANS(90-D44)) *SIN(RADIANS(90-H44)) *COS(RADIANS(E44-I44))) *3959,2)</f>
        <v>3.36</v>
      </c>
    </row>
    <row r="45" spans="1:10" x14ac:dyDescent="0.25">
      <c r="A45" s="114">
        <v>240067</v>
      </c>
      <c r="B45" s="114" t="s">
        <v>111</v>
      </c>
      <c r="C45" s="114" t="s">
        <v>6564</v>
      </c>
      <c r="D45" s="114">
        <v>32.636021121191597</v>
      </c>
      <c r="E45" s="114">
        <v>-96.229609677627593</v>
      </c>
      <c r="F45" s="115" t="s">
        <v>6663</v>
      </c>
      <c r="G45" s="115" t="s">
        <v>6395</v>
      </c>
      <c r="H45" s="114">
        <f>VLOOKUP($G45,JOBS!$C:$G,4,FALSE)</f>
        <v>32.926258099999998</v>
      </c>
      <c r="I45" s="114">
        <f>VLOOKUP($G45,JOBS!$C:$G,5,FALSE)</f>
        <v>-96.483810000000005</v>
      </c>
      <c r="J45" s="114">
        <f>ROUND(ACOS(COS(RADIANS(90-D45)) *COS(RADIANS(90-H45)) +SIN(RADIANS(90-D45)) *SIN(RADIANS(90-H45)) *COS(RADIANS(E45-I45))) *3959,2)</f>
        <v>24.91</v>
      </c>
    </row>
    <row r="46" spans="1:10" x14ac:dyDescent="0.25">
      <c r="A46" s="114">
        <v>240068</v>
      </c>
      <c r="B46" s="114" t="s">
        <v>33</v>
      </c>
      <c r="C46" s="114" t="s">
        <v>6566</v>
      </c>
      <c r="D46" s="114">
        <v>32.648399914180203</v>
      </c>
      <c r="E46" s="114">
        <v>-96.693948518411702</v>
      </c>
      <c r="F46" s="115" t="s">
        <v>6665</v>
      </c>
      <c r="G46" s="115" t="s">
        <v>6329</v>
      </c>
      <c r="H46" s="114">
        <f>VLOOKUP($G46,JOBS!$C:$G,4,FALSE)</f>
        <v>32.710189</v>
      </c>
      <c r="I46" s="114">
        <f>VLOOKUP($G46,JOBS!$C:$G,5,FALSE)</f>
        <v>-96.727746999999994</v>
      </c>
      <c r="J46" s="114">
        <f>ROUND(ACOS(COS(RADIANS(90-D46)) *COS(RADIANS(90-H46)) +SIN(RADIANS(90-D46)) *SIN(RADIANS(90-H46)) *COS(RADIANS(E46-I46))) *3959,2)</f>
        <v>4.7</v>
      </c>
    </row>
    <row r="47" spans="1:10" x14ac:dyDescent="0.25">
      <c r="A47" s="114">
        <v>240072</v>
      </c>
      <c r="B47" s="114" t="s">
        <v>395</v>
      </c>
      <c r="C47" s="114" t="s">
        <v>6569</v>
      </c>
      <c r="D47" s="114">
        <v>33.625526000000001</v>
      </c>
      <c r="E47" s="114">
        <v>-96.604771999999997</v>
      </c>
      <c r="F47" s="115" t="s">
        <v>6668</v>
      </c>
      <c r="G47" s="115" t="s">
        <v>6340</v>
      </c>
      <c r="H47" s="114">
        <f>VLOOKUP($G47,JOBS!$C:$G,4,FALSE)</f>
        <v>33.151305000000001</v>
      </c>
      <c r="I47" s="114">
        <f>VLOOKUP($G47,JOBS!$C:$G,5,FALSE)</f>
        <v>-96.669413000000006</v>
      </c>
      <c r="J47" s="114">
        <f>ROUND(ACOS(COS(RADIANS(90-D47)) *COS(RADIANS(90-H47)) +SIN(RADIANS(90-D47)) *SIN(RADIANS(90-H47)) *COS(RADIANS(E47-I47))) *3959,2)</f>
        <v>32.979999999999997</v>
      </c>
    </row>
    <row r="48" spans="1:10" x14ac:dyDescent="0.25">
      <c r="A48" s="114">
        <v>240073</v>
      </c>
      <c r="B48" s="114" t="s">
        <v>178</v>
      </c>
      <c r="C48" s="114" t="s">
        <v>6570</v>
      </c>
      <c r="D48" s="114">
        <v>32.854151999999999</v>
      </c>
      <c r="E48" s="114">
        <v>-97.317096152892702</v>
      </c>
      <c r="F48" s="115" t="s">
        <v>6669</v>
      </c>
      <c r="G48" s="115" t="s">
        <v>6399</v>
      </c>
      <c r="H48" s="114">
        <f>VLOOKUP($G48,JOBS!$C:$G,4,FALSE)</f>
        <v>32.860897100000003</v>
      </c>
      <c r="I48" s="114">
        <f>VLOOKUP($G48,JOBS!$C:$G,5,FALSE)</f>
        <v>-97.290145899999999</v>
      </c>
      <c r="J48" s="114">
        <f>ROUND(ACOS(COS(RADIANS(90-D48)) *COS(RADIANS(90-H48)) +SIN(RADIANS(90-D48)) *SIN(RADIANS(90-H48)) *COS(RADIANS(E48-I48))) *3959,2)</f>
        <v>1.63</v>
      </c>
    </row>
    <row r="49" spans="1:10" x14ac:dyDescent="0.25">
      <c r="A49" s="114">
        <v>240075</v>
      </c>
      <c r="B49" s="114" t="s">
        <v>384</v>
      </c>
      <c r="C49" s="114" t="s">
        <v>6574</v>
      </c>
      <c r="D49" s="114">
        <v>32.748531299999897</v>
      </c>
      <c r="E49" s="114">
        <v>-97.262004585655205</v>
      </c>
      <c r="F49" s="115" t="s">
        <v>6673</v>
      </c>
      <c r="G49" s="115" t="s">
        <v>6398</v>
      </c>
      <c r="H49" s="114">
        <f>VLOOKUP($G49,JOBS!$C:$G,4,FALSE)</f>
        <v>32.7518539</v>
      </c>
      <c r="I49" s="114">
        <f>VLOOKUP($G49,JOBS!$C:$G,5,FALSE)</f>
        <v>-97.303330000000003</v>
      </c>
      <c r="J49" s="114">
        <f>ROUND(ACOS(COS(RADIANS(90-D49)) *COS(RADIANS(90-H49)) +SIN(RADIANS(90-D49)) *SIN(RADIANS(90-H49)) *COS(RADIANS(E49-I49))) *3959,2)</f>
        <v>2.41</v>
      </c>
    </row>
    <row r="50" spans="1:10" x14ac:dyDescent="0.25">
      <c r="A50" s="114">
        <v>240080</v>
      </c>
      <c r="B50" s="114" t="s">
        <v>209</v>
      </c>
      <c r="C50" s="114" t="s">
        <v>6577</v>
      </c>
      <c r="D50" s="114">
        <v>32.8228844734072</v>
      </c>
      <c r="E50" s="114">
        <v>-97.263017401209794</v>
      </c>
      <c r="F50" s="115" t="s">
        <v>6676</v>
      </c>
      <c r="G50" s="115" t="s">
        <v>6399</v>
      </c>
      <c r="H50" s="114">
        <f>VLOOKUP($G50,JOBS!$C:$G,4,FALSE)</f>
        <v>32.860897100000003</v>
      </c>
      <c r="I50" s="114">
        <f>VLOOKUP($G50,JOBS!$C:$G,5,FALSE)</f>
        <v>-97.290145899999999</v>
      </c>
      <c r="J50" s="114">
        <f>ROUND(ACOS(COS(RADIANS(90-D50)) *COS(RADIANS(90-H50)) +SIN(RADIANS(90-D50)) *SIN(RADIANS(90-H50)) *COS(RADIANS(E50-I50))) *3959,2)</f>
        <v>3.06</v>
      </c>
    </row>
    <row r="51" spans="1:10" x14ac:dyDescent="0.25">
      <c r="A51" s="114">
        <v>240083</v>
      </c>
      <c r="B51" s="114" t="s">
        <v>57</v>
      </c>
      <c r="C51" s="114" t="s">
        <v>6579</v>
      </c>
      <c r="D51" s="114">
        <v>32.805811399999897</v>
      </c>
      <c r="E51" s="114">
        <v>-97.3670794591185</v>
      </c>
      <c r="F51" s="115" t="s">
        <v>6678</v>
      </c>
      <c r="G51" s="115" t="s">
        <v>697</v>
      </c>
      <c r="H51" s="114">
        <f>VLOOKUP($G51,JOBS!$C:$G,4,FALSE)</f>
        <v>32.796970000000002</v>
      </c>
      <c r="I51" s="114">
        <f>VLOOKUP($G51,JOBS!$C:$G,5,FALSE)</f>
        <v>-97.343565999999996</v>
      </c>
      <c r="J51" s="114">
        <f>ROUND(ACOS(COS(RADIANS(90-D51)) *COS(RADIANS(90-H51)) +SIN(RADIANS(90-D51)) *SIN(RADIANS(90-H51)) *COS(RADIANS(E51-I51))) *3959,2)</f>
        <v>1.5</v>
      </c>
    </row>
    <row r="52" spans="1:10" x14ac:dyDescent="0.25">
      <c r="A52" s="114">
        <v>240085</v>
      </c>
      <c r="B52" s="114" t="s">
        <v>37</v>
      </c>
      <c r="C52" s="114" t="s">
        <v>6580</v>
      </c>
      <c r="D52" s="114">
        <v>32.939885698949503</v>
      </c>
      <c r="E52" s="114">
        <v>-96.654261643390399</v>
      </c>
      <c r="F52" s="115" t="s">
        <v>6679</v>
      </c>
      <c r="G52" s="115" t="s">
        <v>6701</v>
      </c>
      <c r="H52" s="114">
        <f>VLOOKUP($G52,JOBS!$C:$G,4,FALSE)</f>
        <v>32.878999</v>
      </c>
      <c r="I52" s="114">
        <f>VLOOKUP($G52,JOBS!$C:$G,5,FALSE)</f>
        <v>-96.665597000000005</v>
      </c>
      <c r="J52" s="114">
        <f>ROUND(ACOS(COS(RADIANS(90-D52)) *COS(RADIANS(90-H52)) +SIN(RADIANS(90-D52)) *SIN(RADIANS(90-H52)) *COS(RADIANS(E52-I52))) *3959,2)</f>
        <v>4.26</v>
      </c>
    </row>
    <row r="53" spans="1:10" x14ac:dyDescent="0.25">
      <c r="A53" s="114">
        <v>240091</v>
      </c>
      <c r="B53" s="114" t="s">
        <v>232</v>
      </c>
      <c r="C53" s="114" t="s">
        <v>6584</v>
      </c>
      <c r="D53" s="114">
        <v>32.870535085887703</v>
      </c>
      <c r="E53" s="114">
        <v>-96.615719518404106</v>
      </c>
      <c r="F53" s="115" t="s">
        <v>6683</v>
      </c>
      <c r="G53" s="115" t="s">
        <v>6701</v>
      </c>
      <c r="H53" s="114">
        <f>VLOOKUP($G53,JOBS!$C:$G,4,FALSE)</f>
        <v>32.878999</v>
      </c>
      <c r="I53" s="114">
        <f>VLOOKUP($G53,JOBS!$C:$G,5,FALSE)</f>
        <v>-96.665597000000005</v>
      </c>
      <c r="J53" s="114">
        <f>ROUND(ACOS(COS(RADIANS(90-D53)) *COS(RADIANS(90-H53)) +SIN(RADIANS(90-D53)) *SIN(RADIANS(90-H53)) *COS(RADIANS(E53-I53))) *3959,2)</f>
        <v>2.95</v>
      </c>
    </row>
    <row r="54" spans="1:10" x14ac:dyDescent="0.25">
      <c r="A54" s="114">
        <v>240109</v>
      </c>
      <c r="B54" s="114" t="s">
        <v>237</v>
      </c>
      <c r="C54" s="114" t="s">
        <v>6546</v>
      </c>
      <c r="D54" s="114">
        <v>32.720727150000002</v>
      </c>
      <c r="E54" s="114">
        <v>-96.8840695474032</v>
      </c>
      <c r="F54" s="115" t="s">
        <v>6645</v>
      </c>
      <c r="G54" s="115" t="s">
        <v>6697</v>
      </c>
      <c r="H54" s="114">
        <f>VLOOKUP($G54,JOBS!$C:$G,4,FALSE)</f>
        <v>32.724324000000003</v>
      </c>
      <c r="I54" s="114">
        <f>VLOOKUP($G54,JOBS!$C:$G,5,FALSE)</f>
        <v>-96.857652000000002</v>
      </c>
      <c r="J54" s="114">
        <f>ROUND(ACOS(COS(RADIANS(90-D54)) *COS(RADIANS(90-H54)) +SIN(RADIANS(90-D54)) *SIN(RADIANS(90-H54)) *COS(RADIANS(E54-I54))) *3959,2)</f>
        <v>1.56</v>
      </c>
    </row>
    <row r="55" spans="1:10" x14ac:dyDescent="0.25">
      <c r="A55" s="114">
        <v>240122</v>
      </c>
      <c r="B55" s="114" t="s">
        <v>182</v>
      </c>
      <c r="C55" s="114" t="s">
        <v>6534</v>
      </c>
      <c r="D55" s="114">
        <v>32.820920000000001</v>
      </c>
      <c r="E55" s="114">
        <v>-97.272964999999999</v>
      </c>
      <c r="F55" s="115" t="s">
        <v>6633</v>
      </c>
      <c r="G55" s="115" t="s">
        <v>6399</v>
      </c>
      <c r="H55" s="114">
        <f>VLOOKUP($G55,JOBS!$C:$G,4,FALSE)</f>
        <v>32.860897100000003</v>
      </c>
      <c r="I55" s="114">
        <f>VLOOKUP($G55,JOBS!$C:$G,5,FALSE)</f>
        <v>-97.290145899999999</v>
      </c>
      <c r="J55" s="114">
        <f>ROUND(ACOS(COS(RADIANS(90-D55)) *COS(RADIANS(90-H55)) +SIN(RADIANS(90-D55)) *SIN(RADIANS(90-H55)) *COS(RADIANS(E55-I55))) *3959,2)</f>
        <v>2.94</v>
      </c>
    </row>
    <row r="56" spans="1:10" x14ac:dyDescent="0.25">
      <c r="A56" s="114">
        <v>240131</v>
      </c>
      <c r="B56" s="114" t="s">
        <v>160</v>
      </c>
      <c r="C56" s="114" t="s">
        <v>6498</v>
      </c>
      <c r="D56" s="114">
        <v>32.6407843924354</v>
      </c>
      <c r="E56" s="114">
        <v>-97.094443853027002</v>
      </c>
      <c r="F56" s="115" t="s">
        <v>6596</v>
      </c>
      <c r="G56" s="115" t="s">
        <v>6337</v>
      </c>
      <c r="H56" s="114">
        <f>VLOOKUP($G56,JOBS!$C:$G,4,FALSE)</f>
        <v>32.6423743</v>
      </c>
      <c r="I56" s="114">
        <f>VLOOKUP($G56,JOBS!$C:$G,5,FALSE)</f>
        <v>-97.012036100000003</v>
      </c>
      <c r="J56" s="114">
        <f>ROUND(ACOS(COS(RADIANS(90-D56)) *COS(RADIANS(90-H56)) +SIN(RADIANS(90-D56)) *SIN(RADIANS(90-H56)) *COS(RADIANS(E56-I56))) *3959,2)</f>
        <v>4.8</v>
      </c>
    </row>
    <row r="57" spans="1:10" x14ac:dyDescent="0.25">
      <c r="A57" s="114">
        <v>240164</v>
      </c>
      <c r="B57" s="114" t="s">
        <v>193</v>
      </c>
      <c r="C57" s="114" t="s">
        <v>6539</v>
      </c>
      <c r="D57" s="114">
        <v>32.7953593939393</v>
      </c>
      <c r="E57" s="114">
        <v>-96.595649878787796</v>
      </c>
      <c r="F57" s="115" t="s">
        <v>6638</v>
      </c>
      <c r="G57" s="115" t="s">
        <v>6334</v>
      </c>
      <c r="H57" s="114">
        <f>VLOOKUP($G57,JOBS!$C:$G,4,FALSE)</f>
        <v>32.762149999999998</v>
      </c>
      <c r="I57" s="114">
        <f>VLOOKUP($G57,JOBS!$C:$G,5,FALSE)</f>
        <v>-96.681894999999997</v>
      </c>
      <c r="J57" s="114">
        <f>ROUND(ACOS(COS(RADIANS(90-D57)) *COS(RADIANS(90-H57)) +SIN(RADIANS(90-D57)) *SIN(RADIANS(90-H57)) *COS(RADIANS(E57-I57))) *3959,2)</f>
        <v>5.51</v>
      </c>
    </row>
    <row r="58" spans="1:10" x14ac:dyDescent="0.25">
      <c r="A58" s="114">
        <v>240165</v>
      </c>
      <c r="B58" s="114" t="s">
        <v>423</v>
      </c>
      <c r="C58" s="114" t="s">
        <v>6554</v>
      </c>
      <c r="D58" s="114">
        <v>29.6027465720402</v>
      </c>
      <c r="E58" s="114">
        <v>-95.375846403167401</v>
      </c>
      <c r="F58" s="115" t="s">
        <v>6653</v>
      </c>
      <c r="G58" s="115" t="s">
        <v>6332</v>
      </c>
      <c r="H58" s="114">
        <f>VLOOKUP($G58,JOBS!$C:$G,4,FALSE)</f>
        <v>29.889707500185501</v>
      </c>
      <c r="I58" s="114">
        <f>VLOOKUP($G58,JOBS!$C:$G,5,FALSE)</f>
        <v>-95.252470302682596</v>
      </c>
      <c r="J58" s="114">
        <f>ROUND(ACOS(COS(RADIANS(90-D58)) *COS(RADIANS(90-H58)) +SIN(RADIANS(90-D58)) *SIN(RADIANS(90-H58)) *COS(RADIANS(E58-I58))) *3959,2)</f>
        <v>21.16</v>
      </c>
    </row>
    <row r="59" spans="1:10" x14ac:dyDescent="0.25">
      <c r="A59" s="114">
        <v>240254</v>
      </c>
      <c r="B59" s="114" t="s">
        <v>263</v>
      </c>
      <c r="C59" s="114" t="s">
        <v>6572</v>
      </c>
      <c r="D59" s="114">
        <v>32.722927249999998</v>
      </c>
      <c r="E59" s="114">
        <v>-96.690570549274298</v>
      </c>
      <c r="F59" s="115" t="s">
        <v>6671</v>
      </c>
      <c r="G59" s="115" t="s">
        <v>6329</v>
      </c>
      <c r="H59" s="114">
        <f>VLOOKUP($G59,JOBS!$C:$G,4,FALSE)</f>
        <v>32.710189</v>
      </c>
      <c r="I59" s="114">
        <f>VLOOKUP($G59,JOBS!$C:$G,5,FALSE)</f>
        <v>-96.727746999999994</v>
      </c>
      <c r="J59" s="114">
        <f>ROUND(ACOS(COS(RADIANS(90-D59)) *COS(RADIANS(90-H59)) +SIN(RADIANS(90-D59)) *SIN(RADIANS(90-H59)) *COS(RADIANS(E59-I59))) *3959,2)</f>
        <v>2.33</v>
      </c>
    </row>
    <row r="60" spans="1:10" x14ac:dyDescent="0.25">
      <c r="A60" s="114">
        <v>240255</v>
      </c>
      <c r="B60" s="114" t="s">
        <v>222</v>
      </c>
      <c r="C60" s="114" t="s">
        <v>6538</v>
      </c>
      <c r="D60" s="114">
        <v>32.785615499999999</v>
      </c>
      <c r="E60" s="114">
        <v>-97.290957989294697</v>
      </c>
      <c r="F60" s="115" t="s">
        <v>6637</v>
      </c>
      <c r="G60" s="115" t="s">
        <v>6399</v>
      </c>
      <c r="H60" s="114">
        <f>VLOOKUP($G60,JOBS!$C:$G,4,FALSE)</f>
        <v>32.860897100000003</v>
      </c>
      <c r="I60" s="114">
        <f>VLOOKUP($G60,JOBS!$C:$G,5,FALSE)</f>
        <v>-97.290145899999999</v>
      </c>
      <c r="J60" s="114">
        <f>ROUND(ACOS(COS(RADIANS(90-D60)) *COS(RADIANS(90-H60)) +SIN(RADIANS(90-D60)) *SIN(RADIANS(90-H60)) *COS(RADIANS(E60-I60))) *3959,2)</f>
        <v>5.2</v>
      </c>
    </row>
    <row r="61" spans="1:10" x14ac:dyDescent="0.25">
      <c r="A61" s="114">
        <v>240259</v>
      </c>
      <c r="B61" s="114" t="s">
        <v>675</v>
      </c>
      <c r="C61" s="114" t="s">
        <v>6563</v>
      </c>
      <c r="D61" s="114">
        <v>32.802635144262901</v>
      </c>
      <c r="E61" s="114">
        <v>-96.472943858882502</v>
      </c>
      <c r="F61" s="115" t="s">
        <v>6662</v>
      </c>
      <c r="G61" s="115" t="s">
        <v>6395</v>
      </c>
      <c r="H61" s="114">
        <f>VLOOKUP($G61,JOBS!$C:$G,4,FALSE)</f>
        <v>32.926258099999998</v>
      </c>
      <c r="I61" s="114">
        <f>VLOOKUP($G61,JOBS!$C:$G,5,FALSE)</f>
        <v>-96.483810000000005</v>
      </c>
      <c r="J61" s="114">
        <f>ROUND(ACOS(COS(RADIANS(90-D61)) *COS(RADIANS(90-H61)) +SIN(RADIANS(90-D61)) *SIN(RADIANS(90-H61)) *COS(RADIANS(E61-I61))) *3959,2)</f>
        <v>8.57</v>
      </c>
    </row>
    <row r="62" spans="1:10" x14ac:dyDescent="0.25">
      <c r="A62" s="114">
        <v>240263</v>
      </c>
      <c r="B62" s="114" t="s">
        <v>115</v>
      </c>
      <c r="C62" s="114" t="s">
        <v>6529</v>
      </c>
      <c r="D62" s="114">
        <v>32.690051257779402</v>
      </c>
      <c r="E62" s="114">
        <v>-97.029365344276002</v>
      </c>
      <c r="F62" s="115" t="s">
        <v>6628</v>
      </c>
      <c r="G62" s="115" t="s">
        <v>6703</v>
      </c>
      <c r="H62" s="114">
        <f>VLOOKUP($G62,JOBS!$C:$G,4,FALSE)</f>
        <v>32.69256</v>
      </c>
      <c r="I62" s="114">
        <f>VLOOKUP($G62,JOBS!$C:$G,5,FALSE)</f>
        <v>-97.016009999999994</v>
      </c>
      <c r="J62" s="114">
        <f>ROUND(ACOS(COS(RADIANS(90-D62)) *COS(RADIANS(90-H62)) +SIN(RADIANS(90-D62)) *SIN(RADIANS(90-H62)) *COS(RADIANS(E62-I62))) *3959,2)</f>
        <v>0.8</v>
      </c>
    </row>
    <row r="63" spans="1:10" x14ac:dyDescent="0.25">
      <c r="A63" s="114">
        <v>240348</v>
      </c>
      <c r="B63" s="114" t="s">
        <v>347</v>
      </c>
      <c r="C63" s="114" t="s">
        <v>6524</v>
      </c>
      <c r="D63" s="114">
        <v>32.8024895</v>
      </c>
      <c r="E63" s="114">
        <v>-96.635757015546204</v>
      </c>
      <c r="F63" s="115" t="s">
        <v>6623</v>
      </c>
      <c r="G63" s="115" t="s">
        <v>6334</v>
      </c>
      <c r="H63" s="114">
        <f>VLOOKUP($G63,JOBS!$C:$G,4,FALSE)</f>
        <v>32.762149999999998</v>
      </c>
      <c r="I63" s="114">
        <f>VLOOKUP($G63,JOBS!$C:$G,5,FALSE)</f>
        <v>-96.681894999999997</v>
      </c>
      <c r="J63" s="114">
        <f>ROUND(ACOS(COS(RADIANS(90-D63)) *COS(RADIANS(90-H63)) +SIN(RADIANS(90-D63)) *SIN(RADIANS(90-H63)) *COS(RADIANS(E63-I63))) *3959,2)</f>
        <v>3.87</v>
      </c>
    </row>
    <row r="64" spans="1:10" x14ac:dyDescent="0.25">
      <c r="A64" s="114">
        <v>240409</v>
      </c>
      <c r="B64" s="114" t="s">
        <v>70</v>
      </c>
      <c r="C64" s="114" t="s">
        <v>6558</v>
      </c>
      <c r="D64" s="114">
        <v>32.621510700000002</v>
      </c>
      <c r="E64" s="114">
        <v>-97.370250292425197</v>
      </c>
      <c r="F64" s="115" t="s">
        <v>6657</v>
      </c>
      <c r="G64" s="115" t="s">
        <v>638</v>
      </c>
      <c r="H64" s="114">
        <f>VLOOKUP($G64,JOBS!$C:$G,4,FALSE)</f>
        <v>32.614412000000002</v>
      </c>
      <c r="I64" s="114">
        <f>VLOOKUP($G64,JOBS!$C:$G,5,FALSE)</f>
        <v>-97.30847</v>
      </c>
      <c r="J64" s="114">
        <f>ROUND(ACOS(COS(RADIANS(90-D64)) *COS(RADIANS(90-H64)) +SIN(RADIANS(90-D64)) *SIN(RADIANS(90-H64)) *COS(RADIANS(E64-I64))) *3959,2)</f>
        <v>3.63</v>
      </c>
    </row>
    <row r="65" spans="1:10" x14ac:dyDescent="0.25">
      <c r="A65" s="114">
        <v>240441</v>
      </c>
      <c r="B65" s="114" t="s">
        <v>75</v>
      </c>
      <c r="C65" s="114" t="s">
        <v>6547</v>
      </c>
      <c r="D65" s="114">
        <v>32.647610125</v>
      </c>
      <c r="E65" s="114">
        <v>-97.118822875000006</v>
      </c>
      <c r="F65" s="115" t="s">
        <v>6646</v>
      </c>
      <c r="G65" s="115" t="s">
        <v>6337</v>
      </c>
      <c r="H65" s="114">
        <f>VLOOKUP($G65,JOBS!$C:$G,4,FALSE)</f>
        <v>32.6423743</v>
      </c>
      <c r="I65" s="114">
        <f>VLOOKUP($G65,JOBS!$C:$G,5,FALSE)</f>
        <v>-97.012036100000003</v>
      </c>
      <c r="J65" s="114">
        <f>ROUND(ACOS(COS(RADIANS(90-D65)) *COS(RADIANS(90-H65)) +SIN(RADIANS(90-D65)) *SIN(RADIANS(90-H65)) *COS(RADIANS(E65-I65))) *3959,2)</f>
        <v>6.22</v>
      </c>
    </row>
    <row r="66" spans="1:10" x14ac:dyDescent="0.25">
      <c r="A66" s="114">
        <v>240442</v>
      </c>
      <c r="B66" s="114" t="s">
        <v>380</v>
      </c>
      <c r="C66" s="114" t="s">
        <v>6548</v>
      </c>
      <c r="D66" s="114">
        <v>32.6932006682703</v>
      </c>
      <c r="E66" s="114">
        <v>-97.088882783617905</v>
      </c>
      <c r="F66" s="115" t="s">
        <v>6647</v>
      </c>
      <c r="G66" s="115" t="s">
        <v>6713</v>
      </c>
      <c r="H66" s="114">
        <f>VLOOKUP($G66,JOBS!$C:$G,4,FALSE)</f>
        <v>32.700726000000003</v>
      </c>
      <c r="I66" s="114">
        <f>VLOOKUP($G66,JOBS!$C:$G,5,FALSE)</f>
        <v>-97.023393999999996</v>
      </c>
      <c r="J66" s="114">
        <f>ROUND(ACOS(COS(RADIANS(90-D66)) *COS(RADIANS(90-H66)) +SIN(RADIANS(90-D66)) *SIN(RADIANS(90-H66)) *COS(RADIANS(E66-I66))) *3959,2)</f>
        <v>3.84</v>
      </c>
    </row>
    <row r="67" spans="1:10" x14ac:dyDescent="0.25">
      <c r="A67" s="114">
        <v>240444</v>
      </c>
      <c r="B67" s="114" t="s">
        <v>676</v>
      </c>
      <c r="C67" s="114" t="s">
        <v>6543</v>
      </c>
      <c r="D67" s="114">
        <v>32.662435199999997</v>
      </c>
      <c r="E67" s="114">
        <v>-97.304882433473495</v>
      </c>
      <c r="F67" s="115" t="s">
        <v>6642</v>
      </c>
      <c r="G67" s="115" t="s">
        <v>6328</v>
      </c>
      <c r="H67" s="114">
        <f>VLOOKUP($G67,JOBS!$C:$G,4,FALSE)</f>
        <v>32.669730999999999</v>
      </c>
      <c r="I67" s="114">
        <f>VLOOKUP($G67,JOBS!$C:$G,5,FALSE)</f>
        <v>-97.312622000000005</v>
      </c>
      <c r="J67" s="114">
        <f>ROUND(ACOS(COS(RADIANS(90-D67)) *COS(RADIANS(90-H67)) +SIN(RADIANS(90-D67)) *SIN(RADIANS(90-H67)) *COS(RADIANS(E67-I67))) *3959,2)</f>
        <v>0.68</v>
      </c>
    </row>
    <row r="68" spans="1:10" x14ac:dyDescent="0.25">
      <c r="A68" s="114">
        <v>240448</v>
      </c>
      <c r="B68" s="114" t="s">
        <v>387</v>
      </c>
      <c r="C68" s="114" t="s">
        <v>6537</v>
      </c>
      <c r="D68" s="114">
        <v>32.723590250000001</v>
      </c>
      <c r="E68" s="114">
        <v>-97.268166492754602</v>
      </c>
      <c r="F68" s="115" t="s">
        <v>6636</v>
      </c>
      <c r="G68" s="115" t="s">
        <v>6398</v>
      </c>
      <c r="H68" s="114">
        <f>VLOOKUP($G68,JOBS!$C:$G,4,FALSE)</f>
        <v>32.7518539</v>
      </c>
      <c r="I68" s="114">
        <f>VLOOKUP($G68,JOBS!$C:$G,5,FALSE)</f>
        <v>-97.303330000000003</v>
      </c>
      <c r="J68" s="114">
        <f>ROUND(ACOS(COS(RADIANS(90-D68)) *COS(RADIANS(90-H68)) +SIN(RADIANS(90-D68)) *SIN(RADIANS(90-H68)) *COS(RADIANS(E68-I68))) *3959,2)</f>
        <v>2.83</v>
      </c>
    </row>
    <row r="69" spans="1:10" x14ac:dyDescent="0.25">
      <c r="A69" s="114">
        <v>240607</v>
      </c>
      <c r="B69" s="114" t="s">
        <v>136</v>
      </c>
      <c r="C69" s="114" t="s">
        <v>6511</v>
      </c>
      <c r="D69" s="114">
        <v>32.679069045978501</v>
      </c>
      <c r="E69" s="114">
        <v>-96.362419989574605</v>
      </c>
      <c r="F69" s="115" t="s">
        <v>6611</v>
      </c>
      <c r="G69" s="115" t="s">
        <v>6395</v>
      </c>
      <c r="H69" s="114">
        <f>VLOOKUP($G69,JOBS!$C:$G,4,FALSE)</f>
        <v>32.926258099999998</v>
      </c>
      <c r="I69" s="114">
        <f>VLOOKUP($G69,JOBS!$C:$G,5,FALSE)</f>
        <v>-96.483810000000005</v>
      </c>
      <c r="J69" s="114">
        <f>ROUND(ACOS(COS(RADIANS(90-D69)) *COS(RADIANS(90-H69)) +SIN(RADIANS(90-D69)) *SIN(RADIANS(90-H69)) *COS(RADIANS(E69-I69))) *3959,2)</f>
        <v>18.48</v>
      </c>
    </row>
    <row r="70" spans="1:10" x14ac:dyDescent="0.25">
      <c r="A70" s="114">
        <v>240624</v>
      </c>
      <c r="B70" s="114" t="s">
        <v>370</v>
      </c>
      <c r="C70" s="114" t="s">
        <v>6587</v>
      </c>
      <c r="D70" s="114">
        <v>32.597543816813896</v>
      </c>
      <c r="E70" s="114">
        <v>-96.932661883272303</v>
      </c>
      <c r="F70" s="115" t="s">
        <v>6686</v>
      </c>
      <c r="G70" s="115" t="s">
        <v>6337</v>
      </c>
      <c r="H70" s="114">
        <f>VLOOKUP($G70,JOBS!$C:$G,4,FALSE)</f>
        <v>32.6423743</v>
      </c>
      <c r="I70" s="114">
        <f>VLOOKUP($G70,JOBS!$C:$G,5,FALSE)</f>
        <v>-97.012036100000003</v>
      </c>
      <c r="J70" s="114">
        <f>ROUND(ACOS(COS(RADIANS(90-D70)) *COS(RADIANS(90-H70)) +SIN(RADIANS(90-D70)) *SIN(RADIANS(90-H70)) *COS(RADIANS(E70-I70))) *3959,2)</f>
        <v>5.56</v>
      </c>
    </row>
    <row r="71" spans="1:10" x14ac:dyDescent="0.25">
      <c r="A71" s="114">
        <v>240637</v>
      </c>
      <c r="B71" s="114" t="s">
        <v>399</v>
      </c>
      <c r="C71" s="114" t="s">
        <v>6571</v>
      </c>
      <c r="D71" s="114">
        <v>32.359876399999997</v>
      </c>
      <c r="E71" s="114">
        <v>-96.627062600000002</v>
      </c>
      <c r="F71" s="115" t="s">
        <v>6670</v>
      </c>
      <c r="G71" s="115" t="s">
        <v>6329</v>
      </c>
      <c r="H71" s="114">
        <f>VLOOKUP($G71,JOBS!$C:$G,4,FALSE)</f>
        <v>32.710189</v>
      </c>
      <c r="I71" s="114">
        <f>VLOOKUP($G71,JOBS!$C:$G,5,FALSE)</f>
        <v>-96.727746999999994</v>
      </c>
      <c r="J71" s="114">
        <f>ROUND(ACOS(COS(RADIANS(90-D71)) *COS(RADIANS(90-H71)) +SIN(RADIANS(90-D71)) *SIN(RADIANS(90-H71)) *COS(RADIANS(E71-I71))) *3959,2)</f>
        <v>24.91</v>
      </c>
    </row>
    <row r="72" spans="1:10" x14ac:dyDescent="0.25">
      <c r="A72" s="114">
        <v>240671</v>
      </c>
      <c r="B72" s="114" t="s">
        <v>80</v>
      </c>
      <c r="C72" s="114" t="s">
        <v>6526</v>
      </c>
      <c r="D72" s="114">
        <v>32.539467000000002</v>
      </c>
      <c r="E72" s="114">
        <v>-94.778291999999993</v>
      </c>
      <c r="F72" s="115" t="s">
        <v>6625</v>
      </c>
      <c r="G72" s="115" t="s">
        <v>6333</v>
      </c>
      <c r="H72" s="114">
        <f>VLOOKUP($G72,JOBS!$C:$G,4,FALSE)</f>
        <v>32.485360999999997</v>
      </c>
      <c r="I72" s="114">
        <f>VLOOKUP($G72,JOBS!$C:$G,5,FALSE)</f>
        <v>-94.741163</v>
      </c>
      <c r="J72" s="114">
        <f>ROUND(ACOS(COS(RADIANS(90-D72)) *COS(RADIANS(90-H72)) +SIN(RADIANS(90-D72)) *SIN(RADIANS(90-H72)) *COS(RADIANS(E72-I72))) *3959,2)</f>
        <v>4.32</v>
      </c>
    </row>
    <row r="73" spans="1:10" x14ac:dyDescent="0.25">
      <c r="A73" s="114">
        <v>240679</v>
      </c>
      <c r="B73" s="114" t="s">
        <v>411</v>
      </c>
      <c r="C73" s="114" t="s">
        <v>6496</v>
      </c>
      <c r="D73" s="114">
        <v>32.955537759340999</v>
      </c>
      <c r="E73" s="114">
        <v>-96.339232650595207</v>
      </c>
      <c r="F73" s="115" t="s">
        <v>6594</v>
      </c>
      <c r="G73" s="115" t="s">
        <v>6395</v>
      </c>
      <c r="H73" s="114">
        <f>VLOOKUP($G73,JOBS!$C:$G,4,FALSE)</f>
        <v>32.926258099999998</v>
      </c>
      <c r="I73" s="114">
        <f>VLOOKUP($G73,JOBS!$C:$G,5,FALSE)</f>
        <v>-96.483810000000005</v>
      </c>
      <c r="J73" s="114">
        <f>ROUND(ACOS(COS(RADIANS(90-D73)) *COS(RADIANS(90-H73)) +SIN(RADIANS(90-D73)) *SIN(RADIANS(90-H73)) *COS(RADIANS(E73-I73))) *3959,2)</f>
        <v>8.6199999999999992</v>
      </c>
    </row>
    <row r="74" spans="1:10" x14ac:dyDescent="0.25">
      <c r="A74" s="114">
        <v>240696</v>
      </c>
      <c r="B74" s="114" t="s">
        <v>391</v>
      </c>
      <c r="C74" s="114" t="s">
        <v>6540</v>
      </c>
      <c r="D74" s="114">
        <v>32.916874550000003</v>
      </c>
      <c r="E74" s="114">
        <v>-97.306280850727305</v>
      </c>
      <c r="F74" s="115" t="s">
        <v>6639</v>
      </c>
      <c r="G74" s="115" t="s">
        <v>6399</v>
      </c>
      <c r="H74" s="114">
        <f>VLOOKUP($G74,JOBS!$C:$G,4,FALSE)</f>
        <v>32.860897100000003</v>
      </c>
      <c r="I74" s="114">
        <f>VLOOKUP($G74,JOBS!$C:$G,5,FALSE)</f>
        <v>-97.290145899999999</v>
      </c>
      <c r="J74" s="114">
        <f>ROUND(ACOS(COS(RADIANS(90-D74)) *COS(RADIANS(90-H74)) +SIN(RADIANS(90-D74)) *SIN(RADIANS(90-H74)) *COS(RADIANS(E74-I74))) *3959,2)</f>
        <v>3.98</v>
      </c>
    </row>
    <row r="75" spans="1:10" x14ac:dyDescent="0.25">
      <c r="A75" s="114">
        <v>240743</v>
      </c>
      <c r="B75" s="114" t="s">
        <v>684</v>
      </c>
      <c r="C75" s="114" t="s">
        <v>6586</v>
      </c>
      <c r="D75" s="114">
        <v>32.633446900000003</v>
      </c>
      <c r="E75" s="114">
        <v>-96.836147685467395</v>
      </c>
      <c r="F75" s="115" t="s">
        <v>6685</v>
      </c>
      <c r="G75" s="115" t="s">
        <v>6341</v>
      </c>
      <c r="H75" s="114">
        <f>VLOOKUP($G75,JOBS!$C:$G,4,FALSE)</f>
        <v>32.696433551415403</v>
      </c>
      <c r="I75" s="114">
        <f>VLOOKUP($G75,JOBS!$C:$G,5,FALSE)</f>
        <v>-96.8970379302677</v>
      </c>
      <c r="J75" s="114">
        <f>ROUND(ACOS(COS(RADIANS(90-D75)) *COS(RADIANS(90-H75)) +SIN(RADIANS(90-D75)) *SIN(RADIANS(90-H75)) *COS(RADIANS(E75-I75))) *3959,2)</f>
        <v>5.61</v>
      </c>
    </row>
    <row r="76" spans="1:10" x14ac:dyDescent="0.25">
      <c r="A76" s="114">
        <v>240767</v>
      </c>
      <c r="B76" s="114" t="s">
        <v>2982</v>
      </c>
      <c r="C76" s="114" t="s">
        <v>6550</v>
      </c>
      <c r="D76" s="114">
        <v>32.9479192505257</v>
      </c>
      <c r="E76" s="114">
        <v>-96.855907211759799</v>
      </c>
      <c r="F76" s="115" t="s">
        <v>6649</v>
      </c>
      <c r="G76" s="115" t="s">
        <v>6391</v>
      </c>
      <c r="H76" s="114">
        <f>VLOOKUP($G76,JOBS!$C:$G,4,FALSE)</f>
        <v>32.906999999999996</v>
      </c>
      <c r="I76" s="114">
        <f>VLOOKUP($G76,JOBS!$C:$G,5,FALSE)</f>
        <v>-96.914490000000001</v>
      </c>
      <c r="J76" s="114">
        <f>ROUND(ACOS(COS(RADIANS(90-D76)) *COS(RADIANS(90-H76)) +SIN(RADIANS(90-D76)) *SIN(RADIANS(90-H76)) *COS(RADIANS(E76-I76))) *3959,2)</f>
        <v>4.42</v>
      </c>
    </row>
    <row r="77" spans="1:10" x14ac:dyDescent="0.25">
      <c r="A77" s="115">
        <v>310008</v>
      </c>
      <c r="B77" s="115" t="s">
        <v>131</v>
      </c>
      <c r="C77" s="114" t="s">
        <v>6573</v>
      </c>
      <c r="D77" s="115">
        <v>31.913103917836601</v>
      </c>
      <c r="E77" s="115">
        <v>-102.290869976108</v>
      </c>
      <c r="F77" s="115" t="s">
        <v>6672</v>
      </c>
      <c r="G77" s="115" t="s">
        <v>741</v>
      </c>
      <c r="H77" s="114">
        <f>VLOOKUP($G77,JOBS!$C:$G,4,FALSE)</f>
        <v>31.889633</v>
      </c>
      <c r="I77" s="114">
        <f>VLOOKUP($G77,JOBS!$C:$G,5,FALSE)</f>
        <v>-102.348589</v>
      </c>
      <c r="J77" s="114">
        <f>ROUND(ACOS(COS(RADIANS(90-D77)) *COS(RADIANS(90-H77)) +SIN(RADIANS(90-D77)) *SIN(RADIANS(90-H77)) *COS(RADIANS(E77-I77))) *3959,2)</f>
        <v>3.75</v>
      </c>
    </row>
    <row r="78" spans="1:10" x14ac:dyDescent="0.25">
      <c r="A78" s="115">
        <v>340001</v>
      </c>
      <c r="B78" s="115" t="s">
        <v>2983</v>
      </c>
      <c r="C78" s="114" t="s">
        <v>6545</v>
      </c>
      <c r="D78" s="115">
        <v>31.439274595771199</v>
      </c>
      <c r="E78" s="115">
        <v>-100.50882023879301</v>
      </c>
      <c r="F78" s="115" t="s">
        <v>6644</v>
      </c>
      <c r="G78" s="115" t="s">
        <v>6718</v>
      </c>
      <c r="H78" s="114">
        <f>VLOOKUP($G78,JOBS!$C:$G,4,FALSE)</f>
        <v>31.476714999999999</v>
      </c>
      <c r="I78" s="114">
        <f>VLOOKUP($G78,JOBS!$C:$G,5,FALSE)</f>
        <v>-100.41295700000001</v>
      </c>
      <c r="J78" s="114">
        <f>ROUND(ACOS(COS(RADIANS(90-D78)) *COS(RADIANS(90-H78)) +SIN(RADIANS(90-D78)) *SIN(RADIANS(90-H78)) *COS(RADIANS(E78-I78))) *3959,2)</f>
        <v>6.21</v>
      </c>
    </row>
    <row r="79" spans="1:10" x14ac:dyDescent="0.25">
      <c r="A79" s="115">
        <v>340010</v>
      </c>
      <c r="B79" s="115" t="s">
        <v>376</v>
      </c>
      <c r="C79" s="114" t="s">
        <v>6508</v>
      </c>
      <c r="D79" s="115">
        <v>31.971507467443601</v>
      </c>
      <c r="E79" s="115">
        <v>-102.04102050411799</v>
      </c>
      <c r="F79" s="115" t="s">
        <v>6606</v>
      </c>
      <c r="G79" s="115" t="s">
        <v>6717</v>
      </c>
      <c r="H79" s="114">
        <f>VLOOKUP($G79,JOBS!$C:$G,4,FALSE)</f>
        <v>32.026809</v>
      </c>
      <c r="I79" s="114">
        <f>VLOOKUP($G79,JOBS!$C:$G,5,FALSE)</f>
        <v>-101.89716300000001</v>
      </c>
      <c r="J79" s="114">
        <f>ROUND(ACOS(COS(RADIANS(90-D79)) *COS(RADIANS(90-H79)) +SIN(RADIANS(90-D79)) *SIN(RADIANS(90-H79)) *COS(RADIANS(E79-I79))) *3959,2)</f>
        <v>9.26</v>
      </c>
    </row>
    <row r="80" spans="1:10" x14ac:dyDescent="0.25">
      <c r="A80" s="115">
        <v>410002</v>
      </c>
      <c r="B80" s="115" t="s">
        <v>84</v>
      </c>
      <c r="C80" s="114" t="s">
        <v>6552</v>
      </c>
      <c r="D80" s="115">
        <v>30.676881285714199</v>
      </c>
      <c r="E80" s="115">
        <v>-96.384178204081607</v>
      </c>
      <c r="F80" s="115" t="s">
        <v>6651</v>
      </c>
      <c r="G80" s="115" t="s">
        <v>6709</v>
      </c>
      <c r="H80" s="114">
        <f>VLOOKUP($G80,JOBS!$C:$G,4,FALSE)</f>
        <v>29.851519</v>
      </c>
      <c r="I80" s="114">
        <f>VLOOKUP($G80,JOBS!$C:$G,5,FALSE)</f>
        <v>-96.161148999999995</v>
      </c>
      <c r="J80" s="114">
        <f>ROUND(ACOS(COS(RADIANS(90-D80)) *COS(RADIANS(90-H80)) +SIN(RADIANS(90-D80)) *SIN(RADIANS(90-H80)) *COS(RADIANS(E80-I80))) *3959,2)</f>
        <v>58.56</v>
      </c>
    </row>
    <row r="81" spans="1:10" x14ac:dyDescent="0.25">
      <c r="A81" s="115">
        <v>410012</v>
      </c>
      <c r="B81" s="115" t="s">
        <v>49</v>
      </c>
      <c r="C81" s="114" t="s">
        <v>6492</v>
      </c>
      <c r="D81" s="115">
        <v>33.049866824018203</v>
      </c>
      <c r="E81" s="115">
        <v>-96.781831372366</v>
      </c>
      <c r="F81" s="115" t="s">
        <v>6590</v>
      </c>
      <c r="G81" s="115" t="s">
        <v>6699</v>
      </c>
      <c r="H81" s="114">
        <f>VLOOKUP($G81,JOBS!$C:$G,4,FALSE)</f>
        <v>33.085853</v>
      </c>
      <c r="I81" s="114">
        <f>VLOOKUP($G81,JOBS!$C:$G,5,FALSE)</f>
        <v>-96.765493000000006</v>
      </c>
      <c r="J81" s="114">
        <f>ROUND(ACOS(COS(RADIANS(90-D81)) *COS(RADIANS(90-H81)) +SIN(RADIANS(90-D81)) *SIN(RADIANS(90-H81)) *COS(RADIANS(E81-I81))) *3959,2)</f>
        <v>2.66</v>
      </c>
    </row>
    <row r="82" spans="1:10" x14ac:dyDescent="0.25">
      <c r="A82" s="115">
        <v>410027</v>
      </c>
      <c r="B82" s="115" t="s">
        <v>469</v>
      </c>
      <c r="C82" s="114" t="s">
        <v>6525</v>
      </c>
      <c r="D82" s="115">
        <v>29.6951704915706</v>
      </c>
      <c r="E82" s="115">
        <v>-95.653439328296599</v>
      </c>
      <c r="F82" s="115" t="s">
        <v>6624</v>
      </c>
      <c r="G82" s="115" t="s">
        <v>6711</v>
      </c>
      <c r="H82" s="114">
        <f>VLOOKUP($G82,JOBS!$C:$G,4,FALSE)</f>
        <v>29.627791999999999</v>
      </c>
      <c r="I82" s="114">
        <f>VLOOKUP($G82,JOBS!$C:$G,5,FALSE)</f>
        <v>-95.592920000000007</v>
      </c>
      <c r="J82" s="114">
        <f>ROUND(ACOS(COS(RADIANS(90-D82)) *COS(RADIANS(90-H82)) +SIN(RADIANS(90-D82)) *SIN(RADIANS(90-H82)) *COS(RADIANS(E82-I82))) *3959,2)</f>
        <v>5.91</v>
      </c>
    </row>
    <row r="83" spans="1:10" x14ac:dyDescent="0.25">
      <c r="A83" s="115">
        <v>410028</v>
      </c>
      <c r="B83" s="115" t="s">
        <v>407</v>
      </c>
      <c r="C83" s="114" t="s">
        <v>6536</v>
      </c>
      <c r="D83" s="115">
        <v>30.366243700267901</v>
      </c>
      <c r="E83" s="115">
        <v>-95.286944274307203</v>
      </c>
      <c r="F83" s="115" t="s">
        <v>6635</v>
      </c>
      <c r="G83" s="115" t="s">
        <v>6708</v>
      </c>
      <c r="H83" s="114">
        <f>VLOOKUP($G83,JOBS!$C:$G,4,FALSE)</f>
        <v>30.323046000000001</v>
      </c>
      <c r="I83" s="114">
        <f>VLOOKUP($G83,JOBS!$C:$G,5,FALSE)</f>
        <v>-95.193740000000005</v>
      </c>
      <c r="J83" s="114">
        <f>ROUND(ACOS(COS(RADIANS(90-D83)) *COS(RADIANS(90-H83)) +SIN(RADIANS(90-D83)) *SIN(RADIANS(90-H83)) *COS(RADIANS(E83-I83))) *3959,2)</f>
        <v>6.31</v>
      </c>
    </row>
    <row r="84" spans="1:10" x14ac:dyDescent="0.25">
      <c r="A84" s="115">
        <v>410031</v>
      </c>
      <c r="B84" s="115" t="s">
        <v>2984</v>
      </c>
      <c r="C84" s="114" t="s">
        <v>6494</v>
      </c>
      <c r="D84" s="115">
        <v>29.699121035770801</v>
      </c>
      <c r="E84" s="115">
        <v>-95.384615218181096</v>
      </c>
      <c r="F84" s="115" t="s">
        <v>6592</v>
      </c>
      <c r="G84" s="115" t="s">
        <v>6702</v>
      </c>
      <c r="H84" s="114">
        <f>VLOOKUP($G84,JOBS!$C:$G,4,FALSE)</f>
        <v>29.711615999999999</v>
      </c>
      <c r="I84" s="114">
        <f>VLOOKUP($G84,JOBS!$C:$G,5,FALSE)</f>
        <v>-95.341607999999994</v>
      </c>
      <c r="J84" s="114">
        <f>ROUND(ACOS(COS(RADIANS(90-D84)) *COS(RADIANS(90-H84)) +SIN(RADIANS(90-D84)) *SIN(RADIANS(90-H84)) *COS(RADIANS(E84-I84))) *3959,2)</f>
        <v>2.72</v>
      </c>
    </row>
    <row r="85" spans="1:10" x14ac:dyDescent="0.25">
      <c r="A85" s="115">
        <v>410032</v>
      </c>
      <c r="B85" s="115" t="s">
        <v>3745</v>
      </c>
      <c r="C85" s="114" t="s">
        <v>6495</v>
      </c>
      <c r="D85" s="115">
        <v>29.761366146677201</v>
      </c>
      <c r="E85" s="115">
        <v>-95.881936096744795</v>
      </c>
      <c r="F85" s="115" t="s">
        <v>6593</v>
      </c>
      <c r="G85" s="115" t="s">
        <v>6403</v>
      </c>
      <c r="H85" s="114">
        <f>VLOOKUP($G85,JOBS!$C:$G,4,FALSE)</f>
        <v>29.536175159999999</v>
      </c>
      <c r="I85" s="114">
        <f>VLOOKUP($G85,JOBS!$C:$G,5,FALSE)</f>
        <v>-95.774510050000004</v>
      </c>
      <c r="J85" s="114">
        <f>ROUND(ACOS(COS(RADIANS(90-D85)) *COS(RADIANS(90-H85)) +SIN(RADIANS(90-D85)) *SIN(RADIANS(90-H85)) *COS(RADIANS(E85-I85))) *3959,2)</f>
        <v>16.84</v>
      </c>
    </row>
    <row r="86" spans="1:10" x14ac:dyDescent="0.25">
      <c r="A86" s="115">
        <v>440032</v>
      </c>
      <c r="B86" s="115" t="s">
        <v>41</v>
      </c>
      <c r="C86" s="114" t="s">
        <v>6578</v>
      </c>
      <c r="D86" s="115">
        <v>30.064879696986001</v>
      </c>
      <c r="E86" s="115">
        <v>-95.233024787808901</v>
      </c>
      <c r="F86" s="115" t="s">
        <v>6677</v>
      </c>
      <c r="G86" s="115" t="s">
        <v>6332</v>
      </c>
      <c r="H86" s="114">
        <f>VLOOKUP($G86,JOBS!$C:$G,4,FALSE)</f>
        <v>29.889707500185501</v>
      </c>
      <c r="I86" s="114">
        <f>VLOOKUP($G86,JOBS!$C:$G,5,FALSE)</f>
        <v>-95.252470302682596</v>
      </c>
      <c r="J86" s="114">
        <f>ROUND(ACOS(COS(RADIANS(90-D86)) *COS(RADIANS(90-H86)) +SIN(RADIANS(90-D86)) *SIN(RADIANS(90-H86)) *COS(RADIANS(E86-I86))) *3959,2)</f>
        <v>12.16</v>
      </c>
    </row>
    <row r="87" spans="1:10" x14ac:dyDescent="0.25">
      <c r="A87" s="115">
        <v>440061</v>
      </c>
      <c r="B87" s="115" t="s">
        <v>366</v>
      </c>
      <c r="C87" s="114" t="s">
        <v>6515</v>
      </c>
      <c r="D87" s="115">
        <v>29.92717996</v>
      </c>
      <c r="E87" s="115">
        <v>-93.932024386666598</v>
      </c>
      <c r="F87" s="115" t="s">
        <v>6614</v>
      </c>
      <c r="G87" s="115" t="s">
        <v>6331</v>
      </c>
      <c r="H87" s="114">
        <f>VLOOKUP($G87,JOBS!$C:$G,4,FALSE)</f>
        <v>29.930902360000001</v>
      </c>
      <c r="I87" s="114">
        <f>VLOOKUP($G87,JOBS!$C:$G,5,FALSE)</f>
        <v>-93.938236160000002</v>
      </c>
      <c r="J87" s="114">
        <f>ROUND(ACOS(COS(RADIANS(90-D87)) *COS(RADIANS(90-H87)) +SIN(RADIANS(90-D87)) *SIN(RADIANS(90-H87)) *COS(RADIANS(E87-I87))) *3959,2)</f>
        <v>0.45</v>
      </c>
    </row>
    <row r="88" spans="1:10" x14ac:dyDescent="0.25">
      <c r="A88" s="115">
        <v>440072</v>
      </c>
      <c r="B88" s="115" t="s">
        <v>352</v>
      </c>
      <c r="C88" s="114" t="s">
        <v>6517</v>
      </c>
      <c r="D88" s="115">
        <v>29.921073510204</v>
      </c>
      <c r="E88" s="115">
        <v>-93.904458693877501</v>
      </c>
      <c r="F88" s="115" t="s">
        <v>6616</v>
      </c>
      <c r="G88" s="115" t="s">
        <v>6396</v>
      </c>
      <c r="H88" s="114" t="str">
        <f>VLOOKUP($G88,JOBS!$C:$G,4,FALSE)</f>
        <v> 29.94076</v>
      </c>
      <c r="I88" s="114">
        <f>VLOOKUP($G88,JOBS!$C:$G,5,FALSE)</f>
        <v>-93.914024400000002</v>
      </c>
      <c r="J88" s="114" t="e">
        <f>ROUND(ACOS(COS(RADIANS(90-D88)) *COS(RADIANS(90-H88)) +SIN(RADIANS(90-D88)) *SIN(RADIANS(90-H88)) *COS(RADIANS(E88-I88))) *3959,2)</f>
        <v>#VALUE!</v>
      </c>
    </row>
    <row r="89" spans="1:10" x14ac:dyDescent="0.25">
      <c r="A89" s="115">
        <v>440082</v>
      </c>
      <c r="B89" s="115" t="s">
        <v>88</v>
      </c>
      <c r="C89" s="114" t="s">
        <v>6501</v>
      </c>
      <c r="D89" s="115">
        <v>29.851645449351</v>
      </c>
      <c r="E89" s="115">
        <v>-95.737990801307603</v>
      </c>
      <c r="F89" s="115" t="s">
        <v>6599</v>
      </c>
      <c r="G89" s="115" t="s">
        <v>6707</v>
      </c>
      <c r="H89" s="114">
        <f>VLOOKUP($G89,JOBS!$C:$G,4,FALSE)</f>
        <v>29.971623999999998</v>
      </c>
      <c r="I89" s="114">
        <f>VLOOKUP($G89,JOBS!$C:$G,5,FALSE)</f>
        <v>-95.693061</v>
      </c>
      <c r="J89" s="114">
        <f>ROUND(ACOS(COS(RADIANS(90-D89)) *COS(RADIANS(90-H89)) +SIN(RADIANS(90-D89)) *SIN(RADIANS(90-H89)) *COS(RADIANS(E89-I89))) *3959,2)</f>
        <v>8.7200000000000006</v>
      </c>
    </row>
    <row r="90" spans="1:10" x14ac:dyDescent="0.25">
      <c r="A90" s="115">
        <v>440086</v>
      </c>
      <c r="B90" s="115" t="s">
        <v>673</v>
      </c>
      <c r="C90" s="114" t="s">
        <v>6503</v>
      </c>
      <c r="D90" s="115">
        <v>30.150975920580201</v>
      </c>
      <c r="E90" s="115">
        <v>-95.178379345478106</v>
      </c>
      <c r="F90" s="115" t="s">
        <v>6601</v>
      </c>
      <c r="G90" s="115" t="s">
        <v>6708</v>
      </c>
      <c r="H90" s="114">
        <f>VLOOKUP($G90,JOBS!$C:$G,4,FALSE)</f>
        <v>30.323046000000001</v>
      </c>
      <c r="I90" s="114">
        <f>VLOOKUP($G90,JOBS!$C:$G,5,FALSE)</f>
        <v>-95.193740000000005</v>
      </c>
      <c r="J90" s="114">
        <f>ROUND(ACOS(COS(RADIANS(90-D90)) *COS(RADIANS(90-H90)) +SIN(RADIANS(90-D90)) *SIN(RADIANS(90-H90)) *COS(RADIANS(E90-I90))) *3959,2)</f>
        <v>11.92</v>
      </c>
    </row>
    <row r="91" spans="1:10" x14ac:dyDescent="0.25">
      <c r="A91" s="115">
        <v>440259</v>
      </c>
      <c r="B91" s="115" t="s">
        <v>151</v>
      </c>
      <c r="C91" s="114" t="s">
        <v>6506</v>
      </c>
      <c r="D91" s="115">
        <v>30.045157324171701</v>
      </c>
      <c r="E91" s="115">
        <v>-94.911327199009605</v>
      </c>
      <c r="F91" s="115" t="s">
        <v>6604</v>
      </c>
      <c r="G91" s="115" t="s">
        <v>6332</v>
      </c>
      <c r="H91" s="114">
        <f>VLOOKUP($G91,JOBS!$C:$G,4,FALSE)</f>
        <v>29.889707500185501</v>
      </c>
      <c r="I91" s="114">
        <f>VLOOKUP($G91,JOBS!$C:$G,5,FALSE)</f>
        <v>-95.252470302682596</v>
      </c>
      <c r="J91" s="114">
        <f>ROUND(ACOS(COS(RADIANS(90-D91)) *COS(RADIANS(90-H91)) +SIN(RADIANS(90-D91)) *SIN(RADIANS(90-H91)) *COS(RADIANS(E91-I91))) *3959,2)</f>
        <v>23.07</v>
      </c>
    </row>
    <row r="92" spans="1:10" x14ac:dyDescent="0.25">
      <c r="A92" s="115">
        <v>440273</v>
      </c>
      <c r="B92" s="115" t="s">
        <v>360</v>
      </c>
      <c r="C92" s="114" t="s">
        <v>6567</v>
      </c>
      <c r="D92" s="115">
        <v>30.002219858740201</v>
      </c>
      <c r="E92" s="115">
        <v>-94.968534750579096</v>
      </c>
      <c r="F92" s="115" t="s">
        <v>6666</v>
      </c>
      <c r="G92" s="115" t="s">
        <v>6332</v>
      </c>
      <c r="H92" s="114">
        <f>VLOOKUP($G92,JOBS!$C:$G,4,FALSE)</f>
        <v>29.889707500185501</v>
      </c>
      <c r="I92" s="114">
        <f>VLOOKUP($G92,JOBS!$C:$G,5,FALSE)</f>
        <v>-95.252470302682596</v>
      </c>
      <c r="J92" s="114">
        <f>ROUND(ACOS(COS(RADIANS(90-D92)) *COS(RADIANS(90-H92)) +SIN(RADIANS(90-D92)) *SIN(RADIANS(90-H92)) *COS(RADIANS(E92-I92))) *3959,2)</f>
        <v>18.690000000000001</v>
      </c>
    </row>
    <row r="93" spans="1:10" x14ac:dyDescent="0.25">
      <c r="A93" s="115">
        <v>440364</v>
      </c>
      <c r="B93" s="115" t="s">
        <v>169</v>
      </c>
      <c r="C93" s="114" t="s">
        <v>6585</v>
      </c>
      <c r="D93" s="115">
        <v>29.7783648170265</v>
      </c>
      <c r="E93" s="115">
        <v>-95.463800547143705</v>
      </c>
      <c r="F93" s="115" t="s">
        <v>6684</v>
      </c>
      <c r="G93" s="115" t="s">
        <v>604</v>
      </c>
      <c r="H93" s="114">
        <f>VLOOKUP($G93,JOBS!$C:$G,4,FALSE)</f>
        <v>29.731069999999999</v>
      </c>
      <c r="I93" s="114">
        <f>VLOOKUP($G93,JOBS!$C:$G,5,FALSE)</f>
        <v>-95.42568</v>
      </c>
      <c r="J93" s="114">
        <f>ROUND(ACOS(COS(RADIANS(90-D93)) *COS(RADIANS(90-H93)) +SIN(RADIANS(90-D93)) *SIN(RADIANS(90-H93)) *COS(RADIANS(E93-I93))) *3959,2)</f>
        <v>3.99</v>
      </c>
    </row>
    <row r="94" spans="1:10" x14ac:dyDescent="0.25">
      <c r="A94" s="115">
        <v>800002</v>
      </c>
      <c r="B94" s="115" t="s">
        <v>691</v>
      </c>
      <c r="C94" s="114" t="s">
        <v>6565</v>
      </c>
      <c r="D94" s="115">
        <v>32.896449489795899</v>
      </c>
      <c r="E94" s="115">
        <v>-97.338634551020405</v>
      </c>
      <c r="F94" s="115" t="s">
        <v>6664</v>
      </c>
      <c r="G94" s="115" t="s">
        <v>6399</v>
      </c>
      <c r="H94" s="114">
        <f>VLOOKUP($G94,JOBS!$C:$G,4,FALSE)</f>
        <v>32.860897100000003</v>
      </c>
      <c r="I94" s="114">
        <f>VLOOKUP($G94,JOBS!$C:$G,5,FALSE)</f>
        <v>-97.290145899999999</v>
      </c>
      <c r="J94" s="114">
        <f>ROUND(ACOS(COS(RADIANS(90-D94)) *COS(RADIANS(90-H94)) +SIN(RADIANS(90-D94)) *SIN(RADIANS(90-H94)) *COS(RADIANS(E94-I94))) *3959,2)</f>
        <v>3.74</v>
      </c>
    </row>
    <row r="95" spans="1:10" x14ac:dyDescent="0.25">
      <c r="A95" s="115">
        <v>800033</v>
      </c>
      <c r="B95" s="115" t="s">
        <v>174</v>
      </c>
      <c r="C95" s="114" t="s">
        <v>6499</v>
      </c>
      <c r="D95" s="115">
        <v>33.138317681925201</v>
      </c>
      <c r="E95" s="115">
        <v>-97.1069144144262</v>
      </c>
      <c r="F95" s="115" t="s">
        <v>6597</v>
      </c>
      <c r="G95" s="115" t="s">
        <v>6402</v>
      </c>
      <c r="H95" s="114">
        <f>VLOOKUP($G95,JOBS!$C:$G,4,FALSE)</f>
        <v>32.795900000000003</v>
      </c>
      <c r="I95" s="114">
        <f>VLOOKUP($G95,JOBS!$C:$G,5,FALSE)</f>
        <v>-96.815449999999998</v>
      </c>
      <c r="J95" s="114">
        <f>ROUND(ACOS(COS(RADIANS(90-D95)) *COS(RADIANS(90-H95)) +SIN(RADIANS(90-D95)) *SIN(RADIANS(90-H95)) *COS(RADIANS(E95-I95))) *3959,2)</f>
        <v>29.07</v>
      </c>
    </row>
    <row r="96" spans="1:10" x14ac:dyDescent="0.25">
      <c r="A96" s="115">
        <v>800044</v>
      </c>
      <c r="B96" s="115" t="s">
        <v>464</v>
      </c>
      <c r="C96" s="114" t="s">
        <v>6557</v>
      </c>
      <c r="D96" s="115">
        <v>32.862550179449997</v>
      </c>
      <c r="E96" s="115">
        <v>-96.541249820963301</v>
      </c>
      <c r="F96" s="115" t="s">
        <v>6656</v>
      </c>
      <c r="G96" s="115" t="s">
        <v>6395</v>
      </c>
      <c r="H96" s="114">
        <f>VLOOKUP($G96,JOBS!$C:$G,4,FALSE)</f>
        <v>32.926258099999998</v>
      </c>
      <c r="I96" s="114">
        <f>VLOOKUP($G96,JOBS!$C:$G,5,FALSE)</f>
        <v>-96.483810000000005</v>
      </c>
      <c r="J96" s="114">
        <f>ROUND(ACOS(COS(RADIANS(90-D96)) *COS(RADIANS(90-H96)) +SIN(RADIANS(90-D96)) *SIN(RADIANS(90-H96)) *COS(RADIANS(E96-I96))) *3959,2)</f>
        <v>5.52</v>
      </c>
    </row>
    <row r="97" spans="1:10" x14ac:dyDescent="0.25">
      <c r="A97" s="115">
        <v>800053</v>
      </c>
      <c r="B97" s="115" t="s">
        <v>435</v>
      </c>
      <c r="C97" s="114" t="s">
        <v>6513</v>
      </c>
      <c r="D97" s="115">
        <v>32.871943020408096</v>
      </c>
      <c r="E97" s="115">
        <v>-96.617749102040804</v>
      </c>
      <c r="F97" s="115" t="s">
        <v>6612</v>
      </c>
      <c r="G97" s="115" t="s">
        <v>6701</v>
      </c>
      <c r="H97" s="114">
        <f>VLOOKUP($G97,JOBS!$C:$G,4,FALSE)</f>
        <v>32.878999</v>
      </c>
      <c r="I97" s="114">
        <f>VLOOKUP($G97,JOBS!$C:$G,5,FALSE)</f>
        <v>-96.665597000000005</v>
      </c>
      <c r="J97" s="114">
        <f>ROUND(ACOS(COS(RADIANS(90-D97)) *COS(RADIANS(90-H97)) +SIN(RADIANS(90-D97)) *SIN(RADIANS(90-H97)) *COS(RADIANS(E97-I97))) *3959,2)</f>
        <v>2.82</v>
      </c>
    </row>
    <row r="98" spans="1:10" x14ac:dyDescent="0.25">
      <c r="A98" s="115">
        <v>800057</v>
      </c>
      <c r="B98" s="115" t="s">
        <v>415</v>
      </c>
      <c r="C98" s="114" t="s">
        <v>6551</v>
      </c>
      <c r="D98" s="115">
        <v>32.8453878383838</v>
      </c>
      <c r="E98" s="115">
        <v>-97.178382686868602</v>
      </c>
      <c r="F98" s="115" t="s">
        <v>6650</v>
      </c>
      <c r="G98" s="115" t="s">
        <v>602</v>
      </c>
      <c r="H98" s="114">
        <f>VLOOKUP($G98,JOBS!$C:$G,4,FALSE)</f>
        <v>32.839852</v>
      </c>
      <c r="I98" s="114">
        <f>VLOOKUP($G98,JOBS!$C:$G,5,FALSE)</f>
        <v>-97.193674000000001</v>
      </c>
      <c r="J98" s="114">
        <f>ROUND(ACOS(COS(RADIANS(90-D98)) *COS(RADIANS(90-H98)) +SIN(RADIANS(90-D98)) *SIN(RADIANS(90-H98)) *COS(RADIANS(E98-I98))) *3959,2)</f>
        <v>0.97</v>
      </c>
    </row>
    <row r="99" spans="1:10" x14ac:dyDescent="0.25">
      <c r="A99" s="115">
        <v>800062</v>
      </c>
      <c r="B99" s="115" t="s">
        <v>2988</v>
      </c>
      <c r="C99" s="114" t="s">
        <v>6523</v>
      </c>
      <c r="D99" s="115">
        <v>32.8590451180823</v>
      </c>
      <c r="E99" s="115">
        <v>-97.234193960923307</v>
      </c>
      <c r="F99" s="115" t="s">
        <v>6622</v>
      </c>
      <c r="G99" s="115" t="s">
        <v>602</v>
      </c>
      <c r="H99" s="114">
        <f>VLOOKUP($G99,JOBS!$C:$G,4,FALSE)</f>
        <v>32.839852</v>
      </c>
      <c r="I99" s="114">
        <f>VLOOKUP($G99,JOBS!$C:$G,5,FALSE)</f>
        <v>-97.193674000000001</v>
      </c>
      <c r="J99" s="114">
        <f>ROUND(ACOS(COS(RADIANS(90-D99)) *COS(RADIANS(90-H99)) +SIN(RADIANS(90-D99)) *SIN(RADIANS(90-H99)) *COS(RADIANS(E99-I99))) *3959,2)</f>
        <v>2.7</v>
      </c>
    </row>
    <row r="100" spans="1:10" x14ac:dyDescent="0.25">
      <c r="A100" s="115">
        <v>820003</v>
      </c>
      <c r="B100" s="115" t="s">
        <v>419</v>
      </c>
      <c r="C100" s="114" t="s">
        <v>6530</v>
      </c>
      <c r="D100" s="115">
        <v>32.8446845367652</v>
      </c>
      <c r="E100" s="115">
        <v>-97.290184677607101</v>
      </c>
      <c r="F100" s="115" t="s">
        <v>6629</v>
      </c>
      <c r="G100" s="115" t="s">
        <v>6399</v>
      </c>
      <c r="H100" s="114">
        <f>VLOOKUP($G100,JOBS!$C:$G,4,FALSE)</f>
        <v>32.860897100000003</v>
      </c>
      <c r="I100" s="114">
        <f>VLOOKUP($G100,JOBS!$C:$G,5,FALSE)</f>
        <v>-97.290145899999999</v>
      </c>
      <c r="J100" s="114">
        <f>ROUND(ACOS(COS(RADIANS(90-D100)) *COS(RADIANS(90-H100)) +SIN(RADIANS(90-D100)) *SIN(RADIANS(90-H100)) *COS(RADIANS(E100-I100))) *3959,2)</f>
        <v>1.1200000000000001</v>
      </c>
    </row>
  </sheetData>
  <autoFilter ref="A1:J100" xr:uid="{007AA9BC-A577-4613-8863-AD332800A310}">
    <sortState xmlns:xlrd2="http://schemas.microsoft.com/office/spreadsheetml/2017/richdata2" ref="A2:J100">
      <sortCondition ref="A1:A100"/>
    </sortState>
  </autoFilter>
  <mergeCells count="1">
    <mergeCell ref="M1:M6"/>
  </mergeCells>
  <conditionalFormatting sqref="J2:J100">
    <cfRule type="cellIs" dxfId="3" priority="3" operator="greaterThan">
      <formula>30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0BA4115-F1BA-4A0C-AA32-CC65BCD19ED7}">
          <x14:formula1>
            <xm:f>JOBS!$C$2:$C$64</xm:f>
          </x14:formula1>
          <xm:sqref>G2:G100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19A7-230C-477F-AFCA-FE3487311105}">
  <sheetPr codeName="Sheet14"/>
  <dimension ref="A1:K425"/>
  <sheetViews>
    <sheetView tabSelected="1" zoomScale="85" zoomScaleNormal="85" workbookViewId="0">
      <selection activeCell="D133" sqref="D133"/>
    </sheetView>
  </sheetViews>
  <sheetFormatPr defaultRowHeight="15" x14ac:dyDescent="0.25"/>
  <cols>
    <col min="1" max="1" width="9.5703125" style="117" bestFit="1" customWidth="1"/>
    <col min="2" max="2" width="12.85546875" style="117" bestFit="1" customWidth="1"/>
    <col min="3" max="3" width="13.42578125" style="117" bestFit="1" customWidth="1"/>
    <col min="4" max="4" width="44.7109375" style="117" bestFit="1" customWidth="1"/>
    <col min="5" max="5" width="19" style="117" bestFit="1" customWidth="1"/>
    <col min="6" max="6" width="13.7109375" style="117" bestFit="1" customWidth="1"/>
    <col min="7" max="7" width="14.42578125" style="117" bestFit="1" customWidth="1"/>
    <col min="8" max="8" width="13.42578125" style="117" bestFit="1" customWidth="1"/>
    <col min="9" max="9" width="19.85546875" style="117" bestFit="1" customWidth="1"/>
    <col min="10" max="10" width="29.85546875" style="117" bestFit="1" customWidth="1"/>
    <col min="11" max="11" width="20.28515625" style="117" bestFit="1" customWidth="1"/>
    <col min="12" max="16384" width="9.140625" style="117"/>
  </cols>
  <sheetData>
    <row r="1" spans="1:11" x14ac:dyDescent="0.25">
      <c r="A1" s="166" t="s">
        <v>6343</v>
      </c>
      <c r="B1" s="170" t="s">
        <v>6344</v>
      </c>
      <c r="C1" s="167" t="s">
        <v>6345</v>
      </c>
      <c r="D1" s="167" t="s">
        <v>6346</v>
      </c>
      <c r="E1" s="167" t="s">
        <v>6347</v>
      </c>
      <c r="F1" s="167" t="s">
        <v>6348</v>
      </c>
      <c r="G1" s="167" t="s">
        <v>6349</v>
      </c>
      <c r="H1" s="167" t="s">
        <v>6719</v>
      </c>
      <c r="I1" s="167" t="s">
        <v>6721</v>
      </c>
      <c r="J1" s="167" t="s">
        <v>6720</v>
      </c>
      <c r="K1" s="167" t="s">
        <v>6722</v>
      </c>
    </row>
    <row r="2" spans="1:11" x14ac:dyDescent="0.25">
      <c r="A2" s="171">
        <v>2</v>
      </c>
      <c r="B2" s="116" t="str">
        <f>IF($A2=2,"DFW",IF($A2=3,"WTX",IF($A2=4,"HOU","")))</f>
        <v>DFW</v>
      </c>
      <c r="C2" s="115" t="s">
        <v>6701</v>
      </c>
      <c r="D2" s="115" t="s">
        <v>6723</v>
      </c>
      <c r="E2" s="168"/>
      <c r="F2" s="115">
        <v>32.878999</v>
      </c>
      <c r="G2" s="115">
        <v>-96.665597000000005</v>
      </c>
      <c r="H2" s="168" t="s">
        <v>6701</v>
      </c>
      <c r="I2" s="115" t="s">
        <v>6352</v>
      </c>
      <c r="J2" s="115" t="s">
        <v>6724</v>
      </c>
      <c r="K2" s="115" t="s">
        <v>4242</v>
      </c>
    </row>
    <row r="3" spans="1:11" x14ac:dyDescent="0.25">
      <c r="A3" s="171">
        <v>4</v>
      </c>
      <c r="B3" s="116" t="str">
        <f>IF($A3=2,"DFW",IF($A3=3,"WTX",IF($A3=4,"HOU","")))</f>
        <v>HOU</v>
      </c>
      <c r="C3" s="115" t="s">
        <v>6702</v>
      </c>
      <c r="D3" s="115" t="s">
        <v>6725</v>
      </c>
      <c r="E3" s="168"/>
      <c r="F3" s="115">
        <v>29.711615999999999</v>
      </c>
      <c r="G3" s="115">
        <v>-95.341607999999994</v>
      </c>
      <c r="H3" s="168" t="s">
        <v>6702</v>
      </c>
      <c r="I3" s="115" t="s">
        <v>6726</v>
      </c>
      <c r="J3" s="115" t="s">
        <v>6727</v>
      </c>
      <c r="K3" s="115" t="s">
        <v>4330</v>
      </c>
    </row>
    <row r="4" spans="1:11" x14ac:dyDescent="0.25">
      <c r="A4" s="165">
        <v>2</v>
      </c>
      <c r="B4" s="116" t="str">
        <f>IF($A4=2,"DFW",IF($A4=3,"WTX",IF($A4=4,"HOU","")))</f>
        <v>DFW</v>
      </c>
      <c r="C4" s="116" t="s">
        <v>6337</v>
      </c>
      <c r="D4" s="116" t="s">
        <v>6404</v>
      </c>
      <c r="E4" s="119">
        <v>23941055.469999999</v>
      </c>
      <c r="F4" s="116">
        <v>32.6423743</v>
      </c>
      <c r="G4" s="116">
        <v>-97.012036100000003</v>
      </c>
      <c r="H4" s="116" t="s">
        <v>6337</v>
      </c>
      <c r="I4" s="116"/>
      <c r="J4" s="116"/>
      <c r="K4" s="116"/>
    </row>
    <row r="5" spans="1:11" x14ac:dyDescent="0.25">
      <c r="A5" s="171">
        <v>2</v>
      </c>
      <c r="B5" s="116" t="str">
        <f>IF($A5=2,"DFW",IF($A5=3,"WTX",IF($A5=4,"HOU","")))</f>
        <v>DFW</v>
      </c>
      <c r="C5" s="115" t="s">
        <v>6337</v>
      </c>
      <c r="D5" s="115" t="s">
        <v>6728</v>
      </c>
      <c r="E5" s="168"/>
      <c r="F5" s="115">
        <v>32.642373999999997</v>
      </c>
      <c r="G5" s="115">
        <v>-97.012035999999995</v>
      </c>
      <c r="H5" s="168" t="s">
        <v>6337</v>
      </c>
      <c r="I5" s="115" t="s">
        <v>6352</v>
      </c>
      <c r="J5" s="115" t="s">
        <v>6729</v>
      </c>
      <c r="K5" s="115" t="s">
        <v>4167</v>
      </c>
    </row>
    <row r="6" spans="1:11" x14ac:dyDescent="0.25">
      <c r="A6" s="171">
        <v>2</v>
      </c>
      <c r="B6" s="116" t="str">
        <f>IF($A6=2,"DFW",IF($A6=3,"WTX",IF($A6=4,"HOU","")))</f>
        <v>DFW</v>
      </c>
      <c r="C6" s="115" t="s">
        <v>6337</v>
      </c>
      <c r="D6" s="115" t="s">
        <v>6728</v>
      </c>
      <c r="E6" s="168"/>
      <c r="F6" s="115">
        <v>32.656489000000001</v>
      </c>
      <c r="G6" s="115">
        <v>-96.979911999999999</v>
      </c>
      <c r="H6" s="168" t="s">
        <v>6337</v>
      </c>
      <c r="I6" s="115" t="s">
        <v>6352</v>
      </c>
      <c r="J6" s="115" t="s">
        <v>6730</v>
      </c>
      <c r="K6" s="115" t="s">
        <v>4104</v>
      </c>
    </row>
    <row r="7" spans="1:11" x14ac:dyDescent="0.25">
      <c r="A7" s="171">
        <v>2</v>
      </c>
      <c r="B7" s="116" t="str">
        <f>IF($A7=2,"DFW",IF($A7=3,"WTX",IF($A7=4,"HOU","")))</f>
        <v>DFW</v>
      </c>
      <c r="C7" s="115" t="s">
        <v>6703</v>
      </c>
      <c r="D7" s="115" t="s">
        <v>6827</v>
      </c>
      <c r="E7" s="168"/>
      <c r="F7" s="115">
        <v>32.69256</v>
      </c>
      <c r="G7" s="115">
        <v>-97.016009999999994</v>
      </c>
      <c r="H7" s="168" t="s">
        <v>6703</v>
      </c>
      <c r="I7" s="115" t="s">
        <v>6352</v>
      </c>
      <c r="J7" s="115" t="s">
        <v>6729</v>
      </c>
      <c r="K7" s="115" t="s">
        <v>4167</v>
      </c>
    </row>
    <row r="8" spans="1:11" x14ac:dyDescent="0.25">
      <c r="A8" s="171">
        <v>2</v>
      </c>
      <c r="B8" s="116" t="str">
        <f>IF($A8=2,"DFW",IF($A8=3,"WTX",IF($A8=4,"HOU","")))</f>
        <v>DFW</v>
      </c>
      <c r="C8" s="115" t="s">
        <v>6338</v>
      </c>
      <c r="D8" s="115" t="s">
        <v>6367</v>
      </c>
      <c r="E8" s="119">
        <v>6950939.6100000003</v>
      </c>
      <c r="F8" s="115">
        <v>32.804515000000002</v>
      </c>
      <c r="G8" s="115">
        <v>-97.332092000000003</v>
      </c>
      <c r="H8" s="168" t="s">
        <v>6338</v>
      </c>
      <c r="I8" s="115" t="s">
        <v>6355</v>
      </c>
      <c r="J8" s="115" t="s">
        <v>6731</v>
      </c>
      <c r="K8" s="115" t="s">
        <v>4119</v>
      </c>
    </row>
    <row r="9" spans="1:11" x14ac:dyDescent="0.25">
      <c r="A9" s="171">
        <v>2</v>
      </c>
      <c r="B9" s="116" t="str">
        <f>IF($A9=2,"DFW",IF($A9=3,"WTX",IF($A9=4,"HOU","")))</f>
        <v>DFW</v>
      </c>
      <c r="C9" s="115" t="s">
        <v>6338</v>
      </c>
      <c r="D9" s="115" t="s">
        <v>6367</v>
      </c>
      <c r="E9" s="119">
        <v>6950939.6100000003</v>
      </c>
      <c r="F9" s="115">
        <v>32.803220000000003</v>
      </c>
      <c r="G9" s="115">
        <v>-97.322370000000006</v>
      </c>
      <c r="H9" s="168" t="s">
        <v>6338</v>
      </c>
      <c r="I9" s="115" t="s">
        <v>6355</v>
      </c>
      <c r="J9" s="115" t="s">
        <v>6731</v>
      </c>
      <c r="K9" s="115" t="s">
        <v>4119</v>
      </c>
    </row>
    <row r="10" spans="1:11" x14ac:dyDescent="0.25">
      <c r="A10" s="171">
        <v>2</v>
      </c>
      <c r="B10" s="116" t="str">
        <f>IF($A10=2,"DFW",IF($A10=3,"WTX",IF($A10=4,"HOU","")))</f>
        <v>DFW</v>
      </c>
      <c r="C10" s="115" t="s">
        <v>6336</v>
      </c>
      <c r="D10" s="115" t="s">
        <v>6369</v>
      </c>
      <c r="E10" s="118">
        <v>20961181.719999999</v>
      </c>
      <c r="F10" s="115">
        <v>32.686058000000003</v>
      </c>
      <c r="G10" s="115">
        <v>-97.442216000000002</v>
      </c>
      <c r="H10" s="168" t="s">
        <v>6336</v>
      </c>
      <c r="I10" s="115" t="s">
        <v>6355</v>
      </c>
      <c r="J10" s="115" t="s">
        <v>6731</v>
      </c>
      <c r="K10" s="115" t="s">
        <v>5338</v>
      </c>
    </row>
    <row r="11" spans="1:11" x14ac:dyDescent="0.25">
      <c r="A11" s="171">
        <v>2</v>
      </c>
      <c r="B11" s="116" t="str">
        <f>IF($A11=2,"DFW",IF($A11=3,"WTX",IF($A11=4,"HOU","")))</f>
        <v>DFW</v>
      </c>
      <c r="C11" s="115" t="s">
        <v>6335</v>
      </c>
      <c r="D11" s="115" t="s">
        <v>6368</v>
      </c>
      <c r="E11" s="118">
        <v>20691260.5</v>
      </c>
      <c r="F11" s="115">
        <v>33.238287999999997</v>
      </c>
      <c r="G11" s="115">
        <v>-97.044509000000005</v>
      </c>
      <c r="H11" s="168" t="s">
        <v>6335</v>
      </c>
      <c r="I11" s="115" t="s">
        <v>6366</v>
      </c>
      <c r="J11" s="115" t="s">
        <v>6732</v>
      </c>
      <c r="K11" s="115" t="s">
        <v>4132</v>
      </c>
    </row>
    <row r="12" spans="1:11" x14ac:dyDescent="0.25">
      <c r="A12" s="171">
        <v>2</v>
      </c>
      <c r="B12" s="116" t="str">
        <f>IF($A12=2,"DFW",IF($A12=3,"WTX",IF($A12=4,"HOU","")))</f>
        <v>DFW</v>
      </c>
      <c r="C12" s="115" t="s">
        <v>6335</v>
      </c>
      <c r="D12" s="115" t="s">
        <v>6368</v>
      </c>
      <c r="E12" s="118">
        <v>20691260.5</v>
      </c>
      <c r="F12" s="115">
        <v>33.229928999999998</v>
      </c>
      <c r="G12" s="115">
        <v>-97.003404000000003</v>
      </c>
      <c r="H12" s="168" t="s">
        <v>6335</v>
      </c>
      <c r="I12" s="115" t="s">
        <v>6366</v>
      </c>
      <c r="J12" s="115" t="s">
        <v>6732</v>
      </c>
      <c r="K12" s="115" t="s">
        <v>6733</v>
      </c>
    </row>
    <row r="13" spans="1:11" x14ac:dyDescent="0.25">
      <c r="A13" s="171">
        <v>3</v>
      </c>
      <c r="B13" s="116" t="str">
        <f>IF($A13=2,"DFW",IF($A13=3,"WTX",IF($A13=4,"HOU","")))</f>
        <v>WTX</v>
      </c>
      <c r="C13" s="115" t="s">
        <v>6370</v>
      </c>
      <c r="D13" s="115" t="s">
        <v>6371</v>
      </c>
      <c r="E13" s="118">
        <v>15760356.9</v>
      </c>
      <c r="F13" s="115">
        <v>31.889633</v>
      </c>
      <c r="G13" s="115">
        <v>-102.348589</v>
      </c>
      <c r="H13" s="168" t="s">
        <v>6370</v>
      </c>
      <c r="I13" s="115" t="s">
        <v>6372</v>
      </c>
      <c r="J13" s="115" t="s">
        <v>6734</v>
      </c>
      <c r="K13" s="115" t="s">
        <v>5420</v>
      </c>
    </row>
    <row r="14" spans="1:11" x14ac:dyDescent="0.25">
      <c r="A14" s="171">
        <v>4</v>
      </c>
      <c r="B14" s="116" t="str">
        <f>IF($A14=2,"DFW",IF($A14=3,"WTX",IF($A14=4,"HOU","")))</f>
        <v>HOU</v>
      </c>
      <c r="C14" s="115" t="s">
        <v>6704</v>
      </c>
      <c r="D14" s="115" t="s">
        <v>6735</v>
      </c>
      <c r="E14" s="168"/>
      <c r="F14" s="115">
        <v>29.527867000000001</v>
      </c>
      <c r="G14" s="115">
        <v>-95.399924999999996</v>
      </c>
      <c r="H14" s="168" t="s">
        <v>6704</v>
      </c>
      <c r="I14" s="115" t="s">
        <v>6736</v>
      </c>
      <c r="J14" s="115" t="s">
        <v>6737</v>
      </c>
      <c r="K14" s="115"/>
    </row>
    <row r="15" spans="1:11" x14ac:dyDescent="0.25">
      <c r="A15" s="171">
        <v>2</v>
      </c>
      <c r="B15" s="116" t="str">
        <f>IF($A15=2,"DFW",IF($A15=3,"WTX",IF($A15=4,"HOU","")))</f>
        <v>DFW</v>
      </c>
      <c r="C15" s="115" t="s">
        <v>6339</v>
      </c>
      <c r="D15" s="115" t="s">
        <v>6738</v>
      </c>
      <c r="E15" s="168"/>
      <c r="F15" s="115">
        <v>32.693420000000003</v>
      </c>
      <c r="G15" s="115">
        <v>-97.302847</v>
      </c>
      <c r="H15" s="168" t="s">
        <v>6339</v>
      </c>
      <c r="I15" s="115" t="s">
        <v>6355</v>
      </c>
      <c r="J15" s="115" t="s">
        <v>6731</v>
      </c>
      <c r="K15" s="115" t="s">
        <v>4119</v>
      </c>
    </row>
    <row r="16" spans="1:11" x14ac:dyDescent="0.25">
      <c r="A16" s="171">
        <v>4</v>
      </c>
      <c r="B16" s="116" t="str">
        <f>IF($A16=2,"DFW",IF($A16=3,"WTX",IF($A16=4,"HOU","")))</f>
        <v>HOU</v>
      </c>
      <c r="C16" s="115" t="s">
        <v>6705</v>
      </c>
      <c r="D16" s="115" t="s">
        <v>6739</v>
      </c>
      <c r="E16" s="168"/>
      <c r="F16" s="115">
        <v>29.678284999999999</v>
      </c>
      <c r="G16" s="115">
        <v>-95.476747000000003</v>
      </c>
      <c r="H16" s="168" t="s">
        <v>6705</v>
      </c>
      <c r="I16" s="115" t="s">
        <v>6726</v>
      </c>
      <c r="J16" s="115" t="s">
        <v>6727</v>
      </c>
      <c r="K16" s="115" t="s">
        <v>4330</v>
      </c>
    </row>
    <row r="17" spans="1:11" x14ac:dyDescent="0.25">
      <c r="A17" s="171">
        <v>2</v>
      </c>
      <c r="B17" s="116" t="str">
        <f>IF($A17=2,"DFW",IF($A17=3,"WTX",IF($A17=4,"HOU","")))</f>
        <v>DFW</v>
      </c>
      <c r="C17" s="115" t="s">
        <v>6693</v>
      </c>
      <c r="D17" s="115" t="s">
        <v>6694</v>
      </c>
      <c r="E17" s="168"/>
      <c r="F17" s="115">
        <v>32.901612999999998</v>
      </c>
      <c r="G17" s="115">
        <v>-96.767236999999994</v>
      </c>
      <c r="H17" s="168" t="s">
        <v>6693</v>
      </c>
      <c r="I17" s="115" t="s">
        <v>6352</v>
      </c>
      <c r="J17" s="115" t="s">
        <v>6740</v>
      </c>
      <c r="K17" s="115" t="s">
        <v>4104</v>
      </c>
    </row>
    <row r="18" spans="1:11" x14ac:dyDescent="0.25">
      <c r="A18" s="171">
        <v>3</v>
      </c>
      <c r="B18" s="116" t="str">
        <f>IF($A18=2,"DFW",IF($A18=3,"WTX",IF($A18=4,"HOU","")))</f>
        <v>WTX</v>
      </c>
      <c r="C18" s="115" t="s">
        <v>6718</v>
      </c>
      <c r="D18" s="115" t="s">
        <v>6741</v>
      </c>
      <c r="E18" s="168"/>
      <c r="F18" s="115">
        <v>31.476714999999999</v>
      </c>
      <c r="G18" s="115">
        <v>-100.41295700000001</v>
      </c>
      <c r="H18" s="168" t="s">
        <v>6718</v>
      </c>
      <c r="I18" s="115" t="s">
        <v>6742</v>
      </c>
      <c r="J18" s="115" t="s">
        <v>6743</v>
      </c>
      <c r="K18" s="115" t="s">
        <v>5441</v>
      </c>
    </row>
    <row r="19" spans="1:11" x14ac:dyDescent="0.25">
      <c r="A19" s="171">
        <v>2</v>
      </c>
      <c r="B19" s="116" t="str">
        <f>IF($A19=2,"DFW",IF($A19=3,"WTX",IF($A19=4,"HOU","")))</f>
        <v>DFW</v>
      </c>
      <c r="C19" s="115" t="s">
        <v>718</v>
      </c>
      <c r="D19" s="115" t="s">
        <v>6350</v>
      </c>
      <c r="E19" s="119">
        <v>22480670.859999999</v>
      </c>
      <c r="F19" s="115">
        <v>33.013514999999998</v>
      </c>
      <c r="G19" s="115">
        <v>-96.712457000000001</v>
      </c>
      <c r="H19" s="168" t="s">
        <v>718</v>
      </c>
      <c r="I19" s="115" t="s">
        <v>6351</v>
      </c>
      <c r="J19" s="115" t="s">
        <v>6744</v>
      </c>
      <c r="K19" s="115" t="s">
        <v>4427</v>
      </c>
    </row>
    <row r="20" spans="1:11" x14ac:dyDescent="0.25">
      <c r="A20" s="171">
        <v>3</v>
      </c>
      <c r="B20" s="116" t="str">
        <f>IF($A20=2,"DFW",IF($A20=3,"WTX",IF($A20=4,"HOU","")))</f>
        <v>WTX</v>
      </c>
      <c r="C20" s="115" t="s">
        <v>6715</v>
      </c>
      <c r="D20" s="115" t="s">
        <v>729</v>
      </c>
      <c r="E20" s="168"/>
      <c r="F20" s="115">
        <v>31.895764</v>
      </c>
      <c r="G20" s="115">
        <v>-102.316298</v>
      </c>
      <c r="H20" s="168" t="s">
        <v>6715</v>
      </c>
      <c r="I20" s="115" t="s">
        <v>6372</v>
      </c>
      <c r="J20" s="115" t="s">
        <v>6734</v>
      </c>
      <c r="K20" s="115" t="s">
        <v>5420</v>
      </c>
    </row>
    <row r="21" spans="1:11" x14ac:dyDescent="0.25">
      <c r="A21" s="171">
        <v>3</v>
      </c>
      <c r="B21" s="116" t="str">
        <f>IF($A21=2,"DFW",IF($A21=3,"WTX",IF($A21=4,"HOU","")))</f>
        <v>WTX</v>
      </c>
      <c r="C21" s="115" t="s">
        <v>6716</v>
      </c>
      <c r="D21" s="115" t="s">
        <v>729</v>
      </c>
      <c r="E21" s="168"/>
      <c r="F21" s="115">
        <v>31.683019999999999</v>
      </c>
      <c r="G21" s="115">
        <v>-102.142042</v>
      </c>
      <c r="H21" s="168" t="s">
        <v>6716</v>
      </c>
      <c r="I21" s="115" t="s">
        <v>6745</v>
      </c>
      <c r="J21" s="115" t="s">
        <v>6746</v>
      </c>
      <c r="K21" s="115"/>
    </row>
    <row r="22" spans="1:11" x14ac:dyDescent="0.25">
      <c r="A22" s="171">
        <v>3</v>
      </c>
      <c r="B22" s="116" t="str">
        <f>IF($A22=2,"DFW",IF($A22=3,"WTX",IF($A22=4,"HOU","")))</f>
        <v>WTX</v>
      </c>
      <c r="C22" s="115" t="s">
        <v>6717</v>
      </c>
      <c r="D22" s="115" t="s">
        <v>729</v>
      </c>
      <c r="E22" s="168"/>
      <c r="F22" s="115">
        <v>32.026809</v>
      </c>
      <c r="G22" s="115">
        <v>-101.89716300000001</v>
      </c>
      <c r="H22" s="168" t="s">
        <v>6717</v>
      </c>
      <c r="I22" s="115" t="s">
        <v>6745</v>
      </c>
      <c r="J22" s="115" t="s">
        <v>6747</v>
      </c>
      <c r="K22" s="115"/>
    </row>
    <row r="23" spans="1:11" x14ac:dyDescent="0.25">
      <c r="A23" s="171">
        <v>4</v>
      </c>
      <c r="B23" s="116" t="str">
        <f>IF($A23=2,"DFW",IF($A23=3,"WTX",IF($A23=4,"HOU","")))</f>
        <v>HOU</v>
      </c>
      <c r="C23" s="115" t="s">
        <v>6706</v>
      </c>
      <c r="D23" s="115" t="s">
        <v>6748</v>
      </c>
      <c r="E23" s="168"/>
      <c r="F23" s="115">
        <v>29.690649000000001</v>
      </c>
      <c r="G23" s="115">
        <v>-97.256480999999994</v>
      </c>
      <c r="H23" s="168" t="s">
        <v>6706</v>
      </c>
      <c r="I23" s="115" t="s">
        <v>6749</v>
      </c>
      <c r="J23" s="115" t="s">
        <v>6750</v>
      </c>
      <c r="K23" s="115"/>
    </row>
    <row r="24" spans="1:11" x14ac:dyDescent="0.25">
      <c r="A24" s="171">
        <v>4</v>
      </c>
      <c r="B24" s="116" t="str">
        <f>IF($A24=2,"DFW",IF($A24=3,"WTX",IF($A24=4,"HOU","")))</f>
        <v>HOU</v>
      </c>
      <c r="C24" s="115" t="s">
        <v>6707</v>
      </c>
      <c r="D24" s="115" t="s">
        <v>729</v>
      </c>
      <c r="E24" s="168"/>
      <c r="F24" s="115">
        <v>29.971623999999998</v>
      </c>
      <c r="G24" s="115">
        <v>-95.693061</v>
      </c>
      <c r="H24" s="168" t="s">
        <v>6707</v>
      </c>
      <c r="I24" s="115" t="s">
        <v>6726</v>
      </c>
      <c r="J24" s="115" t="s">
        <v>6751</v>
      </c>
      <c r="K24" s="115"/>
    </row>
    <row r="25" spans="1:11" x14ac:dyDescent="0.25">
      <c r="A25" s="171">
        <v>4</v>
      </c>
      <c r="B25" s="116" t="str">
        <f>IF($A25=2,"DFW",IF($A25=3,"WTX",IF($A25=4,"HOU","")))</f>
        <v>HOU</v>
      </c>
      <c r="C25" s="115" t="s">
        <v>6708</v>
      </c>
      <c r="D25" s="115" t="s">
        <v>729</v>
      </c>
      <c r="E25" s="168"/>
      <c r="F25" s="115">
        <v>30.323046000000001</v>
      </c>
      <c r="G25" s="115">
        <v>-95.193740000000005</v>
      </c>
      <c r="H25" s="168" t="s">
        <v>6708</v>
      </c>
      <c r="I25" s="115" t="s">
        <v>6752</v>
      </c>
      <c r="J25" s="115" t="s">
        <v>6753</v>
      </c>
      <c r="K25" s="115"/>
    </row>
    <row r="26" spans="1:11" x14ac:dyDescent="0.25">
      <c r="A26" s="171">
        <v>4</v>
      </c>
      <c r="B26" s="116" t="str">
        <f>IF($A26=2,"DFW",IF($A26=3,"WTX",IF($A26=4,"HOU","")))</f>
        <v>HOU</v>
      </c>
      <c r="C26" s="115" t="s">
        <v>6709</v>
      </c>
      <c r="D26" s="115" t="s">
        <v>6754</v>
      </c>
      <c r="E26" s="168"/>
      <c r="F26" s="115">
        <v>29.851519</v>
      </c>
      <c r="G26" s="115">
        <v>-96.161148999999995</v>
      </c>
      <c r="H26" s="168" t="s">
        <v>6709</v>
      </c>
      <c r="I26" s="115" t="s">
        <v>6755</v>
      </c>
      <c r="J26" s="115" t="s">
        <v>6756</v>
      </c>
      <c r="K26" s="115"/>
    </row>
    <row r="27" spans="1:11" x14ac:dyDescent="0.25">
      <c r="A27" s="171">
        <v>4</v>
      </c>
      <c r="B27" s="116" t="str">
        <f>IF($A27=2,"DFW",IF($A27=3,"WTX",IF($A27=4,"HOU","")))</f>
        <v>HOU</v>
      </c>
      <c r="C27" s="115" t="s">
        <v>6757</v>
      </c>
      <c r="D27" s="115" t="s">
        <v>6758</v>
      </c>
      <c r="E27" s="168"/>
      <c r="F27" s="115">
        <v>29.974802</v>
      </c>
      <c r="G27" s="115">
        <v>-95.700040999999999</v>
      </c>
      <c r="H27" s="168" t="s">
        <v>6757</v>
      </c>
      <c r="I27" s="115" t="s">
        <v>6726</v>
      </c>
      <c r="J27" s="115" t="s">
        <v>6751</v>
      </c>
      <c r="K27" s="115" t="s">
        <v>4330</v>
      </c>
    </row>
    <row r="28" spans="1:11" x14ac:dyDescent="0.25">
      <c r="A28" s="171">
        <v>4</v>
      </c>
      <c r="B28" s="116" t="str">
        <f>IF($A28=2,"DFW",IF($A28=3,"WTX",IF($A28=4,"HOU","")))</f>
        <v>HOU</v>
      </c>
      <c r="C28" s="115" t="s">
        <v>6710</v>
      </c>
      <c r="D28" s="115" t="s">
        <v>6758</v>
      </c>
      <c r="E28" s="168"/>
      <c r="F28" s="115">
        <v>29.681365</v>
      </c>
      <c r="G28" s="115">
        <v>-95.274164999999996</v>
      </c>
      <c r="H28" s="168" t="s">
        <v>6710</v>
      </c>
      <c r="I28" s="115" t="s">
        <v>6726</v>
      </c>
      <c r="J28" s="115" t="s">
        <v>6727</v>
      </c>
      <c r="K28" s="115" t="s">
        <v>4330</v>
      </c>
    </row>
    <row r="29" spans="1:11" x14ac:dyDescent="0.25">
      <c r="A29" s="171">
        <v>4</v>
      </c>
      <c r="B29" s="116" t="str">
        <f>IF($A29=2,"DFW",IF($A29=3,"WTX",IF($A29=4,"HOU","")))</f>
        <v>HOU</v>
      </c>
      <c r="C29" s="115" t="s">
        <v>6711</v>
      </c>
      <c r="D29" s="115" t="s">
        <v>6758</v>
      </c>
      <c r="E29" s="168"/>
      <c r="F29" s="115">
        <v>29.627791999999999</v>
      </c>
      <c r="G29" s="115">
        <v>-95.592920000000007</v>
      </c>
      <c r="H29" s="168" t="s">
        <v>6711</v>
      </c>
      <c r="I29" s="115" t="s">
        <v>6759</v>
      </c>
      <c r="J29" s="115" t="s">
        <v>6761</v>
      </c>
      <c r="K29" s="115" t="s">
        <v>6760</v>
      </c>
    </row>
    <row r="30" spans="1:11" x14ac:dyDescent="0.25">
      <c r="A30" s="171">
        <v>4</v>
      </c>
      <c r="B30" s="116" t="str">
        <f>IF($A30=2,"DFW",IF($A30=3,"WTX",IF($A30=4,"HOU","")))</f>
        <v>HOU</v>
      </c>
      <c r="C30" s="115" t="s">
        <v>6712</v>
      </c>
      <c r="D30" s="115" t="s">
        <v>6758</v>
      </c>
      <c r="E30" s="168"/>
      <c r="F30" s="115">
        <v>29.581484</v>
      </c>
      <c r="G30" s="115">
        <v>-95.431361999999993</v>
      </c>
      <c r="H30" s="168" t="s">
        <v>6712</v>
      </c>
      <c r="I30" s="115" t="s">
        <v>6759</v>
      </c>
      <c r="J30" s="115" t="s">
        <v>6761</v>
      </c>
      <c r="K30" s="115"/>
    </row>
    <row r="31" spans="1:11" x14ac:dyDescent="0.25">
      <c r="A31" s="171">
        <v>2</v>
      </c>
      <c r="B31" s="116" t="str">
        <f>IF($A31=2,"DFW",IF($A31=3,"WTX",IF($A31=4,"HOU","")))</f>
        <v>DFW</v>
      </c>
      <c r="C31" s="115" t="s">
        <v>6762</v>
      </c>
      <c r="D31" s="115" t="s">
        <v>6695</v>
      </c>
      <c r="E31" s="168"/>
      <c r="F31" s="115">
        <v>32.799427999999999</v>
      </c>
      <c r="G31" s="115">
        <v>-96.716680999999994</v>
      </c>
      <c r="H31" s="168" t="s">
        <v>6762</v>
      </c>
      <c r="I31" s="115" t="s">
        <v>6352</v>
      </c>
      <c r="J31" s="115" t="s">
        <v>6740</v>
      </c>
      <c r="K31" s="115" t="s">
        <v>4104</v>
      </c>
    </row>
    <row r="32" spans="1:11" x14ac:dyDescent="0.25">
      <c r="A32" s="171">
        <v>2</v>
      </c>
      <c r="B32" s="116" t="str">
        <f>IF($A32=2,"DFW",IF($A32=3,"WTX",IF($A32=4,"HOU","")))</f>
        <v>DFW</v>
      </c>
      <c r="C32" s="115" t="s">
        <v>6696</v>
      </c>
      <c r="D32" s="115" t="s">
        <v>6695</v>
      </c>
      <c r="E32" s="168"/>
      <c r="F32" s="115">
        <v>32.787066000000003</v>
      </c>
      <c r="G32" s="115">
        <v>-96.856037999999998</v>
      </c>
      <c r="H32" s="168" t="s">
        <v>6696</v>
      </c>
      <c r="I32" s="115" t="s">
        <v>6352</v>
      </c>
      <c r="J32" s="115" t="s">
        <v>6740</v>
      </c>
      <c r="K32" s="115" t="s">
        <v>4104</v>
      </c>
    </row>
    <row r="33" spans="1:11" x14ac:dyDescent="0.25">
      <c r="A33" s="171">
        <v>2</v>
      </c>
      <c r="B33" s="116" t="str">
        <f>IF($A33=2,"DFW",IF($A33=3,"WTX",IF($A33=4,"HOU","")))</f>
        <v>DFW</v>
      </c>
      <c r="C33" s="115" t="s">
        <v>6697</v>
      </c>
      <c r="D33" s="115" t="s">
        <v>6695</v>
      </c>
      <c r="E33" s="168"/>
      <c r="F33" s="115">
        <v>32.724324000000003</v>
      </c>
      <c r="G33" s="115">
        <v>-96.857652000000002</v>
      </c>
      <c r="H33" s="168" t="s">
        <v>6697</v>
      </c>
      <c r="I33" s="115" t="s">
        <v>6352</v>
      </c>
      <c r="J33" s="115" t="s">
        <v>6740</v>
      </c>
      <c r="K33" s="115" t="s">
        <v>4104</v>
      </c>
    </row>
    <row r="34" spans="1:11" x14ac:dyDescent="0.25">
      <c r="A34" s="171">
        <v>2</v>
      </c>
      <c r="B34" s="116" t="str">
        <f>IF($A34=2,"DFW",IF($A34=3,"WTX",IF($A34=4,"HOU","")))</f>
        <v>DFW</v>
      </c>
      <c r="C34" s="115" t="s">
        <v>6698</v>
      </c>
      <c r="D34" s="115" t="s">
        <v>6695</v>
      </c>
      <c r="E34" s="168"/>
      <c r="F34" s="115">
        <v>32.933675000000001</v>
      </c>
      <c r="G34" s="115">
        <v>-96.769239999999996</v>
      </c>
      <c r="H34" s="168" t="s">
        <v>6698</v>
      </c>
      <c r="I34" s="115" t="s">
        <v>6352</v>
      </c>
      <c r="J34" s="115" t="s">
        <v>6763</v>
      </c>
      <c r="K34" s="115" t="s">
        <v>4104</v>
      </c>
    </row>
    <row r="35" spans="1:11" x14ac:dyDescent="0.25">
      <c r="A35" s="171">
        <v>2</v>
      </c>
      <c r="B35" s="116" t="str">
        <f>IF($A35=2,"DFW",IF($A35=3,"WTX",IF($A35=4,"HOU","")))</f>
        <v>DFW</v>
      </c>
      <c r="C35" s="115" t="s">
        <v>6353</v>
      </c>
      <c r="D35" s="116" t="s">
        <v>6354</v>
      </c>
      <c r="E35" s="118">
        <v>4438591.1500000004</v>
      </c>
      <c r="F35" s="115">
        <v>32.855423999999999</v>
      </c>
      <c r="G35" s="115">
        <v>-97.039511000000005</v>
      </c>
      <c r="H35" s="168" t="s">
        <v>6353</v>
      </c>
      <c r="I35" s="115" t="s">
        <v>6355</v>
      </c>
      <c r="J35" s="115" t="s">
        <v>6764</v>
      </c>
      <c r="K35" s="115" t="s">
        <v>4110</v>
      </c>
    </row>
    <row r="36" spans="1:11" x14ac:dyDescent="0.25">
      <c r="A36" s="171">
        <v>2</v>
      </c>
      <c r="B36" s="116" t="str">
        <f>IF($A36=2,"DFW",IF($A36=3,"WTX",IF($A36=4,"HOU","")))</f>
        <v>DFW</v>
      </c>
      <c r="C36" s="115" t="s">
        <v>6353</v>
      </c>
      <c r="D36" s="116" t="s">
        <v>6405</v>
      </c>
      <c r="E36" s="118"/>
      <c r="F36" s="115">
        <v>32.877088999999998</v>
      </c>
      <c r="G36" s="115">
        <v>-97.041824000000005</v>
      </c>
      <c r="H36" s="168" t="s">
        <v>6353</v>
      </c>
      <c r="I36" s="115" t="s">
        <v>6355</v>
      </c>
      <c r="J36" s="115" t="s">
        <v>6764</v>
      </c>
      <c r="K36" s="115" t="s">
        <v>4110</v>
      </c>
    </row>
    <row r="37" spans="1:11" x14ac:dyDescent="0.25">
      <c r="A37" s="171">
        <v>2</v>
      </c>
      <c r="B37" s="116" t="str">
        <f>IF($A37=2,"DFW",IF($A37=3,"WTX",IF($A37=4,"HOU","")))</f>
        <v>DFW</v>
      </c>
      <c r="C37" s="115" t="s">
        <v>6353</v>
      </c>
      <c r="D37" s="116" t="s">
        <v>6406</v>
      </c>
      <c r="E37" s="118"/>
      <c r="F37" s="115">
        <v>32.898772000000001</v>
      </c>
      <c r="G37" s="115">
        <v>-97.038148000000007</v>
      </c>
      <c r="H37" s="168" t="s">
        <v>6353</v>
      </c>
      <c r="I37" s="115" t="s">
        <v>6355</v>
      </c>
      <c r="J37" s="115" t="s">
        <v>6764</v>
      </c>
      <c r="K37" s="115" t="s">
        <v>6305</v>
      </c>
    </row>
    <row r="38" spans="1:11" x14ac:dyDescent="0.25">
      <c r="A38" s="171">
        <v>2</v>
      </c>
      <c r="B38" s="116" t="str">
        <f>IF($A38=2,"DFW",IF($A38=3,"WTX",IF($A38=4,"HOU","")))</f>
        <v>DFW</v>
      </c>
      <c r="C38" s="115" t="s">
        <v>6353</v>
      </c>
      <c r="D38" s="116" t="s">
        <v>6407</v>
      </c>
      <c r="E38" s="118"/>
      <c r="F38" s="115">
        <v>32.88353</v>
      </c>
      <c r="G38" s="115">
        <v>-97.042063999999996</v>
      </c>
      <c r="H38" s="168" t="s">
        <v>6353</v>
      </c>
      <c r="I38" s="115" t="s">
        <v>6355</v>
      </c>
      <c r="J38" s="115" t="s">
        <v>6764</v>
      </c>
      <c r="K38" s="115" t="s">
        <v>6305</v>
      </c>
    </row>
    <row r="39" spans="1:11" x14ac:dyDescent="0.25">
      <c r="A39" s="171">
        <v>2</v>
      </c>
      <c r="B39" s="116" t="str">
        <f>IF($A39=2,"DFW",IF($A39=3,"WTX",IF($A39=4,"HOU","")))</f>
        <v>DFW</v>
      </c>
      <c r="C39" s="115" t="s">
        <v>6353</v>
      </c>
      <c r="D39" s="116" t="s">
        <v>6408</v>
      </c>
      <c r="E39" s="118"/>
      <c r="F39" s="115">
        <v>32.895321000000003</v>
      </c>
      <c r="G39" s="115">
        <v>-97.040858</v>
      </c>
      <c r="H39" s="168" t="s">
        <v>6353</v>
      </c>
      <c r="I39" s="115" t="s">
        <v>6355</v>
      </c>
      <c r="J39" s="115" t="s">
        <v>6764</v>
      </c>
      <c r="K39" s="115" t="s">
        <v>6305</v>
      </c>
    </row>
    <row r="40" spans="1:11" x14ac:dyDescent="0.25">
      <c r="A40" s="171">
        <v>2</v>
      </c>
      <c r="B40" s="116" t="str">
        <f>IF($A40=2,"DFW",IF($A40=3,"WTX",IF($A40=4,"HOU","")))</f>
        <v>DFW</v>
      </c>
      <c r="C40" s="115" t="s">
        <v>6353</v>
      </c>
      <c r="D40" s="116" t="s">
        <v>6409</v>
      </c>
      <c r="E40" s="118"/>
      <c r="F40" s="115">
        <v>32.919826</v>
      </c>
      <c r="G40" s="115">
        <v>-97.040609000000003</v>
      </c>
      <c r="H40" s="168" t="s">
        <v>6353</v>
      </c>
      <c r="I40" s="115" t="s">
        <v>6355</v>
      </c>
      <c r="J40" s="115" t="s">
        <v>6764</v>
      </c>
      <c r="K40" s="115" t="s">
        <v>6305</v>
      </c>
    </row>
    <row r="41" spans="1:11" x14ac:dyDescent="0.25">
      <c r="A41" s="171">
        <v>2</v>
      </c>
      <c r="B41" s="116" t="str">
        <f>IF($A41=2,"DFW",IF($A41=3,"WTX",IF($A41=4,"HOU","")))</f>
        <v>DFW</v>
      </c>
      <c r="C41" s="115" t="s">
        <v>6353</v>
      </c>
      <c r="D41" s="116" t="s">
        <v>6410</v>
      </c>
      <c r="E41" s="118"/>
      <c r="F41" s="115">
        <v>32.877364</v>
      </c>
      <c r="G41" s="115">
        <v>-97.046769999999995</v>
      </c>
      <c r="H41" s="168" t="s">
        <v>6353</v>
      </c>
      <c r="I41" s="115" t="s">
        <v>6355</v>
      </c>
      <c r="J41" s="115" t="s">
        <v>6764</v>
      </c>
      <c r="K41" s="115" t="s">
        <v>4110</v>
      </c>
    </row>
    <row r="42" spans="1:11" x14ac:dyDescent="0.25">
      <c r="A42" s="171">
        <v>2</v>
      </c>
      <c r="B42" s="116" t="str">
        <f>IF($A42=2,"DFW",IF($A42=3,"WTX",IF($A42=4,"HOU","")))</f>
        <v>DFW</v>
      </c>
      <c r="C42" s="115" t="s">
        <v>6356</v>
      </c>
      <c r="D42" s="116" t="s">
        <v>6357</v>
      </c>
      <c r="E42" s="119">
        <v>15441978.1</v>
      </c>
      <c r="F42" s="115">
        <v>32.855423999999999</v>
      </c>
      <c r="G42" s="115">
        <v>-97.039511000000005</v>
      </c>
      <c r="H42" s="168" t="s">
        <v>6356</v>
      </c>
      <c r="I42" s="115" t="s">
        <v>6355</v>
      </c>
      <c r="J42" s="115" t="s">
        <v>6764</v>
      </c>
      <c r="K42" s="115" t="s">
        <v>4110</v>
      </c>
    </row>
    <row r="43" spans="1:11" x14ac:dyDescent="0.25">
      <c r="A43" s="171">
        <v>2</v>
      </c>
      <c r="B43" s="116" t="str">
        <f>IF($A43=2,"DFW",IF($A43=3,"WTX",IF($A43=4,"HOU","")))</f>
        <v>DFW</v>
      </c>
      <c r="C43" s="115" t="s">
        <v>6356</v>
      </c>
      <c r="D43" s="116" t="s">
        <v>6411</v>
      </c>
      <c r="E43" s="119">
        <v>15441978.1</v>
      </c>
      <c r="F43" s="115">
        <v>32.900010999999999</v>
      </c>
      <c r="G43" s="115">
        <v>-97.010834000000003</v>
      </c>
      <c r="H43" s="168" t="s">
        <v>6356</v>
      </c>
      <c r="I43" s="115" t="s">
        <v>6352</v>
      </c>
      <c r="J43" s="115" t="s">
        <v>6765</v>
      </c>
      <c r="K43" s="115" t="s">
        <v>4287</v>
      </c>
    </row>
    <row r="44" spans="1:11" x14ac:dyDescent="0.25">
      <c r="A44" s="171">
        <v>2</v>
      </c>
      <c r="B44" s="116" t="str">
        <f>IF($A44=2,"DFW",IF($A44=3,"WTX",IF($A44=4,"HOU","")))</f>
        <v>DFW</v>
      </c>
      <c r="C44" s="115" t="s">
        <v>6333</v>
      </c>
      <c r="D44" s="116" t="s">
        <v>6412</v>
      </c>
      <c r="E44" s="118">
        <v>9313027.9600000009</v>
      </c>
      <c r="F44" s="115">
        <v>32.485360999999997</v>
      </c>
      <c r="G44" s="115">
        <v>-94.741163</v>
      </c>
      <c r="H44" s="168" t="s">
        <v>6333</v>
      </c>
      <c r="I44" s="115" t="s">
        <v>6358</v>
      </c>
      <c r="J44" s="115" t="s">
        <v>6766</v>
      </c>
      <c r="K44" s="115" t="s">
        <v>5266</v>
      </c>
    </row>
    <row r="45" spans="1:11" x14ac:dyDescent="0.25">
      <c r="A45" s="171">
        <v>2</v>
      </c>
      <c r="B45" s="116" t="str">
        <f>IF($A45=2,"DFW",IF($A45=3,"WTX",IF($A45=4,"HOU","")))</f>
        <v>DFW</v>
      </c>
      <c r="C45" s="115" t="s">
        <v>6713</v>
      </c>
      <c r="D45" s="115" t="s">
        <v>6767</v>
      </c>
      <c r="E45" s="168"/>
      <c r="F45" s="115">
        <v>32.700726000000003</v>
      </c>
      <c r="G45" s="115">
        <v>-97.023393999999996</v>
      </c>
      <c r="H45" s="168" t="s">
        <v>6713</v>
      </c>
      <c r="I45" s="115" t="s">
        <v>6352</v>
      </c>
      <c r="J45" s="115" t="s">
        <v>6729</v>
      </c>
      <c r="K45" s="115" t="s">
        <v>4167</v>
      </c>
    </row>
    <row r="46" spans="1:11" x14ac:dyDescent="0.25">
      <c r="A46" s="171">
        <v>2</v>
      </c>
      <c r="B46" s="116" t="str">
        <f>IF($A46=2,"DFW",IF($A46=3,"WTX",IF($A46=4,"HOU","")))</f>
        <v>DFW</v>
      </c>
      <c r="C46" s="115" t="s">
        <v>6330</v>
      </c>
      <c r="D46" s="116" t="s">
        <v>6413</v>
      </c>
      <c r="E46" s="168"/>
      <c r="F46" s="115">
        <v>32.775523</v>
      </c>
      <c r="G46" s="115">
        <v>-96.813451000000001</v>
      </c>
      <c r="H46" s="168" t="s">
        <v>6330</v>
      </c>
      <c r="I46" s="115" t="s">
        <v>6352</v>
      </c>
      <c r="J46" s="115" t="s">
        <v>6740</v>
      </c>
      <c r="K46" s="115" t="s">
        <v>4104</v>
      </c>
    </row>
    <row r="47" spans="1:11" x14ac:dyDescent="0.25">
      <c r="A47" s="171">
        <v>2</v>
      </c>
      <c r="B47" s="116" t="str">
        <f>IF($A47=2,"DFW",IF($A47=3,"WTX",IF($A47=4,"HOU","")))</f>
        <v>DFW</v>
      </c>
      <c r="C47" s="115" t="s">
        <v>6340</v>
      </c>
      <c r="D47" s="115" t="s">
        <v>6359</v>
      </c>
      <c r="E47" s="119">
        <v>9642684.5800000001</v>
      </c>
      <c r="F47" s="115">
        <v>33.151305000000001</v>
      </c>
      <c r="G47" s="115">
        <v>-96.669413000000006</v>
      </c>
      <c r="H47" s="168" t="s">
        <v>6340</v>
      </c>
      <c r="I47" s="115" t="s">
        <v>6351</v>
      </c>
      <c r="J47" s="115" t="s">
        <v>6768</v>
      </c>
      <c r="K47" s="115" t="s">
        <v>4210</v>
      </c>
    </row>
    <row r="48" spans="1:11" x14ac:dyDescent="0.25">
      <c r="A48" s="171">
        <v>4</v>
      </c>
      <c r="B48" s="116" t="str">
        <f>IF($A48=2,"DFW",IF($A48=3,"WTX",IF($A48=4,"HOU","")))</f>
        <v>HOU</v>
      </c>
      <c r="C48" s="115" t="s">
        <v>6374</v>
      </c>
      <c r="D48" s="116" t="s">
        <v>6414</v>
      </c>
      <c r="E48" s="119">
        <v>8587147.4199999999</v>
      </c>
      <c r="F48" s="116">
        <v>29.953939909999999</v>
      </c>
      <c r="G48" s="116">
        <v>-93.961801120000004</v>
      </c>
      <c r="H48" s="168" t="s">
        <v>6385</v>
      </c>
      <c r="I48" s="115" t="s">
        <v>6375</v>
      </c>
      <c r="J48" s="115" t="s">
        <v>6769</v>
      </c>
      <c r="K48" s="115" t="s">
        <v>5728</v>
      </c>
    </row>
    <row r="49" spans="1:11" x14ac:dyDescent="0.25">
      <c r="A49" s="171">
        <v>4</v>
      </c>
      <c r="B49" s="116" t="str">
        <f>IF($A49=2,"DFW",IF($A49=3,"WTX",IF($A49=4,"HOU","")))</f>
        <v>HOU</v>
      </c>
      <c r="C49" s="115" t="s">
        <v>6331</v>
      </c>
      <c r="D49" s="116" t="s">
        <v>6415</v>
      </c>
      <c r="E49" s="168"/>
      <c r="F49" s="116">
        <v>29.930902360000001</v>
      </c>
      <c r="G49" s="116">
        <v>-93.938236160000002</v>
      </c>
      <c r="H49" s="168" t="s">
        <v>6385</v>
      </c>
      <c r="I49" s="115" t="s">
        <v>6375</v>
      </c>
      <c r="J49" s="115" t="s">
        <v>6770</v>
      </c>
      <c r="K49" s="115" t="s">
        <v>5728</v>
      </c>
    </row>
    <row r="50" spans="1:11" x14ac:dyDescent="0.25">
      <c r="A50" s="171">
        <v>4</v>
      </c>
      <c r="B50" s="116" t="str">
        <f>IF($A50=2,"DFW",IF($A50=3,"WTX",IF($A50=4,"HOU","")))</f>
        <v>HOU</v>
      </c>
      <c r="C50" s="115" t="s">
        <v>6376</v>
      </c>
      <c r="D50" s="116" t="s">
        <v>6416</v>
      </c>
      <c r="E50" s="168"/>
      <c r="F50" s="116">
        <v>30.35105557</v>
      </c>
      <c r="G50" s="116">
        <v>-94.144080389999999</v>
      </c>
      <c r="H50" s="168" t="s">
        <v>6385</v>
      </c>
      <c r="I50" s="115" t="s">
        <v>6771</v>
      </c>
      <c r="J50" s="115" t="s">
        <v>6772</v>
      </c>
      <c r="K50" s="115" t="s">
        <v>4333</v>
      </c>
    </row>
    <row r="51" spans="1:11" x14ac:dyDescent="0.25">
      <c r="A51" s="171">
        <v>4</v>
      </c>
      <c r="B51" s="116" t="str">
        <f>IF($A51=2,"DFW",IF($A51=3,"WTX",IF($A51=4,"HOU","")))</f>
        <v>HOU</v>
      </c>
      <c r="C51" s="115" t="s">
        <v>6377</v>
      </c>
      <c r="D51" s="116" t="s">
        <v>6417</v>
      </c>
      <c r="E51" s="168"/>
      <c r="F51" s="116">
        <v>30.91721982</v>
      </c>
      <c r="G51" s="116">
        <v>-93.981792670000004</v>
      </c>
      <c r="H51" s="168" t="s">
        <v>6385</v>
      </c>
      <c r="I51" s="115" t="s">
        <v>6773</v>
      </c>
      <c r="J51" s="115" t="s">
        <v>6775</v>
      </c>
      <c r="K51" s="115" t="s">
        <v>6774</v>
      </c>
    </row>
    <row r="52" spans="1:11" x14ac:dyDescent="0.25">
      <c r="A52" s="171">
        <v>2</v>
      </c>
      <c r="B52" s="116" t="str">
        <f>IF($A52=2,"DFW",IF($A52=3,"WTX",IF($A52=4,"HOU","")))</f>
        <v>DFW</v>
      </c>
      <c r="C52" s="115" t="s">
        <v>6714</v>
      </c>
      <c r="D52" s="115" t="s">
        <v>6776</v>
      </c>
      <c r="E52" s="168"/>
      <c r="F52" s="115">
        <v>32.840451999999999</v>
      </c>
      <c r="G52" s="115">
        <v>-97.055387999999994</v>
      </c>
      <c r="H52" s="168" t="s">
        <v>6714</v>
      </c>
      <c r="I52" s="115" t="s">
        <v>6355</v>
      </c>
      <c r="J52" s="115" t="s">
        <v>6777</v>
      </c>
      <c r="K52" s="115" t="s">
        <v>4119</v>
      </c>
    </row>
    <row r="53" spans="1:11" x14ac:dyDescent="0.25">
      <c r="A53" s="171">
        <v>2</v>
      </c>
      <c r="B53" s="116" t="str">
        <f>IF($A53=2,"DFW",IF($A53=3,"WTX",IF($A53=4,"HOU","")))</f>
        <v>DFW</v>
      </c>
      <c r="C53" s="115" t="s">
        <v>6778</v>
      </c>
      <c r="D53" s="115" t="s">
        <v>6360</v>
      </c>
      <c r="E53" s="168"/>
      <c r="F53" s="115">
        <v>32.696434000000004</v>
      </c>
      <c r="G53" s="115">
        <v>-96.897037999999995</v>
      </c>
      <c r="H53" s="168" t="s">
        <v>6778</v>
      </c>
      <c r="I53" s="115" t="s">
        <v>6352</v>
      </c>
      <c r="J53" s="115" t="s">
        <v>6740</v>
      </c>
      <c r="K53" s="115" t="s">
        <v>4104</v>
      </c>
    </row>
    <row r="54" spans="1:11" x14ac:dyDescent="0.25">
      <c r="A54" s="165">
        <v>2</v>
      </c>
      <c r="B54" s="116" t="str">
        <f>IF($A54=2,"DFW",IF($A54=3,"WTX",IF($A54=4,"HOU","")))</f>
        <v>DFW</v>
      </c>
      <c r="C54" s="116" t="s">
        <v>6341</v>
      </c>
      <c r="D54" s="116" t="s">
        <v>6360</v>
      </c>
      <c r="E54" s="118">
        <v>7277370.4699999997</v>
      </c>
      <c r="F54" s="116">
        <v>32.696433551415403</v>
      </c>
      <c r="G54" s="116">
        <v>-96.8970379302677</v>
      </c>
      <c r="H54" s="116" t="s">
        <v>6341</v>
      </c>
      <c r="I54" s="116" t="s">
        <v>6352</v>
      </c>
      <c r="J54" s="116"/>
      <c r="K54" s="116"/>
    </row>
    <row r="55" spans="1:11" x14ac:dyDescent="0.25">
      <c r="A55" s="171">
        <v>2</v>
      </c>
      <c r="B55" s="116" t="str">
        <f>IF($A55=2,"DFW",IF($A55=3,"WTX",IF($A55=4,"HOU","")))</f>
        <v>DFW</v>
      </c>
      <c r="C55" s="115" t="s">
        <v>6329</v>
      </c>
      <c r="D55" s="115" t="s">
        <v>6360</v>
      </c>
      <c r="E55" s="118"/>
      <c r="F55" s="115">
        <v>32.710189</v>
      </c>
      <c r="G55" s="115">
        <v>-96.727746999999994</v>
      </c>
      <c r="H55" s="168" t="s">
        <v>6329</v>
      </c>
      <c r="I55" s="115" t="s">
        <v>6352</v>
      </c>
      <c r="J55" s="115" t="s">
        <v>6740</v>
      </c>
      <c r="K55" s="115" t="s">
        <v>4104</v>
      </c>
    </row>
    <row r="56" spans="1:11" x14ac:dyDescent="0.25">
      <c r="A56" s="171">
        <v>2</v>
      </c>
      <c r="B56" s="116" t="str">
        <f>IF($A56=2,"DFW",IF($A56=3,"WTX",IF($A56=4,"HOU","")))</f>
        <v>DFW</v>
      </c>
      <c r="C56" s="115" t="s">
        <v>6334</v>
      </c>
      <c r="D56" s="115" t="s">
        <v>6360</v>
      </c>
      <c r="E56" s="168"/>
      <c r="F56" s="115">
        <v>32.762149999999998</v>
      </c>
      <c r="G56" s="115">
        <v>-96.681894999999997</v>
      </c>
      <c r="H56" s="168" t="s">
        <v>6334</v>
      </c>
      <c r="I56" s="115" t="s">
        <v>6352</v>
      </c>
      <c r="J56" s="115" t="s">
        <v>6740</v>
      </c>
      <c r="K56" s="115" t="s">
        <v>4104</v>
      </c>
    </row>
    <row r="57" spans="1:11" x14ac:dyDescent="0.25">
      <c r="A57" s="171">
        <v>2</v>
      </c>
      <c r="B57" s="116" t="str">
        <f>IF($A57=2,"DFW",IF($A57=3,"WTX",IF($A57=4,"HOU","")))</f>
        <v>DFW</v>
      </c>
      <c r="C57" s="115" t="s">
        <v>6699</v>
      </c>
      <c r="D57" s="115" t="s">
        <v>6700</v>
      </c>
      <c r="E57" s="168"/>
      <c r="F57" s="115">
        <v>33.085853</v>
      </c>
      <c r="G57" s="115">
        <v>-96.765493000000006</v>
      </c>
      <c r="H57" s="168" t="s">
        <v>6699</v>
      </c>
      <c r="I57" s="115" t="s">
        <v>6351</v>
      </c>
      <c r="J57" s="115" t="s">
        <v>6744</v>
      </c>
      <c r="K57" s="115" t="s">
        <v>4427</v>
      </c>
    </row>
    <row r="58" spans="1:11" x14ac:dyDescent="0.25">
      <c r="A58" s="171">
        <v>2</v>
      </c>
      <c r="B58" s="116" t="str">
        <f>IF($A58=2,"DFW",IF($A58=3,"WTX",IF($A58=4,"HOU","")))</f>
        <v>DFW</v>
      </c>
      <c r="C58" s="115" t="s">
        <v>6327</v>
      </c>
      <c r="D58" s="115" t="s">
        <v>6361</v>
      </c>
      <c r="E58" s="119">
        <v>3370088</v>
      </c>
      <c r="F58" s="115">
        <v>32.855423999999999</v>
      </c>
      <c r="G58" s="115">
        <v>-97.039511000000005</v>
      </c>
      <c r="H58" s="168" t="s">
        <v>6327</v>
      </c>
      <c r="I58" s="115" t="s">
        <v>6355</v>
      </c>
      <c r="J58" s="115" t="s">
        <v>6764</v>
      </c>
      <c r="K58" s="115" t="s">
        <v>4110</v>
      </c>
    </row>
    <row r="59" spans="1:11" x14ac:dyDescent="0.25">
      <c r="A59" s="171">
        <v>2</v>
      </c>
      <c r="B59" s="116" t="str">
        <f>IF($A59=2,"DFW",IF($A59=3,"WTX",IF($A59=4,"HOU","")))</f>
        <v>DFW</v>
      </c>
      <c r="C59" s="115" t="s">
        <v>6327</v>
      </c>
      <c r="D59" s="116" t="s">
        <v>6418</v>
      </c>
      <c r="E59" s="168"/>
      <c r="F59" s="115">
        <v>32.897767999999999</v>
      </c>
      <c r="G59" s="115">
        <v>-97.061488999999995</v>
      </c>
      <c r="H59" s="168" t="s">
        <v>6327</v>
      </c>
      <c r="I59" s="115" t="s">
        <v>6355</v>
      </c>
      <c r="J59" s="115" t="s">
        <v>6764</v>
      </c>
      <c r="K59" s="115" t="s">
        <v>6305</v>
      </c>
    </row>
    <row r="60" spans="1:11" x14ac:dyDescent="0.25">
      <c r="A60" s="171">
        <v>2</v>
      </c>
      <c r="B60" s="116" t="str">
        <f>IF($A60=2,"DFW",IF($A60=3,"WTX",IF($A60=4,"HOU","")))</f>
        <v>DFW</v>
      </c>
      <c r="C60" s="115" t="s">
        <v>6327</v>
      </c>
      <c r="D60" s="116" t="s">
        <v>6419</v>
      </c>
      <c r="E60" s="168"/>
      <c r="F60" s="115">
        <v>32.910235</v>
      </c>
      <c r="G60" s="115">
        <v>-97.039556000000005</v>
      </c>
      <c r="H60" s="168" t="s">
        <v>6327</v>
      </c>
      <c r="I60" s="115" t="s">
        <v>6355</v>
      </c>
      <c r="J60" s="115" t="s">
        <v>6764</v>
      </c>
      <c r="K60" s="115" t="s">
        <v>6305</v>
      </c>
    </row>
    <row r="61" spans="1:11" x14ac:dyDescent="0.25">
      <c r="A61" s="171">
        <v>2</v>
      </c>
      <c r="B61" s="116" t="str">
        <f>IF($A61=2,"DFW",IF($A61=3,"WTX",IF($A61=4,"HOU","")))</f>
        <v>DFW</v>
      </c>
      <c r="C61" s="115" t="s">
        <v>6327</v>
      </c>
      <c r="D61" s="116" t="s">
        <v>6420</v>
      </c>
      <c r="E61" s="168"/>
      <c r="F61" s="115">
        <v>32.914306000000003</v>
      </c>
      <c r="G61" s="115">
        <v>-97.039000999999999</v>
      </c>
      <c r="H61" s="168" t="s">
        <v>6327</v>
      </c>
      <c r="I61" s="115" t="s">
        <v>6355</v>
      </c>
      <c r="J61" s="115" t="s">
        <v>6764</v>
      </c>
      <c r="K61" s="115" t="s">
        <v>6305</v>
      </c>
    </row>
    <row r="62" spans="1:11" x14ac:dyDescent="0.25">
      <c r="A62" s="171">
        <v>2</v>
      </c>
      <c r="B62" s="116" t="str">
        <f>IF($A62=2,"DFW",IF($A62=3,"WTX",IF($A62=4,"HOU","")))</f>
        <v>DFW</v>
      </c>
      <c r="C62" s="115" t="s">
        <v>6327</v>
      </c>
      <c r="D62" s="116" t="s">
        <v>6421</v>
      </c>
      <c r="E62" s="168"/>
      <c r="F62" s="115">
        <v>32.867612000000001</v>
      </c>
      <c r="G62" s="115">
        <v>-97.038512999999995</v>
      </c>
      <c r="H62" s="168" t="s">
        <v>6327</v>
      </c>
      <c r="I62" s="115" t="s">
        <v>6355</v>
      </c>
      <c r="J62" s="115" t="s">
        <v>6764</v>
      </c>
      <c r="K62" s="115" t="s">
        <v>4110</v>
      </c>
    </row>
    <row r="63" spans="1:11" x14ac:dyDescent="0.25">
      <c r="A63" s="171">
        <v>2</v>
      </c>
      <c r="B63" s="116" t="str">
        <f>IF($A63=2,"DFW",IF($A63=3,"WTX",IF($A63=4,"HOU","")))</f>
        <v>DFW</v>
      </c>
      <c r="C63" s="115" t="s">
        <v>697</v>
      </c>
      <c r="D63" s="116" t="s">
        <v>6422</v>
      </c>
      <c r="E63" s="119">
        <v>26588576.559999999</v>
      </c>
      <c r="F63" s="115">
        <v>32.796970000000002</v>
      </c>
      <c r="G63" s="115">
        <v>-97.343565999999996</v>
      </c>
      <c r="H63" s="168" t="s">
        <v>697</v>
      </c>
      <c r="I63" s="115" t="s">
        <v>6355</v>
      </c>
      <c r="J63" s="115" t="s">
        <v>6731</v>
      </c>
      <c r="K63" s="115" t="s">
        <v>4119</v>
      </c>
    </row>
    <row r="64" spans="1:11" x14ac:dyDescent="0.25">
      <c r="A64" s="171">
        <v>3</v>
      </c>
      <c r="B64" s="116" t="str">
        <f>IF($A64=2,"DFW",IF($A64=3,"WTX",IF($A64=4,"HOU","")))</f>
        <v>WTX</v>
      </c>
      <c r="C64" s="115" t="s">
        <v>741</v>
      </c>
      <c r="D64" s="116" t="s">
        <v>6373</v>
      </c>
      <c r="E64" s="119">
        <v>23137298.379999999</v>
      </c>
      <c r="F64" s="115">
        <v>31.889633</v>
      </c>
      <c r="G64" s="115">
        <v>-102.348589</v>
      </c>
      <c r="H64" s="168" t="s">
        <v>741</v>
      </c>
      <c r="I64" s="115" t="s">
        <v>6372</v>
      </c>
      <c r="J64" s="115" t="s">
        <v>6734</v>
      </c>
      <c r="K64" s="115" t="s">
        <v>5420</v>
      </c>
    </row>
    <row r="65" spans="1:11" x14ac:dyDescent="0.25">
      <c r="A65" s="171">
        <v>3</v>
      </c>
      <c r="B65" s="116" t="str">
        <f>IF($A65=2,"DFW",IF($A65=3,"WTX",IF($A65=4,"HOU","")))</f>
        <v>WTX</v>
      </c>
      <c r="C65" s="115" t="s">
        <v>741</v>
      </c>
      <c r="D65" s="116" t="s">
        <v>6423</v>
      </c>
      <c r="E65" s="168"/>
      <c r="F65" s="115">
        <v>31.893737000000002</v>
      </c>
      <c r="G65" s="115">
        <v>-102.270951</v>
      </c>
      <c r="H65" s="168" t="s">
        <v>741</v>
      </c>
      <c r="I65" s="115" t="s">
        <v>6745</v>
      </c>
      <c r="J65" s="115" t="s">
        <v>6746</v>
      </c>
      <c r="K65" s="115" t="s">
        <v>5420</v>
      </c>
    </row>
    <row r="66" spans="1:11" x14ac:dyDescent="0.25">
      <c r="A66" s="171">
        <v>4</v>
      </c>
      <c r="B66" s="116" t="str">
        <f>IF($A66=2,"DFW",IF($A66=3,"WTX",IF($A66=4,"HOU","")))</f>
        <v>HOU</v>
      </c>
      <c r="C66" s="115" t="s">
        <v>6378</v>
      </c>
      <c r="D66" s="115" t="s">
        <v>6379</v>
      </c>
      <c r="E66" s="118">
        <v>1425058</v>
      </c>
      <c r="F66" s="115">
        <v>29.378639</v>
      </c>
      <c r="G66" s="115">
        <v>-94.989125000000001</v>
      </c>
      <c r="H66" s="168" t="s">
        <v>6378</v>
      </c>
      <c r="I66" s="115" t="s">
        <v>6380</v>
      </c>
      <c r="J66" s="115" t="s">
        <v>6780</v>
      </c>
      <c r="K66" s="115" t="s">
        <v>6779</v>
      </c>
    </row>
    <row r="67" spans="1:11" x14ac:dyDescent="0.25">
      <c r="A67" s="171">
        <v>2</v>
      </c>
      <c r="B67" s="116" t="str">
        <f>IF($A67=2,"DFW",IF($A67=3,"WTX",IF($A67=4,"HOU","")))</f>
        <v>DFW</v>
      </c>
      <c r="C67" s="115" t="s">
        <v>6328</v>
      </c>
      <c r="D67" s="116" t="s">
        <v>6362</v>
      </c>
      <c r="E67" s="119">
        <v>4830945</v>
      </c>
      <c r="F67" s="115">
        <v>32.669730999999999</v>
      </c>
      <c r="G67" s="115">
        <v>-97.312622000000005</v>
      </c>
      <c r="H67" s="168" t="s">
        <v>6328</v>
      </c>
      <c r="I67" s="115" t="s">
        <v>6355</v>
      </c>
      <c r="J67" s="115" t="s">
        <v>6731</v>
      </c>
      <c r="K67" s="115" t="s">
        <v>4119</v>
      </c>
    </row>
    <row r="68" spans="1:11" x14ac:dyDescent="0.25">
      <c r="A68" s="171">
        <v>2</v>
      </c>
      <c r="B68" s="116" t="str">
        <f>IF($A68=2,"DFW",IF($A68=3,"WTX",IF($A68=4,"HOU","")))</f>
        <v>DFW</v>
      </c>
      <c r="C68" s="115" t="s">
        <v>6328</v>
      </c>
      <c r="D68" s="116" t="s">
        <v>6424</v>
      </c>
      <c r="E68" s="168"/>
      <c r="F68" s="115">
        <v>32.668970000000002</v>
      </c>
      <c r="G68" s="115">
        <v>-97.308920000000001</v>
      </c>
      <c r="H68" s="168" t="s">
        <v>6328</v>
      </c>
      <c r="I68" s="115" t="s">
        <v>6355</v>
      </c>
      <c r="J68" s="115" t="s">
        <v>6781</v>
      </c>
      <c r="K68" s="115" t="s">
        <v>4119</v>
      </c>
    </row>
    <row r="69" spans="1:11" x14ac:dyDescent="0.25">
      <c r="A69" s="115">
        <v>2</v>
      </c>
      <c r="B69" s="116" t="str">
        <f>IF($A69=2,"DFW",IF($A69=3,"WTX",IF($A69=4,"HOU","")))</f>
        <v>DFW</v>
      </c>
      <c r="C69" s="115" t="s">
        <v>6328</v>
      </c>
      <c r="D69" s="116" t="s">
        <v>6425</v>
      </c>
      <c r="E69" s="168"/>
      <c r="F69" s="115">
        <v>32.682620999999997</v>
      </c>
      <c r="G69" s="115">
        <v>-97.456040000000002</v>
      </c>
      <c r="H69" s="168" t="s">
        <v>6328</v>
      </c>
      <c r="I69" s="115" t="s">
        <v>6355</v>
      </c>
      <c r="J69" s="115" t="s">
        <v>6731</v>
      </c>
      <c r="K69" s="115" t="s">
        <v>5338</v>
      </c>
    </row>
    <row r="70" spans="1:11" x14ac:dyDescent="0.25">
      <c r="A70" s="115">
        <v>2</v>
      </c>
      <c r="B70" s="116" t="str">
        <f>IF($A70=2,"DFW",IF($A70=3,"WTX",IF($A70=4,"HOU","")))</f>
        <v>DFW</v>
      </c>
      <c r="C70" s="115" t="s">
        <v>6328</v>
      </c>
      <c r="D70" s="116" t="s">
        <v>6426</v>
      </c>
      <c r="E70" s="168"/>
      <c r="F70" s="115">
        <v>33.047629999999998</v>
      </c>
      <c r="G70" s="115">
        <v>-97.472915999999998</v>
      </c>
      <c r="H70" s="168" t="s">
        <v>6328</v>
      </c>
      <c r="I70" s="115" t="s">
        <v>6782</v>
      </c>
      <c r="J70" s="115" t="s">
        <v>6783</v>
      </c>
      <c r="K70" s="115"/>
    </row>
    <row r="71" spans="1:11" x14ac:dyDescent="0.25">
      <c r="A71" s="116">
        <v>3</v>
      </c>
      <c r="B71" s="116" t="str">
        <f>IF($A71=2,"DFW",IF($A71=3,"WTX",IF($A71=4,"HOU","")))</f>
        <v>WTX</v>
      </c>
      <c r="C71" s="116" t="s">
        <v>6386</v>
      </c>
      <c r="D71" s="116" t="s">
        <v>6427</v>
      </c>
      <c r="E71" s="119">
        <v>4613804.33</v>
      </c>
      <c r="F71" s="116">
        <v>31.41253</v>
      </c>
      <c r="G71" s="116">
        <v>-103.540138</v>
      </c>
      <c r="H71" s="116" t="s">
        <v>6386</v>
      </c>
      <c r="I71" s="116"/>
      <c r="J71" s="116"/>
      <c r="K71" s="116"/>
    </row>
    <row r="72" spans="1:11" x14ac:dyDescent="0.25">
      <c r="A72" s="116">
        <v>3</v>
      </c>
      <c r="B72" s="116" t="str">
        <f>IF($A72=2,"DFW",IF($A72=3,"WTX",IF($A72=4,"HOU","")))</f>
        <v>WTX</v>
      </c>
      <c r="C72" s="116" t="s">
        <v>6386</v>
      </c>
      <c r="D72" s="116" t="s">
        <v>6428</v>
      </c>
      <c r="E72" s="119"/>
      <c r="F72" s="116">
        <v>32.280920000000002</v>
      </c>
      <c r="G72" s="116">
        <v>-101.75042000000001</v>
      </c>
      <c r="H72" s="116" t="s">
        <v>6386</v>
      </c>
      <c r="I72" s="116"/>
      <c r="J72" s="116"/>
      <c r="K72" s="116"/>
    </row>
    <row r="73" spans="1:11" x14ac:dyDescent="0.25">
      <c r="A73" s="115">
        <v>3</v>
      </c>
      <c r="B73" s="116" t="str">
        <f>IF($A73=2,"DFW",IF($A73=3,"WTX",IF($A73=4,"HOU","")))</f>
        <v>WTX</v>
      </c>
      <c r="C73" s="115" t="s">
        <v>6386</v>
      </c>
      <c r="D73" s="115" t="s">
        <v>6784</v>
      </c>
      <c r="E73" s="168"/>
      <c r="F73" s="115">
        <v>31.41253</v>
      </c>
      <c r="G73" s="115">
        <v>-103.540138</v>
      </c>
      <c r="H73" s="168" t="s">
        <v>6386</v>
      </c>
      <c r="I73" s="115" t="s">
        <v>6785</v>
      </c>
      <c r="J73" s="115" t="s">
        <v>6786</v>
      </c>
      <c r="K73" s="115"/>
    </row>
    <row r="74" spans="1:11" x14ac:dyDescent="0.25">
      <c r="A74" s="115">
        <v>3</v>
      </c>
      <c r="B74" s="116" t="str">
        <f>IF($A74=2,"DFW",IF($A74=3,"WTX",IF($A74=4,"HOU","")))</f>
        <v>WTX</v>
      </c>
      <c r="C74" s="115" t="s">
        <v>6386</v>
      </c>
      <c r="D74" s="115" t="s">
        <v>6784</v>
      </c>
      <c r="E74" s="168"/>
      <c r="F74" s="115">
        <v>32.280920000000002</v>
      </c>
      <c r="G74" s="115">
        <v>-101.75042000000001</v>
      </c>
      <c r="H74" s="168" t="s">
        <v>6386</v>
      </c>
      <c r="I74" s="115" t="s">
        <v>6787</v>
      </c>
      <c r="J74" s="115" t="s">
        <v>6788</v>
      </c>
      <c r="K74" s="115"/>
    </row>
    <row r="75" spans="1:11" x14ac:dyDescent="0.25">
      <c r="A75" s="116">
        <v>4</v>
      </c>
      <c r="B75" s="116" t="str">
        <f>IF($A75=2,"DFW",IF($A75=3,"WTX",IF($A75=4,"HOU","")))</f>
        <v>HOU</v>
      </c>
      <c r="C75" s="116" t="s">
        <v>6387</v>
      </c>
      <c r="D75" s="116" t="s">
        <v>6429</v>
      </c>
      <c r="E75" s="119">
        <v>6283882.1900000004</v>
      </c>
      <c r="F75" s="116">
        <v>28.790241869999999</v>
      </c>
      <c r="G75" s="116">
        <v>-96.153452079999994</v>
      </c>
      <c r="H75" s="116" t="s">
        <v>6387</v>
      </c>
      <c r="I75" s="116"/>
      <c r="J75" s="116"/>
      <c r="K75" s="116"/>
    </row>
    <row r="76" spans="1:11" x14ac:dyDescent="0.25">
      <c r="A76" s="115">
        <v>4</v>
      </c>
      <c r="B76" s="116" t="str">
        <f>IF($A76=2,"DFW",IF($A76=3,"WTX",IF($A76=4,"HOU","")))</f>
        <v>HOU</v>
      </c>
      <c r="C76" s="115" t="s">
        <v>6387</v>
      </c>
      <c r="D76" s="115" t="s">
        <v>6789</v>
      </c>
      <c r="E76" s="168"/>
      <c r="F76" s="115">
        <v>28.790241999999999</v>
      </c>
      <c r="G76" s="115">
        <v>-96.153452000000001</v>
      </c>
      <c r="H76" s="168" t="s">
        <v>6387</v>
      </c>
      <c r="I76" s="115" t="s">
        <v>6790</v>
      </c>
      <c r="J76" s="115" t="s">
        <v>6791</v>
      </c>
      <c r="K76" s="115"/>
    </row>
    <row r="77" spans="1:11" x14ac:dyDescent="0.25">
      <c r="A77" s="116">
        <v>2</v>
      </c>
      <c r="B77" s="116" t="str">
        <f>IF($A77=2,"DFW",IF($A77=3,"WTX",IF($A77=4,"HOU","")))</f>
        <v>DFW</v>
      </c>
      <c r="C77" s="116" t="s">
        <v>6342</v>
      </c>
      <c r="D77" s="116" t="s">
        <v>6365</v>
      </c>
      <c r="E77" s="118">
        <v>2890289.9</v>
      </c>
      <c r="F77" s="116">
        <v>32.9985116</v>
      </c>
      <c r="G77" s="116">
        <v>-96.962132100000005</v>
      </c>
      <c r="H77" s="116" t="s">
        <v>6342</v>
      </c>
      <c r="I77" s="116" t="s">
        <v>6366</v>
      </c>
      <c r="J77" s="116"/>
      <c r="K77" s="116"/>
    </row>
    <row r="78" spans="1:11" x14ac:dyDescent="0.25">
      <c r="A78" s="116">
        <v>2</v>
      </c>
      <c r="B78" s="116" t="str">
        <f>IF($A78=2,"DFW",IF($A78=3,"WTX",IF($A78=4,"HOU","")))</f>
        <v>DFW</v>
      </c>
      <c r="C78" s="116" t="s">
        <v>6342</v>
      </c>
      <c r="D78" s="116" t="s">
        <v>6430</v>
      </c>
      <c r="E78" s="119">
        <v>2890289.9</v>
      </c>
      <c r="F78" s="116">
        <v>33.025216559999997</v>
      </c>
      <c r="G78" s="116">
        <v>-96.926745890000007</v>
      </c>
      <c r="H78" s="116" t="s">
        <v>6342</v>
      </c>
      <c r="I78" s="116"/>
      <c r="J78" s="116"/>
      <c r="K78" s="116"/>
    </row>
    <row r="79" spans="1:11" x14ac:dyDescent="0.25">
      <c r="A79" s="115">
        <v>2</v>
      </c>
      <c r="B79" s="116" t="str">
        <f>IF($A79=2,"DFW",IF($A79=3,"WTX",IF($A79=4,"HOU","")))</f>
        <v>DFW</v>
      </c>
      <c r="C79" s="115" t="s">
        <v>6342</v>
      </c>
      <c r="D79" s="115" t="s">
        <v>6365</v>
      </c>
      <c r="E79" s="168"/>
      <c r="F79" s="115">
        <v>32.998511999999998</v>
      </c>
      <c r="G79" s="115">
        <v>-96.962131999999997</v>
      </c>
      <c r="H79" s="168" t="s">
        <v>6342</v>
      </c>
      <c r="I79" s="115" t="s">
        <v>6366</v>
      </c>
      <c r="J79" s="115" t="s">
        <v>6792</v>
      </c>
      <c r="K79" s="115" t="s">
        <v>4249</v>
      </c>
    </row>
    <row r="80" spans="1:11" x14ac:dyDescent="0.25">
      <c r="A80" s="115">
        <v>2</v>
      </c>
      <c r="B80" s="116" t="str">
        <f>IF($A80=2,"DFW",IF($A80=3,"WTX",IF($A80=4,"HOU","")))</f>
        <v>DFW</v>
      </c>
      <c r="C80" s="115" t="s">
        <v>6342</v>
      </c>
      <c r="D80" s="115" t="s">
        <v>6365</v>
      </c>
      <c r="E80" s="168"/>
      <c r="F80" s="115">
        <v>33.025216999999998</v>
      </c>
      <c r="G80" s="115">
        <v>-96.926745999999994</v>
      </c>
      <c r="H80" s="168" t="s">
        <v>6342</v>
      </c>
      <c r="I80" s="115" t="s">
        <v>6366</v>
      </c>
      <c r="J80" s="115" t="s">
        <v>6792</v>
      </c>
      <c r="K80" s="115" t="s">
        <v>4170</v>
      </c>
    </row>
    <row r="81" spans="1:11" x14ac:dyDescent="0.25">
      <c r="A81" s="116">
        <v>2</v>
      </c>
      <c r="B81" s="116" t="str">
        <f>IF($A81=2,"DFW",IF($A81=3,"WTX",IF($A81=4,"HOU","")))</f>
        <v>DFW</v>
      </c>
      <c r="C81" s="116" t="s">
        <v>6363</v>
      </c>
      <c r="D81" s="116" t="s">
        <v>6364</v>
      </c>
      <c r="E81" s="118">
        <v>2090441.55</v>
      </c>
      <c r="F81" s="116">
        <v>32.852201427284797</v>
      </c>
      <c r="G81" s="116">
        <v>-97.135123055176606</v>
      </c>
      <c r="H81" s="116" t="s">
        <v>6363</v>
      </c>
      <c r="I81" s="116" t="s">
        <v>6355</v>
      </c>
      <c r="J81" s="116"/>
      <c r="K81" s="116"/>
    </row>
    <row r="82" spans="1:11" x14ac:dyDescent="0.25">
      <c r="A82" s="116">
        <v>2</v>
      </c>
      <c r="B82" s="116" t="str">
        <f>IF($A82=2,"DFW",IF($A82=3,"WTX",IF($A82=4,"HOU","")))</f>
        <v>DFW</v>
      </c>
      <c r="C82" s="116" t="s">
        <v>6363</v>
      </c>
      <c r="D82" s="116" t="s">
        <v>6431</v>
      </c>
      <c r="E82" s="119">
        <v>2090441.55</v>
      </c>
      <c r="F82" s="116">
        <v>32.865025459999998</v>
      </c>
      <c r="G82" s="116">
        <v>-97.098381799999999</v>
      </c>
      <c r="H82" s="116" t="s">
        <v>6363</v>
      </c>
      <c r="I82" s="116"/>
      <c r="J82" s="116"/>
      <c r="K82" s="116"/>
    </row>
    <row r="83" spans="1:11" x14ac:dyDescent="0.25">
      <c r="A83" s="115">
        <v>2</v>
      </c>
      <c r="B83" s="116" t="str">
        <f>IF($A83=2,"DFW",IF($A83=3,"WTX",IF($A83=4,"HOU","")))</f>
        <v>DFW</v>
      </c>
      <c r="C83" s="115" t="s">
        <v>6363</v>
      </c>
      <c r="D83" s="115" t="s">
        <v>6364</v>
      </c>
      <c r="E83" s="168"/>
      <c r="F83" s="115">
        <v>32.852201000000001</v>
      </c>
      <c r="G83" s="115">
        <v>-97.135122999999993</v>
      </c>
      <c r="H83" s="168" t="s">
        <v>6363</v>
      </c>
      <c r="I83" s="115" t="s">
        <v>6355</v>
      </c>
      <c r="J83" s="115" t="s">
        <v>6777</v>
      </c>
      <c r="K83" s="115" t="s">
        <v>4097</v>
      </c>
    </row>
    <row r="84" spans="1:11" x14ac:dyDescent="0.25">
      <c r="A84" s="115">
        <v>2</v>
      </c>
      <c r="B84" s="116" t="str">
        <f>IF($A84=2,"DFW",IF($A84=3,"WTX",IF($A84=4,"HOU","")))</f>
        <v>DFW</v>
      </c>
      <c r="C84" s="115" t="s">
        <v>6363</v>
      </c>
      <c r="D84" s="115" t="s">
        <v>6364</v>
      </c>
      <c r="E84" s="168"/>
      <c r="F84" s="115">
        <v>32.865025000000003</v>
      </c>
      <c r="G84" s="115">
        <v>-97.098382000000001</v>
      </c>
      <c r="H84" s="168" t="s">
        <v>6363</v>
      </c>
      <c r="I84" s="115" t="s">
        <v>6355</v>
      </c>
      <c r="J84" s="115" t="s">
        <v>6777</v>
      </c>
      <c r="K84" s="115" t="s">
        <v>4110</v>
      </c>
    </row>
    <row r="85" spans="1:11" x14ac:dyDescent="0.25">
      <c r="A85" s="116">
        <v>2</v>
      </c>
      <c r="B85" s="116" t="str">
        <f>IF($A85=2,"DFW",IF($A85=3,"WTX",IF($A85=4,"HOU","")))</f>
        <v>DFW</v>
      </c>
      <c r="C85" s="116" t="s">
        <v>6388</v>
      </c>
      <c r="D85" s="116" t="s">
        <v>6432</v>
      </c>
      <c r="E85" s="119">
        <v>21883782.800000001</v>
      </c>
      <c r="F85" s="116">
        <v>32.792289279999999</v>
      </c>
      <c r="G85" s="116">
        <v>-96.788064090000006</v>
      </c>
      <c r="H85" s="116" t="s">
        <v>6388</v>
      </c>
      <c r="I85" s="116"/>
      <c r="J85" s="116"/>
      <c r="K85" s="116"/>
    </row>
    <row r="86" spans="1:11" x14ac:dyDescent="0.25">
      <c r="A86" s="115">
        <v>2</v>
      </c>
      <c r="B86" s="116" t="str">
        <f>IF($A86=2,"DFW",IF($A86=3,"WTX",IF($A86=4,"HOU","")))</f>
        <v>DFW</v>
      </c>
      <c r="C86" s="115" t="s">
        <v>6388</v>
      </c>
      <c r="D86" s="115" t="s">
        <v>6793</v>
      </c>
      <c r="E86" s="168"/>
      <c r="F86" s="115">
        <v>32.792288999999997</v>
      </c>
      <c r="G86" s="115">
        <v>-96.788064000000006</v>
      </c>
      <c r="H86" s="168" t="s">
        <v>6388</v>
      </c>
      <c r="I86" s="115" t="s">
        <v>6352</v>
      </c>
      <c r="J86" s="115" t="s">
        <v>6740</v>
      </c>
      <c r="K86" s="115" t="s">
        <v>4104</v>
      </c>
    </row>
    <row r="87" spans="1:11" x14ac:dyDescent="0.25">
      <c r="A87" s="116">
        <v>2</v>
      </c>
      <c r="B87" s="116" t="str">
        <f>IF($A87=2,"DFW",IF($A87=3,"WTX",IF($A87=4,"HOU","")))</f>
        <v>DFW</v>
      </c>
      <c r="C87" s="116" t="s">
        <v>6389</v>
      </c>
      <c r="D87" s="116" t="s">
        <v>6433</v>
      </c>
      <c r="E87" s="119">
        <v>7188411.9400000004</v>
      </c>
      <c r="F87" s="116">
        <v>32.766346609999999</v>
      </c>
      <c r="G87" s="116">
        <v>-96.778536520000003</v>
      </c>
      <c r="H87" s="116" t="s">
        <v>6389</v>
      </c>
      <c r="I87" s="116"/>
      <c r="J87" s="116"/>
      <c r="K87" s="116"/>
    </row>
    <row r="88" spans="1:11" x14ac:dyDescent="0.25">
      <c r="A88" s="115">
        <v>2</v>
      </c>
      <c r="B88" s="116" t="str">
        <f>IF($A88=2,"DFW",IF($A88=3,"WTX",IF($A88=4,"HOU","")))</f>
        <v>DFW</v>
      </c>
      <c r="C88" s="115" t="s">
        <v>6389</v>
      </c>
      <c r="D88" s="115" t="s">
        <v>6794</v>
      </c>
      <c r="E88" s="168"/>
      <c r="F88" s="115">
        <v>32.766347000000003</v>
      </c>
      <c r="G88" s="115">
        <v>-96.778537</v>
      </c>
      <c r="H88" s="168" t="s">
        <v>6389</v>
      </c>
      <c r="I88" s="115" t="s">
        <v>6352</v>
      </c>
      <c r="J88" s="115" t="s">
        <v>6740</v>
      </c>
      <c r="K88" s="115" t="s">
        <v>4104</v>
      </c>
    </row>
    <row r="89" spans="1:11" x14ac:dyDescent="0.25">
      <c r="A89" s="116">
        <v>4</v>
      </c>
      <c r="B89" s="116" t="str">
        <f>IF($A89=2,"DFW",IF($A89=3,"WTX",IF($A89=4,"HOU","")))</f>
        <v>HOU</v>
      </c>
      <c r="C89" s="116" t="s">
        <v>6390</v>
      </c>
      <c r="D89" s="116" t="s">
        <v>6434</v>
      </c>
      <c r="E89" s="119">
        <v>4990800.71</v>
      </c>
      <c r="F89" s="116">
        <v>29.755903119999999</v>
      </c>
      <c r="G89" s="116">
        <v>-95.375344040000002</v>
      </c>
      <c r="H89" s="116" t="s">
        <v>6390</v>
      </c>
      <c r="I89" s="116"/>
      <c r="J89" s="116"/>
      <c r="K89" s="116"/>
    </row>
    <row r="90" spans="1:11" x14ac:dyDescent="0.25">
      <c r="A90" s="116">
        <v>4</v>
      </c>
      <c r="B90" s="116" t="str">
        <f>IF($A90=2,"DFW",IF($A90=3,"WTX",IF($A90=4,"HOU","")))</f>
        <v>HOU</v>
      </c>
      <c r="C90" s="116" t="s">
        <v>6390</v>
      </c>
      <c r="D90" s="116" t="s">
        <v>6435</v>
      </c>
      <c r="E90" s="119"/>
      <c r="F90" s="116">
        <v>29.777628920000002</v>
      </c>
      <c r="G90" s="116">
        <v>-95.385428849999997</v>
      </c>
      <c r="H90" s="116" t="s">
        <v>6390</v>
      </c>
      <c r="I90" s="116"/>
      <c r="J90" s="116"/>
      <c r="K90" s="116"/>
    </row>
    <row r="91" spans="1:11" x14ac:dyDescent="0.25">
      <c r="A91" s="116">
        <v>4</v>
      </c>
      <c r="B91" s="116" t="str">
        <f>IF($A91=2,"DFW",IF($A91=3,"WTX",IF($A91=4,"HOU","")))</f>
        <v>HOU</v>
      </c>
      <c r="C91" s="116" t="s">
        <v>6390</v>
      </c>
      <c r="D91" s="116" t="s">
        <v>6436</v>
      </c>
      <c r="E91" s="119"/>
      <c r="F91" s="116">
        <v>29.772562959999998</v>
      </c>
      <c r="G91" s="116">
        <v>-95.314371249999994</v>
      </c>
      <c r="H91" s="116" t="s">
        <v>6390</v>
      </c>
      <c r="I91" s="116"/>
      <c r="J91" s="116"/>
      <c r="K91" s="116"/>
    </row>
    <row r="92" spans="1:11" x14ac:dyDescent="0.25">
      <c r="A92" s="116">
        <v>4</v>
      </c>
      <c r="B92" s="116" t="str">
        <f>IF($A92=2,"DFW",IF($A92=3,"WTX",IF($A92=4,"HOU","")))</f>
        <v>HOU</v>
      </c>
      <c r="C92" s="116" t="s">
        <v>6390</v>
      </c>
      <c r="D92" s="116" t="s">
        <v>6437</v>
      </c>
      <c r="E92" s="119"/>
      <c r="F92" s="116">
        <v>29.730357810000001</v>
      </c>
      <c r="G92" s="116">
        <v>-95.337559319999997</v>
      </c>
      <c r="H92" s="116" t="s">
        <v>6390</v>
      </c>
      <c r="I92" s="116"/>
      <c r="J92" s="116"/>
      <c r="K92" s="116"/>
    </row>
    <row r="93" spans="1:11" x14ac:dyDescent="0.25">
      <c r="A93" s="115">
        <v>4</v>
      </c>
      <c r="B93" s="116" t="str">
        <f>IF($A93=2,"DFW",IF($A93=3,"WTX",IF($A93=4,"HOU","")))</f>
        <v>HOU</v>
      </c>
      <c r="C93" s="115" t="s">
        <v>6390</v>
      </c>
      <c r="D93" s="115" t="s">
        <v>6795</v>
      </c>
      <c r="E93" s="168"/>
      <c r="F93" s="115">
        <v>29.755903</v>
      </c>
      <c r="G93" s="115">
        <v>-95.375343999999998</v>
      </c>
      <c r="H93" s="168" t="s">
        <v>6390</v>
      </c>
      <c r="I93" s="115" t="s">
        <v>6726</v>
      </c>
      <c r="J93" s="115" t="s">
        <v>6727</v>
      </c>
      <c r="K93" s="115" t="s">
        <v>4330</v>
      </c>
    </row>
    <row r="94" spans="1:11" x14ac:dyDescent="0.25">
      <c r="A94" s="115">
        <v>4</v>
      </c>
      <c r="B94" s="116" t="str">
        <f>IF($A94=2,"DFW",IF($A94=3,"WTX",IF($A94=4,"HOU","")))</f>
        <v>HOU</v>
      </c>
      <c r="C94" s="115" t="s">
        <v>6390</v>
      </c>
      <c r="D94" s="115" t="s">
        <v>6795</v>
      </c>
      <c r="E94" s="168"/>
      <c r="F94" s="115">
        <v>29.777629000000001</v>
      </c>
      <c r="G94" s="115">
        <v>-95.385429000000002</v>
      </c>
      <c r="H94" s="168" t="s">
        <v>6390</v>
      </c>
      <c r="I94" s="115" t="s">
        <v>6726</v>
      </c>
      <c r="J94" s="115" t="s">
        <v>6727</v>
      </c>
      <c r="K94" s="115" t="s">
        <v>4330</v>
      </c>
    </row>
    <row r="95" spans="1:11" x14ac:dyDescent="0.25">
      <c r="A95" s="115">
        <v>4</v>
      </c>
      <c r="B95" s="116" t="str">
        <f>IF($A95=2,"DFW",IF($A95=3,"WTX",IF($A95=4,"HOU","")))</f>
        <v>HOU</v>
      </c>
      <c r="C95" s="115" t="s">
        <v>6390</v>
      </c>
      <c r="D95" s="115" t="s">
        <v>6795</v>
      </c>
      <c r="E95" s="168"/>
      <c r="F95" s="115">
        <v>29.772563000000002</v>
      </c>
      <c r="G95" s="115">
        <v>-95.314370999999994</v>
      </c>
      <c r="H95" s="168" t="s">
        <v>6390</v>
      </c>
      <c r="I95" s="115" t="s">
        <v>6726</v>
      </c>
      <c r="J95" s="115" t="s">
        <v>6727</v>
      </c>
      <c r="K95" s="115" t="s">
        <v>4330</v>
      </c>
    </row>
    <row r="96" spans="1:11" x14ac:dyDescent="0.25">
      <c r="A96" s="115">
        <v>4</v>
      </c>
      <c r="B96" s="116" t="str">
        <f>IF($A96=2,"DFW",IF($A96=3,"WTX",IF($A96=4,"HOU","")))</f>
        <v>HOU</v>
      </c>
      <c r="C96" s="115" t="s">
        <v>6390</v>
      </c>
      <c r="D96" s="115" t="s">
        <v>6795</v>
      </c>
      <c r="E96" s="168"/>
      <c r="F96" s="115">
        <v>29.730357999999999</v>
      </c>
      <c r="G96" s="115">
        <v>-95.337558999999999</v>
      </c>
      <c r="H96" s="168" t="s">
        <v>6390</v>
      </c>
      <c r="I96" s="115" t="s">
        <v>6726</v>
      </c>
      <c r="J96" s="115" t="s">
        <v>6727</v>
      </c>
      <c r="K96" s="115" t="s">
        <v>4330</v>
      </c>
    </row>
    <row r="97" spans="1:11" x14ac:dyDescent="0.25">
      <c r="A97" s="116">
        <v>2</v>
      </c>
      <c r="B97" s="116" t="str">
        <f>IF($A97=2,"DFW",IF($A97=3,"WTX",IF($A97=4,"HOU","")))</f>
        <v>DFW</v>
      </c>
      <c r="C97" s="116" t="s">
        <v>6391</v>
      </c>
      <c r="D97" s="116" t="s">
        <v>6438</v>
      </c>
      <c r="E97" s="119">
        <v>3487274.77</v>
      </c>
      <c r="F97" s="116">
        <v>32.906999999999996</v>
      </c>
      <c r="G97" s="116">
        <v>-96.914490000000001</v>
      </c>
      <c r="H97" s="116" t="s">
        <v>6391</v>
      </c>
      <c r="I97" s="116"/>
      <c r="J97" s="116"/>
      <c r="K97" s="116"/>
    </row>
    <row r="98" spans="1:11" x14ac:dyDescent="0.25">
      <c r="A98" s="115">
        <v>2</v>
      </c>
      <c r="B98" s="116" t="str">
        <f>IF($A98=2,"DFW",IF($A98=3,"WTX",IF($A98=4,"HOU","")))</f>
        <v>DFW</v>
      </c>
      <c r="C98" s="115" t="s">
        <v>6391</v>
      </c>
      <c r="D98" s="115" t="s">
        <v>6796</v>
      </c>
      <c r="E98" s="168"/>
      <c r="F98" s="115">
        <v>32.906999999999996</v>
      </c>
      <c r="G98" s="115">
        <v>-96.914490000000001</v>
      </c>
      <c r="H98" s="168" t="s">
        <v>6391</v>
      </c>
      <c r="I98" s="115" t="s">
        <v>6352</v>
      </c>
      <c r="J98" s="115" t="s">
        <v>6797</v>
      </c>
      <c r="K98" s="115" t="s">
        <v>4423</v>
      </c>
    </row>
    <row r="99" spans="1:11" x14ac:dyDescent="0.25">
      <c r="A99" s="116">
        <v>2</v>
      </c>
      <c r="B99" s="116" t="str">
        <f>IF($A99=2,"DFW",IF($A99=3,"WTX",IF($A99=4,"HOU","")))</f>
        <v>DFW</v>
      </c>
      <c r="C99" s="116" t="s">
        <v>6392</v>
      </c>
      <c r="D99" s="116" t="s">
        <v>6439</v>
      </c>
      <c r="E99" s="119">
        <v>18613300</v>
      </c>
      <c r="F99" s="116">
        <v>32.772975899999999</v>
      </c>
      <c r="G99" s="116">
        <v>-96.825195300000004</v>
      </c>
      <c r="H99" s="116" t="s">
        <v>6392</v>
      </c>
      <c r="I99" s="116"/>
      <c r="J99" s="116"/>
      <c r="K99" s="116"/>
    </row>
    <row r="100" spans="1:11" x14ac:dyDescent="0.25">
      <c r="A100" s="116">
        <v>2</v>
      </c>
      <c r="B100" s="116" t="str">
        <f>IF($A100=2,"DFW",IF($A100=3,"WTX",IF($A100=4,"HOU","")))</f>
        <v>DFW</v>
      </c>
      <c r="C100" s="116" t="s">
        <v>6392</v>
      </c>
      <c r="D100" s="116" t="s">
        <v>6440</v>
      </c>
      <c r="E100" s="119"/>
      <c r="F100" s="116"/>
      <c r="G100" s="116"/>
      <c r="H100" s="116" t="s">
        <v>6392</v>
      </c>
      <c r="I100" s="116"/>
      <c r="J100" s="116"/>
      <c r="K100" s="116"/>
    </row>
    <row r="101" spans="1:11" x14ac:dyDescent="0.25">
      <c r="A101" s="116">
        <v>2</v>
      </c>
      <c r="B101" s="116" t="str">
        <f>IF($A101=2,"DFW",IF($A101=3,"WTX",IF($A101=4,"HOU","")))</f>
        <v>DFW</v>
      </c>
      <c r="C101" s="116" t="s">
        <v>6392</v>
      </c>
      <c r="D101" s="116" t="s">
        <v>6441</v>
      </c>
      <c r="E101" s="119"/>
      <c r="F101" s="116"/>
      <c r="G101" s="116"/>
      <c r="H101" s="116" t="s">
        <v>6392</v>
      </c>
      <c r="I101" s="116"/>
      <c r="J101" s="116"/>
      <c r="K101" s="116"/>
    </row>
    <row r="102" spans="1:11" x14ac:dyDescent="0.25">
      <c r="A102" s="116">
        <v>2</v>
      </c>
      <c r="B102" s="116" t="str">
        <f>IF($A102=2,"DFW",IF($A102=3,"WTX",IF($A102=4,"HOU","")))</f>
        <v>DFW</v>
      </c>
      <c r="C102" s="116" t="s">
        <v>6392</v>
      </c>
      <c r="D102" s="116" t="s">
        <v>6442</v>
      </c>
      <c r="E102" s="119"/>
      <c r="F102" s="116"/>
      <c r="G102" s="116"/>
      <c r="H102" s="116" t="s">
        <v>6392</v>
      </c>
      <c r="I102" s="116"/>
      <c r="J102" s="116"/>
      <c r="K102" s="116"/>
    </row>
    <row r="103" spans="1:11" x14ac:dyDescent="0.25">
      <c r="A103" s="116">
        <v>2</v>
      </c>
      <c r="B103" s="116" t="str">
        <f>IF($A103=2,"DFW",IF($A103=3,"WTX",IF($A103=4,"HOU","")))</f>
        <v>DFW</v>
      </c>
      <c r="C103" s="116" t="s">
        <v>6392</v>
      </c>
      <c r="D103" s="116" t="s">
        <v>6443</v>
      </c>
      <c r="E103" s="119"/>
      <c r="F103" s="116"/>
      <c r="G103" s="116"/>
      <c r="H103" s="116" t="s">
        <v>6392</v>
      </c>
      <c r="I103" s="116"/>
      <c r="J103" s="116"/>
      <c r="K103" s="116"/>
    </row>
    <row r="104" spans="1:11" x14ac:dyDescent="0.25">
      <c r="A104" s="116">
        <v>2</v>
      </c>
      <c r="B104" s="116" t="str">
        <f>IF($A104=2,"DFW",IF($A104=3,"WTX",IF($A104=4,"HOU","")))</f>
        <v>DFW</v>
      </c>
      <c r="C104" s="116" t="s">
        <v>6392</v>
      </c>
      <c r="D104" s="116" t="s">
        <v>6444</v>
      </c>
      <c r="E104" s="119"/>
      <c r="F104" s="116"/>
      <c r="G104" s="116"/>
      <c r="H104" s="116" t="s">
        <v>6392</v>
      </c>
      <c r="I104" s="116"/>
      <c r="J104" s="116"/>
      <c r="K104" s="116"/>
    </row>
    <row r="105" spans="1:11" x14ac:dyDescent="0.25">
      <c r="A105" s="116">
        <v>2</v>
      </c>
      <c r="B105" s="116" t="str">
        <f>IF($A105=2,"DFW",IF($A105=3,"WTX",IF($A105=4,"HOU","")))</f>
        <v>DFW</v>
      </c>
      <c r="C105" s="116" t="s">
        <v>6392</v>
      </c>
      <c r="D105" s="116" t="s">
        <v>6445</v>
      </c>
      <c r="E105" s="119"/>
      <c r="F105" s="116"/>
      <c r="G105" s="116"/>
      <c r="H105" s="116" t="s">
        <v>6392</v>
      </c>
      <c r="I105" s="116"/>
      <c r="J105" s="116"/>
      <c r="K105" s="116"/>
    </row>
    <row r="106" spans="1:11" x14ac:dyDescent="0.25">
      <c r="A106" s="116">
        <v>2</v>
      </c>
      <c r="B106" s="116" t="str">
        <f>IF($A106=2,"DFW",IF($A106=3,"WTX",IF($A106=4,"HOU","")))</f>
        <v>DFW</v>
      </c>
      <c r="C106" s="116" t="s">
        <v>6392</v>
      </c>
      <c r="D106" s="116" t="s">
        <v>6446</v>
      </c>
      <c r="E106" s="119"/>
      <c r="F106" s="116">
        <v>32.722580000000001</v>
      </c>
      <c r="G106" s="116">
        <v>-96.855540000000005</v>
      </c>
      <c r="H106" s="116" t="s">
        <v>6392</v>
      </c>
      <c r="I106" s="116"/>
      <c r="J106" s="116"/>
      <c r="K106" s="116"/>
    </row>
    <row r="107" spans="1:11" x14ac:dyDescent="0.25">
      <c r="A107" s="116">
        <v>2</v>
      </c>
      <c r="B107" s="116" t="str">
        <f>IF($A107=2,"DFW",IF($A107=3,"WTX",IF($A107=4,"HOU","")))</f>
        <v>DFW</v>
      </c>
      <c r="C107" s="116" t="s">
        <v>6392</v>
      </c>
      <c r="D107" s="116" t="s">
        <v>6447</v>
      </c>
      <c r="E107" s="119"/>
      <c r="F107" s="116"/>
      <c r="G107" s="116"/>
      <c r="H107" s="116" t="s">
        <v>6392</v>
      </c>
      <c r="I107" s="116"/>
      <c r="J107" s="116"/>
      <c r="K107" s="116"/>
    </row>
    <row r="108" spans="1:11" x14ac:dyDescent="0.25">
      <c r="A108" s="116">
        <v>2</v>
      </c>
      <c r="B108" s="116" t="str">
        <f>IF($A108=2,"DFW",IF($A108=3,"WTX",IF($A108=4,"HOU","")))</f>
        <v>DFW</v>
      </c>
      <c r="C108" s="116" t="s">
        <v>6392</v>
      </c>
      <c r="D108" s="116" t="s">
        <v>6448</v>
      </c>
      <c r="E108" s="119"/>
      <c r="F108" s="116"/>
      <c r="G108" s="116"/>
      <c r="H108" s="116" t="s">
        <v>6392</v>
      </c>
      <c r="I108" s="116"/>
      <c r="J108" s="116"/>
      <c r="K108" s="116"/>
    </row>
    <row r="109" spans="1:11" x14ac:dyDescent="0.25">
      <c r="A109" s="116">
        <v>2</v>
      </c>
      <c r="B109" s="116" t="str">
        <f>IF($A109=2,"DFW",IF($A109=3,"WTX",IF($A109=4,"HOU","")))</f>
        <v>DFW</v>
      </c>
      <c r="C109" s="116" t="s">
        <v>6392</v>
      </c>
      <c r="D109" s="116" t="s">
        <v>6449</v>
      </c>
      <c r="E109" s="119"/>
      <c r="F109" s="116">
        <v>32.929850000000002</v>
      </c>
      <c r="G109" s="116">
        <v>-96.761269999999996</v>
      </c>
      <c r="H109" s="116" t="s">
        <v>6392</v>
      </c>
      <c r="I109" s="116"/>
      <c r="J109" s="116"/>
      <c r="K109" s="116"/>
    </row>
    <row r="110" spans="1:11" x14ac:dyDescent="0.25">
      <c r="A110" s="116">
        <v>2</v>
      </c>
      <c r="B110" s="116" t="str">
        <f>IF($A110=2,"DFW",IF($A110=3,"WTX",IF($A110=4,"HOU","")))</f>
        <v>DFW</v>
      </c>
      <c r="C110" s="116" t="s">
        <v>6392</v>
      </c>
      <c r="D110" s="116" t="s">
        <v>6450</v>
      </c>
      <c r="E110" s="119"/>
      <c r="F110" s="116">
        <v>32.718421900000003</v>
      </c>
      <c r="G110" s="116">
        <v>-96.851370000000003</v>
      </c>
      <c r="H110" s="116" t="s">
        <v>6392</v>
      </c>
      <c r="I110" s="116"/>
      <c r="J110" s="116"/>
      <c r="K110" s="116"/>
    </row>
    <row r="111" spans="1:11" x14ac:dyDescent="0.25">
      <c r="A111" s="116">
        <v>2</v>
      </c>
      <c r="B111" s="116" t="str">
        <f>IF($A111=2,"DFW",IF($A111=3,"WTX",IF($A111=4,"HOU","")))</f>
        <v>DFW</v>
      </c>
      <c r="C111" s="116" t="s">
        <v>6392</v>
      </c>
      <c r="D111" s="116" t="s">
        <v>6451</v>
      </c>
      <c r="E111" s="119"/>
      <c r="F111" s="116"/>
      <c r="G111" s="116"/>
      <c r="H111" s="116" t="s">
        <v>6392</v>
      </c>
      <c r="I111" s="116"/>
      <c r="J111" s="116"/>
      <c r="K111" s="116"/>
    </row>
    <row r="112" spans="1:11" x14ac:dyDescent="0.25">
      <c r="A112" s="116">
        <v>2</v>
      </c>
      <c r="B112" s="116" t="str">
        <f>IF($A112=2,"DFW",IF($A112=3,"WTX",IF($A112=4,"HOU","")))</f>
        <v>DFW</v>
      </c>
      <c r="C112" s="116" t="s">
        <v>6392</v>
      </c>
      <c r="D112" s="116" t="s">
        <v>6452</v>
      </c>
      <c r="E112" s="119"/>
      <c r="F112" s="116"/>
      <c r="G112" s="116"/>
      <c r="H112" s="116" t="s">
        <v>6392</v>
      </c>
      <c r="I112" s="116"/>
      <c r="J112" s="116"/>
      <c r="K112" s="116"/>
    </row>
    <row r="113" spans="1:11" x14ac:dyDescent="0.25">
      <c r="A113" s="116">
        <v>2</v>
      </c>
      <c r="B113" s="116" t="str">
        <f>IF($A113=2,"DFW",IF($A113=3,"WTX",IF($A113=4,"HOU","")))</f>
        <v>DFW</v>
      </c>
      <c r="C113" s="116" t="s">
        <v>6392</v>
      </c>
      <c r="D113" s="116" t="s">
        <v>6453</v>
      </c>
      <c r="E113" s="119"/>
      <c r="F113" s="116"/>
      <c r="G113" s="116"/>
      <c r="H113" s="116" t="s">
        <v>6392</v>
      </c>
      <c r="I113" s="116"/>
      <c r="J113" s="116"/>
      <c r="K113" s="116"/>
    </row>
    <row r="114" spans="1:11" x14ac:dyDescent="0.25">
      <c r="A114" s="116">
        <v>2</v>
      </c>
      <c r="B114" s="116" t="str">
        <f>IF($A114=2,"DFW",IF($A114=3,"WTX",IF($A114=4,"HOU","")))</f>
        <v>DFW</v>
      </c>
      <c r="C114" s="116" t="s">
        <v>6392</v>
      </c>
      <c r="D114" s="116" t="s">
        <v>6454</v>
      </c>
      <c r="E114" s="119"/>
      <c r="F114" s="116"/>
      <c r="G114" s="116"/>
      <c r="H114" s="116" t="s">
        <v>6392</v>
      </c>
      <c r="I114" s="116"/>
      <c r="J114" s="116"/>
      <c r="K114" s="116"/>
    </row>
    <row r="115" spans="1:11" x14ac:dyDescent="0.25">
      <c r="A115" s="116">
        <v>2</v>
      </c>
      <c r="B115" s="116" t="str">
        <f>IF($A115=2,"DFW",IF($A115=3,"WTX",IF($A115=4,"HOU","")))</f>
        <v>DFW</v>
      </c>
      <c r="C115" s="116" t="s">
        <v>6392</v>
      </c>
      <c r="D115" s="116" t="s">
        <v>6455</v>
      </c>
      <c r="E115" s="119"/>
      <c r="F115" s="116"/>
      <c r="G115" s="116"/>
      <c r="H115" s="116" t="s">
        <v>6392</v>
      </c>
      <c r="I115" s="116"/>
      <c r="J115" s="116"/>
      <c r="K115" s="116"/>
    </row>
    <row r="116" spans="1:11" x14ac:dyDescent="0.25">
      <c r="A116" s="116">
        <v>2</v>
      </c>
      <c r="B116" s="116" t="str">
        <f>IF($A116=2,"DFW",IF($A116=3,"WTX",IF($A116=4,"HOU","")))</f>
        <v>DFW</v>
      </c>
      <c r="C116" s="116" t="s">
        <v>6392</v>
      </c>
      <c r="D116" s="116" t="s">
        <v>6456</v>
      </c>
      <c r="E116" s="119"/>
      <c r="F116" s="116"/>
      <c r="G116" s="116"/>
      <c r="H116" s="116" t="s">
        <v>6392</v>
      </c>
      <c r="I116" s="116"/>
      <c r="J116" s="116"/>
      <c r="K116" s="116"/>
    </row>
    <row r="117" spans="1:11" x14ac:dyDescent="0.25">
      <c r="A117" s="116">
        <v>2</v>
      </c>
      <c r="B117" s="116" t="str">
        <f>IF($A117=2,"DFW",IF($A117=3,"WTX",IF($A117=4,"HOU","")))</f>
        <v>DFW</v>
      </c>
      <c r="C117" s="116" t="s">
        <v>6392</v>
      </c>
      <c r="D117" s="116" t="s">
        <v>6457</v>
      </c>
      <c r="E117" s="119"/>
      <c r="F117" s="116"/>
      <c r="G117" s="116"/>
      <c r="H117" s="116" t="s">
        <v>6392</v>
      </c>
      <c r="I117" s="116"/>
      <c r="J117" s="116"/>
      <c r="K117" s="116"/>
    </row>
    <row r="118" spans="1:11" x14ac:dyDescent="0.25">
      <c r="A118" s="116">
        <v>2</v>
      </c>
      <c r="B118" s="116" t="str">
        <f>IF($A118=2,"DFW",IF($A118=3,"WTX",IF($A118=4,"HOU","")))</f>
        <v>DFW</v>
      </c>
      <c r="C118" s="116" t="s">
        <v>6392</v>
      </c>
      <c r="D118" s="116" t="s">
        <v>6458</v>
      </c>
      <c r="E118" s="119"/>
      <c r="F118" s="116"/>
      <c r="G118" s="116"/>
      <c r="H118" s="116" t="s">
        <v>6392</v>
      </c>
      <c r="I118" s="116"/>
      <c r="J118" s="116"/>
      <c r="K118" s="116"/>
    </row>
    <row r="119" spans="1:11" x14ac:dyDescent="0.25">
      <c r="A119" s="116">
        <v>2</v>
      </c>
      <c r="B119" s="116" t="str">
        <f>IF($A119=2,"DFW",IF($A119=3,"WTX",IF($A119=4,"HOU","")))</f>
        <v>DFW</v>
      </c>
      <c r="C119" s="116" t="s">
        <v>6392</v>
      </c>
      <c r="D119" s="116" t="s">
        <v>6459</v>
      </c>
      <c r="E119" s="119"/>
      <c r="F119" s="116"/>
      <c r="G119" s="116"/>
      <c r="H119" s="116" t="s">
        <v>6392</v>
      </c>
      <c r="I119" s="116"/>
      <c r="J119" s="116"/>
      <c r="K119" s="116"/>
    </row>
    <row r="120" spans="1:11" x14ac:dyDescent="0.25">
      <c r="A120" s="116">
        <v>2</v>
      </c>
      <c r="B120" s="116" t="str">
        <f>IF($A120=2,"DFW",IF($A120=3,"WTX",IF($A120=4,"HOU","")))</f>
        <v>DFW</v>
      </c>
      <c r="C120" s="116" t="s">
        <v>6392</v>
      </c>
      <c r="D120" s="116" t="s">
        <v>6460</v>
      </c>
      <c r="E120" s="119"/>
      <c r="F120" s="116"/>
      <c r="G120" s="116"/>
      <c r="H120" s="116" t="s">
        <v>6392</v>
      </c>
      <c r="I120" s="116"/>
      <c r="J120" s="116"/>
      <c r="K120" s="116"/>
    </row>
    <row r="121" spans="1:11" x14ac:dyDescent="0.25">
      <c r="A121" s="116">
        <v>2</v>
      </c>
      <c r="B121" s="116" t="str">
        <f>IF($A121=2,"DFW",IF($A121=3,"WTX",IF($A121=4,"HOU","")))</f>
        <v>DFW</v>
      </c>
      <c r="C121" s="116" t="s">
        <v>6392</v>
      </c>
      <c r="D121" s="116" t="s">
        <v>6461</v>
      </c>
      <c r="E121" s="119"/>
      <c r="F121" s="116"/>
      <c r="G121" s="116"/>
      <c r="H121" s="116" t="s">
        <v>6392</v>
      </c>
      <c r="I121" s="116"/>
      <c r="J121" s="116"/>
      <c r="K121" s="116"/>
    </row>
    <row r="122" spans="1:11" x14ac:dyDescent="0.25">
      <c r="A122" s="115">
        <v>2</v>
      </c>
      <c r="B122" s="116" t="str">
        <f>IF($A122=2,"DFW",IF($A122=3,"WTX",IF($A122=4,"HOU","")))</f>
        <v>DFW</v>
      </c>
      <c r="C122" s="115" t="s">
        <v>6392</v>
      </c>
      <c r="D122" s="115" t="s">
        <v>6798</v>
      </c>
      <c r="E122" s="168"/>
      <c r="F122" s="115">
        <v>32.772976</v>
      </c>
      <c r="G122" s="115">
        <v>-96.825194999999994</v>
      </c>
      <c r="H122" s="168" t="s">
        <v>6392</v>
      </c>
      <c r="I122" s="115" t="s">
        <v>6352</v>
      </c>
      <c r="J122" s="115" t="s">
        <v>6740</v>
      </c>
      <c r="K122" s="115" t="s">
        <v>4104</v>
      </c>
    </row>
    <row r="123" spans="1:11" x14ac:dyDescent="0.25">
      <c r="A123" s="115">
        <v>2</v>
      </c>
      <c r="B123" s="116" t="str">
        <f>IF($A123=2,"DFW",IF($A123=3,"WTX",IF($A123=4,"HOU","")))</f>
        <v>DFW</v>
      </c>
      <c r="C123" s="115" t="s">
        <v>6392</v>
      </c>
      <c r="D123" s="115" t="s">
        <v>6798</v>
      </c>
      <c r="E123" s="168"/>
      <c r="F123" s="115">
        <v>32.722580000000001</v>
      </c>
      <c r="G123" s="115">
        <v>-96.855540000000005</v>
      </c>
      <c r="H123" s="168" t="s">
        <v>6392</v>
      </c>
      <c r="I123" s="115" t="s">
        <v>6352</v>
      </c>
      <c r="J123" s="115" t="s">
        <v>6740</v>
      </c>
      <c r="K123" s="115" t="s">
        <v>4104</v>
      </c>
    </row>
    <row r="124" spans="1:11" x14ac:dyDescent="0.25">
      <c r="A124" s="115">
        <v>2</v>
      </c>
      <c r="B124" s="116" t="str">
        <f>IF($A124=2,"DFW",IF($A124=3,"WTX",IF($A124=4,"HOU","")))</f>
        <v>DFW</v>
      </c>
      <c r="C124" s="115" t="s">
        <v>6392</v>
      </c>
      <c r="D124" s="115" t="s">
        <v>6798</v>
      </c>
      <c r="E124" s="168"/>
      <c r="F124" s="115">
        <v>32.929850000000002</v>
      </c>
      <c r="G124" s="115">
        <v>-96.761269999999996</v>
      </c>
      <c r="H124" s="168" t="s">
        <v>6392</v>
      </c>
      <c r="I124" s="115" t="s">
        <v>6352</v>
      </c>
      <c r="J124" s="115" t="s">
        <v>6763</v>
      </c>
      <c r="K124" s="115" t="s">
        <v>4104</v>
      </c>
    </row>
    <row r="125" spans="1:11" x14ac:dyDescent="0.25">
      <c r="A125" s="115">
        <v>2</v>
      </c>
      <c r="B125" s="116" t="str">
        <f>IF($A125=2,"DFW",IF($A125=3,"WTX",IF($A125=4,"HOU","")))</f>
        <v>DFW</v>
      </c>
      <c r="C125" s="115" t="s">
        <v>6392</v>
      </c>
      <c r="D125" s="115" t="s">
        <v>6798</v>
      </c>
      <c r="E125" s="168"/>
      <c r="F125" s="115">
        <v>32.718421999999997</v>
      </c>
      <c r="G125" s="115">
        <v>-96.851370000000003</v>
      </c>
      <c r="H125" s="168" t="s">
        <v>6392</v>
      </c>
      <c r="I125" s="115" t="s">
        <v>6352</v>
      </c>
      <c r="J125" s="115" t="s">
        <v>6740</v>
      </c>
      <c r="K125" s="115" t="s">
        <v>4104</v>
      </c>
    </row>
    <row r="126" spans="1:11" x14ac:dyDescent="0.25">
      <c r="A126" s="116">
        <v>2</v>
      </c>
      <c r="B126" s="116" t="str">
        <f>IF($A126=2,"DFW",IF($A126=3,"WTX",IF($A126=4,"HOU","")))</f>
        <v>DFW</v>
      </c>
      <c r="C126" s="116" t="s">
        <v>6393</v>
      </c>
      <c r="D126" s="116" t="s">
        <v>6462</v>
      </c>
      <c r="E126" s="119">
        <v>7861879.4500000002</v>
      </c>
      <c r="F126" s="116">
        <v>32.923960000000001</v>
      </c>
      <c r="G126" s="116">
        <v>-96.993030000000005</v>
      </c>
      <c r="H126" s="116" t="s">
        <v>6393</v>
      </c>
      <c r="I126" s="116"/>
      <c r="J126" s="116"/>
      <c r="K126" s="116"/>
    </row>
    <row r="127" spans="1:11" x14ac:dyDescent="0.25">
      <c r="A127" s="115">
        <v>2</v>
      </c>
      <c r="B127" s="116" t="str">
        <f>IF($A127=2,"DFW",IF($A127=3,"WTX",IF($A127=4,"HOU","")))</f>
        <v>DFW</v>
      </c>
      <c r="C127" s="115" t="s">
        <v>6393</v>
      </c>
      <c r="D127" s="115" t="s">
        <v>6799</v>
      </c>
      <c r="E127" s="168"/>
      <c r="F127" s="115">
        <v>32.923960000000001</v>
      </c>
      <c r="G127" s="115">
        <v>-96.993030000000005</v>
      </c>
      <c r="H127" s="168" t="s">
        <v>6393</v>
      </c>
      <c r="I127" s="115" t="s">
        <v>6352</v>
      </c>
      <c r="J127" s="115" t="s">
        <v>6765</v>
      </c>
      <c r="K127" s="115" t="s">
        <v>4287</v>
      </c>
    </row>
    <row r="128" spans="1:11" x14ac:dyDescent="0.25">
      <c r="A128" s="116">
        <v>4</v>
      </c>
      <c r="B128" s="116" t="str">
        <f>IF($A128=2,"DFW",IF($A128=3,"WTX",IF($A128=4,"HOU","")))</f>
        <v>HOU</v>
      </c>
      <c r="C128" s="116" t="s">
        <v>6394</v>
      </c>
      <c r="D128" s="116" t="s">
        <v>6463</v>
      </c>
      <c r="E128" s="119">
        <v>1750715</v>
      </c>
      <c r="F128" s="116"/>
      <c r="G128" s="116"/>
      <c r="H128" s="116" t="s">
        <v>6394</v>
      </c>
      <c r="I128" s="116"/>
      <c r="J128" s="116"/>
      <c r="K128" s="116"/>
    </row>
    <row r="129" spans="1:11" x14ac:dyDescent="0.25">
      <c r="A129" s="116">
        <v>2</v>
      </c>
      <c r="B129" s="116" t="str">
        <f>IF($A129=2,"DFW",IF($A129=3,"WTX",IF($A129=4,"HOU","")))</f>
        <v>DFW</v>
      </c>
      <c r="C129" s="116" t="s">
        <v>6395</v>
      </c>
      <c r="D129" s="116" t="s">
        <v>6464</v>
      </c>
      <c r="E129" s="119">
        <v>2188896</v>
      </c>
      <c r="F129" s="116">
        <v>32.926258099999998</v>
      </c>
      <c r="G129" s="116">
        <v>-96.483810000000005</v>
      </c>
      <c r="H129" s="116" t="s">
        <v>6395</v>
      </c>
      <c r="I129" s="116"/>
      <c r="J129" s="116"/>
      <c r="K129" s="116"/>
    </row>
    <row r="130" spans="1:11" x14ac:dyDescent="0.25">
      <c r="A130" s="116">
        <v>2</v>
      </c>
      <c r="B130" s="116" t="str">
        <f>IF($A130=2,"DFW",IF($A130=3,"WTX",IF($A130=4,"HOU","")))</f>
        <v>DFW</v>
      </c>
      <c r="C130" s="116" t="s">
        <v>6395</v>
      </c>
      <c r="D130" s="116" t="s">
        <v>6465</v>
      </c>
      <c r="E130" s="119"/>
      <c r="F130" s="116">
        <v>32.8736076</v>
      </c>
      <c r="G130" s="116">
        <v>-96.523704499999994</v>
      </c>
      <c r="H130" s="116" t="s">
        <v>6395</v>
      </c>
      <c r="I130" s="116"/>
      <c r="J130" s="116"/>
      <c r="K130" s="116"/>
    </row>
    <row r="131" spans="1:11" x14ac:dyDescent="0.25">
      <c r="A131" s="115">
        <v>2</v>
      </c>
      <c r="B131" s="116" t="str">
        <f>IF($A131=2,"DFW",IF($A131=3,"WTX",IF($A131=4,"HOU","")))</f>
        <v>DFW</v>
      </c>
      <c r="C131" s="115" t="s">
        <v>6395</v>
      </c>
      <c r="D131" s="115" t="s">
        <v>6800</v>
      </c>
      <c r="E131" s="168"/>
      <c r="F131" s="115">
        <v>32.926257999999997</v>
      </c>
      <c r="G131" s="115">
        <v>-96.483810000000005</v>
      </c>
      <c r="H131" s="168" t="s">
        <v>6395</v>
      </c>
      <c r="I131" s="115" t="s">
        <v>6801</v>
      </c>
      <c r="J131" s="115" t="s">
        <v>6802</v>
      </c>
      <c r="K131" s="115" t="s">
        <v>4104</v>
      </c>
    </row>
    <row r="132" spans="1:11" x14ac:dyDescent="0.25">
      <c r="A132" s="115">
        <v>2</v>
      </c>
      <c r="B132" s="116" t="str">
        <f>IF($A132=2,"DFW",IF($A132=3,"WTX",IF($A132=4,"HOU","")))</f>
        <v>DFW</v>
      </c>
      <c r="C132" s="115" t="s">
        <v>6395</v>
      </c>
      <c r="D132" s="115" t="s">
        <v>6800</v>
      </c>
      <c r="E132" s="168"/>
      <c r="F132" s="115">
        <v>32.873607999999997</v>
      </c>
      <c r="G132" s="115">
        <v>-96.523705000000007</v>
      </c>
      <c r="H132" s="168" t="s">
        <v>6395</v>
      </c>
      <c r="I132" s="115" t="s">
        <v>6352</v>
      </c>
      <c r="J132" s="115" t="s">
        <v>6724</v>
      </c>
      <c r="K132" s="115" t="s">
        <v>4104</v>
      </c>
    </row>
    <row r="133" spans="1:11" x14ac:dyDescent="0.25">
      <c r="A133" s="116">
        <v>4</v>
      </c>
      <c r="B133" s="116" t="str">
        <f>IF($A133=2,"DFW",IF($A133=3,"WTX",IF($A133=4,"HOU","")))</f>
        <v>HOU</v>
      </c>
      <c r="C133" s="116" t="s">
        <v>6396</v>
      </c>
      <c r="D133" s="116" t="s">
        <v>6466</v>
      </c>
      <c r="E133" s="119">
        <v>4485762.8</v>
      </c>
      <c r="F133" s="116" t="s">
        <v>6490</v>
      </c>
      <c r="G133" s="116">
        <v>-93.914024400000002</v>
      </c>
      <c r="H133" s="116" t="s">
        <v>6396</v>
      </c>
      <c r="I133" s="116"/>
      <c r="J133" s="116"/>
      <c r="K133" s="116"/>
    </row>
    <row r="134" spans="1:11" x14ac:dyDescent="0.25">
      <c r="A134" s="115">
        <v>4</v>
      </c>
      <c r="B134" s="116" t="str">
        <f>IF($A134=2,"DFW",IF($A134=3,"WTX",IF($A134=4,"HOU","")))</f>
        <v>HOU</v>
      </c>
      <c r="C134" s="115" t="s">
        <v>6396</v>
      </c>
      <c r="D134" s="115" t="s">
        <v>6803</v>
      </c>
      <c r="E134" s="168"/>
      <c r="F134" s="115">
        <v>29.940760000000001</v>
      </c>
      <c r="G134" s="115">
        <v>-93.914023999999998</v>
      </c>
      <c r="H134" s="168" t="s">
        <v>6396</v>
      </c>
      <c r="I134" s="115" t="s">
        <v>6375</v>
      </c>
      <c r="J134" s="115" t="s">
        <v>6769</v>
      </c>
      <c r="K134" s="115" t="s">
        <v>5719</v>
      </c>
    </row>
    <row r="135" spans="1:11" x14ac:dyDescent="0.25">
      <c r="A135" s="116">
        <v>2</v>
      </c>
      <c r="B135" s="116" t="str">
        <f>IF($A135=2,"DFW",IF($A135=3,"WTX",IF($A135=4,"HOU","")))</f>
        <v>DFW</v>
      </c>
      <c r="C135" s="116" t="s">
        <v>6397</v>
      </c>
      <c r="D135" s="116" t="s">
        <v>6467</v>
      </c>
      <c r="E135" s="119">
        <v>7867584.5499999998</v>
      </c>
      <c r="F135" s="116"/>
      <c r="G135" s="116"/>
      <c r="H135" s="116" t="s">
        <v>6397</v>
      </c>
      <c r="I135" s="116"/>
      <c r="J135" s="116"/>
      <c r="K135" s="116"/>
    </row>
    <row r="136" spans="1:11" x14ac:dyDescent="0.25">
      <c r="A136" s="116">
        <v>2</v>
      </c>
      <c r="B136" s="116" t="str">
        <f>IF($A136=2,"DFW",IF($A136=3,"WTX",IF($A136=4,"HOU","")))</f>
        <v>DFW</v>
      </c>
      <c r="C136" s="116" t="s">
        <v>6397</v>
      </c>
      <c r="D136" s="116" t="s">
        <v>6468</v>
      </c>
      <c r="E136" s="119"/>
      <c r="F136" s="116">
        <v>33.064655299999998</v>
      </c>
      <c r="G136" s="116">
        <v>-98.212295499999996</v>
      </c>
      <c r="H136" s="116" t="s">
        <v>6397</v>
      </c>
      <c r="I136" s="116"/>
      <c r="J136" s="116"/>
      <c r="K136" s="116"/>
    </row>
    <row r="137" spans="1:11" x14ac:dyDescent="0.25">
      <c r="A137" s="116">
        <v>2</v>
      </c>
      <c r="B137" s="116" t="str">
        <f>IF($A137=2,"DFW",IF($A137=3,"WTX",IF($A137=4,"HOU","")))</f>
        <v>DFW</v>
      </c>
      <c r="C137" s="116" t="s">
        <v>6397</v>
      </c>
      <c r="D137" s="116" t="s">
        <v>6468</v>
      </c>
      <c r="E137" s="119"/>
      <c r="F137" s="116"/>
      <c r="G137" s="116"/>
      <c r="H137" s="116" t="s">
        <v>6397</v>
      </c>
      <c r="I137" s="116"/>
      <c r="J137" s="116"/>
      <c r="K137" s="116"/>
    </row>
    <row r="138" spans="1:11" x14ac:dyDescent="0.25">
      <c r="A138" s="116">
        <v>2</v>
      </c>
      <c r="B138" s="116" t="str">
        <f>IF($A138=2,"DFW",IF($A138=3,"WTX",IF($A138=4,"HOU","")))</f>
        <v>DFW</v>
      </c>
      <c r="C138" s="116" t="s">
        <v>6397</v>
      </c>
      <c r="D138" s="116" t="s">
        <v>6468</v>
      </c>
      <c r="E138" s="119"/>
      <c r="F138" s="116"/>
      <c r="G138" s="116"/>
      <c r="H138" s="116" t="s">
        <v>6397</v>
      </c>
      <c r="I138" s="116"/>
      <c r="J138" s="116"/>
      <c r="K138" s="116"/>
    </row>
    <row r="139" spans="1:11" x14ac:dyDescent="0.25">
      <c r="A139" s="116">
        <v>2</v>
      </c>
      <c r="B139" s="116" t="str">
        <f>IF($A139=2,"DFW",IF($A139=3,"WTX",IF($A139=4,"HOU","")))</f>
        <v>DFW</v>
      </c>
      <c r="C139" s="116" t="s">
        <v>6397</v>
      </c>
      <c r="D139" s="116" t="s">
        <v>6468</v>
      </c>
      <c r="E139" s="119"/>
      <c r="F139" s="116"/>
      <c r="G139" s="116"/>
      <c r="H139" s="116" t="s">
        <v>6397</v>
      </c>
      <c r="I139" s="116"/>
      <c r="J139" s="116"/>
      <c r="K139" s="116"/>
    </row>
    <row r="140" spans="1:11" x14ac:dyDescent="0.25">
      <c r="A140" s="116">
        <v>2</v>
      </c>
      <c r="B140" s="116" t="str">
        <f>IF($A140=2,"DFW",IF($A140=3,"WTX",IF($A140=4,"HOU","")))</f>
        <v>DFW</v>
      </c>
      <c r="C140" s="116" t="s">
        <v>6397</v>
      </c>
      <c r="D140" s="116" t="s">
        <v>6468</v>
      </c>
      <c r="E140" s="119"/>
      <c r="F140" s="116"/>
      <c r="G140" s="116"/>
      <c r="H140" s="116" t="s">
        <v>6397</v>
      </c>
      <c r="I140" s="116"/>
      <c r="J140" s="116"/>
      <c r="K140" s="116"/>
    </row>
    <row r="141" spans="1:11" x14ac:dyDescent="0.25">
      <c r="A141" s="116">
        <v>2</v>
      </c>
      <c r="B141" s="116" t="str">
        <f>IF($A141=2,"DFW",IF($A141=3,"WTX",IF($A141=4,"HOU","")))</f>
        <v>DFW</v>
      </c>
      <c r="C141" s="116" t="s">
        <v>6397</v>
      </c>
      <c r="D141" s="116" t="s">
        <v>6469</v>
      </c>
      <c r="E141" s="119"/>
      <c r="F141" s="116"/>
      <c r="G141" s="116"/>
      <c r="H141" s="116" t="s">
        <v>6397</v>
      </c>
      <c r="I141" s="116"/>
      <c r="J141" s="116"/>
      <c r="K141" s="116"/>
    </row>
    <row r="142" spans="1:11" x14ac:dyDescent="0.25">
      <c r="A142" s="116">
        <v>2</v>
      </c>
      <c r="B142" s="116" t="str">
        <f>IF($A142=2,"DFW",IF($A142=3,"WTX",IF($A142=4,"HOU","")))</f>
        <v>DFW</v>
      </c>
      <c r="C142" s="116" t="s">
        <v>6397</v>
      </c>
      <c r="D142" s="116" t="s">
        <v>6470</v>
      </c>
      <c r="E142" s="119"/>
      <c r="F142" s="116"/>
      <c r="G142" s="116"/>
      <c r="H142" s="116" t="s">
        <v>6397</v>
      </c>
      <c r="I142" s="116"/>
      <c r="J142" s="116"/>
      <c r="K142" s="116"/>
    </row>
    <row r="143" spans="1:11" x14ac:dyDescent="0.25">
      <c r="A143" s="116">
        <v>2</v>
      </c>
      <c r="B143" s="116" t="str">
        <f>IF($A143=2,"DFW",IF($A143=3,"WTX",IF($A143=4,"HOU","")))</f>
        <v>DFW</v>
      </c>
      <c r="C143" s="116" t="s">
        <v>6397</v>
      </c>
      <c r="D143" s="116" t="s">
        <v>6471</v>
      </c>
      <c r="E143" s="119"/>
      <c r="F143" s="116"/>
      <c r="G143" s="116"/>
      <c r="H143" s="116" t="s">
        <v>6397</v>
      </c>
      <c r="I143" s="116"/>
      <c r="J143" s="116"/>
      <c r="K143" s="116"/>
    </row>
    <row r="144" spans="1:11" x14ac:dyDescent="0.25">
      <c r="A144" s="116">
        <v>2</v>
      </c>
      <c r="B144" s="116" t="str">
        <f>IF($A144=2,"DFW",IF($A144=3,"WTX",IF($A144=4,"HOU","")))</f>
        <v>DFW</v>
      </c>
      <c r="C144" s="116" t="s">
        <v>6397</v>
      </c>
      <c r="D144" s="116" t="s">
        <v>6472</v>
      </c>
      <c r="E144" s="119"/>
      <c r="F144" s="116"/>
      <c r="G144" s="116"/>
      <c r="H144" s="116" t="s">
        <v>6397</v>
      </c>
      <c r="I144" s="116"/>
      <c r="J144" s="116"/>
      <c r="K144" s="116"/>
    </row>
    <row r="145" spans="1:11" x14ac:dyDescent="0.25">
      <c r="A145" s="116">
        <v>2</v>
      </c>
      <c r="B145" s="116" t="str">
        <f>IF($A145=2,"DFW",IF($A145=3,"WTX",IF($A145=4,"HOU","")))</f>
        <v>DFW</v>
      </c>
      <c r="C145" s="116" t="s">
        <v>6397</v>
      </c>
      <c r="D145" s="116" t="s">
        <v>6473</v>
      </c>
      <c r="E145" s="119"/>
      <c r="F145" s="116"/>
      <c r="G145" s="116"/>
      <c r="H145" s="116" t="s">
        <v>6397</v>
      </c>
      <c r="I145" s="116"/>
      <c r="J145" s="116"/>
      <c r="K145" s="116"/>
    </row>
    <row r="146" spans="1:11" x14ac:dyDescent="0.25">
      <c r="A146" s="115">
        <v>2</v>
      </c>
      <c r="B146" s="116" t="str">
        <f>IF($A146=2,"DFW",IF($A146=3,"WTX",IF($A146=4,"HOU","")))</f>
        <v>DFW</v>
      </c>
      <c r="C146" s="115" t="s">
        <v>6397</v>
      </c>
      <c r="D146" s="115" t="s">
        <v>6804</v>
      </c>
      <c r="E146" s="168"/>
      <c r="F146" s="115">
        <v>33.064655000000002</v>
      </c>
      <c r="G146" s="115">
        <v>-98.212295999999995</v>
      </c>
      <c r="H146" s="168" t="s">
        <v>6397</v>
      </c>
      <c r="I146" s="115" t="s">
        <v>6805</v>
      </c>
      <c r="J146" s="115" t="s">
        <v>6806</v>
      </c>
      <c r="K146" s="115"/>
    </row>
    <row r="147" spans="1:11" x14ac:dyDescent="0.25">
      <c r="A147" s="116">
        <v>2</v>
      </c>
      <c r="B147" s="116" t="str">
        <f>IF($A147=2,"DFW",IF($A147=3,"WTX",IF($A147=4,"HOU","")))</f>
        <v>DFW</v>
      </c>
      <c r="C147" s="116" t="s">
        <v>6398</v>
      </c>
      <c r="D147" s="116" t="s">
        <v>6474</v>
      </c>
      <c r="E147" s="119">
        <v>3188000.33</v>
      </c>
      <c r="F147" s="116">
        <v>32.7518539</v>
      </c>
      <c r="G147" s="116">
        <v>-97.303330000000003</v>
      </c>
      <c r="H147" s="116" t="s">
        <v>6398</v>
      </c>
      <c r="I147" s="116"/>
      <c r="J147" s="116"/>
      <c r="K147" s="116"/>
    </row>
    <row r="148" spans="1:11" x14ac:dyDescent="0.25">
      <c r="A148" s="115">
        <v>2</v>
      </c>
      <c r="B148" s="116" t="str">
        <f>IF($A148=2,"DFW",IF($A148=3,"WTX",IF($A148=4,"HOU","")))</f>
        <v>DFW</v>
      </c>
      <c r="C148" s="115" t="s">
        <v>6398</v>
      </c>
      <c r="D148" s="115" t="s">
        <v>6807</v>
      </c>
      <c r="E148" s="168"/>
      <c r="F148" s="115">
        <v>32.751854000000002</v>
      </c>
      <c r="G148" s="115">
        <v>-97.303330000000003</v>
      </c>
      <c r="H148" s="168" t="s">
        <v>6398</v>
      </c>
      <c r="I148" s="115" t="s">
        <v>6355</v>
      </c>
      <c r="J148" s="115" t="s">
        <v>6731</v>
      </c>
      <c r="K148" s="115" t="s">
        <v>4119</v>
      </c>
    </row>
    <row r="149" spans="1:11" x14ac:dyDescent="0.25">
      <c r="A149" s="116">
        <v>2</v>
      </c>
      <c r="B149" s="116" t="str">
        <f>IF($A149=2,"DFW",IF($A149=3,"WTX",IF($A149=4,"HOU","")))</f>
        <v>DFW</v>
      </c>
      <c r="C149" s="116" t="s">
        <v>6399</v>
      </c>
      <c r="D149" s="116" t="s">
        <v>6475</v>
      </c>
      <c r="E149" s="119">
        <v>1933734.84</v>
      </c>
      <c r="F149" s="116">
        <v>32.860897100000003</v>
      </c>
      <c r="G149" s="116">
        <v>-97.290145899999999</v>
      </c>
      <c r="H149" s="116" t="s">
        <v>6399</v>
      </c>
      <c r="I149" s="116"/>
      <c r="J149" s="116"/>
      <c r="K149" s="116"/>
    </row>
    <row r="150" spans="1:11" x14ac:dyDescent="0.25">
      <c r="A150" s="116">
        <v>2</v>
      </c>
      <c r="B150" s="116" t="str">
        <f>IF($A150=2,"DFW",IF($A150=3,"WTX",IF($A150=4,"HOU","")))</f>
        <v>DFW</v>
      </c>
      <c r="C150" s="116" t="s">
        <v>6399</v>
      </c>
      <c r="D150" s="116" t="s">
        <v>6476</v>
      </c>
      <c r="E150" s="119"/>
      <c r="F150" s="116">
        <v>32.795272799999999</v>
      </c>
      <c r="G150" s="116">
        <v>-97.325749999999999</v>
      </c>
      <c r="H150" s="116" t="s">
        <v>6399</v>
      </c>
      <c r="I150" s="116"/>
      <c r="J150" s="116"/>
      <c r="K150" s="116"/>
    </row>
    <row r="151" spans="1:11" x14ac:dyDescent="0.25">
      <c r="A151" s="115">
        <v>2</v>
      </c>
      <c r="B151" s="116" t="str">
        <f>IF($A151=2,"DFW",IF($A151=3,"WTX",IF($A151=4,"HOU","")))</f>
        <v>DFW</v>
      </c>
      <c r="C151" s="115" t="s">
        <v>6399</v>
      </c>
      <c r="D151" s="115" t="s">
        <v>6808</v>
      </c>
      <c r="E151" s="168"/>
      <c r="F151" s="115">
        <v>32.860897000000001</v>
      </c>
      <c r="G151" s="115">
        <v>-97.290145999999993</v>
      </c>
      <c r="H151" s="168" t="s">
        <v>6399</v>
      </c>
      <c r="I151" s="115" t="s">
        <v>6355</v>
      </c>
      <c r="J151" s="115" t="s">
        <v>6809</v>
      </c>
      <c r="K151" s="115" t="s">
        <v>4119</v>
      </c>
    </row>
    <row r="152" spans="1:11" x14ac:dyDescent="0.25">
      <c r="A152" s="115">
        <v>2</v>
      </c>
      <c r="B152" s="116" t="str">
        <f>IF($A152=2,"DFW",IF($A152=3,"WTX",IF($A152=4,"HOU","")))</f>
        <v>DFW</v>
      </c>
      <c r="C152" s="115" t="s">
        <v>6399</v>
      </c>
      <c r="D152" s="115" t="s">
        <v>6808</v>
      </c>
      <c r="E152" s="168"/>
      <c r="F152" s="115">
        <v>32.795273000000002</v>
      </c>
      <c r="G152" s="115">
        <v>-97.325749999999999</v>
      </c>
      <c r="H152" s="168" t="s">
        <v>6399</v>
      </c>
      <c r="I152" s="115" t="s">
        <v>6355</v>
      </c>
      <c r="J152" s="115" t="s">
        <v>6731</v>
      </c>
      <c r="K152" s="115" t="s">
        <v>4119</v>
      </c>
    </row>
    <row r="153" spans="1:11" x14ac:dyDescent="0.25">
      <c r="A153" s="116">
        <v>4</v>
      </c>
      <c r="B153" s="116" t="str">
        <f>IF($A153=2,"DFW",IF($A153=3,"WTX",IF($A153=4,"HOU","")))</f>
        <v>HOU</v>
      </c>
      <c r="C153" s="116" t="s">
        <v>6400</v>
      </c>
      <c r="D153" s="116" t="s">
        <v>6477</v>
      </c>
      <c r="E153" s="119">
        <v>11985429.9</v>
      </c>
      <c r="F153" s="116">
        <v>30.424188600000001</v>
      </c>
      <c r="G153" s="116">
        <v>-94.851944000000003</v>
      </c>
      <c r="H153" s="116" t="s">
        <v>6400</v>
      </c>
      <c r="I153" s="116"/>
      <c r="J153" s="116"/>
      <c r="K153" s="116"/>
    </row>
    <row r="154" spans="1:11" x14ac:dyDescent="0.25">
      <c r="A154" s="115">
        <v>4</v>
      </c>
      <c r="B154" s="116" t="str">
        <f>IF($A154=2,"DFW",IF($A154=3,"WTX",IF($A154=4,"HOU","")))</f>
        <v>HOU</v>
      </c>
      <c r="C154" s="115" t="s">
        <v>6400</v>
      </c>
      <c r="D154" s="115" t="s">
        <v>6810</v>
      </c>
      <c r="E154" s="168"/>
      <c r="F154" s="115">
        <v>30.424188999999998</v>
      </c>
      <c r="G154" s="115">
        <v>-94.851944000000003</v>
      </c>
      <c r="H154" s="168" t="s">
        <v>6400</v>
      </c>
      <c r="I154" s="115" t="s">
        <v>6811</v>
      </c>
      <c r="J154" s="115" t="s">
        <v>6812</v>
      </c>
      <c r="K154" s="115"/>
    </row>
    <row r="155" spans="1:11" x14ac:dyDescent="0.25">
      <c r="A155" s="116">
        <v>4</v>
      </c>
      <c r="B155" s="116" t="str">
        <f>IF($A155=2,"DFW",IF($A155=3,"WTX",IF($A155=4,"HOU","")))</f>
        <v>HOU</v>
      </c>
      <c r="C155" s="116" t="s">
        <v>6401</v>
      </c>
      <c r="D155" s="116" t="s">
        <v>6478</v>
      </c>
      <c r="E155" s="119">
        <v>117500</v>
      </c>
      <c r="F155" s="116" t="s">
        <v>6491</v>
      </c>
      <c r="G155" s="116">
        <v>-94.085560000000001</v>
      </c>
      <c r="H155" s="116" t="s">
        <v>6401</v>
      </c>
      <c r="I155" s="116"/>
      <c r="J155" s="116"/>
      <c r="K155" s="116"/>
    </row>
    <row r="156" spans="1:11" x14ac:dyDescent="0.25">
      <c r="A156" s="115">
        <v>4</v>
      </c>
      <c r="B156" s="116" t="str">
        <f>IF($A156=2,"DFW",IF($A156=3,"WTX",IF($A156=4,"HOU","")))</f>
        <v>HOU</v>
      </c>
      <c r="C156" s="115" t="s">
        <v>6401</v>
      </c>
      <c r="D156" s="115" t="s">
        <v>6813</v>
      </c>
      <c r="E156" s="168"/>
      <c r="F156" s="115">
        <v>30.356521999999998</v>
      </c>
      <c r="G156" s="115">
        <v>-94.085560000000001</v>
      </c>
      <c r="H156" s="168" t="s">
        <v>6401</v>
      </c>
      <c r="I156" s="115" t="s">
        <v>6773</v>
      </c>
      <c r="J156" s="115" t="s">
        <v>6814</v>
      </c>
      <c r="K156" s="115"/>
    </row>
    <row r="157" spans="1:11" x14ac:dyDescent="0.25">
      <c r="A157" s="116">
        <v>2</v>
      </c>
      <c r="B157" s="116" t="str">
        <f>IF($A157=2,"DFW",IF($A157=3,"WTX",IF($A157=4,"HOU","")))</f>
        <v>DFW</v>
      </c>
      <c r="C157" s="116" t="s">
        <v>6402</v>
      </c>
      <c r="D157" s="116" t="s">
        <v>6479</v>
      </c>
      <c r="E157" s="119">
        <v>1374020</v>
      </c>
      <c r="F157" s="116">
        <v>32.795900000000003</v>
      </c>
      <c r="G157" s="116">
        <v>-96.815449999999998</v>
      </c>
      <c r="H157" s="116" t="s">
        <v>6402</v>
      </c>
      <c r="I157" s="116"/>
      <c r="J157" s="116"/>
      <c r="K157" s="116"/>
    </row>
    <row r="158" spans="1:11" x14ac:dyDescent="0.25">
      <c r="A158" s="116">
        <v>2</v>
      </c>
      <c r="B158" s="116" t="str">
        <f>IF($A158=2,"DFW",IF($A158=3,"WTX",IF($A158=4,"HOU","")))</f>
        <v>DFW</v>
      </c>
      <c r="C158" s="116" t="s">
        <v>6402</v>
      </c>
      <c r="D158" s="116" t="s">
        <v>6480</v>
      </c>
      <c r="E158" s="119"/>
      <c r="F158" s="116">
        <v>33.140920000000001</v>
      </c>
      <c r="G158" s="116">
        <v>-96.985405</v>
      </c>
      <c r="H158" s="116" t="s">
        <v>6402</v>
      </c>
      <c r="I158" s="116"/>
      <c r="J158" s="116"/>
      <c r="K158" s="116"/>
    </row>
    <row r="159" spans="1:11" x14ac:dyDescent="0.25">
      <c r="A159" s="115">
        <v>2</v>
      </c>
      <c r="B159" s="116" t="str">
        <f>IF($A159=2,"DFW",IF($A159=3,"WTX",IF($A159=4,"HOU","")))</f>
        <v>DFW</v>
      </c>
      <c r="C159" s="115" t="s">
        <v>6402</v>
      </c>
      <c r="D159" s="115" t="s">
        <v>6815</v>
      </c>
      <c r="E159" s="168"/>
      <c r="F159" s="115">
        <v>32.795900000000003</v>
      </c>
      <c r="G159" s="115">
        <v>-96.815449999999998</v>
      </c>
      <c r="H159" s="168" t="s">
        <v>6402</v>
      </c>
      <c r="I159" s="115" t="s">
        <v>6352</v>
      </c>
      <c r="J159" s="115" t="s">
        <v>6740</v>
      </c>
      <c r="K159" s="115" t="s">
        <v>4104</v>
      </c>
    </row>
    <row r="160" spans="1:11" x14ac:dyDescent="0.25">
      <c r="A160" s="115">
        <v>2</v>
      </c>
      <c r="B160" s="116" t="str">
        <f>IF($A160=2,"DFW",IF($A160=3,"WTX",IF($A160=4,"HOU","")))</f>
        <v>DFW</v>
      </c>
      <c r="C160" s="115" t="s">
        <v>6402</v>
      </c>
      <c r="D160" s="115" t="s">
        <v>6815</v>
      </c>
      <c r="E160" s="168"/>
      <c r="F160" s="115">
        <v>33.140920000000001</v>
      </c>
      <c r="G160" s="115">
        <v>-96.985405</v>
      </c>
      <c r="H160" s="168" t="s">
        <v>6402</v>
      </c>
      <c r="I160" s="115" t="s">
        <v>6366</v>
      </c>
      <c r="J160" s="115" t="s">
        <v>6817</v>
      </c>
      <c r="K160" s="115" t="s">
        <v>6816</v>
      </c>
    </row>
    <row r="161" spans="1:11" x14ac:dyDescent="0.25">
      <c r="A161" s="116">
        <v>4</v>
      </c>
      <c r="B161" s="116" t="str">
        <f>IF($A161=2,"DFW",IF($A161=3,"WTX",IF($A161=4,"HOU","")))</f>
        <v>HOU</v>
      </c>
      <c r="C161" s="116" t="s">
        <v>6403</v>
      </c>
      <c r="D161" s="116" t="s">
        <v>6481</v>
      </c>
      <c r="E161" s="119">
        <v>3184595</v>
      </c>
      <c r="F161" s="116">
        <v>29.536175159999999</v>
      </c>
      <c r="G161" s="116">
        <v>-95.774510050000004</v>
      </c>
      <c r="H161" s="116" t="s">
        <v>6403</v>
      </c>
      <c r="I161" s="116"/>
      <c r="J161" s="116"/>
      <c r="K161" s="116"/>
    </row>
    <row r="162" spans="1:11" x14ac:dyDescent="0.25">
      <c r="A162" s="116">
        <v>4</v>
      </c>
      <c r="B162" s="116" t="str">
        <f>IF($A162=2,"DFW",IF($A162=3,"WTX",IF($A162=4,"HOU","")))</f>
        <v>HOU</v>
      </c>
      <c r="C162" s="116" t="s">
        <v>6403</v>
      </c>
      <c r="D162" s="116" t="s">
        <v>6482</v>
      </c>
      <c r="E162" s="119"/>
      <c r="F162" s="116">
        <v>29.490867609999999</v>
      </c>
      <c r="G162" s="116">
        <v>-95.156465580000003</v>
      </c>
      <c r="H162" s="116" t="s">
        <v>6403</v>
      </c>
      <c r="I162" s="116"/>
      <c r="J162" s="116"/>
      <c r="K162" s="116"/>
    </row>
    <row r="163" spans="1:11" x14ac:dyDescent="0.25">
      <c r="A163" s="116">
        <v>4</v>
      </c>
      <c r="B163" s="116" t="str">
        <f>IF($A163=2,"DFW",IF($A163=3,"WTX",IF($A163=4,"HOU","")))</f>
        <v>HOU</v>
      </c>
      <c r="C163" s="116" t="s">
        <v>6403</v>
      </c>
      <c r="D163" s="116" t="s">
        <v>6483</v>
      </c>
      <c r="E163" s="119"/>
      <c r="F163" s="116"/>
      <c r="G163" s="116"/>
      <c r="H163" s="116" t="s">
        <v>6403</v>
      </c>
      <c r="I163" s="116"/>
      <c r="J163" s="116"/>
      <c r="K163" s="116"/>
    </row>
    <row r="164" spans="1:11" x14ac:dyDescent="0.25">
      <c r="A164" s="116">
        <v>4</v>
      </c>
      <c r="B164" s="116" t="str">
        <f>IF($A164=2,"DFW",IF($A164=3,"WTX",IF($A164=4,"HOU","")))</f>
        <v>HOU</v>
      </c>
      <c r="C164" s="116" t="s">
        <v>6403</v>
      </c>
      <c r="D164" s="116" t="s">
        <v>6484</v>
      </c>
      <c r="E164" s="119"/>
      <c r="F164" s="116"/>
      <c r="G164" s="116"/>
      <c r="H164" s="116" t="s">
        <v>6403</v>
      </c>
      <c r="I164" s="116"/>
      <c r="J164" s="116"/>
      <c r="K164" s="116"/>
    </row>
    <row r="165" spans="1:11" x14ac:dyDescent="0.25">
      <c r="A165" s="116">
        <v>4</v>
      </c>
      <c r="B165" s="116" t="str">
        <f>IF($A165=2,"DFW",IF($A165=3,"WTX",IF($A165=4,"HOU","")))</f>
        <v>HOU</v>
      </c>
      <c r="C165" s="116" t="s">
        <v>6403</v>
      </c>
      <c r="D165" s="116" t="s">
        <v>6485</v>
      </c>
      <c r="E165" s="119"/>
      <c r="F165" s="116"/>
      <c r="G165" s="116"/>
      <c r="H165" s="116" t="s">
        <v>6403</v>
      </c>
      <c r="I165" s="116"/>
      <c r="J165" s="116"/>
      <c r="K165" s="116"/>
    </row>
    <row r="166" spans="1:11" x14ac:dyDescent="0.25">
      <c r="A166" s="116">
        <v>4</v>
      </c>
      <c r="B166" s="116" t="str">
        <f>IF($A166=2,"DFW",IF($A166=3,"WTX",IF($A166=4,"HOU","")))</f>
        <v>HOU</v>
      </c>
      <c r="C166" s="116" t="s">
        <v>6403</v>
      </c>
      <c r="D166" s="116" t="s">
        <v>6486</v>
      </c>
      <c r="E166" s="119"/>
      <c r="F166" s="116"/>
      <c r="G166" s="116"/>
      <c r="H166" s="116" t="s">
        <v>6403</v>
      </c>
      <c r="I166" s="116"/>
      <c r="J166" s="116"/>
      <c r="K166" s="116"/>
    </row>
    <row r="167" spans="1:11" x14ac:dyDescent="0.25">
      <c r="A167" s="116">
        <v>4</v>
      </c>
      <c r="B167" s="116" t="str">
        <f>IF($A167=2,"DFW",IF($A167=3,"WTX",IF($A167=4,"HOU","")))</f>
        <v>HOU</v>
      </c>
      <c r="C167" s="116" t="s">
        <v>6403</v>
      </c>
      <c r="D167" s="116" t="s">
        <v>6487</v>
      </c>
      <c r="E167" s="119"/>
      <c r="F167" s="116"/>
      <c r="G167" s="116"/>
      <c r="H167" s="116" t="s">
        <v>6403</v>
      </c>
      <c r="I167" s="116"/>
      <c r="J167" s="116"/>
      <c r="K167" s="116"/>
    </row>
    <row r="168" spans="1:11" x14ac:dyDescent="0.25">
      <c r="A168" s="116">
        <v>4</v>
      </c>
      <c r="B168" s="116" t="str">
        <f>IF($A168=2,"DFW",IF($A168=3,"WTX",IF($A168=4,"HOU","")))</f>
        <v>HOU</v>
      </c>
      <c r="C168" s="116" t="s">
        <v>6403</v>
      </c>
      <c r="D168" s="116" t="s">
        <v>6488</v>
      </c>
      <c r="E168" s="119"/>
      <c r="F168" s="116"/>
      <c r="G168" s="116"/>
      <c r="H168" s="116" t="s">
        <v>6403</v>
      </c>
      <c r="I168" s="116"/>
      <c r="J168" s="116"/>
      <c r="K168" s="116"/>
    </row>
    <row r="169" spans="1:11" x14ac:dyDescent="0.25">
      <c r="A169" s="116">
        <v>4</v>
      </c>
      <c r="B169" s="116" t="str">
        <f>IF($A169=2,"DFW",IF($A169=3,"WTX",IF($A169=4,"HOU","")))</f>
        <v>HOU</v>
      </c>
      <c r="C169" s="116" t="s">
        <v>6403</v>
      </c>
      <c r="D169" s="116" t="s">
        <v>6489</v>
      </c>
      <c r="E169" s="119"/>
      <c r="F169" s="116"/>
      <c r="G169" s="116"/>
      <c r="H169" s="116" t="s">
        <v>6403</v>
      </c>
      <c r="I169" s="116"/>
      <c r="J169" s="116"/>
      <c r="K169" s="116"/>
    </row>
    <row r="170" spans="1:11" x14ac:dyDescent="0.25">
      <c r="A170" s="115">
        <v>4</v>
      </c>
      <c r="B170" s="116" t="str">
        <f>IF($A170=2,"DFW",IF($A170=3,"WTX",IF($A170=4,"HOU","")))</f>
        <v>HOU</v>
      </c>
      <c r="C170" s="115" t="s">
        <v>6403</v>
      </c>
      <c r="D170" s="115" t="s">
        <v>6818</v>
      </c>
      <c r="E170" s="168"/>
      <c r="F170" s="115">
        <v>29.536175</v>
      </c>
      <c r="G170" s="115">
        <v>-95.774510000000006</v>
      </c>
      <c r="H170" s="168" t="s">
        <v>6403</v>
      </c>
      <c r="I170" s="115" t="s">
        <v>6759</v>
      </c>
      <c r="J170" s="115" t="s">
        <v>6819</v>
      </c>
      <c r="K170" s="115" t="s">
        <v>6086</v>
      </c>
    </row>
    <row r="171" spans="1:11" x14ac:dyDescent="0.25">
      <c r="A171" s="115">
        <v>4</v>
      </c>
      <c r="B171" s="116" t="str">
        <f>IF($A171=2,"DFW",IF($A171=3,"WTX",IF($A171=4,"HOU","")))</f>
        <v>HOU</v>
      </c>
      <c r="C171" s="115" t="s">
        <v>6403</v>
      </c>
      <c r="D171" s="115" t="s">
        <v>6818</v>
      </c>
      <c r="E171" s="168"/>
      <c r="F171" s="115">
        <v>29.490867999999999</v>
      </c>
      <c r="G171" s="115">
        <v>-95.156465999999995</v>
      </c>
      <c r="H171" s="168" t="s">
        <v>6403</v>
      </c>
      <c r="I171" s="115" t="s">
        <v>6380</v>
      </c>
      <c r="J171" s="115" t="s">
        <v>6820</v>
      </c>
      <c r="K171" s="115" t="s">
        <v>4303</v>
      </c>
    </row>
    <row r="172" spans="1:11" x14ac:dyDescent="0.25">
      <c r="A172" s="115">
        <v>4</v>
      </c>
      <c r="B172" s="116" t="str">
        <f>IF($A172=2,"DFW",IF($A172=3,"WTX",IF($A172=4,"HOU","")))</f>
        <v>HOU</v>
      </c>
      <c r="C172" s="115" t="s">
        <v>6690</v>
      </c>
      <c r="D172" s="115" t="s">
        <v>6821</v>
      </c>
      <c r="E172" s="119">
        <v>30981397.219999999</v>
      </c>
      <c r="F172" s="115">
        <v>28.982561</v>
      </c>
      <c r="G172" s="115">
        <v>-95.988870000000006</v>
      </c>
      <c r="H172" s="168" t="s">
        <v>6690</v>
      </c>
      <c r="I172" s="115" t="s">
        <v>6790</v>
      </c>
      <c r="J172" s="115" t="s">
        <v>6823</v>
      </c>
      <c r="K172" s="115" t="s">
        <v>6822</v>
      </c>
    </row>
    <row r="173" spans="1:11" x14ac:dyDescent="0.25">
      <c r="A173" s="115">
        <v>2</v>
      </c>
      <c r="B173" s="116" t="str">
        <f>IF($A173=2,"DFW",IF($A173=3,"WTX",IF($A173=4,"HOU","")))</f>
        <v>DFW</v>
      </c>
      <c r="C173" s="115" t="s">
        <v>638</v>
      </c>
      <c r="D173" s="115" t="s">
        <v>6824</v>
      </c>
      <c r="E173" s="168"/>
      <c r="F173" s="115">
        <v>32.614412000000002</v>
      </c>
      <c r="G173" s="115">
        <v>-97.30847</v>
      </c>
      <c r="H173" s="168" t="s">
        <v>638</v>
      </c>
      <c r="I173" s="115" t="s">
        <v>6355</v>
      </c>
      <c r="J173" s="115" t="s">
        <v>6781</v>
      </c>
      <c r="K173" s="115" t="s">
        <v>4119</v>
      </c>
    </row>
    <row r="174" spans="1:11" x14ac:dyDescent="0.25">
      <c r="A174" s="115">
        <v>2</v>
      </c>
      <c r="B174" s="116" t="str">
        <f>IF($A174=2,"DFW",IF($A174=3,"WTX",IF($A174=4,"HOU","")))</f>
        <v>DFW</v>
      </c>
      <c r="C174" s="115" t="s">
        <v>638</v>
      </c>
      <c r="D174" s="115" t="s">
        <v>6824</v>
      </c>
      <c r="E174" s="168"/>
      <c r="F174" s="115">
        <v>32.614376</v>
      </c>
      <c r="G174" s="115">
        <v>-97.308409999999995</v>
      </c>
      <c r="H174" s="168" t="s">
        <v>638</v>
      </c>
      <c r="I174" s="115" t="s">
        <v>6355</v>
      </c>
      <c r="J174" s="115" t="s">
        <v>6781</v>
      </c>
      <c r="K174" s="115" t="s">
        <v>4119</v>
      </c>
    </row>
    <row r="175" spans="1:11" x14ac:dyDescent="0.25">
      <c r="A175" s="116">
        <v>4</v>
      </c>
      <c r="B175" s="116" t="str">
        <f>IF($A175=2,"DFW",IF($A175=3,"WTX",IF($A175=4,"HOU","")))</f>
        <v>HOU</v>
      </c>
      <c r="C175" s="116" t="s">
        <v>6332</v>
      </c>
      <c r="D175" s="116" t="s">
        <v>6383</v>
      </c>
      <c r="E175" s="116"/>
      <c r="F175" s="116">
        <v>29.889707500185501</v>
      </c>
      <c r="G175" s="116">
        <v>-95.252470302682596</v>
      </c>
      <c r="H175" s="116" t="s">
        <v>6332</v>
      </c>
      <c r="I175" s="116"/>
      <c r="J175" s="116"/>
      <c r="K175" s="116"/>
    </row>
    <row r="176" spans="1:11" x14ac:dyDescent="0.25">
      <c r="A176" s="115">
        <v>4</v>
      </c>
      <c r="B176" s="116" t="str">
        <f>IF($A176=2,"DFW",IF($A176=3,"WTX",IF($A176=4,"HOU","")))</f>
        <v>HOU</v>
      </c>
      <c r="C176" s="115" t="s">
        <v>6332</v>
      </c>
      <c r="D176" s="115" t="s">
        <v>6825</v>
      </c>
      <c r="E176" s="168"/>
      <c r="F176" s="115">
        <v>29.889707999999999</v>
      </c>
      <c r="G176" s="115">
        <v>-95.252470000000002</v>
      </c>
      <c r="H176" s="168" t="s">
        <v>6332</v>
      </c>
      <c r="I176" s="115" t="s">
        <v>6726</v>
      </c>
      <c r="J176" s="115" t="s">
        <v>6727</v>
      </c>
      <c r="K176" s="115"/>
    </row>
    <row r="177" spans="1:11" x14ac:dyDescent="0.25">
      <c r="A177" s="115">
        <v>4</v>
      </c>
      <c r="B177" s="116" t="str">
        <f>IF($A177=2,"DFW",IF($A177=3,"WTX",IF($A177=4,"HOU","")))</f>
        <v>HOU</v>
      </c>
      <c r="C177" s="115" t="s">
        <v>6332</v>
      </c>
      <c r="D177" s="115" t="s">
        <v>6825</v>
      </c>
      <c r="E177" s="168"/>
      <c r="F177" s="115">
        <v>29.643049999999999</v>
      </c>
      <c r="G177" s="115">
        <v>-95.347089999999994</v>
      </c>
      <c r="H177" s="168" t="s">
        <v>6332</v>
      </c>
      <c r="I177" s="115" t="s">
        <v>6726</v>
      </c>
      <c r="J177" s="115" t="s">
        <v>6727</v>
      </c>
      <c r="K177" s="115" t="s">
        <v>4330</v>
      </c>
    </row>
    <row r="178" spans="1:11" x14ac:dyDescent="0.25">
      <c r="A178" s="115">
        <v>4</v>
      </c>
      <c r="B178" s="116" t="str">
        <f>IF($A178=2,"DFW",IF($A178=3,"WTX",IF($A178=4,"HOU","")))</f>
        <v>HOU</v>
      </c>
      <c r="C178" s="115" t="s">
        <v>604</v>
      </c>
      <c r="D178" s="116" t="s">
        <v>6382</v>
      </c>
      <c r="E178" s="168"/>
      <c r="F178" s="115">
        <v>29.731069999999999</v>
      </c>
      <c r="G178" s="115">
        <v>-95.42568</v>
      </c>
      <c r="H178" s="168" t="s">
        <v>604</v>
      </c>
      <c r="I178" s="115" t="s">
        <v>6726</v>
      </c>
      <c r="J178" s="115" t="s">
        <v>6727</v>
      </c>
      <c r="K178" s="115" t="s">
        <v>4330</v>
      </c>
    </row>
    <row r="179" spans="1:11" x14ac:dyDescent="0.25">
      <c r="A179" s="115">
        <v>2</v>
      </c>
      <c r="B179" s="116" t="str">
        <f>IF($A179=2,"DFW",IF($A179=3,"WTX",IF($A179=4,"HOU","")))</f>
        <v>DFW</v>
      </c>
      <c r="C179" s="115" t="s">
        <v>602</v>
      </c>
      <c r="D179" s="116" t="s">
        <v>6381</v>
      </c>
      <c r="E179" s="169"/>
      <c r="F179" s="115">
        <v>32.839852</v>
      </c>
      <c r="G179" s="115">
        <v>-97.193674000000001</v>
      </c>
      <c r="H179" s="169" t="s">
        <v>602</v>
      </c>
      <c r="I179" s="115" t="s">
        <v>6355</v>
      </c>
      <c r="J179" s="115" t="s">
        <v>6826</v>
      </c>
      <c r="K179" s="115" t="s">
        <v>4147</v>
      </c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</sheetData>
  <conditionalFormatting sqref="C2:C67">
    <cfRule type="duplicateValues" dxfId="2" priority="114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C84D8-26B0-4328-92EE-3DB0A494CB7E}">
  <sheetPr codeName="Sheet15"/>
  <dimension ref="A1:J30"/>
  <sheetViews>
    <sheetView workbookViewId="0">
      <selection sqref="A1:J30"/>
    </sheetView>
  </sheetViews>
  <sheetFormatPr defaultRowHeight="15" x14ac:dyDescent="0.25"/>
  <cols>
    <col min="1" max="1" width="9" bestFit="1" customWidth="1"/>
    <col min="2" max="2" width="15.28515625" bestFit="1" customWidth="1"/>
    <col min="3" max="3" width="25.85546875" bestFit="1" customWidth="1"/>
    <col min="4" max="4" width="14" bestFit="1" customWidth="1"/>
    <col min="5" max="5" width="13.28515625" bestFit="1" customWidth="1"/>
    <col min="6" max="6" width="7.42578125" bestFit="1" customWidth="1"/>
    <col min="7" max="7" width="8.85546875" bestFit="1" customWidth="1"/>
    <col min="8" max="8" width="16.42578125" bestFit="1" customWidth="1"/>
    <col min="9" max="9" width="17.85546875" bestFit="1" customWidth="1"/>
    <col min="10" max="10" width="13.85546875" bestFit="1" customWidth="1"/>
  </cols>
  <sheetData>
    <row r="1" spans="1:10" ht="60.75" thickBot="1" x14ac:dyDescent="0.3">
      <c r="A1" s="47" t="s">
        <v>486</v>
      </c>
      <c r="B1" s="47" t="s">
        <v>487</v>
      </c>
      <c r="C1" s="47" t="s">
        <v>488</v>
      </c>
      <c r="D1" s="112" t="s">
        <v>3751</v>
      </c>
      <c r="E1" s="96" t="s">
        <v>3752</v>
      </c>
      <c r="F1" s="97" t="s">
        <v>3744</v>
      </c>
      <c r="G1" s="98" t="s">
        <v>3754</v>
      </c>
      <c r="H1" s="99" t="s">
        <v>3755</v>
      </c>
      <c r="I1" s="100" t="s">
        <v>3767</v>
      </c>
      <c r="J1" s="101" t="s">
        <v>3756</v>
      </c>
    </row>
    <row r="2" spans="1:10" ht="15.75" thickBot="1" x14ac:dyDescent="0.3">
      <c r="A2" s="43" t="s">
        <v>336</v>
      </c>
      <c r="B2" s="109" t="s">
        <v>334</v>
      </c>
      <c r="C2" s="109" t="s">
        <v>335</v>
      </c>
      <c r="D2" s="107">
        <v>44392</v>
      </c>
      <c r="E2" s="102" t="s">
        <v>729</v>
      </c>
      <c r="F2" s="107"/>
      <c r="G2" s="108">
        <v>0.66666666666666663</v>
      </c>
      <c r="H2" s="103">
        <v>8</v>
      </c>
      <c r="I2" s="104" t="s">
        <v>729</v>
      </c>
      <c r="J2" s="105" t="s">
        <v>729</v>
      </c>
    </row>
    <row r="3" spans="1:10" ht="15.75" thickBot="1" x14ac:dyDescent="0.3">
      <c r="A3" s="29" t="s">
        <v>20</v>
      </c>
      <c r="B3" s="28" t="s">
        <v>18</v>
      </c>
      <c r="C3" s="28" t="s">
        <v>19</v>
      </c>
      <c r="D3" s="58">
        <v>44998</v>
      </c>
      <c r="E3" s="49" t="s">
        <v>729</v>
      </c>
      <c r="F3" s="58"/>
      <c r="G3" s="53">
        <v>8.3333333333333329E-2</v>
      </c>
      <c r="H3" s="51">
        <v>1</v>
      </c>
      <c r="I3" s="90" t="s">
        <v>729</v>
      </c>
      <c r="J3" s="106">
        <v>8.3333333333333329E-2</v>
      </c>
    </row>
    <row r="4" spans="1:10" ht="15.75" thickBot="1" x14ac:dyDescent="0.3">
      <c r="A4" s="43" t="s">
        <v>341</v>
      </c>
      <c r="B4" s="109" t="s">
        <v>226</v>
      </c>
      <c r="C4" s="109" t="s">
        <v>227</v>
      </c>
      <c r="D4" s="107">
        <v>0</v>
      </c>
      <c r="E4" s="102" t="s">
        <v>729</v>
      </c>
      <c r="F4" s="107"/>
      <c r="G4" s="108">
        <v>0.16666666666666666</v>
      </c>
      <c r="H4" s="103">
        <v>2</v>
      </c>
      <c r="I4" s="104" t="s">
        <v>729</v>
      </c>
      <c r="J4" s="105">
        <v>0.16666666666666666</v>
      </c>
    </row>
    <row r="5" spans="1:10" ht="15.75" thickBot="1" x14ac:dyDescent="0.3">
      <c r="A5" s="29" t="s">
        <v>331</v>
      </c>
      <c r="B5" s="28" t="s">
        <v>329</v>
      </c>
      <c r="C5" s="28" t="s">
        <v>330</v>
      </c>
      <c r="D5" s="58">
        <v>44476</v>
      </c>
      <c r="E5" s="49">
        <v>45390</v>
      </c>
      <c r="F5" s="58"/>
      <c r="G5" s="53">
        <v>0.35555555555555557</v>
      </c>
      <c r="H5" s="51">
        <v>5</v>
      </c>
      <c r="I5" s="90">
        <v>0.35555555555555557</v>
      </c>
      <c r="J5" s="106">
        <v>0.43888888888888888</v>
      </c>
    </row>
    <row r="6" spans="1:10" ht="15.75" thickBot="1" x14ac:dyDescent="0.3">
      <c r="A6" s="43" t="s">
        <v>331</v>
      </c>
      <c r="B6" s="109" t="s">
        <v>226</v>
      </c>
      <c r="C6" s="109" t="s">
        <v>227</v>
      </c>
      <c r="D6" s="107">
        <v>0</v>
      </c>
      <c r="E6" s="102" t="s">
        <v>729</v>
      </c>
      <c r="F6" s="107"/>
      <c r="G6" s="108">
        <v>8.3333333333333329E-2</v>
      </c>
      <c r="H6" s="103">
        <v>1</v>
      </c>
      <c r="I6" s="104" t="s">
        <v>729</v>
      </c>
      <c r="J6" s="105" t="s">
        <v>729</v>
      </c>
    </row>
    <row r="7" spans="1:10" ht="15.75" thickBot="1" x14ac:dyDescent="0.3">
      <c r="A7" s="29" t="s">
        <v>332</v>
      </c>
      <c r="B7" s="28" t="s">
        <v>242</v>
      </c>
      <c r="C7" s="28" t="s">
        <v>243</v>
      </c>
      <c r="D7" s="58">
        <v>44581</v>
      </c>
      <c r="E7" s="49">
        <v>45574</v>
      </c>
      <c r="F7" s="58"/>
      <c r="G7" s="53">
        <v>0.19086021505376347</v>
      </c>
      <c r="H7" s="51">
        <v>3</v>
      </c>
      <c r="I7" s="90" t="s">
        <v>729</v>
      </c>
      <c r="J7" s="106">
        <v>0.19086021505376347</v>
      </c>
    </row>
    <row r="8" spans="1:10" ht="15.75" thickBot="1" x14ac:dyDescent="0.3">
      <c r="A8" s="43" t="s">
        <v>327</v>
      </c>
      <c r="B8" s="109" t="s">
        <v>226</v>
      </c>
      <c r="C8" s="109" t="s">
        <v>227</v>
      </c>
      <c r="D8" s="107">
        <v>0</v>
      </c>
      <c r="E8" s="102" t="s">
        <v>729</v>
      </c>
      <c r="F8" s="107"/>
      <c r="G8" s="108">
        <v>0.25</v>
      </c>
      <c r="H8" s="103">
        <v>3</v>
      </c>
      <c r="I8" s="104" t="s">
        <v>729</v>
      </c>
      <c r="J8" s="105">
        <v>0.25</v>
      </c>
    </row>
    <row r="9" spans="1:10" ht="15.75" thickBot="1" x14ac:dyDescent="0.3">
      <c r="A9" s="29" t="s">
        <v>324</v>
      </c>
      <c r="B9" s="28" t="s">
        <v>322</v>
      </c>
      <c r="C9" s="28" t="s">
        <v>325</v>
      </c>
      <c r="D9" s="58">
        <v>44970</v>
      </c>
      <c r="E9" s="49" t="s">
        <v>729</v>
      </c>
      <c r="F9" s="58"/>
      <c r="G9" s="53">
        <v>0.91666666666666663</v>
      </c>
      <c r="H9" s="51">
        <v>11</v>
      </c>
      <c r="I9" s="90">
        <v>0.91666666666666663</v>
      </c>
      <c r="J9" s="106">
        <v>0.91666666666666663</v>
      </c>
    </row>
    <row r="10" spans="1:10" ht="15.75" thickBot="1" x14ac:dyDescent="0.3">
      <c r="A10" s="43" t="s">
        <v>320</v>
      </c>
      <c r="B10" s="109" t="s">
        <v>318</v>
      </c>
      <c r="C10" s="109" t="s">
        <v>319</v>
      </c>
      <c r="D10" s="107">
        <v>41897</v>
      </c>
      <c r="E10" s="102" t="s">
        <v>729</v>
      </c>
      <c r="F10" s="107"/>
      <c r="G10" s="108">
        <v>0.75</v>
      </c>
      <c r="H10" s="103">
        <v>9</v>
      </c>
      <c r="I10" s="104">
        <v>0.75</v>
      </c>
      <c r="J10" s="105">
        <v>0.75</v>
      </c>
    </row>
    <row r="11" spans="1:10" ht="15.75" thickBot="1" x14ac:dyDescent="0.3">
      <c r="A11" s="29" t="s">
        <v>315</v>
      </c>
      <c r="B11" s="28" t="s">
        <v>313</v>
      </c>
      <c r="C11" s="28" t="s">
        <v>314</v>
      </c>
      <c r="D11" s="58">
        <v>44704</v>
      </c>
      <c r="E11" s="49" t="s">
        <v>729</v>
      </c>
      <c r="F11" s="58"/>
      <c r="G11" s="53">
        <v>0.91666666666666663</v>
      </c>
      <c r="H11" s="51">
        <v>11</v>
      </c>
      <c r="I11" s="90" t="s">
        <v>729</v>
      </c>
      <c r="J11" s="106">
        <v>0.91666666666666663</v>
      </c>
    </row>
    <row r="12" spans="1:10" ht="15.75" thickBot="1" x14ac:dyDescent="0.3">
      <c r="A12" s="43" t="s">
        <v>301</v>
      </c>
      <c r="B12" s="109" t="s">
        <v>278</v>
      </c>
      <c r="C12" s="109" t="s">
        <v>669</v>
      </c>
      <c r="D12" s="107">
        <v>45377</v>
      </c>
      <c r="E12" s="102" t="s">
        <v>729</v>
      </c>
      <c r="F12" s="107"/>
      <c r="G12" s="108">
        <v>8.3333333333333329E-2</v>
      </c>
      <c r="H12" s="103">
        <v>1</v>
      </c>
      <c r="I12" s="104" t="s">
        <v>729</v>
      </c>
      <c r="J12" s="105" t="s">
        <v>729</v>
      </c>
    </row>
    <row r="13" spans="1:10" ht="15.75" thickBot="1" x14ac:dyDescent="0.3">
      <c r="A13" s="29" t="s">
        <v>13</v>
      </c>
      <c r="B13" s="28" t="s">
        <v>18</v>
      </c>
      <c r="C13" s="28" t="s">
        <v>19</v>
      </c>
      <c r="D13" s="58">
        <v>44998</v>
      </c>
      <c r="E13" s="49" t="s">
        <v>729</v>
      </c>
      <c r="F13" s="58"/>
      <c r="G13" s="53">
        <v>0.83333333333333337</v>
      </c>
      <c r="H13" s="51">
        <v>10</v>
      </c>
      <c r="I13" s="90" t="s">
        <v>729</v>
      </c>
      <c r="J13" s="106">
        <v>1</v>
      </c>
    </row>
    <row r="14" spans="1:10" ht="15.75" thickBot="1" x14ac:dyDescent="0.3">
      <c r="A14" s="43" t="s">
        <v>13</v>
      </c>
      <c r="B14" s="109" t="s">
        <v>11</v>
      </c>
      <c r="C14" s="109" t="s">
        <v>12</v>
      </c>
      <c r="D14" s="107">
        <v>44627</v>
      </c>
      <c r="E14" s="102" t="s">
        <v>729</v>
      </c>
      <c r="F14" s="107"/>
      <c r="G14" s="108">
        <v>0.16666666666666666</v>
      </c>
      <c r="H14" s="103">
        <v>2</v>
      </c>
      <c r="I14" s="104" t="s">
        <v>729</v>
      </c>
      <c r="J14" s="105" t="s">
        <v>729</v>
      </c>
    </row>
    <row r="15" spans="1:10" ht="15.75" thickBot="1" x14ac:dyDescent="0.3">
      <c r="A15" s="29" t="s">
        <v>286</v>
      </c>
      <c r="B15" s="28" t="s">
        <v>284</v>
      </c>
      <c r="C15" s="28" t="s">
        <v>285</v>
      </c>
      <c r="D15" s="58">
        <v>44956</v>
      </c>
      <c r="E15" s="49" t="s">
        <v>729</v>
      </c>
      <c r="F15" s="58"/>
      <c r="G15" s="53">
        <v>1</v>
      </c>
      <c r="H15" s="51">
        <v>12</v>
      </c>
      <c r="I15" s="90">
        <v>1</v>
      </c>
      <c r="J15" s="106">
        <v>1</v>
      </c>
    </row>
    <row r="16" spans="1:10" ht="15.75" thickBot="1" x14ac:dyDescent="0.3">
      <c r="A16" s="43" t="s">
        <v>276</v>
      </c>
      <c r="B16" s="109" t="s">
        <v>278</v>
      </c>
      <c r="C16" s="109" t="s">
        <v>669</v>
      </c>
      <c r="D16" s="107">
        <v>45377</v>
      </c>
      <c r="E16" s="102" t="s">
        <v>729</v>
      </c>
      <c r="F16" s="107"/>
      <c r="G16" s="108">
        <v>0.75</v>
      </c>
      <c r="H16" s="103">
        <v>9</v>
      </c>
      <c r="I16" s="104" t="s">
        <v>729</v>
      </c>
      <c r="J16" s="105" t="s">
        <v>729</v>
      </c>
    </row>
    <row r="17" spans="1:10" ht="15.75" thickBot="1" x14ac:dyDescent="0.3">
      <c r="A17" s="29" t="s">
        <v>276</v>
      </c>
      <c r="B17" s="28" t="s">
        <v>226</v>
      </c>
      <c r="C17" s="28" t="s">
        <v>227</v>
      </c>
      <c r="D17" s="58">
        <v>0</v>
      </c>
      <c r="E17" s="49" t="s">
        <v>729</v>
      </c>
      <c r="F17" s="58"/>
      <c r="G17" s="53">
        <v>0.16666666666666666</v>
      </c>
      <c r="H17" s="51">
        <v>2</v>
      </c>
      <c r="I17" s="90" t="s">
        <v>729</v>
      </c>
      <c r="J17" s="106" t="s">
        <v>729</v>
      </c>
    </row>
    <row r="18" spans="1:10" ht="15.75" thickBot="1" x14ac:dyDescent="0.3">
      <c r="A18" s="43" t="s">
        <v>270</v>
      </c>
      <c r="B18" s="109" t="s">
        <v>268</v>
      </c>
      <c r="C18" s="109" t="s">
        <v>271</v>
      </c>
      <c r="D18" s="107">
        <v>45076</v>
      </c>
      <c r="E18" s="102" t="s">
        <v>729</v>
      </c>
      <c r="F18" s="107"/>
      <c r="G18" s="108">
        <v>1</v>
      </c>
      <c r="H18" s="103">
        <v>12</v>
      </c>
      <c r="I18" s="104">
        <v>1</v>
      </c>
      <c r="J18" s="105">
        <v>1</v>
      </c>
    </row>
    <row r="19" spans="1:10" ht="15.75" thickBot="1" x14ac:dyDescent="0.3">
      <c r="A19" s="29" t="s">
        <v>266</v>
      </c>
      <c r="B19" s="28" t="s">
        <v>11</v>
      </c>
      <c r="C19" s="28" t="s">
        <v>12</v>
      </c>
      <c r="D19" s="58">
        <v>44627</v>
      </c>
      <c r="E19" s="49" t="s">
        <v>729</v>
      </c>
      <c r="F19" s="58"/>
      <c r="G19" s="53">
        <v>0.58333333333333337</v>
      </c>
      <c r="H19" s="51">
        <v>7</v>
      </c>
      <c r="I19" s="90" t="s">
        <v>729</v>
      </c>
      <c r="J19" s="106">
        <v>0.75</v>
      </c>
    </row>
    <row r="20" spans="1:10" ht="15.75" thickBot="1" x14ac:dyDescent="0.3">
      <c r="A20" s="43" t="s">
        <v>266</v>
      </c>
      <c r="B20" s="109" t="s">
        <v>2937</v>
      </c>
      <c r="C20" s="109" t="s">
        <v>2990</v>
      </c>
      <c r="D20" s="107">
        <v>45551</v>
      </c>
      <c r="E20" s="102" t="s">
        <v>729</v>
      </c>
      <c r="F20" s="107"/>
      <c r="G20" s="108">
        <v>0.16666666666666666</v>
      </c>
      <c r="H20" s="103">
        <v>2</v>
      </c>
      <c r="I20" s="104">
        <v>0.16666666666666666</v>
      </c>
      <c r="J20" s="105" t="s">
        <v>729</v>
      </c>
    </row>
    <row r="21" spans="1:10" ht="15.75" thickBot="1" x14ac:dyDescent="0.3">
      <c r="A21" s="29" t="s">
        <v>607</v>
      </c>
      <c r="B21" s="28" t="s">
        <v>671</v>
      </c>
      <c r="C21" s="28" t="s">
        <v>672</v>
      </c>
      <c r="D21" s="58">
        <v>42929</v>
      </c>
      <c r="E21" s="49">
        <v>45511</v>
      </c>
      <c r="F21" s="58"/>
      <c r="G21" s="53">
        <v>0.35215053763440857</v>
      </c>
      <c r="H21" s="51">
        <v>5</v>
      </c>
      <c r="I21" s="90">
        <v>0.35215053763440857</v>
      </c>
      <c r="J21" s="106">
        <v>0.85215053763440851</v>
      </c>
    </row>
    <row r="22" spans="1:10" ht="15.75" thickBot="1" x14ac:dyDescent="0.3">
      <c r="A22" s="43" t="s">
        <v>607</v>
      </c>
      <c r="B22" s="109" t="s">
        <v>313</v>
      </c>
      <c r="C22" s="109" t="s">
        <v>314</v>
      </c>
      <c r="D22" s="107">
        <v>44704</v>
      </c>
      <c r="E22" s="102" t="s">
        <v>729</v>
      </c>
      <c r="F22" s="107"/>
      <c r="G22" s="108">
        <v>8.3333333333333329E-2</v>
      </c>
      <c r="H22" s="103">
        <v>1</v>
      </c>
      <c r="I22" s="104" t="s">
        <v>729</v>
      </c>
      <c r="J22" s="105" t="s">
        <v>729</v>
      </c>
    </row>
    <row r="23" spans="1:10" ht="15.75" thickBot="1" x14ac:dyDescent="0.3">
      <c r="A23" s="29" t="s">
        <v>607</v>
      </c>
      <c r="B23" s="28" t="s">
        <v>334</v>
      </c>
      <c r="C23" s="28" t="s">
        <v>335</v>
      </c>
      <c r="D23" s="58">
        <v>44392</v>
      </c>
      <c r="E23" s="49" t="s">
        <v>729</v>
      </c>
      <c r="F23" s="58"/>
      <c r="G23" s="53">
        <v>0.41666666666666669</v>
      </c>
      <c r="H23" s="51">
        <v>5</v>
      </c>
      <c r="I23" s="90" t="s">
        <v>729</v>
      </c>
      <c r="J23" s="106" t="s">
        <v>729</v>
      </c>
    </row>
    <row r="24" spans="1:10" ht="15.75" thickBot="1" x14ac:dyDescent="0.3">
      <c r="A24" s="43" t="s">
        <v>244</v>
      </c>
      <c r="B24" s="109" t="s">
        <v>242</v>
      </c>
      <c r="C24" s="109" t="s">
        <v>243</v>
      </c>
      <c r="D24" s="107">
        <v>44581</v>
      </c>
      <c r="E24" s="102">
        <v>45574</v>
      </c>
      <c r="F24" s="107"/>
      <c r="G24" s="108">
        <v>0.19086021505376347</v>
      </c>
      <c r="H24" s="103">
        <v>3</v>
      </c>
      <c r="I24" s="104" t="s">
        <v>729</v>
      </c>
      <c r="J24" s="105" t="s">
        <v>729</v>
      </c>
    </row>
    <row r="25" spans="1:10" ht="15.75" thickBot="1" x14ac:dyDescent="0.3">
      <c r="A25" s="29" t="s">
        <v>228</v>
      </c>
      <c r="B25" s="28" t="s">
        <v>226</v>
      </c>
      <c r="C25" s="28" t="s">
        <v>227</v>
      </c>
      <c r="D25" s="58">
        <v>0</v>
      </c>
      <c r="E25" s="49" t="s">
        <v>729</v>
      </c>
      <c r="F25" s="58"/>
      <c r="G25" s="53">
        <v>0.75</v>
      </c>
      <c r="H25" s="51">
        <v>9</v>
      </c>
      <c r="I25" s="90" t="s">
        <v>729</v>
      </c>
      <c r="J25" s="106">
        <v>0.75</v>
      </c>
    </row>
    <row r="26" spans="1:10" ht="15.75" thickBot="1" x14ac:dyDescent="0.3">
      <c r="A26" s="43" t="s">
        <v>516</v>
      </c>
      <c r="B26" s="109" t="s">
        <v>242</v>
      </c>
      <c r="C26" s="109" t="s">
        <v>243</v>
      </c>
      <c r="D26" s="107">
        <v>44581</v>
      </c>
      <c r="E26" s="102">
        <v>45574</v>
      </c>
      <c r="F26" s="107"/>
      <c r="G26" s="108">
        <v>0.44086021505376344</v>
      </c>
      <c r="H26" s="103">
        <v>6</v>
      </c>
      <c r="I26" s="104" t="s">
        <v>729</v>
      </c>
      <c r="J26" s="105">
        <v>0.44086021505376344</v>
      </c>
    </row>
    <row r="27" spans="1:10" ht="15.75" thickBot="1" x14ac:dyDescent="0.3">
      <c r="A27" s="29" t="s">
        <v>596</v>
      </c>
      <c r="B27" s="28" t="s">
        <v>597</v>
      </c>
      <c r="C27" s="28" t="s">
        <v>678</v>
      </c>
      <c r="D27" s="58">
        <v>44404</v>
      </c>
      <c r="E27" s="49" t="s">
        <v>729</v>
      </c>
      <c r="F27" s="58"/>
      <c r="G27" s="53">
        <v>0.33333333333333331</v>
      </c>
      <c r="H27" s="51">
        <v>4</v>
      </c>
      <c r="I27" s="90" t="s">
        <v>729</v>
      </c>
      <c r="J27" s="106">
        <v>0.33333333333333331</v>
      </c>
    </row>
    <row r="28" spans="1:10" ht="15.75" thickBot="1" x14ac:dyDescent="0.3">
      <c r="A28" s="43" t="s">
        <v>507</v>
      </c>
      <c r="B28" s="109" t="s">
        <v>508</v>
      </c>
      <c r="C28" s="109" t="s">
        <v>2989</v>
      </c>
      <c r="D28" s="107">
        <v>45440</v>
      </c>
      <c r="E28" s="102" t="s">
        <v>729</v>
      </c>
      <c r="F28" s="107"/>
      <c r="G28" s="108">
        <v>0.5</v>
      </c>
      <c r="H28" s="103">
        <v>6</v>
      </c>
      <c r="I28" s="104">
        <v>0.5</v>
      </c>
      <c r="J28" s="105">
        <v>0.5</v>
      </c>
    </row>
    <row r="29" spans="1:10" ht="15.75" thickBot="1" x14ac:dyDescent="0.3">
      <c r="A29" s="29" t="s">
        <v>510</v>
      </c>
      <c r="B29" s="28" t="s">
        <v>597</v>
      </c>
      <c r="C29" s="28" t="s">
        <v>678</v>
      </c>
      <c r="D29" s="58">
        <v>44404</v>
      </c>
      <c r="E29" s="49" t="s">
        <v>729</v>
      </c>
      <c r="F29" s="58"/>
      <c r="G29" s="53">
        <v>0.41666666666666669</v>
      </c>
      <c r="H29" s="51">
        <v>5</v>
      </c>
      <c r="I29" s="90" t="s">
        <v>729</v>
      </c>
      <c r="J29" s="106">
        <v>0.41666666666666669</v>
      </c>
    </row>
    <row r="30" spans="1:10" x14ac:dyDescent="0.25">
      <c r="A30" s="43" t="s">
        <v>3276</v>
      </c>
      <c r="B30" s="109" t="s">
        <v>11</v>
      </c>
      <c r="C30" s="109" t="s">
        <v>12</v>
      </c>
      <c r="D30" s="107">
        <v>44627</v>
      </c>
      <c r="E30" s="102" t="s">
        <v>729</v>
      </c>
      <c r="F30" s="107"/>
      <c r="G30" s="108">
        <v>0.41666666666666669</v>
      </c>
      <c r="H30" s="103">
        <v>5</v>
      </c>
      <c r="I30" s="104" t="s">
        <v>729</v>
      </c>
      <c r="J30" s="105">
        <v>0.41666666666666669</v>
      </c>
    </row>
  </sheetData>
  <conditionalFormatting sqref="A2:A30">
    <cfRule type="duplicateValues" dxfId="1" priority="2"/>
  </conditionalFormatting>
  <conditionalFormatting sqref="I2:I30">
    <cfRule type="cellIs" dxfId="0" priority="1" operator="greaterThan">
      <formula>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A40F75CDA4D943BBE69B3A62AB901C" ma:contentTypeVersion="18" ma:contentTypeDescription="Create a new document." ma:contentTypeScope="" ma:versionID="b33be64f4de6e06f33219e70b968d495">
  <xsd:schema xmlns:xsd="http://www.w3.org/2001/XMLSchema" xmlns:xs="http://www.w3.org/2001/XMLSchema" xmlns:p="http://schemas.microsoft.com/office/2006/metadata/properties" xmlns:ns1="http://schemas.microsoft.com/sharepoint/v3" xmlns:ns2="1cab6208-ddcc-4669-8806-4a67ceac9a98" xmlns:ns3="634ea35e-395a-4f8d-ab0d-48db4d881675" targetNamespace="http://schemas.microsoft.com/office/2006/metadata/properties" ma:root="true" ma:fieldsID="adcb2ee23082e773685ec3babff3458a" ns1:_="" ns2:_="" ns3:_="">
    <xsd:import namespace="http://schemas.microsoft.com/sharepoint/v3"/>
    <xsd:import namespace="1cab6208-ddcc-4669-8806-4a67ceac9a98"/>
    <xsd:import namespace="634ea35e-395a-4f8d-ab0d-48db4d8816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  <xsd:element ref="ns2:IsFold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ab6208-ddcc-4669-8806-4a67ceac9a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d27ff69-a514-4b5f-80b1-387c85af2a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IsFolder" ma:index="25" nillable="true" ma:displayName="IsFolder" ma:default="0" ma:internalName="IsFolder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4ea35e-395a-4f8d-ab0d-48db4d88167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f85a699-8f04-4832-b407-3a63a2bb5299}" ma:internalName="TaxCatchAll" ma:showField="CatchAllData" ma:web="634ea35e-395a-4f8d-ab0d-48db4d8816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cab6208-ddcc-4669-8806-4a67ceac9a98">
      <Terms xmlns="http://schemas.microsoft.com/office/infopath/2007/PartnerControls"/>
    </lcf76f155ced4ddcb4097134ff3c332f>
    <TaxCatchAll xmlns="634ea35e-395a-4f8d-ab0d-48db4d881675" xsi:nil="true"/>
    <IsFolder xmlns="1cab6208-ddcc-4669-8806-4a67ceac9a98">false</IsFolder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4F8172-EF7D-4538-87A9-AB289EB8E1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cab6208-ddcc-4669-8806-4a67ceac9a98"/>
    <ds:schemaRef ds:uri="634ea35e-395a-4f8d-ab0d-48db4d8816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1D580B-CD1D-485F-85CC-E7949B9F9EC0}">
  <ds:schemaRefs>
    <ds:schemaRef ds:uri="http://schemas.microsoft.com/office/2006/metadata/properties"/>
    <ds:schemaRef ds:uri="http://schemas.microsoft.com/office/infopath/2007/PartnerControls"/>
    <ds:schemaRef ds:uri="1cab6208-ddcc-4669-8806-4a67ceac9a98"/>
    <ds:schemaRef ds:uri="634ea35e-395a-4f8d-ab0d-48db4d88167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31A078D4-E47A-4186-A4A8-773F3D7C53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MTMDL</vt:lpstr>
      <vt:lpstr>PT1</vt:lpstr>
      <vt:lpstr>TABLE</vt:lpstr>
      <vt:lpstr>PT2</vt:lpstr>
      <vt:lpstr>MPLM</vt:lpstr>
      <vt:lpstr>MASTER MAIN 2024</vt:lpstr>
      <vt:lpstr>COST</vt:lpstr>
      <vt:lpstr>ELIST</vt:lpstr>
      <vt:lpstr>ELIST RAG 12.05.2024</vt:lpstr>
      <vt:lpstr>EMP LOC</vt:lpstr>
      <vt:lpstr>JOBS</vt:lpstr>
      <vt:lpstr>SELECT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Watson</dc:creator>
  <cp:lastModifiedBy>Brett Watson</cp:lastModifiedBy>
  <dcterms:created xsi:type="dcterms:W3CDTF">2024-05-06T15:10:31Z</dcterms:created>
  <dcterms:modified xsi:type="dcterms:W3CDTF">2024-12-27T16:23:27Z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0x01010032A40F75CDA4D943BBE69B3A62AB901C</vt:lpwstr>
  </property>
</Properties>
</file>